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HBFI Templates\"/>
    </mc:Choice>
  </mc:AlternateContent>
  <xr:revisionPtr revIDLastSave="0" documentId="8_{2079C83B-1760-4739-88C9-3CA15935BB23}" xr6:coauthVersionLast="47" xr6:coauthVersionMax="47" xr10:uidLastSave="{00000000-0000-0000-0000-000000000000}"/>
  <workbookProtection workbookAlgorithmName="SHA-512" workbookHashValue="ovhnz/7tV5CuSUEbXow3wJXaN03V6rv6HQJ3anSEqGmLKDajsg5fguit2DXAauMCbjzUVYviJ6XGjjgo2o05yA==" workbookSaltValue="ia2GnFZtIbYyNrjqAUnc0Q==" workbookSpinCount="100000" lockStructure="1"/>
  <bookViews>
    <workbookView xWindow="-120" yWindow="-120" windowWidth="29040" windowHeight="15720" tabRatio="779" activeTab="5" xr2:uid="{00000000-000D-0000-FFFF-FFFF00000000}"/>
  </bookViews>
  <sheets>
    <sheet name="Contents" sheetId="12" r:id="rId1"/>
    <sheet name="Notes" sheetId="13" r:id="rId2"/>
    <sheet name="Overview" sheetId="6" r:id="rId3"/>
    <sheet name="Unit Sales" sheetId="4" r:id="rId4"/>
    <sheet name="Capex" sheetId="5" r:id="rId5"/>
    <sheet name="Monthly cashflow" sheetId="3" r:id="rId6"/>
    <sheet name="Cashflow Summary" sheetId="2" r:id="rId7"/>
    <sheet name="Credit Paper Tables" sheetId="16" state="hidden" r:id="rId8"/>
    <sheet name="Unit Security table" sheetId="22" state="hidden" r:id="rId9"/>
    <sheet name="Quality Checks" sheetId="21" state="hidden" r:id="rId10"/>
    <sheet name="Peak Funding table" sheetId="20" state="hidden" r:id="rId11"/>
    <sheet name="Security upload" sheetId="17" state="hidden" r:id="rId12"/>
    <sheet name="Drop downs" sheetId="7" state="hidden" r:id="rId13"/>
    <sheet name="DCF" sheetId="18" state="hidden" r:id="rId14"/>
    <sheet name="DCF Guidance Notes" sheetId="19" state="hidden" r:id="rId15"/>
  </sheets>
  <definedNames>
    <definedName name="_xlnm._FilterDatabase" localSheetId="3" hidden="1">'Unit Sales'!$A$9:$V$9</definedName>
    <definedName name="_xlnm.Print_Area" localSheetId="5">'Monthly cashflow'!$B$1:$AT$192</definedName>
    <definedName name="_xlnm.Print_Titles" localSheetId="5">'Monthly cashflow'!$3:$3</definedName>
  </definedNames>
  <calcPr calcId="191029"/>
  <pivotCaches>
    <pivotCache cacheId="2" r:id="rId1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8" l="1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4" i="22"/>
  <c r="A1" i="22"/>
  <c r="B21" i="21"/>
  <c r="C21" i="21" s="1"/>
  <c r="Q11" i="4" l="1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Q505" i="4"/>
  <c r="Q506" i="4"/>
  <c r="Q507" i="4"/>
  <c r="Q508" i="4"/>
  <c r="Q509" i="4"/>
  <c r="Q510" i="4"/>
  <c r="Q511" i="4"/>
  <c r="Q512" i="4"/>
  <c r="Q513" i="4"/>
  <c r="Q514" i="4"/>
  <c r="Q515" i="4"/>
  <c r="Q516" i="4"/>
  <c r="Q517" i="4"/>
  <c r="Q518" i="4"/>
  <c r="Q519" i="4"/>
  <c r="Q520" i="4"/>
  <c r="Q521" i="4"/>
  <c r="Q522" i="4"/>
  <c r="Q523" i="4"/>
  <c r="Q524" i="4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38" i="4"/>
  <c r="Q539" i="4"/>
  <c r="Q540" i="4"/>
  <c r="Q541" i="4"/>
  <c r="Q542" i="4"/>
  <c r="Q543" i="4"/>
  <c r="Q544" i="4"/>
  <c r="Q545" i="4"/>
  <c r="Q546" i="4"/>
  <c r="Q547" i="4"/>
  <c r="Q548" i="4"/>
  <c r="Q549" i="4"/>
  <c r="Q550" i="4"/>
  <c r="Q551" i="4"/>
  <c r="Q552" i="4"/>
  <c r="Q553" i="4"/>
  <c r="Q554" i="4"/>
  <c r="Q555" i="4"/>
  <c r="Q556" i="4"/>
  <c r="Q557" i="4"/>
  <c r="Q558" i="4"/>
  <c r="Q559" i="4"/>
  <c r="Q560" i="4"/>
  <c r="Q561" i="4"/>
  <c r="Q562" i="4"/>
  <c r="Q563" i="4"/>
  <c r="Q564" i="4"/>
  <c r="Q565" i="4"/>
  <c r="Q566" i="4"/>
  <c r="Q567" i="4"/>
  <c r="Q568" i="4"/>
  <c r="Q569" i="4"/>
  <c r="Q570" i="4"/>
  <c r="Q571" i="4"/>
  <c r="Q572" i="4"/>
  <c r="Q573" i="4"/>
  <c r="Q574" i="4"/>
  <c r="Q575" i="4"/>
  <c r="Q576" i="4"/>
  <c r="Q577" i="4"/>
  <c r="Q578" i="4"/>
  <c r="Q579" i="4"/>
  <c r="Q580" i="4"/>
  <c r="Q581" i="4"/>
  <c r="Q582" i="4"/>
  <c r="Q583" i="4"/>
  <c r="Q584" i="4"/>
  <c r="Q585" i="4"/>
  <c r="Q586" i="4"/>
  <c r="Q587" i="4"/>
  <c r="Q588" i="4"/>
  <c r="Q589" i="4"/>
  <c r="Q590" i="4"/>
  <c r="Q591" i="4"/>
  <c r="Q592" i="4"/>
  <c r="Q593" i="4"/>
  <c r="Q594" i="4"/>
  <c r="Q595" i="4"/>
  <c r="Q596" i="4"/>
  <c r="Q597" i="4"/>
  <c r="Q598" i="4"/>
  <c r="Q599" i="4"/>
  <c r="Q600" i="4"/>
  <c r="Q601" i="4"/>
  <c r="Q602" i="4"/>
  <c r="Q603" i="4"/>
  <c r="Q604" i="4"/>
  <c r="Q605" i="4"/>
  <c r="Q606" i="4"/>
  <c r="Q607" i="4"/>
  <c r="Q608" i="4"/>
  <c r="Q609" i="4"/>
  <c r="Q610" i="4"/>
  <c r="Q611" i="4"/>
  <c r="Q612" i="4"/>
  <c r="Q613" i="4"/>
  <c r="Q614" i="4"/>
  <c r="Q615" i="4"/>
  <c r="Q616" i="4"/>
  <c r="Q617" i="4"/>
  <c r="Q618" i="4"/>
  <c r="Q619" i="4"/>
  <c r="Q620" i="4"/>
  <c r="Q621" i="4"/>
  <c r="Q622" i="4"/>
  <c r="Q623" i="4"/>
  <c r="Q624" i="4"/>
  <c r="Q625" i="4"/>
  <c r="Q626" i="4"/>
  <c r="Q627" i="4"/>
  <c r="Q628" i="4"/>
  <c r="Q629" i="4"/>
  <c r="Q630" i="4"/>
  <c r="Q631" i="4"/>
  <c r="Q632" i="4"/>
  <c r="Q633" i="4"/>
  <c r="Q634" i="4"/>
  <c r="Q635" i="4"/>
  <c r="Q636" i="4"/>
  <c r="Q637" i="4"/>
  <c r="Q638" i="4"/>
  <c r="Q639" i="4"/>
  <c r="Q640" i="4"/>
  <c r="Q641" i="4"/>
  <c r="Q642" i="4"/>
  <c r="Q643" i="4"/>
  <c r="Q644" i="4"/>
  <c r="Q645" i="4"/>
  <c r="Q646" i="4"/>
  <c r="Q647" i="4"/>
  <c r="Q648" i="4"/>
  <c r="Q649" i="4"/>
  <c r="Q650" i="4"/>
  <c r="Q651" i="4"/>
  <c r="Q652" i="4"/>
  <c r="Q653" i="4"/>
  <c r="Q654" i="4"/>
  <c r="Q655" i="4"/>
  <c r="Q656" i="4"/>
  <c r="Q657" i="4"/>
  <c r="Q658" i="4"/>
  <c r="Q659" i="4"/>
  <c r="Q660" i="4"/>
  <c r="Q661" i="4"/>
  <c r="Q662" i="4"/>
  <c r="Q663" i="4"/>
  <c r="Q664" i="4"/>
  <c r="Q665" i="4"/>
  <c r="Q666" i="4"/>
  <c r="Q667" i="4"/>
  <c r="Q668" i="4"/>
  <c r="Q669" i="4"/>
  <c r="Q670" i="4"/>
  <c r="Q671" i="4"/>
  <c r="Q672" i="4"/>
  <c r="Q673" i="4"/>
  <c r="Q674" i="4"/>
  <c r="Q675" i="4"/>
  <c r="Q676" i="4"/>
  <c r="Q677" i="4"/>
  <c r="Q678" i="4"/>
  <c r="Q679" i="4"/>
  <c r="Q680" i="4"/>
  <c r="Q681" i="4"/>
  <c r="Q682" i="4"/>
  <c r="Q683" i="4"/>
  <c r="Q684" i="4"/>
  <c r="Q685" i="4"/>
  <c r="Q686" i="4"/>
  <c r="Q687" i="4"/>
  <c r="Q688" i="4"/>
  <c r="Q689" i="4"/>
  <c r="Q690" i="4"/>
  <c r="Q691" i="4"/>
  <c r="Q692" i="4"/>
  <c r="Q693" i="4"/>
  <c r="Q694" i="4"/>
  <c r="Q695" i="4"/>
  <c r="Q696" i="4"/>
  <c r="Q697" i="4"/>
  <c r="Q698" i="4"/>
  <c r="Q699" i="4"/>
  <c r="Q700" i="4"/>
  <c r="Q701" i="4"/>
  <c r="Q702" i="4"/>
  <c r="Q703" i="4"/>
  <c r="Q704" i="4"/>
  <c r="Q705" i="4"/>
  <c r="Q706" i="4"/>
  <c r="Q707" i="4"/>
  <c r="Q708" i="4"/>
  <c r="Q709" i="4"/>
  <c r="Q710" i="4"/>
  <c r="Q711" i="4"/>
  <c r="Q712" i="4"/>
  <c r="Q713" i="4"/>
  <c r="Q714" i="4"/>
  <c r="Q715" i="4"/>
  <c r="Q716" i="4"/>
  <c r="Q717" i="4"/>
  <c r="Q718" i="4"/>
  <c r="Q719" i="4"/>
  <c r="Q720" i="4"/>
  <c r="Q721" i="4"/>
  <c r="Q722" i="4"/>
  <c r="Q723" i="4"/>
  <c r="Q724" i="4"/>
  <c r="Q725" i="4"/>
  <c r="Q726" i="4"/>
  <c r="Q727" i="4"/>
  <c r="Q728" i="4"/>
  <c r="Q729" i="4"/>
  <c r="Q730" i="4"/>
  <c r="Q731" i="4"/>
  <c r="Q732" i="4"/>
  <c r="Q733" i="4"/>
  <c r="Q734" i="4"/>
  <c r="Q735" i="4"/>
  <c r="Q736" i="4"/>
  <c r="Q737" i="4"/>
  <c r="Q738" i="4"/>
  <c r="Q739" i="4"/>
  <c r="Q740" i="4"/>
  <c r="Q741" i="4"/>
  <c r="Q742" i="4"/>
  <c r="Q743" i="4"/>
  <c r="Q744" i="4"/>
  <c r="Q745" i="4"/>
  <c r="Q746" i="4"/>
  <c r="Q747" i="4"/>
  <c r="Q748" i="4"/>
  <c r="Q749" i="4"/>
  <c r="Q750" i="4"/>
  <c r="Q751" i="4"/>
  <c r="Q752" i="4"/>
  <c r="Q753" i="4"/>
  <c r="Q754" i="4"/>
  <c r="Q755" i="4"/>
  <c r="Q756" i="4"/>
  <c r="Q757" i="4"/>
  <c r="Q758" i="4"/>
  <c r="Q759" i="4"/>
  <c r="Q760" i="4"/>
  <c r="Q761" i="4"/>
  <c r="Q762" i="4"/>
  <c r="Q763" i="4"/>
  <c r="Q764" i="4"/>
  <c r="Q765" i="4"/>
  <c r="Q766" i="4"/>
  <c r="Q767" i="4"/>
  <c r="Q768" i="4"/>
  <c r="Q769" i="4"/>
  <c r="Q770" i="4"/>
  <c r="Q771" i="4"/>
  <c r="Q772" i="4"/>
  <c r="Q773" i="4"/>
  <c r="Q774" i="4"/>
  <c r="Q775" i="4"/>
  <c r="Q776" i="4"/>
  <c r="Q777" i="4"/>
  <c r="Q778" i="4"/>
  <c r="Q779" i="4"/>
  <c r="Q780" i="4"/>
  <c r="Q781" i="4"/>
  <c r="Q782" i="4"/>
  <c r="Q783" i="4"/>
  <c r="Q784" i="4"/>
  <c r="Q785" i="4"/>
  <c r="Q786" i="4"/>
  <c r="Q787" i="4"/>
  <c r="Q788" i="4"/>
  <c r="Q789" i="4"/>
  <c r="Q790" i="4"/>
  <c r="Q791" i="4"/>
  <c r="Q792" i="4"/>
  <c r="Q793" i="4"/>
  <c r="Q794" i="4"/>
  <c r="Q795" i="4"/>
  <c r="Q796" i="4"/>
  <c r="Q797" i="4"/>
  <c r="Q798" i="4"/>
  <c r="Q799" i="4"/>
  <c r="Q800" i="4"/>
  <c r="Q801" i="4"/>
  <c r="Q802" i="4"/>
  <c r="Q803" i="4"/>
  <c r="Q804" i="4"/>
  <c r="Q805" i="4"/>
  <c r="Q806" i="4"/>
  <c r="Q807" i="4"/>
  <c r="Q808" i="4"/>
  <c r="Q809" i="4"/>
  <c r="Q810" i="4"/>
  <c r="Q811" i="4"/>
  <c r="Q812" i="4"/>
  <c r="Q813" i="4"/>
  <c r="Q814" i="4"/>
  <c r="Q815" i="4"/>
  <c r="Q816" i="4"/>
  <c r="Q817" i="4"/>
  <c r="Q818" i="4"/>
  <c r="Q819" i="4"/>
  <c r="Q820" i="4"/>
  <c r="Q821" i="4"/>
  <c r="Q822" i="4"/>
  <c r="Q823" i="4"/>
  <c r="Q824" i="4"/>
  <c r="Q825" i="4"/>
  <c r="Q826" i="4"/>
  <c r="Q827" i="4"/>
  <c r="Q828" i="4"/>
  <c r="Q829" i="4"/>
  <c r="Q830" i="4"/>
  <c r="Q831" i="4"/>
  <c r="Q832" i="4"/>
  <c r="Q833" i="4"/>
  <c r="Q834" i="4"/>
  <c r="Q835" i="4"/>
  <c r="Q836" i="4"/>
  <c r="Q837" i="4"/>
  <c r="Q838" i="4"/>
  <c r="Q839" i="4"/>
  <c r="Q840" i="4"/>
  <c r="Q841" i="4"/>
  <c r="Q842" i="4"/>
  <c r="Q843" i="4"/>
  <c r="Q844" i="4"/>
  <c r="Q845" i="4"/>
  <c r="Q846" i="4"/>
  <c r="Q847" i="4"/>
  <c r="Q848" i="4"/>
  <c r="Q849" i="4"/>
  <c r="Q850" i="4"/>
  <c r="Q851" i="4"/>
  <c r="Q852" i="4"/>
  <c r="Q853" i="4"/>
  <c r="Q854" i="4"/>
  <c r="Q855" i="4"/>
  <c r="Q856" i="4"/>
  <c r="Q857" i="4"/>
  <c r="Q858" i="4"/>
  <c r="Q859" i="4"/>
  <c r="Q860" i="4"/>
  <c r="Q861" i="4"/>
  <c r="Q862" i="4"/>
  <c r="Q863" i="4"/>
  <c r="Q864" i="4"/>
  <c r="Q865" i="4"/>
  <c r="Q866" i="4"/>
  <c r="Q867" i="4"/>
  <c r="Q868" i="4"/>
  <c r="Q869" i="4"/>
  <c r="Q870" i="4"/>
  <c r="Q871" i="4"/>
  <c r="Q872" i="4"/>
  <c r="Q873" i="4"/>
  <c r="Q874" i="4"/>
  <c r="Q875" i="4"/>
  <c r="Q876" i="4"/>
  <c r="Q877" i="4"/>
  <c r="Q878" i="4"/>
  <c r="Q879" i="4"/>
  <c r="Q880" i="4"/>
  <c r="Q881" i="4"/>
  <c r="Q882" i="4"/>
  <c r="Q883" i="4"/>
  <c r="Q884" i="4"/>
  <c r="Q885" i="4"/>
  <c r="Q886" i="4"/>
  <c r="Q887" i="4"/>
  <c r="Q888" i="4"/>
  <c r="Q889" i="4"/>
  <c r="Q890" i="4"/>
  <c r="Q891" i="4"/>
  <c r="Q892" i="4"/>
  <c r="Q893" i="4"/>
  <c r="Q894" i="4"/>
  <c r="Q895" i="4"/>
  <c r="Q896" i="4"/>
  <c r="Q897" i="4"/>
  <c r="Q898" i="4"/>
  <c r="Q899" i="4"/>
  <c r="Q900" i="4"/>
  <c r="Q901" i="4"/>
  <c r="Q902" i="4"/>
  <c r="Q903" i="4"/>
  <c r="Q904" i="4"/>
  <c r="Q905" i="4"/>
  <c r="Q906" i="4"/>
  <c r="Q907" i="4"/>
  <c r="Q908" i="4"/>
  <c r="Q909" i="4"/>
  <c r="Q910" i="4"/>
  <c r="Q911" i="4"/>
  <c r="Q912" i="4"/>
  <c r="Q913" i="4"/>
  <c r="Q914" i="4"/>
  <c r="Q915" i="4"/>
  <c r="Q916" i="4"/>
  <c r="Q917" i="4"/>
  <c r="Q918" i="4"/>
  <c r="Q919" i="4"/>
  <c r="Q920" i="4"/>
  <c r="Q921" i="4"/>
  <c r="Q922" i="4"/>
  <c r="Q923" i="4"/>
  <c r="Q924" i="4"/>
  <c r="Q925" i="4"/>
  <c r="Q926" i="4"/>
  <c r="Q927" i="4"/>
  <c r="Q928" i="4"/>
  <c r="Q929" i="4"/>
  <c r="Q930" i="4"/>
  <c r="Q931" i="4"/>
  <c r="Q932" i="4"/>
  <c r="Q933" i="4"/>
  <c r="Q934" i="4"/>
  <c r="Q935" i="4"/>
  <c r="Q936" i="4"/>
  <c r="Q937" i="4"/>
  <c r="Q938" i="4"/>
  <c r="Q939" i="4"/>
  <c r="Q940" i="4"/>
  <c r="Q941" i="4"/>
  <c r="Q942" i="4"/>
  <c r="Q943" i="4"/>
  <c r="Q944" i="4"/>
  <c r="Q945" i="4"/>
  <c r="Q946" i="4"/>
  <c r="Q947" i="4"/>
  <c r="Q948" i="4"/>
  <c r="Q949" i="4"/>
  <c r="Q950" i="4"/>
  <c r="Q951" i="4"/>
  <c r="Q952" i="4"/>
  <c r="Q953" i="4"/>
  <c r="Q954" i="4"/>
  <c r="Q955" i="4"/>
  <c r="Q956" i="4"/>
  <c r="Q957" i="4"/>
  <c r="Q958" i="4"/>
  <c r="Q959" i="4"/>
  <c r="Q960" i="4"/>
  <c r="Q961" i="4"/>
  <c r="Q962" i="4"/>
  <c r="Q963" i="4"/>
  <c r="Q964" i="4"/>
  <c r="Q965" i="4"/>
  <c r="Q966" i="4"/>
  <c r="Q967" i="4"/>
  <c r="Q968" i="4"/>
  <c r="Q969" i="4"/>
  <c r="Q970" i="4"/>
  <c r="Q971" i="4"/>
  <c r="Q972" i="4"/>
  <c r="Q973" i="4"/>
  <c r="Q974" i="4"/>
  <c r="Q975" i="4"/>
  <c r="Q976" i="4"/>
  <c r="Q977" i="4"/>
  <c r="Q978" i="4"/>
  <c r="Q979" i="4"/>
  <c r="Q980" i="4"/>
  <c r="Q981" i="4"/>
  <c r="Q982" i="4"/>
  <c r="Q983" i="4"/>
  <c r="Q984" i="4"/>
  <c r="Q985" i="4"/>
  <c r="Q986" i="4"/>
  <c r="Q987" i="4"/>
  <c r="Q988" i="4"/>
  <c r="Q989" i="4"/>
  <c r="Q990" i="4"/>
  <c r="Q991" i="4"/>
  <c r="Q992" i="4"/>
  <c r="Q993" i="4"/>
  <c r="Q994" i="4"/>
  <c r="Q995" i="4"/>
  <c r="Q996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" i="4"/>
  <c r="B20" i="21"/>
  <c r="C20" i="21" s="1"/>
  <c r="B19" i="21"/>
  <c r="C19" i="21" s="1"/>
  <c r="B18" i="21"/>
  <c r="C18" i="21" s="1"/>
  <c r="B10" i="21"/>
  <c r="C10" i="21" s="1"/>
  <c r="B7" i="21"/>
  <c r="C7" i="21" s="1"/>
  <c r="B6" i="21"/>
  <c r="C6" i="21" s="1"/>
  <c r="B5" i="21"/>
  <c r="C5" i="21" s="1"/>
  <c r="B4" i="21"/>
  <c r="C4" i="21" s="1"/>
  <c r="C84" i="2"/>
  <c r="D84" i="2"/>
  <c r="E84" i="2"/>
  <c r="F84" i="2"/>
  <c r="G84" i="2"/>
  <c r="H84" i="2"/>
  <c r="C85" i="2"/>
  <c r="D85" i="2"/>
  <c r="E85" i="2"/>
  <c r="F85" i="2"/>
  <c r="G85" i="2"/>
  <c r="A85" i="2"/>
  <c r="A84" i="2"/>
  <c r="A83" i="2"/>
  <c r="A82" i="2"/>
  <c r="A81" i="2"/>
  <c r="A80" i="2"/>
  <c r="A79" i="2"/>
  <c r="A78" i="2"/>
  <c r="A77" i="2"/>
  <c r="G74" i="2"/>
  <c r="F74" i="2"/>
  <c r="E74" i="2"/>
  <c r="D74" i="2"/>
  <c r="C74" i="2"/>
  <c r="G73" i="2"/>
  <c r="F73" i="2"/>
  <c r="E73" i="2"/>
  <c r="D73" i="2"/>
  <c r="C73" i="2"/>
  <c r="H73" i="2" s="1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C58" i="2"/>
  <c r="D58" i="2"/>
  <c r="E58" i="2"/>
  <c r="F58" i="2"/>
  <c r="G58" i="2"/>
  <c r="C59" i="2"/>
  <c r="D59" i="2"/>
  <c r="E59" i="2"/>
  <c r="F59" i="2"/>
  <c r="G59" i="2"/>
  <c r="A59" i="2"/>
  <c r="A58" i="2"/>
  <c r="A57" i="2"/>
  <c r="A56" i="2"/>
  <c r="A55" i="2"/>
  <c r="A54" i="2"/>
  <c r="A53" i="2"/>
  <c r="A52" i="2"/>
  <c r="A51" i="2"/>
  <c r="A50" i="2"/>
  <c r="A41" i="2"/>
  <c r="A42" i="2"/>
  <c r="A43" i="2"/>
  <c r="A44" i="2"/>
  <c r="A45" i="2"/>
  <c r="A46" i="2"/>
  <c r="A47" i="2"/>
  <c r="A40" i="2"/>
  <c r="G47" i="2"/>
  <c r="F47" i="2"/>
  <c r="E47" i="2"/>
  <c r="D47" i="2"/>
  <c r="C47" i="2"/>
  <c r="G46" i="2"/>
  <c r="F46" i="2"/>
  <c r="E46" i="2"/>
  <c r="D46" i="2"/>
  <c r="C46" i="2"/>
  <c r="B98" i="16"/>
  <c r="DU3" i="3"/>
  <c r="DT137" i="3" s="1"/>
  <c r="A45" i="16"/>
  <c r="A12" i="6"/>
  <c r="H58" i="2" l="1"/>
  <c r="H59" i="2"/>
  <c r="H85" i="2"/>
  <c r="H46" i="2"/>
  <c r="H74" i="2"/>
  <c r="H47" i="2"/>
  <c r="D100" i="3"/>
  <c r="D99" i="3"/>
  <c r="D98" i="3"/>
  <c r="D91" i="3"/>
  <c r="D86" i="3"/>
  <c r="D85" i="3"/>
  <c r="D84" i="3"/>
  <c r="D83" i="3"/>
  <c r="B114" i="16" s="1"/>
  <c r="D82" i="3"/>
  <c r="B113" i="16" s="1"/>
  <c r="D81" i="3"/>
  <c r="B112" i="16" s="1"/>
  <c r="D80" i="3"/>
  <c r="D79" i="3"/>
  <c r="D78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0" i="3"/>
  <c r="D59" i="3"/>
  <c r="D58" i="3"/>
  <c r="D57" i="3"/>
  <c r="D56" i="3"/>
  <c r="D55" i="3"/>
  <c r="D54" i="3"/>
  <c r="D53" i="3"/>
  <c r="D52" i="3"/>
  <c r="D51" i="3"/>
  <c r="D48" i="3"/>
  <c r="D47" i="3"/>
  <c r="D46" i="3"/>
  <c r="D45" i="3"/>
  <c r="D44" i="3"/>
  <c r="D43" i="3"/>
  <c r="D42" i="3"/>
  <c r="D41" i="3"/>
  <c r="DT142" i="3"/>
  <c r="BM3" i="3"/>
  <c r="BN102" i="3" s="1"/>
  <c r="BN3" i="3"/>
  <c r="BO3" i="3"/>
  <c r="BO33" i="3" s="1"/>
  <c r="BP3" i="3"/>
  <c r="BQ3" i="3"/>
  <c r="BQ33" i="3" s="1"/>
  <c r="BR3" i="3"/>
  <c r="BS3" i="3"/>
  <c r="BS33" i="3" s="1"/>
  <c r="BT3" i="3"/>
  <c r="BU3" i="3"/>
  <c r="BU33" i="3" s="1"/>
  <c r="BV3" i="3"/>
  <c r="BW3" i="3"/>
  <c r="BW33" i="3" s="1"/>
  <c r="BX3" i="3"/>
  <c r="BY3" i="3"/>
  <c r="BY33" i="3" s="1"/>
  <c r="BZ3" i="3"/>
  <c r="CA3" i="3"/>
  <c r="CA33" i="3" s="1"/>
  <c r="CB3" i="3"/>
  <c r="CC3" i="3"/>
  <c r="CD102" i="3" s="1"/>
  <c r="CD3" i="3"/>
  <c r="CE3" i="3"/>
  <c r="CE33" i="3" s="1"/>
  <c r="CF3" i="3"/>
  <c r="CG3" i="3"/>
  <c r="CH102" i="3" s="1"/>
  <c r="CH3" i="3"/>
  <c r="CI3" i="3"/>
  <c r="CI33" i="3" s="1"/>
  <c r="CJ3" i="3"/>
  <c r="CK3" i="3"/>
  <c r="CL102" i="3" s="1"/>
  <c r="CL3" i="3"/>
  <c r="CM3" i="3"/>
  <c r="CM33" i="3" s="1"/>
  <c r="CN3" i="3"/>
  <c r="CO3" i="3"/>
  <c r="CP102" i="3" s="1"/>
  <c r="CP3" i="3"/>
  <c r="CQ3" i="3"/>
  <c r="CR3" i="3"/>
  <c r="CS3" i="3"/>
  <c r="CT102" i="3" s="1"/>
  <c r="CT3" i="3"/>
  <c r="CU3" i="3"/>
  <c r="CV3" i="3"/>
  <c r="CW3" i="3"/>
  <c r="CX102" i="3" s="1"/>
  <c r="CX3" i="3"/>
  <c r="CY3" i="3"/>
  <c r="CZ3" i="3"/>
  <c r="DA3" i="3"/>
  <c r="DB102" i="3" s="1"/>
  <c r="DB3" i="3"/>
  <c r="DC3" i="3"/>
  <c r="DD3" i="3"/>
  <c r="DE3" i="3"/>
  <c r="DF102" i="3" s="1"/>
  <c r="DF3" i="3"/>
  <c r="DG3" i="3"/>
  <c r="DH3" i="3"/>
  <c r="DI3" i="3"/>
  <c r="DJ102" i="3" s="1"/>
  <c r="DJ3" i="3"/>
  <c r="DK3" i="3"/>
  <c r="DL3" i="3"/>
  <c r="DM3" i="3"/>
  <c r="DN102" i="3" s="1"/>
  <c r="DN3" i="3"/>
  <c r="DO3" i="3"/>
  <c r="DP3" i="3"/>
  <c r="DQ3" i="3"/>
  <c r="DR102" i="3" s="1"/>
  <c r="DR3" i="3"/>
  <c r="DS3" i="3"/>
  <c r="DT3" i="3"/>
  <c r="BM33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BM50" i="3"/>
  <c r="BN50" i="3"/>
  <c r="BO50" i="3"/>
  <c r="BP50" i="3"/>
  <c r="BQ50" i="3"/>
  <c r="BR50" i="3"/>
  <c r="BS50" i="3"/>
  <c r="BT50" i="3"/>
  <c r="BU50" i="3"/>
  <c r="BV50" i="3"/>
  <c r="BW50" i="3"/>
  <c r="BX50" i="3"/>
  <c r="BY50" i="3"/>
  <c r="BZ50" i="3"/>
  <c r="CA50" i="3"/>
  <c r="CB50" i="3"/>
  <c r="CC50" i="3"/>
  <c r="CD50" i="3"/>
  <c r="CE50" i="3"/>
  <c r="CF50" i="3"/>
  <c r="CG50" i="3"/>
  <c r="CH50" i="3"/>
  <c r="CI50" i="3"/>
  <c r="CJ50" i="3"/>
  <c r="CK50" i="3"/>
  <c r="CL50" i="3"/>
  <c r="CM50" i="3"/>
  <c r="CN50" i="3"/>
  <c r="CO50" i="3"/>
  <c r="CP50" i="3"/>
  <c r="CQ50" i="3"/>
  <c r="CR50" i="3"/>
  <c r="CS50" i="3"/>
  <c r="CT50" i="3"/>
  <c r="CU50" i="3"/>
  <c r="CV50" i="3"/>
  <c r="CW50" i="3"/>
  <c r="CX50" i="3"/>
  <c r="CY50" i="3"/>
  <c r="CZ50" i="3"/>
  <c r="DA50" i="3"/>
  <c r="DB50" i="3"/>
  <c r="DC50" i="3"/>
  <c r="DD50" i="3"/>
  <c r="DE50" i="3"/>
  <c r="DF50" i="3"/>
  <c r="DG50" i="3"/>
  <c r="DH50" i="3"/>
  <c r="DI50" i="3"/>
  <c r="DJ50" i="3"/>
  <c r="DK50" i="3"/>
  <c r="DL50" i="3"/>
  <c r="DM50" i="3"/>
  <c r="DN50" i="3"/>
  <c r="DO50" i="3"/>
  <c r="DP50" i="3"/>
  <c r="DQ50" i="3"/>
  <c r="DR50" i="3"/>
  <c r="DS50" i="3"/>
  <c r="DT50" i="3"/>
  <c r="BM62" i="3"/>
  <c r="BN62" i="3"/>
  <c r="BO62" i="3"/>
  <c r="BP62" i="3"/>
  <c r="BQ62" i="3"/>
  <c r="BR62" i="3"/>
  <c r="BS62" i="3"/>
  <c r="BT62" i="3"/>
  <c r="BU62" i="3"/>
  <c r="BV62" i="3"/>
  <c r="BW62" i="3"/>
  <c r="BX62" i="3"/>
  <c r="BY62" i="3"/>
  <c r="BZ62" i="3"/>
  <c r="CA62" i="3"/>
  <c r="CB62" i="3"/>
  <c r="CC62" i="3"/>
  <c r="CD62" i="3"/>
  <c r="CE62" i="3"/>
  <c r="CF62" i="3"/>
  <c r="CG62" i="3"/>
  <c r="CH62" i="3"/>
  <c r="CI62" i="3"/>
  <c r="CJ62" i="3"/>
  <c r="CK62" i="3"/>
  <c r="CL62" i="3"/>
  <c r="CM62" i="3"/>
  <c r="CN62" i="3"/>
  <c r="CO62" i="3"/>
  <c r="CP62" i="3"/>
  <c r="CQ62" i="3"/>
  <c r="CR62" i="3"/>
  <c r="CS62" i="3"/>
  <c r="CT62" i="3"/>
  <c r="CU62" i="3"/>
  <c r="CV62" i="3"/>
  <c r="CW62" i="3"/>
  <c r="CX62" i="3"/>
  <c r="CY62" i="3"/>
  <c r="CZ62" i="3"/>
  <c r="DA62" i="3"/>
  <c r="DB62" i="3"/>
  <c r="DC62" i="3"/>
  <c r="DD62" i="3"/>
  <c r="DE62" i="3"/>
  <c r="DF62" i="3"/>
  <c r="DG62" i="3"/>
  <c r="DH62" i="3"/>
  <c r="DI62" i="3"/>
  <c r="DJ62" i="3"/>
  <c r="DK62" i="3"/>
  <c r="DL62" i="3"/>
  <c r="DM62" i="3"/>
  <c r="DN62" i="3"/>
  <c r="DO62" i="3"/>
  <c r="DP62" i="3"/>
  <c r="DQ62" i="3"/>
  <c r="DR62" i="3"/>
  <c r="DS62" i="3"/>
  <c r="DT62" i="3"/>
  <c r="BM77" i="3"/>
  <c r="BN77" i="3"/>
  <c r="BO77" i="3"/>
  <c r="BP77" i="3"/>
  <c r="BQ77" i="3"/>
  <c r="BR77" i="3"/>
  <c r="BS77" i="3"/>
  <c r="BT77" i="3"/>
  <c r="BU77" i="3"/>
  <c r="BV77" i="3"/>
  <c r="BW77" i="3"/>
  <c r="BX77" i="3"/>
  <c r="BY77" i="3"/>
  <c r="BZ77" i="3"/>
  <c r="CA77" i="3"/>
  <c r="CB77" i="3"/>
  <c r="CC77" i="3"/>
  <c r="CD77" i="3"/>
  <c r="CE77" i="3"/>
  <c r="CF77" i="3"/>
  <c r="CG77" i="3"/>
  <c r="CH77" i="3"/>
  <c r="CI77" i="3"/>
  <c r="CJ77" i="3"/>
  <c r="CK77" i="3"/>
  <c r="CL77" i="3"/>
  <c r="CM77" i="3"/>
  <c r="CN77" i="3"/>
  <c r="CO77" i="3"/>
  <c r="CP77" i="3"/>
  <c r="CQ77" i="3"/>
  <c r="CR77" i="3"/>
  <c r="CS77" i="3"/>
  <c r="CT77" i="3"/>
  <c r="CU77" i="3"/>
  <c r="CV77" i="3"/>
  <c r="CW77" i="3"/>
  <c r="CX77" i="3"/>
  <c r="CY77" i="3"/>
  <c r="CZ77" i="3"/>
  <c r="DA77" i="3"/>
  <c r="DB77" i="3"/>
  <c r="DC77" i="3"/>
  <c r="DD77" i="3"/>
  <c r="DE77" i="3"/>
  <c r="DF77" i="3"/>
  <c r="DG77" i="3"/>
  <c r="DH77" i="3"/>
  <c r="DI77" i="3"/>
  <c r="DJ77" i="3"/>
  <c r="DK77" i="3"/>
  <c r="DL77" i="3"/>
  <c r="DM77" i="3"/>
  <c r="DN77" i="3"/>
  <c r="DO77" i="3"/>
  <c r="DP77" i="3"/>
  <c r="DQ77" i="3"/>
  <c r="DR77" i="3"/>
  <c r="DS77" i="3"/>
  <c r="DT77" i="3"/>
  <c r="BM97" i="3"/>
  <c r="BN97" i="3"/>
  <c r="BO97" i="3"/>
  <c r="BP97" i="3"/>
  <c r="BQ97" i="3"/>
  <c r="BR97" i="3"/>
  <c r="BS97" i="3"/>
  <c r="BT97" i="3"/>
  <c r="BU97" i="3"/>
  <c r="BV97" i="3"/>
  <c r="BW97" i="3"/>
  <c r="BX97" i="3"/>
  <c r="BY97" i="3"/>
  <c r="BZ97" i="3"/>
  <c r="CA97" i="3"/>
  <c r="CB97" i="3"/>
  <c r="CC97" i="3"/>
  <c r="CD97" i="3"/>
  <c r="CE97" i="3"/>
  <c r="CF97" i="3"/>
  <c r="CG97" i="3"/>
  <c r="CH97" i="3"/>
  <c r="CI97" i="3"/>
  <c r="CJ97" i="3"/>
  <c r="CK97" i="3"/>
  <c r="CL97" i="3"/>
  <c r="CM97" i="3"/>
  <c r="CN97" i="3"/>
  <c r="CO97" i="3"/>
  <c r="CP97" i="3"/>
  <c r="CQ97" i="3"/>
  <c r="CR97" i="3"/>
  <c r="CS97" i="3"/>
  <c r="CT97" i="3"/>
  <c r="CU97" i="3"/>
  <c r="CV97" i="3"/>
  <c r="CW97" i="3"/>
  <c r="CX97" i="3"/>
  <c r="CY97" i="3"/>
  <c r="CZ97" i="3"/>
  <c r="DA97" i="3"/>
  <c r="DB97" i="3"/>
  <c r="DC97" i="3"/>
  <c r="DD97" i="3"/>
  <c r="DE97" i="3"/>
  <c r="DF97" i="3"/>
  <c r="DG97" i="3"/>
  <c r="DH97" i="3"/>
  <c r="DI97" i="3"/>
  <c r="DJ97" i="3"/>
  <c r="DK97" i="3"/>
  <c r="DL97" i="3"/>
  <c r="DM97" i="3"/>
  <c r="DN97" i="3"/>
  <c r="DO97" i="3"/>
  <c r="DP97" i="3"/>
  <c r="DQ97" i="3"/>
  <c r="DR97" i="3"/>
  <c r="DS97" i="3"/>
  <c r="DT97" i="3"/>
  <c r="BZ102" i="3"/>
  <c r="CC102" i="3"/>
  <c r="CE102" i="3"/>
  <c r="CG102" i="3"/>
  <c r="CI102" i="3"/>
  <c r="CK102" i="3"/>
  <c r="CM102" i="3"/>
  <c r="CO102" i="3"/>
  <c r="CQ102" i="3"/>
  <c r="CS102" i="3"/>
  <c r="CU102" i="3"/>
  <c r="CW102" i="3"/>
  <c r="CY102" i="3"/>
  <c r="DA102" i="3"/>
  <c r="DC102" i="3"/>
  <c r="DE102" i="3"/>
  <c r="DG102" i="3"/>
  <c r="DI102" i="3"/>
  <c r="DK102" i="3"/>
  <c r="DM102" i="3"/>
  <c r="DO102" i="3"/>
  <c r="DQ102" i="3"/>
  <c r="DS102" i="3"/>
  <c r="BL97" i="3"/>
  <c r="BK97" i="3"/>
  <c r="BJ97" i="3"/>
  <c r="BI97" i="3"/>
  <c r="BH97" i="3"/>
  <c r="BG97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AR97" i="3"/>
  <c r="AQ97" i="3"/>
  <c r="AP97" i="3"/>
  <c r="AO97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B302" i="17"/>
  <c r="C302" i="17"/>
  <c r="D302" i="17"/>
  <c r="E302" i="17"/>
  <c r="F302" i="17"/>
  <c r="G302" i="17"/>
  <c r="H302" i="17"/>
  <c r="I302" i="17"/>
  <c r="J302" i="17"/>
  <c r="R302" i="17"/>
  <c r="B303" i="17"/>
  <c r="C303" i="17"/>
  <c r="D303" i="17"/>
  <c r="E303" i="17"/>
  <c r="F303" i="17"/>
  <c r="G303" i="17"/>
  <c r="H303" i="17"/>
  <c r="I303" i="17"/>
  <c r="J303" i="17"/>
  <c r="R303" i="17"/>
  <c r="B304" i="17"/>
  <c r="C304" i="17"/>
  <c r="D304" i="17"/>
  <c r="E304" i="17"/>
  <c r="F304" i="17"/>
  <c r="G304" i="17"/>
  <c r="H304" i="17"/>
  <c r="I304" i="17"/>
  <c r="J304" i="17"/>
  <c r="R304" i="17"/>
  <c r="B305" i="17"/>
  <c r="C305" i="17"/>
  <c r="D305" i="17"/>
  <c r="E305" i="17"/>
  <c r="F305" i="17"/>
  <c r="G305" i="17"/>
  <c r="H305" i="17"/>
  <c r="I305" i="17"/>
  <c r="J305" i="17"/>
  <c r="R305" i="17"/>
  <c r="B306" i="17"/>
  <c r="C306" i="17"/>
  <c r="D306" i="17"/>
  <c r="E306" i="17"/>
  <c r="F306" i="17"/>
  <c r="G306" i="17"/>
  <c r="H306" i="17"/>
  <c r="I306" i="17"/>
  <c r="J306" i="17"/>
  <c r="R306" i="17"/>
  <c r="B307" i="17"/>
  <c r="C307" i="17"/>
  <c r="D307" i="17"/>
  <c r="E307" i="17"/>
  <c r="F307" i="17"/>
  <c r="G307" i="17"/>
  <c r="H307" i="17"/>
  <c r="I307" i="17"/>
  <c r="J307" i="17"/>
  <c r="R307" i="17"/>
  <c r="B308" i="17"/>
  <c r="C308" i="17"/>
  <c r="D308" i="17"/>
  <c r="E308" i="17"/>
  <c r="F308" i="17"/>
  <c r="G308" i="17"/>
  <c r="H308" i="17"/>
  <c r="I308" i="17"/>
  <c r="J308" i="17"/>
  <c r="R308" i="17"/>
  <c r="B309" i="17"/>
  <c r="C309" i="17"/>
  <c r="D309" i="17"/>
  <c r="E309" i="17"/>
  <c r="F309" i="17"/>
  <c r="G309" i="17"/>
  <c r="H309" i="17"/>
  <c r="I309" i="17"/>
  <c r="J309" i="17"/>
  <c r="R309" i="17"/>
  <c r="B310" i="17"/>
  <c r="C310" i="17"/>
  <c r="D310" i="17"/>
  <c r="E310" i="17"/>
  <c r="F310" i="17"/>
  <c r="G310" i="17"/>
  <c r="H310" i="17"/>
  <c r="I310" i="17"/>
  <c r="J310" i="17"/>
  <c r="R310" i="17"/>
  <c r="B311" i="17"/>
  <c r="C311" i="17"/>
  <c r="D311" i="17"/>
  <c r="E311" i="17"/>
  <c r="F311" i="17"/>
  <c r="G311" i="17"/>
  <c r="H311" i="17"/>
  <c r="I311" i="17"/>
  <c r="J311" i="17"/>
  <c r="R311" i="17"/>
  <c r="B312" i="17"/>
  <c r="C312" i="17"/>
  <c r="D312" i="17"/>
  <c r="E312" i="17"/>
  <c r="F312" i="17"/>
  <c r="G312" i="17"/>
  <c r="H312" i="17"/>
  <c r="I312" i="17"/>
  <c r="J312" i="17"/>
  <c r="R312" i="17"/>
  <c r="B313" i="17"/>
  <c r="C313" i="17"/>
  <c r="D313" i="17"/>
  <c r="E313" i="17"/>
  <c r="F313" i="17"/>
  <c r="G313" i="17"/>
  <c r="H313" i="17"/>
  <c r="I313" i="17"/>
  <c r="J313" i="17"/>
  <c r="R313" i="17"/>
  <c r="B314" i="17"/>
  <c r="C314" i="17"/>
  <c r="D314" i="17"/>
  <c r="E314" i="17"/>
  <c r="F314" i="17"/>
  <c r="G314" i="17"/>
  <c r="H314" i="17"/>
  <c r="I314" i="17"/>
  <c r="J314" i="17"/>
  <c r="R314" i="17"/>
  <c r="B315" i="17"/>
  <c r="C315" i="17"/>
  <c r="D315" i="17"/>
  <c r="E315" i="17"/>
  <c r="F315" i="17"/>
  <c r="G315" i="17"/>
  <c r="H315" i="17"/>
  <c r="I315" i="17"/>
  <c r="J315" i="17"/>
  <c r="R315" i="17"/>
  <c r="B316" i="17"/>
  <c r="C316" i="17"/>
  <c r="D316" i="17"/>
  <c r="E316" i="17"/>
  <c r="F316" i="17"/>
  <c r="G316" i="17"/>
  <c r="H316" i="17"/>
  <c r="I316" i="17"/>
  <c r="J316" i="17"/>
  <c r="R316" i="17"/>
  <c r="B317" i="17"/>
  <c r="C317" i="17"/>
  <c r="D317" i="17"/>
  <c r="E317" i="17"/>
  <c r="F317" i="17"/>
  <c r="G317" i="17"/>
  <c r="H317" i="17"/>
  <c r="I317" i="17"/>
  <c r="J317" i="17"/>
  <c r="R317" i="17"/>
  <c r="B318" i="17"/>
  <c r="C318" i="17"/>
  <c r="D318" i="17"/>
  <c r="E318" i="17"/>
  <c r="F318" i="17"/>
  <c r="G318" i="17"/>
  <c r="H318" i="17"/>
  <c r="I318" i="17"/>
  <c r="J318" i="17"/>
  <c r="R318" i="17"/>
  <c r="B319" i="17"/>
  <c r="C319" i="17"/>
  <c r="D319" i="17"/>
  <c r="E319" i="17"/>
  <c r="F319" i="17"/>
  <c r="G319" i="17"/>
  <c r="H319" i="17"/>
  <c r="I319" i="17"/>
  <c r="J319" i="17"/>
  <c r="R319" i="17"/>
  <c r="B320" i="17"/>
  <c r="C320" i="17"/>
  <c r="D320" i="17"/>
  <c r="E320" i="17"/>
  <c r="F320" i="17"/>
  <c r="G320" i="17"/>
  <c r="H320" i="17"/>
  <c r="I320" i="17"/>
  <c r="J320" i="17"/>
  <c r="R320" i="17"/>
  <c r="B321" i="17"/>
  <c r="C321" i="17"/>
  <c r="D321" i="17"/>
  <c r="E321" i="17"/>
  <c r="F321" i="17"/>
  <c r="G321" i="17"/>
  <c r="H321" i="17"/>
  <c r="I321" i="17"/>
  <c r="J321" i="17"/>
  <c r="R321" i="17"/>
  <c r="B322" i="17"/>
  <c r="C322" i="17"/>
  <c r="D322" i="17"/>
  <c r="E322" i="17"/>
  <c r="F322" i="17"/>
  <c r="G322" i="17"/>
  <c r="H322" i="17"/>
  <c r="I322" i="17"/>
  <c r="J322" i="17"/>
  <c r="R322" i="17"/>
  <c r="B323" i="17"/>
  <c r="C323" i="17"/>
  <c r="D323" i="17"/>
  <c r="E323" i="17"/>
  <c r="F323" i="17"/>
  <c r="G323" i="17"/>
  <c r="H323" i="17"/>
  <c r="I323" i="17"/>
  <c r="J323" i="17"/>
  <c r="R323" i="17"/>
  <c r="B324" i="17"/>
  <c r="C324" i="17"/>
  <c r="D324" i="17"/>
  <c r="E324" i="17"/>
  <c r="F324" i="17"/>
  <c r="G324" i="17"/>
  <c r="H324" i="17"/>
  <c r="I324" i="17"/>
  <c r="J324" i="17"/>
  <c r="R324" i="17"/>
  <c r="B325" i="17"/>
  <c r="C325" i="17"/>
  <c r="D325" i="17"/>
  <c r="E325" i="17"/>
  <c r="F325" i="17"/>
  <c r="G325" i="17"/>
  <c r="H325" i="17"/>
  <c r="I325" i="17"/>
  <c r="J325" i="17"/>
  <c r="R325" i="17"/>
  <c r="B326" i="17"/>
  <c r="C326" i="17"/>
  <c r="D326" i="17"/>
  <c r="E326" i="17"/>
  <c r="F326" i="17"/>
  <c r="G326" i="17"/>
  <c r="H326" i="17"/>
  <c r="I326" i="17"/>
  <c r="J326" i="17"/>
  <c r="R326" i="17"/>
  <c r="B327" i="17"/>
  <c r="C327" i="17"/>
  <c r="D327" i="17"/>
  <c r="E327" i="17"/>
  <c r="F327" i="17"/>
  <c r="G327" i="17"/>
  <c r="H327" i="17"/>
  <c r="I327" i="17"/>
  <c r="J327" i="17"/>
  <c r="R327" i="17"/>
  <c r="B328" i="17"/>
  <c r="C328" i="17"/>
  <c r="D328" i="17"/>
  <c r="E328" i="17"/>
  <c r="F328" i="17"/>
  <c r="G328" i="17"/>
  <c r="H328" i="17"/>
  <c r="I328" i="17"/>
  <c r="J328" i="17"/>
  <c r="R328" i="17"/>
  <c r="B329" i="17"/>
  <c r="C329" i="17"/>
  <c r="D329" i="17"/>
  <c r="E329" i="17"/>
  <c r="F329" i="17"/>
  <c r="G329" i="17"/>
  <c r="H329" i="17"/>
  <c r="I329" i="17"/>
  <c r="J329" i="17"/>
  <c r="R329" i="17"/>
  <c r="B330" i="17"/>
  <c r="C330" i="17"/>
  <c r="D330" i="17"/>
  <c r="E330" i="17"/>
  <c r="F330" i="17"/>
  <c r="G330" i="17"/>
  <c r="H330" i="17"/>
  <c r="I330" i="17"/>
  <c r="J330" i="17"/>
  <c r="R330" i="17"/>
  <c r="B331" i="17"/>
  <c r="C331" i="17"/>
  <c r="D331" i="17"/>
  <c r="E331" i="17"/>
  <c r="F331" i="17"/>
  <c r="G331" i="17"/>
  <c r="H331" i="17"/>
  <c r="I331" i="17"/>
  <c r="J331" i="17"/>
  <c r="R331" i="17"/>
  <c r="B332" i="17"/>
  <c r="C332" i="17"/>
  <c r="D332" i="17"/>
  <c r="E332" i="17"/>
  <c r="F332" i="17"/>
  <c r="G332" i="17"/>
  <c r="H332" i="17"/>
  <c r="I332" i="17"/>
  <c r="J332" i="17"/>
  <c r="R332" i="17"/>
  <c r="B333" i="17"/>
  <c r="C333" i="17"/>
  <c r="D333" i="17"/>
  <c r="E333" i="17"/>
  <c r="F333" i="17"/>
  <c r="G333" i="17"/>
  <c r="H333" i="17"/>
  <c r="I333" i="17"/>
  <c r="J333" i="17"/>
  <c r="R333" i="17"/>
  <c r="B334" i="17"/>
  <c r="C334" i="17"/>
  <c r="D334" i="17"/>
  <c r="E334" i="17"/>
  <c r="F334" i="17"/>
  <c r="G334" i="17"/>
  <c r="H334" i="17"/>
  <c r="I334" i="17"/>
  <c r="J334" i="17"/>
  <c r="R334" i="17"/>
  <c r="B335" i="17"/>
  <c r="C335" i="17"/>
  <c r="D335" i="17"/>
  <c r="E335" i="17"/>
  <c r="F335" i="17"/>
  <c r="G335" i="17"/>
  <c r="H335" i="17"/>
  <c r="I335" i="17"/>
  <c r="J335" i="17"/>
  <c r="R335" i="17"/>
  <c r="B336" i="17"/>
  <c r="C336" i="17"/>
  <c r="D336" i="17"/>
  <c r="E336" i="17"/>
  <c r="F336" i="17"/>
  <c r="G336" i="17"/>
  <c r="H336" i="17"/>
  <c r="I336" i="17"/>
  <c r="J336" i="17"/>
  <c r="R336" i="17"/>
  <c r="B337" i="17"/>
  <c r="C337" i="17"/>
  <c r="D337" i="17"/>
  <c r="E337" i="17"/>
  <c r="F337" i="17"/>
  <c r="G337" i="17"/>
  <c r="H337" i="17"/>
  <c r="I337" i="17"/>
  <c r="J337" i="17"/>
  <c r="R337" i="17"/>
  <c r="B338" i="17"/>
  <c r="C338" i="17"/>
  <c r="D338" i="17"/>
  <c r="E338" i="17"/>
  <c r="F338" i="17"/>
  <c r="G338" i="17"/>
  <c r="H338" i="17"/>
  <c r="I338" i="17"/>
  <c r="J338" i="17"/>
  <c r="R338" i="17"/>
  <c r="B339" i="17"/>
  <c r="C339" i="17"/>
  <c r="D339" i="17"/>
  <c r="E339" i="17"/>
  <c r="F339" i="17"/>
  <c r="G339" i="17"/>
  <c r="H339" i="17"/>
  <c r="I339" i="17"/>
  <c r="J339" i="17"/>
  <c r="R339" i="17"/>
  <c r="B340" i="17"/>
  <c r="C340" i="17"/>
  <c r="D340" i="17"/>
  <c r="E340" i="17"/>
  <c r="F340" i="17"/>
  <c r="G340" i="17"/>
  <c r="H340" i="17"/>
  <c r="I340" i="17"/>
  <c r="J340" i="17"/>
  <c r="R340" i="17"/>
  <c r="B341" i="17"/>
  <c r="C341" i="17"/>
  <c r="D341" i="17"/>
  <c r="E341" i="17"/>
  <c r="F341" i="17"/>
  <c r="G341" i="17"/>
  <c r="H341" i="17"/>
  <c r="I341" i="17"/>
  <c r="J341" i="17"/>
  <c r="R341" i="17"/>
  <c r="B342" i="17"/>
  <c r="C342" i="17"/>
  <c r="D342" i="17"/>
  <c r="E342" i="17"/>
  <c r="F342" i="17"/>
  <c r="G342" i="17"/>
  <c r="H342" i="17"/>
  <c r="I342" i="17"/>
  <c r="J342" i="17"/>
  <c r="R342" i="17"/>
  <c r="B343" i="17"/>
  <c r="C343" i="17"/>
  <c r="D343" i="17"/>
  <c r="E343" i="17"/>
  <c r="F343" i="17"/>
  <c r="G343" i="17"/>
  <c r="H343" i="17"/>
  <c r="I343" i="17"/>
  <c r="J343" i="17"/>
  <c r="R343" i="17"/>
  <c r="B344" i="17"/>
  <c r="C344" i="17"/>
  <c r="D344" i="17"/>
  <c r="E344" i="17"/>
  <c r="F344" i="17"/>
  <c r="G344" i="17"/>
  <c r="H344" i="17"/>
  <c r="I344" i="17"/>
  <c r="J344" i="17"/>
  <c r="R344" i="17"/>
  <c r="B345" i="17"/>
  <c r="C345" i="17"/>
  <c r="D345" i="17"/>
  <c r="E345" i="17"/>
  <c r="F345" i="17"/>
  <c r="G345" i="17"/>
  <c r="H345" i="17"/>
  <c r="I345" i="17"/>
  <c r="J345" i="17"/>
  <c r="R345" i="17"/>
  <c r="B346" i="17"/>
  <c r="C346" i="17"/>
  <c r="D346" i="17"/>
  <c r="E346" i="17"/>
  <c r="F346" i="17"/>
  <c r="G346" i="17"/>
  <c r="H346" i="17"/>
  <c r="I346" i="17"/>
  <c r="J346" i="17"/>
  <c r="R346" i="17"/>
  <c r="B347" i="17"/>
  <c r="C347" i="17"/>
  <c r="D347" i="17"/>
  <c r="E347" i="17"/>
  <c r="F347" i="17"/>
  <c r="G347" i="17"/>
  <c r="H347" i="17"/>
  <c r="I347" i="17"/>
  <c r="J347" i="17"/>
  <c r="R347" i="17"/>
  <c r="B348" i="17"/>
  <c r="C348" i="17"/>
  <c r="D348" i="17"/>
  <c r="E348" i="17"/>
  <c r="F348" i="17"/>
  <c r="G348" i="17"/>
  <c r="H348" i="17"/>
  <c r="I348" i="17"/>
  <c r="J348" i="17"/>
  <c r="R348" i="17"/>
  <c r="B349" i="17"/>
  <c r="C349" i="17"/>
  <c r="D349" i="17"/>
  <c r="E349" i="17"/>
  <c r="F349" i="17"/>
  <c r="G349" i="17"/>
  <c r="H349" i="17"/>
  <c r="I349" i="17"/>
  <c r="J349" i="17"/>
  <c r="R349" i="17"/>
  <c r="B350" i="17"/>
  <c r="C350" i="17"/>
  <c r="D350" i="17"/>
  <c r="E350" i="17"/>
  <c r="F350" i="17"/>
  <c r="G350" i="17"/>
  <c r="H350" i="17"/>
  <c r="I350" i="17"/>
  <c r="J350" i="17"/>
  <c r="R350" i="17"/>
  <c r="B351" i="17"/>
  <c r="C351" i="17"/>
  <c r="D351" i="17"/>
  <c r="E351" i="17"/>
  <c r="F351" i="17"/>
  <c r="G351" i="17"/>
  <c r="H351" i="17"/>
  <c r="I351" i="17"/>
  <c r="J351" i="17"/>
  <c r="R351" i="17"/>
  <c r="B352" i="17"/>
  <c r="C352" i="17"/>
  <c r="D352" i="17"/>
  <c r="E352" i="17"/>
  <c r="F352" i="17"/>
  <c r="G352" i="17"/>
  <c r="H352" i="17"/>
  <c r="I352" i="17"/>
  <c r="J352" i="17"/>
  <c r="R352" i="17"/>
  <c r="B353" i="17"/>
  <c r="C353" i="17"/>
  <c r="D353" i="17"/>
  <c r="E353" i="17"/>
  <c r="F353" i="17"/>
  <c r="G353" i="17"/>
  <c r="H353" i="17"/>
  <c r="I353" i="17"/>
  <c r="J353" i="17"/>
  <c r="R353" i="17"/>
  <c r="B354" i="17"/>
  <c r="C354" i="17"/>
  <c r="D354" i="17"/>
  <c r="E354" i="17"/>
  <c r="F354" i="17"/>
  <c r="G354" i="17"/>
  <c r="H354" i="17"/>
  <c r="I354" i="17"/>
  <c r="J354" i="17"/>
  <c r="R354" i="17"/>
  <c r="B355" i="17"/>
  <c r="C355" i="17"/>
  <c r="D355" i="17"/>
  <c r="E355" i="17"/>
  <c r="F355" i="17"/>
  <c r="G355" i="17"/>
  <c r="H355" i="17"/>
  <c r="I355" i="17"/>
  <c r="J355" i="17"/>
  <c r="R355" i="17"/>
  <c r="B356" i="17"/>
  <c r="C356" i="17"/>
  <c r="D356" i="17"/>
  <c r="E356" i="17"/>
  <c r="F356" i="17"/>
  <c r="G356" i="17"/>
  <c r="H356" i="17"/>
  <c r="I356" i="17"/>
  <c r="J356" i="17"/>
  <c r="R356" i="17"/>
  <c r="B357" i="17"/>
  <c r="C357" i="17"/>
  <c r="D357" i="17"/>
  <c r="E357" i="17"/>
  <c r="F357" i="17"/>
  <c r="G357" i="17"/>
  <c r="H357" i="17"/>
  <c r="I357" i="17"/>
  <c r="J357" i="17"/>
  <c r="R357" i="17"/>
  <c r="B358" i="17"/>
  <c r="C358" i="17"/>
  <c r="D358" i="17"/>
  <c r="E358" i="17"/>
  <c r="F358" i="17"/>
  <c r="G358" i="17"/>
  <c r="H358" i="17"/>
  <c r="I358" i="17"/>
  <c r="J358" i="17"/>
  <c r="R358" i="17"/>
  <c r="B359" i="17"/>
  <c r="C359" i="17"/>
  <c r="D359" i="17"/>
  <c r="E359" i="17"/>
  <c r="F359" i="17"/>
  <c r="G359" i="17"/>
  <c r="H359" i="17"/>
  <c r="I359" i="17"/>
  <c r="J359" i="17"/>
  <c r="R359" i="17"/>
  <c r="B360" i="17"/>
  <c r="C360" i="17"/>
  <c r="D360" i="17"/>
  <c r="E360" i="17"/>
  <c r="F360" i="17"/>
  <c r="G360" i="17"/>
  <c r="H360" i="17"/>
  <c r="I360" i="17"/>
  <c r="J360" i="17"/>
  <c r="R360" i="17"/>
  <c r="B361" i="17"/>
  <c r="C361" i="17"/>
  <c r="D361" i="17"/>
  <c r="E361" i="17"/>
  <c r="F361" i="17"/>
  <c r="G361" i="17"/>
  <c r="H361" i="17"/>
  <c r="I361" i="17"/>
  <c r="J361" i="17"/>
  <c r="R361" i="17"/>
  <c r="B362" i="17"/>
  <c r="C362" i="17"/>
  <c r="D362" i="17"/>
  <c r="E362" i="17"/>
  <c r="F362" i="17"/>
  <c r="G362" i="17"/>
  <c r="H362" i="17"/>
  <c r="I362" i="17"/>
  <c r="J362" i="17"/>
  <c r="R362" i="17"/>
  <c r="B363" i="17"/>
  <c r="C363" i="17"/>
  <c r="D363" i="17"/>
  <c r="E363" i="17"/>
  <c r="F363" i="17"/>
  <c r="G363" i="17"/>
  <c r="H363" i="17"/>
  <c r="I363" i="17"/>
  <c r="J363" i="17"/>
  <c r="R363" i="17"/>
  <c r="B364" i="17"/>
  <c r="C364" i="17"/>
  <c r="D364" i="17"/>
  <c r="E364" i="17"/>
  <c r="F364" i="17"/>
  <c r="G364" i="17"/>
  <c r="H364" i="17"/>
  <c r="I364" i="17"/>
  <c r="J364" i="17"/>
  <c r="R364" i="17"/>
  <c r="B365" i="17"/>
  <c r="C365" i="17"/>
  <c r="D365" i="17"/>
  <c r="E365" i="17"/>
  <c r="F365" i="17"/>
  <c r="G365" i="17"/>
  <c r="H365" i="17"/>
  <c r="I365" i="17"/>
  <c r="J365" i="17"/>
  <c r="R365" i="17"/>
  <c r="B366" i="17"/>
  <c r="C366" i="17"/>
  <c r="D366" i="17"/>
  <c r="E366" i="17"/>
  <c r="F366" i="17"/>
  <c r="G366" i="17"/>
  <c r="H366" i="17"/>
  <c r="I366" i="17"/>
  <c r="J366" i="17"/>
  <c r="R366" i="17"/>
  <c r="B367" i="17"/>
  <c r="C367" i="17"/>
  <c r="D367" i="17"/>
  <c r="E367" i="17"/>
  <c r="F367" i="17"/>
  <c r="G367" i="17"/>
  <c r="H367" i="17"/>
  <c r="I367" i="17"/>
  <c r="J367" i="17"/>
  <c r="R367" i="17"/>
  <c r="B368" i="17"/>
  <c r="C368" i="17"/>
  <c r="D368" i="17"/>
  <c r="E368" i="17"/>
  <c r="F368" i="17"/>
  <c r="G368" i="17"/>
  <c r="H368" i="17"/>
  <c r="I368" i="17"/>
  <c r="J368" i="17"/>
  <c r="R368" i="17"/>
  <c r="B369" i="17"/>
  <c r="C369" i="17"/>
  <c r="D369" i="17"/>
  <c r="E369" i="17"/>
  <c r="F369" i="17"/>
  <c r="G369" i="17"/>
  <c r="H369" i="17"/>
  <c r="I369" i="17"/>
  <c r="J369" i="17"/>
  <c r="R369" i="17"/>
  <c r="B370" i="17"/>
  <c r="C370" i="17"/>
  <c r="D370" i="17"/>
  <c r="E370" i="17"/>
  <c r="F370" i="17"/>
  <c r="G370" i="17"/>
  <c r="H370" i="17"/>
  <c r="I370" i="17"/>
  <c r="J370" i="17"/>
  <c r="R370" i="17"/>
  <c r="B371" i="17"/>
  <c r="C371" i="17"/>
  <c r="D371" i="17"/>
  <c r="E371" i="17"/>
  <c r="F371" i="17"/>
  <c r="G371" i="17"/>
  <c r="H371" i="17"/>
  <c r="I371" i="17"/>
  <c r="J371" i="17"/>
  <c r="R371" i="17"/>
  <c r="B372" i="17"/>
  <c r="C372" i="17"/>
  <c r="D372" i="17"/>
  <c r="E372" i="17"/>
  <c r="F372" i="17"/>
  <c r="G372" i="17"/>
  <c r="H372" i="17"/>
  <c r="I372" i="17"/>
  <c r="J372" i="17"/>
  <c r="R372" i="17"/>
  <c r="B373" i="17"/>
  <c r="C373" i="17"/>
  <c r="D373" i="17"/>
  <c r="E373" i="17"/>
  <c r="F373" i="17"/>
  <c r="G373" i="17"/>
  <c r="H373" i="17"/>
  <c r="I373" i="17"/>
  <c r="J373" i="17"/>
  <c r="R373" i="17"/>
  <c r="B374" i="17"/>
  <c r="C374" i="17"/>
  <c r="D374" i="17"/>
  <c r="E374" i="17"/>
  <c r="F374" i="17"/>
  <c r="G374" i="17"/>
  <c r="H374" i="17"/>
  <c r="I374" i="17"/>
  <c r="J374" i="17"/>
  <c r="R374" i="17"/>
  <c r="B375" i="17"/>
  <c r="C375" i="17"/>
  <c r="D375" i="17"/>
  <c r="E375" i="17"/>
  <c r="F375" i="17"/>
  <c r="G375" i="17"/>
  <c r="H375" i="17"/>
  <c r="I375" i="17"/>
  <c r="J375" i="17"/>
  <c r="R375" i="17"/>
  <c r="B376" i="17"/>
  <c r="C376" i="17"/>
  <c r="D376" i="17"/>
  <c r="E376" i="17"/>
  <c r="F376" i="17"/>
  <c r="G376" i="17"/>
  <c r="H376" i="17"/>
  <c r="I376" i="17"/>
  <c r="J376" i="17"/>
  <c r="R376" i="17"/>
  <c r="B377" i="17"/>
  <c r="C377" i="17"/>
  <c r="D377" i="17"/>
  <c r="E377" i="17"/>
  <c r="F377" i="17"/>
  <c r="G377" i="17"/>
  <c r="H377" i="17"/>
  <c r="I377" i="17"/>
  <c r="J377" i="17"/>
  <c r="R377" i="17"/>
  <c r="B378" i="17"/>
  <c r="C378" i="17"/>
  <c r="D378" i="17"/>
  <c r="E378" i="17"/>
  <c r="F378" i="17"/>
  <c r="G378" i="17"/>
  <c r="H378" i="17"/>
  <c r="I378" i="17"/>
  <c r="J378" i="17"/>
  <c r="R378" i="17"/>
  <c r="B379" i="17"/>
  <c r="C379" i="17"/>
  <c r="D379" i="17"/>
  <c r="E379" i="17"/>
  <c r="F379" i="17"/>
  <c r="G379" i="17"/>
  <c r="H379" i="17"/>
  <c r="I379" i="17"/>
  <c r="J379" i="17"/>
  <c r="R379" i="17"/>
  <c r="B380" i="17"/>
  <c r="C380" i="17"/>
  <c r="D380" i="17"/>
  <c r="E380" i="17"/>
  <c r="F380" i="17"/>
  <c r="G380" i="17"/>
  <c r="H380" i="17"/>
  <c r="I380" i="17"/>
  <c r="J380" i="17"/>
  <c r="R380" i="17"/>
  <c r="B381" i="17"/>
  <c r="C381" i="17"/>
  <c r="D381" i="17"/>
  <c r="E381" i="17"/>
  <c r="F381" i="17"/>
  <c r="G381" i="17"/>
  <c r="H381" i="17"/>
  <c r="I381" i="17"/>
  <c r="J381" i="17"/>
  <c r="R381" i="17"/>
  <c r="B382" i="17"/>
  <c r="C382" i="17"/>
  <c r="D382" i="17"/>
  <c r="E382" i="17"/>
  <c r="F382" i="17"/>
  <c r="G382" i="17"/>
  <c r="H382" i="17"/>
  <c r="I382" i="17"/>
  <c r="J382" i="17"/>
  <c r="R382" i="17"/>
  <c r="B383" i="17"/>
  <c r="C383" i="17"/>
  <c r="D383" i="17"/>
  <c r="E383" i="17"/>
  <c r="F383" i="17"/>
  <c r="G383" i="17"/>
  <c r="H383" i="17"/>
  <c r="I383" i="17"/>
  <c r="J383" i="17"/>
  <c r="R383" i="17"/>
  <c r="B384" i="17"/>
  <c r="C384" i="17"/>
  <c r="D384" i="17"/>
  <c r="E384" i="17"/>
  <c r="F384" i="17"/>
  <c r="G384" i="17"/>
  <c r="H384" i="17"/>
  <c r="I384" i="17"/>
  <c r="J384" i="17"/>
  <c r="R384" i="17"/>
  <c r="B385" i="17"/>
  <c r="C385" i="17"/>
  <c r="D385" i="17"/>
  <c r="E385" i="17"/>
  <c r="F385" i="17"/>
  <c r="G385" i="17"/>
  <c r="H385" i="17"/>
  <c r="I385" i="17"/>
  <c r="J385" i="17"/>
  <c r="R385" i="17"/>
  <c r="B386" i="17"/>
  <c r="C386" i="17"/>
  <c r="D386" i="17"/>
  <c r="E386" i="17"/>
  <c r="F386" i="17"/>
  <c r="G386" i="17"/>
  <c r="H386" i="17"/>
  <c r="I386" i="17"/>
  <c r="J386" i="17"/>
  <c r="R386" i="17"/>
  <c r="B387" i="17"/>
  <c r="C387" i="17"/>
  <c r="D387" i="17"/>
  <c r="E387" i="17"/>
  <c r="F387" i="17"/>
  <c r="G387" i="17"/>
  <c r="H387" i="17"/>
  <c r="I387" i="17"/>
  <c r="J387" i="17"/>
  <c r="R387" i="17"/>
  <c r="B388" i="17"/>
  <c r="C388" i="17"/>
  <c r="D388" i="17"/>
  <c r="E388" i="17"/>
  <c r="F388" i="17"/>
  <c r="G388" i="17"/>
  <c r="H388" i="17"/>
  <c r="I388" i="17"/>
  <c r="J388" i="17"/>
  <c r="R388" i="17"/>
  <c r="B389" i="17"/>
  <c r="C389" i="17"/>
  <c r="D389" i="17"/>
  <c r="E389" i="17"/>
  <c r="F389" i="17"/>
  <c r="G389" i="17"/>
  <c r="H389" i="17"/>
  <c r="I389" i="17"/>
  <c r="J389" i="17"/>
  <c r="R389" i="17"/>
  <c r="B390" i="17"/>
  <c r="C390" i="17"/>
  <c r="D390" i="17"/>
  <c r="E390" i="17"/>
  <c r="F390" i="17"/>
  <c r="G390" i="17"/>
  <c r="H390" i="17"/>
  <c r="I390" i="17"/>
  <c r="J390" i="17"/>
  <c r="R390" i="17"/>
  <c r="B391" i="17"/>
  <c r="C391" i="17"/>
  <c r="D391" i="17"/>
  <c r="E391" i="17"/>
  <c r="F391" i="17"/>
  <c r="G391" i="17"/>
  <c r="H391" i="17"/>
  <c r="I391" i="17"/>
  <c r="J391" i="17"/>
  <c r="R391" i="17"/>
  <c r="B392" i="17"/>
  <c r="C392" i="17"/>
  <c r="D392" i="17"/>
  <c r="E392" i="17"/>
  <c r="F392" i="17"/>
  <c r="G392" i="17"/>
  <c r="H392" i="17"/>
  <c r="I392" i="17"/>
  <c r="J392" i="17"/>
  <c r="R392" i="17"/>
  <c r="B393" i="17"/>
  <c r="C393" i="17"/>
  <c r="D393" i="17"/>
  <c r="E393" i="17"/>
  <c r="F393" i="17"/>
  <c r="G393" i="17"/>
  <c r="H393" i="17"/>
  <c r="I393" i="17"/>
  <c r="J393" i="17"/>
  <c r="R393" i="17"/>
  <c r="B394" i="17"/>
  <c r="C394" i="17"/>
  <c r="D394" i="17"/>
  <c r="E394" i="17"/>
  <c r="F394" i="17"/>
  <c r="G394" i="17"/>
  <c r="H394" i="17"/>
  <c r="I394" i="17"/>
  <c r="J394" i="17"/>
  <c r="R394" i="17"/>
  <c r="B395" i="17"/>
  <c r="C395" i="17"/>
  <c r="D395" i="17"/>
  <c r="E395" i="17"/>
  <c r="F395" i="17"/>
  <c r="G395" i="17"/>
  <c r="H395" i="17"/>
  <c r="I395" i="17"/>
  <c r="J395" i="17"/>
  <c r="R395" i="17"/>
  <c r="B396" i="17"/>
  <c r="C396" i="17"/>
  <c r="D396" i="17"/>
  <c r="E396" i="17"/>
  <c r="F396" i="17"/>
  <c r="G396" i="17"/>
  <c r="H396" i="17"/>
  <c r="I396" i="17"/>
  <c r="J396" i="17"/>
  <c r="R396" i="17"/>
  <c r="B397" i="17"/>
  <c r="C397" i="17"/>
  <c r="D397" i="17"/>
  <c r="E397" i="17"/>
  <c r="F397" i="17"/>
  <c r="G397" i="17"/>
  <c r="H397" i="17"/>
  <c r="I397" i="17"/>
  <c r="J397" i="17"/>
  <c r="R397" i="17"/>
  <c r="B398" i="17"/>
  <c r="C398" i="17"/>
  <c r="D398" i="17"/>
  <c r="E398" i="17"/>
  <c r="F398" i="17"/>
  <c r="G398" i="17"/>
  <c r="H398" i="17"/>
  <c r="I398" i="17"/>
  <c r="J398" i="17"/>
  <c r="R398" i="17"/>
  <c r="B399" i="17"/>
  <c r="C399" i="17"/>
  <c r="D399" i="17"/>
  <c r="E399" i="17"/>
  <c r="F399" i="17"/>
  <c r="G399" i="17"/>
  <c r="H399" i="17"/>
  <c r="I399" i="17"/>
  <c r="J399" i="17"/>
  <c r="R399" i="17"/>
  <c r="B400" i="17"/>
  <c r="C400" i="17"/>
  <c r="D400" i="17"/>
  <c r="E400" i="17"/>
  <c r="F400" i="17"/>
  <c r="G400" i="17"/>
  <c r="H400" i="17"/>
  <c r="I400" i="17"/>
  <c r="J400" i="17"/>
  <c r="R400" i="17"/>
  <c r="B401" i="17"/>
  <c r="C401" i="17"/>
  <c r="D401" i="17"/>
  <c r="E401" i="17"/>
  <c r="F401" i="17"/>
  <c r="G401" i="17"/>
  <c r="H401" i="17"/>
  <c r="I401" i="17"/>
  <c r="J401" i="17"/>
  <c r="R401" i="17"/>
  <c r="B402" i="17"/>
  <c r="C402" i="17"/>
  <c r="D402" i="17"/>
  <c r="E402" i="17"/>
  <c r="F402" i="17"/>
  <c r="G402" i="17"/>
  <c r="H402" i="17"/>
  <c r="I402" i="17"/>
  <c r="J402" i="17"/>
  <c r="R402" i="17"/>
  <c r="B403" i="17"/>
  <c r="C403" i="17"/>
  <c r="D403" i="17"/>
  <c r="E403" i="17"/>
  <c r="F403" i="17"/>
  <c r="G403" i="17"/>
  <c r="H403" i="17"/>
  <c r="I403" i="17"/>
  <c r="J403" i="17"/>
  <c r="R403" i="17"/>
  <c r="B404" i="17"/>
  <c r="C404" i="17"/>
  <c r="D404" i="17"/>
  <c r="E404" i="17"/>
  <c r="F404" i="17"/>
  <c r="G404" i="17"/>
  <c r="H404" i="17"/>
  <c r="I404" i="17"/>
  <c r="J404" i="17"/>
  <c r="R404" i="17"/>
  <c r="B405" i="17"/>
  <c r="C405" i="17"/>
  <c r="D405" i="17"/>
  <c r="E405" i="17"/>
  <c r="F405" i="17"/>
  <c r="G405" i="17"/>
  <c r="H405" i="17"/>
  <c r="I405" i="17"/>
  <c r="J405" i="17"/>
  <c r="R405" i="17"/>
  <c r="B406" i="17"/>
  <c r="C406" i="17"/>
  <c r="D406" i="17"/>
  <c r="E406" i="17"/>
  <c r="F406" i="17"/>
  <c r="G406" i="17"/>
  <c r="H406" i="17"/>
  <c r="I406" i="17"/>
  <c r="J406" i="17"/>
  <c r="R406" i="17"/>
  <c r="B407" i="17"/>
  <c r="C407" i="17"/>
  <c r="D407" i="17"/>
  <c r="E407" i="17"/>
  <c r="F407" i="17"/>
  <c r="G407" i="17"/>
  <c r="H407" i="17"/>
  <c r="I407" i="17"/>
  <c r="J407" i="17"/>
  <c r="R407" i="17"/>
  <c r="B408" i="17"/>
  <c r="C408" i="17"/>
  <c r="D408" i="17"/>
  <c r="E408" i="17"/>
  <c r="F408" i="17"/>
  <c r="G408" i="17"/>
  <c r="H408" i="17"/>
  <c r="I408" i="17"/>
  <c r="J408" i="17"/>
  <c r="R408" i="17"/>
  <c r="B409" i="17"/>
  <c r="C409" i="17"/>
  <c r="D409" i="17"/>
  <c r="E409" i="17"/>
  <c r="F409" i="17"/>
  <c r="G409" i="17"/>
  <c r="H409" i="17"/>
  <c r="I409" i="17"/>
  <c r="J409" i="17"/>
  <c r="R409" i="17"/>
  <c r="B410" i="17"/>
  <c r="C410" i="17"/>
  <c r="D410" i="17"/>
  <c r="E410" i="17"/>
  <c r="F410" i="17"/>
  <c r="G410" i="17"/>
  <c r="H410" i="17"/>
  <c r="I410" i="17"/>
  <c r="J410" i="17"/>
  <c r="R410" i="17"/>
  <c r="B411" i="17"/>
  <c r="C411" i="17"/>
  <c r="D411" i="17"/>
  <c r="E411" i="17"/>
  <c r="F411" i="17"/>
  <c r="G411" i="17"/>
  <c r="H411" i="17"/>
  <c r="I411" i="17"/>
  <c r="J411" i="17"/>
  <c r="R411" i="17"/>
  <c r="B412" i="17"/>
  <c r="C412" i="17"/>
  <c r="D412" i="17"/>
  <c r="E412" i="17"/>
  <c r="F412" i="17"/>
  <c r="G412" i="17"/>
  <c r="H412" i="17"/>
  <c r="I412" i="17"/>
  <c r="J412" i="17"/>
  <c r="R412" i="17"/>
  <c r="B413" i="17"/>
  <c r="C413" i="17"/>
  <c r="D413" i="17"/>
  <c r="E413" i="17"/>
  <c r="F413" i="17"/>
  <c r="G413" i="17"/>
  <c r="H413" i="17"/>
  <c r="I413" i="17"/>
  <c r="J413" i="17"/>
  <c r="R413" i="17"/>
  <c r="B414" i="17"/>
  <c r="C414" i="17"/>
  <c r="D414" i="17"/>
  <c r="E414" i="17"/>
  <c r="F414" i="17"/>
  <c r="G414" i="17"/>
  <c r="H414" i="17"/>
  <c r="I414" i="17"/>
  <c r="J414" i="17"/>
  <c r="R414" i="17"/>
  <c r="B415" i="17"/>
  <c r="C415" i="17"/>
  <c r="D415" i="17"/>
  <c r="E415" i="17"/>
  <c r="F415" i="17"/>
  <c r="G415" i="17"/>
  <c r="H415" i="17"/>
  <c r="I415" i="17"/>
  <c r="J415" i="17"/>
  <c r="R415" i="17"/>
  <c r="B416" i="17"/>
  <c r="C416" i="17"/>
  <c r="D416" i="17"/>
  <c r="E416" i="17"/>
  <c r="F416" i="17"/>
  <c r="G416" i="17"/>
  <c r="H416" i="17"/>
  <c r="I416" i="17"/>
  <c r="J416" i="17"/>
  <c r="R416" i="17"/>
  <c r="B417" i="17"/>
  <c r="C417" i="17"/>
  <c r="D417" i="17"/>
  <c r="E417" i="17"/>
  <c r="F417" i="17"/>
  <c r="G417" i="17"/>
  <c r="H417" i="17"/>
  <c r="I417" i="17"/>
  <c r="J417" i="17"/>
  <c r="R417" i="17"/>
  <c r="B418" i="17"/>
  <c r="C418" i="17"/>
  <c r="D418" i="17"/>
  <c r="E418" i="17"/>
  <c r="F418" i="17"/>
  <c r="G418" i="17"/>
  <c r="H418" i="17"/>
  <c r="I418" i="17"/>
  <c r="J418" i="17"/>
  <c r="R418" i="17"/>
  <c r="B419" i="17"/>
  <c r="C419" i="17"/>
  <c r="D419" i="17"/>
  <c r="E419" i="17"/>
  <c r="F419" i="17"/>
  <c r="G419" i="17"/>
  <c r="H419" i="17"/>
  <c r="I419" i="17"/>
  <c r="J419" i="17"/>
  <c r="R419" i="17"/>
  <c r="B420" i="17"/>
  <c r="C420" i="17"/>
  <c r="D420" i="17"/>
  <c r="E420" i="17"/>
  <c r="F420" i="17"/>
  <c r="G420" i="17"/>
  <c r="H420" i="17"/>
  <c r="I420" i="17"/>
  <c r="J420" i="17"/>
  <c r="R420" i="17"/>
  <c r="B421" i="17"/>
  <c r="C421" i="17"/>
  <c r="D421" i="17"/>
  <c r="E421" i="17"/>
  <c r="F421" i="17"/>
  <c r="G421" i="17"/>
  <c r="H421" i="17"/>
  <c r="I421" i="17"/>
  <c r="J421" i="17"/>
  <c r="R421" i="17"/>
  <c r="B422" i="17"/>
  <c r="C422" i="17"/>
  <c r="D422" i="17"/>
  <c r="E422" i="17"/>
  <c r="F422" i="17"/>
  <c r="G422" i="17"/>
  <c r="H422" i="17"/>
  <c r="I422" i="17"/>
  <c r="J422" i="17"/>
  <c r="R422" i="17"/>
  <c r="B423" i="17"/>
  <c r="C423" i="17"/>
  <c r="D423" i="17"/>
  <c r="E423" i="17"/>
  <c r="F423" i="17"/>
  <c r="G423" i="17"/>
  <c r="H423" i="17"/>
  <c r="I423" i="17"/>
  <c r="J423" i="17"/>
  <c r="R423" i="17"/>
  <c r="B424" i="17"/>
  <c r="C424" i="17"/>
  <c r="D424" i="17"/>
  <c r="E424" i="17"/>
  <c r="F424" i="17"/>
  <c r="G424" i="17"/>
  <c r="H424" i="17"/>
  <c r="I424" i="17"/>
  <c r="J424" i="17"/>
  <c r="R424" i="17"/>
  <c r="B425" i="17"/>
  <c r="C425" i="17"/>
  <c r="D425" i="17"/>
  <c r="E425" i="17"/>
  <c r="F425" i="17"/>
  <c r="G425" i="17"/>
  <c r="H425" i="17"/>
  <c r="I425" i="17"/>
  <c r="J425" i="17"/>
  <c r="R425" i="17"/>
  <c r="B426" i="17"/>
  <c r="C426" i="17"/>
  <c r="D426" i="17"/>
  <c r="E426" i="17"/>
  <c r="F426" i="17"/>
  <c r="G426" i="17"/>
  <c r="H426" i="17"/>
  <c r="I426" i="17"/>
  <c r="J426" i="17"/>
  <c r="R426" i="17"/>
  <c r="B427" i="17"/>
  <c r="C427" i="17"/>
  <c r="D427" i="17"/>
  <c r="E427" i="17"/>
  <c r="F427" i="17"/>
  <c r="G427" i="17"/>
  <c r="H427" i="17"/>
  <c r="I427" i="17"/>
  <c r="J427" i="17"/>
  <c r="R427" i="17"/>
  <c r="B428" i="17"/>
  <c r="C428" i="17"/>
  <c r="D428" i="17"/>
  <c r="E428" i="17"/>
  <c r="F428" i="17"/>
  <c r="G428" i="17"/>
  <c r="H428" i="17"/>
  <c r="I428" i="17"/>
  <c r="J428" i="17"/>
  <c r="R428" i="17"/>
  <c r="B429" i="17"/>
  <c r="C429" i="17"/>
  <c r="D429" i="17"/>
  <c r="E429" i="17"/>
  <c r="F429" i="17"/>
  <c r="G429" i="17"/>
  <c r="H429" i="17"/>
  <c r="I429" i="17"/>
  <c r="J429" i="17"/>
  <c r="R429" i="17"/>
  <c r="B430" i="17"/>
  <c r="C430" i="17"/>
  <c r="D430" i="17"/>
  <c r="E430" i="17"/>
  <c r="F430" i="17"/>
  <c r="G430" i="17"/>
  <c r="H430" i="17"/>
  <c r="I430" i="17"/>
  <c r="J430" i="17"/>
  <c r="R430" i="17"/>
  <c r="B431" i="17"/>
  <c r="C431" i="17"/>
  <c r="D431" i="17"/>
  <c r="E431" i="17"/>
  <c r="F431" i="17"/>
  <c r="G431" i="17"/>
  <c r="H431" i="17"/>
  <c r="I431" i="17"/>
  <c r="J431" i="17"/>
  <c r="R431" i="17"/>
  <c r="B432" i="17"/>
  <c r="C432" i="17"/>
  <c r="D432" i="17"/>
  <c r="E432" i="17"/>
  <c r="F432" i="17"/>
  <c r="G432" i="17"/>
  <c r="H432" i="17"/>
  <c r="I432" i="17"/>
  <c r="J432" i="17"/>
  <c r="R432" i="17"/>
  <c r="B433" i="17"/>
  <c r="C433" i="17"/>
  <c r="D433" i="17"/>
  <c r="E433" i="17"/>
  <c r="F433" i="17"/>
  <c r="G433" i="17"/>
  <c r="H433" i="17"/>
  <c r="I433" i="17"/>
  <c r="J433" i="17"/>
  <c r="R433" i="17"/>
  <c r="B434" i="17"/>
  <c r="C434" i="17"/>
  <c r="D434" i="17"/>
  <c r="E434" i="17"/>
  <c r="F434" i="17"/>
  <c r="G434" i="17"/>
  <c r="H434" i="17"/>
  <c r="I434" i="17"/>
  <c r="J434" i="17"/>
  <c r="R434" i="17"/>
  <c r="B435" i="17"/>
  <c r="C435" i="17"/>
  <c r="D435" i="17"/>
  <c r="E435" i="17"/>
  <c r="F435" i="17"/>
  <c r="G435" i="17"/>
  <c r="H435" i="17"/>
  <c r="I435" i="17"/>
  <c r="J435" i="17"/>
  <c r="R435" i="17"/>
  <c r="B436" i="17"/>
  <c r="C436" i="17"/>
  <c r="D436" i="17"/>
  <c r="E436" i="17"/>
  <c r="F436" i="17"/>
  <c r="G436" i="17"/>
  <c r="H436" i="17"/>
  <c r="I436" i="17"/>
  <c r="J436" i="17"/>
  <c r="R436" i="17"/>
  <c r="B437" i="17"/>
  <c r="C437" i="17"/>
  <c r="D437" i="17"/>
  <c r="E437" i="17"/>
  <c r="F437" i="17"/>
  <c r="G437" i="17"/>
  <c r="H437" i="17"/>
  <c r="I437" i="17"/>
  <c r="J437" i="17"/>
  <c r="R437" i="17"/>
  <c r="B438" i="17"/>
  <c r="C438" i="17"/>
  <c r="D438" i="17"/>
  <c r="E438" i="17"/>
  <c r="F438" i="17"/>
  <c r="G438" i="17"/>
  <c r="H438" i="17"/>
  <c r="I438" i="17"/>
  <c r="J438" i="17"/>
  <c r="R438" i="17"/>
  <c r="B439" i="17"/>
  <c r="C439" i="17"/>
  <c r="D439" i="17"/>
  <c r="E439" i="17"/>
  <c r="F439" i="17"/>
  <c r="G439" i="17"/>
  <c r="H439" i="17"/>
  <c r="I439" i="17"/>
  <c r="J439" i="17"/>
  <c r="R439" i="17"/>
  <c r="B440" i="17"/>
  <c r="C440" i="17"/>
  <c r="D440" i="17"/>
  <c r="E440" i="17"/>
  <c r="F440" i="17"/>
  <c r="G440" i="17"/>
  <c r="H440" i="17"/>
  <c r="I440" i="17"/>
  <c r="J440" i="17"/>
  <c r="R440" i="17"/>
  <c r="B441" i="17"/>
  <c r="C441" i="17"/>
  <c r="D441" i="17"/>
  <c r="E441" i="17"/>
  <c r="F441" i="17"/>
  <c r="G441" i="17"/>
  <c r="H441" i="17"/>
  <c r="I441" i="17"/>
  <c r="J441" i="17"/>
  <c r="R441" i="17"/>
  <c r="B442" i="17"/>
  <c r="C442" i="17"/>
  <c r="D442" i="17"/>
  <c r="E442" i="17"/>
  <c r="F442" i="17"/>
  <c r="G442" i="17"/>
  <c r="H442" i="17"/>
  <c r="I442" i="17"/>
  <c r="J442" i="17"/>
  <c r="R442" i="17"/>
  <c r="B443" i="17"/>
  <c r="C443" i="17"/>
  <c r="D443" i="17"/>
  <c r="E443" i="17"/>
  <c r="F443" i="17"/>
  <c r="G443" i="17"/>
  <c r="H443" i="17"/>
  <c r="I443" i="17"/>
  <c r="J443" i="17"/>
  <c r="R443" i="17"/>
  <c r="B444" i="17"/>
  <c r="C444" i="17"/>
  <c r="D444" i="17"/>
  <c r="E444" i="17"/>
  <c r="F444" i="17"/>
  <c r="G444" i="17"/>
  <c r="H444" i="17"/>
  <c r="I444" i="17"/>
  <c r="J444" i="17"/>
  <c r="R444" i="17"/>
  <c r="B445" i="17"/>
  <c r="C445" i="17"/>
  <c r="D445" i="17"/>
  <c r="E445" i="17"/>
  <c r="F445" i="17"/>
  <c r="G445" i="17"/>
  <c r="H445" i="17"/>
  <c r="I445" i="17"/>
  <c r="J445" i="17"/>
  <c r="R445" i="17"/>
  <c r="B446" i="17"/>
  <c r="C446" i="17"/>
  <c r="D446" i="17"/>
  <c r="E446" i="17"/>
  <c r="F446" i="17"/>
  <c r="G446" i="17"/>
  <c r="H446" i="17"/>
  <c r="I446" i="17"/>
  <c r="J446" i="17"/>
  <c r="R446" i="17"/>
  <c r="B447" i="17"/>
  <c r="C447" i="17"/>
  <c r="D447" i="17"/>
  <c r="E447" i="17"/>
  <c r="F447" i="17"/>
  <c r="G447" i="17"/>
  <c r="H447" i="17"/>
  <c r="I447" i="17"/>
  <c r="J447" i="17"/>
  <c r="R447" i="17"/>
  <c r="B448" i="17"/>
  <c r="C448" i="17"/>
  <c r="D448" i="17"/>
  <c r="E448" i="17"/>
  <c r="F448" i="17"/>
  <c r="G448" i="17"/>
  <c r="H448" i="17"/>
  <c r="I448" i="17"/>
  <c r="J448" i="17"/>
  <c r="R448" i="17"/>
  <c r="B449" i="17"/>
  <c r="C449" i="17"/>
  <c r="D449" i="17"/>
  <c r="E449" i="17"/>
  <c r="F449" i="17"/>
  <c r="G449" i="17"/>
  <c r="H449" i="17"/>
  <c r="I449" i="17"/>
  <c r="J449" i="17"/>
  <c r="R449" i="17"/>
  <c r="B450" i="17"/>
  <c r="C450" i="17"/>
  <c r="D450" i="17"/>
  <c r="E450" i="17"/>
  <c r="F450" i="17"/>
  <c r="G450" i="17"/>
  <c r="H450" i="17"/>
  <c r="I450" i="17"/>
  <c r="J450" i="17"/>
  <c r="R450" i="17"/>
  <c r="B451" i="17"/>
  <c r="C451" i="17"/>
  <c r="D451" i="17"/>
  <c r="E451" i="17"/>
  <c r="F451" i="17"/>
  <c r="G451" i="17"/>
  <c r="H451" i="17"/>
  <c r="I451" i="17"/>
  <c r="J451" i="17"/>
  <c r="R451" i="17"/>
  <c r="B452" i="17"/>
  <c r="C452" i="17"/>
  <c r="D452" i="17"/>
  <c r="E452" i="17"/>
  <c r="F452" i="17"/>
  <c r="G452" i="17"/>
  <c r="H452" i="17"/>
  <c r="I452" i="17"/>
  <c r="J452" i="17"/>
  <c r="R452" i="17"/>
  <c r="B453" i="17"/>
  <c r="C453" i="17"/>
  <c r="D453" i="17"/>
  <c r="E453" i="17"/>
  <c r="F453" i="17"/>
  <c r="G453" i="17"/>
  <c r="H453" i="17"/>
  <c r="I453" i="17"/>
  <c r="J453" i="17"/>
  <c r="R453" i="17"/>
  <c r="B454" i="17"/>
  <c r="C454" i="17"/>
  <c r="D454" i="17"/>
  <c r="E454" i="17"/>
  <c r="F454" i="17"/>
  <c r="G454" i="17"/>
  <c r="H454" i="17"/>
  <c r="I454" i="17"/>
  <c r="J454" i="17"/>
  <c r="R454" i="17"/>
  <c r="B455" i="17"/>
  <c r="C455" i="17"/>
  <c r="D455" i="17"/>
  <c r="E455" i="17"/>
  <c r="F455" i="17"/>
  <c r="G455" i="17"/>
  <c r="H455" i="17"/>
  <c r="I455" i="17"/>
  <c r="J455" i="17"/>
  <c r="R455" i="17"/>
  <c r="B456" i="17"/>
  <c r="C456" i="17"/>
  <c r="D456" i="17"/>
  <c r="E456" i="17"/>
  <c r="F456" i="17"/>
  <c r="G456" i="17"/>
  <c r="H456" i="17"/>
  <c r="I456" i="17"/>
  <c r="J456" i="17"/>
  <c r="R456" i="17"/>
  <c r="B457" i="17"/>
  <c r="C457" i="17"/>
  <c r="D457" i="17"/>
  <c r="E457" i="17"/>
  <c r="F457" i="17"/>
  <c r="G457" i="17"/>
  <c r="H457" i="17"/>
  <c r="I457" i="17"/>
  <c r="J457" i="17"/>
  <c r="R457" i="17"/>
  <c r="B458" i="17"/>
  <c r="C458" i="17"/>
  <c r="D458" i="17"/>
  <c r="E458" i="17"/>
  <c r="F458" i="17"/>
  <c r="G458" i="17"/>
  <c r="H458" i="17"/>
  <c r="I458" i="17"/>
  <c r="J458" i="17"/>
  <c r="R458" i="17"/>
  <c r="B459" i="17"/>
  <c r="C459" i="17"/>
  <c r="D459" i="17"/>
  <c r="E459" i="17"/>
  <c r="F459" i="17"/>
  <c r="G459" i="17"/>
  <c r="H459" i="17"/>
  <c r="I459" i="17"/>
  <c r="J459" i="17"/>
  <c r="R459" i="17"/>
  <c r="B460" i="17"/>
  <c r="C460" i="17"/>
  <c r="D460" i="17"/>
  <c r="E460" i="17"/>
  <c r="F460" i="17"/>
  <c r="G460" i="17"/>
  <c r="H460" i="17"/>
  <c r="I460" i="17"/>
  <c r="J460" i="17"/>
  <c r="R460" i="17"/>
  <c r="B461" i="17"/>
  <c r="C461" i="17"/>
  <c r="D461" i="17"/>
  <c r="E461" i="17"/>
  <c r="F461" i="17"/>
  <c r="G461" i="17"/>
  <c r="H461" i="17"/>
  <c r="I461" i="17"/>
  <c r="J461" i="17"/>
  <c r="R461" i="17"/>
  <c r="B462" i="17"/>
  <c r="C462" i="17"/>
  <c r="D462" i="17"/>
  <c r="E462" i="17"/>
  <c r="F462" i="17"/>
  <c r="G462" i="17"/>
  <c r="H462" i="17"/>
  <c r="I462" i="17"/>
  <c r="J462" i="17"/>
  <c r="R462" i="17"/>
  <c r="B463" i="17"/>
  <c r="C463" i="17"/>
  <c r="D463" i="17"/>
  <c r="E463" i="17"/>
  <c r="F463" i="17"/>
  <c r="G463" i="17"/>
  <c r="H463" i="17"/>
  <c r="I463" i="17"/>
  <c r="J463" i="17"/>
  <c r="R463" i="17"/>
  <c r="B464" i="17"/>
  <c r="C464" i="17"/>
  <c r="D464" i="17"/>
  <c r="E464" i="17"/>
  <c r="F464" i="17"/>
  <c r="G464" i="17"/>
  <c r="H464" i="17"/>
  <c r="I464" i="17"/>
  <c r="J464" i="17"/>
  <c r="R464" i="17"/>
  <c r="B465" i="17"/>
  <c r="C465" i="17"/>
  <c r="D465" i="17"/>
  <c r="E465" i="17"/>
  <c r="F465" i="17"/>
  <c r="G465" i="17"/>
  <c r="H465" i="17"/>
  <c r="I465" i="17"/>
  <c r="J465" i="17"/>
  <c r="R465" i="17"/>
  <c r="B466" i="17"/>
  <c r="C466" i="17"/>
  <c r="D466" i="17"/>
  <c r="E466" i="17"/>
  <c r="F466" i="17"/>
  <c r="G466" i="17"/>
  <c r="H466" i="17"/>
  <c r="I466" i="17"/>
  <c r="J466" i="17"/>
  <c r="R466" i="17"/>
  <c r="B467" i="17"/>
  <c r="C467" i="17"/>
  <c r="D467" i="17"/>
  <c r="E467" i="17"/>
  <c r="F467" i="17"/>
  <c r="G467" i="17"/>
  <c r="H467" i="17"/>
  <c r="I467" i="17"/>
  <c r="J467" i="17"/>
  <c r="R467" i="17"/>
  <c r="B468" i="17"/>
  <c r="C468" i="17"/>
  <c r="D468" i="17"/>
  <c r="E468" i="17"/>
  <c r="F468" i="17"/>
  <c r="G468" i="17"/>
  <c r="H468" i="17"/>
  <c r="I468" i="17"/>
  <c r="J468" i="17"/>
  <c r="R468" i="17"/>
  <c r="B469" i="17"/>
  <c r="C469" i="17"/>
  <c r="D469" i="17"/>
  <c r="E469" i="17"/>
  <c r="F469" i="17"/>
  <c r="G469" i="17"/>
  <c r="H469" i="17"/>
  <c r="I469" i="17"/>
  <c r="J469" i="17"/>
  <c r="R469" i="17"/>
  <c r="B470" i="17"/>
  <c r="C470" i="17"/>
  <c r="D470" i="17"/>
  <c r="E470" i="17"/>
  <c r="F470" i="17"/>
  <c r="G470" i="17"/>
  <c r="H470" i="17"/>
  <c r="I470" i="17"/>
  <c r="J470" i="17"/>
  <c r="R470" i="17"/>
  <c r="B471" i="17"/>
  <c r="C471" i="17"/>
  <c r="D471" i="17"/>
  <c r="E471" i="17"/>
  <c r="F471" i="17"/>
  <c r="G471" i="17"/>
  <c r="H471" i="17"/>
  <c r="I471" i="17"/>
  <c r="J471" i="17"/>
  <c r="R471" i="17"/>
  <c r="B472" i="17"/>
  <c r="C472" i="17"/>
  <c r="D472" i="17"/>
  <c r="E472" i="17"/>
  <c r="F472" i="17"/>
  <c r="G472" i="17"/>
  <c r="H472" i="17"/>
  <c r="I472" i="17"/>
  <c r="J472" i="17"/>
  <c r="R472" i="17"/>
  <c r="B473" i="17"/>
  <c r="C473" i="17"/>
  <c r="D473" i="17"/>
  <c r="E473" i="17"/>
  <c r="F473" i="17"/>
  <c r="G473" i="17"/>
  <c r="H473" i="17"/>
  <c r="I473" i="17"/>
  <c r="J473" i="17"/>
  <c r="R473" i="17"/>
  <c r="B474" i="17"/>
  <c r="C474" i="17"/>
  <c r="D474" i="17"/>
  <c r="E474" i="17"/>
  <c r="F474" i="17"/>
  <c r="G474" i="17"/>
  <c r="H474" i="17"/>
  <c r="I474" i="17"/>
  <c r="J474" i="17"/>
  <c r="R474" i="17"/>
  <c r="B475" i="17"/>
  <c r="C475" i="17"/>
  <c r="D475" i="17"/>
  <c r="E475" i="17"/>
  <c r="F475" i="17"/>
  <c r="G475" i="17"/>
  <c r="H475" i="17"/>
  <c r="I475" i="17"/>
  <c r="J475" i="17"/>
  <c r="R475" i="17"/>
  <c r="B476" i="17"/>
  <c r="C476" i="17"/>
  <c r="D476" i="17"/>
  <c r="E476" i="17"/>
  <c r="F476" i="17"/>
  <c r="G476" i="17"/>
  <c r="H476" i="17"/>
  <c r="I476" i="17"/>
  <c r="J476" i="17"/>
  <c r="R476" i="17"/>
  <c r="B477" i="17"/>
  <c r="C477" i="17"/>
  <c r="D477" i="17"/>
  <c r="E477" i="17"/>
  <c r="F477" i="17"/>
  <c r="G477" i="17"/>
  <c r="H477" i="17"/>
  <c r="I477" i="17"/>
  <c r="J477" i="17"/>
  <c r="R477" i="17"/>
  <c r="B478" i="17"/>
  <c r="C478" i="17"/>
  <c r="D478" i="17"/>
  <c r="E478" i="17"/>
  <c r="F478" i="17"/>
  <c r="G478" i="17"/>
  <c r="H478" i="17"/>
  <c r="I478" i="17"/>
  <c r="J478" i="17"/>
  <c r="R478" i="17"/>
  <c r="B479" i="17"/>
  <c r="C479" i="17"/>
  <c r="D479" i="17"/>
  <c r="E479" i="17"/>
  <c r="F479" i="17"/>
  <c r="G479" i="17"/>
  <c r="H479" i="17"/>
  <c r="I479" i="17"/>
  <c r="J479" i="17"/>
  <c r="R479" i="17"/>
  <c r="B480" i="17"/>
  <c r="C480" i="17"/>
  <c r="D480" i="17"/>
  <c r="E480" i="17"/>
  <c r="F480" i="17"/>
  <c r="G480" i="17"/>
  <c r="H480" i="17"/>
  <c r="I480" i="17"/>
  <c r="J480" i="17"/>
  <c r="R480" i="17"/>
  <c r="B481" i="17"/>
  <c r="C481" i="17"/>
  <c r="D481" i="17"/>
  <c r="E481" i="17"/>
  <c r="F481" i="17"/>
  <c r="G481" i="17"/>
  <c r="H481" i="17"/>
  <c r="I481" i="17"/>
  <c r="J481" i="17"/>
  <c r="R481" i="17"/>
  <c r="B482" i="17"/>
  <c r="C482" i="17"/>
  <c r="D482" i="17"/>
  <c r="E482" i="17"/>
  <c r="F482" i="17"/>
  <c r="G482" i="17"/>
  <c r="H482" i="17"/>
  <c r="I482" i="17"/>
  <c r="J482" i="17"/>
  <c r="R482" i="17"/>
  <c r="B483" i="17"/>
  <c r="C483" i="17"/>
  <c r="D483" i="17"/>
  <c r="E483" i="17"/>
  <c r="F483" i="17"/>
  <c r="G483" i="17"/>
  <c r="H483" i="17"/>
  <c r="I483" i="17"/>
  <c r="J483" i="17"/>
  <c r="R483" i="17"/>
  <c r="B484" i="17"/>
  <c r="C484" i="17"/>
  <c r="D484" i="17"/>
  <c r="E484" i="17"/>
  <c r="F484" i="17"/>
  <c r="G484" i="17"/>
  <c r="H484" i="17"/>
  <c r="I484" i="17"/>
  <c r="J484" i="17"/>
  <c r="R484" i="17"/>
  <c r="B485" i="17"/>
  <c r="C485" i="17"/>
  <c r="D485" i="17"/>
  <c r="E485" i="17"/>
  <c r="F485" i="17"/>
  <c r="G485" i="17"/>
  <c r="H485" i="17"/>
  <c r="I485" i="17"/>
  <c r="J485" i="17"/>
  <c r="R485" i="17"/>
  <c r="B486" i="17"/>
  <c r="C486" i="17"/>
  <c r="D486" i="17"/>
  <c r="E486" i="17"/>
  <c r="F486" i="17"/>
  <c r="G486" i="17"/>
  <c r="H486" i="17"/>
  <c r="I486" i="17"/>
  <c r="J486" i="17"/>
  <c r="R486" i="17"/>
  <c r="B487" i="17"/>
  <c r="C487" i="17"/>
  <c r="D487" i="17"/>
  <c r="E487" i="17"/>
  <c r="F487" i="17"/>
  <c r="G487" i="17"/>
  <c r="H487" i="17"/>
  <c r="I487" i="17"/>
  <c r="J487" i="17"/>
  <c r="R487" i="17"/>
  <c r="B488" i="17"/>
  <c r="C488" i="17"/>
  <c r="D488" i="17"/>
  <c r="E488" i="17"/>
  <c r="F488" i="17"/>
  <c r="G488" i="17"/>
  <c r="H488" i="17"/>
  <c r="I488" i="17"/>
  <c r="J488" i="17"/>
  <c r="R488" i="17"/>
  <c r="B489" i="17"/>
  <c r="C489" i="17"/>
  <c r="D489" i="17"/>
  <c r="E489" i="17"/>
  <c r="F489" i="17"/>
  <c r="G489" i="17"/>
  <c r="H489" i="17"/>
  <c r="I489" i="17"/>
  <c r="J489" i="17"/>
  <c r="R489" i="17"/>
  <c r="B490" i="17"/>
  <c r="C490" i="17"/>
  <c r="D490" i="17"/>
  <c r="E490" i="17"/>
  <c r="F490" i="17"/>
  <c r="G490" i="17"/>
  <c r="H490" i="17"/>
  <c r="I490" i="17"/>
  <c r="J490" i="17"/>
  <c r="R490" i="17"/>
  <c r="B491" i="17"/>
  <c r="C491" i="17"/>
  <c r="D491" i="17"/>
  <c r="E491" i="17"/>
  <c r="F491" i="17"/>
  <c r="G491" i="17"/>
  <c r="H491" i="17"/>
  <c r="I491" i="17"/>
  <c r="J491" i="17"/>
  <c r="R491" i="17"/>
  <c r="B492" i="17"/>
  <c r="C492" i="17"/>
  <c r="D492" i="17"/>
  <c r="E492" i="17"/>
  <c r="F492" i="17"/>
  <c r="G492" i="17"/>
  <c r="H492" i="17"/>
  <c r="I492" i="17"/>
  <c r="J492" i="17"/>
  <c r="R492" i="17"/>
  <c r="B493" i="17"/>
  <c r="C493" i="17"/>
  <c r="D493" i="17"/>
  <c r="E493" i="17"/>
  <c r="F493" i="17"/>
  <c r="G493" i="17"/>
  <c r="H493" i="17"/>
  <c r="I493" i="17"/>
  <c r="J493" i="17"/>
  <c r="R493" i="17"/>
  <c r="B494" i="17"/>
  <c r="C494" i="17"/>
  <c r="D494" i="17"/>
  <c r="E494" i="17"/>
  <c r="F494" i="17"/>
  <c r="G494" i="17"/>
  <c r="H494" i="17"/>
  <c r="I494" i="17"/>
  <c r="J494" i="17"/>
  <c r="R494" i="17"/>
  <c r="B495" i="17"/>
  <c r="C495" i="17"/>
  <c r="D495" i="17"/>
  <c r="E495" i="17"/>
  <c r="F495" i="17"/>
  <c r="G495" i="17"/>
  <c r="H495" i="17"/>
  <c r="I495" i="17"/>
  <c r="J495" i="17"/>
  <c r="R495" i="17"/>
  <c r="B496" i="17"/>
  <c r="C496" i="17"/>
  <c r="D496" i="17"/>
  <c r="E496" i="17"/>
  <c r="F496" i="17"/>
  <c r="G496" i="17"/>
  <c r="H496" i="17"/>
  <c r="I496" i="17"/>
  <c r="J496" i="17"/>
  <c r="R496" i="17"/>
  <c r="B497" i="17"/>
  <c r="C497" i="17"/>
  <c r="D497" i="17"/>
  <c r="E497" i="17"/>
  <c r="F497" i="17"/>
  <c r="G497" i="17"/>
  <c r="H497" i="17"/>
  <c r="I497" i="17"/>
  <c r="J497" i="17"/>
  <c r="R497" i="17"/>
  <c r="B498" i="17"/>
  <c r="C498" i="17"/>
  <c r="D498" i="17"/>
  <c r="E498" i="17"/>
  <c r="F498" i="17"/>
  <c r="G498" i="17"/>
  <c r="H498" i="17"/>
  <c r="I498" i="17"/>
  <c r="J498" i="17"/>
  <c r="R498" i="17"/>
  <c r="B499" i="17"/>
  <c r="C499" i="17"/>
  <c r="D499" i="17"/>
  <c r="E499" i="17"/>
  <c r="F499" i="17"/>
  <c r="G499" i="17"/>
  <c r="H499" i="17"/>
  <c r="I499" i="17"/>
  <c r="J499" i="17"/>
  <c r="R499" i="17"/>
  <c r="B500" i="17"/>
  <c r="C500" i="17"/>
  <c r="D500" i="17"/>
  <c r="E500" i="17"/>
  <c r="F500" i="17"/>
  <c r="G500" i="17"/>
  <c r="H500" i="17"/>
  <c r="I500" i="17"/>
  <c r="J500" i="17"/>
  <c r="R500" i="17"/>
  <c r="B501" i="17"/>
  <c r="C501" i="17"/>
  <c r="D501" i="17"/>
  <c r="E501" i="17"/>
  <c r="F501" i="17"/>
  <c r="G501" i="17"/>
  <c r="H501" i="17"/>
  <c r="I501" i="17"/>
  <c r="J501" i="17"/>
  <c r="R501" i="17"/>
  <c r="B502" i="17"/>
  <c r="C502" i="17"/>
  <c r="D502" i="17"/>
  <c r="E502" i="17"/>
  <c r="F502" i="17"/>
  <c r="G502" i="17"/>
  <c r="H502" i="17"/>
  <c r="I502" i="17"/>
  <c r="J502" i="17"/>
  <c r="R502" i="17"/>
  <c r="B503" i="17"/>
  <c r="C503" i="17"/>
  <c r="D503" i="17"/>
  <c r="E503" i="17"/>
  <c r="F503" i="17"/>
  <c r="G503" i="17"/>
  <c r="H503" i="17"/>
  <c r="I503" i="17"/>
  <c r="J503" i="17"/>
  <c r="R503" i="17"/>
  <c r="B504" i="17"/>
  <c r="C504" i="17"/>
  <c r="D504" i="17"/>
  <c r="E504" i="17"/>
  <c r="F504" i="17"/>
  <c r="G504" i="17"/>
  <c r="H504" i="17"/>
  <c r="I504" i="17"/>
  <c r="J504" i="17"/>
  <c r="R504" i="17"/>
  <c r="B505" i="17"/>
  <c r="C505" i="17"/>
  <c r="D505" i="17"/>
  <c r="E505" i="17"/>
  <c r="F505" i="17"/>
  <c r="G505" i="17"/>
  <c r="H505" i="17"/>
  <c r="I505" i="17"/>
  <c r="J505" i="17"/>
  <c r="R505" i="17"/>
  <c r="B506" i="17"/>
  <c r="C506" i="17"/>
  <c r="D506" i="17"/>
  <c r="E506" i="17"/>
  <c r="F506" i="17"/>
  <c r="G506" i="17"/>
  <c r="H506" i="17"/>
  <c r="I506" i="17"/>
  <c r="J506" i="17"/>
  <c r="R506" i="17"/>
  <c r="B507" i="17"/>
  <c r="C507" i="17"/>
  <c r="D507" i="17"/>
  <c r="E507" i="17"/>
  <c r="F507" i="17"/>
  <c r="G507" i="17"/>
  <c r="H507" i="17"/>
  <c r="I507" i="17"/>
  <c r="J507" i="17"/>
  <c r="R507" i="17"/>
  <c r="B508" i="17"/>
  <c r="C508" i="17"/>
  <c r="D508" i="17"/>
  <c r="E508" i="17"/>
  <c r="F508" i="17"/>
  <c r="G508" i="17"/>
  <c r="H508" i="17"/>
  <c r="I508" i="17"/>
  <c r="J508" i="17"/>
  <c r="R508" i="17"/>
  <c r="B509" i="17"/>
  <c r="C509" i="17"/>
  <c r="D509" i="17"/>
  <c r="E509" i="17"/>
  <c r="F509" i="17"/>
  <c r="G509" i="17"/>
  <c r="H509" i="17"/>
  <c r="I509" i="17"/>
  <c r="J509" i="17"/>
  <c r="R509" i="17"/>
  <c r="B510" i="17"/>
  <c r="C510" i="17"/>
  <c r="D510" i="17"/>
  <c r="E510" i="17"/>
  <c r="F510" i="17"/>
  <c r="G510" i="17"/>
  <c r="H510" i="17"/>
  <c r="I510" i="17"/>
  <c r="J510" i="17"/>
  <c r="R510" i="17"/>
  <c r="B511" i="17"/>
  <c r="C511" i="17"/>
  <c r="D511" i="17"/>
  <c r="E511" i="17"/>
  <c r="F511" i="17"/>
  <c r="G511" i="17"/>
  <c r="H511" i="17"/>
  <c r="I511" i="17"/>
  <c r="J511" i="17"/>
  <c r="R511" i="17"/>
  <c r="B512" i="17"/>
  <c r="C512" i="17"/>
  <c r="D512" i="17"/>
  <c r="E512" i="17"/>
  <c r="F512" i="17"/>
  <c r="G512" i="17"/>
  <c r="H512" i="17"/>
  <c r="I512" i="17"/>
  <c r="J512" i="17"/>
  <c r="R512" i="17"/>
  <c r="B513" i="17"/>
  <c r="C513" i="17"/>
  <c r="D513" i="17"/>
  <c r="E513" i="17"/>
  <c r="F513" i="17"/>
  <c r="G513" i="17"/>
  <c r="H513" i="17"/>
  <c r="I513" i="17"/>
  <c r="J513" i="17"/>
  <c r="R513" i="17"/>
  <c r="B514" i="17"/>
  <c r="C514" i="17"/>
  <c r="D514" i="17"/>
  <c r="E514" i="17"/>
  <c r="F514" i="17"/>
  <c r="G514" i="17"/>
  <c r="H514" i="17"/>
  <c r="I514" i="17"/>
  <c r="J514" i="17"/>
  <c r="R514" i="17"/>
  <c r="B515" i="17"/>
  <c r="C515" i="17"/>
  <c r="D515" i="17"/>
  <c r="E515" i="17"/>
  <c r="F515" i="17"/>
  <c r="G515" i="17"/>
  <c r="H515" i="17"/>
  <c r="I515" i="17"/>
  <c r="J515" i="17"/>
  <c r="R515" i="17"/>
  <c r="B516" i="17"/>
  <c r="C516" i="17"/>
  <c r="D516" i="17"/>
  <c r="E516" i="17"/>
  <c r="F516" i="17"/>
  <c r="G516" i="17"/>
  <c r="H516" i="17"/>
  <c r="I516" i="17"/>
  <c r="J516" i="17"/>
  <c r="R516" i="17"/>
  <c r="B517" i="17"/>
  <c r="C517" i="17"/>
  <c r="D517" i="17"/>
  <c r="E517" i="17"/>
  <c r="F517" i="17"/>
  <c r="G517" i="17"/>
  <c r="H517" i="17"/>
  <c r="I517" i="17"/>
  <c r="J517" i="17"/>
  <c r="R517" i="17"/>
  <c r="B518" i="17"/>
  <c r="C518" i="17"/>
  <c r="D518" i="17"/>
  <c r="E518" i="17"/>
  <c r="F518" i="17"/>
  <c r="G518" i="17"/>
  <c r="H518" i="17"/>
  <c r="I518" i="17"/>
  <c r="J518" i="17"/>
  <c r="R518" i="17"/>
  <c r="B519" i="17"/>
  <c r="C519" i="17"/>
  <c r="D519" i="17"/>
  <c r="E519" i="17"/>
  <c r="F519" i="17"/>
  <c r="G519" i="17"/>
  <c r="H519" i="17"/>
  <c r="I519" i="17"/>
  <c r="J519" i="17"/>
  <c r="R519" i="17"/>
  <c r="B520" i="17"/>
  <c r="C520" i="17"/>
  <c r="D520" i="17"/>
  <c r="E520" i="17"/>
  <c r="F520" i="17"/>
  <c r="G520" i="17"/>
  <c r="H520" i="17"/>
  <c r="I520" i="17"/>
  <c r="J520" i="17"/>
  <c r="R520" i="17"/>
  <c r="B521" i="17"/>
  <c r="C521" i="17"/>
  <c r="D521" i="17"/>
  <c r="E521" i="17"/>
  <c r="F521" i="17"/>
  <c r="G521" i="17"/>
  <c r="H521" i="17"/>
  <c r="I521" i="17"/>
  <c r="J521" i="17"/>
  <c r="R521" i="17"/>
  <c r="B522" i="17"/>
  <c r="C522" i="17"/>
  <c r="D522" i="17"/>
  <c r="E522" i="17"/>
  <c r="F522" i="17"/>
  <c r="G522" i="17"/>
  <c r="H522" i="17"/>
  <c r="I522" i="17"/>
  <c r="J522" i="17"/>
  <c r="R522" i="17"/>
  <c r="B523" i="17"/>
  <c r="C523" i="17"/>
  <c r="D523" i="17"/>
  <c r="E523" i="17"/>
  <c r="F523" i="17"/>
  <c r="G523" i="17"/>
  <c r="H523" i="17"/>
  <c r="I523" i="17"/>
  <c r="J523" i="17"/>
  <c r="R523" i="17"/>
  <c r="B524" i="17"/>
  <c r="C524" i="17"/>
  <c r="D524" i="17"/>
  <c r="E524" i="17"/>
  <c r="F524" i="17"/>
  <c r="G524" i="17"/>
  <c r="H524" i="17"/>
  <c r="I524" i="17"/>
  <c r="J524" i="17"/>
  <c r="R524" i="17"/>
  <c r="B525" i="17"/>
  <c r="C525" i="17"/>
  <c r="D525" i="17"/>
  <c r="M525" i="17" s="1"/>
  <c r="E525" i="17"/>
  <c r="F525" i="17"/>
  <c r="G525" i="17"/>
  <c r="H525" i="17"/>
  <c r="I525" i="17"/>
  <c r="J525" i="17"/>
  <c r="R525" i="17"/>
  <c r="B526" i="17"/>
  <c r="C526" i="17"/>
  <c r="D526" i="17"/>
  <c r="E526" i="17"/>
  <c r="F526" i="17"/>
  <c r="G526" i="17"/>
  <c r="H526" i="17"/>
  <c r="I526" i="17"/>
  <c r="J526" i="17"/>
  <c r="R526" i="17"/>
  <c r="B527" i="17"/>
  <c r="C527" i="17"/>
  <c r="D527" i="17"/>
  <c r="E527" i="17"/>
  <c r="F527" i="17"/>
  <c r="G527" i="17"/>
  <c r="H527" i="17"/>
  <c r="I527" i="17"/>
  <c r="J527" i="17"/>
  <c r="R527" i="17"/>
  <c r="B528" i="17"/>
  <c r="C528" i="17"/>
  <c r="D528" i="17"/>
  <c r="E528" i="17"/>
  <c r="F528" i="17"/>
  <c r="G528" i="17"/>
  <c r="H528" i="17"/>
  <c r="I528" i="17"/>
  <c r="J528" i="17"/>
  <c r="R528" i="17"/>
  <c r="B529" i="17"/>
  <c r="C529" i="17"/>
  <c r="D529" i="17"/>
  <c r="E529" i="17"/>
  <c r="F529" i="17"/>
  <c r="G529" i="17"/>
  <c r="H529" i="17"/>
  <c r="I529" i="17"/>
  <c r="J529" i="17"/>
  <c r="R529" i="17"/>
  <c r="B530" i="17"/>
  <c r="C530" i="17"/>
  <c r="D530" i="17"/>
  <c r="E530" i="17"/>
  <c r="F530" i="17"/>
  <c r="G530" i="17"/>
  <c r="H530" i="17"/>
  <c r="I530" i="17"/>
  <c r="J530" i="17"/>
  <c r="R530" i="17"/>
  <c r="B531" i="17"/>
  <c r="C531" i="17"/>
  <c r="D531" i="17"/>
  <c r="E531" i="17"/>
  <c r="F531" i="17"/>
  <c r="G531" i="17"/>
  <c r="H531" i="17"/>
  <c r="I531" i="17"/>
  <c r="J531" i="17"/>
  <c r="R531" i="17"/>
  <c r="B532" i="17"/>
  <c r="C532" i="17"/>
  <c r="D532" i="17"/>
  <c r="E532" i="17"/>
  <c r="F532" i="17"/>
  <c r="G532" i="17"/>
  <c r="H532" i="17"/>
  <c r="I532" i="17"/>
  <c r="J532" i="17"/>
  <c r="R532" i="17"/>
  <c r="B533" i="17"/>
  <c r="C533" i="17"/>
  <c r="D533" i="17"/>
  <c r="E533" i="17"/>
  <c r="F533" i="17"/>
  <c r="G533" i="17"/>
  <c r="H533" i="17"/>
  <c r="I533" i="17"/>
  <c r="J533" i="17"/>
  <c r="R533" i="17"/>
  <c r="B534" i="17"/>
  <c r="C534" i="17"/>
  <c r="D534" i="17"/>
  <c r="E534" i="17"/>
  <c r="F534" i="17"/>
  <c r="G534" i="17"/>
  <c r="H534" i="17"/>
  <c r="I534" i="17"/>
  <c r="J534" i="17"/>
  <c r="R534" i="17"/>
  <c r="B535" i="17"/>
  <c r="C535" i="17"/>
  <c r="D535" i="17"/>
  <c r="E535" i="17"/>
  <c r="F535" i="17"/>
  <c r="G535" i="17"/>
  <c r="H535" i="17"/>
  <c r="I535" i="17"/>
  <c r="J535" i="17"/>
  <c r="R535" i="17"/>
  <c r="B536" i="17"/>
  <c r="C536" i="17"/>
  <c r="D536" i="17"/>
  <c r="E536" i="17"/>
  <c r="F536" i="17"/>
  <c r="G536" i="17"/>
  <c r="H536" i="17"/>
  <c r="I536" i="17"/>
  <c r="J536" i="17"/>
  <c r="R536" i="17"/>
  <c r="B537" i="17"/>
  <c r="C537" i="17"/>
  <c r="D537" i="17"/>
  <c r="E537" i="17"/>
  <c r="F537" i="17"/>
  <c r="G537" i="17"/>
  <c r="H537" i="17"/>
  <c r="I537" i="17"/>
  <c r="J537" i="17"/>
  <c r="R537" i="17"/>
  <c r="B538" i="17"/>
  <c r="C538" i="17"/>
  <c r="D538" i="17"/>
  <c r="E538" i="17"/>
  <c r="F538" i="17"/>
  <c r="G538" i="17"/>
  <c r="H538" i="17"/>
  <c r="I538" i="17"/>
  <c r="J538" i="17"/>
  <c r="R538" i="17"/>
  <c r="B539" i="17"/>
  <c r="C539" i="17"/>
  <c r="D539" i="17"/>
  <c r="E539" i="17"/>
  <c r="F539" i="17"/>
  <c r="G539" i="17"/>
  <c r="H539" i="17"/>
  <c r="I539" i="17"/>
  <c r="J539" i="17"/>
  <c r="R539" i="17"/>
  <c r="B540" i="17"/>
  <c r="C540" i="17"/>
  <c r="D540" i="17"/>
  <c r="E540" i="17"/>
  <c r="F540" i="17"/>
  <c r="G540" i="17"/>
  <c r="H540" i="17"/>
  <c r="I540" i="17"/>
  <c r="J540" i="17"/>
  <c r="R540" i="17"/>
  <c r="B541" i="17"/>
  <c r="C541" i="17"/>
  <c r="D541" i="17"/>
  <c r="E541" i="17"/>
  <c r="F541" i="17"/>
  <c r="G541" i="17"/>
  <c r="H541" i="17"/>
  <c r="I541" i="17"/>
  <c r="J541" i="17"/>
  <c r="R541" i="17"/>
  <c r="B542" i="17"/>
  <c r="C542" i="17"/>
  <c r="D542" i="17"/>
  <c r="E542" i="17"/>
  <c r="F542" i="17"/>
  <c r="G542" i="17"/>
  <c r="H542" i="17"/>
  <c r="I542" i="17"/>
  <c r="J542" i="17"/>
  <c r="R542" i="17"/>
  <c r="B543" i="17"/>
  <c r="C543" i="17"/>
  <c r="D543" i="17"/>
  <c r="E543" i="17"/>
  <c r="F543" i="17"/>
  <c r="G543" i="17"/>
  <c r="H543" i="17"/>
  <c r="I543" i="17"/>
  <c r="J543" i="17"/>
  <c r="R543" i="17"/>
  <c r="B544" i="17"/>
  <c r="C544" i="17"/>
  <c r="D544" i="17"/>
  <c r="E544" i="17"/>
  <c r="F544" i="17"/>
  <c r="G544" i="17"/>
  <c r="H544" i="17"/>
  <c r="I544" i="17"/>
  <c r="J544" i="17"/>
  <c r="R544" i="17"/>
  <c r="B545" i="17"/>
  <c r="C545" i="17"/>
  <c r="D545" i="17"/>
  <c r="E545" i="17"/>
  <c r="F545" i="17"/>
  <c r="G545" i="17"/>
  <c r="H545" i="17"/>
  <c r="I545" i="17"/>
  <c r="J545" i="17"/>
  <c r="R545" i="17"/>
  <c r="B546" i="17"/>
  <c r="C546" i="17"/>
  <c r="D546" i="17"/>
  <c r="E546" i="17"/>
  <c r="F546" i="17"/>
  <c r="G546" i="17"/>
  <c r="H546" i="17"/>
  <c r="I546" i="17"/>
  <c r="J546" i="17"/>
  <c r="R546" i="17"/>
  <c r="B547" i="17"/>
  <c r="C547" i="17"/>
  <c r="D547" i="17"/>
  <c r="E547" i="17"/>
  <c r="F547" i="17"/>
  <c r="G547" i="17"/>
  <c r="H547" i="17"/>
  <c r="I547" i="17"/>
  <c r="J547" i="17"/>
  <c r="R547" i="17"/>
  <c r="B548" i="17"/>
  <c r="C548" i="17"/>
  <c r="D548" i="17"/>
  <c r="E548" i="17"/>
  <c r="F548" i="17"/>
  <c r="G548" i="17"/>
  <c r="H548" i="17"/>
  <c r="I548" i="17"/>
  <c r="J548" i="17"/>
  <c r="R548" i="17"/>
  <c r="B549" i="17"/>
  <c r="C549" i="17"/>
  <c r="D549" i="17"/>
  <c r="E549" i="17"/>
  <c r="F549" i="17"/>
  <c r="G549" i="17"/>
  <c r="H549" i="17"/>
  <c r="I549" i="17"/>
  <c r="J549" i="17"/>
  <c r="R549" i="17"/>
  <c r="B550" i="17"/>
  <c r="C550" i="17"/>
  <c r="D550" i="17"/>
  <c r="E550" i="17"/>
  <c r="F550" i="17"/>
  <c r="G550" i="17"/>
  <c r="H550" i="17"/>
  <c r="I550" i="17"/>
  <c r="J550" i="17"/>
  <c r="R550" i="17"/>
  <c r="B551" i="17"/>
  <c r="C551" i="17"/>
  <c r="D551" i="17"/>
  <c r="E551" i="17"/>
  <c r="F551" i="17"/>
  <c r="G551" i="17"/>
  <c r="H551" i="17"/>
  <c r="I551" i="17"/>
  <c r="J551" i="17"/>
  <c r="R551" i="17"/>
  <c r="B552" i="17"/>
  <c r="C552" i="17"/>
  <c r="D552" i="17"/>
  <c r="E552" i="17"/>
  <c r="F552" i="17"/>
  <c r="G552" i="17"/>
  <c r="H552" i="17"/>
  <c r="I552" i="17"/>
  <c r="J552" i="17"/>
  <c r="R552" i="17"/>
  <c r="B553" i="17"/>
  <c r="C553" i="17"/>
  <c r="D553" i="17"/>
  <c r="E553" i="17"/>
  <c r="F553" i="17"/>
  <c r="G553" i="17"/>
  <c r="H553" i="17"/>
  <c r="I553" i="17"/>
  <c r="J553" i="17"/>
  <c r="R553" i="17"/>
  <c r="B554" i="17"/>
  <c r="C554" i="17"/>
  <c r="D554" i="17"/>
  <c r="E554" i="17"/>
  <c r="F554" i="17"/>
  <c r="G554" i="17"/>
  <c r="H554" i="17"/>
  <c r="I554" i="17"/>
  <c r="J554" i="17"/>
  <c r="R554" i="17"/>
  <c r="B555" i="17"/>
  <c r="C555" i="17"/>
  <c r="D555" i="17"/>
  <c r="E555" i="17"/>
  <c r="F555" i="17"/>
  <c r="G555" i="17"/>
  <c r="H555" i="17"/>
  <c r="I555" i="17"/>
  <c r="J555" i="17"/>
  <c r="R555" i="17"/>
  <c r="B556" i="17"/>
  <c r="C556" i="17"/>
  <c r="D556" i="17"/>
  <c r="E556" i="17"/>
  <c r="F556" i="17"/>
  <c r="G556" i="17"/>
  <c r="H556" i="17"/>
  <c r="I556" i="17"/>
  <c r="J556" i="17"/>
  <c r="R556" i="17"/>
  <c r="B557" i="17"/>
  <c r="C557" i="17"/>
  <c r="D557" i="17"/>
  <c r="E557" i="17"/>
  <c r="F557" i="17"/>
  <c r="G557" i="17"/>
  <c r="H557" i="17"/>
  <c r="I557" i="17"/>
  <c r="J557" i="17"/>
  <c r="R557" i="17"/>
  <c r="B558" i="17"/>
  <c r="C558" i="17"/>
  <c r="D558" i="17"/>
  <c r="E558" i="17"/>
  <c r="F558" i="17"/>
  <c r="G558" i="17"/>
  <c r="H558" i="17"/>
  <c r="I558" i="17"/>
  <c r="J558" i="17"/>
  <c r="R558" i="17"/>
  <c r="B559" i="17"/>
  <c r="C559" i="17"/>
  <c r="D559" i="17"/>
  <c r="E559" i="17"/>
  <c r="F559" i="17"/>
  <c r="G559" i="17"/>
  <c r="H559" i="17"/>
  <c r="I559" i="17"/>
  <c r="J559" i="17"/>
  <c r="R559" i="17"/>
  <c r="B560" i="17"/>
  <c r="C560" i="17"/>
  <c r="D560" i="17"/>
  <c r="E560" i="17"/>
  <c r="F560" i="17"/>
  <c r="G560" i="17"/>
  <c r="H560" i="17"/>
  <c r="I560" i="17"/>
  <c r="J560" i="17"/>
  <c r="R560" i="17"/>
  <c r="B561" i="17"/>
  <c r="C561" i="17"/>
  <c r="D561" i="17"/>
  <c r="E561" i="17"/>
  <c r="F561" i="17"/>
  <c r="G561" i="17"/>
  <c r="H561" i="17"/>
  <c r="I561" i="17"/>
  <c r="J561" i="17"/>
  <c r="R561" i="17"/>
  <c r="B562" i="17"/>
  <c r="C562" i="17"/>
  <c r="D562" i="17"/>
  <c r="E562" i="17"/>
  <c r="F562" i="17"/>
  <c r="G562" i="17"/>
  <c r="H562" i="17"/>
  <c r="I562" i="17"/>
  <c r="J562" i="17"/>
  <c r="R562" i="17"/>
  <c r="B563" i="17"/>
  <c r="C563" i="17"/>
  <c r="D563" i="17"/>
  <c r="E563" i="17"/>
  <c r="F563" i="17"/>
  <c r="G563" i="17"/>
  <c r="H563" i="17"/>
  <c r="I563" i="17"/>
  <c r="J563" i="17"/>
  <c r="R563" i="17"/>
  <c r="B564" i="17"/>
  <c r="C564" i="17"/>
  <c r="D564" i="17"/>
  <c r="E564" i="17"/>
  <c r="F564" i="17"/>
  <c r="G564" i="17"/>
  <c r="H564" i="17"/>
  <c r="I564" i="17"/>
  <c r="J564" i="17"/>
  <c r="R564" i="17"/>
  <c r="B565" i="17"/>
  <c r="C565" i="17"/>
  <c r="D565" i="17"/>
  <c r="E565" i="17"/>
  <c r="F565" i="17"/>
  <c r="G565" i="17"/>
  <c r="H565" i="17"/>
  <c r="I565" i="17"/>
  <c r="J565" i="17"/>
  <c r="R565" i="17"/>
  <c r="B566" i="17"/>
  <c r="C566" i="17"/>
  <c r="D566" i="17"/>
  <c r="E566" i="17"/>
  <c r="F566" i="17"/>
  <c r="G566" i="17"/>
  <c r="H566" i="17"/>
  <c r="I566" i="17"/>
  <c r="J566" i="17"/>
  <c r="R566" i="17"/>
  <c r="B567" i="17"/>
  <c r="C567" i="17"/>
  <c r="D567" i="17"/>
  <c r="E567" i="17"/>
  <c r="F567" i="17"/>
  <c r="G567" i="17"/>
  <c r="H567" i="17"/>
  <c r="I567" i="17"/>
  <c r="J567" i="17"/>
  <c r="R567" i="17"/>
  <c r="B568" i="17"/>
  <c r="C568" i="17"/>
  <c r="D568" i="17"/>
  <c r="E568" i="17"/>
  <c r="F568" i="17"/>
  <c r="G568" i="17"/>
  <c r="H568" i="17"/>
  <c r="I568" i="17"/>
  <c r="J568" i="17"/>
  <c r="R568" i="17"/>
  <c r="B569" i="17"/>
  <c r="C569" i="17"/>
  <c r="D569" i="17"/>
  <c r="E569" i="17"/>
  <c r="F569" i="17"/>
  <c r="G569" i="17"/>
  <c r="H569" i="17"/>
  <c r="I569" i="17"/>
  <c r="J569" i="17"/>
  <c r="R569" i="17"/>
  <c r="B570" i="17"/>
  <c r="C570" i="17"/>
  <c r="D570" i="17"/>
  <c r="E570" i="17"/>
  <c r="F570" i="17"/>
  <c r="G570" i="17"/>
  <c r="H570" i="17"/>
  <c r="I570" i="17"/>
  <c r="J570" i="17"/>
  <c r="R570" i="17"/>
  <c r="B571" i="17"/>
  <c r="C571" i="17"/>
  <c r="D571" i="17"/>
  <c r="E571" i="17"/>
  <c r="F571" i="17"/>
  <c r="G571" i="17"/>
  <c r="H571" i="17"/>
  <c r="I571" i="17"/>
  <c r="J571" i="17"/>
  <c r="R571" i="17"/>
  <c r="B572" i="17"/>
  <c r="C572" i="17"/>
  <c r="D572" i="17"/>
  <c r="E572" i="17"/>
  <c r="F572" i="17"/>
  <c r="G572" i="17"/>
  <c r="H572" i="17"/>
  <c r="I572" i="17"/>
  <c r="J572" i="17"/>
  <c r="R572" i="17"/>
  <c r="B573" i="17"/>
  <c r="C573" i="17"/>
  <c r="D573" i="17"/>
  <c r="E573" i="17"/>
  <c r="F573" i="17"/>
  <c r="G573" i="17"/>
  <c r="H573" i="17"/>
  <c r="I573" i="17"/>
  <c r="J573" i="17"/>
  <c r="R573" i="17"/>
  <c r="B574" i="17"/>
  <c r="C574" i="17"/>
  <c r="D574" i="17"/>
  <c r="E574" i="17"/>
  <c r="F574" i="17"/>
  <c r="G574" i="17"/>
  <c r="H574" i="17"/>
  <c r="I574" i="17"/>
  <c r="J574" i="17"/>
  <c r="R574" i="17"/>
  <c r="B575" i="17"/>
  <c r="C575" i="17"/>
  <c r="D575" i="17"/>
  <c r="E575" i="17"/>
  <c r="F575" i="17"/>
  <c r="G575" i="17"/>
  <c r="H575" i="17"/>
  <c r="I575" i="17"/>
  <c r="J575" i="17"/>
  <c r="R575" i="17"/>
  <c r="B576" i="17"/>
  <c r="C576" i="17"/>
  <c r="D576" i="17"/>
  <c r="E576" i="17"/>
  <c r="F576" i="17"/>
  <c r="G576" i="17"/>
  <c r="H576" i="17"/>
  <c r="I576" i="17"/>
  <c r="J576" i="17"/>
  <c r="R576" i="17"/>
  <c r="B577" i="17"/>
  <c r="C577" i="17"/>
  <c r="D577" i="17"/>
  <c r="E577" i="17"/>
  <c r="F577" i="17"/>
  <c r="G577" i="17"/>
  <c r="H577" i="17"/>
  <c r="I577" i="17"/>
  <c r="J577" i="17"/>
  <c r="R577" i="17"/>
  <c r="B578" i="17"/>
  <c r="C578" i="17"/>
  <c r="D578" i="17"/>
  <c r="E578" i="17"/>
  <c r="F578" i="17"/>
  <c r="G578" i="17"/>
  <c r="H578" i="17"/>
  <c r="I578" i="17"/>
  <c r="J578" i="17"/>
  <c r="R578" i="17"/>
  <c r="B579" i="17"/>
  <c r="C579" i="17"/>
  <c r="D579" i="17"/>
  <c r="E579" i="17"/>
  <c r="F579" i="17"/>
  <c r="G579" i="17"/>
  <c r="H579" i="17"/>
  <c r="I579" i="17"/>
  <c r="J579" i="17"/>
  <c r="R579" i="17"/>
  <c r="B580" i="17"/>
  <c r="C580" i="17"/>
  <c r="D580" i="17"/>
  <c r="E580" i="17"/>
  <c r="F580" i="17"/>
  <c r="G580" i="17"/>
  <c r="H580" i="17"/>
  <c r="I580" i="17"/>
  <c r="J580" i="17"/>
  <c r="R580" i="17"/>
  <c r="B581" i="17"/>
  <c r="C581" i="17"/>
  <c r="D581" i="17"/>
  <c r="E581" i="17"/>
  <c r="F581" i="17"/>
  <c r="G581" i="17"/>
  <c r="H581" i="17"/>
  <c r="I581" i="17"/>
  <c r="J581" i="17"/>
  <c r="R581" i="17"/>
  <c r="B582" i="17"/>
  <c r="C582" i="17"/>
  <c r="D582" i="17"/>
  <c r="E582" i="17"/>
  <c r="F582" i="17"/>
  <c r="G582" i="17"/>
  <c r="H582" i="17"/>
  <c r="I582" i="17"/>
  <c r="J582" i="17"/>
  <c r="R582" i="17"/>
  <c r="B583" i="17"/>
  <c r="C583" i="17"/>
  <c r="D583" i="17"/>
  <c r="E583" i="17"/>
  <c r="F583" i="17"/>
  <c r="G583" i="17"/>
  <c r="H583" i="17"/>
  <c r="I583" i="17"/>
  <c r="J583" i="17"/>
  <c r="R583" i="17"/>
  <c r="B584" i="17"/>
  <c r="C584" i="17"/>
  <c r="D584" i="17"/>
  <c r="E584" i="17"/>
  <c r="F584" i="17"/>
  <c r="G584" i="17"/>
  <c r="H584" i="17"/>
  <c r="I584" i="17"/>
  <c r="J584" i="17"/>
  <c r="R584" i="17"/>
  <c r="B585" i="17"/>
  <c r="C585" i="17"/>
  <c r="D585" i="17"/>
  <c r="E585" i="17"/>
  <c r="F585" i="17"/>
  <c r="G585" i="17"/>
  <c r="H585" i="17"/>
  <c r="I585" i="17"/>
  <c r="J585" i="17"/>
  <c r="R585" i="17"/>
  <c r="B586" i="17"/>
  <c r="C586" i="17"/>
  <c r="D586" i="17"/>
  <c r="E586" i="17"/>
  <c r="F586" i="17"/>
  <c r="G586" i="17"/>
  <c r="H586" i="17"/>
  <c r="I586" i="17"/>
  <c r="J586" i="17"/>
  <c r="R586" i="17"/>
  <c r="B587" i="17"/>
  <c r="C587" i="17"/>
  <c r="D587" i="17"/>
  <c r="E587" i="17"/>
  <c r="F587" i="17"/>
  <c r="G587" i="17"/>
  <c r="H587" i="17"/>
  <c r="I587" i="17"/>
  <c r="J587" i="17"/>
  <c r="R587" i="17"/>
  <c r="B588" i="17"/>
  <c r="C588" i="17"/>
  <c r="D588" i="17"/>
  <c r="E588" i="17"/>
  <c r="F588" i="17"/>
  <c r="G588" i="17"/>
  <c r="H588" i="17"/>
  <c r="I588" i="17"/>
  <c r="J588" i="17"/>
  <c r="R588" i="17"/>
  <c r="B589" i="17"/>
  <c r="C589" i="17"/>
  <c r="D589" i="17"/>
  <c r="E589" i="17"/>
  <c r="F589" i="17"/>
  <c r="G589" i="17"/>
  <c r="H589" i="17"/>
  <c r="I589" i="17"/>
  <c r="J589" i="17"/>
  <c r="R589" i="17"/>
  <c r="B590" i="17"/>
  <c r="C590" i="17"/>
  <c r="D590" i="17"/>
  <c r="E590" i="17"/>
  <c r="F590" i="17"/>
  <c r="G590" i="17"/>
  <c r="H590" i="17"/>
  <c r="I590" i="17"/>
  <c r="J590" i="17"/>
  <c r="R590" i="17"/>
  <c r="B591" i="17"/>
  <c r="C591" i="17"/>
  <c r="D591" i="17"/>
  <c r="E591" i="17"/>
  <c r="F591" i="17"/>
  <c r="G591" i="17"/>
  <c r="H591" i="17"/>
  <c r="I591" i="17"/>
  <c r="J591" i="17"/>
  <c r="R591" i="17"/>
  <c r="B592" i="17"/>
  <c r="C592" i="17"/>
  <c r="D592" i="17"/>
  <c r="E592" i="17"/>
  <c r="F592" i="17"/>
  <c r="G592" i="17"/>
  <c r="H592" i="17"/>
  <c r="I592" i="17"/>
  <c r="J592" i="17"/>
  <c r="R592" i="17"/>
  <c r="B593" i="17"/>
  <c r="C593" i="17"/>
  <c r="D593" i="17"/>
  <c r="E593" i="17"/>
  <c r="F593" i="17"/>
  <c r="G593" i="17"/>
  <c r="H593" i="17"/>
  <c r="I593" i="17"/>
  <c r="J593" i="17"/>
  <c r="R593" i="17"/>
  <c r="B594" i="17"/>
  <c r="C594" i="17"/>
  <c r="D594" i="17"/>
  <c r="E594" i="17"/>
  <c r="F594" i="17"/>
  <c r="G594" i="17"/>
  <c r="H594" i="17"/>
  <c r="I594" i="17"/>
  <c r="J594" i="17"/>
  <c r="R594" i="17"/>
  <c r="B595" i="17"/>
  <c r="C595" i="17"/>
  <c r="D595" i="17"/>
  <c r="E595" i="17"/>
  <c r="F595" i="17"/>
  <c r="G595" i="17"/>
  <c r="H595" i="17"/>
  <c r="I595" i="17"/>
  <c r="J595" i="17"/>
  <c r="R595" i="17"/>
  <c r="B596" i="17"/>
  <c r="C596" i="17"/>
  <c r="D596" i="17"/>
  <c r="E596" i="17"/>
  <c r="F596" i="17"/>
  <c r="G596" i="17"/>
  <c r="H596" i="17"/>
  <c r="I596" i="17"/>
  <c r="J596" i="17"/>
  <c r="R596" i="17"/>
  <c r="B597" i="17"/>
  <c r="C597" i="17"/>
  <c r="D597" i="17"/>
  <c r="E597" i="17"/>
  <c r="F597" i="17"/>
  <c r="G597" i="17"/>
  <c r="H597" i="17"/>
  <c r="I597" i="17"/>
  <c r="J597" i="17"/>
  <c r="R597" i="17"/>
  <c r="B598" i="17"/>
  <c r="C598" i="17"/>
  <c r="D598" i="17"/>
  <c r="E598" i="17"/>
  <c r="F598" i="17"/>
  <c r="G598" i="17"/>
  <c r="H598" i="17"/>
  <c r="I598" i="17"/>
  <c r="J598" i="17"/>
  <c r="R598" i="17"/>
  <c r="B599" i="17"/>
  <c r="C599" i="17"/>
  <c r="D599" i="17"/>
  <c r="E599" i="17"/>
  <c r="F599" i="17"/>
  <c r="G599" i="17"/>
  <c r="H599" i="17"/>
  <c r="I599" i="17"/>
  <c r="J599" i="17"/>
  <c r="R599" i="17"/>
  <c r="B600" i="17"/>
  <c r="C600" i="17"/>
  <c r="D600" i="17"/>
  <c r="E600" i="17"/>
  <c r="F600" i="17"/>
  <c r="G600" i="17"/>
  <c r="H600" i="17"/>
  <c r="I600" i="17"/>
  <c r="J600" i="17"/>
  <c r="R600" i="17"/>
  <c r="B601" i="17"/>
  <c r="C601" i="17"/>
  <c r="D601" i="17"/>
  <c r="E601" i="17"/>
  <c r="F601" i="17"/>
  <c r="G601" i="17"/>
  <c r="H601" i="17"/>
  <c r="I601" i="17"/>
  <c r="J601" i="17"/>
  <c r="R601" i="17"/>
  <c r="B602" i="17"/>
  <c r="C602" i="17"/>
  <c r="D602" i="17"/>
  <c r="E602" i="17"/>
  <c r="F602" i="17"/>
  <c r="G602" i="17"/>
  <c r="H602" i="17"/>
  <c r="I602" i="17"/>
  <c r="J602" i="17"/>
  <c r="R602" i="17"/>
  <c r="B603" i="17"/>
  <c r="C603" i="17"/>
  <c r="D603" i="17"/>
  <c r="E603" i="17"/>
  <c r="F603" i="17"/>
  <c r="G603" i="17"/>
  <c r="H603" i="17"/>
  <c r="I603" i="17"/>
  <c r="J603" i="17"/>
  <c r="R603" i="17"/>
  <c r="B604" i="17"/>
  <c r="C604" i="17"/>
  <c r="D604" i="17"/>
  <c r="E604" i="17"/>
  <c r="F604" i="17"/>
  <c r="G604" i="17"/>
  <c r="H604" i="17"/>
  <c r="I604" i="17"/>
  <c r="J604" i="17"/>
  <c r="R604" i="17"/>
  <c r="B605" i="17"/>
  <c r="C605" i="17"/>
  <c r="D605" i="17"/>
  <c r="E605" i="17"/>
  <c r="F605" i="17"/>
  <c r="G605" i="17"/>
  <c r="H605" i="17"/>
  <c r="I605" i="17"/>
  <c r="J605" i="17"/>
  <c r="R605" i="17"/>
  <c r="B606" i="17"/>
  <c r="C606" i="17"/>
  <c r="D606" i="17"/>
  <c r="E606" i="17"/>
  <c r="F606" i="17"/>
  <c r="G606" i="17"/>
  <c r="H606" i="17"/>
  <c r="I606" i="17"/>
  <c r="J606" i="17"/>
  <c r="R606" i="17"/>
  <c r="B607" i="17"/>
  <c r="C607" i="17"/>
  <c r="D607" i="17"/>
  <c r="E607" i="17"/>
  <c r="F607" i="17"/>
  <c r="G607" i="17"/>
  <c r="H607" i="17"/>
  <c r="I607" i="17"/>
  <c r="J607" i="17"/>
  <c r="R607" i="17"/>
  <c r="B608" i="17"/>
  <c r="C608" i="17"/>
  <c r="D608" i="17"/>
  <c r="E608" i="17"/>
  <c r="F608" i="17"/>
  <c r="G608" i="17"/>
  <c r="H608" i="17"/>
  <c r="I608" i="17"/>
  <c r="J608" i="17"/>
  <c r="R608" i="17"/>
  <c r="B609" i="17"/>
  <c r="C609" i="17"/>
  <c r="D609" i="17"/>
  <c r="E609" i="17"/>
  <c r="F609" i="17"/>
  <c r="G609" i="17"/>
  <c r="H609" i="17"/>
  <c r="I609" i="17"/>
  <c r="J609" i="17"/>
  <c r="R609" i="17"/>
  <c r="B610" i="17"/>
  <c r="C610" i="17"/>
  <c r="D610" i="17"/>
  <c r="E610" i="17"/>
  <c r="F610" i="17"/>
  <c r="G610" i="17"/>
  <c r="H610" i="17"/>
  <c r="I610" i="17"/>
  <c r="J610" i="17"/>
  <c r="R610" i="17"/>
  <c r="B611" i="17"/>
  <c r="C611" i="17"/>
  <c r="D611" i="17"/>
  <c r="E611" i="17"/>
  <c r="F611" i="17"/>
  <c r="G611" i="17"/>
  <c r="H611" i="17"/>
  <c r="I611" i="17"/>
  <c r="J611" i="17"/>
  <c r="R611" i="17"/>
  <c r="B612" i="17"/>
  <c r="C612" i="17"/>
  <c r="D612" i="17"/>
  <c r="E612" i="17"/>
  <c r="F612" i="17"/>
  <c r="G612" i="17"/>
  <c r="H612" i="17"/>
  <c r="I612" i="17"/>
  <c r="J612" i="17"/>
  <c r="R612" i="17"/>
  <c r="B613" i="17"/>
  <c r="C613" i="17"/>
  <c r="D613" i="17"/>
  <c r="E613" i="17"/>
  <c r="F613" i="17"/>
  <c r="G613" i="17"/>
  <c r="H613" i="17"/>
  <c r="I613" i="17"/>
  <c r="J613" i="17"/>
  <c r="R613" i="17"/>
  <c r="B614" i="17"/>
  <c r="C614" i="17"/>
  <c r="D614" i="17"/>
  <c r="E614" i="17"/>
  <c r="F614" i="17"/>
  <c r="G614" i="17"/>
  <c r="H614" i="17"/>
  <c r="I614" i="17"/>
  <c r="J614" i="17"/>
  <c r="R614" i="17"/>
  <c r="B615" i="17"/>
  <c r="C615" i="17"/>
  <c r="D615" i="17"/>
  <c r="E615" i="17"/>
  <c r="F615" i="17"/>
  <c r="G615" i="17"/>
  <c r="H615" i="17"/>
  <c r="I615" i="17"/>
  <c r="J615" i="17"/>
  <c r="R615" i="17"/>
  <c r="B616" i="17"/>
  <c r="C616" i="17"/>
  <c r="D616" i="17"/>
  <c r="E616" i="17"/>
  <c r="F616" i="17"/>
  <c r="G616" i="17"/>
  <c r="H616" i="17"/>
  <c r="I616" i="17"/>
  <c r="J616" i="17"/>
  <c r="R616" i="17"/>
  <c r="B617" i="17"/>
  <c r="C617" i="17"/>
  <c r="D617" i="17"/>
  <c r="E617" i="17"/>
  <c r="F617" i="17"/>
  <c r="G617" i="17"/>
  <c r="H617" i="17"/>
  <c r="I617" i="17"/>
  <c r="J617" i="17"/>
  <c r="R617" i="17"/>
  <c r="B618" i="17"/>
  <c r="C618" i="17"/>
  <c r="D618" i="17"/>
  <c r="E618" i="17"/>
  <c r="F618" i="17"/>
  <c r="G618" i="17"/>
  <c r="H618" i="17"/>
  <c r="I618" i="17"/>
  <c r="J618" i="17"/>
  <c r="R618" i="17"/>
  <c r="B619" i="17"/>
  <c r="C619" i="17"/>
  <c r="D619" i="17"/>
  <c r="E619" i="17"/>
  <c r="F619" i="17"/>
  <c r="G619" i="17"/>
  <c r="H619" i="17"/>
  <c r="I619" i="17"/>
  <c r="J619" i="17"/>
  <c r="R619" i="17"/>
  <c r="B620" i="17"/>
  <c r="C620" i="17"/>
  <c r="D620" i="17"/>
  <c r="E620" i="17"/>
  <c r="F620" i="17"/>
  <c r="G620" i="17"/>
  <c r="H620" i="17"/>
  <c r="I620" i="17"/>
  <c r="J620" i="17"/>
  <c r="R620" i="17"/>
  <c r="B621" i="17"/>
  <c r="C621" i="17"/>
  <c r="D621" i="17"/>
  <c r="E621" i="17"/>
  <c r="F621" i="17"/>
  <c r="G621" i="17"/>
  <c r="H621" i="17"/>
  <c r="I621" i="17"/>
  <c r="J621" i="17"/>
  <c r="R621" i="17"/>
  <c r="B622" i="17"/>
  <c r="C622" i="17"/>
  <c r="D622" i="17"/>
  <c r="E622" i="17"/>
  <c r="F622" i="17"/>
  <c r="G622" i="17"/>
  <c r="H622" i="17"/>
  <c r="I622" i="17"/>
  <c r="J622" i="17"/>
  <c r="R622" i="17"/>
  <c r="B623" i="17"/>
  <c r="C623" i="17"/>
  <c r="D623" i="17"/>
  <c r="E623" i="17"/>
  <c r="F623" i="17"/>
  <c r="G623" i="17"/>
  <c r="H623" i="17"/>
  <c r="I623" i="17"/>
  <c r="J623" i="17"/>
  <c r="R623" i="17"/>
  <c r="B624" i="17"/>
  <c r="C624" i="17"/>
  <c r="D624" i="17"/>
  <c r="E624" i="17"/>
  <c r="F624" i="17"/>
  <c r="G624" i="17"/>
  <c r="H624" i="17"/>
  <c r="I624" i="17"/>
  <c r="J624" i="17"/>
  <c r="R624" i="17"/>
  <c r="B625" i="17"/>
  <c r="C625" i="17"/>
  <c r="D625" i="17"/>
  <c r="E625" i="17"/>
  <c r="F625" i="17"/>
  <c r="G625" i="17"/>
  <c r="H625" i="17"/>
  <c r="I625" i="17"/>
  <c r="J625" i="17"/>
  <c r="R625" i="17"/>
  <c r="B626" i="17"/>
  <c r="C626" i="17"/>
  <c r="D626" i="17"/>
  <c r="E626" i="17"/>
  <c r="F626" i="17"/>
  <c r="G626" i="17"/>
  <c r="H626" i="17"/>
  <c r="I626" i="17"/>
  <c r="J626" i="17"/>
  <c r="R626" i="17"/>
  <c r="B627" i="17"/>
  <c r="C627" i="17"/>
  <c r="D627" i="17"/>
  <c r="E627" i="17"/>
  <c r="F627" i="17"/>
  <c r="G627" i="17"/>
  <c r="H627" i="17"/>
  <c r="I627" i="17"/>
  <c r="J627" i="17"/>
  <c r="R627" i="17"/>
  <c r="B628" i="17"/>
  <c r="C628" i="17"/>
  <c r="D628" i="17"/>
  <c r="E628" i="17"/>
  <c r="F628" i="17"/>
  <c r="G628" i="17"/>
  <c r="H628" i="17"/>
  <c r="I628" i="17"/>
  <c r="J628" i="17"/>
  <c r="R628" i="17"/>
  <c r="B629" i="17"/>
  <c r="C629" i="17"/>
  <c r="D629" i="17"/>
  <c r="E629" i="17"/>
  <c r="F629" i="17"/>
  <c r="G629" i="17"/>
  <c r="H629" i="17"/>
  <c r="I629" i="17"/>
  <c r="J629" i="17"/>
  <c r="R629" i="17"/>
  <c r="B630" i="17"/>
  <c r="C630" i="17"/>
  <c r="D630" i="17"/>
  <c r="E630" i="17"/>
  <c r="F630" i="17"/>
  <c r="G630" i="17"/>
  <c r="H630" i="17"/>
  <c r="I630" i="17"/>
  <c r="J630" i="17"/>
  <c r="R630" i="17"/>
  <c r="B631" i="17"/>
  <c r="C631" i="17"/>
  <c r="D631" i="17"/>
  <c r="E631" i="17"/>
  <c r="F631" i="17"/>
  <c r="G631" i="17"/>
  <c r="H631" i="17"/>
  <c r="I631" i="17"/>
  <c r="J631" i="17"/>
  <c r="R631" i="17"/>
  <c r="B632" i="17"/>
  <c r="C632" i="17"/>
  <c r="D632" i="17"/>
  <c r="E632" i="17"/>
  <c r="F632" i="17"/>
  <c r="G632" i="17"/>
  <c r="H632" i="17"/>
  <c r="I632" i="17"/>
  <c r="J632" i="17"/>
  <c r="R632" i="17"/>
  <c r="B633" i="17"/>
  <c r="C633" i="17"/>
  <c r="D633" i="17"/>
  <c r="E633" i="17"/>
  <c r="F633" i="17"/>
  <c r="G633" i="17"/>
  <c r="H633" i="17"/>
  <c r="I633" i="17"/>
  <c r="J633" i="17"/>
  <c r="R633" i="17"/>
  <c r="B634" i="17"/>
  <c r="C634" i="17"/>
  <c r="D634" i="17"/>
  <c r="E634" i="17"/>
  <c r="F634" i="17"/>
  <c r="G634" i="17"/>
  <c r="H634" i="17"/>
  <c r="I634" i="17"/>
  <c r="J634" i="17"/>
  <c r="R634" i="17"/>
  <c r="B635" i="17"/>
  <c r="C635" i="17"/>
  <c r="D635" i="17"/>
  <c r="E635" i="17"/>
  <c r="F635" i="17"/>
  <c r="G635" i="17"/>
  <c r="H635" i="17"/>
  <c r="I635" i="17"/>
  <c r="J635" i="17"/>
  <c r="R635" i="17"/>
  <c r="B636" i="17"/>
  <c r="C636" i="17"/>
  <c r="D636" i="17"/>
  <c r="E636" i="17"/>
  <c r="F636" i="17"/>
  <c r="G636" i="17"/>
  <c r="H636" i="17"/>
  <c r="I636" i="17"/>
  <c r="J636" i="17"/>
  <c r="R636" i="17"/>
  <c r="B637" i="17"/>
  <c r="C637" i="17"/>
  <c r="D637" i="17"/>
  <c r="E637" i="17"/>
  <c r="F637" i="17"/>
  <c r="G637" i="17"/>
  <c r="H637" i="17"/>
  <c r="I637" i="17"/>
  <c r="J637" i="17"/>
  <c r="R637" i="17"/>
  <c r="B638" i="17"/>
  <c r="C638" i="17"/>
  <c r="D638" i="17"/>
  <c r="E638" i="17"/>
  <c r="F638" i="17"/>
  <c r="G638" i="17"/>
  <c r="H638" i="17"/>
  <c r="I638" i="17"/>
  <c r="J638" i="17"/>
  <c r="R638" i="17"/>
  <c r="B639" i="17"/>
  <c r="C639" i="17"/>
  <c r="D639" i="17"/>
  <c r="E639" i="17"/>
  <c r="F639" i="17"/>
  <c r="G639" i="17"/>
  <c r="H639" i="17"/>
  <c r="I639" i="17"/>
  <c r="J639" i="17"/>
  <c r="R639" i="17"/>
  <c r="B640" i="17"/>
  <c r="C640" i="17"/>
  <c r="D640" i="17"/>
  <c r="E640" i="17"/>
  <c r="F640" i="17"/>
  <c r="G640" i="17"/>
  <c r="H640" i="17"/>
  <c r="I640" i="17"/>
  <c r="J640" i="17"/>
  <c r="R640" i="17"/>
  <c r="B641" i="17"/>
  <c r="C641" i="17"/>
  <c r="D641" i="17"/>
  <c r="E641" i="17"/>
  <c r="F641" i="17"/>
  <c r="G641" i="17"/>
  <c r="H641" i="17"/>
  <c r="I641" i="17"/>
  <c r="J641" i="17"/>
  <c r="R641" i="17"/>
  <c r="B642" i="17"/>
  <c r="C642" i="17"/>
  <c r="D642" i="17"/>
  <c r="E642" i="17"/>
  <c r="F642" i="17"/>
  <c r="G642" i="17"/>
  <c r="H642" i="17"/>
  <c r="I642" i="17"/>
  <c r="J642" i="17"/>
  <c r="R642" i="17"/>
  <c r="B643" i="17"/>
  <c r="C643" i="17"/>
  <c r="D643" i="17"/>
  <c r="E643" i="17"/>
  <c r="F643" i="17"/>
  <c r="G643" i="17"/>
  <c r="H643" i="17"/>
  <c r="I643" i="17"/>
  <c r="J643" i="17"/>
  <c r="R643" i="17"/>
  <c r="B644" i="17"/>
  <c r="C644" i="17"/>
  <c r="D644" i="17"/>
  <c r="E644" i="17"/>
  <c r="F644" i="17"/>
  <c r="G644" i="17"/>
  <c r="H644" i="17"/>
  <c r="I644" i="17"/>
  <c r="J644" i="17"/>
  <c r="R644" i="17"/>
  <c r="B645" i="17"/>
  <c r="C645" i="17"/>
  <c r="D645" i="17"/>
  <c r="E645" i="17"/>
  <c r="F645" i="17"/>
  <c r="G645" i="17"/>
  <c r="H645" i="17"/>
  <c r="I645" i="17"/>
  <c r="J645" i="17"/>
  <c r="R645" i="17"/>
  <c r="B646" i="17"/>
  <c r="C646" i="17"/>
  <c r="D646" i="17"/>
  <c r="E646" i="17"/>
  <c r="F646" i="17"/>
  <c r="G646" i="17"/>
  <c r="H646" i="17"/>
  <c r="I646" i="17"/>
  <c r="J646" i="17"/>
  <c r="R646" i="17"/>
  <c r="B647" i="17"/>
  <c r="C647" i="17"/>
  <c r="D647" i="17"/>
  <c r="E647" i="17"/>
  <c r="F647" i="17"/>
  <c r="G647" i="17"/>
  <c r="H647" i="17"/>
  <c r="I647" i="17"/>
  <c r="J647" i="17"/>
  <c r="R647" i="17"/>
  <c r="B648" i="17"/>
  <c r="C648" i="17"/>
  <c r="D648" i="17"/>
  <c r="E648" i="17"/>
  <c r="F648" i="17"/>
  <c r="G648" i="17"/>
  <c r="H648" i="17"/>
  <c r="I648" i="17"/>
  <c r="J648" i="17"/>
  <c r="R648" i="17"/>
  <c r="B649" i="17"/>
  <c r="C649" i="17"/>
  <c r="D649" i="17"/>
  <c r="E649" i="17"/>
  <c r="F649" i="17"/>
  <c r="G649" i="17"/>
  <c r="H649" i="17"/>
  <c r="I649" i="17"/>
  <c r="J649" i="17"/>
  <c r="R649" i="17"/>
  <c r="B650" i="17"/>
  <c r="C650" i="17"/>
  <c r="D650" i="17"/>
  <c r="E650" i="17"/>
  <c r="F650" i="17"/>
  <c r="G650" i="17"/>
  <c r="H650" i="17"/>
  <c r="I650" i="17"/>
  <c r="J650" i="17"/>
  <c r="R650" i="17"/>
  <c r="B651" i="17"/>
  <c r="C651" i="17"/>
  <c r="D651" i="17"/>
  <c r="E651" i="17"/>
  <c r="F651" i="17"/>
  <c r="G651" i="17"/>
  <c r="H651" i="17"/>
  <c r="I651" i="17"/>
  <c r="J651" i="17"/>
  <c r="R651" i="17"/>
  <c r="B652" i="17"/>
  <c r="C652" i="17"/>
  <c r="D652" i="17"/>
  <c r="E652" i="17"/>
  <c r="F652" i="17"/>
  <c r="G652" i="17"/>
  <c r="H652" i="17"/>
  <c r="I652" i="17"/>
  <c r="J652" i="17"/>
  <c r="R652" i="17"/>
  <c r="B653" i="17"/>
  <c r="C653" i="17"/>
  <c r="D653" i="17"/>
  <c r="E653" i="17"/>
  <c r="F653" i="17"/>
  <c r="G653" i="17"/>
  <c r="H653" i="17"/>
  <c r="I653" i="17"/>
  <c r="J653" i="17"/>
  <c r="R653" i="17"/>
  <c r="B654" i="17"/>
  <c r="C654" i="17"/>
  <c r="D654" i="17"/>
  <c r="E654" i="17"/>
  <c r="F654" i="17"/>
  <c r="G654" i="17"/>
  <c r="H654" i="17"/>
  <c r="I654" i="17"/>
  <c r="J654" i="17"/>
  <c r="R654" i="17"/>
  <c r="B655" i="17"/>
  <c r="C655" i="17"/>
  <c r="D655" i="17"/>
  <c r="E655" i="17"/>
  <c r="F655" i="17"/>
  <c r="G655" i="17"/>
  <c r="H655" i="17"/>
  <c r="I655" i="17"/>
  <c r="J655" i="17"/>
  <c r="R655" i="17"/>
  <c r="B656" i="17"/>
  <c r="C656" i="17"/>
  <c r="D656" i="17"/>
  <c r="E656" i="17"/>
  <c r="F656" i="17"/>
  <c r="G656" i="17"/>
  <c r="H656" i="17"/>
  <c r="I656" i="17"/>
  <c r="J656" i="17"/>
  <c r="R656" i="17"/>
  <c r="B657" i="17"/>
  <c r="C657" i="17"/>
  <c r="D657" i="17"/>
  <c r="E657" i="17"/>
  <c r="F657" i="17"/>
  <c r="G657" i="17"/>
  <c r="H657" i="17"/>
  <c r="I657" i="17"/>
  <c r="J657" i="17"/>
  <c r="R657" i="17"/>
  <c r="B658" i="17"/>
  <c r="C658" i="17"/>
  <c r="D658" i="17"/>
  <c r="E658" i="17"/>
  <c r="F658" i="17"/>
  <c r="G658" i="17"/>
  <c r="H658" i="17"/>
  <c r="I658" i="17"/>
  <c r="J658" i="17"/>
  <c r="R658" i="17"/>
  <c r="B659" i="17"/>
  <c r="C659" i="17"/>
  <c r="D659" i="17"/>
  <c r="E659" i="17"/>
  <c r="F659" i="17"/>
  <c r="G659" i="17"/>
  <c r="H659" i="17"/>
  <c r="I659" i="17"/>
  <c r="J659" i="17"/>
  <c r="R659" i="17"/>
  <c r="B660" i="17"/>
  <c r="C660" i="17"/>
  <c r="D660" i="17"/>
  <c r="E660" i="17"/>
  <c r="F660" i="17"/>
  <c r="G660" i="17"/>
  <c r="H660" i="17"/>
  <c r="I660" i="17"/>
  <c r="J660" i="17"/>
  <c r="R660" i="17"/>
  <c r="B661" i="17"/>
  <c r="C661" i="17"/>
  <c r="D661" i="17"/>
  <c r="E661" i="17"/>
  <c r="F661" i="17"/>
  <c r="G661" i="17"/>
  <c r="H661" i="17"/>
  <c r="I661" i="17"/>
  <c r="J661" i="17"/>
  <c r="R661" i="17"/>
  <c r="B662" i="17"/>
  <c r="C662" i="17"/>
  <c r="D662" i="17"/>
  <c r="E662" i="17"/>
  <c r="F662" i="17"/>
  <c r="G662" i="17"/>
  <c r="H662" i="17"/>
  <c r="I662" i="17"/>
  <c r="J662" i="17"/>
  <c r="R662" i="17"/>
  <c r="B663" i="17"/>
  <c r="C663" i="17"/>
  <c r="D663" i="17"/>
  <c r="E663" i="17"/>
  <c r="F663" i="17"/>
  <c r="G663" i="17"/>
  <c r="H663" i="17"/>
  <c r="I663" i="17"/>
  <c r="J663" i="17"/>
  <c r="R663" i="17"/>
  <c r="B664" i="17"/>
  <c r="C664" i="17"/>
  <c r="D664" i="17"/>
  <c r="E664" i="17"/>
  <c r="F664" i="17"/>
  <c r="G664" i="17"/>
  <c r="H664" i="17"/>
  <c r="I664" i="17"/>
  <c r="J664" i="17"/>
  <c r="R664" i="17"/>
  <c r="B665" i="17"/>
  <c r="C665" i="17"/>
  <c r="D665" i="17"/>
  <c r="E665" i="17"/>
  <c r="F665" i="17"/>
  <c r="G665" i="17"/>
  <c r="H665" i="17"/>
  <c r="I665" i="17"/>
  <c r="J665" i="17"/>
  <c r="R665" i="17"/>
  <c r="B666" i="17"/>
  <c r="C666" i="17"/>
  <c r="D666" i="17"/>
  <c r="E666" i="17"/>
  <c r="F666" i="17"/>
  <c r="G666" i="17"/>
  <c r="H666" i="17"/>
  <c r="I666" i="17"/>
  <c r="J666" i="17"/>
  <c r="R666" i="17"/>
  <c r="B667" i="17"/>
  <c r="C667" i="17"/>
  <c r="D667" i="17"/>
  <c r="E667" i="17"/>
  <c r="F667" i="17"/>
  <c r="G667" i="17"/>
  <c r="H667" i="17"/>
  <c r="I667" i="17"/>
  <c r="J667" i="17"/>
  <c r="R667" i="17"/>
  <c r="B668" i="17"/>
  <c r="C668" i="17"/>
  <c r="D668" i="17"/>
  <c r="E668" i="17"/>
  <c r="F668" i="17"/>
  <c r="G668" i="17"/>
  <c r="H668" i="17"/>
  <c r="I668" i="17"/>
  <c r="J668" i="17"/>
  <c r="R668" i="17"/>
  <c r="B669" i="17"/>
  <c r="C669" i="17"/>
  <c r="D669" i="17"/>
  <c r="E669" i="17"/>
  <c r="F669" i="17"/>
  <c r="G669" i="17"/>
  <c r="H669" i="17"/>
  <c r="I669" i="17"/>
  <c r="J669" i="17"/>
  <c r="R669" i="17"/>
  <c r="B670" i="17"/>
  <c r="C670" i="17"/>
  <c r="D670" i="17"/>
  <c r="E670" i="17"/>
  <c r="F670" i="17"/>
  <c r="G670" i="17"/>
  <c r="H670" i="17"/>
  <c r="I670" i="17"/>
  <c r="J670" i="17"/>
  <c r="R670" i="17"/>
  <c r="B671" i="17"/>
  <c r="C671" i="17"/>
  <c r="D671" i="17"/>
  <c r="E671" i="17"/>
  <c r="F671" i="17"/>
  <c r="G671" i="17"/>
  <c r="H671" i="17"/>
  <c r="I671" i="17"/>
  <c r="J671" i="17"/>
  <c r="R671" i="17"/>
  <c r="B672" i="17"/>
  <c r="C672" i="17"/>
  <c r="D672" i="17"/>
  <c r="E672" i="17"/>
  <c r="F672" i="17"/>
  <c r="G672" i="17"/>
  <c r="H672" i="17"/>
  <c r="I672" i="17"/>
  <c r="J672" i="17"/>
  <c r="R672" i="17"/>
  <c r="B673" i="17"/>
  <c r="C673" i="17"/>
  <c r="D673" i="17"/>
  <c r="E673" i="17"/>
  <c r="F673" i="17"/>
  <c r="G673" i="17"/>
  <c r="H673" i="17"/>
  <c r="I673" i="17"/>
  <c r="J673" i="17"/>
  <c r="R673" i="17"/>
  <c r="B674" i="17"/>
  <c r="C674" i="17"/>
  <c r="D674" i="17"/>
  <c r="E674" i="17"/>
  <c r="F674" i="17"/>
  <c r="G674" i="17"/>
  <c r="H674" i="17"/>
  <c r="I674" i="17"/>
  <c r="J674" i="17"/>
  <c r="R674" i="17"/>
  <c r="B675" i="17"/>
  <c r="C675" i="17"/>
  <c r="D675" i="17"/>
  <c r="E675" i="17"/>
  <c r="F675" i="17"/>
  <c r="G675" i="17"/>
  <c r="H675" i="17"/>
  <c r="I675" i="17"/>
  <c r="J675" i="17"/>
  <c r="R675" i="17"/>
  <c r="B676" i="17"/>
  <c r="C676" i="17"/>
  <c r="D676" i="17"/>
  <c r="E676" i="17"/>
  <c r="F676" i="17"/>
  <c r="G676" i="17"/>
  <c r="H676" i="17"/>
  <c r="I676" i="17"/>
  <c r="J676" i="17"/>
  <c r="R676" i="17"/>
  <c r="B677" i="17"/>
  <c r="C677" i="17"/>
  <c r="D677" i="17"/>
  <c r="E677" i="17"/>
  <c r="F677" i="17"/>
  <c r="G677" i="17"/>
  <c r="H677" i="17"/>
  <c r="I677" i="17"/>
  <c r="J677" i="17"/>
  <c r="R677" i="17"/>
  <c r="B678" i="17"/>
  <c r="C678" i="17"/>
  <c r="D678" i="17"/>
  <c r="E678" i="17"/>
  <c r="F678" i="17"/>
  <c r="G678" i="17"/>
  <c r="H678" i="17"/>
  <c r="I678" i="17"/>
  <c r="J678" i="17"/>
  <c r="R678" i="17"/>
  <c r="B679" i="17"/>
  <c r="C679" i="17"/>
  <c r="D679" i="17"/>
  <c r="E679" i="17"/>
  <c r="F679" i="17"/>
  <c r="G679" i="17"/>
  <c r="H679" i="17"/>
  <c r="I679" i="17"/>
  <c r="J679" i="17"/>
  <c r="R679" i="17"/>
  <c r="B680" i="17"/>
  <c r="C680" i="17"/>
  <c r="D680" i="17"/>
  <c r="E680" i="17"/>
  <c r="F680" i="17"/>
  <c r="G680" i="17"/>
  <c r="H680" i="17"/>
  <c r="I680" i="17"/>
  <c r="J680" i="17"/>
  <c r="R680" i="17"/>
  <c r="B681" i="17"/>
  <c r="C681" i="17"/>
  <c r="D681" i="17"/>
  <c r="E681" i="17"/>
  <c r="F681" i="17"/>
  <c r="G681" i="17"/>
  <c r="H681" i="17"/>
  <c r="I681" i="17"/>
  <c r="J681" i="17"/>
  <c r="R681" i="17"/>
  <c r="B682" i="17"/>
  <c r="C682" i="17"/>
  <c r="D682" i="17"/>
  <c r="E682" i="17"/>
  <c r="F682" i="17"/>
  <c r="G682" i="17"/>
  <c r="H682" i="17"/>
  <c r="I682" i="17"/>
  <c r="J682" i="17"/>
  <c r="R682" i="17"/>
  <c r="B683" i="17"/>
  <c r="C683" i="17"/>
  <c r="D683" i="17"/>
  <c r="E683" i="17"/>
  <c r="F683" i="17"/>
  <c r="G683" i="17"/>
  <c r="H683" i="17"/>
  <c r="I683" i="17"/>
  <c r="J683" i="17"/>
  <c r="R683" i="17"/>
  <c r="B684" i="17"/>
  <c r="C684" i="17"/>
  <c r="D684" i="17"/>
  <c r="E684" i="17"/>
  <c r="F684" i="17"/>
  <c r="G684" i="17"/>
  <c r="H684" i="17"/>
  <c r="I684" i="17"/>
  <c r="J684" i="17"/>
  <c r="R684" i="17"/>
  <c r="B685" i="17"/>
  <c r="C685" i="17"/>
  <c r="D685" i="17"/>
  <c r="E685" i="17"/>
  <c r="F685" i="17"/>
  <c r="G685" i="17"/>
  <c r="H685" i="17"/>
  <c r="I685" i="17"/>
  <c r="J685" i="17"/>
  <c r="R685" i="17"/>
  <c r="B686" i="17"/>
  <c r="C686" i="17"/>
  <c r="D686" i="17"/>
  <c r="E686" i="17"/>
  <c r="F686" i="17"/>
  <c r="G686" i="17"/>
  <c r="H686" i="17"/>
  <c r="I686" i="17"/>
  <c r="J686" i="17"/>
  <c r="R686" i="17"/>
  <c r="B687" i="17"/>
  <c r="C687" i="17"/>
  <c r="D687" i="17"/>
  <c r="E687" i="17"/>
  <c r="F687" i="17"/>
  <c r="G687" i="17"/>
  <c r="H687" i="17"/>
  <c r="I687" i="17"/>
  <c r="J687" i="17"/>
  <c r="R687" i="17"/>
  <c r="B688" i="17"/>
  <c r="C688" i="17"/>
  <c r="D688" i="17"/>
  <c r="E688" i="17"/>
  <c r="F688" i="17"/>
  <c r="G688" i="17"/>
  <c r="H688" i="17"/>
  <c r="I688" i="17"/>
  <c r="J688" i="17"/>
  <c r="R688" i="17"/>
  <c r="B689" i="17"/>
  <c r="C689" i="17"/>
  <c r="D689" i="17"/>
  <c r="E689" i="17"/>
  <c r="F689" i="17"/>
  <c r="G689" i="17"/>
  <c r="H689" i="17"/>
  <c r="I689" i="17"/>
  <c r="J689" i="17"/>
  <c r="R689" i="17"/>
  <c r="B690" i="17"/>
  <c r="C690" i="17"/>
  <c r="D690" i="17"/>
  <c r="E690" i="17"/>
  <c r="F690" i="17"/>
  <c r="G690" i="17"/>
  <c r="H690" i="17"/>
  <c r="I690" i="17"/>
  <c r="J690" i="17"/>
  <c r="R690" i="17"/>
  <c r="B691" i="17"/>
  <c r="C691" i="17"/>
  <c r="D691" i="17"/>
  <c r="E691" i="17"/>
  <c r="F691" i="17"/>
  <c r="G691" i="17"/>
  <c r="H691" i="17"/>
  <c r="I691" i="17"/>
  <c r="J691" i="17"/>
  <c r="R691" i="17"/>
  <c r="B692" i="17"/>
  <c r="C692" i="17"/>
  <c r="D692" i="17"/>
  <c r="E692" i="17"/>
  <c r="F692" i="17"/>
  <c r="G692" i="17"/>
  <c r="H692" i="17"/>
  <c r="I692" i="17"/>
  <c r="J692" i="17"/>
  <c r="R692" i="17"/>
  <c r="B693" i="17"/>
  <c r="C693" i="17"/>
  <c r="D693" i="17"/>
  <c r="E693" i="17"/>
  <c r="F693" i="17"/>
  <c r="G693" i="17"/>
  <c r="H693" i="17"/>
  <c r="I693" i="17"/>
  <c r="J693" i="17"/>
  <c r="R693" i="17"/>
  <c r="B694" i="17"/>
  <c r="C694" i="17"/>
  <c r="D694" i="17"/>
  <c r="E694" i="17"/>
  <c r="F694" i="17"/>
  <c r="G694" i="17"/>
  <c r="H694" i="17"/>
  <c r="I694" i="17"/>
  <c r="J694" i="17"/>
  <c r="R694" i="17"/>
  <c r="B695" i="17"/>
  <c r="C695" i="17"/>
  <c r="D695" i="17"/>
  <c r="E695" i="17"/>
  <c r="F695" i="17"/>
  <c r="G695" i="17"/>
  <c r="H695" i="17"/>
  <c r="I695" i="17"/>
  <c r="J695" i="17"/>
  <c r="R695" i="17"/>
  <c r="B696" i="17"/>
  <c r="C696" i="17"/>
  <c r="D696" i="17"/>
  <c r="E696" i="17"/>
  <c r="F696" i="17"/>
  <c r="G696" i="17"/>
  <c r="H696" i="17"/>
  <c r="I696" i="17"/>
  <c r="J696" i="17"/>
  <c r="R696" i="17"/>
  <c r="B697" i="17"/>
  <c r="C697" i="17"/>
  <c r="D697" i="17"/>
  <c r="E697" i="17"/>
  <c r="F697" i="17"/>
  <c r="G697" i="17"/>
  <c r="H697" i="17"/>
  <c r="I697" i="17"/>
  <c r="J697" i="17"/>
  <c r="R697" i="17"/>
  <c r="B698" i="17"/>
  <c r="C698" i="17"/>
  <c r="D698" i="17"/>
  <c r="E698" i="17"/>
  <c r="F698" i="17"/>
  <c r="G698" i="17"/>
  <c r="H698" i="17"/>
  <c r="I698" i="17"/>
  <c r="J698" i="17"/>
  <c r="R698" i="17"/>
  <c r="B699" i="17"/>
  <c r="C699" i="17"/>
  <c r="D699" i="17"/>
  <c r="E699" i="17"/>
  <c r="F699" i="17"/>
  <c r="G699" i="17"/>
  <c r="H699" i="17"/>
  <c r="I699" i="17"/>
  <c r="J699" i="17"/>
  <c r="R699" i="17"/>
  <c r="B700" i="17"/>
  <c r="C700" i="17"/>
  <c r="D700" i="17"/>
  <c r="E700" i="17"/>
  <c r="F700" i="17"/>
  <c r="G700" i="17"/>
  <c r="H700" i="17"/>
  <c r="I700" i="17"/>
  <c r="J700" i="17"/>
  <c r="R700" i="17"/>
  <c r="B701" i="17"/>
  <c r="C701" i="17"/>
  <c r="D701" i="17"/>
  <c r="E701" i="17"/>
  <c r="F701" i="17"/>
  <c r="G701" i="17"/>
  <c r="H701" i="17"/>
  <c r="I701" i="17"/>
  <c r="J701" i="17"/>
  <c r="R701" i="17"/>
  <c r="B702" i="17"/>
  <c r="C702" i="17"/>
  <c r="D702" i="17"/>
  <c r="E702" i="17"/>
  <c r="F702" i="17"/>
  <c r="G702" i="17"/>
  <c r="H702" i="17"/>
  <c r="I702" i="17"/>
  <c r="J702" i="17"/>
  <c r="R702" i="17"/>
  <c r="B703" i="17"/>
  <c r="C703" i="17"/>
  <c r="D703" i="17"/>
  <c r="E703" i="17"/>
  <c r="F703" i="17"/>
  <c r="G703" i="17"/>
  <c r="H703" i="17"/>
  <c r="I703" i="17"/>
  <c r="J703" i="17"/>
  <c r="R703" i="17"/>
  <c r="B704" i="17"/>
  <c r="C704" i="17"/>
  <c r="D704" i="17"/>
  <c r="E704" i="17"/>
  <c r="F704" i="17"/>
  <c r="G704" i="17"/>
  <c r="H704" i="17"/>
  <c r="I704" i="17"/>
  <c r="J704" i="17"/>
  <c r="R704" i="17"/>
  <c r="B705" i="17"/>
  <c r="C705" i="17"/>
  <c r="D705" i="17"/>
  <c r="E705" i="17"/>
  <c r="F705" i="17"/>
  <c r="G705" i="17"/>
  <c r="H705" i="17"/>
  <c r="I705" i="17"/>
  <c r="J705" i="17"/>
  <c r="R705" i="17"/>
  <c r="B706" i="17"/>
  <c r="C706" i="17"/>
  <c r="D706" i="17"/>
  <c r="E706" i="17"/>
  <c r="F706" i="17"/>
  <c r="G706" i="17"/>
  <c r="H706" i="17"/>
  <c r="I706" i="17"/>
  <c r="J706" i="17"/>
  <c r="R706" i="17"/>
  <c r="B707" i="17"/>
  <c r="C707" i="17"/>
  <c r="D707" i="17"/>
  <c r="E707" i="17"/>
  <c r="F707" i="17"/>
  <c r="G707" i="17"/>
  <c r="H707" i="17"/>
  <c r="I707" i="17"/>
  <c r="J707" i="17"/>
  <c r="R707" i="17"/>
  <c r="B708" i="17"/>
  <c r="C708" i="17"/>
  <c r="D708" i="17"/>
  <c r="E708" i="17"/>
  <c r="F708" i="17"/>
  <c r="G708" i="17"/>
  <c r="H708" i="17"/>
  <c r="I708" i="17"/>
  <c r="J708" i="17"/>
  <c r="R708" i="17"/>
  <c r="B709" i="17"/>
  <c r="C709" i="17"/>
  <c r="D709" i="17"/>
  <c r="E709" i="17"/>
  <c r="F709" i="17"/>
  <c r="G709" i="17"/>
  <c r="H709" i="17"/>
  <c r="I709" i="17"/>
  <c r="J709" i="17"/>
  <c r="R709" i="17"/>
  <c r="B710" i="17"/>
  <c r="C710" i="17"/>
  <c r="D710" i="17"/>
  <c r="E710" i="17"/>
  <c r="F710" i="17"/>
  <c r="G710" i="17"/>
  <c r="H710" i="17"/>
  <c r="I710" i="17"/>
  <c r="J710" i="17"/>
  <c r="R710" i="17"/>
  <c r="B711" i="17"/>
  <c r="C711" i="17"/>
  <c r="D711" i="17"/>
  <c r="E711" i="17"/>
  <c r="F711" i="17"/>
  <c r="G711" i="17"/>
  <c r="H711" i="17"/>
  <c r="I711" i="17"/>
  <c r="J711" i="17"/>
  <c r="R711" i="17"/>
  <c r="B712" i="17"/>
  <c r="C712" i="17"/>
  <c r="D712" i="17"/>
  <c r="E712" i="17"/>
  <c r="F712" i="17"/>
  <c r="G712" i="17"/>
  <c r="H712" i="17"/>
  <c r="I712" i="17"/>
  <c r="J712" i="17"/>
  <c r="R712" i="17"/>
  <c r="B713" i="17"/>
  <c r="C713" i="17"/>
  <c r="D713" i="17"/>
  <c r="E713" i="17"/>
  <c r="F713" i="17"/>
  <c r="G713" i="17"/>
  <c r="H713" i="17"/>
  <c r="I713" i="17"/>
  <c r="J713" i="17"/>
  <c r="R713" i="17"/>
  <c r="B714" i="17"/>
  <c r="C714" i="17"/>
  <c r="D714" i="17"/>
  <c r="E714" i="17"/>
  <c r="F714" i="17"/>
  <c r="G714" i="17"/>
  <c r="H714" i="17"/>
  <c r="I714" i="17"/>
  <c r="J714" i="17"/>
  <c r="R714" i="17"/>
  <c r="B715" i="17"/>
  <c r="C715" i="17"/>
  <c r="D715" i="17"/>
  <c r="E715" i="17"/>
  <c r="F715" i="17"/>
  <c r="G715" i="17"/>
  <c r="H715" i="17"/>
  <c r="I715" i="17"/>
  <c r="J715" i="17"/>
  <c r="R715" i="17"/>
  <c r="B716" i="17"/>
  <c r="C716" i="17"/>
  <c r="D716" i="17"/>
  <c r="E716" i="17"/>
  <c r="F716" i="17"/>
  <c r="G716" i="17"/>
  <c r="H716" i="17"/>
  <c r="I716" i="17"/>
  <c r="J716" i="17"/>
  <c r="R716" i="17"/>
  <c r="B717" i="17"/>
  <c r="C717" i="17"/>
  <c r="D717" i="17"/>
  <c r="E717" i="17"/>
  <c r="F717" i="17"/>
  <c r="G717" i="17"/>
  <c r="H717" i="17"/>
  <c r="I717" i="17"/>
  <c r="J717" i="17"/>
  <c r="R717" i="17"/>
  <c r="B718" i="17"/>
  <c r="C718" i="17"/>
  <c r="D718" i="17"/>
  <c r="E718" i="17"/>
  <c r="F718" i="17"/>
  <c r="G718" i="17"/>
  <c r="H718" i="17"/>
  <c r="I718" i="17"/>
  <c r="J718" i="17"/>
  <c r="R718" i="17"/>
  <c r="B719" i="17"/>
  <c r="C719" i="17"/>
  <c r="D719" i="17"/>
  <c r="E719" i="17"/>
  <c r="F719" i="17"/>
  <c r="G719" i="17"/>
  <c r="H719" i="17"/>
  <c r="I719" i="17"/>
  <c r="J719" i="17"/>
  <c r="R719" i="17"/>
  <c r="B720" i="17"/>
  <c r="C720" i="17"/>
  <c r="D720" i="17"/>
  <c r="E720" i="17"/>
  <c r="F720" i="17"/>
  <c r="G720" i="17"/>
  <c r="H720" i="17"/>
  <c r="I720" i="17"/>
  <c r="J720" i="17"/>
  <c r="R720" i="17"/>
  <c r="B721" i="17"/>
  <c r="C721" i="17"/>
  <c r="D721" i="17"/>
  <c r="E721" i="17"/>
  <c r="F721" i="17"/>
  <c r="G721" i="17"/>
  <c r="H721" i="17"/>
  <c r="I721" i="17"/>
  <c r="J721" i="17"/>
  <c r="R721" i="17"/>
  <c r="B722" i="17"/>
  <c r="C722" i="17"/>
  <c r="D722" i="17"/>
  <c r="E722" i="17"/>
  <c r="F722" i="17"/>
  <c r="G722" i="17"/>
  <c r="H722" i="17"/>
  <c r="I722" i="17"/>
  <c r="J722" i="17"/>
  <c r="R722" i="17"/>
  <c r="B723" i="17"/>
  <c r="C723" i="17"/>
  <c r="D723" i="17"/>
  <c r="E723" i="17"/>
  <c r="F723" i="17"/>
  <c r="G723" i="17"/>
  <c r="H723" i="17"/>
  <c r="I723" i="17"/>
  <c r="J723" i="17"/>
  <c r="R723" i="17"/>
  <c r="B724" i="17"/>
  <c r="C724" i="17"/>
  <c r="D724" i="17"/>
  <c r="E724" i="17"/>
  <c r="F724" i="17"/>
  <c r="G724" i="17"/>
  <c r="H724" i="17"/>
  <c r="I724" i="17"/>
  <c r="J724" i="17"/>
  <c r="R724" i="17"/>
  <c r="B725" i="17"/>
  <c r="C725" i="17"/>
  <c r="D725" i="17"/>
  <c r="E725" i="17"/>
  <c r="F725" i="17"/>
  <c r="G725" i="17"/>
  <c r="H725" i="17"/>
  <c r="I725" i="17"/>
  <c r="J725" i="17"/>
  <c r="R725" i="17"/>
  <c r="B726" i="17"/>
  <c r="C726" i="17"/>
  <c r="D726" i="17"/>
  <c r="E726" i="17"/>
  <c r="F726" i="17"/>
  <c r="G726" i="17"/>
  <c r="H726" i="17"/>
  <c r="I726" i="17"/>
  <c r="J726" i="17"/>
  <c r="R726" i="17"/>
  <c r="B727" i="17"/>
  <c r="C727" i="17"/>
  <c r="D727" i="17"/>
  <c r="E727" i="17"/>
  <c r="F727" i="17"/>
  <c r="G727" i="17"/>
  <c r="H727" i="17"/>
  <c r="I727" i="17"/>
  <c r="J727" i="17"/>
  <c r="R727" i="17"/>
  <c r="B728" i="17"/>
  <c r="C728" i="17"/>
  <c r="D728" i="17"/>
  <c r="E728" i="17"/>
  <c r="F728" i="17"/>
  <c r="G728" i="17"/>
  <c r="H728" i="17"/>
  <c r="I728" i="17"/>
  <c r="J728" i="17"/>
  <c r="R728" i="17"/>
  <c r="B729" i="17"/>
  <c r="C729" i="17"/>
  <c r="D729" i="17"/>
  <c r="E729" i="17"/>
  <c r="F729" i="17"/>
  <c r="G729" i="17"/>
  <c r="H729" i="17"/>
  <c r="I729" i="17"/>
  <c r="J729" i="17"/>
  <c r="R729" i="17"/>
  <c r="B730" i="17"/>
  <c r="C730" i="17"/>
  <c r="D730" i="17"/>
  <c r="E730" i="17"/>
  <c r="F730" i="17"/>
  <c r="G730" i="17"/>
  <c r="H730" i="17"/>
  <c r="I730" i="17"/>
  <c r="J730" i="17"/>
  <c r="R730" i="17"/>
  <c r="B731" i="17"/>
  <c r="C731" i="17"/>
  <c r="D731" i="17"/>
  <c r="E731" i="17"/>
  <c r="F731" i="17"/>
  <c r="G731" i="17"/>
  <c r="H731" i="17"/>
  <c r="I731" i="17"/>
  <c r="J731" i="17"/>
  <c r="R731" i="17"/>
  <c r="B732" i="17"/>
  <c r="C732" i="17"/>
  <c r="D732" i="17"/>
  <c r="E732" i="17"/>
  <c r="F732" i="17"/>
  <c r="G732" i="17"/>
  <c r="H732" i="17"/>
  <c r="I732" i="17"/>
  <c r="J732" i="17"/>
  <c r="R732" i="17"/>
  <c r="B733" i="17"/>
  <c r="C733" i="17"/>
  <c r="D733" i="17"/>
  <c r="E733" i="17"/>
  <c r="F733" i="17"/>
  <c r="G733" i="17"/>
  <c r="H733" i="17"/>
  <c r="I733" i="17"/>
  <c r="J733" i="17"/>
  <c r="R733" i="17"/>
  <c r="B734" i="17"/>
  <c r="C734" i="17"/>
  <c r="D734" i="17"/>
  <c r="E734" i="17"/>
  <c r="F734" i="17"/>
  <c r="G734" i="17"/>
  <c r="H734" i="17"/>
  <c r="I734" i="17"/>
  <c r="J734" i="17"/>
  <c r="R734" i="17"/>
  <c r="B735" i="17"/>
  <c r="C735" i="17"/>
  <c r="D735" i="17"/>
  <c r="E735" i="17"/>
  <c r="F735" i="17"/>
  <c r="G735" i="17"/>
  <c r="H735" i="17"/>
  <c r="I735" i="17"/>
  <c r="J735" i="17"/>
  <c r="R735" i="17"/>
  <c r="B736" i="17"/>
  <c r="C736" i="17"/>
  <c r="D736" i="17"/>
  <c r="E736" i="17"/>
  <c r="F736" i="17"/>
  <c r="G736" i="17"/>
  <c r="H736" i="17"/>
  <c r="I736" i="17"/>
  <c r="J736" i="17"/>
  <c r="R736" i="17"/>
  <c r="B737" i="17"/>
  <c r="C737" i="17"/>
  <c r="D737" i="17"/>
  <c r="E737" i="17"/>
  <c r="F737" i="17"/>
  <c r="G737" i="17"/>
  <c r="H737" i="17"/>
  <c r="I737" i="17"/>
  <c r="J737" i="17"/>
  <c r="R737" i="17"/>
  <c r="B738" i="17"/>
  <c r="C738" i="17"/>
  <c r="D738" i="17"/>
  <c r="E738" i="17"/>
  <c r="F738" i="17"/>
  <c r="G738" i="17"/>
  <c r="H738" i="17"/>
  <c r="I738" i="17"/>
  <c r="J738" i="17"/>
  <c r="R738" i="17"/>
  <c r="B739" i="17"/>
  <c r="C739" i="17"/>
  <c r="D739" i="17"/>
  <c r="E739" i="17"/>
  <c r="F739" i="17"/>
  <c r="G739" i="17"/>
  <c r="H739" i="17"/>
  <c r="I739" i="17"/>
  <c r="J739" i="17"/>
  <c r="R739" i="17"/>
  <c r="B740" i="17"/>
  <c r="C740" i="17"/>
  <c r="D740" i="17"/>
  <c r="E740" i="17"/>
  <c r="F740" i="17"/>
  <c r="G740" i="17"/>
  <c r="H740" i="17"/>
  <c r="I740" i="17"/>
  <c r="J740" i="17"/>
  <c r="R740" i="17"/>
  <c r="B741" i="17"/>
  <c r="C741" i="17"/>
  <c r="D741" i="17"/>
  <c r="E741" i="17"/>
  <c r="F741" i="17"/>
  <c r="G741" i="17"/>
  <c r="H741" i="17"/>
  <c r="I741" i="17"/>
  <c r="J741" i="17"/>
  <c r="R741" i="17"/>
  <c r="B742" i="17"/>
  <c r="C742" i="17"/>
  <c r="D742" i="17"/>
  <c r="E742" i="17"/>
  <c r="F742" i="17"/>
  <c r="G742" i="17"/>
  <c r="H742" i="17"/>
  <c r="I742" i="17"/>
  <c r="J742" i="17"/>
  <c r="R742" i="17"/>
  <c r="B743" i="17"/>
  <c r="C743" i="17"/>
  <c r="D743" i="17"/>
  <c r="E743" i="17"/>
  <c r="F743" i="17"/>
  <c r="G743" i="17"/>
  <c r="H743" i="17"/>
  <c r="I743" i="17"/>
  <c r="J743" i="17"/>
  <c r="R743" i="17"/>
  <c r="B744" i="17"/>
  <c r="C744" i="17"/>
  <c r="D744" i="17"/>
  <c r="E744" i="17"/>
  <c r="F744" i="17"/>
  <c r="G744" i="17"/>
  <c r="H744" i="17"/>
  <c r="I744" i="17"/>
  <c r="J744" i="17"/>
  <c r="R744" i="17"/>
  <c r="B745" i="17"/>
  <c r="C745" i="17"/>
  <c r="D745" i="17"/>
  <c r="E745" i="17"/>
  <c r="F745" i="17"/>
  <c r="G745" i="17"/>
  <c r="H745" i="17"/>
  <c r="I745" i="17"/>
  <c r="J745" i="17"/>
  <c r="R745" i="17"/>
  <c r="B746" i="17"/>
  <c r="C746" i="17"/>
  <c r="D746" i="17"/>
  <c r="E746" i="17"/>
  <c r="F746" i="17"/>
  <c r="G746" i="17"/>
  <c r="H746" i="17"/>
  <c r="I746" i="17"/>
  <c r="J746" i="17"/>
  <c r="R746" i="17"/>
  <c r="B747" i="17"/>
  <c r="C747" i="17"/>
  <c r="D747" i="17"/>
  <c r="E747" i="17"/>
  <c r="F747" i="17"/>
  <c r="G747" i="17"/>
  <c r="H747" i="17"/>
  <c r="I747" i="17"/>
  <c r="J747" i="17"/>
  <c r="R747" i="17"/>
  <c r="B748" i="17"/>
  <c r="C748" i="17"/>
  <c r="D748" i="17"/>
  <c r="E748" i="17"/>
  <c r="F748" i="17"/>
  <c r="G748" i="17"/>
  <c r="H748" i="17"/>
  <c r="I748" i="17"/>
  <c r="J748" i="17"/>
  <c r="R748" i="17"/>
  <c r="B749" i="17"/>
  <c r="C749" i="17"/>
  <c r="D749" i="17"/>
  <c r="E749" i="17"/>
  <c r="F749" i="17"/>
  <c r="G749" i="17"/>
  <c r="H749" i="17"/>
  <c r="I749" i="17"/>
  <c r="J749" i="17"/>
  <c r="R749" i="17"/>
  <c r="B750" i="17"/>
  <c r="C750" i="17"/>
  <c r="D750" i="17"/>
  <c r="E750" i="17"/>
  <c r="F750" i="17"/>
  <c r="G750" i="17"/>
  <c r="H750" i="17"/>
  <c r="I750" i="17"/>
  <c r="J750" i="17"/>
  <c r="R750" i="17"/>
  <c r="B751" i="17"/>
  <c r="C751" i="17"/>
  <c r="D751" i="17"/>
  <c r="E751" i="17"/>
  <c r="F751" i="17"/>
  <c r="G751" i="17"/>
  <c r="H751" i="17"/>
  <c r="I751" i="17"/>
  <c r="J751" i="17"/>
  <c r="R751" i="17"/>
  <c r="B752" i="17"/>
  <c r="C752" i="17"/>
  <c r="D752" i="17"/>
  <c r="E752" i="17"/>
  <c r="F752" i="17"/>
  <c r="G752" i="17"/>
  <c r="H752" i="17"/>
  <c r="I752" i="17"/>
  <c r="J752" i="17"/>
  <c r="R752" i="17"/>
  <c r="B753" i="17"/>
  <c r="C753" i="17"/>
  <c r="D753" i="17"/>
  <c r="E753" i="17"/>
  <c r="F753" i="17"/>
  <c r="G753" i="17"/>
  <c r="H753" i="17"/>
  <c r="I753" i="17"/>
  <c r="J753" i="17"/>
  <c r="R753" i="17"/>
  <c r="B754" i="17"/>
  <c r="C754" i="17"/>
  <c r="D754" i="17"/>
  <c r="E754" i="17"/>
  <c r="F754" i="17"/>
  <c r="G754" i="17"/>
  <c r="H754" i="17"/>
  <c r="I754" i="17"/>
  <c r="J754" i="17"/>
  <c r="R754" i="17"/>
  <c r="B755" i="17"/>
  <c r="C755" i="17"/>
  <c r="D755" i="17"/>
  <c r="E755" i="17"/>
  <c r="F755" i="17"/>
  <c r="G755" i="17"/>
  <c r="H755" i="17"/>
  <c r="I755" i="17"/>
  <c r="J755" i="17"/>
  <c r="R755" i="17"/>
  <c r="B756" i="17"/>
  <c r="C756" i="17"/>
  <c r="D756" i="17"/>
  <c r="E756" i="17"/>
  <c r="F756" i="17"/>
  <c r="G756" i="17"/>
  <c r="H756" i="17"/>
  <c r="I756" i="17"/>
  <c r="J756" i="17"/>
  <c r="R756" i="17"/>
  <c r="B757" i="17"/>
  <c r="C757" i="17"/>
  <c r="D757" i="17"/>
  <c r="E757" i="17"/>
  <c r="F757" i="17"/>
  <c r="G757" i="17"/>
  <c r="H757" i="17"/>
  <c r="I757" i="17"/>
  <c r="J757" i="17"/>
  <c r="R757" i="17"/>
  <c r="B758" i="17"/>
  <c r="C758" i="17"/>
  <c r="D758" i="17"/>
  <c r="E758" i="17"/>
  <c r="F758" i="17"/>
  <c r="G758" i="17"/>
  <c r="H758" i="17"/>
  <c r="I758" i="17"/>
  <c r="J758" i="17"/>
  <c r="R758" i="17"/>
  <c r="B759" i="17"/>
  <c r="C759" i="17"/>
  <c r="D759" i="17"/>
  <c r="E759" i="17"/>
  <c r="F759" i="17"/>
  <c r="G759" i="17"/>
  <c r="H759" i="17"/>
  <c r="I759" i="17"/>
  <c r="J759" i="17"/>
  <c r="R759" i="17"/>
  <c r="B760" i="17"/>
  <c r="C760" i="17"/>
  <c r="D760" i="17"/>
  <c r="E760" i="17"/>
  <c r="F760" i="17"/>
  <c r="G760" i="17"/>
  <c r="H760" i="17"/>
  <c r="I760" i="17"/>
  <c r="J760" i="17"/>
  <c r="R760" i="17"/>
  <c r="B761" i="17"/>
  <c r="C761" i="17"/>
  <c r="D761" i="17"/>
  <c r="E761" i="17"/>
  <c r="F761" i="17"/>
  <c r="G761" i="17"/>
  <c r="H761" i="17"/>
  <c r="I761" i="17"/>
  <c r="J761" i="17"/>
  <c r="R761" i="17"/>
  <c r="B762" i="17"/>
  <c r="C762" i="17"/>
  <c r="D762" i="17"/>
  <c r="E762" i="17"/>
  <c r="F762" i="17"/>
  <c r="G762" i="17"/>
  <c r="H762" i="17"/>
  <c r="I762" i="17"/>
  <c r="J762" i="17"/>
  <c r="R762" i="17"/>
  <c r="B763" i="17"/>
  <c r="C763" i="17"/>
  <c r="D763" i="17"/>
  <c r="E763" i="17"/>
  <c r="F763" i="17"/>
  <c r="G763" i="17"/>
  <c r="H763" i="17"/>
  <c r="I763" i="17"/>
  <c r="J763" i="17"/>
  <c r="R763" i="17"/>
  <c r="B764" i="17"/>
  <c r="C764" i="17"/>
  <c r="D764" i="17"/>
  <c r="E764" i="17"/>
  <c r="F764" i="17"/>
  <c r="G764" i="17"/>
  <c r="H764" i="17"/>
  <c r="I764" i="17"/>
  <c r="J764" i="17"/>
  <c r="R764" i="17"/>
  <c r="B765" i="17"/>
  <c r="C765" i="17"/>
  <c r="D765" i="17"/>
  <c r="E765" i="17"/>
  <c r="F765" i="17"/>
  <c r="G765" i="17"/>
  <c r="H765" i="17"/>
  <c r="I765" i="17"/>
  <c r="J765" i="17"/>
  <c r="R765" i="17"/>
  <c r="B766" i="17"/>
  <c r="C766" i="17"/>
  <c r="D766" i="17"/>
  <c r="E766" i="17"/>
  <c r="F766" i="17"/>
  <c r="G766" i="17"/>
  <c r="H766" i="17"/>
  <c r="I766" i="17"/>
  <c r="J766" i="17"/>
  <c r="R766" i="17"/>
  <c r="B767" i="17"/>
  <c r="C767" i="17"/>
  <c r="D767" i="17"/>
  <c r="E767" i="17"/>
  <c r="F767" i="17"/>
  <c r="G767" i="17"/>
  <c r="H767" i="17"/>
  <c r="I767" i="17"/>
  <c r="J767" i="17"/>
  <c r="R767" i="17"/>
  <c r="B768" i="17"/>
  <c r="C768" i="17"/>
  <c r="D768" i="17"/>
  <c r="E768" i="17"/>
  <c r="F768" i="17"/>
  <c r="G768" i="17"/>
  <c r="H768" i="17"/>
  <c r="I768" i="17"/>
  <c r="J768" i="17"/>
  <c r="R768" i="17"/>
  <c r="B769" i="17"/>
  <c r="C769" i="17"/>
  <c r="D769" i="17"/>
  <c r="E769" i="17"/>
  <c r="F769" i="17"/>
  <c r="G769" i="17"/>
  <c r="H769" i="17"/>
  <c r="I769" i="17"/>
  <c r="J769" i="17"/>
  <c r="R769" i="17"/>
  <c r="B770" i="17"/>
  <c r="C770" i="17"/>
  <c r="D770" i="17"/>
  <c r="E770" i="17"/>
  <c r="F770" i="17"/>
  <c r="G770" i="17"/>
  <c r="H770" i="17"/>
  <c r="I770" i="17"/>
  <c r="J770" i="17"/>
  <c r="R770" i="17"/>
  <c r="B771" i="17"/>
  <c r="C771" i="17"/>
  <c r="D771" i="17"/>
  <c r="E771" i="17"/>
  <c r="F771" i="17"/>
  <c r="G771" i="17"/>
  <c r="H771" i="17"/>
  <c r="I771" i="17"/>
  <c r="J771" i="17"/>
  <c r="R771" i="17"/>
  <c r="B772" i="17"/>
  <c r="C772" i="17"/>
  <c r="D772" i="17"/>
  <c r="E772" i="17"/>
  <c r="F772" i="17"/>
  <c r="G772" i="17"/>
  <c r="H772" i="17"/>
  <c r="I772" i="17"/>
  <c r="J772" i="17"/>
  <c r="R772" i="17"/>
  <c r="B773" i="17"/>
  <c r="C773" i="17"/>
  <c r="D773" i="17"/>
  <c r="E773" i="17"/>
  <c r="F773" i="17"/>
  <c r="G773" i="17"/>
  <c r="H773" i="17"/>
  <c r="I773" i="17"/>
  <c r="J773" i="17"/>
  <c r="R773" i="17"/>
  <c r="B774" i="17"/>
  <c r="C774" i="17"/>
  <c r="D774" i="17"/>
  <c r="E774" i="17"/>
  <c r="F774" i="17"/>
  <c r="G774" i="17"/>
  <c r="H774" i="17"/>
  <c r="I774" i="17"/>
  <c r="J774" i="17"/>
  <c r="R774" i="17"/>
  <c r="B775" i="17"/>
  <c r="C775" i="17"/>
  <c r="D775" i="17"/>
  <c r="E775" i="17"/>
  <c r="F775" i="17"/>
  <c r="G775" i="17"/>
  <c r="H775" i="17"/>
  <c r="I775" i="17"/>
  <c r="J775" i="17"/>
  <c r="R775" i="17"/>
  <c r="B776" i="17"/>
  <c r="C776" i="17"/>
  <c r="D776" i="17"/>
  <c r="E776" i="17"/>
  <c r="F776" i="17"/>
  <c r="G776" i="17"/>
  <c r="H776" i="17"/>
  <c r="I776" i="17"/>
  <c r="J776" i="17"/>
  <c r="R776" i="17"/>
  <c r="B777" i="17"/>
  <c r="C777" i="17"/>
  <c r="D777" i="17"/>
  <c r="E777" i="17"/>
  <c r="F777" i="17"/>
  <c r="G777" i="17"/>
  <c r="H777" i="17"/>
  <c r="I777" i="17"/>
  <c r="J777" i="17"/>
  <c r="R777" i="17"/>
  <c r="B778" i="17"/>
  <c r="C778" i="17"/>
  <c r="D778" i="17"/>
  <c r="E778" i="17"/>
  <c r="F778" i="17"/>
  <c r="G778" i="17"/>
  <c r="H778" i="17"/>
  <c r="I778" i="17"/>
  <c r="J778" i="17"/>
  <c r="R778" i="17"/>
  <c r="B779" i="17"/>
  <c r="C779" i="17"/>
  <c r="D779" i="17"/>
  <c r="E779" i="17"/>
  <c r="F779" i="17"/>
  <c r="G779" i="17"/>
  <c r="H779" i="17"/>
  <c r="I779" i="17"/>
  <c r="J779" i="17"/>
  <c r="R779" i="17"/>
  <c r="B780" i="17"/>
  <c r="C780" i="17"/>
  <c r="D780" i="17"/>
  <c r="E780" i="17"/>
  <c r="F780" i="17"/>
  <c r="G780" i="17"/>
  <c r="H780" i="17"/>
  <c r="I780" i="17"/>
  <c r="J780" i="17"/>
  <c r="R780" i="17"/>
  <c r="B781" i="17"/>
  <c r="C781" i="17"/>
  <c r="D781" i="17"/>
  <c r="E781" i="17"/>
  <c r="F781" i="17"/>
  <c r="G781" i="17"/>
  <c r="H781" i="17"/>
  <c r="I781" i="17"/>
  <c r="J781" i="17"/>
  <c r="R781" i="17"/>
  <c r="B782" i="17"/>
  <c r="C782" i="17"/>
  <c r="D782" i="17"/>
  <c r="E782" i="17"/>
  <c r="F782" i="17"/>
  <c r="G782" i="17"/>
  <c r="H782" i="17"/>
  <c r="I782" i="17"/>
  <c r="J782" i="17"/>
  <c r="R782" i="17"/>
  <c r="B783" i="17"/>
  <c r="C783" i="17"/>
  <c r="D783" i="17"/>
  <c r="E783" i="17"/>
  <c r="F783" i="17"/>
  <c r="G783" i="17"/>
  <c r="H783" i="17"/>
  <c r="I783" i="17"/>
  <c r="J783" i="17"/>
  <c r="R783" i="17"/>
  <c r="B784" i="17"/>
  <c r="C784" i="17"/>
  <c r="D784" i="17"/>
  <c r="E784" i="17"/>
  <c r="F784" i="17"/>
  <c r="G784" i="17"/>
  <c r="H784" i="17"/>
  <c r="I784" i="17"/>
  <c r="J784" i="17"/>
  <c r="R784" i="17"/>
  <c r="B785" i="17"/>
  <c r="C785" i="17"/>
  <c r="D785" i="17"/>
  <c r="E785" i="17"/>
  <c r="F785" i="17"/>
  <c r="G785" i="17"/>
  <c r="H785" i="17"/>
  <c r="I785" i="17"/>
  <c r="J785" i="17"/>
  <c r="R785" i="17"/>
  <c r="B786" i="17"/>
  <c r="C786" i="17"/>
  <c r="D786" i="17"/>
  <c r="E786" i="17"/>
  <c r="F786" i="17"/>
  <c r="G786" i="17"/>
  <c r="H786" i="17"/>
  <c r="I786" i="17"/>
  <c r="J786" i="17"/>
  <c r="R786" i="17"/>
  <c r="B787" i="17"/>
  <c r="C787" i="17"/>
  <c r="D787" i="17"/>
  <c r="E787" i="17"/>
  <c r="F787" i="17"/>
  <c r="G787" i="17"/>
  <c r="H787" i="17"/>
  <c r="I787" i="17"/>
  <c r="J787" i="17"/>
  <c r="R787" i="17"/>
  <c r="B788" i="17"/>
  <c r="C788" i="17"/>
  <c r="D788" i="17"/>
  <c r="E788" i="17"/>
  <c r="F788" i="17"/>
  <c r="G788" i="17"/>
  <c r="H788" i="17"/>
  <c r="I788" i="17"/>
  <c r="J788" i="17"/>
  <c r="R788" i="17"/>
  <c r="B789" i="17"/>
  <c r="C789" i="17"/>
  <c r="D789" i="17"/>
  <c r="E789" i="17"/>
  <c r="F789" i="17"/>
  <c r="G789" i="17"/>
  <c r="H789" i="17"/>
  <c r="I789" i="17"/>
  <c r="J789" i="17"/>
  <c r="R789" i="17"/>
  <c r="B790" i="17"/>
  <c r="C790" i="17"/>
  <c r="D790" i="17"/>
  <c r="E790" i="17"/>
  <c r="F790" i="17"/>
  <c r="G790" i="17"/>
  <c r="H790" i="17"/>
  <c r="I790" i="17"/>
  <c r="J790" i="17"/>
  <c r="R790" i="17"/>
  <c r="B791" i="17"/>
  <c r="C791" i="17"/>
  <c r="D791" i="17"/>
  <c r="E791" i="17"/>
  <c r="F791" i="17"/>
  <c r="G791" i="17"/>
  <c r="H791" i="17"/>
  <c r="I791" i="17"/>
  <c r="J791" i="17"/>
  <c r="R791" i="17"/>
  <c r="B792" i="17"/>
  <c r="C792" i="17"/>
  <c r="D792" i="17"/>
  <c r="E792" i="17"/>
  <c r="F792" i="17"/>
  <c r="G792" i="17"/>
  <c r="H792" i="17"/>
  <c r="I792" i="17"/>
  <c r="J792" i="17"/>
  <c r="R792" i="17"/>
  <c r="B793" i="17"/>
  <c r="C793" i="17"/>
  <c r="D793" i="17"/>
  <c r="E793" i="17"/>
  <c r="F793" i="17"/>
  <c r="G793" i="17"/>
  <c r="H793" i="17"/>
  <c r="I793" i="17"/>
  <c r="J793" i="17"/>
  <c r="R793" i="17"/>
  <c r="B794" i="17"/>
  <c r="C794" i="17"/>
  <c r="D794" i="17"/>
  <c r="E794" i="17"/>
  <c r="F794" i="17"/>
  <c r="G794" i="17"/>
  <c r="H794" i="17"/>
  <c r="I794" i="17"/>
  <c r="J794" i="17"/>
  <c r="R794" i="17"/>
  <c r="B795" i="17"/>
  <c r="C795" i="17"/>
  <c r="D795" i="17"/>
  <c r="E795" i="17"/>
  <c r="F795" i="17"/>
  <c r="G795" i="17"/>
  <c r="H795" i="17"/>
  <c r="I795" i="17"/>
  <c r="J795" i="17"/>
  <c r="R795" i="17"/>
  <c r="B796" i="17"/>
  <c r="C796" i="17"/>
  <c r="D796" i="17"/>
  <c r="E796" i="17"/>
  <c r="F796" i="17"/>
  <c r="G796" i="17"/>
  <c r="H796" i="17"/>
  <c r="I796" i="17"/>
  <c r="J796" i="17"/>
  <c r="R796" i="17"/>
  <c r="B797" i="17"/>
  <c r="C797" i="17"/>
  <c r="D797" i="17"/>
  <c r="E797" i="17"/>
  <c r="F797" i="17"/>
  <c r="G797" i="17"/>
  <c r="H797" i="17"/>
  <c r="I797" i="17"/>
  <c r="J797" i="17"/>
  <c r="R797" i="17"/>
  <c r="B798" i="17"/>
  <c r="C798" i="17"/>
  <c r="D798" i="17"/>
  <c r="E798" i="17"/>
  <c r="F798" i="17"/>
  <c r="G798" i="17"/>
  <c r="H798" i="17"/>
  <c r="I798" i="17"/>
  <c r="J798" i="17"/>
  <c r="R798" i="17"/>
  <c r="B799" i="17"/>
  <c r="C799" i="17"/>
  <c r="D799" i="17"/>
  <c r="E799" i="17"/>
  <c r="F799" i="17"/>
  <c r="G799" i="17"/>
  <c r="H799" i="17"/>
  <c r="I799" i="17"/>
  <c r="J799" i="17"/>
  <c r="R799" i="17"/>
  <c r="B800" i="17"/>
  <c r="C800" i="17"/>
  <c r="D800" i="17"/>
  <c r="E800" i="17"/>
  <c r="F800" i="17"/>
  <c r="G800" i="17"/>
  <c r="H800" i="17"/>
  <c r="I800" i="17"/>
  <c r="J800" i="17"/>
  <c r="R800" i="17"/>
  <c r="B801" i="17"/>
  <c r="C801" i="17"/>
  <c r="D801" i="17"/>
  <c r="E801" i="17"/>
  <c r="F801" i="17"/>
  <c r="G801" i="17"/>
  <c r="H801" i="17"/>
  <c r="I801" i="17"/>
  <c r="J801" i="17"/>
  <c r="R801" i="17"/>
  <c r="B802" i="17"/>
  <c r="C802" i="17"/>
  <c r="D802" i="17"/>
  <c r="E802" i="17"/>
  <c r="F802" i="17"/>
  <c r="G802" i="17"/>
  <c r="H802" i="17"/>
  <c r="I802" i="17"/>
  <c r="J802" i="17"/>
  <c r="R802" i="17"/>
  <c r="B803" i="17"/>
  <c r="C803" i="17"/>
  <c r="D803" i="17"/>
  <c r="E803" i="17"/>
  <c r="F803" i="17"/>
  <c r="G803" i="17"/>
  <c r="H803" i="17"/>
  <c r="I803" i="17"/>
  <c r="J803" i="17"/>
  <c r="R803" i="17"/>
  <c r="B804" i="17"/>
  <c r="C804" i="17"/>
  <c r="D804" i="17"/>
  <c r="E804" i="17"/>
  <c r="F804" i="17"/>
  <c r="G804" i="17"/>
  <c r="H804" i="17"/>
  <c r="I804" i="17"/>
  <c r="J804" i="17"/>
  <c r="R804" i="17"/>
  <c r="B805" i="17"/>
  <c r="C805" i="17"/>
  <c r="D805" i="17"/>
  <c r="E805" i="17"/>
  <c r="F805" i="17"/>
  <c r="G805" i="17"/>
  <c r="H805" i="17"/>
  <c r="I805" i="17"/>
  <c r="J805" i="17"/>
  <c r="R805" i="17"/>
  <c r="B806" i="17"/>
  <c r="C806" i="17"/>
  <c r="D806" i="17"/>
  <c r="E806" i="17"/>
  <c r="F806" i="17"/>
  <c r="G806" i="17"/>
  <c r="H806" i="17"/>
  <c r="I806" i="17"/>
  <c r="J806" i="17"/>
  <c r="R806" i="17"/>
  <c r="B807" i="17"/>
  <c r="C807" i="17"/>
  <c r="D807" i="17"/>
  <c r="E807" i="17"/>
  <c r="F807" i="17"/>
  <c r="G807" i="17"/>
  <c r="H807" i="17"/>
  <c r="I807" i="17"/>
  <c r="J807" i="17"/>
  <c r="R807" i="17"/>
  <c r="B808" i="17"/>
  <c r="C808" i="17"/>
  <c r="D808" i="17"/>
  <c r="E808" i="17"/>
  <c r="F808" i="17"/>
  <c r="G808" i="17"/>
  <c r="H808" i="17"/>
  <c r="I808" i="17"/>
  <c r="J808" i="17"/>
  <c r="R808" i="17"/>
  <c r="B809" i="17"/>
  <c r="C809" i="17"/>
  <c r="D809" i="17"/>
  <c r="E809" i="17"/>
  <c r="F809" i="17"/>
  <c r="G809" i="17"/>
  <c r="H809" i="17"/>
  <c r="I809" i="17"/>
  <c r="J809" i="17"/>
  <c r="R809" i="17"/>
  <c r="B810" i="17"/>
  <c r="C810" i="17"/>
  <c r="D810" i="17"/>
  <c r="E810" i="17"/>
  <c r="F810" i="17"/>
  <c r="G810" i="17"/>
  <c r="H810" i="17"/>
  <c r="I810" i="17"/>
  <c r="J810" i="17"/>
  <c r="R810" i="17"/>
  <c r="B811" i="17"/>
  <c r="C811" i="17"/>
  <c r="D811" i="17"/>
  <c r="E811" i="17"/>
  <c r="F811" i="17"/>
  <c r="G811" i="17"/>
  <c r="H811" i="17"/>
  <c r="I811" i="17"/>
  <c r="J811" i="17"/>
  <c r="R811" i="17"/>
  <c r="B812" i="17"/>
  <c r="C812" i="17"/>
  <c r="D812" i="17"/>
  <c r="E812" i="17"/>
  <c r="F812" i="17"/>
  <c r="G812" i="17"/>
  <c r="H812" i="17"/>
  <c r="I812" i="17"/>
  <c r="J812" i="17"/>
  <c r="R812" i="17"/>
  <c r="B813" i="17"/>
  <c r="C813" i="17"/>
  <c r="D813" i="17"/>
  <c r="E813" i="17"/>
  <c r="F813" i="17"/>
  <c r="G813" i="17"/>
  <c r="H813" i="17"/>
  <c r="I813" i="17"/>
  <c r="J813" i="17"/>
  <c r="R813" i="17"/>
  <c r="B814" i="17"/>
  <c r="C814" i="17"/>
  <c r="D814" i="17"/>
  <c r="E814" i="17"/>
  <c r="F814" i="17"/>
  <c r="G814" i="17"/>
  <c r="H814" i="17"/>
  <c r="I814" i="17"/>
  <c r="J814" i="17"/>
  <c r="R814" i="17"/>
  <c r="B815" i="17"/>
  <c r="C815" i="17"/>
  <c r="D815" i="17"/>
  <c r="E815" i="17"/>
  <c r="F815" i="17"/>
  <c r="G815" i="17"/>
  <c r="H815" i="17"/>
  <c r="I815" i="17"/>
  <c r="J815" i="17"/>
  <c r="R815" i="17"/>
  <c r="B816" i="17"/>
  <c r="C816" i="17"/>
  <c r="D816" i="17"/>
  <c r="E816" i="17"/>
  <c r="F816" i="17"/>
  <c r="G816" i="17"/>
  <c r="H816" i="17"/>
  <c r="I816" i="17"/>
  <c r="J816" i="17"/>
  <c r="R816" i="17"/>
  <c r="B817" i="17"/>
  <c r="C817" i="17"/>
  <c r="D817" i="17"/>
  <c r="E817" i="17"/>
  <c r="F817" i="17"/>
  <c r="G817" i="17"/>
  <c r="H817" i="17"/>
  <c r="I817" i="17"/>
  <c r="J817" i="17"/>
  <c r="R817" i="17"/>
  <c r="B818" i="17"/>
  <c r="C818" i="17"/>
  <c r="D818" i="17"/>
  <c r="E818" i="17"/>
  <c r="F818" i="17"/>
  <c r="G818" i="17"/>
  <c r="H818" i="17"/>
  <c r="I818" i="17"/>
  <c r="J818" i="17"/>
  <c r="R818" i="17"/>
  <c r="B819" i="17"/>
  <c r="C819" i="17"/>
  <c r="D819" i="17"/>
  <c r="E819" i="17"/>
  <c r="F819" i="17"/>
  <c r="G819" i="17"/>
  <c r="H819" i="17"/>
  <c r="I819" i="17"/>
  <c r="J819" i="17"/>
  <c r="R819" i="17"/>
  <c r="B820" i="17"/>
  <c r="C820" i="17"/>
  <c r="D820" i="17"/>
  <c r="E820" i="17"/>
  <c r="F820" i="17"/>
  <c r="G820" i="17"/>
  <c r="H820" i="17"/>
  <c r="I820" i="17"/>
  <c r="J820" i="17"/>
  <c r="R820" i="17"/>
  <c r="B821" i="17"/>
  <c r="C821" i="17"/>
  <c r="D821" i="17"/>
  <c r="E821" i="17"/>
  <c r="F821" i="17"/>
  <c r="G821" i="17"/>
  <c r="H821" i="17"/>
  <c r="I821" i="17"/>
  <c r="J821" i="17"/>
  <c r="R821" i="17"/>
  <c r="B822" i="17"/>
  <c r="C822" i="17"/>
  <c r="D822" i="17"/>
  <c r="E822" i="17"/>
  <c r="F822" i="17"/>
  <c r="G822" i="17"/>
  <c r="H822" i="17"/>
  <c r="I822" i="17"/>
  <c r="J822" i="17"/>
  <c r="R822" i="17"/>
  <c r="B823" i="17"/>
  <c r="C823" i="17"/>
  <c r="D823" i="17"/>
  <c r="E823" i="17"/>
  <c r="F823" i="17"/>
  <c r="G823" i="17"/>
  <c r="H823" i="17"/>
  <c r="I823" i="17"/>
  <c r="J823" i="17"/>
  <c r="R823" i="17"/>
  <c r="B824" i="17"/>
  <c r="C824" i="17"/>
  <c r="D824" i="17"/>
  <c r="E824" i="17"/>
  <c r="F824" i="17"/>
  <c r="G824" i="17"/>
  <c r="H824" i="17"/>
  <c r="I824" i="17"/>
  <c r="J824" i="17"/>
  <c r="R824" i="17"/>
  <c r="B825" i="17"/>
  <c r="C825" i="17"/>
  <c r="D825" i="17"/>
  <c r="E825" i="17"/>
  <c r="F825" i="17"/>
  <c r="G825" i="17"/>
  <c r="H825" i="17"/>
  <c r="I825" i="17"/>
  <c r="J825" i="17"/>
  <c r="R825" i="17"/>
  <c r="B826" i="17"/>
  <c r="C826" i="17"/>
  <c r="D826" i="17"/>
  <c r="E826" i="17"/>
  <c r="F826" i="17"/>
  <c r="G826" i="17"/>
  <c r="H826" i="17"/>
  <c r="I826" i="17"/>
  <c r="J826" i="17"/>
  <c r="R826" i="17"/>
  <c r="B827" i="17"/>
  <c r="C827" i="17"/>
  <c r="D827" i="17"/>
  <c r="E827" i="17"/>
  <c r="F827" i="17"/>
  <c r="G827" i="17"/>
  <c r="H827" i="17"/>
  <c r="I827" i="17"/>
  <c r="J827" i="17"/>
  <c r="R827" i="17"/>
  <c r="B828" i="17"/>
  <c r="C828" i="17"/>
  <c r="D828" i="17"/>
  <c r="E828" i="17"/>
  <c r="F828" i="17"/>
  <c r="G828" i="17"/>
  <c r="H828" i="17"/>
  <c r="I828" i="17"/>
  <c r="J828" i="17"/>
  <c r="R828" i="17"/>
  <c r="B829" i="17"/>
  <c r="C829" i="17"/>
  <c r="D829" i="17"/>
  <c r="E829" i="17"/>
  <c r="F829" i="17"/>
  <c r="G829" i="17"/>
  <c r="H829" i="17"/>
  <c r="I829" i="17"/>
  <c r="J829" i="17"/>
  <c r="R829" i="17"/>
  <c r="B830" i="17"/>
  <c r="C830" i="17"/>
  <c r="D830" i="17"/>
  <c r="E830" i="17"/>
  <c r="F830" i="17"/>
  <c r="G830" i="17"/>
  <c r="H830" i="17"/>
  <c r="I830" i="17"/>
  <c r="J830" i="17"/>
  <c r="R830" i="17"/>
  <c r="B831" i="17"/>
  <c r="C831" i="17"/>
  <c r="D831" i="17"/>
  <c r="E831" i="17"/>
  <c r="F831" i="17"/>
  <c r="G831" i="17"/>
  <c r="H831" i="17"/>
  <c r="I831" i="17"/>
  <c r="J831" i="17"/>
  <c r="R831" i="17"/>
  <c r="B832" i="17"/>
  <c r="C832" i="17"/>
  <c r="D832" i="17"/>
  <c r="E832" i="17"/>
  <c r="F832" i="17"/>
  <c r="G832" i="17"/>
  <c r="H832" i="17"/>
  <c r="I832" i="17"/>
  <c r="J832" i="17"/>
  <c r="R832" i="17"/>
  <c r="B833" i="17"/>
  <c r="C833" i="17"/>
  <c r="D833" i="17"/>
  <c r="E833" i="17"/>
  <c r="F833" i="17"/>
  <c r="G833" i="17"/>
  <c r="H833" i="17"/>
  <c r="I833" i="17"/>
  <c r="J833" i="17"/>
  <c r="R833" i="17"/>
  <c r="B834" i="17"/>
  <c r="C834" i="17"/>
  <c r="D834" i="17"/>
  <c r="E834" i="17"/>
  <c r="F834" i="17"/>
  <c r="G834" i="17"/>
  <c r="H834" i="17"/>
  <c r="I834" i="17"/>
  <c r="J834" i="17"/>
  <c r="R834" i="17"/>
  <c r="B835" i="17"/>
  <c r="C835" i="17"/>
  <c r="D835" i="17"/>
  <c r="E835" i="17"/>
  <c r="F835" i="17"/>
  <c r="G835" i="17"/>
  <c r="H835" i="17"/>
  <c r="I835" i="17"/>
  <c r="J835" i="17"/>
  <c r="R835" i="17"/>
  <c r="B836" i="17"/>
  <c r="C836" i="17"/>
  <c r="D836" i="17"/>
  <c r="E836" i="17"/>
  <c r="F836" i="17"/>
  <c r="G836" i="17"/>
  <c r="H836" i="17"/>
  <c r="I836" i="17"/>
  <c r="J836" i="17"/>
  <c r="R836" i="17"/>
  <c r="B837" i="17"/>
  <c r="C837" i="17"/>
  <c r="D837" i="17"/>
  <c r="E837" i="17"/>
  <c r="F837" i="17"/>
  <c r="G837" i="17"/>
  <c r="H837" i="17"/>
  <c r="I837" i="17"/>
  <c r="J837" i="17"/>
  <c r="R837" i="17"/>
  <c r="B838" i="17"/>
  <c r="C838" i="17"/>
  <c r="D838" i="17"/>
  <c r="E838" i="17"/>
  <c r="F838" i="17"/>
  <c r="G838" i="17"/>
  <c r="H838" i="17"/>
  <c r="I838" i="17"/>
  <c r="J838" i="17"/>
  <c r="R838" i="17"/>
  <c r="B839" i="17"/>
  <c r="C839" i="17"/>
  <c r="D839" i="17"/>
  <c r="E839" i="17"/>
  <c r="F839" i="17"/>
  <c r="G839" i="17"/>
  <c r="H839" i="17"/>
  <c r="I839" i="17"/>
  <c r="J839" i="17"/>
  <c r="R839" i="17"/>
  <c r="B840" i="17"/>
  <c r="C840" i="17"/>
  <c r="D840" i="17"/>
  <c r="E840" i="17"/>
  <c r="F840" i="17"/>
  <c r="G840" i="17"/>
  <c r="H840" i="17"/>
  <c r="I840" i="17"/>
  <c r="J840" i="17"/>
  <c r="R840" i="17"/>
  <c r="B841" i="17"/>
  <c r="C841" i="17"/>
  <c r="D841" i="17"/>
  <c r="E841" i="17"/>
  <c r="F841" i="17"/>
  <c r="G841" i="17"/>
  <c r="H841" i="17"/>
  <c r="I841" i="17"/>
  <c r="J841" i="17"/>
  <c r="R841" i="17"/>
  <c r="B842" i="17"/>
  <c r="C842" i="17"/>
  <c r="D842" i="17"/>
  <c r="E842" i="17"/>
  <c r="F842" i="17"/>
  <c r="G842" i="17"/>
  <c r="H842" i="17"/>
  <c r="I842" i="17"/>
  <c r="J842" i="17"/>
  <c r="R842" i="17"/>
  <c r="B843" i="17"/>
  <c r="C843" i="17"/>
  <c r="D843" i="17"/>
  <c r="E843" i="17"/>
  <c r="F843" i="17"/>
  <c r="G843" i="17"/>
  <c r="H843" i="17"/>
  <c r="I843" i="17"/>
  <c r="J843" i="17"/>
  <c r="R843" i="17"/>
  <c r="B844" i="17"/>
  <c r="C844" i="17"/>
  <c r="D844" i="17"/>
  <c r="E844" i="17"/>
  <c r="F844" i="17"/>
  <c r="G844" i="17"/>
  <c r="H844" i="17"/>
  <c r="I844" i="17"/>
  <c r="J844" i="17"/>
  <c r="R844" i="17"/>
  <c r="B845" i="17"/>
  <c r="C845" i="17"/>
  <c r="D845" i="17"/>
  <c r="E845" i="17"/>
  <c r="F845" i="17"/>
  <c r="G845" i="17"/>
  <c r="H845" i="17"/>
  <c r="I845" i="17"/>
  <c r="J845" i="17"/>
  <c r="R845" i="17"/>
  <c r="B846" i="17"/>
  <c r="C846" i="17"/>
  <c r="D846" i="17"/>
  <c r="E846" i="17"/>
  <c r="F846" i="17"/>
  <c r="G846" i="17"/>
  <c r="H846" i="17"/>
  <c r="I846" i="17"/>
  <c r="J846" i="17"/>
  <c r="R846" i="17"/>
  <c r="B847" i="17"/>
  <c r="C847" i="17"/>
  <c r="D847" i="17"/>
  <c r="E847" i="17"/>
  <c r="F847" i="17"/>
  <c r="G847" i="17"/>
  <c r="H847" i="17"/>
  <c r="I847" i="17"/>
  <c r="J847" i="17"/>
  <c r="R847" i="17"/>
  <c r="B848" i="17"/>
  <c r="C848" i="17"/>
  <c r="D848" i="17"/>
  <c r="E848" i="17"/>
  <c r="F848" i="17"/>
  <c r="G848" i="17"/>
  <c r="H848" i="17"/>
  <c r="I848" i="17"/>
  <c r="J848" i="17"/>
  <c r="R848" i="17"/>
  <c r="B849" i="17"/>
  <c r="C849" i="17"/>
  <c r="D849" i="17"/>
  <c r="E849" i="17"/>
  <c r="F849" i="17"/>
  <c r="G849" i="17"/>
  <c r="H849" i="17"/>
  <c r="I849" i="17"/>
  <c r="J849" i="17"/>
  <c r="R849" i="17"/>
  <c r="B850" i="17"/>
  <c r="C850" i="17"/>
  <c r="D850" i="17"/>
  <c r="E850" i="17"/>
  <c r="F850" i="17"/>
  <c r="G850" i="17"/>
  <c r="H850" i="17"/>
  <c r="I850" i="17"/>
  <c r="J850" i="17"/>
  <c r="R850" i="17"/>
  <c r="B851" i="17"/>
  <c r="C851" i="17"/>
  <c r="D851" i="17"/>
  <c r="E851" i="17"/>
  <c r="F851" i="17"/>
  <c r="G851" i="17"/>
  <c r="H851" i="17"/>
  <c r="I851" i="17"/>
  <c r="J851" i="17"/>
  <c r="R851" i="17"/>
  <c r="B852" i="17"/>
  <c r="C852" i="17"/>
  <c r="D852" i="17"/>
  <c r="E852" i="17"/>
  <c r="F852" i="17"/>
  <c r="G852" i="17"/>
  <c r="H852" i="17"/>
  <c r="I852" i="17"/>
  <c r="J852" i="17"/>
  <c r="R852" i="17"/>
  <c r="B853" i="17"/>
  <c r="C853" i="17"/>
  <c r="D853" i="17"/>
  <c r="E853" i="17"/>
  <c r="F853" i="17"/>
  <c r="G853" i="17"/>
  <c r="H853" i="17"/>
  <c r="I853" i="17"/>
  <c r="J853" i="17"/>
  <c r="R853" i="17"/>
  <c r="B854" i="17"/>
  <c r="C854" i="17"/>
  <c r="D854" i="17"/>
  <c r="E854" i="17"/>
  <c r="F854" i="17"/>
  <c r="G854" i="17"/>
  <c r="H854" i="17"/>
  <c r="I854" i="17"/>
  <c r="J854" i="17"/>
  <c r="R854" i="17"/>
  <c r="B855" i="17"/>
  <c r="C855" i="17"/>
  <c r="D855" i="17"/>
  <c r="E855" i="17"/>
  <c r="F855" i="17"/>
  <c r="G855" i="17"/>
  <c r="H855" i="17"/>
  <c r="I855" i="17"/>
  <c r="J855" i="17"/>
  <c r="R855" i="17"/>
  <c r="B856" i="17"/>
  <c r="C856" i="17"/>
  <c r="D856" i="17"/>
  <c r="E856" i="17"/>
  <c r="F856" i="17"/>
  <c r="G856" i="17"/>
  <c r="H856" i="17"/>
  <c r="I856" i="17"/>
  <c r="J856" i="17"/>
  <c r="R856" i="17"/>
  <c r="B857" i="17"/>
  <c r="C857" i="17"/>
  <c r="D857" i="17"/>
  <c r="E857" i="17"/>
  <c r="F857" i="17"/>
  <c r="G857" i="17"/>
  <c r="H857" i="17"/>
  <c r="I857" i="17"/>
  <c r="J857" i="17"/>
  <c r="R857" i="17"/>
  <c r="B858" i="17"/>
  <c r="C858" i="17"/>
  <c r="D858" i="17"/>
  <c r="E858" i="17"/>
  <c r="F858" i="17"/>
  <c r="G858" i="17"/>
  <c r="H858" i="17"/>
  <c r="I858" i="17"/>
  <c r="J858" i="17"/>
  <c r="R858" i="17"/>
  <c r="B859" i="17"/>
  <c r="C859" i="17"/>
  <c r="D859" i="17"/>
  <c r="E859" i="17"/>
  <c r="F859" i="17"/>
  <c r="G859" i="17"/>
  <c r="H859" i="17"/>
  <c r="I859" i="17"/>
  <c r="J859" i="17"/>
  <c r="R859" i="17"/>
  <c r="B860" i="17"/>
  <c r="C860" i="17"/>
  <c r="D860" i="17"/>
  <c r="E860" i="17"/>
  <c r="F860" i="17"/>
  <c r="G860" i="17"/>
  <c r="H860" i="17"/>
  <c r="I860" i="17"/>
  <c r="J860" i="17"/>
  <c r="R860" i="17"/>
  <c r="B861" i="17"/>
  <c r="C861" i="17"/>
  <c r="D861" i="17"/>
  <c r="E861" i="17"/>
  <c r="F861" i="17"/>
  <c r="G861" i="17"/>
  <c r="H861" i="17"/>
  <c r="I861" i="17"/>
  <c r="J861" i="17"/>
  <c r="R861" i="17"/>
  <c r="B862" i="17"/>
  <c r="C862" i="17"/>
  <c r="D862" i="17"/>
  <c r="E862" i="17"/>
  <c r="F862" i="17"/>
  <c r="G862" i="17"/>
  <c r="H862" i="17"/>
  <c r="I862" i="17"/>
  <c r="J862" i="17"/>
  <c r="R862" i="17"/>
  <c r="B863" i="17"/>
  <c r="C863" i="17"/>
  <c r="D863" i="17"/>
  <c r="E863" i="17"/>
  <c r="F863" i="17"/>
  <c r="G863" i="17"/>
  <c r="H863" i="17"/>
  <c r="I863" i="17"/>
  <c r="J863" i="17"/>
  <c r="R863" i="17"/>
  <c r="B864" i="17"/>
  <c r="C864" i="17"/>
  <c r="D864" i="17"/>
  <c r="E864" i="17"/>
  <c r="F864" i="17"/>
  <c r="G864" i="17"/>
  <c r="H864" i="17"/>
  <c r="I864" i="17"/>
  <c r="J864" i="17"/>
  <c r="R864" i="17"/>
  <c r="B865" i="17"/>
  <c r="C865" i="17"/>
  <c r="D865" i="17"/>
  <c r="E865" i="17"/>
  <c r="F865" i="17"/>
  <c r="G865" i="17"/>
  <c r="H865" i="17"/>
  <c r="I865" i="17"/>
  <c r="J865" i="17"/>
  <c r="R865" i="17"/>
  <c r="B866" i="17"/>
  <c r="C866" i="17"/>
  <c r="D866" i="17"/>
  <c r="E866" i="17"/>
  <c r="F866" i="17"/>
  <c r="G866" i="17"/>
  <c r="H866" i="17"/>
  <c r="I866" i="17"/>
  <c r="J866" i="17"/>
  <c r="R866" i="17"/>
  <c r="B867" i="17"/>
  <c r="C867" i="17"/>
  <c r="D867" i="17"/>
  <c r="E867" i="17"/>
  <c r="F867" i="17"/>
  <c r="G867" i="17"/>
  <c r="H867" i="17"/>
  <c r="I867" i="17"/>
  <c r="J867" i="17"/>
  <c r="R867" i="17"/>
  <c r="B868" i="17"/>
  <c r="C868" i="17"/>
  <c r="D868" i="17"/>
  <c r="E868" i="17"/>
  <c r="F868" i="17"/>
  <c r="G868" i="17"/>
  <c r="H868" i="17"/>
  <c r="I868" i="17"/>
  <c r="J868" i="17"/>
  <c r="R868" i="17"/>
  <c r="B869" i="17"/>
  <c r="C869" i="17"/>
  <c r="D869" i="17"/>
  <c r="E869" i="17"/>
  <c r="F869" i="17"/>
  <c r="G869" i="17"/>
  <c r="H869" i="17"/>
  <c r="I869" i="17"/>
  <c r="J869" i="17"/>
  <c r="R869" i="17"/>
  <c r="B870" i="17"/>
  <c r="C870" i="17"/>
  <c r="D870" i="17"/>
  <c r="E870" i="17"/>
  <c r="F870" i="17"/>
  <c r="G870" i="17"/>
  <c r="H870" i="17"/>
  <c r="I870" i="17"/>
  <c r="J870" i="17"/>
  <c r="R870" i="17"/>
  <c r="B871" i="17"/>
  <c r="C871" i="17"/>
  <c r="D871" i="17"/>
  <c r="E871" i="17"/>
  <c r="F871" i="17"/>
  <c r="G871" i="17"/>
  <c r="H871" i="17"/>
  <c r="I871" i="17"/>
  <c r="J871" i="17"/>
  <c r="R871" i="17"/>
  <c r="B872" i="17"/>
  <c r="C872" i="17"/>
  <c r="D872" i="17"/>
  <c r="E872" i="17"/>
  <c r="F872" i="17"/>
  <c r="G872" i="17"/>
  <c r="H872" i="17"/>
  <c r="I872" i="17"/>
  <c r="J872" i="17"/>
  <c r="R872" i="17"/>
  <c r="B873" i="17"/>
  <c r="C873" i="17"/>
  <c r="D873" i="17"/>
  <c r="E873" i="17"/>
  <c r="F873" i="17"/>
  <c r="G873" i="17"/>
  <c r="H873" i="17"/>
  <c r="I873" i="17"/>
  <c r="J873" i="17"/>
  <c r="R873" i="17"/>
  <c r="B874" i="17"/>
  <c r="C874" i="17"/>
  <c r="D874" i="17"/>
  <c r="E874" i="17"/>
  <c r="F874" i="17"/>
  <c r="G874" i="17"/>
  <c r="H874" i="17"/>
  <c r="I874" i="17"/>
  <c r="J874" i="17"/>
  <c r="R874" i="17"/>
  <c r="B875" i="17"/>
  <c r="C875" i="17"/>
  <c r="D875" i="17"/>
  <c r="E875" i="17"/>
  <c r="F875" i="17"/>
  <c r="G875" i="17"/>
  <c r="H875" i="17"/>
  <c r="I875" i="17"/>
  <c r="J875" i="17"/>
  <c r="R875" i="17"/>
  <c r="B876" i="17"/>
  <c r="C876" i="17"/>
  <c r="D876" i="17"/>
  <c r="E876" i="17"/>
  <c r="F876" i="17"/>
  <c r="G876" i="17"/>
  <c r="H876" i="17"/>
  <c r="I876" i="17"/>
  <c r="J876" i="17"/>
  <c r="R876" i="17"/>
  <c r="B877" i="17"/>
  <c r="C877" i="17"/>
  <c r="D877" i="17"/>
  <c r="E877" i="17"/>
  <c r="F877" i="17"/>
  <c r="G877" i="17"/>
  <c r="H877" i="17"/>
  <c r="I877" i="17"/>
  <c r="J877" i="17"/>
  <c r="R877" i="17"/>
  <c r="B878" i="17"/>
  <c r="C878" i="17"/>
  <c r="D878" i="17"/>
  <c r="E878" i="17"/>
  <c r="F878" i="17"/>
  <c r="G878" i="17"/>
  <c r="H878" i="17"/>
  <c r="I878" i="17"/>
  <c r="J878" i="17"/>
  <c r="R878" i="17"/>
  <c r="B879" i="17"/>
  <c r="C879" i="17"/>
  <c r="D879" i="17"/>
  <c r="E879" i="17"/>
  <c r="F879" i="17"/>
  <c r="G879" i="17"/>
  <c r="H879" i="17"/>
  <c r="I879" i="17"/>
  <c r="J879" i="17"/>
  <c r="R879" i="17"/>
  <c r="B880" i="17"/>
  <c r="C880" i="17"/>
  <c r="D880" i="17"/>
  <c r="E880" i="17"/>
  <c r="F880" i="17"/>
  <c r="G880" i="17"/>
  <c r="H880" i="17"/>
  <c r="I880" i="17"/>
  <c r="J880" i="17"/>
  <c r="R880" i="17"/>
  <c r="B881" i="17"/>
  <c r="C881" i="17"/>
  <c r="D881" i="17"/>
  <c r="E881" i="17"/>
  <c r="F881" i="17"/>
  <c r="G881" i="17"/>
  <c r="H881" i="17"/>
  <c r="I881" i="17"/>
  <c r="J881" i="17"/>
  <c r="R881" i="17"/>
  <c r="B882" i="17"/>
  <c r="C882" i="17"/>
  <c r="D882" i="17"/>
  <c r="E882" i="17"/>
  <c r="F882" i="17"/>
  <c r="G882" i="17"/>
  <c r="H882" i="17"/>
  <c r="I882" i="17"/>
  <c r="J882" i="17"/>
  <c r="R882" i="17"/>
  <c r="B883" i="17"/>
  <c r="C883" i="17"/>
  <c r="D883" i="17"/>
  <c r="E883" i="17"/>
  <c r="F883" i="17"/>
  <c r="G883" i="17"/>
  <c r="H883" i="17"/>
  <c r="I883" i="17"/>
  <c r="J883" i="17"/>
  <c r="R883" i="17"/>
  <c r="B884" i="17"/>
  <c r="C884" i="17"/>
  <c r="D884" i="17"/>
  <c r="E884" i="17"/>
  <c r="F884" i="17"/>
  <c r="G884" i="17"/>
  <c r="H884" i="17"/>
  <c r="I884" i="17"/>
  <c r="J884" i="17"/>
  <c r="R884" i="17"/>
  <c r="B885" i="17"/>
  <c r="C885" i="17"/>
  <c r="D885" i="17"/>
  <c r="E885" i="17"/>
  <c r="F885" i="17"/>
  <c r="G885" i="17"/>
  <c r="H885" i="17"/>
  <c r="I885" i="17"/>
  <c r="J885" i="17"/>
  <c r="R885" i="17"/>
  <c r="B886" i="17"/>
  <c r="C886" i="17"/>
  <c r="D886" i="17"/>
  <c r="E886" i="17"/>
  <c r="F886" i="17"/>
  <c r="G886" i="17"/>
  <c r="H886" i="17"/>
  <c r="I886" i="17"/>
  <c r="J886" i="17"/>
  <c r="R886" i="17"/>
  <c r="B887" i="17"/>
  <c r="C887" i="17"/>
  <c r="D887" i="17"/>
  <c r="E887" i="17"/>
  <c r="F887" i="17"/>
  <c r="G887" i="17"/>
  <c r="H887" i="17"/>
  <c r="I887" i="17"/>
  <c r="J887" i="17"/>
  <c r="R887" i="17"/>
  <c r="B888" i="17"/>
  <c r="C888" i="17"/>
  <c r="D888" i="17"/>
  <c r="E888" i="17"/>
  <c r="F888" i="17"/>
  <c r="G888" i="17"/>
  <c r="H888" i="17"/>
  <c r="I888" i="17"/>
  <c r="J888" i="17"/>
  <c r="R888" i="17"/>
  <c r="B889" i="17"/>
  <c r="C889" i="17"/>
  <c r="D889" i="17"/>
  <c r="E889" i="17"/>
  <c r="F889" i="17"/>
  <c r="G889" i="17"/>
  <c r="H889" i="17"/>
  <c r="I889" i="17"/>
  <c r="J889" i="17"/>
  <c r="R889" i="17"/>
  <c r="B890" i="17"/>
  <c r="C890" i="17"/>
  <c r="D890" i="17"/>
  <c r="E890" i="17"/>
  <c r="F890" i="17"/>
  <c r="G890" i="17"/>
  <c r="H890" i="17"/>
  <c r="I890" i="17"/>
  <c r="J890" i="17"/>
  <c r="R890" i="17"/>
  <c r="B891" i="17"/>
  <c r="C891" i="17"/>
  <c r="D891" i="17"/>
  <c r="E891" i="17"/>
  <c r="F891" i="17"/>
  <c r="G891" i="17"/>
  <c r="H891" i="17"/>
  <c r="I891" i="17"/>
  <c r="J891" i="17"/>
  <c r="R891" i="17"/>
  <c r="B892" i="17"/>
  <c r="C892" i="17"/>
  <c r="D892" i="17"/>
  <c r="E892" i="17"/>
  <c r="F892" i="17"/>
  <c r="G892" i="17"/>
  <c r="H892" i="17"/>
  <c r="I892" i="17"/>
  <c r="J892" i="17"/>
  <c r="R892" i="17"/>
  <c r="B893" i="17"/>
  <c r="C893" i="17"/>
  <c r="D893" i="17"/>
  <c r="E893" i="17"/>
  <c r="F893" i="17"/>
  <c r="G893" i="17"/>
  <c r="H893" i="17"/>
  <c r="I893" i="17"/>
  <c r="J893" i="17"/>
  <c r="R893" i="17"/>
  <c r="B894" i="17"/>
  <c r="C894" i="17"/>
  <c r="D894" i="17"/>
  <c r="E894" i="17"/>
  <c r="F894" i="17"/>
  <c r="G894" i="17"/>
  <c r="H894" i="17"/>
  <c r="I894" i="17"/>
  <c r="J894" i="17"/>
  <c r="R894" i="17"/>
  <c r="B895" i="17"/>
  <c r="C895" i="17"/>
  <c r="D895" i="17"/>
  <c r="E895" i="17"/>
  <c r="F895" i="17"/>
  <c r="G895" i="17"/>
  <c r="H895" i="17"/>
  <c r="I895" i="17"/>
  <c r="J895" i="17"/>
  <c r="R895" i="17"/>
  <c r="B896" i="17"/>
  <c r="C896" i="17"/>
  <c r="D896" i="17"/>
  <c r="E896" i="17"/>
  <c r="F896" i="17"/>
  <c r="G896" i="17"/>
  <c r="H896" i="17"/>
  <c r="I896" i="17"/>
  <c r="J896" i="17"/>
  <c r="R896" i="17"/>
  <c r="B897" i="17"/>
  <c r="C897" i="17"/>
  <c r="D897" i="17"/>
  <c r="E897" i="17"/>
  <c r="F897" i="17"/>
  <c r="G897" i="17"/>
  <c r="H897" i="17"/>
  <c r="I897" i="17"/>
  <c r="J897" i="17"/>
  <c r="R897" i="17"/>
  <c r="B898" i="17"/>
  <c r="C898" i="17"/>
  <c r="D898" i="17"/>
  <c r="E898" i="17"/>
  <c r="F898" i="17"/>
  <c r="G898" i="17"/>
  <c r="H898" i="17"/>
  <c r="I898" i="17"/>
  <c r="J898" i="17"/>
  <c r="R898" i="17"/>
  <c r="B899" i="17"/>
  <c r="C899" i="17"/>
  <c r="D899" i="17"/>
  <c r="E899" i="17"/>
  <c r="F899" i="17"/>
  <c r="G899" i="17"/>
  <c r="H899" i="17"/>
  <c r="I899" i="17"/>
  <c r="J899" i="17"/>
  <c r="R899" i="17"/>
  <c r="B900" i="17"/>
  <c r="C900" i="17"/>
  <c r="D900" i="17"/>
  <c r="E900" i="17"/>
  <c r="F900" i="17"/>
  <c r="G900" i="17"/>
  <c r="H900" i="17"/>
  <c r="I900" i="17"/>
  <c r="J900" i="17"/>
  <c r="R900" i="17"/>
  <c r="B901" i="17"/>
  <c r="C901" i="17"/>
  <c r="D901" i="17"/>
  <c r="E901" i="17"/>
  <c r="F901" i="17"/>
  <c r="G901" i="17"/>
  <c r="H901" i="17"/>
  <c r="I901" i="17"/>
  <c r="J901" i="17"/>
  <c r="R901" i="17"/>
  <c r="B902" i="17"/>
  <c r="C902" i="17"/>
  <c r="D902" i="17"/>
  <c r="E902" i="17"/>
  <c r="F902" i="17"/>
  <c r="G902" i="17"/>
  <c r="H902" i="17"/>
  <c r="I902" i="17"/>
  <c r="J902" i="17"/>
  <c r="R902" i="17"/>
  <c r="B903" i="17"/>
  <c r="C903" i="17"/>
  <c r="D903" i="17"/>
  <c r="E903" i="17"/>
  <c r="F903" i="17"/>
  <c r="G903" i="17"/>
  <c r="H903" i="17"/>
  <c r="I903" i="17"/>
  <c r="J903" i="17"/>
  <c r="R903" i="17"/>
  <c r="B904" i="17"/>
  <c r="C904" i="17"/>
  <c r="D904" i="17"/>
  <c r="E904" i="17"/>
  <c r="F904" i="17"/>
  <c r="G904" i="17"/>
  <c r="H904" i="17"/>
  <c r="I904" i="17"/>
  <c r="J904" i="17"/>
  <c r="R904" i="17"/>
  <c r="B905" i="17"/>
  <c r="C905" i="17"/>
  <c r="D905" i="17"/>
  <c r="E905" i="17"/>
  <c r="F905" i="17"/>
  <c r="G905" i="17"/>
  <c r="H905" i="17"/>
  <c r="I905" i="17"/>
  <c r="J905" i="17"/>
  <c r="R905" i="17"/>
  <c r="B906" i="17"/>
  <c r="C906" i="17"/>
  <c r="D906" i="17"/>
  <c r="E906" i="17"/>
  <c r="F906" i="17"/>
  <c r="G906" i="17"/>
  <c r="H906" i="17"/>
  <c r="I906" i="17"/>
  <c r="J906" i="17"/>
  <c r="R906" i="17"/>
  <c r="B907" i="17"/>
  <c r="C907" i="17"/>
  <c r="D907" i="17"/>
  <c r="E907" i="17"/>
  <c r="F907" i="17"/>
  <c r="G907" i="17"/>
  <c r="H907" i="17"/>
  <c r="I907" i="17"/>
  <c r="J907" i="17"/>
  <c r="R907" i="17"/>
  <c r="B908" i="17"/>
  <c r="C908" i="17"/>
  <c r="D908" i="17"/>
  <c r="E908" i="17"/>
  <c r="F908" i="17"/>
  <c r="G908" i="17"/>
  <c r="H908" i="17"/>
  <c r="I908" i="17"/>
  <c r="J908" i="17"/>
  <c r="R908" i="17"/>
  <c r="B909" i="17"/>
  <c r="C909" i="17"/>
  <c r="D909" i="17"/>
  <c r="E909" i="17"/>
  <c r="F909" i="17"/>
  <c r="G909" i="17"/>
  <c r="H909" i="17"/>
  <c r="I909" i="17"/>
  <c r="J909" i="17"/>
  <c r="R909" i="17"/>
  <c r="B910" i="17"/>
  <c r="C910" i="17"/>
  <c r="D910" i="17"/>
  <c r="E910" i="17"/>
  <c r="F910" i="17"/>
  <c r="G910" i="17"/>
  <c r="H910" i="17"/>
  <c r="I910" i="17"/>
  <c r="J910" i="17"/>
  <c r="R910" i="17"/>
  <c r="B911" i="17"/>
  <c r="C911" i="17"/>
  <c r="D911" i="17"/>
  <c r="E911" i="17"/>
  <c r="F911" i="17"/>
  <c r="G911" i="17"/>
  <c r="H911" i="17"/>
  <c r="I911" i="17"/>
  <c r="J911" i="17"/>
  <c r="R911" i="17"/>
  <c r="B912" i="17"/>
  <c r="C912" i="17"/>
  <c r="D912" i="17"/>
  <c r="E912" i="17"/>
  <c r="F912" i="17"/>
  <c r="G912" i="17"/>
  <c r="H912" i="17"/>
  <c r="I912" i="17"/>
  <c r="J912" i="17"/>
  <c r="R912" i="17"/>
  <c r="B913" i="17"/>
  <c r="C913" i="17"/>
  <c r="D913" i="17"/>
  <c r="E913" i="17"/>
  <c r="F913" i="17"/>
  <c r="G913" i="17"/>
  <c r="H913" i="17"/>
  <c r="I913" i="17"/>
  <c r="J913" i="17"/>
  <c r="R913" i="17"/>
  <c r="B914" i="17"/>
  <c r="C914" i="17"/>
  <c r="D914" i="17"/>
  <c r="E914" i="17"/>
  <c r="F914" i="17"/>
  <c r="G914" i="17"/>
  <c r="H914" i="17"/>
  <c r="I914" i="17"/>
  <c r="J914" i="17"/>
  <c r="R914" i="17"/>
  <c r="B915" i="17"/>
  <c r="C915" i="17"/>
  <c r="D915" i="17"/>
  <c r="E915" i="17"/>
  <c r="F915" i="17"/>
  <c r="G915" i="17"/>
  <c r="H915" i="17"/>
  <c r="I915" i="17"/>
  <c r="J915" i="17"/>
  <c r="R915" i="17"/>
  <c r="B916" i="17"/>
  <c r="C916" i="17"/>
  <c r="D916" i="17"/>
  <c r="E916" i="17"/>
  <c r="F916" i="17"/>
  <c r="G916" i="17"/>
  <c r="H916" i="17"/>
  <c r="I916" i="17"/>
  <c r="J916" i="17"/>
  <c r="R916" i="17"/>
  <c r="B917" i="17"/>
  <c r="C917" i="17"/>
  <c r="D917" i="17"/>
  <c r="E917" i="17"/>
  <c r="F917" i="17"/>
  <c r="G917" i="17"/>
  <c r="H917" i="17"/>
  <c r="I917" i="17"/>
  <c r="J917" i="17"/>
  <c r="R917" i="17"/>
  <c r="B918" i="17"/>
  <c r="C918" i="17"/>
  <c r="D918" i="17"/>
  <c r="E918" i="17"/>
  <c r="F918" i="17"/>
  <c r="G918" i="17"/>
  <c r="H918" i="17"/>
  <c r="I918" i="17"/>
  <c r="J918" i="17"/>
  <c r="R918" i="17"/>
  <c r="B919" i="17"/>
  <c r="C919" i="17"/>
  <c r="D919" i="17"/>
  <c r="E919" i="17"/>
  <c r="F919" i="17"/>
  <c r="G919" i="17"/>
  <c r="H919" i="17"/>
  <c r="I919" i="17"/>
  <c r="J919" i="17"/>
  <c r="R919" i="17"/>
  <c r="B920" i="17"/>
  <c r="C920" i="17"/>
  <c r="D920" i="17"/>
  <c r="E920" i="17"/>
  <c r="F920" i="17"/>
  <c r="G920" i="17"/>
  <c r="H920" i="17"/>
  <c r="I920" i="17"/>
  <c r="J920" i="17"/>
  <c r="R920" i="17"/>
  <c r="B921" i="17"/>
  <c r="C921" i="17"/>
  <c r="D921" i="17"/>
  <c r="E921" i="17"/>
  <c r="F921" i="17"/>
  <c r="G921" i="17"/>
  <c r="H921" i="17"/>
  <c r="I921" i="17"/>
  <c r="J921" i="17"/>
  <c r="R921" i="17"/>
  <c r="B922" i="17"/>
  <c r="C922" i="17"/>
  <c r="D922" i="17"/>
  <c r="E922" i="17"/>
  <c r="F922" i="17"/>
  <c r="G922" i="17"/>
  <c r="H922" i="17"/>
  <c r="I922" i="17"/>
  <c r="J922" i="17"/>
  <c r="R922" i="17"/>
  <c r="B923" i="17"/>
  <c r="C923" i="17"/>
  <c r="D923" i="17"/>
  <c r="E923" i="17"/>
  <c r="F923" i="17"/>
  <c r="G923" i="17"/>
  <c r="H923" i="17"/>
  <c r="I923" i="17"/>
  <c r="J923" i="17"/>
  <c r="R923" i="17"/>
  <c r="B924" i="17"/>
  <c r="C924" i="17"/>
  <c r="D924" i="17"/>
  <c r="E924" i="17"/>
  <c r="F924" i="17"/>
  <c r="G924" i="17"/>
  <c r="H924" i="17"/>
  <c r="I924" i="17"/>
  <c r="J924" i="17"/>
  <c r="R924" i="17"/>
  <c r="B925" i="17"/>
  <c r="C925" i="17"/>
  <c r="D925" i="17"/>
  <c r="E925" i="17"/>
  <c r="F925" i="17"/>
  <c r="G925" i="17"/>
  <c r="H925" i="17"/>
  <c r="I925" i="17"/>
  <c r="J925" i="17"/>
  <c r="R925" i="17"/>
  <c r="B926" i="17"/>
  <c r="C926" i="17"/>
  <c r="D926" i="17"/>
  <c r="E926" i="17"/>
  <c r="F926" i="17"/>
  <c r="G926" i="17"/>
  <c r="H926" i="17"/>
  <c r="I926" i="17"/>
  <c r="J926" i="17"/>
  <c r="R926" i="17"/>
  <c r="B927" i="17"/>
  <c r="C927" i="17"/>
  <c r="D927" i="17"/>
  <c r="E927" i="17"/>
  <c r="F927" i="17"/>
  <c r="G927" i="17"/>
  <c r="H927" i="17"/>
  <c r="I927" i="17"/>
  <c r="J927" i="17"/>
  <c r="R927" i="17"/>
  <c r="B928" i="17"/>
  <c r="C928" i="17"/>
  <c r="D928" i="17"/>
  <c r="E928" i="17"/>
  <c r="F928" i="17"/>
  <c r="G928" i="17"/>
  <c r="H928" i="17"/>
  <c r="I928" i="17"/>
  <c r="J928" i="17"/>
  <c r="R928" i="17"/>
  <c r="B929" i="17"/>
  <c r="C929" i="17"/>
  <c r="D929" i="17"/>
  <c r="E929" i="17"/>
  <c r="F929" i="17"/>
  <c r="G929" i="17"/>
  <c r="H929" i="17"/>
  <c r="I929" i="17"/>
  <c r="J929" i="17"/>
  <c r="R929" i="17"/>
  <c r="B930" i="17"/>
  <c r="C930" i="17"/>
  <c r="D930" i="17"/>
  <c r="E930" i="17"/>
  <c r="F930" i="17"/>
  <c r="G930" i="17"/>
  <c r="H930" i="17"/>
  <c r="I930" i="17"/>
  <c r="J930" i="17"/>
  <c r="R930" i="17"/>
  <c r="B931" i="17"/>
  <c r="C931" i="17"/>
  <c r="D931" i="17"/>
  <c r="E931" i="17"/>
  <c r="F931" i="17"/>
  <c r="G931" i="17"/>
  <c r="H931" i="17"/>
  <c r="I931" i="17"/>
  <c r="J931" i="17"/>
  <c r="R931" i="17"/>
  <c r="B932" i="17"/>
  <c r="C932" i="17"/>
  <c r="D932" i="17"/>
  <c r="E932" i="17"/>
  <c r="F932" i="17"/>
  <c r="G932" i="17"/>
  <c r="H932" i="17"/>
  <c r="I932" i="17"/>
  <c r="J932" i="17"/>
  <c r="R932" i="17"/>
  <c r="B933" i="17"/>
  <c r="C933" i="17"/>
  <c r="D933" i="17"/>
  <c r="E933" i="17"/>
  <c r="F933" i="17"/>
  <c r="G933" i="17"/>
  <c r="H933" i="17"/>
  <c r="I933" i="17"/>
  <c r="J933" i="17"/>
  <c r="R933" i="17"/>
  <c r="B934" i="17"/>
  <c r="C934" i="17"/>
  <c r="D934" i="17"/>
  <c r="E934" i="17"/>
  <c r="F934" i="17"/>
  <c r="G934" i="17"/>
  <c r="H934" i="17"/>
  <c r="I934" i="17"/>
  <c r="J934" i="17"/>
  <c r="R934" i="17"/>
  <c r="B935" i="17"/>
  <c r="C935" i="17"/>
  <c r="D935" i="17"/>
  <c r="E935" i="17"/>
  <c r="F935" i="17"/>
  <c r="G935" i="17"/>
  <c r="H935" i="17"/>
  <c r="I935" i="17"/>
  <c r="J935" i="17"/>
  <c r="R935" i="17"/>
  <c r="B936" i="17"/>
  <c r="C936" i="17"/>
  <c r="D936" i="17"/>
  <c r="E936" i="17"/>
  <c r="F936" i="17"/>
  <c r="G936" i="17"/>
  <c r="H936" i="17"/>
  <c r="I936" i="17"/>
  <c r="J936" i="17"/>
  <c r="R936" i="17"/>
  <c r="B937" i="17"/>
  <c r="C937" i="17"/>
  <c r="D937" i="17"/>
  <c r="E937" i="17"/>
  <c r="F937" i="17"/>
  <c r="G937" i="17"/>
  <c r="H937" i="17"/>
  <c r="I937" i="17"/>
  <c r="J937" i="17"/>
  <c r="R937" i="17"/>
  <c r="B938" i="17"/>
  <c r="C938" i="17"/>
  <c r="D938" i="17"/>
  <c r="E938" i="17"/>
  <c r="F938" i="17"/>
  <c r="G938" i="17"/>
  <c r="H938" i="17"/>
  <c r="I938" i="17"/>
  <c r="J938" i="17"/>
  <c r="R938" i="17"/>
  <c r="B939" i="17"/>
  <c r="C939" i="17"/>
  <c r="D939" i="17"/>
  <c r="E939" i="17"/>
  <c r="F939" i="17"/>
  <c r="G939" i="17"/>
  <c r="H939" i="17"/>
  <c r="I939" i="17"/>
  <c r="J939" i="17"/>
  <c r="R939" i="17"/>
  <c r="B940" i="17"/>
  <c r="C940" i="17"/>
  <c r="D940" i="17"/>
  <c r="E940" i="17"/>
  <c r="F940" i="17"/>
  <c r="G940" i="17"/>
  <c r="H940" i="17"/>
  <c r="I940" i="17"/>
  <c r="J940" i="17"/>
  <c r="R940" i="17"/>
  <c r="B941" i="17"/>
  <c r="C941" i="17"/>
  <c r="D941" i="17"/>
  <c r="E941" i="17"/>
  <c r="F941" i="17"/>
  <c r="G941" i="17"/>
  <c r="H941" i="17"/>
  <c r="I941" i="17"/>
  <c r="J941" i="17"/>
  <c r="R941" i="17"/>
  <c r="B942" i="17"/>
  <c r="C942" i="17"/>
  <c r="D942" i="17"/>
  <c r="E942" i="17"/>
  <c r="F942" i="17"/>
  <c r="G942" i="17"/>
  <c r="H942" i="17"/>
  <c r="I942" i="17"/>
  <c r="J942" i="17"/>
  <c r="R942" i="17"/>
  <c r="B943" i="17"/>
  <c r="C943" i="17"/>
  <c r="D943" i="17"/>
  <c r="E943" i="17"/>
  <c r="F943" i="17"/>
  <c r="G943" i="17"/>
  <c r="H943" i="17"/>
  <c r="I943" i="17"/>
  <c r="J943" i="17"/>
  <c r="R943" i="17"/>
  <c r="B944" i="17"/>
  <c r="C944" i="17"/>
  <c r="D944" i="17"/>
  <c r="E944" i="17"/>
  <c r="F944" i="17"/>
  <c r="G944" i="17"/>
  <c r="H944" i="17"/>
  <c r="I944" i="17"/>
  <c r="J944" i="17"/>
  <c r="R944" i="17"/>
  <c r="B945" i="17"/>
  <c r="C945" i="17"/>
  <c r="D945" i="17"/>
  <c r="E945" i="17"/>
  <c r="F945" i="17"/>
  <c r="G945" i="17"/>
  <c r="H945" i="17"/>
  <c r="I945" i="17"/>
  <c r="J945" i="17"/>
  <c r="R945" i="17"/>
  <c r="B946" i="17"/>
  <c r="C946" i="17"/>
  <c r="D946" i="17"/>
  <c r="E946" i="17"/>
  <c r="F946" i="17"/>
  <c r="G946" i="17"/>
  <c r="H946" i="17"/>
  <c r="I946" i="17"/>
  <c r="J946" i="17"/>
  <c r="R946" i="17"/>
  <c r="B947" i="17"/>
  <c r="C947" i="17"/>
  <c r="D947" i="17"/>
  <c r="E947" i="17"/>
  <c r="F947" i="17"/>
  <c r="G947" i="17"/>
  <c r="H947" i="17"/>
  <c r="I947" i="17"/>
  <c r="J947" i="17"/>
  <c r="R947" i="17"/>
  <c r="B948" i="17"/>
  <c r="C948" i="17"/>
  <c r="D948" i="17"/>
  <c r="E948" i="17"/>
  <c r="F948" i="17"/>
  <c r="G948" i="17"/>
  <c r="H948" i="17"/>
  <c r="I948" i="17"/>
  <c r="J948" i="17"/>
  <c r="R948" i="17"/>
  <c r="B949" i="17"/>
  <c r="C949" i="17"/>
  <c r="D949" i="17"/>
  <c r="E949" i="17"/>
  <c r="F949" i="17"/>
  <c r="G949" i="17"/>
  <c r="H949" i="17"/>
  <c r="I949" i="17"/>
  <c r="J949" i="17"/>
  <c r="R949" i="17"/>
  <c r="B950" i="17"/>
  <c r="C950" i="17"/>
  <c r="D950" i="17"/>
  <c r="E950" i="17"/>
  <c r="F950" i="17"/>
  <c r="G950" i="17"/>
  <c r="H950" i="17"/>
  <c r="I950" i="17"/>
  <c r="J950" i="17"/>
  <c r="R950" i="17"/>
  <c r="B951" i="17"/>
  <c r="C951" i="17"/>
  <c r="D951" i="17"/>
  <c r="E951" i="17"/>
  <c r="F951" i="17"/>
  <c r="G951" i="17"/>
  <c r="H951" i="17"/>
  <c r="I951" i="17"/>
  <c r="J951" i="17"/>
  <c r="R951" i="17"/>
  <c r="B952" i="17"/>
  <c r="C952" i="17"/>
  <c r="D952" i="17"/>
  <c r="E952" i="17"/>
  <c r="F952" i="17"/>
  <c r="G952" i="17"/>
  <c r="H952" i="17"/>
  <c r="I952" i="17"/>
  <c r="J952" i="17"/>
  <c r="R952" i="17"/>
  <c r="B953" i="17"/>
  <c r="C953" i="17"/>
  <c r="D953" i="17"/>
  <c r="E953" i="17"/>
  <c r="F953" i="17"/>
  <c r="G953" i="17"/>
  <c r="H953" i="17"/>
  <c r="I953" i="17"/>
  <c r="J953" i="17"/>
  <c r="R953" i="17"/>
  <c r="B954" i="17"/>
  <c r="C954" i="17"/>
  <c r="D954" i="17"/>
  <c r="E954" i="17"/>
  <c r="F954" i="17"/>
  <c r="G954" i="17"/>
  <c r="H954" i="17"/>
  <c r="I954" i="17"/>
  <c r="J954" i="17"/>
  <c r="R954" i="17"/>
  <c r="B955" i="17"/>
  <c r="C955" i="17"/>
  <c r="D955" i="17"/>
  <c r="E955" i="17"/>
  <c r="F955" i="17"/>
  <c r="G955" i="17"/>
  <c r="H955" i="17"/>
  <c r="I955" i="17"/>
  <c r="J955" i="17"/>
  <c r="R955" i="17"/>
  <c r="B956" i="17"/>
  <c r="C956" i="17"/>
  <c r="D956" i="17"/>
  <c r="E956" i="17"/>
  <c r="F956" i="17"/>
  <c r="G956" i="17"/>
  <c r="H956" i="17"/>
  <c r="I956" i="17"/>
  <c r="J956" i="17"/>
  <c r="R956" i="17"/>
  <c r="B957" i="17"/>
  <c r="C957" i="17"/>
  <c r="D957" i="17"/>
  <c r="E957" i="17"/>
  <c r="F957" i="17"/>
  <c r="G957" i="17"/>
  <c r="H957" i="17"/>
  <c r="I957" i="17"/>
  <c r="J957" i="17"/>
  <c r="R957" i="17"/>
  <c r="B958" i="17"/>
  <c r="C958" i="17"/>
  <c r="D958" i="17"/>
  <c r="E958" i="17"/>
  <c r="F958" i="17"/>
  <c r="G958" i="17"/>
  <c r="H958" i="17"/>
  <c r="I958" i="17"/>
  <c r="J958" i="17"/>
  <c r="R958" i="17"/>
  <c r="B959" i="17"/>
  <c r="C959" i="17"/>
  <c r="D959" i="17"/>
  <c r="E959" i="17"/>
  <c r="F959" i="17"/>
  <c r="G959" i="17"/>
  <c r="H959" i="17"/>
  <c r="I959" i="17"/>
  <c r="J959" i="17"/>
  <c r="R959" i="17"/>
  <c r="B960" i="17"/>
  <c r="C960" i="17"/>
  <c r="D960" i="17"/>
  <c r="E960" i="17"/>
  <c r="F960" i="17"/>
  <c r="G960" i="17"/>
  <c r="H960" i="17"/>
  <c r="I960" i="17"/>
  <c r="J960" i="17"/>
  <c r="R960" i="17"/>
  <c r="B961" i="17"/>
  <c r="C961" i="17"/>
  <c r="D961" i="17"/>
  <c r="E961" i="17"/>
  <c r="F961" i="17"/>
  <c r="G961" i="17"/>
  <c r="H961" i="17"/>
  <c r="I961" i="17"/>
  <c r="J961" i="17"/>
  <c r="R961" i="17"/>
  <c r="B962" i="17"/>
  <c r="C962" i="17"/>
  <c r="D962" i="17"/>
  <c r="E962" i="17"/>
  <c r="F962" i="17"/>
  <c r="G962" i="17"/>
  <c r="H962" i="17"/>
  <c r="I962" i="17"/>
  <c r="J962" i="17"/>
  <c r="R962" i="17"/>
  <c r="B963" i="17"/>
  <c r="C963" i="17"/>
  <c r="D963" i="17"/>
  <c r="E963" i="17"/>
  <c r="F963" i="17"/>
  <c r="G963" i="17"/>
  <c r="H963" i="17"/>
  <c r="I963" i="17"/>
  <c r="J963" i="17"/>
  <c r="R963" i="17"/>
  <c r="B964" i="17"/>
  <c r="C964" i="17"/>
  <c r="D964" i="17"/>
  <c r="E964" i="17"/>
  <c r="F964" i="17"/>
  <c r="G964" i="17"/>
  <c r="H964" i="17"/>
  <c r="I964" i="17"/>
  <c r="J964" i="17"/>
  <c r="R964" i="17"/>
  <c r="B965" i="17"/>
  <c r="C965" i="17"/>
  <c r="D965" i="17"/>
  <c r="E965" i="17"/>
  <c r="F965" i="17"/>
  <c r="G965" i="17"/>
  <c r="H965" i="17"/>
  <c r="I965" i="17"/>
  <c r="J965" i="17"/>
  <c r="R965" i="17"/>
  <c r="B966" i="17"/>
  <c r="C966" i="17"/>
  <c r="D966" i="17"/>
  <c r="E966" i="17"/>
  <c r="F966" i="17"/>
  <c r="G966" i="17"/>
  <c r="H966" i="17"/>
  <c r="I966" i="17"/>
  <c r="J966" i="17"/>
  <c r="R966" i="17"/>
  <c r="B967" i="17"/>
  <c r="C967" i="17"/>
  <c r="D967" i="17"/>
  <c r="E967" i="17"/>
  <c r="F967" i="17"/>
  <c r="G967" i="17"/>
  <c r="H967" i="17"/>
  <c r="I967" i="17"/>
  <c r="J967" i="17"/>
  <c r="R967" i="17"/>
  <c r="B968" i="17"/>
  <c r="C968" i="17"/>
  <c r="D968" i="17"/>
  <c r="E968" i="17"/>
  <c r="F968" i="17"/>
  <c r="G968" i="17"/>
  <c r="H968" i="17"/>
  <c r="I968" i="17"/>
  <c r="J968" i="17"/>
  <c r="R968" i="17"/>
  <c r="B969" i="17"/>
  <c r="C969" i="17"/>
  <c r="D969" i="17"/>
  <c r="E969" i="17"/>
  <c r="F969" i="17"/>
  <c r="G969" i="17"/>
  <c r="H969" i="17"/>
  <c r="I969" i="17"/>
  <c r="J969" i="17"/>
  <c r="R969" i="17"/>
  <c r="B970" i="17"/>
  <c r="C970" i="17"/>
  <c r="D970" i="17"/>
  <c r="E970" i="17"/>
  <c r="F970" i="17"/>
  <c r="G970" i="17"/>
  <c r="H970" i="17"/>
  <c r="I970" i="17"/>
  <c r="J970" i="17"/>
  <c r="R970" i="17"/>
  <c r="B971" i="17"/>
  <c r="C971" i="17"/>
  <c r="D971" i="17"/>
  <c r="E971" i="17"/>
  <c r="F971" i="17"/>
  <c r="G971" i="17"/>
  <c r="H971" i="17"/>
  <c r="I971" i="17"/>
  <c r="J971" i="17"/>
  <c r="R971" i="17"/>
  <c r="B972" i="17"/>
  <c r="C972" i="17"/>
  <c r="D972" i="17"/>
  <c r="E972" i="17"/>
  <c r="F972" i="17"/>
  <c r="G972" i="17"/>
  <c r="H972" i="17"/>
  <c r="I972" i="17"/>
  <c r="J972" i="17"/>
  <c r="R972" i="17"/>
  <c r="B973" i="17"/>
  <c r="C973" i="17"/>
  <c r="D973" i="17"/>
  <c r="E973" i="17"/>
  <c r="F973" i="17"/>
  <c r="G973" i="17"/>
  <c r="H973" i="17"/>
  <c r="I973" i="17"/>
  <c r="J973" i="17"/>
  <c r="R973" i="17"/>
  <c r="B974" i="17"/>
  <c r="C974" i="17"/>
  <c r="D974" i="17"/>
  <c r="E974" i="17"/>
  <c r="F974" i="17"/>
  <c r="G974" i="17"/>
  <c r="H974" i="17"/>
  <c r="I974" i="17"/>
  <c r="J974" i="17"/>
  <c r="R974" i="17"/>
  <c r="B975" i="17"/>
  <c r="C975" i="17"/>
  <c r="D975" i="17"/>
  <c r="E975" i="17"/>
  <c r="F975" i="17"/>
  <c r="G975" i="17"/>
  <c r="H975" i="17"/>
  <c r="I975" i="17"/>
  <c r="J975" i="17"/>
  <c r="R975" i="17"/>
  <c r="B976" i="17"/>
  <c r="C976" i="17"/>
  <c r="D976" i="17"/>
  <c r="E976" i="17"/>
  <c r="F976" i="17"/>
  <c r="G976" i="17"/>
  <c r="H976" i="17"/>
  <c r="I976" i="17"/>
  <c r="J976" i="17"/>
  <c r="R976" i="17"/>
  <c r="B977" i="17"/>
  <c r="C977" i="17"/>
  <c r="D977" i="17"/>
  <c r="E977" i="17"/>
  <c r="F977" i="17"/>
  <c r="G977" i="17"/>
  <c r="H977" i="17"/>
  <c r="I977" i="17"/>
  <c r="J977" i="17"/>
  <c r="R977" i="17"/>
  <c r="B978" i="17"/>
  <c r="C978" i="17"/>
  <c r="D978" i="17"/>
  <c r="E978" i="17"/>
  <c r="F978" i="17"/>
  <c r="G978" i="17"/>
  <c r="H978" i="17"/>
  <c r="I978" i="17"/>
  <c r="J978" i="17"/>
  <c r="R978" i="17"/>
  <c r="B979" i="17"/>
  <c r="C979" i="17"/>
  <c r="D979" i="17"/>
  <c r="E979" i="17"/>
  <c r="F979" i="17"/>
  <c r="G979" i="17"/>
  <c r="H979" i="17"/>
  <c r="I979" i="17"/>
  <c r="J979" i="17"/>
  <c r="R979" i="17"/>
  <c r="B980" i="17"/>
  <c r="C980" i="17"/>
  <c r="D980" i="17"/>
  <c r="E980" i="17"/>
  <c r="F980" i="17"/>
  <c r="G980" i="17"/>
  <c r="H980" i="17"/>
  <c r="I980" i="17"/>
  <c r="J980" i="17"/>
  <c r="R980" i="17"/>
  <c r="B981" i="17"/>
  <c r="C981" i="17"/>
  <c r="D981" i="17"/>
  <c r="E981" i="17"/>
  <c r="F981" i="17"/>
  <c r="G981" i="17"/>
  <c r="H981" i="17"/>
  <c r="I981" i="17"/>
  <c r="J981" i="17"/>
  <c r="R981" i="17"/>
  <c r="B982" i="17"/>
  <c r="C982" i="17"/>
  <c r="D982" i="17"/>
  <c r="E982" i="17"/>
  <c r="F982" i="17"/>
  <c r="G982" i="17"/>
  <c r="H982" i="17"/>
  <c r="I982" i="17"/>
  <c r="J982" i="17"/>
  <c r="R982" i="17"/>
  <c r="B983" i="17"/>
  <c r="C983" i="17"/>
  <c r="D983" i="17"/>
  <c r="E983" i="17"/>
  <c r="F983" i="17"/>
  <c r="G983" i="17"/>
  <c r="H983" i="17"/>
  <c r="I983" i="17"/>
  <c r="J983" i="17"/>
  <c r="R983" i="17"/>
  <c r="B984" i="17"/>
  <c r="C984" i="17"/>
  <c r="D984" i="17"/>
  <c r="E984" i="17"/>
  <c r="F984" i="17"/>
  <c r="G984" i="17"/>
  <c r="H984" i="17"/>
  <c r="I984" i="17"/>
  <c r="J984" i="17"/>
  <c r="R984" i="17"/>
  <c r="B985" i="17"/>
  <c r="C985" i="17"/>
  <c r="D985" i="17"/>
  <c r="E985" i="17"/>
  <c r="F985" i="17"/>
  <c r="G985" i="17"/>
  <c r="H985" i="17"/>
  <c r="I985" i="17"/>
  <c r="J985" i="17"/>
  <c r="R985" i="17"/>
  <c r="B986" i="17"/>
  <c r="C986" i="17"/>
  <c r="D986" i="17"/>
  <c r="E986" i="17"/>
  <c r="F986" i="17"/>
  <c r="G986" i="17"/>
  <c r="H986" i="17"/>
  <c r="I986" i="17"/>
  <c r="J986" i="17"/>
  <c r="R986" i="17"/>
  <c r="B987" i="17"/>
  <c r="C987" i="17"/>
  <c r="D987" i="17"/>
  <c r="E987" i="17"/>
  <c r="F987" i="17"/>
  <c r="G987" i="17"/>
  <c r="H987" i="17"/>
  <c r="I987" i="17"/>
  <c r="J987" i="17"/>
  <c r="R987" i="17"/>
  <c r="B988" i="17"/>
  <c r="C988" i="17"/>
  <c r="D988" i="17"/>
  <c r="E988" i="17"/>
  <c r="F988" i="17"/>
  <c r="G988" i="17"/>
  <c r="H988" i="17"/>
  <c r="I988" i="17"/>
  <c r="J988" i="17"/>
  <c r="R988" i="17"/>
  <c r="B989" i="17"/>
  <c r="C989" i="17"/>
  <c r="D989" i="17"/>
  <c r="E989" i="17"/>
  <c r="F989" i="17"/>
  <c r="G989" i="17"/>
  <c r="H989" i="17"/>
  <c r="I989" i="17"/>
  <c r="J989" i="17"/>
  <c r="R989" i="17"/>
  <c r="B990" i="17"/>
  <c r="C990" i="17"/>
  <c r="D990" i="17"/>
  <c r="E990" i="17"/>
  <c r="F990" i="17"/>
  <c r="G990" i="17"/>
  <c r="H990" i="17"/>
  <c r="I990" i="17"/>
  <c r="J990" i="17"/>
  <c r="R990" i="17"/>
  <c r="B991" i="17"/>
  <c r="C991" i="17"/>
  <c r="D991" i="17"/>
  <c r="E991" i="17"/>
  <c r="F991" i="17"/>
  <c r="G991" i="17"/>
  <c r="H991" i="17"/>
  <c r="I991" i="17"/>
  <c r="J991" i="17"/>
  <c r="R991" i="17"/>
  <c r="B992" i="17"/>
  <c r="C992" i="17"/>
  <c r="D992" i="17"/>
  <c r="E992" i="17"/>
  <c r="F992" i="17"/>
  <c r="G992" i="17"/>
  <c r="H992" i="17"/>
  <c r="I992" i="17"/>
  <c r="J992" i="17"/>
  <c r="R992" i="17"/>
  <c r="B993" i="17"/>
  <c r="C993" i="17"/>
  <c r="D993" i="17"/>
  <c r="E993" i="17"/>
  <c r="F993" i="17"/>
  <c r="G993" i="17"/>
  <c r="H993" i="17"/>
  <c r="I993" i="17"/>
  <c r="J993" i="17"/>
  <c r="R993" i="17"/>
  <c r="B994" i="17"/>
  <c r="C994" i="17"/>
  <c r="D994" i="17"/>
  <c r="E994" i="17"/>
  <c r="F994" i="17"/>
  <c r="G994" i="17"/>
  <c r="H994" i="17"/>
  <c r="I994" i="17"/>
  <c r="J994" i="17"/>
  <c r="R994" i="17"/>
  <c r="B995" i="17"/>
  <c r="C995" i="17"/>
  <c r="D995" i="17"/>
  <c r="E995" i="17"/>
  <c r="F995" i="17"/>
  <c r="G995" i="17"/>
  <c r="H995" i="17"/>
  <c r="I995" i="17"/>
  <c r="J995" i="17"/>
  <c r="R995" i="17"/>
  <c r="B996" i="17"/>
  <c r="C996" i="17"/>
  <c r="D996" i="17"/>
  <c r="E996" i="17"/>
  <c r="F996" i="17"/>
  <c r="G996" i="17"/>
  <c r="H996" i="17"/>
  <c r="I996" i="17"/>
  <c r="J996" i="17"/>
  <c r="R996" i="17"/>
  <c r="B997" i="17"/>
  <c r="C997" i="17"/>
  <c r="D997" i="17"/>
  <c r="E997" i="17"/>
  <c r="F997" i="17"/>
  <c r="G997" i="17"/>
  <c r="H997" i="17"/>
  <c r="I997" i="17"/>
  <c r="J997" i="17"/>
  <c r="R997" i="17"/>
  <c r="B998" i="17"/>
  <c r="C998" i="17"/>
  <c r="D998" i="17"/>
  <c r="E998" i="17"/>
  <c r="F998" i="17"/>
  <c r="G998" i="17"/>
  <c r="H998" i="17"/>
  <c r="I998" i="17"/>
  <c r="J998" i="17"/>
  <c r="R998" i="17"/>
  <c r="B999" i="17"/>
  <c r="C999" i="17"/>
  <c r="D999" i="17"/>
  <c r="E999" i="17"/>
  <c r="F999" i="17"/>
  <c r="G999" i="17"/>
  <c r="H999" i="17"/>
  <c r="I999" i="17"/>
  <c r="J999" i="17"/>
  <c r="R999" i="17"/>
  <c r="B1000" i="17"/>
  <c r="C1000" i="17"/>
  <c r="D1000" i="17"/>
  <c r="E1000" i="17"/>
  <c r="F1000" i="17"/>
  <c r="G1000" i="17"/>
  <c r="H1000" i="17"/>
  <c r="I1000" i="17"/>
  <c r="J1000" i="17"/>
  <c r="R1000" i="17"/>
  <c r="B1001" i="17"/>
  <c r="C1001" i="17"/>
  <c r="D1001" i="17"/>
  <c r="E1001" i="17"/>
  <c r="F1001" i="17"/>
  <c r="G1001" i="17"/>
  <c r="H1001" i="17"/>
  <c r="I1001" i="17"/>
  <c r="J1001" i="17"/>
  <c r="R1001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2" i="17"/>
  <c r="R3" i="17"/>
  <c r="R4" i="17"/>
  <c r="R5" i="17"/>
  <c r="R6" i="17"/>
  <c r="R7" i="17"/>
  <c r="R8" i="17"/>
  <c r="R9" i="17"/>
  <c r="R10" i="17"/>
  <c r="R11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53" i="17"/>
  <c r="R54" i="17"/>
  <c r="R55" i="17"/>
  <c r="R56" i="17"/>
  <c r="R57" i="17"/>
  <c r="R58" i="17"/>
  <c r="R59" i="17"/>
  <c r="R60" i="17"/>
  <c r="R61" i="17"/>
  <c r="R62" i="17"/>
  <c r="R63" i="17"/>
  <c r="R64" i="17"/>
  <c r="R65" i="17"/>
  <c r="R66" i="17"/>
  <c r="R67" i="17"/>
  <c r="R68" i="17"/>
  <c r="R69" i="17"/>
  <c r="R70" i="17"/>
  <c r="R71" i="17"/>
  <c r="R72" i="17"/>
  <c r="R73" i="17"/>
  <c r="R74" i="17"/>
  <c r="R75" i="17"/>
  <c r="R76" i="17"/>
  <c r="R77" i="17"/>
  <c r="R78" i="17"/>
  <c r="R79" i="17"/>
  <c r="R80" i="17"/>
  <c r="R81" i="17"/>
  <c r="R82" i="17"/>
  <c r="R83" i="17"/>
  <c r="R84" i="17"/>
  <c r="R85" i="17"/>
  <c r="R86" i="17"/>
  <c r="R87" i="17"/>
  <c r="R88" i="17"/>
  <c r="R89" i="17"/>
  <c r="R90" i="17"/>
  <c r="R91" i="17"/>
  <c r="R92" i="17"/>
  <c r="R93" i="17"/>
  <c r="R94" i="17"/>
  <c r="R95" i="17"/>
  <c r="R96" i="17"/>
  <c r="R97" i="17"/>
  <c r="R98" i="17"/>
  <c r="R99" i="17"/>
  <c r="R100" i="17"/>
  <c r="R101" i="17"/>
  <c r="R102" i="17"/>
  <c r="R103" i="17"/>
  <c r="R104" i="17"/>
  <c r="R105" i="17"/>
  <c r="R106" i="17"/>
  <c r="R107" i="17"/>
  <c r="R108" i="17"/>
  <c r="R109" i="17"/>
  <c r="R110" i="17"/>
  <c r="R111" i="17"/>
  <c r="R112" i="17"/>
  <c r="R113" i="17"/>
  <c r="R114" i="17"/>
  <c r="R115" i="17"/>
  <c r="R116" i="17"/>
  <c r="R117" i="17"/>
  <c r="R118" i="17"/>
  <c r="R119" i="17"/>
  <c r="R120" i="17"/>
  <c r="R121" i="17"/>
  <c r="R122" i="17"/>
  <c r="R123" i="17"/>
  <c r="R124" i="17"/>
  <c r="R125" i="17"/>
  <c r="R126" i="17"/>
  <c r="R127" i="17"/>
  <c r="R128" i="17"/>
  <c r="R129" i="17"/>
  <c r="R130" i="17"/>
  <c r="R131" i="17"/>
  <c r="R132" i="17"/>
  <c r="R133" i="17"/>
  <c r="R134" i="17"/>
  <c r="R135" i="17"/>
  <c r="R136" i="17"/>
  <c r="R137" i="17"/>
  <c r="R138" i="17"/>
  <c r="R139" i="17"/>
  <c r="R140" i="17"/>
  <c r="R141" i="17"/>
  <c r="R142" i="17"/>
  <c r="R143" i="17"/>
  <c r="R144" i="17"/>
  <c r="R145" i="17"/>
  <c r="R146" i="17"/>
  <c r="R147" i="17"/>
  <c r="R148" i="17"/>
  <c r="R149" i="17"/>
  <c r="R150" i="17"/>
  <c r="R151" i="17"/>
  <c r="R152" i="17"/>
  <c r="R153" i="17"/>
  <c r="R154" i="17"/>
  <c r="R155" i="17"/>
  <c r="R156" i="17"/>
  <c r="R157" i="17"/>
  <c r="R158" i="17"/>
  <c r="R159" i="17"/>
  <c r="R160" i="17"/>
  <c r="R161" i="17"/>
  <c r="R162" i="17"/>
  <c r="R163" i="17"/>
  <c r="R164" i="17"/>
  <c r="R165" i="17"/>
  <c r="R166" i="17"/>
  <c r="R167" i="17"/>
  <c r="R168" i="17"/>
  <c r="R169" i="17"/>
  <c r="R170" i="17"/>
  <c r="R171" i="17"/>
  <c r="R172" i="17"/>
  <c r="R173" i="17"/>
  <c r="R174" i="17"/>
  <c r="R175" i="17"/>
  <c r="R176" i="17"/>
  <c r="R177" i="17"/>
  <c r="R178" i="17"/>
  <c r="R179" i="17"/>
  <c r="R180" i="17"/>
  <c r="R181" i="17"/>
  <c r="R182" i="17"/>
  <c r="R183" i="17"/>
  <c r="R184" i="17"/>
  <c r="R185" i="17"/>
  <c r="R186" i="17"/>
  <c r="R187" i="17"/>
  <c r="R188" i="17"/>
  <c r="R189" i="17"/>
  <c r="R190" i="17"/>
  <c r="R191" i="17"/>
  <c r="R192" i="17"/>
  <c r="R193" i="17"/>
  <c r="R194" i="17"/>
  <c r="R195" i="17"/>
  <c r="R196" i="17"/>
  <c r="R197" i="17"/>
  <c r="R198" i="17"/>
  <c r="R199" i="17"/>
  <c r="R200" i="17"/>
  <c r="R201" i="17"/>
  <c r="R202" i="17"/>
  <c r="R203" i="17"/>
  <c r="R204" i="17"/>
  <c r="R205" i="17"/>
  <c r="R206" i="17"/>
  <c r="R207" i="17"/>
  <c r="R208" i="17"/>
  <c r="R209" i="17"/>
  <c r="R210" i="17"/>
  <c r="R211" i="17"/>
  <c r="R212" i="17"/>
  <c r="R213" i="17"/>
  <c r="R214" i="17"/>
  <c r="R215" i="17"/>
  <c r="R216" i="17"/>
  <c r="R217" i="17"/>
  <c r="R218" i="17"/>
  <c r="R219" i="17"/>
  <c r="R220" i="17"/>
  <c r="R221" i="17"/>
  <c r="R222" i="17"/>
  <c r="R223" i="17"/>
  <c r="R224" i="17"/>
  <c r="R225" i="17"/>
  <c r="R226" i="17"/>
  <c r="R227" i="17"/>
  <c r="R228" i="17"/>
  <c r="R229" i="17"/>
  <c r="R230" i="17"/>
  <c r="R231" i="17"/>
  <c r="R232" i="17"/>
  <c r="R233" i="17"/>
  <c r="R234" i="17"/>
  <c r="R235" i="17"/>
  <c r="R236" i="17"/>
  <c r="R237" i="17"/>
  <c r="R238" i="17"/>
  <c r="R239" i="17"/>
  <c r="R240" i="17"/>
  <c r="R241" i="17"/>
  <c r="R242" i="17"/>
  <c r="R243" i="17"/>
  <c r="R244" i="17"/>
  <c r="R245" i="17"/>
  <c r="R246" i="17"/>
  <c r="R247" i="17"/>
  <c r="R248" i="17"/>
  <c r="R249" i="17"/>
  <c r="R250" i="17"/>
  <c r="R251" i="17"/>
  <c r="R252" i="17"/>
  <c r="R253" i="17"/>
  <c r="R254" i="17"/>
  <c r="R255" i="17"/>
  <c r="R256" i="17"/>
  <c r="R257" i="17"/>
  <c r="R258" i="17"/>
  <c r="R259" i="17"/>
  <c r="R260" i="17"/>
  <c r="R261" i="17"/>
  <c r="R262" i="17"/>
  <c r="R263" i="17"/>
  <c r="R264" i="17"/>
  <c r="R265" i="17"/>
  <c r="R266" i="17"/>
  <c r="R267" i="17"/>
  <c r="R268" i="17"/>
  <c r="R269" i="17"/>
  <c r="R270" i="17"/>
  <c r="R271" i="17"/>
  <c r="R272" i="17"/>
  <c r="R273" i="17"/>
  <c r="R274" i="17"/>
  <c r="R275" i="17"/>
  <c r="R276" i="17"/>
  <c r="R277" i="17"/>
  <c r="R278" i="17"/>
  <c r="R279" i="17"/>
  <c r="R280" i="17"/>
  <c r="R281" i="17"/>
  <c r="R282" i="17"/>
  <c r="R283" i="17"/>
  <c r="R284" i="17"/>
  <c r="R285" i="17"/>
  <c r="R286" i="17"/>
  <c r="R287" i="17"/>
  <c r="R288" i="17"/>
  <c r="R289" i="17"/>
  <c r="R290" i="17"/>
  <c r="R291" i="17"/>
  <c r="R292" i="17"/>
  <c r="R293" i="17"/>
  <c r="R294" i="17"/>
  <c r="R295" i="17"/>
  <c r="R296" i="17"/>
  <c r="R297" i="17"/>
  <c r="R298" i="17"/>
  <c r="R299" i="17"/>
  <c r="R300" i="17"/>
  <c r="R301" i="17"/>
  <c r="R2" i="17"/>
  <c r="B301" i="17"/>
  <c r="B300" i="17"/>
  <c r="B299" i="17"/>
  <c r="B298" i="17"/>
  <c r="B297" i="17"/>
  <c r="B296" i="17"/>
  <c r="B295" i="17"/>
  <c r="B294" i="17"/>
  <c r="B293" i="17"/>
  <c r="B292" i="17"/>
  <c r="B291" i="17"/>
  <c r="B290" i="17"/>
  <c r="B289" i="17"/>
  <c r="B288" i="17"/>
  <c r="B287" i="17"/>
  <c r="B286" i="17"/>
  <c r="B285" i="17"/>
  <c r="B284" i="17"/>
  <c r="B283" i="17"/>
  <c r="B282" i="17"/>
  <c r="B281" i="17"/>
  <c r="B280" i="17"/>
  <c r="B279" i="17"/>
  <c r="B278" i="17"/>
  <c r="B277" i="17"/>
  <c r="B276" i="17"/>
  <c r="B275" i="17"/>
  <c r="B274" i="17"/>
  <c r="B273" i="17"/>
  <c r="B272" i="17"/>
  <c r="B271" i="17"/>
  <c r="B270" i="17"/>
  <c r="B269" i="17"/>
  <c r="B268" i="17"/>
  <c r="B267" i="17"/>
  <c r="B266" i="17"/>
  <c r="B265" i="17"/>
  <c r="B264" i="17"/>
  <c r="B263" i="17"/>
  <c r="B262" i="17"/>
  <c r="B261" i="17"/>
  <c r="B260" i="17"/>
  <c r="B259" i="17"/>
  <c r="B258" i="17"/>
  <c r="B257" i="17"/>
  <c r="B256" i="17"/>
  <c r="B255" i="17"/>
  <c r="B254" i="17"/>
  <c r="B253" i="17"/>
  <c r="B252" i="17"/>
  <c r="B251" i="17"/>
  <c r="B250" i="17"/>
  <c r="B249" i="17"/>
  <c r="B248" i="17"/>
  <c r="B247" i="17"/>
  <c r="B246" i="17"/>
  <c r="B245" i="17"/>
  <c r="B244" i="17"/>
  <c r="B243" i="17"/>
  <c r="B242" i="17"/>
  <c r="B241" i="17"/>
  <c r="B240" i="17"/>
  <c r="B239" i="17"/>
  <c r="B238" i="17"/>
  <c r="B237" i="17"/>
  <c r="B236" i="17"/>
  <c r="B235" i="17"/>
  <c r="B234" i="17"/>
  <c r="B233" i="17"/>
  <c r="B232" i="17"/>
  <c r="B231" i="17"/>
  <c r="B230" i="17"/>
  <c r="B229" i="17"/>
  <c r="B228" i="17"/>
  <c r="B227" i="17"/>
  <c r="B226" i="17"/>
  <c r="B225" i="17"/>
  <c r="B224" i="17"/>
  <c r="B223" i="17"/>
  <c r="B222" i="17"/>
  <c r="B221" i="17"/>
  <c r="B220" i="17"/>
  <c r="B219" i="17"/>
  <c r="B218" i="17"/>
  <c r="B217" i="17"/>
  <c r="B216" i="17"/>
  <c r="B215" i="17"/>
  <c r="B214" i="17"/>
  <c r="B213" i="17"/>
  <c r="B212" i="17"/>
  <c r="B211" i="17"/>
  <c r="B210" i="17"/>
  <c r="B209" i="17"/>
  <c r="B208" i="17"/>
  <c r="B207" i="17"/>
  <c r="B206" i="17"/>
  <c r="B205" i="17"/>
  <c r="B204" i="17"/>
  <c r="B203" i="17"/>
  <c r="B202" i="17"/>
  <c r="B201" i="17"/>
  <c r="B200" i="17"/>
  <c r="B199" i="17"/>
  <c r="B198" i="17"/>
  <c r="B197" i="17"/>
  <c r="B196" i="17"/>
  <c r="B195" i="17"/>
  <c r="B194" i="17"/>
  <c r="B193" i="17"/>
  <c r="B192" i="17"/>
  <c r="B191" i="17"/>
  <c r="B190" i="17"/>
  <c r="B189" i="17"/>
  <c r="B188" i="17"/>
  <c r="B187" i="17"/>
  <c r="B186" i="17"/>
  <c r="B185" i="17"/>
  <c r="B184" i="17"/>
  <c r="B183" i="17"/>
  <c r="B182" i="17"/>
  <c r="B181" i="17"/>
  <c r="B180" i="17"/>
  <c r="B179" i="17"/>
  <c r="B178" i="17"/>
  <c r="B177" i="17"/>
  <c r="B176" i="17"/>
  <c r="B175" i="17"/>
  <c r="B174" i="17"/>
  <c r="B173" i="17"/>
  <c r="B172" i="17"/>
  <c r="B171" i="17"/>
  <c r="B170" i="17"/>
  <c r="B169" i="17"/>
  <c r="B168" i="17"/>
  <c r="B167" i="17"/>
  <c r="B166" i="17"/>
  <c r="B165" i="17"/>
  <c r="B164" i="17"/>
  <c r="B163" i="17"/>
  <c r="B162" i="17"/>
  <c r="B161" i="17"/>
  <c r="B160" i="17"/>
  <c r="B159" i="17"/>
  <c r="B158" i="17"/>
  <c r="B157" i="17"/>
  <c r="B156" i="17"/>
  <c r="B155" i="17"/>
  <c r="B154" i="17"/>
  <c r="B153" i="17"/>
  <c r="B152" i="17"/>
  <c r="B151" i="17"/>
  <c r="B150" i="17"/>
  <c r="B149" i="17"/>
  <c r="B148" i="17"/>
  <c r="B147" i="17"/>
  <c r="B146" i="17"/>
  <c r="B145" i="17"/>
  <c r="B144" i="17"/>
  <c r="B143" i="17"/>
  <c r="B142" i="17"/>
  <c r="B141" i="17"/>
  <c r="B140" i="17"/>
  <c r="B139" i="17"/>
  <c r="B138" i="17"/>
  <c r="B137" i="17"/>
  <c r="B136" i="17"/>
  <c r="B135" i="17"/>
  <c r="B134" i="17"/>
  <c r="B133" i="17"/>
  <c r="B132" i="17"/>
  <c r="B131" i="17"/>
  <c r="B130" i="17"/>
  <c r="B129" i="17"/>
  <c r="B128" i="17"/>
  <c r="B127" i="17"/>
  <c r="B126" i="17"/>
  <c r="B125" i="17"/>
  <c r="B124" i="17"/>
  <c r="B123" i="17"/>
  <c r="B122" i="17"/>
  <c r="B121" i="17"/>
  <c r="B120" i="17"/>
  <c r="B119" i="17"/>
  <c r="B118" i="17"/>
  <c r="B117" i="17"/>
  <c r="B116" i="17"/>
  <c r="B115" i="17"/>
  <c r="B114" i="17"/>
  <c r="B113" i="17"/>
  <c r="B112" i="17"/>
  <c r="B111" i="17"/>
  <c r="B11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B97" i="17"/>
  <c r="B96" i="17"/>
  <c r="B95" i="17"/>
  <c r="B94" i="17"/>
  <c r="B93" i="17"/>
  <c r="B92" i="17"/>
  <c r="B91" i="17"/>
  <c r="B90" i="17"/>
  <c r="B89" i="17"/>
  <c r="B88" i="17"/>
  <c r="B87" i="17"/>
  <c r="B86" i="17"/>
  <c r="B85" i="17"/>
  <c r="B84" i="17"/>
  <c r="B83" i="17"/>
  <c r="B82" i="17"/>
  <c r="B81" i="17"/>
  <c r="B80" i="17"/>
  <c r="B79" i="17"/>
  <c r="B78" i="17"/>
  <c r="B77" i="17"/>
  <c r="B76" i="17"/>
  <c r="B75" i="17"/>
  <c r="B74" i="17"/>
  <c r="B73" i="17"/>
  <c r="B72" i="17"/>
  <c r="B71" i="17"/>
  <c r="B70" i="17"/>
  <c r="B69" i="17"/>
  <c r="B68" i="17"/>
  <c r="B67" i="17"/>
  <c r="B66" i="17"/>
  <c r="B65" i="17"/>
  <c r="B64" i="17"/>
  <c r="B63" i="17"/>
  <c r="B62" i="17"/>
  <c r="B61" i="17"/>
  <c r="B60" i="17"/>
  <c r="B59" i="17"/>
  <c r="B58" i="17"/>
  <c r="B57" i="17"/>
  <c r="B56" i="17"/>
  <c r="B55" i="17"/>
  <c r="B54" i="17"/>
  <c r="B53" i="17"/>
  <c r="B52" i="17"/>
  <c r="B51" i="17"/>
  <c r="B50" i="17"/>
  <c r="B49" i="17"/>
  <c r="B48" i="17"/>
  <c r="B47" i="17"/>
  <c r="B46" i="17"/>
  <c r="B45" i="17"/>
  <c r="B44" i="17"/>
  <c r="B43" i="17"/>
  <c r="B42" i="17"/>
  <c r="B41" i="17"/>
  <c r="B40" i="17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B5" i="17"/>
  <c r="B4" i="17"/>
  <c r="B3" i="17"/>
  <c r="F27" i="20"/>
  <c r="G27" i="20"/>
  <c r="G47" i="20" s="1"/>
  <c r="DI33" i="3" l="1"/>
  <c r="BR102" i="3"/>
  <c r="CC33" i="3"/>
  <c r="M792" i="17"/>
  <c r="M664" i="17"/>
  <c r="M561" i="17"/>
  <c r="M545" i="17"/>
  <c r="M537" i="17"/>
  <c r="M533" i="17"/>
  <c r="M531" i="17"/>
  <c r="M530" i="17"/>
  <c r="M529" i="17"/>
  <c r="M527" i="17"/>
  <c r="BV102" i="3"/>
  <c r="CS33" i="3"/>
  <c r="DQ33" i="3"/>
  <c r="DA33" i="3"/>
  <c r="CK33" i="3"/>
  <c r="M874" i="17"/>
  <c r="M810" i="17"/>
  <c r="M800" i="17"/>
  <c r="M796" i="17"/>
  <c r="M794" i="17"/>
  <c r="M793" i="17"/>
  <c r="M395" i="17"/>
  <c r="M332" i="17"/>
  <c r="DM33" i="3"/>
  <c r="DE33" i="3"/>
  <c r="CW33" i="3"/>
  <c r="CO33" i="3"/>
  <c r="CG33" i="3"/>
  <c r="DT102" i="3"/>
  <c r="DP102" i="3"/>
  <c r="DL102" i="3"/>
  <c r="DH102" i="3"/>
  <c r="DD102" i="3"/>
  <c r="CZ102" i="3"/>
  <c r="CV102" i="3"/>
  <c r="CR102" i="3"/>
  <c r="CN102" i="3"/>
  <c r="CJ102" i="3"/>
  <c r="CF102" i="3"/>
  <c r="CB102" i="3"/>
  <c r="BX102" i="3"/>
  <c r="BT102" i="3"/>
  <c r="BP102" i="3"/>
  <c r="DS33" i="3"/>
  <c r="DO33" i="3"/>
  <c r="DK33" i="3"/>
  <c r="DG33" i="3"/>
  <c r="DC33" i="3"/>
  <c r="CY33" i="3"/>
  <c r="CU33" i="3"/>
  <c r="CQ33" i="3"/>
  <c r="M991" i="17"/>
  <c r="M979" i="17"/>
  <c r="M975" i="17"/>
  <c r="M973" i="17"/>
  <c r="M972" i="17"/>
  <c r="M906" i="17"/>
  <c r="M890" i="17"/>
  <c r="M882" i="17"/>
  <c r="M878" i="17"/>
  <c r="M876" i="17"/>
  <c r="M875" i="17"/>
  <c r="M672" i="17"/>
  <c r="M668" i="17"/>
  <c r="M666" i="17"/>
  <c r="M665" i="17"/>
  <c r="M459" i="17"/>
  <c r="M411" i="17"/>
  <c r="M403" i="17"/>
  <c r="M399" i="17"/>
  <c r="M397" i="17"/>
  <c r="M396" i="17"/>
  <c r="M744" i="17"/>
  <c r="M712" i="17"/>
  <c r="M680" i="17"/>
  <c r="M427" i="17"/>
  <c r="M971" i="17"/>
  <c r="M842" i="17"/>
  <c r="M593" i="17"/>
  <c r="M526" i="17"/>
  <c r="M938" i="17"/>
  <c r="M914" i="17"/>
  <c r="M910" i="17"/>
  <c r="M908" i="17"/>
  <c r="M907" i="17"/>
  <c r="M858" i="17"/>
  <c r="M846" i="17"/>
  <c r="M844" i="17"/>
  <c r="M843" i="17"/>
  <c r="M760" i="17"/>
  <c r="M752" i="17"/>
  <c r="M748" i="17"/>
  <c r="M746" i="17"/>
  <c r="M625" i="17"/>
  <c r="M609" i="17"/>
  <c r="M601" i="17"/>
  <c r="M597" i="17"/>
  <c r="M595" i="17"/>
  <c r="M594" i="17"/>
  <c r="M493" i="17"/>
  <c r="M477" i="17"/>
  <c r="M463" i="17"/>
  <c r="M461" i="17"/>
  <c r="M460" i="17"/>
  <c r="M363" i="17"/>
  <c r="M348" i="17"/>
  <c r="M340" i="17"/>
  <c r="M336" i="17"/>
  <c r="M334" i="17"/>
  <c r="M333" i="17"/>
  <c r="M955" i="17"/>
  <c r="M947" i="17"/>
  <c r="M943" i="17"/>
  <c r="M941" i="17"/>
  <c r="M940" i="17"/>
  <c r="M939" i="17"/>
  <c r="M922" i="17"/>
  <c r="M866" i="17"/>
  <c r="M862" i="17"/>
  <c r="M860" i="17"/>
  <c r="M859" i="17"/>
  <c r="M826" i="17"/>
  <c r="M818" i="17"/>
  <c r="M814" i="17"/>
  <c r="M812" i="17"/>
  <c r="M811" i="17"/>
  <c r="M776" i="17"/>
  <c r="M768" i="17"/>
  <c r="M764" i="17"/>
  <c r="M762" i="17"/>
  <c r="M761" i="17"/>
  <c r="M728" i="17"/>
  <c r="M720" i="17"/>
  <c r="M716" i="17"/>
  <c r="M714" i="17"/>
  <c r="M713" i="17"/>
  <c r="M696" i="17"/>
  <c r="M648" i="17"/>
  <c r="M641" i="17"/>
  <c r="M633" i="17"/>
  <c r="M629" i="17"/>
  <c r="M627" i="17"/>
  <c r="M626" i="17"/>
  <c r="M577" i="17"/>
  <c r="M569" i="17"/>
  <c r="M565" i="17"/>
  <c r="M563" i="17"/>
  <c r="M562" i="17"/>
  <c r="M509" i="17"/>
  <c r="M501" i="17"/>
  <c r="M497" i="17"/>
  <c r="M443" i="17"/>
  <c r="M435" i="17"/>
  <c r="M431" i="17"/>
  <c r="M429" i="17"/>
  <c r="M428" i="17"/>
  <c r="M379" i="17"/>
  <c r="M371" i="17"/>
  <c r="M367" i="17"/>
  <c r="M365" i="17"/>
  <c r="M364" i="17"/>
  <c r="M316" i="17"/>
  <c r="M308" i="17"/>
  <c r="M304" i="17"/>
  <c r="M302" i="17"/>
  <c r="M898" i="17"/>
  <c r="M894" i="17"/>
  <c r="M892" i="17"/>
  <c r="M891" i="17"/>
  <c r="M834" i="17"/>
  <c r="M830" i="17"/>
  <c r="M828" i="17"/>
  <c r="M827" i="17"/>
  <c r="M736" i="17"/>
  <c r="M732" i="17"/>
  <c r="M730" i="17"/>
  <c r="M729" i="17"/>
  <c r="M704" i="17"/>
  <c r="M700" i="17"/>
  <c r="M698" i="17"/>
  <c r="M697" i="17"/>
  <c r="M688" i="17"/>
  <c r="M684" i="17"/>
  <c r="M682" i="17"/>
  <c r="M681" i="17"/>
  <c r="M656" i="17"/>
  <c r="M652" i="17"/>
  <c r="M650" i="17"/>
  <c r="M649" i="17"/>
  <c r="M617" i="17"/>
  <c r="M613" i="17"/>
  <c r="M611" i="17"/>
  <c r="M610" i="17"/>
  <c r="M585" i="17"/>
  <c r="M581" i="17"/>
  <c r="M579" i="17"/>
  <c r="M578" i="17"/>
  <c r="M553" i="17"/>
  <c r="M549" i="17"/>
  <c r="M547" i="17"/>
  <c r="M546" i="17"/>
  <c r="M517" i="17"/>
  <c r="M513" i="17"/>
  <c r="M511" i="17"/>
  <c r="M510" i="17"/>
  <c r="M485" i="17"/>
  <c r="M481" i="17"/>
  <c r="M479" i="17"/>
  <c r="M478" i="17"/>
  <c r="M451" i="17"/>
  <c r="M447" i="17"/>
  <c r="M445" i="17"/>
  <c r="M444" i="17"/>
  <c r="M419" i="17"/>
  <c r="M415" i="17"/>
  <c r="M413" i="17"/>
  <c r="M412" i="17"/>
  <c r="M387" i="17"/>
  <c r="M383" i="17"/>
  <c r="M381" i="17"/>
  <c r="M380" i="17"/>
  <c r="M356" i="17"/>
  <c r="M352" i="17"/>
  <c r="M350" i="17"/>
  <c r="M349" i="17"/>
  <c r="M324" i="17"/>
  <c r="M320" i="17"/>
  <c r="M318" i="17"/>
  <c r="M317" i="17"/>
  <c r="M999" i="17"/>
  <c r="M995" i="17"/>
  <c r="M993" i="17"/>
  <c r="M992" i="17"/>
  <c r="M963" i="17"/>
  <c r="M959" i="17"/>
  <c r="M957" i="17"/>
  <c r="M956" i="17"/>
  <c r="M930" i="17"/>
  <c r="M926" i="17"/>
  <c r="M924" i="17"/>
  <c r="M923" i="17"/>
  <c r="M850" i="17"/>
  <c r="M784" i="17"/>
  <c r="M780" i="17"/>
  <c r="M778" i="17"/>
  <c r="M777" i="17"/>
  <c r="M745" i="17"/>
  <c r="M495" i="17"/>
  <c r="M494" i="17"/>
  <c r="M467" i="17"/>
  <c r="M1001" i="17"/>
  <c r="M1000" i="17"/>
  <c r="M987" i="17"/>
  <c r="M985" i="17"/>
  <c r="M984" i="17"/>
  <c r="M983" i="17"/>
  <c r="M981" i="17"/>
  <c r="M980" i="17"/>
  <c r="M967" i="17"/>
  <c r="M965" i="17"/>
  <c r="M964" i="17"/>
  <c r="M951" i="17"/>
  <c r="M949" i="17"/>
  <c r="M948" i="17"/>
  <c r="M934" i="17"/>
  <c r="M932" i="17"/>
  <c r="M931" i="17"/>
  <c r="M918" i="17"/>
  <c r="M916" i="17"/>
  <c r="M915" i="17"/>
  <c r="M902" i="17"/>
  <c r="M900" i="17"/>
  <c r="M899" i="17"/>
  <c r="M886" i="17"/>
  <c r="M884" i="17"/>
  <c r="M883" i="17"/>
  <c r="M870" i="17"/>
  <c r="M868" i="17"/>
  <c r="M867" i="17"/>
  <c r="M854" i="17"/>
  <c r="M852" i="17"/>
  <c r="M851" i="17"/>
  <c r="M838" i="17"/>
  <c r="M836" i="17"/>
  <c r="M835" i="17"/>
  <c r="M822" i="17"/>
  <c r="M820" i="17"/>
  <c r="M819" i="17"/>
  <c r="M804" i="17"/>
  <c r="M802" i="17"/>
  <c r="M801" i="17"/>
  <c r="M788" i="17"/>
  <c r="M786" i="17"/>
  <c r="M785" i="17"/>
  <c r="M772" i="17"/>
  <c r="M770" i="17"/>
  <c r="M769" i="17"/>
  <c r="M756" i="17"/>
  <c r="M754" i="17"/>
  <c r="M753" i="17"/>
  <c r="M740" i="17"/>
  <c r="M738" i="17"/>
  <c r="M737" i="17"/>
  <c r="M724" i="17"/>
  <c r="M722" i="17"/>
  <c r="M721" i="17"/>
  <c r="M708" i="17"/>
  <c r="M706" i="17"/>
  <c r="M705" i="17"/>
  <c r="M692" i="17"/>
  <c r="M690" i="17"/>
  <c r="M689" i="17"/>
  <c r="M676" i="17"/>
  <c r="M674" i="17"/>
  <c r="M673" i="17"/>
  <c r="M660" i="17"/>
  <c r="M658" i="17"/>
  <c r="M657" i="17"/>
  <c r="M644" i="17"/>
  <c r="M642" i="17"/>
  <c r="M637" i="17"/>
  <c r="M635" i="17"/>
  <c r="M634" i="17"/>
  <c r="M621" i="17"/>
  <c r="M619" i="17"/>
  <c r="M618" i="17"/>
  <c r="M605" i="17"/>
  <c r="M603" i="17"/>
  <c r="M602" i="17"/>
  <c r="M589" i="17"/>
  <c r="M587" i="17"/>
  <c r="M586" i="17"/>
  <c r="M573" i="17"/>
  <c r="M571" i="17"/>
  <c r="M570" i="17"/>
  <c r="M557" i="17"/>
  <c r="M555" i="17"/>
  <c r="M554" i="17"/>
  <c r="M541" i="17"/>
  <c r="M539" i="17"/>
  <c r="M538" i="17"/>
  <c r="M521" i="17"/>
  <c r="M519" i="17"/>
  <c r="M518" i="17"/>
  <c r="M505" i="17"/>
  <c r="M503" i="17"/>
  <c r="M502" i="17"/>
  <c r="M489" i="17"/>
  <c r="M487" i="17"/>
  <c r="M486" i="17"/>
  <c r="M473" i="17"/>
  <c r="M471" i="17"/>
  <c r="M469" i="17"/>
  <c r="M468" i="17"/>
  <c r="M455" i="17"/>
  <c r="M453" i="17"/>
  <c r="M452" i="17"/>
  <c r="M439" i="17"/>
  <c r="M437" i="17"/>
  <c r="M436" i="17"/>
  <c r="M423" i="17"/>
  <c r="M421" i="17"/>
  <c r="M420" i="17"/>
  <c r="M407" i="17"/>
  <c r="M405" i="17"/>
  <c r="M404" i="17"/>
  <c r="M391" i="17"/>
  <c r="M389" i="17"/>
  <c r="M388" i="17"/>
  <c r="M375" i="17"/>
  <c r="M373" i="17"/>
  <c r="M372" i="17"/>
  <c r="M359" i="17"/>
  <c r="M358" i="17"/>
  <c r="M357" i="17"/>
  <c r="M344" i="17"/>
  <c r="M342" i="17"/>
  <c r="M341" i="17"/>
  <c r="M328" i="17"/>
  <c r="M326" i="17"/>
  <c r="M325" i="17"/>
  <c r="M312" i="17"/>
  <c r="M310" i="17"/>
  <c r="M309" i="17"/>
  <c r="M997" i="17"/>
  <c r="M996" i="17"/>
  <c r="M989" i="17"/>
  <c r="M988" i="17"/>
  <c r="M977" i="17"/>
  <c r="M976" i="17"/>
  <c r="M969" i="17"/>
  <c r="M968" i="17"/>
  <c r="M961" i="17"/>
  <c r="M960" i="17"/>
  <c r="M953" i="17"/>
  <c r="M952" i="17"/>
  <c r="M945" i="17"/>
  <c r="M944" i="17"/>
  <c r="M936" i="17"/>
  <c r="M935" i="17"/>
  <c r="M928" i="17"/>
  <c r="M927" i="17"/>
  <c r="M920" i="17"/>
  <c r="M919" i="17"/>
  <c r="M912" i="17"/>
  <c r="M911" i="17"/>
  <c r="M904" i="17"/>
  <c r="M903" i="17"/>
  <c r="M896" i="17"/>
  <c r="M895" i="17"/>
  <c r="M888" i="17"/>
  <c r="M887" i="17"/>
  <c r="M880" i="17"/>
  <c r="M879" i="17"/>
  <c r="M872" i="17"/>
  <c r="M871" i="17"/>
  <c r="M864" i="17"/>
  <c r="M863" i="17"/>
  <c r="M856" i="17"/>
  <c r="M855" i="17"/>
  <c r="M848" i="17"/>
  <c r="M847" i="17"/>
  <c r="M840" i="17"/>
  <c r="M839" i="17"/>
  <c r="M832" i="17"/>
  <c r="M831" i="17"/>
  <c r="M824" i="17"/>
  <c r="M823" i="17"/>
  <c r="M816" i="17"/>
  <c r="M815" i="17"/>
  <c r="M808" i="17"/>
  <c r="M806" i="17"/>
  <c r="M805" i="17"/>
  <c r="M798" i="17"/>
  <c r="M797" i="17"/>
  <c r="M790" i="17"/>
  <c r="M789" i="17"/>
  <c r="M782" i="17"/>
  <c r="M781" i="17"/>
  <c r="M774" i="17"/>
  <c r="M773" i="17"/>
  <c r="M766" i="17"/>
  <c r="M765" i="17"/>
  <c r="M758" i="17"/>
  <c r="M757" i="17"/>
  <c r="M750" i="17"/>
  <c r="M749" i="17"/>
  <c r="M742" i="17"/>
  <c r="M741" i="17"/>
  <c r="M734" i="17"/>
  <c r="M733" i="17"/>
  <c r="M726" i="17"/>
  <c r="M725" i="17"/>
  <c r="M718" i="17"/>
  <c r="M717" i="17"/>
  <c r="M710" i="17"/>
  <c r="M709" i="17"/>
  <c r="M702" i="17"/>
  <c r="M701" i="17"/>
  <c r="M694" i="17"/>
  <c r="M693" i="17"/>
  <c r="M686" i="17"/>
  <c r="M685" i="17"/>
  <c r="M678" i="17"/>
  <c r="M677" i="17"/>
  <c r="M670" i="17"/>
  <c r="M669" i="17"/>
  <c r="M662" i="17"/>
  <c r="M661" i="17"/>
  <c r="M654" i="17"/>
  <c r="M653" i="17"/>
  <c r="M646" i="17"/>
  <c r="M645" i="17"/>
  <c r="M639" i="17"/>
  <c r="M638" i="17"/>
  <c r="M631" i="17"/>
  <c r="M630" i="17"/>
  <c r="M623" i="17"/>
  <c r="M622" i="17"/>
  <c r="M615" i="17"/>
  <c r="M614" i="17"/>
  <c r="M607" i="17"/>
  <c r="M606" i="17"/>
  <c r="M599" i="17"/>
  <c r="M598" i="17"/>
  <c r="M591" i="17"/>
  <c r="M590" i="17"/>
  <c r="M583" i="17"/>
  <c r="M582" i="17"/>
  <c r="M575" i="17"/>
  <c r="M574" i="17"/>
  <c r="M567" i="17"/>
  <c r="M566" i="17"/>
  <c r="M559" i="17"/>
  <c r="M558" i="17"/>
  <c r="M551" i="17"/>
  <c r="M550" i="17"/>
  <c r="M543" i="17"/>
  <c r="M542" i="17"/>
  <c r="M535" i="17"/>
  <c r="M534" i="17"/>
  <c r="M523" i="17"/>
  <c r="M522" i="17"/>
  <c r="M515" i="17"/>
  <c r="M514" i="17"/>
  <c r="M507" i="17"/>
  <c r="M506" i="17"/>
  <c r="M499" i="17"/>
  <c r="M498" i="17"/>
  <c r="M491" i="17"/>
  <c r="M490" i="17"/>
  <c r="M483" i="17"/>
  <c r="M482" i="17"/>
  <c r="M475" i="17"/>
  <c r="M474" i="17"/>
  <c r="M465" i="17"/>
  <c r="M464" i="17"/>
  <c r="M457" i="17"/>
  <c r="M456" i="17"/>
  <c r="M449" i="17"/>
  <c r="M448" i="17"/>
  <c r="M441" i="17"/>
  <c r="M440" i="17"/>
  <c r="M433" i="17"/>
  <c r="M432" i="17"/>
  <c r="M425" i="17"/>
  <c r="M424" i="17"/>
  <c r="M417" i="17"/>
  <c r="M416" i="17"/>
  <c r="M409" i="17"/>
  <c r="M408" i="17"/>
  <c r="M401" i="17"/>
  <c r="M400" i="17"/>
  <c r="M393" i="17"/>
  <c r="M392" i="17"/>
  <c r="M385" i="17"/>
  <c r="M384" i="17"/>
  <c r="M377" i="17"/>
  <c r="M376" i="17"/>
  <c r="M369" i="17"/>
  <c r="M368" i="17"/>
  <c r="M361" i="17"/>
  <c r="M360" i="17"/>
  <c r="M354" i="17"/>
  <c r="M353" i="17"/>
  <c r="M346" i="17"/>
  <c r="M345" i="17"/>
  <c r="M338" i="17"/>
  <c r="M337" i="17"/>
  <c r="M330" i="17"/>
  <c r="M329" i="17"/>
  <c r="M322" i="17"/>
  <c r="M321" i="17"/>
  <c r="M314" i="17"/>
  <c r="M313" i="17"/>
  <c r="M306" i="17"/>
  <c r="M305" i="17"/>
  <c r="M998" i="17"/>
  <c r="M994" i="17"/>
  <c r="M990" i="17"/>
  <c r="M986" i="17"/>
  <c r="M982" i="17"/>
  <c r="M978" i="17"/>
  <c r="M974" i="17"/>
  <c r="M970" i="17"/>
  <c r="M966" i="17"/>
  <c r="M962" i="17"/>
  <c r="M958" i="17"/>
  <c r="M954" i="17"/>
  <c r="M950" i="17"/>
  <c r="M946" i="17"/>
  <c r="M942" i="17"/>
  <c r="M937" i="17"/>
  <c r="M933" i="17"/>
  <c r="M929" i="17"/>
  <c r="M925" i="17"/>
  <c r="M921" i="17"/>
  <c r="M917" i="17"/>
  <c r="M913" i="17"/>
  <c r="M909" i="17"/>
  <c r="M905" i="17"/>
  <c r="M901" i="17"/>
  <c r="M897" i="17"/>
  <c r="M893" i="17"/>
  <c r="M889" i="17"/>
  <c r="M885" i="17"/>
  <c r="M881" i="17"/>
  <c r="M877" i="17"/>
  <c r="M873" i="17"/>
  <c r="M869" i="17"/>
  <c r="M865" i="17"/>
  <c r="M861" i="17"/>
  <c r="M857" i="17"/>
  <c r="M853" i="17"/>
  <c r="M849" i="17"/>
  <c r="M845" i="17"/>
  <c r="M841" i="17"/>
  <c r="M837" i="17"/>
  <c r="M833" i="17"/>
  <c r="M829" i="17"/>
  <c r="M825" i="17"/>
  <c r="M821" i="17"/>
  <c r="M817" i="17"/>
  <c r="M813" i="17"/>
  <c r="M809" i="17"/>
  <c r="M807" i="17"/>
  <c r="M803" i="17"/>
  <c r="M799" i="17"/>
  <c r="M795" i="17"/>
  <c r="M791" i="17"/>
  <c r="M787" i="17"/>
  <c r="M783" i="17"/>
  <c r="M779" i="17"/>
  <c r="M775" i="17"/>
  <c r="M771" i="17"/>
  <c r="M767" i="17"/>
  <c r="M763" i="17"/>
  <c r="M759" i="17"/>
  <c r="M755" i="17"/>
  <c r="M751" i="17"/>
  <c r="M747" i="17"/>
  <c r="M743" i="17"/>
  <c r="M739" i="17"/>
  <c r="M735" i="17"/>
  <c r="M731" i="17"/>
  <c r="M727" i="17"/>
  <c r="M723" i="17"/>
  <c r="M719" i="17"/>
  <c r="M715" i="17"/>
  <c r="M711" i="17"/>
  <c r="M707" i="17"/>
  <c r="M703" i="17"/>
  <c r="M699" i="17"/>
  <c r="M695" i="17"/>
  <c r="M691" i="17"/>
  <c r="M687" i="17"/>
  <c r="M683" i="17"/>
  <c r="M679" i="17"/>
  <c r="M675" i="17"/>
  <c r="M671" i="17"/>
  <c r="M667" i="17"/>
  <c r="M663" i="17"/>
  <c r="M659" i="17"/>
  <c r="M655" i="17"/>
  <c r="M651" i="17"/>
  <c r="M647" i="17"/>
  <c r="M643" i="17"/>
  <c r="M640" i="17"/>
  <c r="M636" i="17"/>
  <c r="M632" i="17"/>
  <c r="M628" i="17"/>
  <c r="M624" i="17"/>
  <c r="M620" i="17"/>
  <c r="M616" i="17"/>
  <c r="M612" i="17"/>
  <c r="M608" i="17"/>
  <c r="M604" i="17"/>
  <c r="M600" i="17"/>
  <c r="M596" i="17"/>
  <c r="M592" i="17"/>
  <c r="M588" i="17"/>
  <c r="M584" i="17"/>
  <c r="M580" i="17"/>
  <c r="M576" i="17"/>
  <c r="M572" i="17"/>
  <c r="M568" i="17"/>
  <c r="M564" i="17"/>
  <c r="M560" i="17"/>
  <c r="M556" i="17"/>
  <c r="M552" i="17"/>
  <c r="M548" i="17"/>
  <c r="M544" i="17"/>
  <c r="M540" i="17"/>
  <c r="M536" i="17"/>
  <c r="M532" i="17"/>
  <c r="M528" i="17"/>
  <c r="M524" i="17"/>
  <c r="M520" i="17"/>
  <c r="M516" i="17"/>
  <c r="M512" i="17"/>
  <c r="M508" i="17"/>
  <c r="M504" i="17"/>
  <c r="M500" i="17"/>
  <c r="M496" i="17"/>
  <c r="M492" i="17"/>
  <c r="M488" i="17"/>
  <c r="M484" i="17"/>
  <c r="M480" i="17"/>
  <c r="M476" i="17"/>
  <c r="M472" i="17"/>
  <c r="M470" i="17"/>
  <c r="M466" i="17"/>
  <c r="M462" i="17"/>
  <c r="M458" i="17"/>
  <c r="M454" i="17"/>
  <c r="M450" i="17"/>
  <c r="M446" i="17"/>
  <c r="M442" i="17"/>
  <c r="M438" i="17"/>
  <c r="M434" i="17"/>
  <c r="M430" i="17"/>
  <c r="M426" i="17"/>
  <c r="M422" i="17"/>
  <c r="M418" i="17"/>
  <c r="M414" i="17"/>
  <c r="M410" i="17"/>
  <c r="M406" i="17"/>
  <c r="M402" i="17"/>
  <c r="M398" i="17"/>
  <c r="M394" i="17"/>
  <c r="M390" i="17"/>
  <c r="M386" i="17"/>
  <c r="M382" i="17"/>
  <c r="M378" i="17"/>
  <c r="M374" i="17"/>
  <c r="M370" i="17"/>
  <c r="M366" i="17"/>
  <c r="M362" i="17"/>
  <c r="M355" i="17"/>
  <c r="M351" i="17"/>
  <c r="M347" i="17"/>
  <c r="M343" i="17"/>
  <c r="M339" i="17"/>
  <c r="M335" i="17"/>
  <c r="M331" i="17"/>
  <c r="M327" i="17"/>
  <c r="M323" i="17"/>
  <c r="M319" i="17"/>
  <c r="M315" i="17"/>
  <c r="M311" i="17"/>
  <c r="M307" i="17"/>
  <c r="M303" i="17"/>
  <c r="D40" i="3"/>
  <c r="B108" i="16" s="1"/>
  <c r="D50" i="3"/>
  <c r="B109" i="16" s="1"/>
  <c r="D62" i="3"/>
  <c r="B110" i="16" s="1"/>
  <c r="D77" i="3"/>
  <c r="B111" i="16" s="1"/>
  <c r="DT33" i="3"/>
  <c r="DR33" i="3"/>
  <c r="DP33" i="3"/>
  <c r="DN33" i="3"/>
  <c r="DL33" i="3"/>
  <c r="DJ33" i="3"/>
  <c r="DH33" i="3"/>
  <c r="DF33" i="3"/>
  <c r="DD33" i="3"/>
  <c r="DB33" i="3"/>
  <c r="CZ33" i="3"/>
  <c r="CX33" i="3"/>
  <c r="CV33" i="3"/>
  <c r="CT33" i="3"/>
  <c r="CR33" i="3"/>
  <c r="CP33" i="3"/>
  <c r="CN33" i="3"/>
  <c r="CL33" i="3"/>
  <c r="CJ33" i="3"/>
  <c r="CH33" i="3"/>
  <c r="CF33" i="3"/>
  <c r="CD33" i="3"/>
  <c r="CB33" i="3"/>
  <c r="BZ33" i="3"/>
  <c r="CA102" i="3"/>
  <c r="BX33" i="3"/>
  <c r="BY102" i="3"/>
  <c r="BV33" i="3"/>
  <c r="BW102" i="3"/>
  <c r="BT33" i="3"/>
  <c r="BU102" i="3"/>
  <c r="BR33" i="3"/>
  <c r="BS102" i="3"/>
  <c r="BP33" i="3"/>
  <c r="BQ102" i="3"/>
  <c r="BN33" i="3"/>
  <c r="BO102" i="3"/>
  <c r="D97" i="3"/>
  <c r="DS127" i="3"/>
  <c r="DR137" i="3"/>
  <c r="DR142" i="3"/>
  <c r="DQ127" i="3"/>
  <c r="DP137" i="3"/>
  <c r="DP142" i="3"/>
  <c r="DO127" i="3"/>
  <c r="DN137" i="3"/>
  <c r="DN142" i="3"/>
  <c r="DM127" i="3"/>
  <c r="DL137" i="3"/>
  <c r="DL142" i="3"/>
  <c r="DK127" i="3"/>
  <c r="DJ137" i="3"/>
  <c r="DJ142" i="3"/>
  <c r="DI127" i="3"/>
  <c r="DH137" i="3"/>
  <c r="DH142" i="3"/>
  <c r="DG127" i="3"/>
  <c r="DF137" i="3"/>
  <c r="DF142" i="3"/>
  <c r="DE127" i="3"/>
  <c r="DD137" i="3"/>
  <c r="DD142" i="3"/>
  <c r="DC127" i="3"/>
  <c r="DB137" i="3"/>
  <c r="DB142" i="3"/>
  <c r="DA127" i="3"/>
  <c r="CZ137" i="3"/>
  <c r="CZ142" i="3"/>
  <c r="CY127" i="3"/>
  <c r="CX137" i="3"/>
  <c r="CX142" i="3"/>
  <c r="CW127" i="3"/>
  <c r="CV137" i="3"/>
  <c r="CV142" i="3"/>
  <c r="CU127" i="3"/>
  <c r="CT137" i="3"/>
  <c r="CT142" i="3"/>
  <c r="CS127" i="3"/>
  <c r="CR137" i="3"/>
  <c r="CR142" i="3"/>
  <c r="CQ127" i="3"/>
  <c r="CP137" i="3"/>
  <c r="CP142" i="3"/>
  <c r="CO127" i="3"/>
  <c r="CN137" i="3"/>
  <c r="CN142" i="3"/>
  <c r="CM127" i="3"/>
  <c r="CL137" i="3"/>
  <c r="CL142" i="3"/>
  <c r="CK127" i="3"/>
  <c r="CJ137" i="3"/>
  <c r="CJ142" i="3"/>
  <c r="CI127" i="3"/>
  <c r="CH137" i="3"/>
  <c r="CH142" i="3"/>
  <c r="CG127" i="3"/>
  <c r="CF137" i="3"/>
  <c r="CF142" i="3"/>
  <c r="CE127" i="3"/>
  <c r="CD137" i="3"/>
  <c r="CD142" i="3"/>
  <c r="CC127" i="3"/>
  <c r="CB137" i="3"/>
  <c r="CB142" i="3"/>
  <c r="CA127" i="3"/>
  <c r="BZ137" i="3"/>
  <c r="BZ142" i="3"/>
  <c r="BY127" i="3"/>
  <c r="BX137" i="3"/>
  <c r="BX142" i="3"/>
  <c r="BW127" i="3"/>
  <c r="BV137" i="3"/>
  <c r="BV142" i="3"/>
  <c r="BU127" i="3"/>
  <c r="BT137" i="3"/>
  <c r="BT142" i="3"/>
  <c r="BS127" i="3"/>
  <c r="BR137" i="3"/>
  <c r="BR142" i="3"/>
  <c r="BQ127" i="3"/>
  <c r="BP137" i="3"/>
  <c r="BP142" i="3"/>
  <c r="BO127" i="3"/>
  <c r="BN137" i="3"/>
  <c r="BN142" i="3"/>
  <c r="BM127" i="3"/>
  <c r="BL137" i="3"/>
  <c r="G6" i="20" s="1"/>
  <c r="BL142" i="3"/>
  <c r="DT127" i="3"/>
  <c r="DS137" i="3"/>
  <c r="DS142" i="3"/>
  <c r="DR127" i="3"/>
  <c r="DQ137" i="3"/>
  <c r="DQ142" i="3"/>
  <c r="DP127" i="3"/>
  <c r="DO137" i="3"/>
  <c r="DO142" i="3"/>
  <c r="DN127" i="3"/>
  <c r="DM137" i="3"/>
  <c r="DM142" i="3"/>
  <c r="DL127" i="3"/>
  <c r="DK137" i="3"/>
  <c r="DK142" i="3"/>
  <c r="DJ127" i="3"/>
  <c r="DI137" i="3"/>
  <c r="DI142" i="3"/>
  <c r="DH127" i="3"/>
  <c r="DG137" i="3"/>
  <c r="DG142" i="3"/>
  <c r="DF127" i="3"/>
  <c r="DE137" i="3"/>
  <c r="DE142" i="3"/>
  <c r="DD127" i="3"/>
  <c r="DC137" i="3"/>
  <c r="DC142" i="3"/>
  <c r="DB127" i="3"/>
  <c r="DA137" i="3"/>
  <c r="DA142" i="3"/>
  <c r="CZ127" i="3"/>
  <c r="CY137" i="3"/>
  <c r="CY142" i="3"/>
  <c r="CX127" i="3"/>
  <c r="CW137" i="3"/>
  <c r="CW142" i="3"/>
  <c r="CV127" i="3"/>
  <c r="CU137" i="3"/>
  <c r="CU142" i="3"/>
  <c r="CT127" i="3"/>
  <c r="CS137" i="3"/>
  <c r="CS142" i="3"/>
  <c r="CR127" i="3"/>
  <c r="CQ137" i="3"/>
  <c r="CQ142" i="3"/>
  <c r="CP127" i="3"/>
  <c r="CO137" i="3"/>
  <c r="CO142" i="3"/>
  <c r="CN127" i="3"/>
  <c r="CM137" i="3"/>
  <c r="CM142" i="3"/>
  <c r="CL127" i="3"/>
  <c r="CK137" i="3"/>
  <c r="CK142" i="3"/>
  <c r="CJ127" i="3"/>
  <c r="CI137" i="3"/>
  <c r="CI142" i="3"/>
  <c r="CH127" i="3"/>
  <c r="CG137" i="3"/>
  <c r="CG142" i="3"/>
  <c r="CF127" i="3"/>
  <c r="CE137" i="3"/>
  <c r="CE142" i="3"/>
  <c r="CD127" i="3"/>
  <c r="CC137" i="3"/>
  <c r="CC142" i="3"/>
  <c r="CB127" i="3"/>
  <c r="CA137" i="3"/>
  <c r="CA142" i="3"/>
  <c r="BZ127" i="3"/>
  <c r="BY137" i="3"/>
  <c r="BY142" i="3"/>
  <c r="BX127" i="3"/>
  <c r="BW137" i="3"/>
  <c r="BW142" i="3"/>
  <c r="BV127" i="3"/>
  <c r="BU137" i="3"/>
  <c r="BU142" i="3"/>
  <c r="BT127" i="3"/>
  <c r="BS137" i="3"/>
  <c r="BS142" i="3"/>
  <c r="BR127" i="3"/>
  <c r="BQ137" i="3"/>
  <c r="BQ142" i="3"/>
  <c r="BP127" i="3"/>
  <c r="BO137" i="3"/>
  <c r="BO142" i="3"/>
  <c r="BN127" i="3"/>
  <c r="BM137" i="3"/>
  <c r="BM142" i="3"/>
  <c r="U1009" i="4"/>
  <c r="T1009" i="4"/>
  <c r="R1009" i="4"/>
  <c r="V1009" i="4" s="1"/>
  <c r="A1009" i="4"/>
  <c r="U1008" i="4"/>
  <c r="T1008" i="4"/>
  <c r="R1008" i="4"/>
  <c r="V1008" i="4" s="1"/>
  <c r="A1008" i="4"/>
  <c r="U1007" i="4"/>
  <c r="T1007" i="4"/>
  <c r="R1007" i="4"/>
  <c r="V1007" i="4" s="1"/>
  <c r="A1007" i="4"/>
  <c r="U1006" i="4"/>
  <c r="T1006" i="4"/>
  <c r="R1006" i="4"/>
  <c r="V1006" i="4" s="1"/>
  <c r="A1006" i="4"/>
  <c r="U1005" i="4"/>
  <c r="T1005" i="4"/>
  <c r="R1005" i="4"/>
  <c r="V1005" i="4" s="1"/>
  <c r="A1005" i="4"/>
  <c r="U1004" i="4"/>
  <c r="T1004" i="4"/>
  <c r="R1004" i="4"/>
  <c r="V1004" i="4" s="1"/>
  <c r="A1004" i="4"/>
  <c r="U1003" i="4"/>
  <c r="T1003" i="4"/>
  <c r="R1003" i="4"/>
  <c r="V1003" i="4" s="1"/>
  <c r="A1003" i="4"/>
  <c r="U1002" i="4"/>
  <c r="T1002" i="4"/>
  <c r="R1002" i="4"/>
  <c r="V1002" i="4" s="1"/>
  <c r="A1002" i="4"/>
  <c r="U1001" i="4"/>
  <c r="T1001" i="4"/>
  <c r="R1001" i="4"/>
  <c r="V1001" i="4" s="1"/>
  <c r="A1001" i="4"/>
  <c r="U1000" i="4"/>
  <c r="T1000" i="4"/>
  <c r="R1000" i="4"/>
  <c r="V1000" i="4" s="1"/>
  <c r="A1000" i="4"/>
  <c r="U999" i="4"/>
  <c r="T999" i="4"/>
  <c r="R999" i="4"/>
  <c r="V999" i="4" s="1"/>
  <c r="A999" i="4"/>
  <c r="U998" i="4"/>
  <c r="T998" i="4"/>
  <c r="R998" i="4"/>
  <c r="V998" i="4" s="1"/>
  <c r="A998" i="4"/>
  <c r="U997" i="4"/>
  <c r="T997" i="4"/>
  <c r="R997" i="4"/>
  <c r="V997" i="4" s="1"/>
  <c r="A997" i="4"/>
  <c r="U996" i="4"/>
  <c r="T996" i="4"/>
  <c r="R996" i="4"/>
  <c r="V996" i="4" s="1"/>
  <c r="A996" i="4"/>
  <c r="U995" i="4"/>
  <c r="T995" i="4"/>
  <c r="R995" i="4"/>
  <c r="V995" i="4" s="1"/>
  <c r="A995" i="4"/>
  <c r="U994" i="4"/>
  <c r="T994" i="4"/>
  <c r="R994" i="4"/>
  <c r="V994" i="4" s="1"/>
  <c r="A994" i="4"/>
  <c r="U993" i="4"/>
  <c r="T993" i="4"/>
  <c r="R993" i="4"/>
  <c r="V993" i="4" s="1"/>
  <c r="A993" i="4"/>
  <c r="U992" i="4"/>
  <c r="T992" i="4"/>
  <c r="R992" i="4"/>
  <c r="V992" i="4" s="1"/>
  <c r="A992" i="4"/>
  <c r="U991" i="4"/>
  <c r="T991" i="4"/>
  <c r="R991" i="4"/>
  <c r="V991" i="4" s="1"/>
  <c r="A991" i="4"/>
  <c r="U990" i="4"/>
  <c r="T990" i="4"/>
  <c r="R990" i="4"/>
  <c r="V990" i="4" s="1"/>
  <c r="A990" i="4"/>
  <c r="U989" i="4"/>
  <c r="T989" i="4"/>
  <c r="R989" i="4"/>
  <c r="V989" i="4" s="1"/>
  <c r="A989" i="4"/>
  <c r="U988" i="4"/>
  <c r="T988" i="4"/>
  <c r="R988" i="4"/>
  <c r="V988" i="4" s="1"/>
  <c r="A988" i="4"/>
  <c r="U987" i="4"/>
  <c r="T987" i="4"/>
  <c r="R987" i="4"/>
  <c r="V987" i="4" s="1"/>
  <c r="A987" i="4"/>
  <c r="U986" i="4"/>
  <c r="T986" i="4"/>
  <c r="R986" i="4"/>
  <c r="V986" i="4" s="1"/>
  <c r="A986" i="4"/>
  <c r="U985" i="4"/>
  <c r="T985" i="4"/>
  <c r="R985" i="4"/>
  <c r="V985" i="4" s="1"/>
  <c r="A985" i="4"/>
  <c r="U984" i="4"/>
  <c r="T984" i="4"/>
  <c r="R984" i="4"/>
  <c r="V984" i="4" s="1"/>
  <c r="A984" i="4"/>
  <c r="U983" i="4"/>
  <c r="T983" i="4"/>
  <c r="R983" i="4"/>
  <c r="V983" i="4" s="1"/>
  <c r="A983" i="4"/>
  <c r="U982" i="4"/>
  <c r="T982" i="4"/>
  <c r="R982" i="4"/>
  <c r="V982" i="4" s="1"/>
  <c r="A982" i="4"/>
  <c r="U981" i="4"/>
  <c r="T981" i="4"/>
  <c r="R981" i="4"/>
  <c r="V981" i="4" s="1"/>
  <c r="A981" i="4"/>
  <c r="U980" i="4"/>
  <c r="T980" i="4"/>
  <c r="R980" i="4"/>
  <c r="V980" i="4" s="1"/>
  <c r="A980" i="4"/>
  <c r="U979" i="4"/>
  <c r="T979" i="4"/>
  <c r="R979" i="4"/>
  <c r="V979" i="4" s="1"/>
  <c r="A979" i="4"/>
  <c r="U978" i="4"/>
  <c r="T978" i="4"/>
  <c r="R978" i="4"/>
  <c r="V978" i="4" s="1"/>
  <c r="A978" i="4"/>
  <c r="U977" i="4"/>
  <c r="T977" i="4"/>
  <c r="R977" i="4"/>
  <c r="V977" i="4" s="1"/>
  <c r="A977" i="4"/>
  <c r="U976" i="4"/>
  <c r="T976" i="4"/>
  <c r="R976" i="4"/>
  <c r="V976" i="4" s="1"/>
  <c r="A976" i="4"/>
  <c r="U975" i="4"/>
  <c r="T975" i="4"/>
  <c r="R975" i="4"/>
  <c r="V975" i="4" s="1"/>
  <c r="A975" i="4"/>
  <c r="U974" i="4"/>
  <c r="T974" i="4"/>
  <c r="R974" i="4"/>
  <c r="V974" i="4" s="1"/>
  <c r="A974" i="4"/>
  <c r="U973" i="4"/>
  <c r="T973" i="4"/>
  <c r="R973" i="4"/>
  <c r="V973" i="4" s="1"/>
  <c r="A973" i="4"/>
  <c r="U972" i="4"/>
  <c r="T972" i="4"/>
  <c r="R972" i="4"/>
  <c r="V972" i="4" s="1"/>
  <c r="A972" i="4"/>
  <c r="U971" i="4"/>
  <c r="T971" i="4"/>
  <c r="R971" i="4"/>
  <c r="V971" i="4" s="1"/>
  <c r="A971" i="4"/>
  <c r="U970" i="4"/>
  <c r="T970" i="4"/>
  <c r="R970" i="4"/>
  <c r="V970" i="4" s="1"/>
  <c r="A970" i="4"/>
  <c r="U969" i="4"/>
  <c r="T969" i="4"/>
  <c r="R969" i="4"/>
  <c r="V969" i="4" s="1"/>
  <c r="A969" i="4"/>
  <c r="U968" i="4"/>
  <c r="T968" i="4"/>
  <c r="R968" i="4"/>
  <c r="V968" i="4" s="1"/>
  <c r="A968" i="4"/>
  <c r="U967" i="4"/>
  <c r="T967" i="4"/>
  <c r="R967" i="4"/>
  <c r="V967" i="4" s="1"/>
  <c r="A967" i="4"/>
  <c r="U966" i="4"/>
  <c r="T966" i="4"/>
  <c r="R966" i="4"/>
  <c r="V966" i="4" s="1"/>
  <c r="A966" i="4"/>
  <c r="U965" i="4"/>
  <c r="T965" i="4"/>
  <c r="R965" i="4"/>
  <c r="V965" i="4" s="1"/>
  <c r="A965" i="4"/>
  <c r="U964" i="4"/>
  <c r="T964" i="4"/>
  <c r="R964" i="4"/>
  <c r="V964" i="4" s="1"/>
  <c r="A964" i="4"/>
  <c r="U963" i="4"/>
  <c r="T963" i="4"/>
  <c r="R963" i="4"/>
  <c r="V963" i="4" s="1"/>
  <c r="A963" i="4"/>
  <c r="U962" i="4"/>
  <c r="T962" i="4"/>
  <c r="R962" i="4"/>
  <c r="V962" i="4" s="1"/>
  <c r="A962" i="4"/>
  <c r="U961" i="4"/>
  <c r="T961" i="4"/>
  <c r="R961" i="4"/>
  <c r="V961" i="4" s="1"/>
  <c r="A961" i="4"/>
  <c r="U960" i="4"/>
  <c r="T960" i="4"/>
  <c r="R960" i="4"/>
  <c r="V960" i="4" s="1"/>
  <c r="A960" i="4"/>
  <c r="U959" i="4"/>
  <c r="T959" i="4"/>
  <c r="R959" i="4"/>
  <c r="V959" i="4" s="1"/>
  <c r="A959" i="4"/>
  <c r="U958" i="4"/>
  <c r="T958" i="4"/>
  <c r="R958" i="4"/>
  <c r="V958" i="4" s="1"/>
  <c r="A958" i="4"/>
  <c r="U957" i="4"/>
  <c r="T957" i="4"/>
  <c r="R957" i="4"/>
  <c r="V957" i="4" s="1"/>
  <c r="A957" i="4"/>
  <c r="U956" i="4"/>
  <c r="T956" i="4"/>
  <c r="R956" i="4"/>
  <c r="V956" i="4" s="1"/>
  <c r="A956" i="4"/>
  <c r="U955" i="4"/>
  <c r="T955" i="4"/>
  <c r="R955" i="4"/>
  <c r="V955" i="4" s="1"/>
  <c r="A955" i="4"/>
  <c r="U954" i="4"/>
  <c r="T954" i="4"/>
  <c r="R954" i="4"/>
  <c r="V954" i="4" s="1"/>
  <c r="A954" i="4"/>
  <c r="U953" i="4"/>
  <c r="T953" i="4"/>
  <c r="R953" i="4"/>
  <c r="V953" i="4" s="1"/>
  <c r="A953" i="4"/>
  <c r="U952" i="4"/>
  <c r="T952" i="4"/>
  <c r="R952" i="4"/>
  <c r="V952" i="4" s="1"/>
  <c r="A952" i="4"/>
  <c r="U951" i="4"/>
  <c r="T951" i="4"/>
  <c r="R951" i="4"/>
  <c r="V951" i="4" s="1"/>
  <c r="A951" i="4"/>
  <c r="U950" i="4"/>
  <c r="T950" i="4"/>
  <c r="R950" i="4"/>
  <c r="V950" i="4" s="1"/>
  <c r="A950" i="4"/>
  <c r="U949" i="4"/>
  <c r="T949" i="4"/>
  <c r="R949" i="4"/>
  <c r="V949" i="4" s="1"/>
  <c r="A949" i="4"/>
  <c r="U948" i="4"/>
  <c r="T948" i="4"/>
  <c r="R948" i="4"/>
  <c r="V948" i="4" s="1"/>
  <c r="A948" i="4"/>
  <c r="U947" i="4"/>
  <c r="T947" i="4"/>
  <c r="R947" i="4"/>
  <c r="V947" i="4" s="1"/>
  <c r="A947" i="4"/>
  <c r="U946" i="4"/>
  <c r="T946" i="4"/>
  <c r="R946" i="4"/>
  <c r="V946" i="4" s="1"/>
  <c r="A946" i="4"/>
  <c r="U945" i="4"/>
  <c r="T945" i="4"/>
  <c r="R945" i="4"/>
  <c r="V945" i="4" s="1"/>
  <c r="A945" i="4"/>
  <c r="U944" i="4"/>
  <c r="T944" i="4"/>
  <c r="R944" i="4"/>
  <c r="V944" i="4" s="1"/>
  <c r="A944" i="4"/>
  <c r="U943" i="4"/>
  <c r="T943" i="4"/>
  <c r="R943" i="4"/>
  <c r="V943" i="4" s="1"/>
  <c r="A943" i="4"/>
  <c r="U942" i="4"/>
  <c r="T942" i="4"/>
  <c r="R942" i="4"/>
  <c r="V942" i="4" s="1"/>
  <c r="A942" i="4"/>
  <c r="U941" i="4"/>
  <c r="T941" i="4"/>
  <c r="R941" i="4"/>
  <c r="V941" i="4" s="1"/>
  <c r="A941" i="4"/>
  <c r="U940" i="4"/>
  <c r="T940" i="4"/>
  <c r="R940" i="4"/>
  <c r="V940" i="4" s="1"/>
  <c r="A940" i="4"/>
  <c r="U939" i="4"/>
  <c r="T939" i="4"/>
  <c r="R939" i="4"/>
  <c r="V939" i="4" s="1"/>
  <c r="A939" i="4"/>
  <c r="U938" i="4"/>
  <c r="T938" i="4"/>
  <c r="R938" i="4"/>
  <c r="V938" i="4" s="1"/>
  <c r="A938" i="4"/>
  <c r="U937" i="4"/>
  <c r="T937" i="4"/>
  <c r="R937" i="4"/>
  <c r="V937" i="4" s="1"/>
  <c r="A937" i="4"/>
  <c r="U936" i="4"/>
  <c r="T936" i="4"/>
  <c r="R936" i="4"/>
  <c r="V936" i="4" s="1"/>
  <c r="A936" i="4"/>
  <c r="U935" i="4"/>
  <c r="T935" i="4"/>
  <c r="R935" i="4"/>
  <c r="V935" i="4" s="1"/>
  <c r="A935" i="4"/>
  <c r="U934" i="4"/>
  <c r="T934" i="4"/>
  <c r="R934" i="4"/>
  <c r="V934" i="4" s="1"/>
  <c r="A934" i="4"/>
  <c r="U933" i="4"/>
  <c r="T933" i="4"/>
  <c r="R933" i="4"/>
  <c r="V933" i="4" s="1"/>
  <c r="A933" i="4"/>
  <c r="U932" i="4"/>
  <c r="T932" i="4"/>
  <c r="R932" i="4"/>
  <c r="V932" i="4" s="1"/>
  <c r="A932" i="4"/>
  <c r="U931" i="4"/>
  <c r="T931" i="4"/>
  <c r="R931" i="4"/>
  <c r="V931" i="4" s="1"/>
  <c r="A931" i="4"/>
  <c r="U930" i="4"/>
  <c r="T930" i="4"/>
  <c r="R930" i="4"/>
  <c r="V930" i="4" s="1"/>
  <c r="A930" i="4"/>
  <c r="U929" i="4"/>
  <c r="T929" i="4"/>
  <c r="R929" i="4"/>
  <c r="V929" i="4" s="1"/>
  <c r="A929" i="4"/>
  <c r="U928" i="4"/>
  <c r="T928" i="4"/>
  <c r="R928" i="4"/>
  <c r="V928" i="4" s="1"/>
  <c r="A928" i="4"/>
  <c r="U927" i="4"/>
  <c r="T927" i="4"/>
  <c r="R927" i="4"/>
  <c r="V927" i="4" s="1"/>
  <c r="A927" i="4"/>
  <c r="U926" i="4"/>
  <c r="T926" i="4"/>
  <c r="R926" i="4"/>
  <c r="V926" i="4" s="1"/>
  <c r="A926" i="4"/>
  <c r="U925" i="4"/>
  <c r="T925" i="4"/>
  <c r="R925" i="4"/>
  <c r="V925" i="4" s="1"/>
  <c r="A925" i="4"/>
  <c r="U924" i="4"/>
  <c r="T924" i="4"/>
  <c r="R924" i="4"/>
  <c r="V924" i="4" s="1"/>
  <c r="A924" i="4"/>
  <c r="U923" i="4"/>
  <c r="T923" i="4"/>
  <c r="R923" i="4"/>
  <c r="V923" i="4" s="1"/>
  <c r="A923" i="4"/>
  <c r="U922" i="4"/>
  <c r="T922" i="4"/>
  <c r="R922" i="4"/>
  <c r="V922" i="4" s="1"/>
  <c r="A922" i="4"/>
  <c r="U921" i="4"/>
  <c r="T921" i="4"/>
  <c r="R921" i="4"/>
  <c r="V921" i="4" s="1"/>
  <c r="A921" i="4"/>
  <c r="U920" i="4"/>
  <c r="T920" i="4"/>
  <c r="R920" i="4"/>
  <c r="V920" i="4" s="1"/>
  <c r="A920" i="4"/>
  <c r="U919" i="4"/>
  <c r="T919" i="4"/>
  <c r="R919" i="4"/>
  <c r="V919" i="4" s="1"/>
  <c r="A919" i="4"/>
  <c r="U918" i="4"/>
  <c r="T918" i="4"/>
  <c r="R918" i="4"/>
  <c r="V918" i="4" s="1"/>
  <c r="A918" i="4"/>
  <c r="U917" i="4"/>
  <c r="T917" i="4"/>
  <c r="R917" i="4"/>
  <c r="V917" i="4" s="1"/>
  <c r="A917" i="4"/>
  <c r="U916" i="4"/>
  <c r="T916" i="4"/>
  <c r="R916" i="4"/>
  <c r="V916" i="4" s="1"/>
  <c r="A916" i="4"/>
  <c r="U915" i="4"/>
  <c r="T915" i="4"/>
  <c r="R915" i="4"/>
  <c r="V915" i="4" s="1"/>
  <c r="A915" i="4"/>
  <c r="U914" i="4"/>
  <c r="T914" i="4"/>
  <c r="R914" i="4"/>
  <c r="V914" i="4" s="1"/>
  <c r="A914" i="4"/>
  <c r="U913" i="4"/>
  <c r="T913" i="4"/>
  <c r="R913" i="4"/>
  <c r="V913" i="4" s="1"/>
  <c r="A913" i="4"/>
  <c r="U912" i="4"/>
  <c r="T912" i="4"/>
  <c r="R912" i="4"/>
  <c r="V912" i="4" s="1"/>
  <c r="A912" i="4"/>
  <c r="U911" i="4"/>
  <c r="T911" i="4"/>
  <c r="R911" i="4"/>
  <c r="V911" i="4" s="1"/>
  <c r="A911" i="4"/>
  <c r="U910" i="4"/>
  <c r="T910" i="4"/>
  <c r="R910" i="4"/>
  <c r="V910" i="4" s="1"/>
  <c r="A910" i="4"/>
  <c r="U909" i="4"/>
  <c r="T909" i="4"/>
  <c r="R909" i="4"/>
  <c r="V909" i="4" s="1"/>
  <c r="A909" i="4"/>
  <c r="U908" i="4"/>
  <c r="T908" i="4"/>
  <c r="R908" i="4"/>
  <c r="V908" i="4" s="1"/>
  <c r="A908" i="4"/>
  <c r="U907" i="4"/>
  <c r="T907" i="4"/>
  <c r="R907" i="4"/>
  <c r="V907" i="4" s="1"/>
  <c r="A907" i="4"/>
  <c r="U906" i="4"/>
  <c r="T906" i="4"/>
  <c r="R906" i="4"/>
  <c r="V906" i="4" s="1"/>
  <c r="A906" i="4"/>
  <c r="U905" i="4"/>
  <c r="T905" i="4"/>
  <c r="R905" i="4"/>
  <c r="V905" i="4" s="1"/>
  <c r="A905" i="4"/>
  <c r="U904" i="4"/>
  <c r="T904" i="4"/>
  <c r="R904" i="4"/>
  <c r="V904" i="4" s="1"/>
  <c r="A904" i="4"/>
  <c r="U903" i="4"/>
  <c r="T903" i="4"/>
  <c r="R903" i="4"/>
  <c r="V903" i="4" s="1"/>
  <c r="A903" i="4"/>
  <c r="U902" i="4"/>
  <c r="T902" i="4"/>
  <c r="R902" i="4"/>
  <c r="V902" i="4" s="1"/>
  <c r="A902" i="4"/>
  <c r="U901" i="4"/>
  <c r="T901" i="4"/>
  <c r="R901" i="4"/>
  <c r="V901" i="4" s="1"/>
  <c r="A901" i="4"/>
  <c r="U900" i="4"/>
  <c r="T900" i="4"/>
  <c r="R900" i="4"/>
  <c r="V900" i="4" s="1"/>
  <c r="A900" i="4"/>
  <c r="U899" i="4"/>
  <c r="T899" i="4"/>
  <c r="R899" i="4"/>
  <c r="V899" i="4" s="1"/>
  <c r="A899" i="4"/>
  <c r="U898" i="4"/>
  <c r="T898" i="4"/>
  <c r="R898" i="4"/>
  <c r="V898" i="4" s="1"/>
  <c r="A898" i="4"/>
  <c r="U897" i="4"/>
  <c r="T897" i="4"/>
  <c r="R897" i="4"/>
  <c r="V897" i="4" s="1"/>
  <c r="A897" i="4"/>
  <c r="U896" i="4"/>
  <c r="T896" i="4"/>
  <c r="R896" i="4"/>
  <c r="V896" i="4" s="1"/>
  <c r="A896" i="4"/>
  <c r="U895" i="4"/>
  <c r="T895" i="4"/>
  <c r="R895" i="4"/>
  <c r="V895" i="4" s="1"/>
  <c r="A895" i="4"/>
  <c r="U894" i="4"/>
  <c r="T894" i="4"/>
  <c r="R894" i="4"/>
  <c r="V894" i="4" s="1"/>
  <c r="A894" i="4"/>
  <c r="U893" i="4"/>
  <c r="T893" i="4"/>
  <c r="R893" i="4"/>
  <c r="V893" i="4" s="1"/>
  <c r="A893" i="4"/>
  <c r="U892" i="4"/>
  <c r="T892" i="4"/>
  <c r="R892" i="4"/>
  <c r="V892" i="4" s="1"/>
  <c r="A892" i="4"/>
  <c r="U891" i="4"/>
  <c r="T891" i="4"/>
  <c r="R891" i="4"/>
  <c r="V891" i="4" s="1"/>
  <c r="A891" i="4"/>
  <c r="U890" i="4"/>
  <c r="T890" i="4"/>
  <c r="R890" i="4"/>
  <c r="V890" i="4" s="1"/>
  <c r="A890" i="4"/>
  <c r="U889" i="4"/>
  <c r="T889" i="4"/>
  <c r="R889" i="4"/>
  <c r="V889" i="4" s="1"/>
  <c r="A889" i="4"/>
  <c r="U888" i="4"/>
  <c r="T888" i="4"/>
  <c r="R888" i="4"/>
  <c r="V888" i="4" s="1"/>
  <c r="A888" i="4"/>
  <c r="U887" i="4"/>
  <c r="T887" i="4"/>
  <c r="R887" i="4"/>
  <c r="V887" i="4" s="1"/>
  <c r="A887" i="4"/>
  <c r="U886" i="4"/>
  <c r="T886" i="4"/>
  <c r="R886" i="4"/>
  <c r="V886" i="4" s="1"/>
  <c r="A886" i="4"/>
  <c r="U885" i="4"/>
  <c r="T885" i="4"/>
  <c r="R885" i="4"/>
  <c r="V885" i="4" s="1"/>
  <c r="A885" i="4"/>
  <c r="U884" i="4"/>
  <c r="T884" i="4"/>
  <c r="R884" i="4"/>
  <c r="V884" i="4" s="1"/>
  <c r="A884" i="4"/>
  <c r="U883" i="4"/>
  <c r="T883" i="4"/>
  <c r="R883" i="4"/>
  <c r="V883" i="4" s="1"/>
  <c r="A883" i="4"/>
  <c r="U882" i="4"/>
  <c r="T882" i="4"/>
  <c r="R882" i="4"/>
  <c r="V882" i="4" s="1"/>
  <c r="A882" i="4"/>
  <c r="U881" i="4"/>
  <c r="T881" i="4"/>
  <c r="R881" i="4"/>
  <c r="V881" i="4" s="1"/>
  <c r="A881" i="4"/>
  <c r="U880" i="4"/>
  <c r="T880" i="4"/>
  <c r="R880" i="4"/>
  <c r="V880" i="4" s="1"/>
  <c r="A880" i="4"/>
  <c r="U879" i="4"/>
  <c r="T879" i="4"/>
  <c r="R879" i="4"/>
  <c r="V879" i="4" s="1"/>
  <c r="A879" i="4"/>
  <c r="U878" i="4"/>
  <c r="T878" i="4"/>
  <c r="R878" i="4"/>
  <c r="V878" i="4" s="1"/>
  <c r="A878" i="4"/>
  <c r="U877" i="4"/>
  <c r="T877" i="4"/>
  <c r="R877" i="4"/>
  <c r="V877" i="4" s="1"/>
  <c r="A877" i="4"/>
  <c r="U876" i="4"/>
  <c r="T876" i="4"/>
  <c r="R876" i="4"/>
  <c r="V876" i="4" s="1"/>
  <c r="A876" i="4"/>
  <c r="U875" i="4"/>
  <c r="T875" i="4"/>
  <c r="R875" i="4"/>
  <c r="V875" i="4" s="1"/>
  <c r="A875" i="4"/>
  <c r="U874" i="4"/>
  <c r="T874" i="4"/>
  <c r="R874" i="4"/>
  <c r="V874" i="4" s="1"/>
  <c r="A874" i="4"/>
  <c r="U873" i="4"/>
  <c r="T873" i="4"/>
  <c r="R873" i="4"/>
  <c r="V873" i="4" s="1"/>
  <c r="A873" i="4"/>
  <c r="U872" i="4"/>
  <c r="T872" i="4"/>
  <c r="R872" i="4"/>
  <c r="V872" i="4" s="1"/>
  <c r="A872" i="4"/>
  <c r="U871" i="4"/>
  <c r="T871" i="4"/>
  <c r="R871" i="4"/>
  <c r="V871" i="4" s="1"/>
  <c r="A871" i="4"/>
  <c r="U870" i="4"/>
  <c r="T870" i="4"/>
  <c r="R870" i="4"/>
  <c r="V870" i="4" s="1"/>
  <c r="A870" i="4"/>
  <c r="U869" i="4"/>
  <c r="T869" i="4"/>
  <c r="R869" i="4"/>
  <c r="V869" i="4" s="1"/>
  <c r="A869" i="4"/>
  <c r="U868" i="4"/>
  <c r="T868" i="4"/>
  <c r="R868" i="4"/>
  <c r="V868" i="4" s="1"/>
  <c r="A868" i="4"/>
  <c r="U867" i="4"/>
  <c r="T867" i="4"/>
  <c r="R867" i="4"/>
  <c r="V867" i="4" s="1"/>
  <c r="A867" i="4"/>
  <c r="U866" i="4"/>
  <c r="T866" i="4"/>
  <c r="R866" i="4"/>
  <c r="V866" i="4" s="1"/>
  <c r="A866" i="4"/>
  <c r="U865" i="4"/>
  <c r="T865" i="4"/>
  <c r="R865" i="4"/>
  <c r="V865" i="4" s="1"/>
  <c r="A865" i="4"/>
  <c r="U864" i="4"/>
  <c r="T864" i="4"/>
  <c r="R864" i="4"/>
  <c r="V864" i="4" s="1"/>
  <c r="A864" i="4"/>
  <c r="U863" i="4"/>
  <c r="T863" i="4"/>
  <c r="R863" i="4"/>
  <c r="V863" i="4" s="1"/>
  <c r="A863" i="4"/>
  <c r="U862" i="4"/>
  <c r="T862" i="4"/>
  <c r="R862" i="4"/>
  <c r="V862" i="4" s="1"/>
  <c r="A862" i="4"/>
  <c r="U861" i="4"/>
  <c r="T861" i="4"/>
  <c r="R861" i="4"/>
  <c r="V861" i="4" s="1"/>
  <c r="A861" i="4"/>
  <c r="U860" i="4"/>
  <c r="T860" i="4"/>
  <c r="R860" i="4"/>
  <c r="V860" i="4" s="1"/>
  <c r="A860" i="4"/>
  <c r="U859" i="4"/>
  <c r="T859" i="4"/>
  <c r="R859" i="4"/>
  <c r="V859" i="4" s="1"/>
  <c r="A859" i="4"/>
  <c r="U858" i="4"/>
  <c r="T858" i="4"/>
  <c r="R858" i="4"/>
  <c r="V858" i="4" s="1"/>
  <c r="A858" i="4"/>
  <c r="U857" i="4"/>
  <c r="T857" i="4"/>
  <c r="R857" i="4"/>
  <c r="V857" i="4" s="1"/>
  <c r="A857" i="4"/>
  <c r="U856" i="4"/>
  <c r="T856" i="4"/>
  <c r="R856" i="4"/>
  <c r="V856" i="4" s="1"/>
  <c r="A856" i="4"/>
  <c r="U855" i="4"/>
  <c r="T855" i="4"/>
  <c r="R855" i="4"/>
  <c r="V855" i="4" s="1"/>
  <c r="A855" i="4"/>
  <c r="U854" i="4"/>
  <c r="T854" i="4"/>
  <c r="R854" i="4"/>
  <c r="V854" i="4" s="1"/>
  <c r="A854" i="4"/>
  <c r="U853" i="4"/>
  <c r="T853" i="4"/>
  <c r="R853" i="4"/>
  <c r="V853" i="4" s="1"/>
  <c r="A853" i="4"/>
  <c r="U852" i="4"/>
  <c r="T852" i="4"/>
  <c r="R852" i="4"/>
  <c r="V852" i="4" s="1"/>
  <c r="A852" i="4"/>
  <c r="U851" i="4"/>
  <c r="T851" i="4"/>
  <c r="R851" i="4"/>
  <c r="V851" i="4" s="1"/>
  <c r="A851" i="4"/>
  <c r="U850" i="4"/>
  <c r="T850" i="4"/>
  <c r="R850" i="4"/>
  <c r="V850" i="4" s="1"/>
  <c r="A850" i="4"/>
  <c r="U849" i="4"/>
  <c r="T849" i="4"/>
  <c r="R849" i="4"/>
  <c r="V849" i="4" s="1"/>
  <c r="A849" i="4"/>
  <c r="U848" i="4"/>
  <c r="T848" i="4"/>
  <c r="R848" i="4"/>
  <c r="V848" i="4" s="1"/>
  <c r="A848" i="4"/>
  <c r="U847" i="4"/>
  <c r="T847" i="4"/>
  <c r="R847" i="4"/>
  <c r="V847" i="4" s="1"/>
  <c r="A847" i="4"/>
  <c r="U846" i="4"/>
  <c r="T846" i="4"/>
  <c r="R846" i="4"/>
  <c r="V846" i="4" s="1"/>
  <c r="A846" i="4"/>
  <c r="U845" i="4"/>
  <c r="T845" i="4"/>
  <c r="R845" i="4"/>
  <c r="V845" i="4" s="1"/>
  <c r="A845" i="4"/>
  <c r="U844" i="4"/>
  <c r="T844" i="4"/>
  <c r="R844" i="4"/>
  <c r="V844" i="4" s="1"/>
  <c r="A844" i="4"/>
  <c r="U843" i="4"/>
  <c r="T843" i="4"/>
  <c r="R843" i="4"/>
  <c r="V843" i="4" s="1"/>
  <c r="A843" i="4"/>
  <c r="U842" i="4"/>
  <c r="T842" i="4"/>
  <c r="R842" i="4"/>
  <c r="V842" i="4" s="1"/>
  <c r="A842" i="4"/>
  <c r="U841" i="4"/>
  <c r="T841" i="4"/>
  <c r="R841" i="4"/>
  <c r="V841" i="4" s="1"/>
  <c r="A841" i="4"/>
  <c r="U840" i="4"/>
  <c r="T840" i="4"/>
  <c r="R840" i="4"/>
  <c r="V840" i="4" s="1"/>
  <c r="A840" i="4"/>
  <c r="U839" i="4"/>
  <c r="T839" i="4"/>
  <c r="R839" i="4"/>
  <c r="V839" i="4" s="1"/>
  <c r="A839" i="4"/>
  <c r="U838" i="4"/>
  <c r="T838" i="4"/>
  <c r="R838" i="4"/>
  <c r="V838" i="4" s="1"/>
  <c r="A838" i="4"/>
  <c r="U837" i="4"/>
  <c r="T837" i="4"/>
  <c r="R837" i="4"/>
  <c r="V837" i="4" s="1"/>
  <c r="A837" i="4"/>
  <c r="U836" i="4"/>
  <c r="T836" i="4"/>
  <c r="R836" i="4"/>
  <c r="V836" i="4" s="1"/>
  <c r="A836" i="4"/>
  <c r="U835" i="4"/>
  <c r="T835" i="4"/>
  <c r="R835" i="4"/>
  <c r="V835" i="4" s="1"/>
  <c r="A835" i="4"/>
  <c r="U834" i="4"/>
  <c r="T834" i="4"/>
  <c r="R834" i="4"/>
  <c r="V834" i="4" s="1"/>
  <c r="A834" i="4"/>
  <c r="U833" i="4"/>
  <c r="T833" i="4"/>
  <c r="R833" i="4"/>
  <c r="V833" i="4" s="1"/>
  <c r="A833" i="4"/>
  <c r="U832" i="4"/>
  <c r="T832" i="4"/>
  <c r="R832" i="4"/>
  <c r="V832" i="4" s="1"/>
  <c r="A832" i="4"/>
  <c r="U831" i="4"/>
  <c r="T831" i="4"/>
  <c r="R831" i="4"/>
  <c r="V831" i="4" s="1"/>
  <c r="A831" i="4"/>
  <c r="U830" i="4"/>
  <c r="T830" i="4"/>
  <c r="R830" i="4"/>
  <c r="V830" i="4" s="1"/>
  <c r="A830" i="4"/>
  <c r="U829" i="4"/>
  <c r="T829" i="4"/>
  <c r="R829" i="4"/>
  <c r="V829" i="4" s="1"/>
  <c r="A829" i="4"/>
  <c r="U828" i="4"/>
  <c r="T828" i="4"/>
  <c r="R828" i="4"/>
  <c r="V828" i="4" s="1"/>
  <c r="A828" i="4"/>
  <c r="U827" i="4"/>
  <c r="T827" i="4"/>
  <c r="R827" i="4"/>
  <c r="V827" i="4" s="1"/>
  <c r="A827" i="4"/>
  <c r="U826" i="4"/>
  <c r="T826" i="4"/>
  <c r="R826" i="4"/>
  <c r="V826" i="4" s="1"/>
  <c r="A826" i="4"/>
  <c r="U825" i="4"/>
  <c r="T825" i="4"/>
  <c r="R825" i="4"/>
  <c r="V825" i="4" s="1"/>
  <c r="A825" i="4"/>
  <c r="U824" i="4"/>
  <c r="T824" i="4"/>
  <c r="R824" i="4"/>
  <c r="V824" i="4" s="1"/>
  <c r="A824" i="4"/>
  <c r="U823" i="4"/>
  <c r="T823" i="4"/>
  <c r="R823" i="4"/>
  <c r="V823" i="4" s="1"/>
  <c r="A823" i="4"/>
  <c r="U822" i="4"/>
  <c r="T822" i="4"/>
  <c r="R822" i="4"/>
  <c r="V822" i="4" s="1"/>
  <c r="A822" i="4"/>
  <c r="U821" i="4"/>
  <c r="T821" i="4"/>
  <c r="R821" i="4"/>
  <c r="V821" i="4" s="1"/>
  <c r="A821" i="4"/>
  <c r="U820" i="4"/>
  <c r="T820" i="4"/>
  <c r="R820" i="4"/>
  <c r="V820" i="4" s="1"/>
  <c r="A820" i="4"/>
  <c r="U819" i="4"/>
  <c r="T819" i="4"/>
  <c r="R819" i="4"/>
  <c r="V819" i="4" s="1"/>
  <c r="A819" i="4"/>
  <c r="U818" i="4"/>
  <c r="T818" i="4"/>
  <c r="R818" i="4"/>
  <c r="V818" i="4" s="1"/>
  <c r="A818" i="4"/>
  <c r="U817" i="4"/>
  <c r="T817" i="4"/>
  <c r="R817" i="4"/>
  <c r="V817" i="4" s="1"/>
  <c r="A817" i="4"/>
  <c r="U816" i="4"/>
  <c r="T816" i="4"/>
  <c r="R816" i="4"/>
  <c r="V816" i="4" s="1"/>
  <c r="A816" i="4"/>
  <c r="U815" i="4"/>
  <c r="T815" i="4"/>
  <c r="R815" i="4"/>
  <c r="V815" i="4" s="1"/>
  <c r="A815" i="4"/>
  <c r="U814" i="4"/>
  <c r="T814" i="4"/>
  <c r="R814" i="4"/>
  <c r="V814" i="4" s="1"/>
  <c r="A814" i="4"/>
  <c r="U813" i="4"/>
  <c r="T813" i="4"/>
  <c r="R813" i="4"/>
  <c r="V813" i="4" s="1"/>
  <c r="A813" i="4"/>
  <c r="U812" i="4"/>
  <c r="T812" i="4"/>
  <c r="R812" i="4"/>
  <c r="V812" i="4" s="1"/>
  <c r="A812" i="4"/>
  <c r="U811" i="4"/>
  <c r="T811" i="4"/>
  <c r="R811" i="4"/>
  <c r="V811" i="4" s="1"/>
  <c r="A811" i="4"/>
  <c r="U810" i="4"/>
  <c r="T810" i="4"/>
  <c r="R810" i="4"/>
  <c r="V810" i="4" s="1"/>
  <c r="A810" i="4"/>
  <c r="U809" i="4"/>
  <c r="T809" i="4"/>
  <c r="R809" i="4"/>
  <c r="V809" i="4" s="1"/>
  <c r="A809" i="4"/>
  <c r="U808" i="4"/>
  <c r="T808" i="4"/>
  <c r="R808" i="4"/>
  <c r="V808" i="4" s="1"/>
  <c r="A808" i="4"/>
  <c r="U807" i="4"/>
  <c r="T807" i="4"/>
  <c r="R807" i="4"/>
  <c r="V807" i="4" s="1"/>
  <c r="A807" i="4"/>
  <c r="U806" i="4"/>
  <c r="T806" i="4"/>
  <c r="R806" i="4"/>
  <c r="V806" i="4" s="1"/>
  <c r="A806" i="4"/>
  <c r="U805" i="4"/>
  <c r="T805" i="4"/>
  <c r="R805" i="4"/>
  <c r="V805" i="4" s="1"/>
  <c r="A805" i="4"/>
  <c r="U804" i="4"/>
  <c r="T804" i="4"/>
  <c r="R804" i="4"/>
  <c r="V804" i="4" s="1"/>
  <c r="A804" i="4"/>
  <c r="U803" i="4"/>
  <c r="T803" i="4"/>
  <c r="R803" i="4"/>
  <c r="V803" i="4" s="1"/>
  <c r="A803" i="4"/>
  <c r="U802" i="4"/>
  <c r="T802" i="4"/>
  <c r="R802" i="4"/>
  <c r="V802" i="4" s="1"/>
  <c r="A802" i="4"/>
  <c r="U801" i="4"/>
  <c r="T801" i="4"/>
  <c r="R801" i="4"/>
  <c r="V801" i="4" s="1"/>
  <c r="A801" i="4"/>
  <c r="U800" i="4"/>
  <c r="T800" i="4"/>
  <c r="R800" i="4"/>
  <c r="V800" i="4" s="1"/>
  <c r="A800" i="4"/>
  <c r="U799" i="4"/>
  <c r="T799" i="4"/>
  <c r="R799" i="4"/>
  <c r="V799" i="4" s="1"/>
  <c r="A799" i="4"/>
  <c r="U798" i="4"/>
  <c r="T798" i="4"/>
  <c r="R798" i="4"/>
  <c r="V798" i="4" s="1"/>
  <c r="A798" i="4"/>
  <c r="U797" i="4"/>
  <c r="T797" i="4"/>
  <c r="R797" i="4"/>
  <c r="V797" i="4" s="1"/>
  <c r="A797" i="4"/>
  <c r="U796" i="4"/>
  <c r="T796" i="4"/>
  <c r="R796" i="4"/>
  <c r="V796" i="4" s="1"/>
  <c r="A796" i="4"/>
  <c r="U795" i="4"/>
  <c r="T795" i="4"/>
  <c r="R795" i="4"/>
  <c r="V795" i="4" s="1"/>
  <c r="A795" i="4"/>
  <c r="U794" i="4"/>
  <c r="T794" i="4"/>
  <c r="R794" i="4"/>
  <c r="V794" i="4" s="1"/>
  <c r="A794" i="4"/>
  <c r="U793" i="4"/>
  <c r="T793" i="4"/>
  <c r="R793" i="4"/>
  <c r="V793" i="4" s="1"/>
  <c r="A793" i="4"/>
  <c r="U792" i="4"/>
  <c r="T792" i="4"/>
  <c r="R792" i="4"/>
  <c r="V792" i="4" s="1"/>
  <c r="A792" i="4"/>
  <c r="U791" i="4"/>
  <c r="T791" i="4"/>
  <c r="R791" i="4"/>
  <c r="V791" i="4" s="1"/>
  <c r="A791" i="4"/>
  <c r="U790" i="4"/>
  <c r="T790" i="4"/>
  <c r="R790" i="4"/>
  <c r="V790" i="4" s="1"/>
  <c r="A790" i="4"/>
  <c r="U789" i="4"/>
  <c r="T789" i="4"/>
  <c r="R789" i="4"/>
  <c r="V789" i="4" s="1"/>
  <c r="A789" i="4"/>
  <c r="U788" i="4"/>
  <c r="T788" i="4"/>
  <c r="R788" i="4"/>
  <c r="V788" i="4" s="1"/>
  <c r="A788" i="4"/>
  <c r="U787" i="4"/>
  <c r="T787" i="4"/>
  <c r="R787" i="4"/>
  <c r="V787" i="4" s="1"/>
  <c r="A787" i="4"/>
  <c r="U786" i="4"/>
  <c r="T786" i="4"/>
  <c r="R786" i="4"/>
  <c r="V786" i="4" s="1"/>
  <c r="A786" i="4"/>
  <c r="U785" i="4"/>
  <c r="T785" i="4"/>
  <c r="R785" i="4"/>
  <c r="V785" i="4" s="1"/>
  <c r="A785" i="4"/>
  <c r="U784" i="4"/>
  <c r="T784" i="4"/>
  <c r="R784" i="4"/>
  <c r="V784" i="4" s="1"/>
  <c r="A784" i="4"/>
  <c r="U783" i="4"/>
  <c r="T783" i="4"/>
  <c r="R783" i="4"/>
  <c r="V783" i="4" s="1"/>
  <c r="A783" i="4"/>
  <c r="U782" i="4"/>
  <c r="T782" i="4"/>
  <c r="R782" i="4"/>
  <c r="V782" i="4" s="1"/>
  <c r="A782" i="4"/>
  <c r="U781" i="4"/>
  <c r="T781" i="4"/>
  <c r="R781" i="4"/>
  <c r="V781" i="4" s="1"/>
  <c r="A781" i="4"/>
  <c r="U780" i="4"/>
  <c r="T780" i="4"/>
  <c r="R780" i="4"/>
  <c r="V780" i="4" s="1"/>
  <c r="A780" i="4"/>
  <c r="U779" i="4"/>
  <c r="T779" i="4"/>
  <c r="R779" i="4"/>
  <c r="V779" i="4" s="1"/>
  <c r="A779" i="4"/>
  <c r="U778" i="4"/>
  <c r="T778" i="4"/>
  <c r="R778" i="4"/>
  <c r="V778" i="4" s="1"/>
  <c r="A778" i="4"/>
  <c r="U777" i="4"/>
  <c r="T777" i="4"/>
  <c r="R777" i="4"/>
  <c r="V777" i="4" s="1"/>
  <c r="A777" i="4"/>
  <c r="U776" i="4"/>
  <c r="T776" i="4"/>
  <c r="R776" i="4"/>
  <c r="V776" i="4" s="1"/>
  <c r="A776" i="4"/>
  <c r="U775" i="4"/>
  <c r="T775" i="4"/>
  <c r="R775" i="4"/>
  <c r="V775" i="4" s="1"/>
  <c r="A775" i="4"/>
  <c r="U774" i="4"/>
  <c r="T774" i="4"/>
  <c r="R774" i="4"/>
  <c r="V774" i="4" s="1"/>
  <c r="A774" i="4"/>
  <c r="U773" i="4"/>
  <c r="T773" i="4"/>
  <c r="R773" i="4"/>
  <c r="V773" i="4" s="1"/>
  <c r="A773" i="4"/>
  <c r="U772" i="4"/>
  <c r="T772" i="4"/>
  <c r="R772" i="4"/>
  <c r="V772" i="4" s="1"/>
  <c r="A772" i="4"/>
  <c r="U771" i="4"/>
  <c r="T771" i="4"/>
  <c r="R771" i="4"/>
  <c r="V771" i="4" s="1"/>
  <c r="A771" i="4"/>
  <c r="U770" i="4"/>
  <c r="T770" i="4"/>
  <c r="R770" i="4"/>
  <c r="V770" i="4" s="1"/>
  <c r="A770" i="4"/>
  <c r="U769" i="4"/>
  <c r="T769" i="4"/>
  <c r="R769" i="4"/>
  <c r="V769" i="4" s="1"/>
  <c r="A769" i="4"/>
  <c r="U768" i="4"/>
  <c r="T768" i="4"/>
  <c r="R768" i="4"/>
  <c r="V768" i="4" s="1"/>
  <c r="A768" i="4"/>
  <c r="U767" i="4"/>
  <c r="T767" i="4"/>
  <c r="R767" i="4"/>
  <c r="V767" i="4" s="1"/>
  <c r="A767" i="4"/>
  <c r="U766" i="4"/>
  <c r="T766" i="4"/>
  <c r="R766" i="4"/>
  <c r="V766" i="4" s="1"/>
  <c r="A766" i="4"/>
  <c r="U765" i="4"/>
  <c r="T765" i="4"/>
  <c r="R765" i="4"/>
  <c r="V765" i="4" s="1"/>
  <c r="A765" i="4"/>
  <c r="U764" i="4"/>
  <c r="T764" i="4"/>
  <c r="R764" i="4"/>
  <c r="V764" i="4" s="1"/>
  <c r="A764" i="4"/>
  <c r="U763" i="4"/>
  <c r="T763" i="4"/>
  <c r="R763" i="4"/>
  <c r="V763" i="4" s="1"/>
  <c r="A763" i="4"/>
  <c r="U762" i="4"/>
  <c r="T762" i="4"/>
  <c r="R762" i="4"/>
  <c r="V762" i="4" s="1"/>
  <c r="A762" i="4"/>
  <c r="U761" i="4"/>
  <c r="T761" i="4"/>
  <c r="R761" i="4"/>
  <c r="V761" i="4" s="1"/>
  <c r="A761" i="4"/>
  <c r="U760" i="4"/>
  <c r="T760" i="4"/>
  <c r="R760" i="4"/>
  <c r="V760" i="4" s="1"/>
  <c r="A760" i="4"/>
  <c r="U759" i="4"/>
  <c r="T759" i="4"/>
  <c r="R759" i="4"/>
  <c r="V759" i="4" s="1"/>
  <c r="A759" i="4"/>
  <c r="U758" i="4"/>
  <c r="T758" i="4"/>
  <c r="R758" i="4"/>
  <c r="V758" i="4" s="1"/>
  <c r="A758" i="4"/>
  <c r="U757" i="4"/>
  <c r="T757" i="4"/>
  <c r="R757" i="4"/>
  <c r="V757" i="4" s="1"/>
  <c r="A757" i="4"/>
  <c r="U756" i="4"/>
  <c r="T756" i="4"/>
  <c r="R756" i="4"/>
  <c r="V756" i="4" s="1"/>
  <c r="A756" i="4"/>
  <c r="U755" i="4"/>
  <c r="T755" i="4"/>
  <c r="R755" i="4"/>
  <c r="V755" i="4" s="1"/>
  <c r="A755" i="4"/>
  <c r="U754" i="4"/>
  <c r="T754" i="4"/>
  <c r="R754" i="4"/>
  <c r="V754" i="4" s="1"/>
  <c r="A754" i="4"/>
  <c r="U753" i="4"/>
  <c r="T753" i="4"/>
  <c r="R753" i="4"/>
  <c r="V753" i="4" s="1"/>
  <c r="A753" i="4"/>
  <c r="U752" i="4"/>
  <c r="T752" i="4"/>
  <c r="R752" i="4"/>
  <c r="V752" i="4" s="1"/>
  <c r="A752" i="4"/>
  <c r="U751" i="4"/>
  <c r="T751" i="4"/>
  <c r="R751" i="4"/>
  <c r="V751" i="4" s="1"/>
  <c r="A751" i="4"/>
  <c r="U750" i="4"/>
  <c r="T750" i="4"/>
  <c r="R750" i="4"/>
  <c r="V750" i="4" s="1"/>
  <c r="A750" i="4"/>
  <c r="U749" i="4"/>
  <c r="T749" i="4"/>
  <c r="R749" i="4"/>
  <c r="V749" i="4" s="1"/>
  <c r="A749" i="4"/>
  <c r="U748" i="4"/>
  <c r="T748" i="4"/>
  <c r="R748" i="4"/>
  <c r="V748" i="4" s="1"/>
  <c r="A748" i="4"/>
  <c r="U747" i="4"/>
  <c r="T747" i="4"/>
  <c r="R747" i="4"/>
  <c r="V747" i="4" s="1"/>
  <c r="A747" i="4"/>
  <c r="U746" i="4"/>
  <c r="T746" i="4"/>
  <c r="R746" i="4"/>
  <c r="A746" i="4"/>
  <c r="U745" i="4"/>
  <c r="T745" i="4"/>
  <c r="R745" i="4"/>
  <c r="V745" i="4" s="1"/>
  <c r="A745" i="4"/>
  <c r="U744" i="4"/>
  <c r="T744" i="4"/>
  <c r="R744" i="4"/>
  <c r="V744" i="4" s="1"/>
  <c r="A744" i="4"/>
  <c r="U743" i="4"/>
  <c r="T743" i="4"/>
  <c r="R743" i="4"/>
  <c r="V743" i="4" s="1"/>
  <c r="A743" i="4"/>
  <c r="U742" i="4"/>
  <c r="T742" i="4"/>
  <c r="R742" i="4"/>
  <c r="A742" i="4"/>
  <c r="U741" i="4"/>
  <c r="T741" i="4"/>
  <c r="R741" i="4"/>
  <c r="V741" i="4" s="1"/>
  <c r="A741" i="4"/>
  <c r="U740" i="4"/>
  <c r="T740" i="4"/>
  <c r="R740" i="4"/>
  <c r="V740" i="4" s="1"/>
  <c r="A740" i="4"/>
  <c r="U739" i="4"/>
  <c r="T739" i="4"/>
  <c r="R739" i="4"/>
  <c r="V739" i="4" s="1"/>
  <c r="A739" i="4"/>
  <c r="U738" i="4"/>
  <c r="T738" i="4"/>
  <c r="R738" i="4"/>
  <c r="A738" i="4"/>
  <c r="U737" i="4"/>
  <c r="T737" i="4"/>
  <c r="R737" i="4"/>
  <c r="V737" i="4" s="1"/>
  <c r="A737" i="4"/>
  <c r="U736" i="4"/>
  <c r="T736" i="4"/>
  <c r="R736" i="4"/>
  <c r="V736" i="4" s="1"/>
  <c r="A736" i="4"/>
  <c r="U735" i="4"/>
  <c r="T735" i="4"/>
  <c r="R735" i="4"/>
  <c r="V735" i="4" s="1"/>
  <c r="A735" i="4"/>
  <c r="U734" i="4"/>
  <c r="T734" i="4"/>
  <c r="R734" i="4"/>
  <c r="A734" i="4"/>
  <c r="U733" i="4"/>
  <c r="T733" i="4"/>
  <c r="R733" i="4"/>
  <c r="V733" i="4" s="1"/>
  <c r="A733" i="4"/>
  <c r="U732" i="4"/>
  <c r="T732" i="4"/>
  <c r="R732" i="4"/>
  <c r="V732" i="4" s="1"/>
  <c r="A732" i="4"/>
  <c r="U731" i="4"/>
  <c r="T731" i="4"/>
  <c r="R731" i="4"/>
  <c r="V731" i="4" s="1"/>
  <c r="A731" i="4"/>
  <c r="U730" i="4"/>
  <c r="T730" i="4"/>
  <c r="R730" i="4"/>
  <c r="A730" i="4"/>
  <c r="U729" i="4"/>
  <c r="T729" i="4"/>
  <c r="R729" i="4"/>
  <c r="V729" i="4" s="1"/>
  <c r="A729" i="4"/>
  <c r="U728" i="4"/>
  <c r="T728" i="4"/>
  <c r="R728" i="4"/>
  <c r="V728" i="4" s="1"/>
  <c r="A728" i="4"/>
  <c r="U727" i="4"/>
  <c r="T727" i="4"/>
  <c r="R727" i="4"/>
  <c r="V727" i="4" s="1"/>
  <c r="A727" i="4"/>
  <c r="U726" i="4"/>
  <c r="T726" i="4"/>
  <c r="R726" i="4"/>
  <c r="A726" i="4"/>
  <c r="U725" i="4"/>
  <c r="T725" i="4"/>
  <c r="R725" i="4"/>
  <c r="V725" i="4" s="1"/>
  <c r="A725" i="4"/>
  <c r="U724" i="4"/>
  <c r="T724" i="4"/>
  <c r="R724" i="4"/>
  <c r="V724" i="4" s="1"/>
  <c r="A724" i="4"/>
  <c r="U723" i="4"/>
  <c r="T723" i="4"/>
  <c r="R723" i="4"/>
  <c r="V723" i="4" s="1"/>
  <c r="A723" i="4"/>
  <c r="U722" i="4"/>
  <c r="T722" i="4"/>
  <c r="R722" i="4"/>
  <c r="A722" i="4"/>
  <c r="U721" i="4"/>
  <c r="T721" i="4"/>
  <c r="R721" i="4"/>
  <c r="V721" i="4" s="1"/>
  <c r="A721" i="4"/>
  <c r="U720" i="4"/>
  <c r="T720" i="4"/>
  <c r="R720" i="4"/>
  <c r="V720" i="4" s="1"/>
  <c r="A720" i="4"/>
  <c r="U719" i="4"/>
  <c r="T719" i="4"/>
  <c r="R719" i="4"/>
  <c r="V719" i="4" s="1"/>
  <c r="A719" i="4"/>
  <c r="U718" i="4"/>
  <c r="T718" i="4"/>
  <c r="R718" i="4"/>
  <c r="A718" i="4"/>
  <c r="U717" i="4"/>
  <c r="T717" i="4"/>
  <c r="R717" i="4"/>
  <c r="V717" i="4" s="1"/>
  <c r="A717" i="4"/>
  <c r="U716" i="4"/>
  <c r="T716" i="4"/>
  <c r="R716" i="4"/>
  <c r="V716" i="4" s="1"/>
  <c r="A716" i="4"/>
  <c r="U715" i="4"/>
  <c r="T715" i="4"/>
  <c r="R715" i="4"/>
  <c r="V715" i="4" s="1"/>
  <c r="A715" i="4"/>
  <c r="U714" i="4"/>
  <c r="T714" i="4"/>
  <c r="R714" i="4"/>
  <c r="A714" i="4"/>
  <c r="U713" i="4"/>
  <c r="T713" i="4"/>
  <c r="R713" i="4"/>
  <c r="A713" i="4"/>
  <c r="U712" i="4"/>
  <c r="T712" i="4"/>
  <c r="R712" i="4"/>
  <c r="V712" i="4" s="1"/>
  <c r="A712" i="4"/>
  <c r="U711" i="4"/>
  <c r="T711" i="4"/>
  <c r="R711" i="4"/>
  <c r="V711" i="4" s="1"/>
  <c r="A711" i="4"/>
  <c r="U710" i="4"/>
  <c r="T710" i="4"/>
  <c r="R710" i="4"/>
  <c r="V710" i="4" s="1"/>
  <c r="A710" i="4"/>
  <c r="U709" i="4"/>
  <c r="T709" i="4"/>
  <c r="R709" i="4"/>
  <c r="A709" i="4"/>
  <c r="U708" i="4"/>
  <c r="T708" i="4"/>
  <c r="R708" i="4"/>
  <c r="V708" i="4" s="1"/>
  <c r="A708" i="4"/>
  <c r="U707" i="4"/>
  <c r="T707" i="4"/>
  <c r="R707" i="4"/>
  <c r="V707" i="4" s="1"/>
  <c r="A707" i="4"/>
  <c r="U706" i="4"/>
  <c r="T706" i="4"/>
  <c r="R706" i="4"/>
  <c r="V706" i="4" s="1"/>
  <c r="A706" i="4"/>
  <c r="U705" i="4"/>
  <c r="T705" i="4"/>
  <c r="R705" i="4"/>
  <c r="A705" i="4"/>
  <c r="U704" i="4"/>
  <c r="T704" i="4"/>
  <c r="R704" i="4"/>
  <c r="V704" i="4" s="1"/>
  <c r="A704" i="4"/>
  <c r="U703" i="4"/>
  <c r="T703" i="4"/>
  <c r="R703" i="4"/>
  <c r="V703" i="4" s="1"/>
  <c r="A703" i="4"/>
  <c r="U702" i="4"/>
  <c r="T702" i="4"/>
  <c r="R702" i="4"/>
  <c r="V702" i="4" s="1"/>
  <c r="A702" i="4"/>
  <c r="U701" i="4"/>
  <c r="T701" i="4"/>
  <c r="R701" i="4"/>
  <c r="A701" i="4"/>
  <c r="U700" i="4"/>
  <c r="T700" i="4"/>
  <c r="R700" i="4"/>
  <c r="V700" i="4" s="1"/>
  <c r="A700" i="4"/>
  <c r="U699" i="4"/>
  <c r="T699" i="4"/>
  <c r="R699" i="4"/>
  <c r="V699" i="4" s="1"/>
  <c r="A699" i="4"/>
  <c r="U698" i="4"/>
  <c r="T698" i="4"/>
  <c r="R698" i="4"/>
  <c r="V698" i="4" s="1"/>
  <c r="A698" i="4"/>
  <c r="U697" i="4"/>
  <c r="T697" i="4"/>
  <c r="R697" i="4"/>
  <c r="A697" i="4"/>
  <c r="U696" i="4"/>
  <c r="T696" i="4"/>
  <c r="R696" i="4"/>
  <c r="V696" i="4" s="1"/>
  <c r="A696" i="4"/>
  <c r="U695" i="4"/>
  <c r="T695" i="4"/>
  <c r="R695" i="4"/>
  <c r="V695" i="4" s="1"/>
  <c r="A695" i="4"/>
  <c r="U694" i="4"/>
  <c r="T694" i="4"/>
  <c r="R694" i="4"/>
  <c r="V694" i="4" s="1"/>
  <c r="A694" i="4"/>
  <c r="U693" i="4"/>
  <c r="T693" i="4"/>
  <c r="R693" i="4"/>
  <c r="A693" i="4"/>
  <c r="U692" i="4"/>
  <c r="T692" i="4"/>
  <c r="R692" i="4"/>
  <c r="V692" i="4" s="1"/>
  <c r="A692" i="4"/>
  <c r="U691" i="4"/>
  <c r="T691" i="4"/>
  <c r="R691" i="4"/>
  <c r="V691" i="4" s="1"/>
  <c r="A691" i="4"/>
  <c r="U690" i="4"/>
  <c r="T690" i="4"/>
  <c r="R690" i="4"/>
  <c r="V690" i="4" s="1"/>
  <c r="A690" i="4"/>
  <c r="U689" i="4"/>
  <c r="T689" i="4"/>
  <c r="R689" i="4"/>
  <c r="A689" i="4"/>
  <c r="U688" i="4"/>
  <c r="T688" i="4"/>
  <c r="R688" i="4"/>
  <c r="V688" i="4" s="1"/>
  <c r="A688" i="4"/>
  <c r="U687" i="4"/>
  <c r="T687" i="4"/>
  <c r="R687" i="4"/>
  <c r="V687" i="4" s="1"/>
  <c r="A687" i="4"/>
  <c r="U686" i="4"/>
  <c r="T686" i="4"/>
  <c r="R686" i="4"/>
  <c r="V686" i="4" s="1"/>
  <c r="A686" i="4"/>
  <c r="U685" i="4"/>
  <c r="T685" i="4"/>
  <c r="R685" i="4"/>
  <c r="A685" i="4"/>
  <c r="U684" i="4"/>
  <c r="T684" i="4"/>
  <c r="R684" i="4"/>
  <c r="V684" i="4" s="1"/>
  <c r="A684" i="4"/>
  <c r="U683" i="4"/>
  <c r="T683" i="4"/>
  <c r="R683" i="4"/>
  <c r="V683" i="4" s="1"/>
  <c r="A683" i="4"/>
  <c r="U682" i="4"/>
  <c r="T682" i="4"/>
  <c r="R682" i="4"/>
  <c r="V682" i="4" s="1"/>
  <c r="A682" i="4"/>
  <c r="U681" i="4"/>
  <c r="T681" i="4"/>
  <c r="R681" i="4"/>
  <c r="A681" i="4"/>
  <c r="U680" i="4"/>
  <c r="T680" i="4"/>
  <c r="R680" i="4"/>
  <c r="V680" i="4" s="1"/>
  <c r="A680" i="4"/>
  <c r="U679" i="4"/>
  <c r="T679" i="4"/>
  <c r="R679" i="4"/>
  <c r="V679" i="4" s="1"/>
  <c r="A679" i="4"/>
  <c r="U678" i="4"/>
  <c r="T678" i="4"/>
  <c r="R678" i="4"/>
  <c r="V678" i="4" s="1"/>
  <c r="A678" i="4"/>
  <c r="U677" i="4"/>
  <c r="T677" i="4"/>
  <c r="R677" i="4"/>
  <c r="A677" i="4"/>
  <c r="U676" i="4"/>
  <c r="T676" i="4"/>
  <c r="R676" i="4"/>
  <c r="V676" i="4" s="1"/>
  <c r="A676" i="4"/>
  <c r="U675" i="4"/>
  <c r="T675" i="4"/>
  <c r="R675" i="4"/>
  <c r="V675" i="4" s="1"/>
  <c r="A675" i="4"/>
  <c r="U674" i="4"/>
  <c r="T674" i="4"/>
  <c r="R674" i="4"/>
  <c r="A674" i="4"/>
  <c r="U673" i="4"/>
  <c r="T673" i="4"/>
  <c r="R673" i="4"/>
  <c r="V673" i="4" s="1"/>
  <c r="A673" i="4"/>
  <c r="U672" i="4"/>
  <c r="T672" i="4"/>
  <c r="R672" i="4"/>
  <c r="V672" i="4" s="1"/>
  <c r="A672" i="4"/>
  <c r="U671" i="4"/>
  <c r="T671" i="4"/>
  <c r="R671" i="4"/>
  <c r="V671" i="4" s="1"/>
  <c r="A671" i="4"/>
  <c r="U670" i="4"/>
  <c r="T670" i="4"/>
  <c r="R670" i="4"/>
  <c r="A670" i="4"/>
  <c r="U669" i="4"/>
  <c r="T669" i="4"/>
  <c r="R669" i="4"/>
  <c r="V669" i="4" s="1"/>
  <c r="A669" i="4"/>
  <c r="U668" i="4"/>
  <c r="T668" i="4"/>
  <c r="R668" i="4"/>
  <c r="V668" i="4" s="1"/>
  <c r="A668" i="4"/>
  <c r="U667" i="4"/>
  <c r="T667" i="4"/>
  <c r="R667" i="4"/>
  <c r="V667" i="4" s="1"/>
  <c r="A667" i="4"/>
  <c r="U666" i="4"/>
  <c r="T666" i="4"/>
  <c r="R666" i="4"/>
  <c r="A666" i="4"/>
  <c r="U665" i="4"/>
  <c r="T665" i="4"/>
  <c r="R665" i="4"/>
  <c r="V665" i="4" s="1"/>
  <c r="A665" i="4"/>
  <c r="U664" i="4"/>
  <c r="T664" i="4"/>
  <c r="R664" i="4"/>
  <c r="V664" i="4" s="1"/>
  <c r="A664" i="4"/>
  <c r="U663" i="4"/>
  <c r="T663" i="4"/>
  <c r="R663" i="4"/>
  <c r="V663" i="4" s="1"/>
  <c r="A663" i="4"/>
  <c r="U662" i="4"/>
  <c r="T662" i="4"/>
  <c r="R662" i="4"/>
  <c r="A662" i="4"/>
  <c r="U661" i="4"/>
  <c r="T661" i="4"/>
  <c r="R661" i="4"/>
  <c r="V661" i="4" s="1"/>
  <c r="A661" i="4"/>
  <c r="U660" i="4"/>
  <c r="T660" i="4"/>
  <c r="R660" i="4"/>
  <c r="V660" i="4" s="1"/>
  <c r="A660" i="4"/>
  <c r="U659" i="4"/>
  <c r="T659" i="4"/>
  <c r="R659" i="4"/>
  <c r="V659" i="4" s="1"/>
  <c r="A659" i="4"/>
  <c r="U658" i="4"/>
  <c r="T658" i="4"/>
  <c r="R658" i="4"/>
  <c r="A658" i="4"/>
  <c r="U657" i="4"/>
  <c r="T657" i="4"/>
  <c r="R657" i="4"/>
  <c r="V657" i="4" s="1"/>
  <c r="A657" i="4"/>
  <c r="U656" i="4"/>
  <c r="T656" i="4"/>
  <c r="R656" i="4"/>
  <c r="V656" i="4" s="1"/>
  <c r="A656" i="4"/>
  <c r="U655" i="4"/>
  <c r="T655" i="4"/>
  <c r="R655" i="4"/>
  <c r="V655" i="4" s="1"/>
  <c r="A655" i="4"/>
  <c r="U654" i="4"/>
  <c r="T654" i="4"/>
  <c r="R654" i="4"/>
  <c r="A654" i="4"/>
  <c r="U653" i="4"/>
  <c r="T653" i="4"/>
  <c r="R653" i="4"/>
  <c r="V653" i="4" s="1"/>
  <c r="A653" i="4"/>
  <c r="U652" i="4"/>
  <c r="T652" i="4"/>
  <c r="R652" i="4"/>
  <c r="V652" i="4" s="1"/>
  <c r="A652" i="4"/>
  <c r="U651" i="4"/>
  <c r="T651" i="4"/>
  <c r="R651" i="4"/>
  <c r="V651" i="4" s="1"/>
  <c r="A651" i="4"/>
  <c r="U650" i="4"/>
  <c r="T650" i="4"/>
  <c r="R650" i="4"/>
  <c r="A650" i="4"/>
  <c r="U649" i="4"/>
  <c r="T649" i="4"/>
  <c r="R649" i="4"/>
  <c r="V649" i="4" s="1"/>
  <c r="A649" i="4"/>
  <c r="U648" i="4"/>
  <c r="T648" i="4"/>
  <c r="R648" i="4"/>
  <c r="V648" i="4" s="1"/>
  <c r="A648" i="4"/>
  <c r="U647" i="4"/>
  <c r="T647" i="4"/>
  <c r="R647" i="4"/>
  <c r="V647" i="4" s="1"/>
  <c r="A647" i="4"/>
  <c r="U646" i="4"/>
  <c r="T646" i="4"/>
  <c r="R646" i="4"/>
  <c r="A646" i="4"/>
  <c r="U645" i="4"/>
  <c r="T645" i="4"/>
  <c r="R645" i="4"/>
  <c r="V645" i="4" s="1"/>
  <c r="A645" i="4"/>
  <c r="U644" i="4"/>
  <c r="T644" i="4"/>
  <c r="R644" i="4"/>
  <c r="V644" i="4" s="1"/>
  <c r="A644" i="4"/>
  <c r="U643" i="4"/>
  <c r="T643" i="4"/>
  <c r="R643" i="4"/>
  <c r="V643" i="4" s="1"/>
  <c r="A643" i="4"/>
  <c r="U642" i="4"/>
  <c r="T642" i="4"/>
  <c r="R642" i="4"/>
  <c r="A642" i="4"/>
  <c r="U641" i="4"/>
  <c r="T641" i="4"/>
  <c r="R641" i="4"/>
  <c r="V641" i="4" s="1"/>
  <c r="A641" i="4"/>
  <c r="U640" i="4"/>
  <c r="T640" i="4"/>
  <c r="R640" i="4"/>
  <c r="V640" i="4" s="1"/>
  <c r="A640" i="4"/>
  <c r="U639" i="4"/>
  <c r="T639" i="4"/>
  <c r="R639" i="4"/>
  <c r="V639" i="4" s="1"/>
  <c r="A639" i="4"/>
  <c r="U638" i="4"/>
  <c r="T638" i="4"/>
  <c r="R638" i="4"/>
  <c r="A638" i="4"/>
  <c r="U637" i="4"/>
  <c r="T637" i="4"/>
  <c r="R637" i="4"/>
  <c r="V637" i="4" s="1"/>
  <c r="A637" i="4"/>
  <c r="U636" i="4"/>
  <c r="T636" i="4"/>
  <c r="R636" i="4"/>
  <c r="V636" i="4" s="1"/>
  <c r="A636" i="4"/>
  <c r="U635" i="4"/>
  <c r="T635" i="4"/>
  <c r="R635" i="4"/>
  <c r="V635" i="4" s="1"/>
  <c r="A635" i="4"/>
  <c r="U634" i="4"/>
  <c r="T634" i="4"/>
  <c r="R634" i="4"/>
  <c r="A634" i="4"/>
  <c r="U633" i="4"/>
  <c r="T633" i="4"/>
  <c r="R633" i="4"/>
  <c r="V633" i="4" s="1"/>
  <c r="A633" i="4"/>
  <c r="U632" i="4"/>
  <c r="T632" i="4"/>
  <c r="R632" i="4"/>
  <c r="V632" i="4" s="1"/>
  <c r="A632" i="4"/>
  <c r="U631" i="4"/>
  <c r="T631" i="4"/>
  <c r="R631" i="4"/>
  <c r="V631" i="4" s="1"/>
  <c r="A631" i="4"/>
  <c r="U630" i="4"/>
  <c r="T630" i="4"/>
  <c r="R630" i="4"/>
  <c r="A630" i="4"/>
  <c r="U629" i="4"/>
  <c r="T629" i="4"/>
  <c r="R629" i="4"/>
  <c r="V629" i="4" s="1"/>
  <c r="A629" i="4"/>
  <c r="U628" i="4"/>
  <c r="T628" i="4"/>
  <c r="R628" i="4"/>
  <c r="V628" i="4" s="1"/>
  <c r="A628" i="4"/>
  <c r="U627" i="4"/>
  <c r="T627" i="4"/>
  <c r="R627" i="4"/>
  <c r="V627" i="4" s="1"/>
  <c r="A627" i="4"/>
  <c r="U626" i="4"/>
  <c r="T626" i="4"/>
  <c r="R626" i="4"/>
  <c r="A626" i="4"/>
  <c r="U625" i="4"/>
  <c r="T625" i="4"/>
  <c r="R625" i="4"/>
  <c r="V625" i="4" s="1"/>
  <c r="A625" i="4"/>
  <c r="U624" i="4"/>
  <c r="T624" i="4"/>
  <c r="S624" i="4"/>
  <c r="R624" i="4"/>
  <c r="V624" i="4" s="1"/>
  <c r="A624" i="4"/>
  <c r="U623" i="4"/>
  <c r="T623" i="4"/>
  <c r="R623" i="4"/>
  <c r="V623" i="4" s="1"/>
  <c r="A623" i="4"/>
  <c r="U622" i="4"/>
  <c r="T622" i="4"/>
  <c r="R622" i="4"/>
  <c r="A622" i="4"/>
  <c r="U621" i="4"/>
  <c r="T621" i="4"/>
  <c r="R621" i="4"/>
  <c r="V621" i="4" s="1"/>
  <c r="A621" i="4"/>
  <c r="U620" i="4"/>
  <c r="T620" i="4"/>
  <c r="R620" i="4"/>
  <c r="V620" i="4" s="1"/>
  <c r="A620" i="4"/>
  <c r="U619" i="4"/>
  <c r="T619" i="4"/>
  <c r="R619" i="4"/>
  <c r="V619" i="4" s="1"/>
  <c r="A619" i="4"/>
  <c r="U618" i="4"/>
  <c r="T618" i="4"/>
  <c r="R618" i="4"/>
  <c r="A618" i="4"/>
  <c r="U617" i="4"/>
  <c r="T617" i="4"/>
  <c r="R617" i="4"/>
  <c r="V617" i="4" s="1"/>
  <c r="A617" i="4"/>
  <c r="U616" i="4"/>
  <c r="T616" i="4"/>
  <c r="R616" i="4"/>
  <c r="V616" i="4" s="1"/>
  <c r="A616" i="4"/>
  <c r="U615" i="4"/>
  <c r="T615" i="4"/>
  <c r="R615" i="4"/>
  <c r="V615" i="4" s="1"/>
  <c r="A615" i="4"/>
  <c r="U614" i="4"/>
  <c r="T614" i="4"/>
  <c r="R614" i="4"/>
  <c r="A614" i="4"/>
  <c r="U613" i="4"/>
  <c r="T613" i="4"/>
  <c r="R613" i="4"/>
  <c r="V613" i="4" s="1"/>
  <c r="A613" i="4"/>
  <c r="U612" i="4"/>
  <c r="T612" i="4"/>
  <c r="R612" i="4"/>
  <c r="V612" i="4" s="1"/>
  <c r="A612" i="4"/>
  <c r="U611" i="4"/>
  <c r="T611" i="4"/>
  <c r="R611" i="4"/>
  <c r="V611" i="4" s="1"/>
  <c r="A611" i="4"/>
  <c r="U610" i="4"/>
  <c r="T610" i="4"/>
  <c r="R610" i="4"/>
  <c r="A610" i="4"/>
  <c r="U609" i="4"/>
  <c r="T609" i="4"/>
  <c r="R609" i="4"/>
  <c r="V609" i="4" s="1"/>
  <c r="A609" i="4"/>
  <c r="U608" i="4"/>
  <c r="T608" i="4"/>
  <c r="R608" i="4"/>
  <c r="V608" i="4" s="1"/>
  <c r="A608" i="4"/>
  <c r="U607" i="4"/>
  <c r="T607" i="4"/>
  <c r="R607" i="4"/>
  <c r="V607" i="4" s="1"/>
  <c r="A607" i="4"/>
  <c r="U606" i="4"/>
  <c r="T606" i="4"/>
  <c r="R606" i="4"/>
  <c r="A606" i="4"/>
  <c r="U605" i="4"/>
  <c r="T605" i="4"/>
  <c r="R605" i="4"/>
  <c r="V605" i="4" s="1"/>
  <c r="A605" i="4"/>
  <c r="U604" i="4"/>
  <c r="T604" i="4"/>
  <c r="R604" i="4"/>
  <c r="V604" i="4" s="1"/>
  <c r="A604" i="4"/>
  <c r="U603" i="4"/>
  <c r="T603" i="4"/>
  <c r="R603" i="4"/>
  <c r="V603" i="4" s="1"/>
  <c r="A603" i="4"/>
  <c r="U602" i="4"/>
  <c r="T602" i="4"/>
  <c r="R602" i="4"/>
  <c r="A602" i="4"/>
  <c r="U601" i="4"/>
  <c r="T601" i="4"/>
  <c r="R601" i="4"/>
  <c r="V601" i="4" s="1"/>
  <c r="A601" i="4"/>
  <c r="U600" i="4"/>
  <c r="T600" i="4"/>
  <c r="R600" i="4"/>
  <c r="V600" i="4" s="1"/>
  <c r="A600" i="4"/>
  <c r="U599" i="4"/>
  <c r="T599" i="4"/>
  <c r="R599" i="4"/>
  <c r="V599" i="4" s="1"/>
  <c r="A599" i="4"/>
  <c r="U598" i="4"/>
  <c r="T598" i="4"/>
  <c r="R598" i="4"/>
  <c r="A598" i="4"/>
  <c r="U597" i="4"/>
  <c r="T597" i="4"/>
  <c r="R597" i="4"/>
  <c r="V597" i="4" s="1"/>
  <c r="A597" i="4"/>
  <c r="U596" i="4"/>
  <c r="T596" i="4"/>
  <c r="R596" i="4"/>
  <c r="V596" i="4" s="1"/>
  <c r="A596" i="4"/>
  <c r="U595" i="4"/>
  <c r="T595" i="4"/>
  <c r="R595" i="4"/>
  <c r="V595" i="4" s="1"/>
  <c r="A595" i="4"/>
  <c r="U594" i="4"/>
  <c r="T594" i="4"/>
  <c r="R594" i="4"/>
  <c r="A594" i="4"/>
  <c r="U593" i="4"/>
  <c r="T593" i="4"/>
  <c r="R593" i="4"/>
  <c r="V593" i="4" s="1"/>
  <c r="A593" i="4"/>
  <c r="U592" i="4"/>
  <c r="T592" i="4"/>
  <c r="R592" i="4"/>
  <c r="V592" i="4" s="1"/>
  <c r="A592" i="4"/>
  <c r="U591" i="4"/>
  <c r="T591" i="4"/>
  <c r="R591" i="4"/>
  <c r="V591" i="4" s="1"/>
  <c r="A591" i="4"/>
  <c r="U590" i="4"/>
  <c r="T590" i="4"/>
  <c r="R590" i="4"/>
  <c r="A590" i="4"/>
  <c r="U589" i="4"/>
  <c r="T589" i="4"/>
  <c r="R589" i="4"/>
  <c r="V589" i="4" s="1"/>
  <c r="A589" i="4"/>
  <c r="U588" i="4"/>
  <c r="T588" i="4"/>
  <c r="R588" i="4"/>
  <c r="V588" i="4" s="1"/>
  <c r="A588" i="4"/>
  <c r="U587" i="4"/>
  <c r="T587" i="4"/>
  <c r="R587" i="4"/>
  <c r="V587" i="4" s="1"/>
  <c r="A587" i="4"/>
  <c r="U586" i="4"/>
  <c r="T586" i="4"/>
  <c r="R586" i="4"/>
  <c r="A586" i="4"/>
  <c r="U585" i="4"/>
  <c r="T585" i="4"/>
  <c r="R585" i="4"/>
  <c r="V585" i="4" s="1"/>
  <c r="A585" i="4"/>
  <c r="U584" i="4"/>
  <c r="T584" i="4"/>
  <c r="R584" i="4"/>
  <c r="V584" i="4" s="1"/>
  <c r="A584" i="4"/>
  <c r="U583" i="4"/>
  <c r="T583" i="4"/>
  <c r="R583" i="4"/>
  <c r="V583" i="4" s="1"/>
  <c r="A583" i="4"/>
  <c r="U582" i="4"/>
  <c r="T582" i="4"/>
  <c r="R582" i="4"/>
  <c r="A582" i="4"/>
  <c r="U581" i="4"/>
  <c r="T581" i="4"/>
  <c r="R581" i="4"/>
  <c r="V581" i="4" s="1"/>
  <c r="A581" i="4"/>
  <c r="U580" i="4"/>
  <c r="T580" i="4"/>
  <c r="R580" i="4"/>
  <c r="V580" i="4" s="1"/>
  <c r="A580" i="4"/>
  <c r="U579" i="4"/>
  <c r="T579" i="4"/>
  <c r="R579" i="4"/>
  <c r="V579" i="4" s="1"/>
  <c r="A579" i="4"/>
  <c r="U578" i="4"/>
  <c r="T578" i="4"/>
  <c r="R578" i="4"/>
  <c r="A578" i="4"/>
  <c r="U577" i="4"/>
  <c r="T577" i="4"/>
  <c r="R577" i="4"/>
  <c r="V577" i="4" s="1"/>
  <c r="A577" i="4"/>
  <c r="U576" i="4"/>
  <c r="T576" i="4"/>
  <c r="R576" i="4"/>
  <c r="V576" i="4" s="1"/>
  <c r="A576" i="4"/>
  <c r="U575" i="4"/>
  <c r="T575" i="4"/>
  <c r="R575" i="4"/>
  <c r="V575" i="4" s="1"/>
  <c r="A575" i="4"/>
  <c r="U574" i="4"/>
  <c r="T574" i="4"/>
  <c r="R574" i="4"/>
  <c r="A574" i="4"/>
  <c r="U573" i="4"/>
  <c r="T573" i="4"/>
  <c r="R573" i="4"/>
  <c r="V573" i="4" s="1"/>
  <c r="A573" i="4"/>
  <c r="U572" i="4"/>
  <c r="T572" i="4"/>
  <c r="R572" i="4"/>
  <c r="V572" i="4" s="1"/>
  <c r="A572" i="4"/>
  <c r="U571" i="4"/>
  <c r="T571" i="4"/>
  <c r="R571" i="4"/>
  <c r="V571" i="4" s="1"/>
  <c r="A571" i="4"/>
  <c r="U570" i="4"/>
  <c r="T570" i="4"/>
  <c r="R570" i="4"/>
  <c r="A570" i="4"/>
  <c r="U569" i="4"/>
  <c r="T569" i="4"/>
  <c r="R569" i="4"/>
  <c r="V569" i="4" s="1"/>
  <c r="A569" i="4"/>
  <c r="U568" i="4"/>
  <c r="T568" i="4"/>
  <c r="R568" i="4"/>
  <c r="V568" i="4" s="1"/>
  <c r="A568" i="4"/>
  <c r="U567" i="4"/>
  <c r="T567" i="4"/>
  <c r="R567" i="4"/>
  <c r="V567" i="4" s="1"/>
  <c r="A567" i="4"/>
  <c r="U566" i="4"/>
  <c r="T566" i="4"/>
  <c r="R566" i="4"/>
  <c r="A566" i="4"/>
  <c r="U565" i="4"/>
  <c r="T565" i="4"/>
  <c r="R565" i="4"/>
  <c r="V565" i="4" s="1"/>
  <c r="A565" i="4"/>
  <c r="U564" i="4"/>
  <c r="T564" i="4"/>
  <c r="R564" i="4"/>
  <c r="V564" i="4" s="1"/>
  <c r="A564" i="4"/>
  <c r="U563" i="4"/>
  <c r="T563" i="4"/>
  <c r="R563" i="4"/>
  <c r="V563" i="4" s="1"/>
  <c r="A563" i="4"/>
  <c r="U562" i="4"/>
  <c r="T562" i="4"/>
  <c r="R562" i="4"/>
  <c r="A562" i="4"/>
  <c r="U561" i="4"/>
  <c r="T561" i="4"/>
  <c r="R561" i="4"/>
  <c r="V561" i="4" s="1"/>
  <c r="A561" i="4"/>
  <c r="U560" i="4"/>
  <c r="T560" i="4"/>
  <c r="R560" i="4"/>
  <c r="V560" i="4" s="1"/>
  <c r="A560" i="4"/>
  <c r="U559" i="4"/>
  <c r="T559" i="4"/>
  <c r="R559" i="4"/>
  <c r="V559" i="4" s="1"/>
  <c r="A559" i="4"/>
  <c r="U558" i="4"/>
  <c r="T558" i="4"/>
  <c r="R558" i="4"/>
  <c r="A558" i="4"/>
  <c r="U557" i="4"/>
  <c r="T557" i="4"/>
  <c r="R557" i="4"/>
  <c r="V557" i="4" s="1"/>
  <c r="A557" i="4"/>
  <c r="U556" i="4"/>
  <c r="T556" i="4"/>
  <c r="R556" i="4"/>
  <c r="V556" i="4" s="1"/>
  <c r="A556" i="4"/>
  <c r="U555" i="4"/>
  <c r="T555" i="4"/>
  <c r="R555" i="4"/>
  <c r="V555" i="4" s="1"/>
  <c r="A555" i="4"/>
  <c r="U554" i="4"/>
  <c r="T554" i="4"/>
  <c r="R554" i="4"/>
  <c r="A554" i="4"/>
  <c r="U553" i="4"/>
  <c r="T553" i="4"/>
  <c r="R553" i="4"/>
  <c r="V553" i="4" s="1"/>
  <c r="A553" i="4"/>
  <c r="U552" i="4"/>
  <c r="T552" i="4"/>
  <c r="R552" i="4"/>
  <c r="V552" i="4" s="1"/>
  <c r="A552" i="4"/>
  <c r="U551" i="4"/>
  <c r="T551" i="4"/>
  <c r="R551" i="4"/>
  <c r="V551" i="4" s="1"/>
  <c r="A551" i="4"/>
  <c r="U550" i="4"/>
  <c r="T550" i="4"/>
  <c r="R550" i="4"/>
  <c r="A550" i="4"/>
  <c r="U549" i="4"/>
  <c r="T549" i="4"/>
  <c r="R549" i="4"/>
  <c r="V549" i="4" s="1"/>
  <c r="A549" i="4"/>
  <c r="U548" i="4"/>
  <c r="T548" i="4"/>
  <c r="R548" i="4"/>
  <c r="V548" i="4" s="1"/>
  <c r="A548" i="4"/>
  <c r="U547" i="4"/>
  <c r="T547" i="4"/>
  <c r="R547" i="4"/>
  <c r="V547" i="4" s="1"/>
  <c r="A547" i="4"/>
  <c r="U546" i="4"/>
  <c r="T546" i="4"/>
  <c r="R546" i="4"/>
  <c r="A546" i="4"/>
  <c r="U545" i="4"/>
  <c r="T545" i="4"/>
  <c r="R545" i="4"/>
  <c r="V545" i="4" s="1"/>
  <c r="A545" i="4"/>
  <c r="U544" i="4"/>
  <c r="T544" i="4"/>
  <c r="R544" i="4"/>
  <c r="V544" i="4" s="1"/>
  <c r="A544" i="4"/>
  <c r="U543" i="4"/>
  <c r="T543" i="4"/>
  <c r="R543" i="4"/>
  <c r="V543" i="4" s="1"/>
  <c r="A543" i="4"/>
  <c r="U542" i="4"/>
  <c r="T542" i="4"/>
  <c r="R542" i="4"/>
  <c r="A542" i="4"/>
  <c r="U541" i="4"/>
  <c r="T541" i="4"/>
  <c r="R541" i="4"/>
  <c r="V541" i="4" s="1"/>
  <c r="A541" i="4"/>
  <c r="U540" i="4"/>
  <c r="T540" i="4"/>
  <c r="R540" i="4"/>
  <c r="V540" i="4" s="1"/>
  <c r="A540" i="4"/>
  <c r="U539" i="4"/>
  <c r="T539" i="4"/>
  <c r="R539" i="4"/>
  <c r="V539" i="4" s="1"/>
  <c r="A539" i="4"/>
  <c r="U538" i="4"/>
  <c r="T538" i="4"/>
  <c r="R538" i="4"/>
  <c r="A538" i="4"/>
  <c r="U537" i="4"/>
  <c r="T537" i="4"/>
  <c r="R537" i="4"/>
  <c r="V537" i="4" s="1"/>
  <c r="A537" i="4"/>
  <c r="U536" i="4"/>
  <c r="T536" i="4"/>
  <c r="R536" i="4"/>
  <c r="V536" i="4" s="1"/>
  <c r="A536" i="4"/>
  <c r="U535" i="4"/>
  <c r="T535" i="4"/>
  <c r="R535" i="4"/>
  <c r="V535" i="4" s="1"/>
  <c r="A535" i="4"/>
  <c r="U534" i="4"/>
  <c r="T534" i="4"/>
  <c r="R534" i="4"/>
  <c r="A534" i="4"/>
  <c r="U533" i="4"/>
  <c r="T533" i="4"/>
  <c r="R533" i="4"/>
  <c r="V533" i="4" s="1"/>
  <c r="A533" i="4"/>
  <c r="U532" i="4"/>
  <c r="T532" i="4"/>
  <c r="R532" i="4"/>
  <c r="V532" i="4" s="1"/>
  <c r="A532" i="4"/>
  <c r="U531" i="4"/>
  <c r="T531" i="4"/>
  <c r="R531" i="4"/>
  <c r="V531" i="4" s="1"/>
  <c r="A531" i="4"/>
  <c r="U530" i="4"/>
  <c r="T530" i="4"/>
  <c r="R530" i="4"/>
  <c r="A530" i="4"/>
  <c r="U529" i="4"/>
  <c r="T529" i="4"/>
  <c r="R529" i="4"/>
  <c r="V529" i="4" s="1"/>
  <c r="A529" i="4"/>
  <c r="U528" i="4"/>
  <c r="T528" i="4"/>
  <c r="R528" i="4"/>
  <c r="V528" i="4" s="1"/>
  <c r="A528" i="4"/>
  <c r="U527" i="4"/>
  <c r="T527" i="4"/>
  <c r="R527" i="4"/>
  <c r="V527" i="4" s="1"/>
  <c r="A527" i="4"/>
  <c r="U526" i="4"/>
  <c r="T526" i="4"/>
  <c r="R526" i="4"/>
  <c r="A526" i="4"/>
  <c r="U525" i="4"/>
  <c r="T525" i="4"/>
  <c r="R525" i="4"/>
  <c r="V525" i="4" s="1"/>
  <c r="A525" i="4"/>
  <c r="U524" i="4"/>
  <c r="T524" i="4"/>
  <c r="R524" i="4"/>
  <c r="V524" i="4" s="1"/>
  <c r="A524" i="4"/>
  <c r="U523" i="4"/>
  <c r="T523" i="4"/>
  <c r="R523" i="4"/>
  <c r="V523" i="4" s="1"/>
  <c r="A523" i="4"/>
  <c r="U522" i="4"/>
  <c r="T522" i="4"/>
  <c r="R522" i="4"/>
  <c r="A522" i="4"/>
  <c r="U521" i="4"/>
  <c r="T521" i="4"/>
  <c r="R521" i="4"/>
  <c r="V521" i="4" s="1"/>
  <c r="A521" i="4"/>
  <c r="U520" i="4"/>
  <c r="T520" i="4"/>
  <c r="R520" i="4"/>
  <c r="V520" i="4" s="1"/>
  <c r="A520" i="4"/>
  <c r="U519" i="4"/>
  <c r="T519" i="4"/>
  <c r="R519" i="4"/>
  <c r="V519" i="4" s="1"/>
  <c r="A519" i="4"/>
  <c r="U518" i="4"/>
  <c r="T518" i="4"/>
  <c r="R518" i="4"/>
  <c r="A518" i="4"/>
  <c r="U517" i="4"/>
  <c r="T517" i="4"/>
  <c r="R517" i="4"/>
  <c r="V517" i="4" s="1"/>
  <c r="A517" i="4"/>
  <c r="U516" i="4"/>
  <c r="T516" i="4"/>
  <c r="R516" i="4"/>
  <c r="V516" i="4" s="1"/>
  <c r="A516" i="4"/>
  <c r="U515" i="4"/>
  <c r="T515" i="4"/>
  <c r="R515" i="4"/>
  <c r="V515" i="4" s="1"/>
  <c r="A515" i="4"/>
  <c r="U514" i="4"/>
  <c r="T514" i="4"/>
  <c r="R514" i="4"/>
  <c r="A514" i="4"/>
  <c r="U513" i="4"/>
  <c r="T513" i="4"/>
  <c r="R513" i="4"/>
  <c r="V513" i="4" s="1"/>
  <c r="A513" i="4"/>
  <c r="U512" i="4"/>
  <c r="T512" i="4"/>
  <c r="R512" i="4"/>
  <c r="V512" i="4" s="1"/>
  <c r="A512" i="4"/>
  <c r="U511" i="4"/>
  <c r="T511" i="4"/>
  <c r="R511" i="4"/>
  <c r="V511" i="4" s="1"/>
  <c r="A511" i="4"/>
  <c r="A509" i="4"/>
  <c r="R509" i="4"/>
  <c r="S509" i="4" s="1"/>
  <c r="T509" i="4"/>
  <c r="U509" i="4"/>
  <c r="A510" i="4"/>
  <c r="R510" i="4"/>
  <c r="V510" i="4" s="1"/>
  <c r="T510" i="4"/>
  <c r="U510" i="4"/>
  <c r="B35" i="6"/>
  <c r="S1005" i="4" l="1"/>
  <c r="S829" i="4"/>
  <c r="S560" i="4"/>
  <c r="S711" i="4"/>
  <c r="S941" i="4"/>
  <c r="S528" i="4"/>
  <c r="S592" i="4"/>
  <c r="S656" i="4"/>
  <c r="S764" i="4"/>
  <c r="S893" i="4"/>
  <c r="S973" i="4"/>
  <c r="S679" i="4"/>
  <c r="S732" i="4"/>
  <c r="S797" i="4"/>
  <c r="S861" i="4"/>
  <c r="S925" i="4"/>
  <c r="S957" i="4"/>
  <c r="S989" i="4"/>
  <c r="S512" i="4"/>
  <c r="S544" i="4"/>
  <c r="S576" i="4"/>
  <c r="S608" i="4"/>
  <c r="S640" i="4"/>
  <c r="S672" i="4"/>
  <c r="S695" i="4"/>
  <c r="S716" i="4"/>
  <c r="S748" i="4"/>
  <c r="S780" i="4"/>
  <c r="S813" i="4"/>
  <c r="S845" i="4"/>
  <c r="S877" i="4"/>
  <c r="S909" i="4"/>
  <c r="S933" i="4"/>
  <c r="S949" i="4"/>
  <c r="S965" i="4"/>
  <c r="S981" i="4"/>
  <c r="S997" i="4"/>
  <c r="S520" i="4"/>
  <c r="S536" i="4"/>
  <c r="S552" i="4"/>
  <c r="S568" i="4"/>
  <c r="S584" i="4"/>
  <c r="S600" i="4"/>
  <c r="S616" i="4"/>
  <c r="S632" i="4"/>
  <c r="S648" i="4"/>
  <c r="S664" i="4"/>
  <c r="S687" i="4"/>
  <c r="S703" i="4"/>
  <c r="S724" i="4"/>
  <c r="S740" i="4"/>
  <c r="S756" i="4"/>
  <c r="S772" i="4"/>
  <c r="S788" i="4"/>
  <c r="S789" i="4"/>
  <c r="S805" i="4"/>
  <c r="S821" i="4"/>
  <c r="S837" i="4"/>
  <c r="S853" i="4"/>
  <c r="S869" i="4"/>
  <c r="S885" i="4"/>
  <c r="S901" i="4"/>
  <c r="S917" i="4"/>
  <c r="S929" i="4"/>
  <c r="S937" i="4"/>
  <c r="S945" i="4"/>
  <c r="S953" i="4"/>
  <c r="S961" i="4"/>
  <c r="S969" i="4"/>
  <c r="S977" i="4"/>
  <c r="S985" i="4"/>
  <c r="S993" i="4"/>
  <c r="S1001" i="4"/>
  <c r="S1009" i="4"/>
  <c r="Q501" i="17"/>
  <c r="V509" i="4"/>
  <c r="S516" i="4"/>
  <c r="S518" i="4"/>
  <c r="V518" i="4"/>
  <c r="S524" i="4"/>
  <c r="S526" i="4"/>
  <c r="V526" i="4"/>
  <c r="S532" i="4"/>
  <c r="S534" i="4"/>
  <c r="V534" i="4"/>
  <c r="S540" i="4"/>
  <c r="S542" i="4"/>
  <c r="V542" i="4"/>
  <c r="S548" i="4"/>
  <c r="S550" i="4"/>
  <c r="V550" i="4"/>
  <c r="S556" i="4"/>
  <c r="S558" i="4"/>
  <c r="V558" i="4"/>
  <c r="S564" i="4"/>
  <c r="S566" i="4"/>
  <c r="V566" i="4"/>
  <c r="S572" i="4"/>
  <c r="S574" i="4"/>
  <c r="V574" i="4"/>
  <c r="S580" i="4"/>
  <c r="S582" i="4"/>
  <c r="V582" i="4"/>
  <c r="S588" i="4"/>
  <c r="S590" i="4"/>
  <c r="V590" i="4"/>
  <c r="S596" i="4"/>
  <c r="S598" i="4"/>
  <c r="V598" i="4"/>
  <c r="S604" i="4"/>
  <c r="S606" i="4"/>
  <c r="V606" i="4"/>
  <c r="S612" i="4"/>
  <c r="S614" i="4"/>
  <c r="V614" i="4"/>
  <c r="S620" i="4"/>
  <c r="S622" i="4"/>
  <c r="V622" i="4"/>
  <c r="S628" i="4"/>
  <c r="S630" i="4"/>
  <c r="V630" i="4"/>
  <c r="S636" i="4"/>
  <c r="S638" i="4"/>
  <c r="V638" i="4"/>
  <c r="S644" i="4"/>
  <c r="S646" i="4"/>
  <c r="V646" i="4"/>
  <c r="S652" i="4"/>
  <c r="S654" i="4"/>
  <c r="V654" i="4"/>
  <c r="S660" i="4"/>
  <c r="S662" i="4"/>
  <c r="V662" i="4"/>
  <c r="S668" i="4"/>
  <c r="S670" i="4"/>
  <c r="V670" i="4"/>
  <c r="S677" i="4"/>
  <c r="V677" i="4"/>
  <c r="S683" i="4"/>
  <c r="S685" i="4"/>
  <c r="V685" i="4"/>
  <c r="S691" i="4"/>
  <c r="S693" i="4"/>
  <c r="V693" i="4"/>
  <c r="S699" i="4"/>
  <c r="S701" i="4"/>
  <c r="V701" i="4"/>
  <c r="S707" i="4"/>
  <c r="S709" i="4"/>
  <c r="V709" i="4"/>
  <c r="S714" i="4"/>
  <c r="V714" i="4"/>
  <c r="S720" i="4"/>
  <c r="S722" i="4"/>
  <c r="V722" i="4"/>
  <c r="S728" i="4"/>
  <c r="S730" i="4"/>
  <c r="V730" i="4"/>
  <c r="S736" i="4"/>
  <c r="S738" i="4"/>
  <c r="V738" i="4"/>
  <c r="S744" i="4"/>
  <c r="S746" i="4"/>
  <c r="V746" i="4"/>
  <c r="S752" i="4"/>
  <c r="S760" i="4"/>
  <c r="S768" i="4"/>
  <c r="S776" i="4"/>
  <c r="S784" i="4"/>
  <c r="S793" i="4"/>
  <c r="S801" i="4"/>
  <c r="S809" i="4"/>
  <c r="S817" i="4"/>
  <c r="S825" i="4"/>
  <c r="S833" i="4"/>
  <c r="S841" i="4"/>
  <c r="S849" i="4"/>
  <c r="S857" i="4"/>
  <c r="S865" i="4"/>
  <c r="S873" i="4"/>
  <c r="S881" i="4"/>
  <c r="S889" i="4"/>
  <c r="S897" i="4"/>
  <c r="S905" i="4"/>
  <c r="S913" i="4"/>
  <c r="S921" i="4"/>
  <c r="S927" i="4"/>
  <c r="S931" i="4"/>
  <c r="S935" i="4"/>
  <c r="S939" i="4"/>
  <c r="S943" i="4"/>
  <c r="S947" i="4"/>
  <c r="S951" i="4"/>
  <c r="S955" i="4"/>
  <c r="S959" i="4"/>
  <c r="S963" i="4"/>
  <c r="S967" i="4"/>
  <c r="S971" i="4"/>
  <c r="S975" i="4"/>
  <c r="S979" i="4"/>
  <c r="S983" i="4"/>
  <c r="S987" i="4"/>
  <c r="S991" i="4"/>
  <c r="S995" i="4"/>
  <c r="S999" i="4"/>
  <c r="S1003" i="4"/>
  <c r="S1007" i="4"/>
  <c r="S514" i="4"/>
  <c r="V514" i="4"/>
  <c r="S522" i="4"/>
  <c r="V522" i="4"/>
  <c r="S530" i="4"/>
  <c r="V530" i="4"/>
  <c r="S538" i="4"/>
  <c r="V538" i="4"/>
  <c r="S546" i="4"/>
  <c r="V546" i="4"/>
  <c r="S554" i="4"/>
  <c r="V554" i="4"/>
  <c r="S562" i="4"/>
  <c r="V562" i="4"/>
  <c r="S570" i="4"/>
  <c r="V570" i="4"/>
  <c r="S578" i="4"/>
  <c r="V578" i="4"/>
  <c r="S586" i="4"/>
  <c r="V586" i="4"/>
  <c r="S594" i="4"/>
  <c r="V594" i="4"/>
  <c r="S602" i="4"/>
  <c r="V602" i="4"/>
  <c r="S610" i="4"/>
  <c r="V610" i="4"/>
  <c r="S618" i="4"/>
  <c r="V618" i="4"/>
  <c r="S626" i="4"/>
  <c r="V626" i="4"/>
  <c r="S634" i="4"/>
  <c r="V634" i="4"/>
  <c r="S642" i="4"/>
  <c r="V642" i="4"/>
  <c r="S650" i="4"/>
  <c r="V650" i="4"/>
  <c r="S658" i="4"/>
  <c r="V658" i="4"/>
  <c r="S666" i="4"/>
  <c r="V666" i="4"/>
  <c r="S674" i="4"/>
  <c r="V674" i="4"/>
  <c r="S681" i="4"/>
  <c r="V681" i="4"/>
  <c r="S689" i="4"/>
  <c r="V689" i="4"/>
  <c r="S697" i="4"/>
  <c r="V697" i="4"/>
  <c r="S705" i="4"/>
  <c r="V705" i="4"/>
  <c r="S713" i="4"/>
  <c r="V713" i="4"/>
  <c r="S718" i="4"/>
  <c r="V718" i="4"/>
  <c r="S726" i="4"/>
  <c r="V726" i="4"/>
  <c r="S734" i="4"/>
  <c r="V734" i="4"/>
  <c r="S742" i="4"/>
  <c r="V742" i="4"/>
  <c r="Q742" i="17"/>
  <c r="Q743" i="17"/>
  <c r="Q746" i="17"/>
  <c r="Q747" i="17"/>
  <c r="Q750" i="17"/>
  <c r="Q751" i="17"/>
  <c r="Q754" i="17"/>
  <c r="Q755" i="17"/>
  <c r="Q758" i="17"/>
  <c r="Q759" i="17"/>
  <c r="Q762" i="17"/>
  <c r="Q763" i="17"/>
  <c r="Q766" i="17"/>
  <c r="Q767" i="17"/>
  <c r="Q770" i="17"/>
  <c r="Q771" i="17"/>
  <c r="Q774" i="17"/>
  <c r="Q775" i="17"/>
  <c r="Q778" i="17"/>
  <c r="Q779" i="17"/>
  <c r="Q783" i="17"/>
  <c r="S792" i="4"/>
  <c r="Q784" i="17"/>
  <c r="Q787" i="17"/>
  <c r="S796" i="4"/>
  <c r="Q788" i="17"/>
  <c r="Q791" i="17"/>
  <c r="S800" i="4"/>
  <c r="Q792" i="17"/>
  <c r="Q795" i="17"/>
  <c r="S804" i="4"/>
  <c r="Q796" i="17"/>
  <c r="Q799" i="17"/>
  <c r="S808" i="4"/>
  <c r="Q800" i="17"/>
  <c r="Q803" i="17"/>
  <c r="S812" i="4"/>
  <c r="Q804" i="17"/>
  <c r="Q807" i="17"/>
  <c r="S816" i="4"/>
  <c r="Q808" i="17"/>
  <c r="Q811" i="17"/>
  <c r="S820" i="4"/>
  <c r="Q812" i="17"/>
  <c r="Q815" i="17"/>
  <c r="S824" i="4"/>
  <c r="Q816" i="17"/>
  <c r="Q819" i="17"/>
  <c r="S828" i="4"/>
  <c r="Q820" i="17"/>
  <c r="Q823" i="17"/>
  <c r="S832" i="4"/>
  <c r="Q824" i="17"/>
  <c r="Q827" i="17"/>
  <c r="S836" i="4"/>
  <c r="Q828" i="17"/>
  <c r="Q831" i="17"/>
  <c r="S840" i="4"/>
  <c r="Q832" i="17"/>
  <c r="Q835" i="17"/>
  <c r="S844" i="4"/>
  <c r="Q836" i="17"/>
  <c r="Q839" i="17"/>
  <c r="S848" i="4"/>
  <c r="Q840" i="17"/>
  <c r="Q843" i="17"/>
  <c r="S852" i="4"/>
  <c r="Q844" i="17"/>
  <c r="Q847" i="17"/>
  <c r="S856" i="4"/>
  <c r="Q848" i="17"/>
  <c r="Q851" i="17"/>
  <c r="S860" i="4"/>
  <c r="Q852" i="17"/>
  <c r="Q855" i="17"/>
  <c r="S864" i="4"/>
  <c r="Q856" i="17"/>
  <c r="Q859" i="17"/>
  <c r="S868" i="4"/>
  <c r="Q860" i="17"/>
  <c r="Q863" i="17"/>
  <c r="S872" i="4"/>
  <c r="Q864" i="17"/>
  <c r="Q867" i="17"/>
  <c r="S876" i="4"/>
  <c r="Q868" i="17"/>
  <c r="Q871" i="17"/>
  <c r="S880" i="4"/>
  <c r="Q872" i="17"/>
  <c r="Q875" i="17"/>
  <c r="S884" i="4"/>
  <c r="Q876" i="17"/>
  <c r="Q879" i="17"/>
  <c r="S888" i="4"/>
  <c r="Q880" i="17"/>
  <c r="Q883" i="17"/>
  <c r="S892" i="4"/>
  <c r="Q884" i="17"/>
  <c r="Q887" i="17"/>
  <c r="S896" i="4"/>
  <c r="Q888" i="17"/>
  <c r="Q891" i="17"/>
  <c r="S900" i="4"/>
  <c r="Q892" i="17"/>
  <c r="Q895" i="17"/>
  <c r="S904" i="4"/>
  <c r="Q896" i="17"/>
  <c r="Q899" i="17"/>
  <c r="S908" i="4"/>
  <c r="Q900" i="17"/>
  <c r="Q903" i="17"/>
  <c r="S912" i="4"/>
  <c r="Q904" i="17"/>
  <c r="Q907" i="17"/>
  <c r="S916" i="4"/>
  <c r="Q908" i="17"/>
  <c r="Q911" i="17"/>
  <c r="S920" i="4"/>
  <c r="Q912" i="17"/>
  <c r="Q915" i="17"/>
  <c r="S924" i="4"/>
  <c r="Q916" i="17"/>
  <c r="Q504" i="17"/>
  <c r="S513" i="4"/>
  <c r="Q505" i="17"/>
  <c r="Q508" i="17"/>
  <c r="S517" i="4"/>
  <c r="Q509" i="17"/>
  <c r="Q512" i="17"/>
  <c r="S521" i="4"/>
  <c r="Q513" i="17"/>
  <c r="Q516" i="17"/>
  <c r="S525" i="4"/>
  <c r="Q517" i="17"/>
  <c r="Q520" i="17"/>
  <c r="S529" i="4"/>
  <c r="Q521" i="17"/>
  <c r="Q524" i="17"/>
  <c r="S533" i="4"/>
  <c r="Q525" i="17"/>
  <c r="Q528" i="17"/>
  <c r="S537" i="4"/>
  <c r="Q529" i="17"/>
  <c r="Q532" i="17"/>
  <c r="S541" i="4"/>
  <c r="Q533" i="17"/>
  <c r="Q536" i="17"/>
  <c r="S545" i="4"/>
  <c r="Q537" i="17"/>
  <c r="Q540" i="17"/>
  <c r="S549" i="4"/>
  <c r="Q541" i="17"/>
  <c r="Q544" i="17"/>
  <c r="Q545" i="17"/>
  <c r="Q548" i="17"/>
  <c r="Q549" i="17"/>
  <c r="Q552" i="17"/>
  <c r="Q553" i="17"/>
  <c r="Q556" i="17"/>
  <c r="Q557" i="17"/>
  <c r="Q560" i="17"/>
  <c r="Q561" i="17"/>
  <c r="Q564" i="17"/>
  <c r="Q565" i="17"/>
  <c r="Q568" i="17"/>
  <c r="Q569" i="17"/>
  <c r="Q572" i="17"/>
  <c r="Q573" i="17"/>
  <c r="Q576" i="17"/>
  <c r="Q577" i="17"/>
  <c r="Q580" i="17"/>
  <c r="Q581" i="17"/>
  <c r="Q584" i="17"/>
  <c r="Q585" i="17"/>
  <c r="Q588" i="17"/>
  <c r="Q589" i="17"/>
  <c r="Q592" i="17"/>
  <c r="Q593" i="17"/>
  <c r="Q596" i="17"/>
  <c r="Q597" i="17"/>
  <c r="Q600" i="17"/>
  <c r="Q601" i="17"/>
  <c r="Q604" i="17"/>
  <c r="Q605" i="17"/>
  <c r="Q608" i="17"/>
  <c r="Q609" i="17"/>
  <c r="Q612" i="17"/>
  <c r="Q613" i="17"/>
  <c r="Q616" i="17"/>
  <c r="Q617" i="17"/>
  <c r="Q620" i="17"/>
  <c r="Q621" i="17"/>
  <c r="Q624" i="17"/>
  <c r="Q625" i="17"/>
  <c r="Q628" i="17"/>
  <c r="Q629" i="17"/>
  <c r="Q632" i="17"/>
  <c r="Q633" i="17"/>
  <c r="Q636" i="17"/>
  <c r="Q637" i="17"/>
  <c r="Q640" i="17"/>
  <c r="Q641" i="17"/>
  <c r="Q644" i="17"/>
  <c r="Q645" i="17"/>
  <c r="Q648" i="17"/>
  <c r="Q649" i="17"/>
  <c r="Q652" i="17"/>
  <c r="Q653" i="17"/>
  <c r="Q656" i="17"/>
  <c r="Q657" i="17"/>
  <c r="Q660" i="17"/>
  <c r="Q661" i="17"/>
  <c r="Q664" i="17"/>
  <c r="Q665" i="17"/>
  <c r="S676" i="4"/>
  <c r="Q668" i="17"/>
  <c r="Q671" i="17"/>
  <c r="S680" i="4"/>
  <c r="Q672" i="17"/>
  <c r="Q675" i="17"/>
  <c r="S684" i="4"/>
  <c r="Q676" i="17"/>
  <c r="Q679" i="17"/>
  <c r="S688" i="4"/>
  <c r="Q680" i="17"/>
  <c r="Q683" i="17"/>
  <c r="S692" i="4"/>
  <c r="Q684" i="17"/>
  <c r="Q687" i="17"/>
  <c r="S696" i="4"/>
  <c r="Q688" i="17"/>
  <c r="Q691" i="17"/>
  <c r="S700" i="4"/>
  <c r="Q692" i="17"/>
  <c r="Q695" i="17"/>
  <c r="S704" i="4"/>
  <c r="Q696" i="17"/>
  <c r="Q699" i="17"/>
  <c r="S708" i="4"/>
  <c r="Q700" i="17"/>
  <c r="Q703" i="17"/>
  <c r="S712" i="4"/>
  <c r="Q704" i="17"/>
  <c r="Q708" i="17"/>
  <c r="Q709" i="17"/>
  <c r="Q712" i="17"/>
  <c r="Q713" i="17"/>
  <c r="Q716" i="17"/>
  <c r="Q717" i="17"/>
  <c r="Q720" i="17"/>
  <c r="Q721" i="17"/>
  <c r="Q724" i="17"/>
  <c r="Q725" i="17"/>
  <c r="Q728" i="17"/>
  <c r="Q729" i="17"/>
  <c r="Q732" i="17"/>
  <c r="Q733" i="17"/>
  <c r="Q736" i="17"/>
  <c r="Q737" i="17"/>
  <c r="Q740" i="17"/>
  <c r="Q741" i="17"/>
  <c r="S750" i="4"/>
  <c r="Q744" i="17"/>
  <c r="Q745" i="17"/>
  <c r="S754" i="4"/>
  <c r="Q748" i="17"/>
  <c r="Q749" i="17"/>
  <c r="S758" i="4"/>
  <c r="Q752" i="17"/>
  <c r="Q753" i="17"/>
  <c r="S762" i="4"/>
  <c r="Q756" i="17"/>
  <c r="Q757" i="17"/>
  <c r="S766" i="4"/>
  <c r="Q760" i="17"/>
  <c r="Q761" i="17"/>
  <c r="S770" i="4"/>
  <c r="Q764" i="17"/>
  <c r="Q765" i="17"/>
  <c r="S774" i="4"/>
  <c r="Q768" i="17"/>
  <c r="Q769" i="17"/>
  <c r="S778" i="4"/>
  <c r="Q772" i="17"/>
  <c r="Q773" i="17"/>
  <c r="S782" i="4"/>
  <c r="Q776" i="17"/>
  <c r="Q777" i="17"/>
  <c r="S786" i="4"/>
  <c r="Q780" i="17"/>
  <c r="Q781" i="17"/>
  <c r="S790" i="4"/>
  <c r="Q782" i="17"/>
  <c r="S791" i="4"/>
  <c r="Q785" i="17"/>
  <c r="S794" i="4"/>
  <c r="Q786" i="17"/>
  <c r="S795" i="4"/>
  <c r="Q789" i="17"/>
  <c r="S798" i="4"/>
  <c r="Q790" i="17"/>
  <c r="S799" i="4"/>
  <c r="Q793" i="17"/>
  <c r="S802" i="4"/>
  <c r="Q794" i="17"/>
  <c r="S803" i="4"/>
  <c r="Q797" i="17"/>
  <c r="S806" i="4"/>
  <c r="Q798" i="17"/>
  <c r="S807" i="4"/>
  <c r="Q801" i="17"/>
  <c r="S810" i="4"/>
  <c r="Q802" i="17"/>
  <c r="S811" i="4"/>
  <c r="Q805" i="17"/>
  <c r="S814" i="4"/>
  <c r="Q806" i="17"/>
  <c r="S815" i="4"/>
  <c r="Q809" i="17"/>
  <c r="S818" i="4"/>
  <c r="Q810" i="17"/>
  <c r="S819" i="4"/>
  <c r="Q813" i="17"/>
  <c r="S822" i="4"/>
  <c r="Q814" i="17"/>
  <c r="S823" i="4"/>
  <c r="Q817" i="17"/>
  <c r="S826" i="4"/>
  <c r="Q818" i="17"/>
  <c r="S827" i="4"/>
  <c r="Q821" i="17"/>
  <c r="S830" i="4"/>
  <c r="Q822" i="17"/>
  <c r="S831" i="4"/>
  <c r="Q825" i="17"/>
  <c r="S834" i="4"/>
  <c r="Q826" i="17"/>
  <c r="S835" i="4"/>
  <c r="Q829" i="17"/>
  <c r="S838" i="4"/>
  <c r="Q830" i="17"/>
  <c r="S839" i="4"/>
  <c r="Q833" i="17"/>
  <c r="S842" i="4"/>
  <c r="Q834" i="17"/>
  <c r="S843" i="4"/>
  <c r="Q837" i="17"/>
  <c r="S846" i="4"/>
  <c r="Q838" i="17"/>
  <c r="S847" i="4"/>
  <c r="Q841" i="17"/>
  <c r="S850" i="4"/>
  <c r="Q842" i="17"/>
  <c r="S851" i="4"/>
  <c r="Q845" i="17"/>
  <c r="S854" i="4"/>
  <c r="Q846" i="17"/>
  <c r="S855" i="4"/>
  <c r="Q849" i="17"/>
  <c r="S858" i="4"/>
  <c r="Q850" i="17"/>
  <c r="S859" i="4"/>
  <c r="Q853" i="17"/>
  <c r="S862" i="4"/>
  <c r="Q854" i="17"/>
  <c r="S863" i="4"/>
  <c r="Q857" i="17"/>
  <c r="S866" i="4"/>
  <c r="Q858" i="17"/>
  <c r="S867" i="4"/>
  <c r="Q861" i="17"/>
  <c r="S870" i="4"/>
  <c r="Q862" i="17"/>
  <c r="S871" i="4"/>
  <c r="Q865" i="17"/>
  <c r="S874" i="4"/>
  <c r="Q866" i="17"/>
  <c r="S875" i="4"/>
  <c r="Q869" i="17"/>
  <c r="S878" i="4"/>
  <c r="Q870" i="17"/>
  <c r="S879" i="4"/>
  <c r="Q873" i="17"/>
  <c r="S882" i="4"/>
  <c r="Q874" i="17"/>
  <c r="S883" i="4"/>
  <c r="Q877" i="17"/>
  <c r="S886" i="4"/>
  <c r="Q878" i="17"/>
  <c r="S887" i="4"/>
  <c r="Q881" i="17"/>
  <c r="S890" i="4"/>
  <c r="Q882" i="17"/>
  <c r="S891" i="4"/>
  <c r="Q885" i="17"/>
  <c r="S894" i="4"/>
  <c r="Q886" i="17"/>
  <c r="S895" i="4"/>
  <c r="Q889" i="17"/>
  <c r="S898" i="4"/>
  <c r="Q890" i="17"/>
  <c r="S899" i="4"/>
  <c r="Q893" i="17"/>
  <c r="S902" i="4"/>
  <c r="Q894" i="17"/>
  <c r="S903" i="4"/>
  <c r="Q897" i="17"/>
  <c r="S906" i="4"/>
  <c r="Q898" i="17"/>
  <c r="S907" i="4"/>
  <c r="Q901" i="17"/>
  <c r="S910" i="4"/>
  <c r="Q902" i="17"/>
  <c r="S911" i="4"/>
  <c r="Q905" i="17"/>
  <c r="S914" i="4"/>
  <c r="Q906" i="17"/>
  <c r="S915" i="4"/>
  <c r="Q909" i="17"/>
  <c r="S918" i="4"/>
  <c r="Q910" i="17"/>
  <c r="S919" i="4"/>
  <c r="Q913" i="17"/>
  <c r="S922" i="4"/>
  <c r="Q914" i="17"/>
  <c r="S923" i="4"/>
  <c r="Q917" i="17"/>
  <c r="S926" i="4"/>
  <c r="Q918" i="17"/>
  <c r="Q919" i="17"/>
  <c r="S928" i="4"/>
  <c r="Q920" i="17"/>
  <c r="Q921" i="17"/>
  <c r="S930" i="4"/>
  <c r="Q922" i="17"/>
  <c r="Q923" i="17"/>
  <c r="S932" i="4"/>
  <c r="Q924" i="17"/>
  <c r="Q925" i="17"/>
  <c r="S934" i="4"/>
  <c r="Q926" i="17"/>
  <c r="Q927" i="17"/>
  <c r="S936" i="4"/>
  <c r="Q928" i="17"/>
  <c r="Q929" i="17"/>
  <c r="S938" i="4"/>
  <c r="Q930" i="17"/>
  <c r="Q931" i="17"/>
  <c r="S940" i="4"/>
  <c r="Q932" i="17"/>
  <c r="Q933" i="17"/>
  <c r="S942" i="4"/>
  <c r="Q934" i="17"/>
  <c r="Q935" i="17"/>
  <c r="S944" i="4"/>
  <c r="Q936" i="17"/>
  <c r="Q937" i="17"/>
  <c r="S946" i="4"/>
  <c r="Q938" i="17"/>
  <c r="Q939" i="17"/>
  <c r="S948" i="4"/>
  <c r="Q940" i="17"/>
  <c r="Q941" i="17"/>
  <c r="S950" i="4"/>
  <c r="Q942" i="17"/>
  <c r="Q943" i="17"/>
  <c r="S952" i="4"/>
  <c r="Q944" i="17"/>
  <c r="Q945" i="17"/>
  <c r="S954" i="4"/>
  <c r="Q946" i="17"/>
  <c r="Q947" i="17"/>
  <c r="S956" i="4"/>
  <c r="Q948" i="17"/>
  <c r="Q949" i="17"/>
  <c r="S958" i="4"/>
  <c r="Q950" i="17"/>
  <c r="Q951" i="17"/>
  <c r="S960" i="4"/>
  <c r="Q952" i="17"/>
  <c r="Q953" i="17"/>
  <c r="S962" i="4"/>
  <c r="Q954" i="17"/>
  <c r="Q955" i="17"/>
  <c r="S964" i="4"/>
  <c r="Q956" i="17"/>
  <c r="Q957" i="17"/>
  <c r="S966" i="4"/>
  <c r="Q958" i="17"/>
  <c r="Q959" i="17"/>
  <c r="S968" i="4"/>
  <c r="Q960" i="17"/>
  <c r="Q961" i="17"/>
  <c r="S970" i="4"/>
  <c r="Q962" i="17"/>
  <c r="Q963" i="17"/>
  <c r="S972" i="4"/>
  <c r="Q964" i="17"/>
  <c r="Q965" i="17"/>
  <c r="S974" i="4"/>
  <c r="Q966" i="17"/>
  <c r="Q967" i="17"/>
  <c r="S976" i="4"/>
  <c r="Q968" i="17"/>
  <c r="Q969" i="17"/>
  <c r="S978" i="4"/>
  <c r="Q970" i="17"/>
  <c r="Q971" i="17"/>
  <c r="S980" i="4"/>
  <c r="Q972" i="17"/>
  <c r="Q973" i="17"/>
  <c r="S982" i="4"/>
  <c r="Q974" i="17"/>
  <c r="Q975" i="17"/>
  <c r="S984" i="4"/>
  <c r="Q976" i="17"/>
  <c r="Q977" i="17"/>
  <c r="S986" i="4"/>
  <c r="Q978" i="17"/>
  <c r="Q979" i="17"/>
  <c r="S988" i="4"/>
  <c r="Q980" i="17"/>
  <c r="Q981" i="17"/>
  <c r="S990" i="4"/>
  <c r="Q982" i="17"/>
  <c r="Q983" i="17"/>
  <c r="S992" i="4"/>
  <c r="Q984" i="17"/>
  <c r="Q985" i="17"/>
  <c r="S994" i="4"/>
  <c r="Q986" i="17"/>
  <c r="Q987" i="17"/>
  <c r="S996" i="4"/>
  <c r="Q988" i="17"/>
  <c r="Q989" i="17"/>
  <c r="S998" i="4"/>
  <c r="Q990" i="17"/>
  <c r="Q991" i="17"/>
  <c r="S1000" i="4"/>
  <c r="Q992" i="17"/>
  <c r="Q993" i="17"/>
  <c r="S1002" i="4"/>
  <c r="Q994" i="17"/>
  <c r="Q995" i="17"/>
  <c r="S1004" i="4"/>
  <c r="Q996" i="17"/>
  <c r="Q997" i="17"/>
  <c r="S1006" i="4"/>
  <c r="Q998" i="17"/>
  <c r="Q999" i="17"/>
  <c r="S1008" i="4"/>
  <c r="Q1000" i="17"/>
  <c r="Q1001" i="17"/>
  <c r="S510" i="4"/>
  <c r="Q502" i="17"/>
  <c r="S511" i="4"/>
  <c r="Q503" i="17"/>
  <c r="Q506" i="17"/>
  <c r="S515" i="4"/>
  <c r="Q507" i="17"/>
  <c r="Q510" i="17"/>
  <c r="S519" i="4"/>
  <c r="Q511" i="17"/>
  <c r="Q514" i="17"/>
  <c r="S523" i="4"/>
  <c r="Q515" i="17"/>
  <c r="Q518" i="17"/>
  <c r="S527" i="4"/>
  <c r="Q519" i="17"/>
  <c r="Q522" i="17"/>
  <c r="S531" i="4"/>
  <c r="Q523" i="17"/>
  <c r="Q526" i="17"/>
  <c r="S535" i="4"/>
  <c r="Q527" i="17"/>
  <c r="Q530" i="17"/>
  <c r="S539" i="4"/>
  <c r="Q531" i="17"/>
  <c r="Q534" i="17"/>
  <c r="S543" i="4"/>
  <c r="Q535" i="17"/>
  <c r="Q538" i="17"/>
  <c r="S547" i="4"/>
  <c r="Q539" i="17"/>
  <c r="Q542" i="17"/>
  <c r="S551" i="4"/>
  <c r="Q543" i="17"/>
  <c r="Q546" i="17"/>
  <c r="Q547" i="17"/>
  <c r="Q550" i="17"/>
  <c r="Q551" i="17"/>
  <c r="Q554" i="17"/>
  <c r="Q555" i="17"/>
  <c r="Q558" i="17"/>
  <c r="Q559" i="17"/>
  <c r="Q562" i="17"/>
  <c r="Q563" i="17"/>
  <c r="Q566" i="17"/>
  <c r="Q567" i="17"/>
  <c r="Q570" i="17"/>
  <c r="Q571" i="17"/>
  <c r="Q574" i="17"/>
  <c r="Q575" i="17"/>
  <c r="Q578" i="17"/>
  <c r="Q579" i="17"/>
  <c r="Q582" i="17"/>
  <c r="Q583" i="17"/>
  <c r="Q586" i="17"/>
  <c r="Q587" i="17"/>
  <c r="Q590" i="17"/>
  <c r="Q591" i="17"/>
  <c r="Q594" i="17"/>
  <c r="Q595" i="17"/>
  <c r="Q598" i="17"/>
  <c r="Q599" i="17"/>
  <c r="Q602" i="17"/>
  <c r="Q603" i="17"/>
  <c r="Q606" i="17"/>
  <c r="Q607" i="17"/>
  <c r="Q610" i="17"/>
  <c r="Q611" i="17"/>
  <c r="Q614" i="17"/>
  <c r="Q615" i="17"/>
  <c r="Q618" i="17"/>
  <c r="Q619" i="17"/>
  <c r="Q622" i="17"/>
  <c r="Q623" i="17"/>
  <c r="Q626" i="17"/>
  <c r="Q627" i="17"/>
  <c r="Q630" i="17"/>
  <c r="Q631" i="17"/>
  <c r="Q634" i="17"/>
  <c r="Q635" i="17"/>
  <c r="Q638" i="17"/>
  <c r="Q639" i="17"/>
  <c r="Q642" i="17"/>
  <c r="Q643" i="17"/>
  <c r="Q646" i="17"/>
  <c r="Q647" i="17"/>
  <c r="Q650" i="17"/>
  <c r="Q651" i="17"/>
  <c r="Q654" i="17"/>
  <c r="Q655" i="17"/>
  <c r="Q658" i="17"/>
  <c r="Q659" i="17"/>
  <c r="Q662" i="17"/>
  <c r="Q663" i="17"/>
  <c r="Q666" i="17"/>
  <c r="Q667" i="17"/>
  <c r="Q669" i="17"/>
  <c r="S678" i="4"/>
  <c r="Q670" i="17"/>
  <c r="Q673" i="17"/>
  <c r="S682" i="4"/>
  <c r="Q674" i="17"/>
  <c r="Q677" i="17"/>
  <c r="S686" i="4"/>
  <c r="Q678" i="17"/>
  <c r="Q681" i="17"/>
  <c r="S690" i="4"/>
  <c r="Q682" i="17"/>
  <c r="Q685" i="17"/>
  <c r="S694" i="4"/>
  <c r="Q686" i="17"/>
  <c r="Q689" i="17"/>
  <c r="S698" i="4"/>
  <c r="Q690" i="17"/>
  <c r="Q693" i="17"/>
  <c r="S702" i="4"/>
  <c r="Q694" i="17"/>
  <c r="Q697" i="17"/>
  <c r="S706" i="4"/>
  <c r="Q698" i="17"/>
  <c r="Q701" i="17"/>
  <c r="S710" i="4"/>
  <c r="Q702" i="17"/>
  <c r="Q705" i="17"/>
  <c r="Q706" i="17"/>
  <c r="Q707" i="17"/>
  <c r="Q710" i="17"/>
  <c r="Q711" i="17"/>
  <c r="Q714" i="17"/>
  <c r="Q715" i="17"/>
  <c r="Q718" i="17"/>
  <c r="Q719" i="17"/>
  <c r="Q722" i="17"/>
  <c r="Q723" i="17"/>
  <c r="Q726" i="17"/>
  <c r="Q727" i="17"/>
  <c r="Q730" i="17"/>
  <c r="Q731" i="17"/>
  <c r="Q734" i="17"/>
  <c r="Q735" i="17"/>
  <c r="Q738" i="17"/>
  <c r="Q739" i="17"/>
  <c r="S553" i="4"/>
  <c r="S555" i="4"/>
  <c r="S557" i="4"/>
  <c r="S559" i="4"/>
  <c r="S561" i="4"/>
  <c r="S563" i="4"/>
  <c r="S565" i="4"/>
  <c r="S567" i="4"/>
  <c r="S569" i="4"/>
  <c r="S571" i="4"/>
  <c r="S573" i="4"/>
  <c r="S575" i="4"/>
  <c r="S577" i="4"/>
  <c r="S579" i="4"/>
  <c r="S581" i="4"/>
  <c r="S583" i="4"/>
  <c r="S585" i="4"/>
  <c r="S587" i="4"/>
  <c r="S589" i="4"/>
  <c r="S591" i="4"/>
  <c r="S593" i="4"/>
  <c r="S595" i="4"/>
  <c r="S597" i="4"/>
  <c r="S599" i="4"/>
  <c r="S601" i="4"/>
  <c r="S603" i="4"/>
  <c r="S605" i="4"/>
  <c r="S607" i="4"/>
  <c r="S609" i="4"/>
  <c r="S611" i="4"/>
  <c r="S613" i="4"/>
  <c r="S615" i="4"/>
  <c r="S617" i="4"/>
  <c r="S619" i="4"/>
  <c r="S621" i="4"/>
  <c r="S623" i="4"/>
  <c r="S625" i="4"/>
  <c r="S627" i="4"/>
  <c r="S629" i="4"/>
  <c r="S631" i="4"/>
  <c r="S633" i="4"/>
  <c r="S635" i="4"/>
  <c r="S637" i="4"/>
  <c r="S639" i="4"/>
  <c r="S641" i="4"/>
  <c r="S643" i="4"/>
  <c r="S645" i="4"/>
  <c r="S647" i="4"/>
  <c r="S649" i="4"/>
  <c r="S651" i="4"/>
  <c r="S653" i="4"/>
  <c r="S655" i="4"/>
  <c r="S657" i="4"/>
  <c r="S659" i="4"/>
  <c r="S661" i="4"/>
  <c r="S663" i="4"/>
  <c r="S665" i="4"/>
  <c r="S667" i="4"/>
  <c r="S669" i="4"/>
  <c r="S671" i="4"/>
  <c r="S673" i="4"/>
  <c r="S675" i="4"/>
  <c r="S715" i="4"/>
  <c r="S717" i="4"/>
  <c r="S719" i="4"/>
  <c r="S721" i="4"/>
  <c r="S723" i="4"/>
  <c r="S725" i="4"/>
  <c r="S727" i="4"/>
  <c r="S729" i="4"/>
  <c r="S731" i="4"/>
  <c r="S733" i="4"/>
  <c r="S735" i="4"/>
  <c r="S737" i="4"/>
  <c r="S739" i="4"/>
  <c r="S741" i="4"/>
  <c r="S743" i="4"/>
  <c r="S745" i="4"/>
  <c r="S747" i="4"/>
  <c r="S749" i="4"/>
  <c r="S751" i="4"/>
  <c r="S753" i="4"/>
  <c r="S755" i="4"/>
  <c r="S757" i="4"/>
  <c r="S759" i="4"/>
  <c r="S761" i="4"/>
  <c r="S763" i="4"/>
  <c r="S765" i="4"/>
  <c r="S767" i="4"/>
  <c r="S769" i="4"/>
  <c r="S771" i="4"/>
  <c r="S773" i="4"/>
  <c r="S775" i="4"/>
  <c r="S777" i="4"/>
  <c r="S779" i="4"/>
  <c r="S781" i="4"/>
  <c r="S783" i="4"/>
  <c r="S785" i="4"/>
  <c r="S787" i="4"/>
  <c r="C27" i="20"/>
  <c r="C47" i="20" s="1"/>
  <c r="D27" i="20"/>
  <c r="D47" i="20" s="1"/>
  <c r="E27" i="20"/>
  <c r="E47" i="20" s="1"/>
  <c r="F47" i="20"/>
  <c r="B27" i="20"/>
  <c r="B47" i="20" s="1"/>
  <c r="B20" i="20"/>
  <c r="E195" i="3" l="1"/>
  <c r="M3" i="4" l="1"/>
  <c r="E37" i="3" l="1"/>
  <c r="D37" i="3" l="1"/>
  <c r="W12" i="5"/>
  <c r="E103" i="3" l="1"/>
  <c r="D103" i="3" l="1"/>
  <c r="B100" i="16" s="1"/>
  <c r="BM181" i="3"/>
  <c r="BO181" i="3"/>
  <c r="BQ181" i="3"/>
  <c r="BS181" i="3"/>
  <c r="BU181" i="3"/>
  <c r="BL181" i="3"/>
  <c r="BP181" i="3"/>
  <c r="BT181" i="3"/>
  <c r="BW181" i="3"/>
  <c r="BY181" i="3"/>
  <c r="CA181" i="3"/>
  <c r="CC181" i="3"/>
  <c r="CE181" i="3"/>
  <c r="CG181" i="3"/>
  <c r="CI181" i="3"/>
  <c r="CK181" i="3"/>
  <c r="CM181" i="3"/>
  <c r="CO181" i="3"/>
  <c r="CQ181" i="3"/>
  <c r="CS181" i="3"/>
  <c r="CU181" i="3"/>
  <c r="CW181" i="3"/>
  <c r="CY181" i="3"/>
  <c r="DA181" i="3"/>
  <c r="DC181" i="3"/>
  <c r="DE181" i="3"/>
  <c r="DG181" i="3"/>
  <c r="DI181" i="3"/>
  <c r="DK181" i="3"/>
  <c r="DM181" i="3"/>
  <c r="DO181" i="3"/>
  <c r="DQ181" i="3"/>
  <c r="DS181" i="3"/>
  <c r="BN181" i="3"/>
  <c r="BR181" i="3"/>
  <c r="BV181" i="3"/>
  <c r="BX181" i="3"/>
  <c r="BZ181" i="3"/>
  <c r="CB181" i="3"/>
  <c r="CD181" i="3"/>
  <c r="CF181" i="3"/>
  <c r="CH181" i="3"/>
  <c r="CJ181" i="3"/>
  <c r="CL181" i="3"/>
  <c r="CN181" i="3"/>
  <c r="CP181" i="3"/>
  <c r="CR181" i="3"/>
  <c r="CT181" i="3"/>
  <c r="CV181" i="3"/>
  <c r="CX181" i="3"/>
  <c r="CZ181" i="3"/>
  <c r="DB181" i="3"/>
  <c r="DD181" i="3"/>
  <c r="DF181" i="3"/>
  <c r="DH181" i="3"/>
  <c r="DJ181" i="3"/>
  <c r="DL181" i="3"/>
  <c r="DN181" i="3"/>
  <c r="DP181" i="3"/>
  <c r="DR181" i="3"/>
  <c r="DT181" i="3"/>
  <c r="C108" i="2"/>
  <c r="D108" i="2"/>
  <c r="E108" i="2"/>
  <c r="F108" i="2"/>
  <c r="G108" i="2"/>
  <c r="C78" i="2"/>
  <c r="D78" i="2"/>
  <c r="E78" i="2"/>
  <c r="F78" i="2"/>
  <c r="G78" i="2"/>
  <c r="C79" i="2"/>
  <c r="D79" i="2"/>
  <c r="E79" i="2"/>
  <c r="F79" i="2"/>
  <c r="G79" i="2"/>
  <c r="C80" i="2"/>
  <c r="D80" i="2"/>
  <c r="E80" i="2"/>
  <c r="F80" i="2"/>
  <c r="G80" i="2"/>
  <c r="C81" i="2"/>
  <c r="D81" i="2"/>
  <c r="E81" i="2"/>
  <c r="F81" i="2"/>
  <c r="G81" i="2"/>
  <c r="C82" i="2"/>
  <c r="D82" i="2"/>
  <c r="E82" i="2"/>
  <c r="F82" i="2"/>
  <c r="G82" i="2"/>
  <c r="C83" i="2"/>
  <c r="D83" i="2"/>
  <c r="E83" i="2"/>
  <c r="F83" i="2"/>
  <c r="G83" i="2"/>
  <c r="C63" i="2"/>
  <c r="D63" i="2"/>
  <c r="E63" i="2"/>
  <c r="F63" i="2"/>
  <c r="G63" i="2"/>
  <c r="C64" i="2"/>
  <c r="D64" i="2"/>
  <c r="E64" i="2"/>
  <c r="F64" i="2"/>
  <c r="G64" i="2"/>
  <c r="C65" i="2"/>
  <c r="D65" i="2"/>
  <c r="E65" i="2"/>
  <c r="F65" i="2"/>
  <c r="G65" i="2"/>
  <c r="C66" i="2"/>
  <c r="D66" i="2"/>
  <c r="E66" i="2"/>
  <c r="F66" i="2"/>
  <c r="G66" i="2"/>
  <c r="C67" i="2"/>
  <c r="D67" i="2"/>
  <c r="E67" i="2"/>
  <c r="F67" i="2"/>
  <c r="G67" i="2"/>
  <c r="C68" i="2"/>
  <c r="D68" i="2"/>
  <c r="E68" i="2"/>
  <c r="F68" i="2"/>
  <c r="G68" i="2"/>
  <c r="C69" i="2"/>
  <c r="D69" i="2"/>
  <c r="E69" i="2"/>
  <c r="F69" i="2"/>
  <c r="G69" i="2"/>
  <c r="C70" i="2"/>
  <c r="D70" i="2"/>
  <c r="E70" i="2"/>
  <c r="F70" i="2"/>
  <c r="G70" i="2"/>
  <c r="C71" i="2"/>
  <c r="D71" i="2"/>
  <c r="E71" i="2"/>
  <c r="F71" i="2"/>
  <c r="G71" i="2"/>
  <c r="C72" i="2"/>
  <c r="D72" i="2"/>
  <c r="E72" i="2"/>
  <c r="F72" i="2"/>
  <c r="G72" i="2"/>
  <c r="G57" i="2"/>
  <c r="F57" i="2"/>
  <c r="E57" i="2"/>
  <c r="D57" i="2"/>
  <c r="C57" i="2"/>
  <c r="G56" i="2"/>
  <c r="F56" i="2"/>
  <c r="E56" i="2"/>
  <c r="D56" i="2"/>
  <c r="C56" i="2"/>
  <c r="G55" i="2"/>
  <c r="F55" i="2"/>
  <c r="E55" i="2"/>
  <c r="D55" i="2"/>
  <c r="C55" i="2"/>
  <c r="G54" i="2"/>
  <c r="F54" i="2"/>
  <c r="E54" i="2"/>
  <c r="D54" i="2"/>
  <c r="C54" i="2"/>
  <c r="G53" i="2"/>
  <c r="F53" i="2"/>
  <c r="E53" i="2"/>
  <c r="D53" i="2"/>
  <c r="C53" i="2"/>
  <c r="G52" i="2"/>
  <c r="F52" i="2"/>
  <c r="E52" i="2"/>
  <c r="D52" i="2"/>
  <c r="C52" i="2"/>
  <c r="G51" i="2"/>
  <c r="F51" i="2"/>
  <c r="E51" i="2"/>
  <c r="D51" i="2"/>
  <c r="C51" i="2"/>
  <c r="D37" i="2"/>
  <c r="E37" i="2"/>
  <c r="F37" i="2"/>
  <c r="G37" i="2"/>
  <c r="G36" i="2"/>
  <c r="F36" i="2"/>
  <c r="E36" i="2"/>
  <c r="D36" i="2"/>
  <c r="C41" i="2"/>
  <c r="D41" i="2"/>
  <c r="E41" i="2"/>
  <c r="F41" i="2"/>
  <c r="G41" i="2"/>
  <c r="C42" i="2"/>
  <c r="D42" i="2"/>
  <c r="E42" i="2"/>
  <c r="F42" i="2"/>
  <c r="G42" i="2"/>
  <c r="C43" i="2"/>
  <c r="D43" i="2"/>
  <c r="E43" i="2"/>
  <c r="F43" i="2"/>
  <c r="G43" i="2"/>
  <c r="C44" i="2"/>
  <c r="D44" i="2"/>
  <c r="E44" i="2"/>
  <c r="F44" i="2"/>
  <c r="G44" i="2"/>
  <c r="C45" i="2"/>
  <c r="D45" i="2"/>
  <c r="E45" i="2"/>
  <c r="F45" i="2"/>
  <c r="G45" i="2"/>
  <c r="H108" i="2" l="1"/>
  <c r="A98" i="3" l="1"/>
  <c r="A44" i="16"/>
  <c r="A46" i="16"/>
  <c r="B85" i="16" l="1"/>
  <c r="B82" i="16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10" i="4"/>
  <c r="U508" i="4" l="1"/>
  <c r="R508" i="4"/>
  <c r="A508" i="4"/>
  <c r="U507" i="4"/>
  <c r="R507" i="4"/>
  <c r="A507" i="4"/>
  <c r="U506" i="4"/>
  <c r="R506" i="4"/>
  <c r="A506" i="4"/>
  <c r="U505" i="4"/>
  <c r="R505" i="4"/>
  <c r="A505" i="4"/>
  <c r="U504" i="4"/>
  <c r="R504" i="4"/>
  <c r="A504" i="4"/>
  <c r="U503" i="4"/>
  <c r="R503" i="4"/>
  <c r="A503" i="4"/>
  <c r="U502" i="4"/>
  <c r="R502" i="4"/>
  <c r="A502" i="4"/>
  <c r="U501" i="4"/>
  <c r="R501" i="4"/>
  <c r="A501" i="4"/>
  <c r="U500" i="4"/>
  <c r="R500" i="4"/>
  <c r="A500" i="4"/>
  <c r="U499" i="4"/>
  <c r="R499" i="4"/>
  <c r="A499" i="4"/>
  <c r="U498" i="4"/>
  <c r="R498" i="4"/>
  <c r="A498" i="4"/>
  <c r="U497" i="4"/>
  <c r="R497" i="4"/>
  <c r="A497" i="4"/>
  <c r="U496" i="4"/>
  <c r="R496" i="4"/>
  <c r="A496" i="4"/>
  <c r="U495" i="4"/>
  <c r="R495" i="4"/>
  <c r="A495" i="4"/>
  <c r="U494" i="4"/>
  <c r="R494" i="4"/>
  <c r="A494" i="4"/>
  <c r="U493" i="4"/>
  <c r="R493" i="4"/>
  <c r="A493" i="4"/>
  <c r="U492" i="4"/>
  <c r="R492" i="4"/>
  <c r="A492" i="4"/>
  <c r="U491" i="4"/>
  <c r="R491" i="4"/>
  <c r="A491" i="4"/>
  <c r="U490" i="4"/>
  <c r="R490" i="4"/>
  <c r="A490" i="4"/>
  <c r="U489" i="4"/>
  <c r="R489" i="4"/>
  <c r="A489" i="4"/>
  <c r="U488" i="4"/>
  <c r="R488" i="4"/>
  <c r="A488" i="4"/>
  <c r="U487" i="4"/>
  <c r="R487" i="4"/>
  <c r="A487" i="4"/>
  <c r="U486" i="4"/>
  <c r="R486" i="4"/>
  <c r="A486" i="4"/>
  <c r="U485" i="4"/>
  <c r="R485" i="4"/>
  <c r="A485" i="4"/>
  <c r="U484" i="4"/>
  <c r="R484" i="4"/>
  <c r="A484" i="4"/>
  <c r="U483" i="4"/>
  <c r="R483" i="4"/>
  <c r="A483" i="4"/>
  <c r="U482" i="4"/>
  <c r="R482" i="4"/>
  <c r="A482" i="4"/>
  <c r="U481" i="4"/>
  <c r="R481" i="4"/>
  <c r="A481" i="4"/>
  <c r="U480" i="4"/>
  <c r="R480" i="4"/>
  <c r="A480" i="4"/>
  <c r="U479" i="4"/>
  <c r="R479" i="4"/>
  <c r="A479" i="4"/>
  <c r="U478" i="4"/>
  <c r="R478" i="4"/>
  <c r="A478" i="4"/>
  <c r="U477" i="4"/>
  <c r="R477" i="4"/>
  <c r="A477" i="4"/>
  <c r="U476" i="4"/>
  <c r="R476" i="4"/>
  <c r="A476" i="4"/>
  <c r="U475" i="4"/>
  <c r="R475" i="4"/>
  <c r="A475" i="4"/>
  <c r="U474" i="4"/>
  <c r="R474" i="4"/>
  <c r="A474" i="4"/>
  <c r="U473" i="4"/>
  <c r="R473" i="4"/>
  <c r="A473" i="4"/>
  <c r="U472" i="4"/>
  <c r="R472" i="4"/>
  <c r="A472" i="4"/>
  <c r="U471" i="4"/>
  <c r="R471" i="4"/>
  <c r="A471" i="4"/>
  <c r="U470" i="4"/>
  <c r="R470" i="4"/>
  <c r="A470" i="4"/>
  <c r="U469" i="4"/>
  <c r="R469" i="4"/>
  <c r="A469" i="4"/>
  <c r="U468" i="4"/>
  <c r="R468" i="4"/>
  <c r="A468" i="4"/>
  <c r="U467" i="4"/>
  <c r="R467" i="4"/>
  <c r="A467" i="4"/>
  <c r="U466" i="4"/>
  <c r="R466" i="4"/>
  <c r="A466" i="4"/>
  <c r="U465" i="4"/>
  <c r="R465" i="4"/>
  <c r="A465" i="4"/>
  <c r="U464" i="4"/>
  <c r="R464" i="4"/>
  <c r="A464" i="4"/>
  <c r="U463" i="4"/>
  <c r="R463" i="4"/>
  <c r="A463" i="4"/>
  <c r="U462" i="4"/>
  <c r="R462" i="4"/>
  <c r="A462" i="4"/>
  <c r="U461" i="4"/>
  <c r="R461" i="4"/>
  <c r="A461" i="4"/>
  <c r="U460" i="4"/>
  <c r="R460" i="4"/>
  <c r="A460" i="4"/>
  <c r="U459" i="4"/>
  <c r="R459" i="4"/>
  <c r="A459" i="4"/>
  <c r="U458" i="4"/>
  <c r="R458" i="4"/>
  <c r="A458" i="4"/>
  <c r="U457" i="4"/>
  <c r="R457" i="4"/>
  <c r="A457" i="4"/>
  <c r="U456" i="4"/>
  <c r="R456" i="4"/>
  <c r="A456" i="4"/>
  <c r="U455" i="4"/>
  <c r="R455" i="4"/>
  <c r="A455" i="4"/>
  <c r="U454" i="4"/>
  <c r="R454" i="4"/>
  <c r="A454" i="4"/>
  <c r="U453" i="4"/>
  <c r="R453" i="4"/>
  <c r="A453" i="4"/>
  <c r="U452" i="4"/>
  <c r="R452" i="4"/>
  <c r="A452" i="4"/>
  <c r="U451" i="4"/>
  <c r="R451" i="4"/>
  <c r="A451" i="4"/>
  <c r="U450" i="4"/>
  <c r="R450" i="4"/>
  <c r="A450" i="4"/>
  <c r="U449" i="4"/>
  <c r="R449" i="4"/>
  <c r="A449" i="4"/>
  <c r="U448" i="4"/>
  <c r="R448" i="4"/>
  <c r="A448" i="4"/>
  <c r="U447" i="4"/>
  <c r="R447" i="4"/>
  <c r="A447" i="4"/>
  <c r="U446" i="4"/>
  <c r="R446" i="4"/>
  <c r="A446" i="4"/>
  <c r="U445" i="4"/>
  <c r="R445" i="4"/>
  <c r="A445" i="4"/>
  <c r="U444" i="4"/>
  <c r="R444" i="4"/>
  <c r="A444" i="4"/>
  <c r="U443" i="4"/>
  <c r="R443" i="4"/>
  <c r="A443" i="4"/>
  <c r="U442" i="4"/>
  <c r="R442" i="4"/>
  <c r="A442" i="4"/>
  <c r="U441" i="4"/>
  <c r="R441" i="4"/>
  <c r="A441" i="4"/>
  <c r="U440" i="4"/>
  <c r="R440" i="4"/>
  <c r="A440" i="4"/>
  <c r="U439" i="4"/>
  <c r="R439" i="4"/>
  <c r="A439" i="4"/>
  <c r="U438" i="4"/>
  <c r="R438" i="4"/>
  <c r="A438" i="4"/>
  <c r="U437" i="4"/>
  <c r="R437" i="4"/>
  <c r="A437" i="4"/>
  <c r="U436" i="4"/>
  <c r="R436" i="4"/>
  <c r="A436" i="4"/>
  <c r="U435" i="4"/>
  <c r="R435" i="4"/>
  <c r="A435" i="4"/>
  <c r="U434" i="4"/>
  <c r="R434" i="4"/>
  <c r="A434" i="4"/>
  <c r="U433" i="4"/>
  <c r="R433" i="4"/>
  <c r="A433" i="4"/>
  <c r="U432" i="4"/>
  <c r="R432" i="4"/>
  <c r="A432" i="4"/>
  <c r="U431" i="4"/>
  <c r="R431" i="4"/>
  <c r="A431" i="4"/>
  <c r="U430" i="4"/>
  <c r="R430" i="4"/>
  <c r="A430" i="4"/>
  <c r="U429" i="4"/>
  <c r="R429" i="4"/>
  <c r="A429" i="4"/>
  <c r="U428" i="4"/>
  <c r="R428" i="4"/>
  <c r="A428" i="4"/>
  <c r="U427" i="4"/>
  <c r="R427" i="4"/>
  <c r="A427" i="4"/>
  <c r="U426" i="4"/>
  <c r="R426" i="4"/>
  <c r="A426" i="4"/>
  <c r="U425" i="4"/>
  <c r="R425" i="4"/>
  <c r="A425" i="4"/>
  <c r="U424" i="4"/>
  <c r="R424" i="4"/>
  <c r="A424" i="4"/>
  <c r="U423" i="4"/>
  <c r="R423" i="4"/>
  <c r="A423" i="4"/>
  <c r="U422" i="4"/>
  <c r="R422" i="4"/>
  <c r="A422" i="4"/>
  <c r="U421" i="4"/>
  <c r="R421" i="4"/>
  <c r="A421" i="4"/>
  <c r="U420" i="4"/>
  <c r="R420" i="4"/>
  <c r="A420" i="4"/>
  <c r="U419" i="4"/>
  <c r="R419" i="4"/>
  <c r="A419" i="4"/>
  <c r="U418" i="4"/>
  <c r="R418" i="4"/>
  <c r="A418" i="4"/>
  <c r="U417" i="4"/>
  <c r="R417" i="4"/>
  <c r="A417" i="4"/>
  <c r="U416" i="4"/>
  <c r="R416" i="4"/>
  <c r="A416" i="4"/>
  <c r="U415" i="4"/>
  <c r="R415" i="4"/>
  <c r="A415" i="4"/>
  <c r="U414" i="4"/>
  <c r="R414" i="4"/>
  <c r="A414" i="4"/>
  <c r="U413" i="4"/>
  <c r="R413" i="4"/>
  <c r="A413" i="4"/>
  <c r="U412" i="4"/>
  <c r="R412" i="4"/>
  <c r="A412" i="4"/>
  <c r="U411" i="4"/>
  <c r="R411" i="4"/>
  <c r="A411" i="4"/>
  <c r="U410" i="4"/>
  <c r="R410" i="4"/>
  <c r="A410" i="4"/>
  <c r="U409" i="4"/>
  <c r="R409" i="4"/>
  <c r="A409" i="4"/>
  <c r="U408" i="4"/>
  <c r="R408" i="4"/>
  <c r="A408" i="4"/>
  <c r="U407" i="4"/>
  <c r="R407" i="4"/>
  <c r="A407" i="4"/>
  <c r="U406" i="4"/>
  <c r="R406" i="4"/>
  <c r="A406" i="4"/>
  <c r="U405" i="4"/>
  <c r="R405" i="4"/>
  <c r="A405" i="4"/>
  <c r="U404" i="4"/>
  <c r="R404" i="4"/>
  <c r="A404" i="4"/>
  <c r="U403" i="4"/>
  <c r="R403" i="4"/>
  <c r="A403" i="4"/>
  <c r="U402" i="4"/>
  <c r="R402" i="4"/>
  <c r="A402" i="4"/>
  <c r="U401" i="4"/>
  <c r="R401" i="4"/>
  <c r="A401" i="4"/>
  <c r="U400" i="4"/>
  <c r="R400" i="4"/>
  <c r="A400" i="4"/>
  <c r="U399" i="4"/>
  <c r="R399" i="4"/>
  <c r="A399" i="4"/>
  <c r="U398" i="4"/>
  <c r="R398" i="4"/>
  <c r="A398" i="4"/>
  <c r="U397" i="4"/>
  <c r="R397" i="4"/>
  <c r="A397" i="4"/>
  <c r="U396" i="4"/>
  <c r="R396" i="4"/>
  <c r="A396" i="4"/>
  <c r="U395" i="4"/>
  <c r="R395" i="4"/>
  <c r="A395" i="4"/>
  <c r="U394" i="4"/>
  <c r="R394" i="4"/>
  <c r="A394" i="4"/>
  <c r="U393" i="4"/>
  <c r="R393" i="4"/>
  <c r="A393" i="4"/>
  <c r="U392" i="4"/>
  <c r="R392" i="4"/>
  <c r="A392" i="4"/>
  <c r="U391" i="4"/>
  <c r="R391" i="4"/>
  <c r="A391" i="4"/>
  <c r="U390" i="4"/>
  <c r="R390" i="4"/>
  <c r="A390" i="4"/>
  <c r="U389" i="4"/>
  <c r="R389" i="4"/>
  <c r="A389" i="4"/>
  <c r="U388" i="4"/>
  <c r="R388" i="4"/>
  <c r="A388" i="4"/>
  <c r="U387" i="4"/>
  <c r="R387" i="4"/>
  <c r="A387" i="4"/>
  <c r="U386" i="4"/>
  <c r="R386" i="4"/>
  <c r="A386" i="4"/>
  <c r="U385" i="4"/>
  <c r="R385" i="4"/>
  <c r="A385" i="4"/>
  <c r="U384" i="4"/>
  <c r="R384" i="4"/>
  <c r="A384" i="4"/>
  <c r="U383" i="4"/>
  <c r="R383" i="4"/>
  <c r="A383" i="4"/>
  <c r="U382" i="4"/>
  <c r="R382" i="4"/>
  <c r="A382" i="4"/>
  <c r="U381" i="4"/>
  <c r="R381" i="4"/>
  <c r="A381" i="4"/>
  <c r="U380" i="4"/>
  <c r="R380" i="4"/>
  <c r="A380" i="4"/>
  <c r="U379" i="4"/>
  <c r="R379" i="4"/>
  <c r="A379" i="4"/>
  <c r="U378" i="4"/>
  <c r="R378" i="4"/>
  <c r="A378" i="4"/>
  <c r="U377" i="4"/>
  <c r="R377" i="4"/>
  <c r="A377" i="4"/>
  <c r="U376" i="4"/>
  <c r="R376" i="4"/>
  <c r="A376" i="4"/>
  <c r="U375" i="4"/>
  <c r="R375" i="4"/>
  <c r="A375" i="4"/>
  <c r="U374" i="4"/>
  <c r="R374" i="4"/>
  <c r="A374" i="4"/>
  <c r="U373" i="4"/>
  <c r="R373" i="4"/>
  <c r="A373" i="4"/>
  <c r="U372" i="4"/>
  <c r="R372" i="4"/>
  <c r="A372" i="4"/>
  <c r="U371" i="4"/>
  <c r="R371" i="4"/>
  <c r="A371" i="4"/>
  <c r="U370" i="4"/>
  <c r="R370" i="4"/>
  <c r="A370" i="4"/>
  <c r="U369" i="4"/>
  <c r="R369" i="4"/>
  <c r="A369" i="4"/>
  <c r="U368" i="4"/>
  <c r="R368" i="4"/>
  <c r="A368" i="4"/>
  <c r="U367" i="4"/>
  <c r="R367" i="4"/>
  <c r="A367" i="4"/>
  <c r="U366" i="4"/>
  <c r="R366" i="4"/>
  <c r="A366" i="4"/>
  <c r="U365" i="4"/>
  <c r="R365" i="4"/>
  <c r="A365" i="4"/>
  <c r="U364" i="4"/>
  <c r="R364" i="4"/>
  <c r="A364" i="4"/>
  <c r="U363" i="4"/>
  <c r="R363" i="4"/>
  <c r="A363" i="4"/>
  <c r="U362" i="4"/>
  <c r="R362" i="4"/>
  <c r="A362" i="4"/>
  <c r="U361" i="4"/>
  <c r="R361" i="4"/>
  <c r="A361" i="4"/>
  <c r="U360" i="4"/>
  <c r="R360" i="4"/>
  <c r="A360" i="4"/>
  <c r="U359" i="4"/>
  <c r="R359" i="4"/>
  <c r="A359" i="4"/>
  <c r="U358" i="4"/>
  <c r="R358" i="4"/>
  <c r="A358" i="4"/>
  <c r="U357" i="4"/>
  <c r="R357" i="4"/>
  <c r="A357" i="4"/>
  <c r="U356" i="4"/>
  <c r="R356" i="4"/>
  <c r="A356" i="4"/>
  <c r="U355" i="4"/>
  <c r="R355" i="4"/>
  <c r="A355" i="4"/>
  <c r="U354" i="4"/>
  <c r="R354" i="4"/>
  <c r="A354" i="4"/>
  <c r="U353" i="4"/>
  <c r="R353" i="4"/>
  <c r="A353" i="4"/>
  <c r="U352" i="4"/>
  <c r="R352" i="4"/>
  <c r="A352" i="4"/>
  <c r="U351" i="4"/>
  <c r="R351" i="4"/>
  <c r="A351" i="4"/>
  <c r="U350" i="4"/>
  <c r="R350" i="4"/>
  <c r="A350" i="4"/>
  <c r="U349" i="4"/>
  <c r="R349" i="4"/>
  <c r="A349" i="4"/>
  <c r="U348" i="4"/>
  <c r="R348" i="4"/>
  <c r="A348" i="4"/>
  <c r="U347" i="4"/>
  <c r="R347" i="4"/>
  <c r="A347" i="4"/>
  <c r="U346" i="4"/>
  <c r="R346" i="4"/>
  <c r="A346" i="4"/>
  <c r="U345" i="4"/>
  <c r="R345" i="4"/>
  <c r="A345" i="4"/>
  <c r="U344" i="4"/>
  <c r="R344" i="4"/>
  <c r="A344" i="4"/>
  <c r="U343" i="4"/>
  <c r="R343" i="4"/>
  <c r="A343" i="4"/>
  <c r="U342" i="4"/>
  <c r="R342" i="4"/>
  <c r="A342" i="4"/>
  <c r="U341" i="4"/>
  <c r="R341" i="4"/>
  <c r="A341" i="4"/>
  <c r="U340" i="4"/>
  <c r="R340" i="4"/>
  <c r="A340" i="4"/>
  <c r="U339" i="4"/>
  <c r="R339" i="4"/>
  <c r="A339" i="4"/>
  <c r="U338" i="4"/>
  <c r="R338" i="4"/>
  <c r="A338" i="4"/>
  <c r="U337" i="4"/>
  <c r="R337" i="4"/>
  <c r="A337" i="4"/>
  <c r="U336" i="4"/>
  <c r="R336" i="4"/>
  <c r="A336" i="4"/>
  <c r="U335" i="4"/>
  <c r="R335" i="4"/>
  <c r="A335" i="4"/>
  <c r="U334" i="4"/>
  <c r="R334" i="4"/>
  <c r="A334" i="4"/>
  <c r="U333" i="4"/>
  <c r="R333" i="4"/>
  <c r="A333" i="4"/>
  <c r="U332" i="4"/>
  <c r="R332" i="4"/>
  <c r="A332" i="4"/>
  <c r="U331" i="4"/>
  <c r="R331" i="4"/>
  <c r="A331" i="4"/>
  <c r="U330" i="4"/>
  <c r="R330" i="4"/>
  <c r="A330" i="4"/>
  <c r="U329" i="4"/>
  <c r="R329" i="4"/>
  <c r="A329" i="4"/>
  <c r="U328" i="4"/>
  <c r="R328" i="4"/>
  <c r="A328" i="4"/>
  <c r="U327" i="4"/>
  <c r="R327" i="4"/>
  <c r="A327" i="4"/>
  <c r="U326" i="4"/>
  <c r="R326" i="4"/>
  <c r="A326" i="4"/>
  <c r="U325" i="4"/>
  <c r="R325" i="4"/>
  <c r="A325" i="4"/>
  <c r="U324" i="4"/>
  <c r="R324" i="4"/>
  <c r="A324" i="4"/>
  <c r="U323" i="4"/>
  <c r="R323" i="4"/>
  <c r="A323" i="4"/>
  <c r="U322" i="4"/>
  <c r="R322" i="4"/>
  <c r="A322" i="4"/>
  <c r="U321" i="4"/>
  <c r="R321" i="4"/>
  <c r="A321" i="4"/>
  <c r="U320" i="4"/>
  <c r="R320" i="4"/>
  <c r="A320" i="4"/>
  <c r="U319" i="4"/>
  <c r="R319" i="4"/>
  <c r="A319" i="4"/>
  <c r="U318" i="4"/>
  <c r="R318" i="4"/>
  <c r="A318" i="4"/>
  <c r="U317" i="4"/>
  <c r="R317" i="4"/>
  <c r="A317" i="4"/>
  <c r="U316" i="4"/>
  <c r="R316" i="4"/>
  <c r="A316" i="4"/>
  <c r="U315" i="4"/>
  <c r="R315" i="4"/>
  <c r="A315" i="4"/>
  <c r="U314" i="4"/>
  <c r="R314" i="4"/>
  <c r="A314" i="4"/>
  <c r="U313" i="4"/>
  <c r="R313" i="4"/>
  <c r="A313" i="4"/>
  <c r="U312" i="4"/>
  <c r="R312" i="4"/>
  <c r="A312" i="4"/>
  <c r="U311" i="4"/>
  <c r="R311" i="4"/>
  <c r="A311" i="4"/>
  <c r="U310" i="4"/>
  <c r="R310" i="4"/>
  <c r="A310" i="4"/>
  <c r="Q302" i="17" l="1"/>
  <c r="V310" i="4"/>
  <c r="Q303" i="17"/>
  <c r="V311" i="4"/>
  <c r="Q304" i="17"/>
  <c r="V312" i="4"/>
  <c r="Q305" i="17"/>
  <c r="V313" i="4"/>
  <c r="Q306" i="17"/>
  <c r="V314" i="4"/>
  <c r="Q307" i="17"/>
  <c r="V315" i="4"/>
  <c r="Q308" i="17"/>
  <c r="V316" i="4"/>
  <c r="Q309" i="17"/>
  <c r="V317" i="4"/>
  <c r="Q310" i="17"/>
  <c r="V318" i="4"/>
  <c r="Q311" i="17"/>
  <c r="V319" i="4"/>
  <c r="Q312" i="17"/>
  <c r="V320" i="4"/>
  <c r="Q313" i="17"/>
  <c r="V321" i="4"/>
  <c r="Q314" i="17"/>
  <c r="V322" i="4"/>
  <c r="Q315" i="17"/>
  <c r="V323" i="4"/>
  <c r="Q316" i="17"/>
  <c r="V324" i="4"/>
  <c r="Q317" i="17"/>
  <c r="V325" i="4"/>
  <c r="Q318" i="17"/>
  <c r="V326" i="4"/>
  <c r="Q319" i="17"/>
  <c r="V327" i="4"/>
  <c r="Q320" i="17"/>
  <c r="V328" i="4"/>
  <c r="Q321" i="17"/>
  <c r="V329" i="4"/>
  <c r="Q322" i="17"/>
  <c r="V330" i="4"/>
  <c r="Q323" i="17"/>
  <c r="V331" i="4"/>
  <c r="Q324" i="17"/>
  <c r="V332" i="4"/>
  <c r="Q325" i="17"/>
  <c r="V333" i="4"/>
  <c r="Q326" i="17"/>
  <c r="V334" i="4"/>
  <c r="Q327" i="17"/>
  <c r="V335" i="4"/>
  <c r="Q328" i="17"/>
  <c r="V336" i="4"/>
  <c r="Q329" i="17"/>
  <c r="V337" i="4"/>
  <c r="Q330" i="17"/>
  <c r="V338" i="4"/>
  <c r="Q331" i="17"/>
  <c r="V339" i="4"/>
  <c r="Q332" i="17"/>
  <c r="V340" i="4"/>
  <c r="Q333" i="17"/>
  <c r="V341" i="4"/>
  <c r="Q334" i="17"/>
  <c r="V342" i="4"/>
  <c r="Q335" i="17"/>
  <c r="V343" i="4"/>
  <c r="Q336" i="17"/>
  <c r="V344" i="4"/>
  <c r="Q337" i="17"/>
  <c r="V345" i="4"/>
  <c r="Q338" i="17"/>
  <c r="V346" i="4"/>
  <c r="Q339" i="17"/>
  <c r="V347" i="4"/>
  <c r="Q340" i="17"/>
  <c r="V348" i="4"/>
  <c r="Q341" i="17"/>
  <c r="V349" i="4"/>
  <c r="Q342" i="17"/>
  <c r="V350" i="4"/>
  <c r="Q343" i="17"/>
  <c r="V351" i="4"/>
  <c r="Q344" i="17"/>
  <c r="V352" i="4"/>
  <c r="Q345" i="17"/>
  <c r="V353" i="4"/>
  <c r="Q346" i="17"/>
  <c r="V354" i="4"/>
  <c r="Q347" i="17"/>
  <c r="V355" i="4"/>
  <c r="Q348" i="17"/>
  <c r="V356" i="4"/>
  <c r="Q349" i="17"/>
  <c r="V357" i="4"/>
  <c r="Q350" i="17"/>
  <c r="V358" i="4"/>
  <c r="Q351" i="17"/>
  <c r="V359" i="4"/>
  <c r="Q352" i="17"/>
  <c r="V360" i="4"/>
  <c r="Q353" i="17"/>
  <c r="V361" i="4"/>
  <c r="Q354" i="17"/>
  <c r="V362" i="4"/>
  <c r="Q355" i="17"/>
  <c r="V363" i="4"/>
  <c r="Q356" i="17"/>
  <c r="V364" i="4"/>
  <c r="Q357" i="17"/>
  <c r="V365" i="4"/>
  <c r="Q358" i="17"/>
  <c r="V366" i="4"/>
  <c r="Q359" i="17"/>
  <c r="V367" i="4"/>
  <c r="Q360" i="17"/>
  <c r="V368" i="4"/>
  <c r="Q361" i="17"/>
  <c r="V369" i="4"/>
  <c r="Q362" i="17"/>
  <c r="V370" i="4"/>
  <c r="Q363" i="17"/>
  <c r="V371" i="4"/>
  <c r="Q364" i="17"/>
  <c r="V372" i="4"/>
  <c r="Q365" i="17"/>
  <c r="V373" i="4"/>
  <c r="Q366" i="17"/>
  <c r="V374" i="4"/>
  <c r="Q367" i="17"/>
  <c r="V375" i="4"/>
  <c r="Q368" i="17"/>
  <c r="V376" i="4"/>
  <c r="Q369" i="17"/>
  <c r="V377" i="4"/>
  <c r="Q370" i="17"/>
  <c r="V378" i="4"/>
  <c r="Q371" i="17"/>
  <c r="V379" i="4"/>
  <c r="Q372" i="17"/>
  <c r="V380" i="4"/>
  <c r="Q373" i="17"/>
  <c r="V381" i="4"/>
  <c r="Q374" i="17"/>
  <c r="V382" i="4"/>
  <c r="Q375" i="17"/>
  <c r="V383" i="4"/>
  <c r="Q376" i="17"/>
  <c r="V384" i="4"/>
  <c r="Q377" i="17"/>
  <c r="V385" i="4"/>
  <c r="Q378" i="17"/>
  <c r="V386" i="4"/>
  <c r="Q379" i="17"/>
  <c r="V387" i="4"/>
  <c r="Q380" i="17"/>
  <c r="V388" i="4"/>
  <c r="Q381" i="17"/>
  <c r="V389" i="4"/>
  <c r="Q382" i="17"/>
  <c r="V390" i="4"/>
  <c r="Q383" i="17"/>
  <c r="V391" i="4"/>
  <c r="Q384" i="17"/>
  <c r="V392" i="4"/>
  <c r="Q385" i="17"/>
  <c r="V393" i="4"/>
  <c r="Q386" i="17"/>
  <c r="V394" i="4"/>
  <c r="Q387" i="17"/>
  <c r="V395" i="4"/>
  <c r="Q388" i="17"/>
  <c r="V396" i="4"/>
  <c r="Q389" i="17"/>
  <c r="V397" i="4"/>
  <c r="Q390" i="17"/>
  <c r="V398" i="4"/>
  <c r="Q391" i="17"/>
  <c r="V399" i="4"/>
  <c r="Q392" i="17"/>
  <c r="V400" i="4"/>
  <c r="Q393" i="17"/>
  <c r="V401" i="4"/>
  <c r="Q394" i="17"/>
  <c r="V402" i="4"/>
  <c r="Q395" i="17"/>
  <c r="V403" i="4"/>
  <c r="Q396" i="17"/>
  <c r="V404" i="4"/>
  <c r="Q397" i="17"/>
  <c r="V405" i="4"/>
  <c r="Q398" i="17"/>
  <c r="V406" i="4"/>
  <c r="Q399" i="17"/>
  <c r="V407" i="4"/>
  <c r="Q400" i="17"/>
  <c r="V408" i="4"/>
  <c r="Q401" i="17"/>
  <c r="V409" i="4"/>
  <c r="Q402" i="17"/>
  <c r="V410" i="4"/>
  <c r="Q403" i="17"/>
  <c r="V411" i="4"/>
  <c r="Q404" i="17"/>
  <c r="V412" i="4"/>
  <c r="Q405" i="17"/>
  <c r="V413" i="4"/>
  <c r="Q406" i="17"/>
  <c r="V414" i="4"/>
  <c r="Q407" i="17"/>
  <c r="V415" i="4"/>
  <c r="Q408" i="17"/>
  <c r="V416" i="4"/>
  <c r="Q409" i="17"/>
  <c r="V417" i="4"/>
  <c r="Q410" i="17"/>
  <c r="V418" i="4"/>
  <c r="Q411" i="17"/>
  <c r="V419" i="4"/>
  <c r="Q412" i="17"/>
  <c r="V420" i="4"/>
  <c r="Q413" i="17"/>
  <c r="V421" i="4"/>
  <c r="Q414" i="17"/>
  <c r="V422" i="4"/>
  <c r="Q415" i="17"/>
  <c r="V423" i="4"/>
  <c r="Q416" i="17"/>
  <c r="V424" i="4"/>
  <c r="Q417" i="17"/>
  <c r="V425" i="4"/>
  <c r="Q418" i="17"/>
  <c r="V426" i="4"/>
  <c r="Q419" i="17"/>
  <c r="V427" i="4"/>
  <c r="Q420" i="17"/>
  <c r="V428" i="4"/>
  <c r="Q421" i="17"/>
  <c r="V429" i="4"/>
  <c r="Q422" i="17"/>
  <c r="V430" i="4"/>
  <c r="Q423" i="17"/>
  <c r="V431" i="4"/>
  <c r="Q424" i="17"/>
  <c r="V432" i="4"/>
  <c r="Q425" i="17"/>
  <c r="V433" i="4"/>
  <c r="Q426" i="17"/>
  <c r="V434" i="4"/>
  <c r="Q427" i="17"/>
  <c r="V435" i="4"/>
  <c r="Q428" i="17"/>
  <c r="V436" i="4"/>
  <c r="Q429" i="17"/>
  <c r="V437" i="4"/>
  <c r="Q430" i="17"/>
  <c r="V438" i="4"/>
  <c r="Q431" i="17"/>
  <c r="V439" i="4"/>
  <c r="Q432" i="17"/>
  <c r="V440" i="4"/>
  <c r="Q433" i="17"/>
  <c r="V441" i="4"/>
  <c r="Q434" i="17"/>
  <c r="V442" i="4"/>
  <c r="Q435" i="17"/>
  <c r="V443" i="4"/>
  <c r="Q436" i="17"/>
  <c r="V444" i="4"/>
  <c r="Q437" i="17"/>
  <c r="V445" i="4"/>
  <c r="Q438" i="17"/>
  <c r="V446" i="4"/>
  <c r="Q439" i="17"/>
  <c r="V447" i="4"/>
  <c r="Q440" i="17"/>
  <c r="V448" i="4"/>
  <c r="Q441" i="17"/>
  <c r="V449" i="4"/>
  <c r="Q442" i="17"/>
  <c r="V450" i="4"/>
  <c r="Q443" i="17"/>
  <c r="V451" i="4"/>
  <c r="Q444" i="17"/>
  <c r="V452" i="4"/>
  <c r="Q445" i="17"/>
  <c r="V453" i="4"/>
  <c r="Q446" i="17"/>
  <c r="V454" i="4"/>
  <c r="Q447" i="17"/>
  <c r="V455" i="4"/>
  <c r="Q448" i="17"/>
  <c r="V456" i="4"/>
  <c r="Q449" i="17"/>
  <c r="V457" i="4"/>
  <c r="Q450" i="17"/>
  <c r="V458" i="4"/>
  <c r="Q451" i="17"/>
  <c r="V459" i="4"/>
  <c r="Q452" i="17"/>
  <c r="V460" i="4"/>
  <c r="Q453" i="17"/>
  <c r="V461" i="4"/>
  <c r="Q454" i="17"/>
  <c r="V462" i="4"/>
  <c r="Q455" i="17"/>
  <c r="V463" i="4"/>
  <c r="Q456" i="17"/>
  <c r="V464" i="4"/>
  <c r="Q457" i="17"/>
  <c r="V465" i="4"/>
  <c r="Q458" i="17"/>
  <c r="V466" i="4"/>
  <c r="Q459" i="17"/>
  <c r="V467" i="4"/>
  <c r="Q460" i="17"/>
  <c r="V468" i="4"/>
  <c r="Q461" i="17"/>
  <c r="V469" i="4"/>
  <c r="Q462" i="17"/>
  <c r="V470" i="4"/>
  <c r="Q463" i="17"/>
  <c r="V471" i="4"/>
  <c r="Q464" i="17"/>
  <c r="V472" i="4"/>
  <c r="Q465" i="17"/>
  <c r="V473" i="4"/>
  <c r="Q466" i="17"/>
  <c r="V474" i="4"/>
  <c r="Q467" i="17"/>
  <c r="V475" i="4"/>
  <c r="Q468" i="17"/>
  <c r="V476" i="4"/>
  <c r="Q469" i="17"/>
  <c r="V477" i="4"/>
  <c r="Q470" i="17"/>
  <c r="V478" i="4"/>
  <c r="Q471" i="17"/>
  <c r="V479" i="4"/>
  <c r="Q472" i="17"/>
  <c r="V480" i="4"/>
  <c r="Q473" i="17"/>
  <c r="V481" i="4"/>
  <c r="Q474" i="17"/>
  <c r="V482" i="4"/>
  <c r="Q475" i="17"/>
  <c r="V483" i="4"/>
  <c r="Q476" i="17"/>
  <c r="V484" i="4"/>
  <c r="Q477" i="17"/>
  <c r="V485" i="4"/>
  <c r="Q478" i="17"/>
  <c r="V486" i="4"/>
  <c r="Q479" i="17"/>
  <c r="V487" i="4"/>
  <c r="Q480" i="17"/>
  <c r="V488" i="4"/>
  <c r="Q481" i="17"/>
  <c r="V489" i="4"/>
  <c r="Q482" i="17"/>
  <c r="V490" i="4"/>
  <c r="Q483" i="17"/>
  <c r="V491" i="4"/>
  <c r="Q484" i="17"/>
  <c r="V492" i="4"/>
  <c r="Q485" i="17"/>
  <c r="V493" i="4"/>
  <c r="Q486" i="17"/>
  <c r="V494" i="4"/>
  <c r="Q487" i="17"/>
  <c r="V495" i="4"/>
  <c r="Q488" i="17"/>
  <c r="V496" i="4"/>
  <c r="Q489" i="17"/>
  <c r="V497" i="4"/>
  <c r="Q490" i="17"/>
  <c r="V498" i="4"/>
  <c r="Q491" i="17"/>
  <c r="V499" i="4"/>
  <c r="Q492" i="17"/>
  <c r="V500" i="4"/>
  <c r="Q493" i="17"/>
  <c r="V501" i="4"/>
  <c r="Q494" i="17"/>
  <c r="V502" i="4"/>
  <c r="Q495" i="17"/>
  <c r="V503" i="4"/>
  <c r="Q496" i="17"/>
  <c r="V504" i="4"/>
  <c r="Q497" i="17"/>
  <c r="V505" i="4"/>
  <c r="Q498" i="17"/>
  <c r="V506" i="4"/>
  <c r="Q499" i="17"/>
  <c r="V507" i="4"/>
  <c r="Q500" i="17"/>
  <c r="V508" i="4"/>
  <c r="S310" i="4"/>
  <c r="S311" i="4"/>
  <c r="S313" i="4"/>
  <c r="S315" i="4"/>
  <c r="S317" i="4"/>
  <c r="S318" i="4"/>
  <c r="S320" i="4"/>
  <c r="S322" i="4"/>
  <c r="S325" i="4"/>
  <c r="S326" i="4"/>
  <c r="S328" i="4"/>
  <c r="S330" i="4"/>
  <c r="S332" i="4"/>
  <c r="S334" i="4"/>
  <c r="S335" i="4"/>
  <c r="S337" i="4"/>
  <c r="S339" i="4"/>
  <c r="S342" i="4"/>
  <c r="S343" i="4"/>
  <c r="S346" i="4"/>
  <c r="S348" i="4"/>
  <c r="S350" i="4"/>
  <c r="S352" i="4"/>
  <c r="S354" i="4"/>
  <c r="S356" i="4"/>
  <c r="S358" i="4"/>
  <c r="S360" i="4"/>
  <c r="S363" i="4"/>
  <c r="S365" i="4"/>
  <c r="S367" i="4"/>
  <c r="S369" i="4"/>
  <c r="S370" i="4"/>
  <c r="S372" i="4"/>
  <c r="S375" i="4"/>
  <c r="S377" i="4"/>
  <c r="S379" i="4"/>
  <c r="S380" i="4"/>
  <c r="S382" i="4"/>
  <c r="S384" i="4"/>
  <c r="S386" i="4"/>
  <c r="S388" i="4"/>
  <c r="S390" i="4"/>
  <c r="S392" i="4"/>
  <c r="S394" i="4"/>
  <c r="S396" i="4"/>
  <c r="S397" i="4"/>
  <c r="S399" i="4"/>
  <c r="S401" i="4"/>
  <c r="S404" i="4"/>
  <c r="S406" i="4"/>
  <c r="S408" i="4"/>
  <c r="S409" i="4"/>
  <c r="S411" i="4"/>
  <c r="S413" i="4"/>
  <c r="S414" i="4"/>
  <c r="S416" i="4"/>
  <c r="S418" i="4"/>
  <c r="S419" i="4"/>
  <c r="S421" i="4"/>
  <c r="S422" i="4"/>
  <c r="S424" i="4"/>
  <c r="S426" i="4"/>
  <c r="S429" i="4"/>
  <c r="S431" i="4"/>
  <c r="S432" i="4"/>
  <c r="S434" i="4"/>
  <c r="S435" i="4"/>
  <c r="S437" i="4"/>
  <c r="S438" i="4"/>
  <c r="S440" i="4"/>
  <c r="S442" i="4"/>
  <c r="S444" i="4"/>
  <c r="S446" i="4"/>
  <c r="S448" i="4"/>
  <c r="S449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312" i="4"/>
  <c r="S314" i="4"/>
  <c r="S316" i="4"/>
  <c r="S319" i="4"/>
  <c r="S321" i="4"/>
  <c r="S323" i="4"/>
  <c r="S324" i="4"/>
  <c r="S327" i="4"/>
  <c r="S329" i="4"/>
  <c r="S331" i="4"/>
  <c r="S333" i="4"/>
  <c r="S336" i="4"/>
  <c r="S338" i="4"/>
  <c r="S340" i="4"/>
  <c r="S341" i="4"/>
  <c r="S344" i="4"/>
  <c r="S345" i="4"/>
  <c r="S347" i="4"/>
  <c r="S349" i="4"/>
  <c r="S351" i="4"/>
  <c r="S353" i="4"/>
  <c r="S355" i="4"/>
  <c r="S357" i="4"/>
  <c r="S359" i="4"/>
  <c r="S361" i="4"/>
  <c r="S362" i="4"/>
  <c r="S364" i="4"/>
  <c r="S366" i="4"/>
  <c r="S368" i="4"/>
  <c r="S371" i="4"/>
  <c r="S373" i="4"/>
  <c r="S374" i="4"/>
  <c r="S376" i="4"/>
  <c r="S378" i="4"/>
  <c r="S381" i="4"/>
  <c r="S383" i="4"/>
  <c r="S385" i="4"/>
  <c r="S387" i="4"/>
  <c r="S389" i="4"/>
  <c r="S391" i="4"/>
  <c r="S393" i="4"/>
  <c r="S395" i="4"/>
  <c r="S398" i="4"/>
  <c r="S400" i="4"/>
  <c r="S402" i="4"/>
  <c r="S403" i="4"/>
  <c r="S405" i="4"/>
  <c r="S407" i="4"/>
  <c r="S410" i="4"/>
  <c r="S412" i="4"/>
  <c r="S415" i="4"/>
  <c r="S417" i="4"/>
  <c r="S420" i="4"/>
  <c r="S423" i="4"/>
  <c r="S425" i="4"/>
  <c r="S427" i="4"/>
  <c r="S428" i="4"/>
  <c r="S430" i="4"/>
  <c r="S433" i="4"/>
  <c r="S436" i="4"/>
  <c r="S439" i="4"/>
  <c r="S441" i="4"/>
  <c r="S443" i="4"/>
  <c r="S445" i="4"/>
  <c r="S447" i="4"/>
  <c r="S450" i="4"/>
  <c r="S470" i="4"/>
  <c r="A62" i="6" l="1"/>
  <c r="B125" i="3" l="1"/>
  <c r="B124" i="3"/>
  <c r="I21" i="18" l="1"/>
  <c r="I16" i="18"/>
  <c r="E31" i="18" s="1"/>
  <c r="B8" i="18"/>
  <c r="B7" i="18"/>
  <c r="B6" i="18"/>
  <c r="B40" i="18"/>
  <c r="D26" i="18"/>
  <c r="E28" i="18" l="1"/>
  <c r="E30" i="18"/>
  <c r="E27" i="18"/>
  <c r="E29" i="18"/>
  <c r="F26" i="18"/>
  <c r="A35" i="16" l="1"/>
  <c r="D22" i="5" l="1"/>
  <c r="E22" i="5"/>
  <c r="F22" i="5"/>
  <c r="G22" i="5"/>
  <c r="H22" i="5"/>
  <c r="I22" i="5"/>
  <c r="J22" i="5"/>
  <c r="K22" i="5"/>
  <c r="L22" i="5"/>
  <c r="C22" i="5"/>
  <c r="C62" i="2" l="1"/>
  <c r="C61" i="2" s="1"/>
  <c r="D62" i="2"/>
  <c r="D61" i="2" s="1"/>
  <c r="E62" i="2"/>
  <c r="E61" i="2" s="1"/>
  <c r="F62" i="2"/>
  <c r="F61" i="2" s="1"/>
  <c r="G62" i="2"/>
  <c r="G61" i="2" s="1"/>
  <c r="H62" i="2" l="1"/>
  <c r="K11" i="5" l="1"/>
  <c r="K21" i="5" s="1"/>
  <c r="L11" i="5"/>
  <c r="L21" i="5" s="1"/>
  <c r="M11" i="5"/>
  <c r="M19" i="5" s="1"/>
  <c r="N11" i="5"/>
  <c r="O11" i="5"/>
  <c r="P11" i="5"/>
  <c r="P13" i="5" s="1"/>
  <c r="Q11" i="5"/>
  <c r="Q13" i="5" s="1"/>
  <c r="R11" i="5"/>
  <c r="S11" i="5"/>
  <c r="T11" i="5"/>
  <c r="T19" i="5" s="1"/>
  <c r="U11" i="5"/>
  <c r="U19" i="5" s="1"/>
  <c r="V11" i="5"/>
  <c r="K13" i="5"/>
  <c r="L13" i="5"/>
  <c r="M13" i="5"/>
  <c r="N13" i="5"/>
  <c r="S13" i="5"/>
  <c r="T13" i="5"/>
  <c r="U13" i="5"/>
  <c r="L15" i="5"/>
  <c r="M15" i="5"/>
  <c r="N15" i="5"/>
  <c r="O15" i="5"/>
  <c r="P15" i="5"/>
  <c r="Q15" i="5"/>
  <c r="R15" i="5"/>
  <c r="S15" i="5"/>
  <c r="T15" i="5"/>
  <c r="U15" i="5"/>
  <c r="V15" i="5"/>
  <c r="M16" i="5"/>
  <c r="T16" i="5"/>
  <c r="U16" i="5"/>
  <c r="L17" i="5"/>
  <c r="M17" i="5"/>
  <c r="N17" i="5"/>
  <c r="O17" i="5"/>
  <c r="P17" i="5"/>
  <c r="Q17" i="5"/>
  <c r="R17" i="5"/>
  <c r="S17" i="5"/>
  <c r="T17" i="5"/>
  <c r="U17" i="5"/>
  <c r="V17" i="5"/>
  <c r="L20" i="5"/>
  <c r="M20" i="5"/>
  <c r="N20" i="5"/>
  <c r="O20" i="5"/>
  <c r="P20" i="5"/>
  <c r="Q20" i="5"/>
  <c r="R20" i="5"/>
  <c r="S20" i="5"/>
  <c r="T20" i="5"/>
  <c r="U20" i="5"/>
  <c r="V20" i="5"/>
  <c r="D3" i="17"/>
  <c r="E3" i="17"/>
  <c r="F3" i="17"/>
  <c r="I3" i="17"/>
  <c r="G3" i="17"/>
  <c r="H3" i="17"/>
  <c r="J3" i="17"/>
  <c r="D4" i="17"/>
  <c r="E4" i="17"/>
  <c r="F4" i="17"/>
  <c r="I4" i="17"/>
  <c r="G4" i="17"/>
  <c r="H4" i="17"/>
  <c r="J4" i="17"/>
  <c r="D5" i="17"/>
  <c r="E5" i="17"/>
  <c r="F5" i="17"/>
  <c r="I5" i="17"/>
  <c r="G5" i="17"/>
  <c r="H5" i="17"/>
  <c r="J5" i="17"/>
  <c r="D6" i="17"/>
  <c r="E6" i="17"/>
  <c r="F6" i="17"/>
  <c r="I6" i="17"/>
  <c r="G6" i="17"/>
  <c r="H6" i="17"/>
  <c r="J6" i="17"/>
  <c r="D7" i="17"/>
  <c r="E7" i="17"/>
  <c r="F7" i="17"/>
  <c r="I7" i="17"/>
  <c r="G7" i="17"/>
  <c r="H7" i="17"/>
  <c r="J7" i="17"/>
  <c r="D8" i="17"/>
  <c r="E8" i="17"/>
  <c r="F8" i="17"/>
  <c r="I8" i="17"/>
  <c r="G8" i="17"/>
  <c r="H8" i="17"/>
  <c r="J8" i="17"/>
  <c r="D9" i="17"/>
  <c r="E9" i="17"/>
  <c r="F9" i="17"/>
  <c r="I9" i="17"/>
  <c r="G9" i="17"/>
  <c r="H9" i="17"/>
  <c r="J9" i="17"/>
  <c r="D10" i="17"/>
  <c r="E10" i="17"/>
  <c r="F10" i="17"/>
  <c r="I10" i="17"/>
  <c r="G10" i="17"/>
  <c r="H10" i="17"/>
  <c r="J10" i="17"/>
  <c r="D11" i="17"/>
  <c r="E11" i="17"/>
  <c r="F11" i="17"/>
  <c r="I11" i="17"/>
  <c r="G11" i="17"/>
  <c r="H11" i="17"/>
  <c r="J11" i="17"/>
  <c r="D12" i="17"/>
  <c r="E12" i="17"/>
  <c r="F12" i="17"/>
  <c r="I12" i="17"/>
  <c r="G12" i="17"/>
  <c r="H12" i="17"/>
  <c r="J12" i="17"/>
  <c r="D13" i="17"/>
  <c r="E13" i="17"/>
  <c r="F13" i="17"/>
  <c r="I13" i="17"/>
  <c r="G13" i="17"/>
  <c r="H13" i="17"/>
  <c r="J13" i="17"/>
  <c r="D14" i="17"/>
  <c r="E14" i="17"/>
  <c r="F14" i="17"/>
  <c r="I14" i="17"/>
  <c r="G14" i="17"/>
  <c r="H14" i="17"/>
  <c r="J14" i="17"/>
  <c r="D15" i="17"/>
  <c r="E15" i="17"/>
  <c r="F15" i="17"/>
  <c r="I15" i="17"/>
  <c r="G15" i="17"/>
  <c r="H15" i="17"/>
  <c r="J15" i="17"/>
  <c r="D16" i="17"/>
  <c r="E16" i="17"/>
  <c r="F16" i="17"/>
  <c r="I16" i="17"/>
  <c r="G16" i="17"/>
  <c r="H16" i="17"/>
  <c r="J16" i="17"/>
  <c r="D17" i="17"/>
  <c r="E17" i="17"/>
  <c r="F17" i="17"/>
  <c r="I17" i="17"/>
  <c r="G17" i="17"/>
  <c r="H17" i="17"/>
  <c r="J17" i="17"/>
  <c r="D18" i="17"/>
  <c r="E18" i="17"/>
  <c r="F18" i="17"/>
  <c r="I18" i="17"/>
  <c r="G18" i="17"/>
  <c r="H18" i="17"/>
  <c r="J18" i="17"/>
  <c r="D19" i="17"/>
  <c r="E19" i="17"/>
  <c r="F19" i="17"/>
  <c r="I19" i="17"/>
  <c r="G19" i="17"/>
  <c r="H19" i="17"/>
  <c r="J19" i="17"/>
  <c r="D20" i="17"/>
  <c r="E20" i="17"/>
  <c r="F20" i="17"/>
  <c r="I20" i="17"/>
  <c r="G20" i="17"/>
  <c r="H20" i="17"/>
  <c r="J20" i="17"/>
  <c r="D21" i="17"/>
  <c r="E21" i="17"/>
  <c r="F21" i="17"/>
  <c r="I21" i="17"/>
  <c r="G21" i="17"/>
  <c r="H21" i="17"/>
  <c r="J21" i="17"/>
  <c r="D22" i="17"/>
  <c r="E22" i="17"/>
  <c r="F22" i="17"/>
  <c r="I22" i="17"/>
  <c r="G22" i="17"/>
  <c r="H22" i="17"/>
  <c r="J22" i="17"/>
  <c r="D23" i="17"/>
  <c r="E23" i="17"/>
  <c r="F23" i="17"/>
  <c r="I23" i="17"/>
  <c r="G23" i="17"/>
  <c r="H23" i="17"/>
  <c r="J23" i="17"/>
  <c r="D24" i="17"/>
  <c r="E24" i="17"/>
  <c r="F24" i="17"/>
  <c r="I24" i="17"/>
  <c r="G24" i="17"/>
  <c r="H24" i="17"/>
  <c r="J24" i="17"/>
  <c r="D25" i="17"/>
  <c r="E25" i="17"/>
  <c r="F25" i="17"/>
  <c r="I25" i="17"/>
  <c r="G25" i="17"/>
  <c r="H25" i="17"/>
  <c r="J25" i="17"/>
  <c r="D26" i="17"/>
  <c r="E26" i="17"/>
  <c r="F26" i="17"/>
  <c r="I26" i="17"/>
  <c r="G26" i="17"/>
  <c r="H26" i="17"/>
  <c r="J26" i="17"/>
  <c r="D27" i="17"/>
  <c r="E27" i="17"/>
  <c r="F27" i="17"/>
  <c r="I27" i="17"/>
  <c r="G27" i="17"/>
  <c r="H27" i="17"/>
  <c r="J27" i="17"/>
  <c r="D28" i="17"/>
  <c r="E28" i="17"/>
  <c r="F28" i="17"/>
  <c r="I28" i="17"/>
  <c r="G28" i="17"/>
  <c r="H28" i="17"/>
  <c r="J28" i="17"/>
  <c r="D29" i="17"/>
  <c r="E29" i="17"/>
  <c r="F29" i="17"/>
  <c r="I29" i="17"/>
  <c r="G29" i="17"/>
  <c r="H29" i="17"/>
  <c r="J29" i="17"/>
  <c r="D30" i="17"/>
  <c r="E30" i="17"/>
  <c r="F30" i="17"/>
  <c r="I30" i="17"/>
  <c r="G30" i="17"/>
  <c r="H30" i="17"/>
  <c r="J30" i="17"/>
  <c r="D31" i="17"/>
  <c r="E31" i="17"/>
  <c r="F31" i="17"/>
  <c r="I31" i="17"/>
  <c r="G31" i="17"/>
  <c r="H31" i="17"/>
  <c r="J31" i="17"/>
  <c r="D32" i="17"/>
  <c r="E32" i="17"/>
  <c r="F32" i="17"/>
  <c r="I32" i="17"/>
  <c r="G32" i="17"/>
  <c r="H32" i="17"/>
  <c r="J32" i="17"/>
  <c r="D33" i="17"/>
  <c r="E33" i="17"/>
  <c r="F33" i="17"/>
  <c r="I33" i="17"/>
  <c r="G33" i="17"/>
  <c r="H33" i="17"/>
  <c r="J33" i="17"/>
  <c r="D34" i="17"/>
  <c r="E34" i="17"/>
  <c r="F34" i="17"/>
  <c r="I34" i="17"/>
  <c r="G34" i="17"/>
  <c r="H34" i="17"/>
  <c r="J34" i="17"/>
  <c r="D35" i="17"/>
  <c r="E35" i="17"/>
  <c r="F35" i="17"/>
  <c r="I35" i="17"/>
  <c r="G35" i="17"/>
  <c r="H35" i="17"/>
  <c r="J35" i="17"/>
  <c r="D36" i="17"/>
  <c r="E36" i="17"/>
  <c r="F36" i="17"/>
  <c r="I36" i="17"/>
  <c r="G36" i="17"/>
  <c r="H36" i="17"/>
  <c r="J36" i="17"/>
  <c r="D37" i="17"/>
  <c r="E37" i="17"/>
  <c r="F37" i="17"/>
  <c r="I37" i="17"/>
  <c r="G37" i="17"/>
  <c r="H37" i="17"/>
  <c r="J37" i="17"/>
  <c r="D38" i="17"/>
  <c r="E38" i="17"/>
  <c r="F38" i="17"/>
  <c r="I38" i="17"/>
  <c r="G38" i="17"/>
  <c r="H38" i="17"/>
  <c r="J38" i="17"/>
  <c r="D39" i="17"/>
  <c r="E39" i="17"/>
  <c r="F39" i="17"/>
  <c r="I39" i="17"/>
  <c r="G39" i="17"/>
  <c r="H39" i="17"/>
  <c r="J39" i="17"/>
  <c r="D40" i="17"/>
  <c r="E40" i="17"/>
  <c r="F40" i="17"/>
  <c r="I40" i="17"/>
  <c r="G40" i="17"/>
  <c r="H40" i="17"/>
  <c r="J40" i="17"/>
  <c r="D41" i="17"/>
  <c r="E41" i="17"/>
  <c r="F41" i="17"/>
  <c r="I41" i="17"/>
  <c r="G41" i="17"/>
  <c r="H41" i="17"/>
  <c r="J41" i="17"/>
  <c r="D42" i="17"/>
  <c r="E42" i="17"/>
  <c r="F42" i="17"/>
  <c r="I42" i="17"/>
  <c r="G42" i="17"/>
  <c r="H42" i="17"/>
  <c r="J42" i="17"/>
  <c r="D43" i="17"/>
  <c r="E43" i="17"/>
  <c r="F43" i="17"/>
  <c r="I43" i="17"/>
  <c r="G43" i="17"/>
  <c r="H43" i="17"/>
  <c r="J43" i="17"/>
  <c r="D44" i="17"/>
  <c r="E44" i="17"/>
  <c r="F44" i="17"/>
  <c r="I44" i="17"/>
  <c r="G44" i="17"/>
  <c r="H44" i="17"/>
  <c r="J44" i="17"/>
  <c r="D45" i="17"/>
  <c r="E45" i="17"/>
  <c r="F45" i="17"/>
  <c r="I45" i="17"/>
  <c r="G45" i="17"/>
  <c r="H45" i="17"/>
  <c r="J45" i="17"/>
  <c r="D46" i="17"/>
  <c r="E46" i="17"/>
  <c r="F46" i="17"/>
  <c r="I46" i="17"/>
  <c r="G46" i="17"/>
  <c r="H46" i="17"/>
  <c r="J46" i="17"/>
  <c r="D47" i="17"/>
  <c r="E47" i="17"/>
  <c r="F47" i="17"/>
  <c r="I47" i="17"/>
  <c r="G47" i="17"/>
  <c r="H47" i="17"/>
  <c r="J47" i="17"/>
  <c r="D48" i="17"/>
  <c r="E48" i="17"/>
  <c r="F48" i="17"/>
  <c r="I48" i="17"/>
  <c r="G48" i="17"/>
  <c r="H48" i="17"/>
  <c r="J48" i="17"/>
  <c r="D49" i="17"/>
  <c r="E49" i="17"/>
  <c r="F49" i="17"/>
  <c r="I49" i="17"/>
  <c r="G49" i="17"/>
  <c r="H49" i="17"/>
  <c r="J49" i="17"/>
  <c r="D50" i="17"/>
  <c r="E50" i="17"/>
  <c r="F50" i="17"/>
  <c r="I50" i="17"/>
  <c r="G50" i="17"/>
  <c r="H50" i="17"/>
  <c r="J50" i="17"/>
  <c r="D51" i="17"/>
  <c r="E51" i="17"/>
  <c r="F51" i="17"/>
  <c r="I51" i="17"/>
  <c r="G51" i="17"/>
  <c r="H51" i="17"/>
  <c r="J51" i="17"/>
  <c r="D52" i="17"/>
  <c r="E52" i="17"/>
  <c r="F52" i="17"/>
  <c r="I52" i="17"/>
  <c r="G52" i="17"/>
  <c r="H52" i="17"/>
  <c r="J52" i="17"/>
  <c r="D53" i="17"/>
  <c r="E53" i="17"/>
  <c r="F53" i="17"/>
  <c r="I53" i="17"/>
  <c r="G53" i="17"/>
  <c r="H53" i="17"/>
  <c r="J53" i="17"/>
  <c r="D54" i="17"/>
  <c r="E54" i="17"/>
  <c r="F54" i="17"/>
  <c r="I54" i="17"/>
  <c r="G54" i="17"/>
  <c r="H54" i="17"/>
  <c r="J54" i="17"/>
  <c r="D55" i="17"/>
  <c r="E55" i="17"/>
  <c r="F55" i="17"/>
  <c r="I55" i="17"/>
  <c r="G55" i="17"/>
  <c r="H55" i="17"/>
  <c r="J55" i="17"/>
  <c r="D56" i="17"/>
  <c r="E56" i="17"/>
  <c r="F56" i="17"/>
  <c r="I56" i="17"/>
  <c r="G56" i="17"/>
  <c r="H56" i="17"/>
  <c r="J56" i="17"/>
  <c r="D57" i="17"/>
  <c r="E57" i="17"/>
  <c r="F57" i="17"/>
  <c r="I57" i="17"/>
  <c r="G57" i="17"/>
  <c r="H57" i="17"/>
  <c r="J57" i="17"/>
  <c r="D58" i="17"/>
  <c r="E58" i="17"/>
  <c r="F58" i="17"/>
  <c r="I58" i="17"/>
  <c r="G58" i="17"/>
  <c r="H58" i="17"/>
  <c r="J58" i="17"/>
  <c r="D59" i="17"/>
  <c r="E59" i="17"/>
  <c r="F59" i="17"/>
  <c r="I59" i="17"/>
  <c r="G59" i="17"/>
  <c r="H59" i="17"/>
  <c r="J59" i="17"/>
  <c r="D60" i="17"/>
  <c r="E60" i="17"/>
  <c r="F60" i="17"/>
  <c r="I60" i="17"/>
  <c r="G60" i="17"/>
  <c r="H60" i="17"/>
  <c r="J60" i="17"/>
  <c r="D61" i="17"/>
  <c r="E61" i="17"/>
  <c r="F61" i="17"/>
  <c r="I61" i="17"/>
  <c r="G61" i="17"/>
  <c r="H61" i="17"/>
  <c r="J61" i="17"/>
  <c r="D62" i="17"/>
  <c r="E62" i="17"/>
  <c r="F62" i="17"/>
  <c r="I62" i="17"/>
  <c r="G62" i="17"/>
  <c r="H62" i="17"/>
  <c r="J62" i="17"/>
  <c r="D63" i="17"/>
  <c r="E63" i="17"/>
  <c r="F63" i="17"/>
  <c r="I63" i="17"/>
  <c r="G63" i="17"/>
  <c r="H63" i="17"/>
  <c r="J63" i="17"/>
  <c r="D64" i="17"/>
  <c r="E64" i="17"/>
  <c r="F64" i="17"/>
  <c r="I64" i="17"/>
  <c r="G64" i="17"/>
  <c r="H64" i="17"/>
  <c r="J64" i="17"/>
  <c r="D65" i="17"/>
  <c r="E65" i="17"/>
  <c r="F65" i="17"/>
  <c r="I65" i="17"/>
  <c r="G65" i="17"/>
  <c r="H65" i="17"/>
  <c r="J65" i="17"/>
  <c r="D66" i="17"/>
  <c r="E66" i="17"/>
  <c r="F66" i="17"/>
  <c r="I66" i="17"/>
  <c r="G66" i="17"/>
  <c r="H66" i="17"/>
  <c r="J66" i="17"/>
  <c r="D67" i="17"/>
  <c r="E67" i="17"/>
  <c r="F67" i="17"/>
  <c r="I67" i="17"/>
  <c r="G67" i="17"/>
  <c r="H67" i="17"/>
  <c r="J67" i="17"/>
  <c r="D68" i="17"/>
  <c r="E68" i="17"/>
  <c r="F68" i="17"/>
  <c r="I68" i="17"/>
  <c r="G68" i="17"/>
  <c r="H68" i="17"/>
  <c r="J68" i="17"/>
  <c r="D69" i="17"/>
  <c r="E69" i="17"/>
  <c r="F69" i="17"/>
  <c r="I69" i="17"/>
  <c r="G69" i="17"/>
  <c r="H69" i="17"/>
  <c r="J69" i="17"/>
  <c r="D70" i="17"/>
  <c r="E70" i="17"/>
  <c r="F70" i="17"/>
  <c r="I70" i="17"/>
  <c r="G70" i="17"/>
  <c r="H70" i="17"/>
  <c r="J70" i="17"/>
  <c r="D71" i="17"/>
  <c r="E71" i="17"/>
  <c r="F71" i="17"/>
  <c r="I71" i="17"/>
  <c r="G71" i="17"/>
  <c r="H71" i="17"/>
  <c r="J71" i="17"/>
  <c r="D72" i="17"/>
  <c r="E72" i="17"/>
  <c r="F72" i="17"/>
  <c r="I72" i="17"/>
  <c r="G72" i="17"/>
  <c r="H72" i="17"/>
  <c r="J72" i="17"/>
  <c r="D73" i="17"/>
  <c r="E73" i="17"/>
  <c r="F73" i="17"/>
  <c r="I73" i="17"/>
  <c r="G73" i="17"/>
  <c r="H73" i="17"/>
  <c r="J73" i="17"/>
  <c r="D74" i="17"/>
  <c r="E74" i="17"/>
  <c r="F74" i="17"/>
  <c r="I74" i="17"/>
  <c r="G74" i="17"/>
  <c r="H74" i="17"/>
  <c r="J74" i="17"/>
  <c r="D75" i="17"/>
  <c r="E75" i="17"/>
  <c r="F75" i="17"/>
  <c r="I75" i="17"/>
  <c r="G75" i="17"/>
  <c r="H75" i="17"/>
  <c r="J75" i="17"/>
  <c r="D76" i="17"/>
  <c r="E76" i="17"/>
  <c r="F76" i="17"/>
  <c r="I76" i="17"/>
  <c r="G76" i="17"/>
  <c r="H76" i="17"/>
  <c r="J76" i="17"/>
  <c r="D77" i="17"/>
  <c r="E77" i="17"/>
  <c r="F77" i="17"/>
  <c r="I77" i="17"/>
  <c r="G77" i="17"/>
  <c r="H77" i="17"/>
  <c r="J77" i="17"/>
  <c r="D78" i="17"/>
  <c r="E78" i="17"/>
  <c r="F78" i="17"/>
  <c r="I78" i="17"/>
  <c r="G78" i="17"/>
  <c r="H78" i="17"/>
  <c r="J78" i="17"/>
  <c r="D79" i="17"/>
  <c r="E79" i="17"/>
  <c r="F79" i="17"/>
  <c r="I79" i="17"/>
  <c r="G79" i="17"/>
  <c r="H79" i="17"/>
  <c r="J79" i="17"/>
  <c r="D80" i="17"/>
  <c r="E80" i="17"/>
  <c r="F80" i="17"/>
  <c r="I80" i="17"/>
  <c r="G80" i="17"/>
  <c r="H80" i="17"/>
  <c r="J80" i="17"/>
  <c r="D81" i="17"/>
  <c r="E81" i="17"/>
  <c r="F81" i="17"/>
  <c r="I81" i="17"/>
  <c r="G81" i="17"/>
  <c r="H81" i="17"/>
  <c r="J81" i="17"/>
  <c r="D82" i="17"/>
  <c r="E82" i="17"/>
  <c r="F82" i="17"/>
  <c r="I82" i="17"/>
  <c r="G82" i="17"/>
  <c r="H82" i="17"/>
  <c r="J82" i="17"/>
  <c r="D83" i="17"/>
  <c r="E83" i="17"/>
  <c r="F83" i="17"/>
  <c r="I83" i="17"/>
  <c r="G83" i="17"/>
  <c r="H83" i="17"/>
  <c r="J83" i="17"/>
  <c r="D84" i="17"/>
  <c r="E84" i="17"/>
  <c r="F84" i="17"/>
  <c r="I84" i="17"/>
  <c r="G84" i="17"/>
  <c r="H84" i="17"/>
  <c r="J84" i="17"/>
  <c r="D85" i="17"/>
  <c r="E85" i="17"/>
  <c r="F85" i="17"/>
  <c r="I85" i="17"/>
  <c r="G85" i="17"/>
  <c r="H85" i="17"/>
  <c r="J85" i="17"/>
  <c r="D86" i="17"/>
  <c r="E86" i="17"/>
  <c r="F86" i="17"/>
  <c r="I86" i="17"/>
  <c r="G86" i="17"/>
  <c r="H86" i="17"/>
  <c r="J86" i="17"/>
  <c r="D87" i="17"/>
  <c r="E87" i="17"/>
  <c r="F87" i="17"/>
  <c r="I87" i="17"/>
  <c r="G87" i="17"/>
  <c r="H87" i="17"/>
  <c r="J87" i="17"/>
  <c r="D88" i="17"/>
  <c r="E88" i="17"/>
  <c r="F88" i="17"/>
  <c r="I88" i="17"/>
  <c r="G88" i="17"/>
  <c r="H88" i="17"/>
  <c r="J88" i="17"/>
  <c r="D89" i="17"/>
  <c r="E89" i="17"/>
  <c r="F89" i="17"/>
  <c r="I89" i="17"/>
  <c r="G89" i="17"/>
  <c r="H89" i="17"/>
  <c r="J89" i="17"/>
  <c r="D90" i="17"/>
  <c r="E90" i="17"/>
  <c r="F90" i="17"/>
  <c r="I90" i="17"/>
  <c r="G90" i="17"/>
  <c r="H90" i="17"/>
  <c r="J90" i="17"/>
  <c r="D91" i="17"/>
  <c r="E91" i="17"/>
  <c r="F91" i="17"/>
  <c r="I91" i="17"/>
  <c r="G91" i="17"/>
  <c r="H91" i="17"/>
  <c r="J91" i="17"/>
  <c r="D92" i="17"/>
  <c r="E92" i="17"/>
  <c r="F92" i="17"/>
  <c r="I92" i="17"/>
  <c r="G92" i="17"/>
  <c r="H92" i="17"/>
  <c r="J92" i="17"/>
  <c r="D93" i="17"/>
  <c r="E93" i="17"/>
  <c r="F93" i="17"/>
  <c r="I93" i="17"/>
  <c r="G93" i="17"/>
  <c r="H93" i="17"/>
  <c r="J93" i="17"/>
  <c r="D94" i="17"/>
  <c r="E94" i="17"/>
  <c r="F94" i="17"/>
  <c r="I94" i="17"/>
  <c r="G94" i="17"/>
  <c r="H94" i="17"/>
  <c r="J94" i="17"/>
  <c r="D95" i="17"/>
  <c r="E95" i="17"/>
  <c r="F95" i="17"/>
  <c r="I95" i="17"/>
  <c r="G95" i="17"/>
  <c r="H95" i="17"/>
  <c r="J95" i="17"/>
  <c r="D96" i="17"/>
  <c r="E96" i="17"/>
  <c r="F96" i="17"/>
  <c r="I96" i="17"/>
  <c r="G96" i="17"/>
  <c r="H96" i="17"/>
  <c r="J96" i="17"/>
  <c r="D97" i="17"/>
  <c r="E97" i="17"/>
  <c r="F97" i="17"/>
  <c r="I97" i="17"/>
  <c r="G97" i="17"/>
  <c r="H97" i="17"/>
  <c r="J97" i="17"/>
  <c r="D98" i="17"/>
  <c r="E98" i="17"/>
  <c r="F98" i="17"/>
  <c r="I98" i="17"/>
  <c r="G98" i="17"/>
  <c r="H98" i="17"/>
  <c r="J98" i="17"/>
  <c r="D99" i="17"/>
  <c r="E99" i="17"/>
  <c r="F99" i="17"/>
  <c r="I99" i="17"/>
  <c r="G99" i="17"/>
  <c r="H99" i="17"/>
  <c r="J99" i="17"/>
  <c r="D100" i="17"/>
  <c r="E100" i="17"/>
  <c r="F100" i="17"/>
  <c r="I100" i="17"/>
  <c r="G100" i="17"/>
  <c r="H100" i="17"/>
  <c r="J100" i="17"/>
  <c r="D101" i="17"/>
  <c r="E101" i="17"/>
  <c r="F101" i="17"/>
  <c r="I101" i="17"/>
  <c r="G101" i="17"/>
  <c r="H101" i="17"/>
  <c r="J101" i="17"/>
  <c r="D102" i="17"/>
  <c r="E102" i="17"/>
  <c r="F102" i="17"/>
  <c r="I102" i="17"/>
  <c r="G102" i="17"/>
  <c r="H102" i="17"/>
  <c r="J102" i="17"/>
  <c r="D103" i="17"/>
  <c r="E103" i="17"/>
  <c r="F103" i="17"/>
  <c r="I103" i="17"/>
  <c r="G103" i="17"/>
  <c r="H103" i="17"/>
  <c r="J103" i="17"/>
  <c r="D104" i="17"/>
  <c r="E104" i="17"/>
  <c r="F104" i="17"/>
  <c r="I104" i="17"/>
  <c r="G104" i="17"/>
  <c r="H104" i="17"/>
  <c r="J104" i="17"/>
  <c r="D105" i="17"/>
  <c r="E105" i="17"/>
  <c r="F105" i="17"/>
  <c r="I105" i="17"/>
  <c r="G105" i="17"/>
  <c r="H105" i="17"/>
  <c r="J105" i="17"/>
  <c r="D106" i="17"/>
  <c r="E106" i="17"/>
  <c r="F106" i="17"/>
  <c r="I106" i="17"/>
  <c r="G106" i="17"/>
  <c r="H106" i="17"/>
  <c r="J106" i="17"/>
  <c r="D107" i="17"/>
  <c r="E107" i="17"/>
  <c r="F107" i="17"/>
  <c r="I107" i="17"/>
  <c r="G107" i="17"/>
  <c r="H107" i="17"/>
  <c r="J107" i="17"/>
  <c r="D108" i="17"/>
  <c r="E108" i="17"/>
  <c r="F108" i="17"/>
  <c r="I108" i="17"/>
  <c r="G108" i="17"/>
  <c r="H108" i="17"/>
  <c r="J108" i="17"/>
  <c r="D109" i="17"/>
  <c r="E109" i="17"/>
  <c r="F109" i="17"/>
  <c r="I109" i="17"/>
  <c r="G109" i="17"/>
  <c r="H109" i="17"/>
  <c r="J109" i="17"/>
  <c r="D110" i="17"/>
  <c r="E110" i="17"/>
  <c r="F110" i="17"/>
  <c r="I110" i="17"/>
  <c r="G110" i="17"/>
  <c r="H110" i="17"/>
  <c r="J110" i="17"/>
  <c r="D111" i="17"/>
  <c r="E111" i="17"/>
  <c r="F111" i="17"/>
  <c r="I111" i="17"/>
  <c r="G111" i="17"/>
  <c r="H111" i="17"/>
  <c r="J111" i="17"/>
  <c r="D112" i="17"/>
  <c r="E112" i="17"/>
  <c r="F112" i="17"/>
  <c r="I112" i="17"/>
  <c r="G112" i="17"/>
  <c r="H112" i="17"/>
  <c r="J112" i="17"/>
  <c r="D113" i="17"/>
  <c r="E113" i="17"/>
  <c r="F113" i="17"/>
  <c r="I113" i="17"/>
  <c r="G113" i="17"/>
  <c r="H113" i="17"/>
  <c r="J113" i="17"/>
  <c r="D114" i="17"/>
  <c r="E114" i="17"/>
  <c r="F114" i="17"/>
  <c r="I114" i="17"/>
  <c r="G114" i="17"/>
  <c r="H114" i="17"/>
  <c r="J114" i="17"/>
  <c r="D115" i="17"/>
  <c r="E115" i="17"/>
  <c r="F115" i="17"/>
  <c r="I115" i="17"/>
  <c r="G115" i="17"/>
  <c r="H115" i="17"/>
  <c r="J115" i="17"/>
  <c r="D116" i="17"/>
  <c r="E116" i="17"/>
  <c r="F116" i="17"/>
  <c r="I116" i="17"/>
  <c r="G116" i="17"/>
  <c r="H116" i="17"/>
  <c r="J116" i="17"/>
  <c r="D117" i="17"/>
  <c r="E117" i="17"/>
  <c r="F117" i="17"/>
  <c r="I117" i="17"/>
  <c r="G117" i="17"/>
  <c r="H117" i="17"/>
  <c r="J117" i="17"/>
  <c r="D118" i="17"/>
  <c r="E118" i="17"/>
  <c r="F118" i="17"/>
  <c r="I118" i="17"/>
  <c r="G118" i="17"/>
  <c r="H118" i="17"/>
  <c r="J118" i="17"/>
  <c r="D119" i="17"/>
  <c r="E119" i="17"/>
  <c r="F119" i="17"/>
  <c r="I119" i="17"/>
  <c r="G119" i="17"/>
  <c r="H119" i="17"/>
  <c r="J119" i="17"/>
  <c r="D120" i="17"/>
  <c r="E120" i="17"/>
  <c r="F120" i="17"/>
  <c r="I120" i="17"/>
  <c r="G120" i="17"/>
  <c r="H120" i="17"/>
  <c r="J120" i="17"/>
  <c r="D121" i="17"/>
  <c r="E121" i="17"/>
  <c r="F121" i="17"/>
  <c r="I121" i="17"/>
  <c r="G121" i="17"/>
  <c r="H121" i="17"/>
  <c r="J121" i="17"/>
  <c r="D122" i="17"/>
  <c r="E122" i="17"/>
  <c r="F122" i="17"/>
  <c r="I122" i="17"/>
  <c r="G122" i="17"/>
  <c r="H122" i="17"/>
  <c r="J122" i="17"/>
  <c r="D123" i="17"/>
  <c r="E123" i="17"/>
  <c r="F123" i="17"/>
  <c r="I123" i="17"/>
  <c r="G123" i="17"/>
  <c r="H123" i="17"/>
  <c r="J123" i="17"/>
  <c r="D124" i="17"/>
  <c r="E124" i="17"/>
  <c r="F124" i="17"/>
  <c r="I124" i="17"/>
  <c r="G124" i="17"/>
  <c r="H124" i="17"/>
  <c r="J124" i="17"/>
  <c r="D125" i="17"/>
  <c r="E125" i="17"/>
  <c r="F125" i="17"/>
  <c r="I125" i="17"/>
  <c r="G125" i="17"/>
  <c r="H125" i="17"/>
  <c r="J125" i="17"/>
  <c r="D126" i="17"/>
  <c r="E126" i="17"/>
  <c r="F126" i="17"/>
  <c r="I126" i="17"/>
  <c r="G126" i="17"/>
  <c r="H126" i="17"/>
  <c r="J126" i="17"/>
  <c r="D127" i="17"/>
  <c r="E127" i="17"/>
  <c r="F127" i="17"/>
  <c r="I127" i="17"/>
  <c r="G127" i="17"/>
  <c r="H127" i="17"/>
  <c r="J127" i="17"/>
  <c r="D128" i="17"/>
  <c r="E128" i="17"/>
  <c r="F128" i="17"/>
  <c r="I128" i="17"/>
  <c r="G128" i="17"/>
  <c r="H128" i="17"/>
  <c r="J128" i="17"/>
  <c r="D129" i="17"/>
  <c r="E129" i="17"/>
  <c r="F129" i="17"/>
  <c r="I129" i="17"/>
  <c r="G129" i="17"/>
  <c r="H129" i="17"/>
  <c r="J129" i="17"/>
  <c r="D130" i="17"/>
  <c r="E130" i="17"/>
  <c r="F130" i="17"/>
  <c r="I130" i="17"/>
  <c r="G130" i="17"/>
  <c r="H130" i="17"/>
  <c r="J130" i="17"/>
  <c r="D131" i="17"/>
  <c r="E131" i="17"/>
  <c r="F131" i="17"/>
  <c r="I131" i="17"/>
  <c r="G131" i="17"/>
  <c r="H131" i="17"/>
  <c r="J131" i="17"/>
  <c r="D132" i="17"/>
  <c r="E132" i="17"/>
  <c r="F132" i="17"/>
  <c r="I132" i="17"/>
  <c r="G132" i="17"/>
  <c r="H132" i="17"/>
  <c r="J132" i="17"/>
  <c r="D133" i="17"/>
  <c r="E133" i="17"/>
  <c r="F133" i="17"/>
  <c r="I133" i="17"/>
  <c r="G133" i="17"/>
  <c r="H133" i="17"/>
  <c r="J133" i="17"/>
  <c r="D134" i="17"/>
  <c r="E134" i="17"/>
  <c r="F134" i="17"/>
  <c r="I134" i="17"/>
  <c r="G134" i="17"/>
  <c r="H134" i="17"/>
  <c r="J134" i="17"/>
  <c r="D135" i="17"/>
  <c r="E135" i="17"/>
  <c r="F135" i="17"/>
  <c r="I135" i="17"/>
  <c r="G135" i="17"/>
  <c r="H135" i="17"/>
  <c r="J135" i="17"/>
  <c r="D136" i="17"/>
  <c r="E136" i="17"/>
  <c r="F136" i="17"/>
  <c r="I136" i="17"/>
  <c r="G136" i="17"/>
  <c r="H136" i="17"/>
  <c r="J136" i="17"/>
  <c r="D137" i="17"/>
  <c r="E137" i="17"/>
  <c r="F137" i="17"/>
  <c r="I137" i="17"/>
  <c r="G137" i="17"/>
  <c r="H137" i="17"/>
  <c r="J137" i="17"/>
  <c r="D138" i="17"/>
  <c r="E138" i="17"/>
  <c r="F138" i="17"/>
  <c r="I138" i="17"/>
  <c r="G138" i="17"/>
  <c r="H138" i="17"/>
  <c r="J138" i="17"/>
  <c r="D139" i="17"/>
  <c r="E139" i="17"/>
  <c r="F139" i="17"/>
  <c r="I139" i="17"/>
  <c r="G139" i="17"/>
  <c r="H139" i="17"/>
  <c r="J139" i="17"/>
  <c r="D140" i="17"/>
  <c r="E140" i="17"/>
  <c r="F140" i="17"/>
  <c r="I140" i="17"/>
  <c r="G140" i="17"/>
  <c r="H140" i="17"/>
  <c r="J140" i="17"/>
  <c r="D141" i="17"/>
  <c r="E141" i="17"/>
  <c r="F141" i="17"/>
  <c r="I141" i="17"/>
  <c r="G141" i="17"/>
  <c r="H141" i="17"/>
  <c r="J141" i="17"/>
  <c r="D142" i="17"/>
  <c r="E142" i="17"/>
  <c r="F142" i="17"/>
  <c r="I142" i="17"/>
  <c r="G142" i="17"/>
  <c r="H142" i="17"/>
  <c r="J142" i="17"/>
  <c r="D143" i="17"/>
  <c r="E143" i="17"/>
  <c r="F143" i="17"/>
  <c r="I143" i="17"/>
  <c r="G143" i="17"/>
  <c r="H143" i="17"/>
  <c r="J143" i="17"/>
  <c r="D144" i="17"/>
  <c r="E144" i="17"/>
  <c r="F144" i="17"/>
  <c r="I144" i="17"/>
  <c r="G144" i="17"/>
  <c r="H144" i="17"/>
  <c r="J144" i="17"/>
  <c r="D145" i="17"/>
  <c r="E145" i="17"/>
  <c r="F145" i="17"/>
  <c r="I145" i="17"/>
  <c r="G145" i="17"/>
  <c r="H145" i="17"/>
  <c r="J145" i="17"/>
  <c r="D146" i="17"/>
  <c r="E146" i="17"/>
  <c r="F146" i="17"/>
  <c r="I146" i="17"/>
  <c r="G146" i="17"/>
  <c r="H146" i="17"/>
  <c r="J146" i="17"/>
  <c r="D147" i="17"/>
  <c r="E147" i="17"/>
  <c r="F147" i="17"/>
  <c r="I147" i="17"/>
  <c r="G147" i="17"/>
  <c r="H147" i="17"/>
  <c r="J147" i="17"/>
  <c r="D148" i="17"/>
  <c r="E148" i="17"/>
  <c r="F148" i="17"/>
  <c r="I148" i="17"/>
  <c r="G148" i="17"/>
  <c r="H148" i="17"/>
  <c r="J148" i="17"/>
  <c r="D149" i="17"/>
  <c r="E149" i="17"/>
  <c r="F149" i="17"/>
  <c r="I149" i="17"/>
  <c r="G149" i="17"/>
  <c r="H149" i="17"/>
  <c r="J149" i="17"/>
  <c r="D150" i="17"/>
  <c r="E150" i="17"/>
  <c r="F150" i="17"/>
  <c r="I150" i="17"/>
  <c r="G150" i="17"/>
  <c r="H150" i="17"/>
  <c r="J150" i="17"/>
  <c r="D151" i="17"/>
  <c r="E151" i="17"/>
  <c r="F151" i="17"/>
  <c r="I151" i="17"/>
  <c r="G151" i="17"/>
  <c r="H151" i="17"/>
  <c r="J151" i="17"/>
  <c r="D152" i="17"/>
  <c r="E152" i="17"/>
  <c r="F152" i="17"/>
  <c r="I152" i="17"/>
  <c r="G152" i="17"/>
  <c r="H152" i="17"/>
  <c r="J152" i="17"/>
  <c r="D153" i="17"/>
  <c r="E153" i="17"/>
  <c r="F153" i="17"/>
  <c r="I153" i="17"/>
  <c r="G153" i="17"/>
  <c r="H153" i="17"/>
  <c r="J153" i="17"/>
  <c r="D154" i="17"/>
  <c r="E154" i="17"/>
  <c r="F154" i="17"/>
  <c r="I154" i="17"/>
  <c r="G154" i="17"/>
  <c r="H154" i="17"/>
  <c r="J154" i="17"/>
  <c r="D155" i="17"/>
  <c r="E155" i="17"/>
  <c r="F155" i="17"/>
  <c r="I155" i="17"/>
  <c r="G155" i="17"/>
  <c r="H155" i="17"/>
  <c r="J155" i="17"/>
  <c r="D156" i="17"/>
  <c r="E156" i="17"/>
  <c r="F156" i="17"/>
  <c r="I156" i="17"/>
  <c r="G156" i="17"/>
  <c r="H156" i="17"/>
  <c r="J156" i="17"/>
  <c r="D157" i="17"/>
  <c r="E157" i="17"/>
  <c r="F157" i="17"/>
  <c r="I157" i="17"/>
  <c r="G157" i="17"/>
  <c r="H157" i="17"/>
  <c r="J157" i="17"/>
  <c r="D158" i="17"/>
  <c r="E158" i="17"/>
  <c r="F158" i="17"/>
  <c r="I158" i="17"/>
  <c r="G158" i="17"/>
  <c r="H158" i="17"/>
  <c r="J158" i="17"/>
  <c r="D159" i="17"/>
  <c r="E159" i="17"/>
  <c r="F159" i="17"/>
  <c r="I159" i="17"/>
  <c r="G159" i="17"/>
  <c r="H159" i="17"/>
  <c r="J159" i="17"/>
  <c r="D160" i="17"/>
  <c r="E160" i="17"/>
  <c r="F160" i="17"/>
  <c r="I160" i="17"/>
  <c r="G160" i="17"/>
  <c r="H160" i="17"/>
  <c r="J160" i="17"/>
  <c r="D161" i="17"/>
  <c r="E161" i="17"/>
  <c r="F161" i="17"/>
  <c r="I161" i="17"/>
  <c r="G161" i="17"/>
  <c r="H161" i="17"/>
  <c r="J161" i="17"/>
  <c r="D162" i="17"/>
  <c r="E162" i="17"/>
  <c r="F162" i="17"/>
  <c r="I162" i="17"/>
  <c r="G162" i="17"/>
  <c r="H162" i="17"/>
  <c r="J162" i="17"/>
  <c r="D163" i="17"/>
  <c r="E163" i="17"/>
  <c r="F163" i="17"/>
  <c r="I163" i="17"/>
  <c r="G163" i="17"/>
  <c r="H163" i="17"/>
  <c r="J163" i="17"/>
  <c r="D164" i="17"/>
  <c r="E164" i="17"/>
  <c r="F164" i="17"/>
  <c r="I164" i="17"/>
  <c r="G164" i="17"/>
  <c r="H164" i="17"/>
  <c r="J164" i="17"/>
  <c r="D165" i="17"/>
  <c r="E165" i="17"/>
  <c r="F165" i="17"/>
  <c r="I165" i="17"/>
  <c r="G165" i="17"/>
  <c r="H165" i="17"/>
  <c r="J165" i="17"/>
  <c r="D166" i="17"/>
  <c r="E166" i="17"/>
  <c r="F166" i="17"/>
  <c r="I166" i="17"/>
  <c r="G166" i="17"/>
  <c r="H166" i="17"/>
  <c r="J166" i="17"/>
  <c r="D167" i="17"/>
  <c r="E167" i="17"/>
  <c r="F167" i="17"/>
  <c r="I167" i="17"/>
  <c r="G167" i="17"/>
  <c r="H167" i="17"/>
  <c r="J167" i="17"/>
  <c r="D168" i="17"/>
  <c r="E168" i="17"/>
  <c r="F168" i="17"/>
  <c r="I168" i="17"/>
  <c r="G168" i="17"/>
  <c r="H168" i="17"/>
  <c r="J168" i="17"/>
  <c r="D169" i="17"/>
  <c r="E169" i="17"/>
  <c r="F169" i="17"/>
  <c r="I169" i="17"/>
  <c r="G169" i="17"/>
  <c r="H169" i="17"/>
  <c r="J169" i="17"/>
  <c r="D170" i="17"/>
  <c r="E170" i="17"/>
  <c r="F170" i="17"/>
  <c r="I170" i="17"/>
  <c r="G170" i="17"/>
  <c r="H170" i="17"/>
  <c r="J170" i="17"/>
  <c r="D171" i="17"/>
  <c r="E171" i="17"/>
  <c r="F171" i="17"/>
  <c r="I171" i="17"/>
  <c r="G171" i="17"/>
  <c r="H171" i="17"/>
  <c r="J171" i="17"/>
  <c r="D172" i="17"/>
  <c r="E172" i="17"/>
  <c r="F172" i="17"/>
  <c r="I172" i="17"/>
  <c r="G172" i="17"/>
  <c r="H172" i="17"/>
  <c r="J172" i="17"/>
  <c r="D173" i="17"/>
  <c r="E173" i="17"/>
  <c r="F173" i="17"/>
  <c r="I173" i="17"/>
  <c r="G173" i="17"/>
  <c r="H173" i="17"/>
  <c r="J173" i="17"/>
  <c r="D174" i="17"/>
  <c r="E174" i="17"/>
  <c r="F174" i="17"/>
  <c r="I174" i="17"/>
  <c r="G174" i="17"/>
  <c r="H174" i="17"/>
  <c r="J174" i="17"/>
  <c r="D175" i="17"/>
  <c r="E175" i="17"/>
  <c r="F175" i="17"/>
  <c r="I175" i="17"/>
  <c r="G175" i="17"/>
  <c r="H175" i="17"/>
  <c r="J175" i="17"/>
  <c r="D176" i="17"/>
  <c r="E176" i="17"/>
  <c r="F176" i="17"/>
  <c r="I176" i="17"/>
  <c r="G176" i="17"/>
  <c r="H176" i="17"/>
  <c r="J176" i="17"/>
  <c r="D177" i="17"/>
  <c r="E177" i="17"/>
  <c r="F177" i="17"/>
  <c r="I177" i="17"/>
  <c r="G177" i="17"/>
  <c r="H177" i="17"/>
  <c r="J177" i="17"/>
  <c r="D178" i="17"/>
  <c r="E178" i="17"/>
  <c r="F178" i="17"/>
  <c r="I178" i="17"/>
  <c r="G178" i="17"/>
  <c r="H178" i="17"/>
  <c r="J178" i="17"/>
  <c r="D179" i="17"/>
  <c r="E179" i="17"/>
  <c r="F179" i="17"/>
  <c r="I179" i="17"/>
  <c r="G179" i="17"/>
  <c r="H179" i="17"/>
  <c r="J179" i="17"/>
  <c r="D180" i="17"/>
  <c r="E180" i="17"/>
  <c r="F180" i="17"/>
  <c r="I180" i="17"/>
  <c r="G180" i="17"/>
  <c r="H180" i="17"/>
  <c r="J180" i="17"/>
  <c r="D181" i="17"/>
  <c r="E181" i="17"/>
  <c r="F181" i="17"/>
  <c r="I181" i="17"/>
  <c r="G181" i="17"/>
  <c r="H181" i="17"/>
  <c r="J181" i="17"/>
  <c r="D182" i="17"/>
  <c r="E182" i="17"/>
  <c r="F182" i="17"/>
  <c r="I182" i="17"/>
  <c r="G182" i="17"/>
  <c r="H182" i="17"/>
  <c r="J182" i="17"/>
  <c r="D183" i="17"/>
  <c r="E183" i="17"/>
  <c r="F183" i="17"/>
  <c r="I183" i="17"/>
  <c r="G183" i="17"/>
  <c r="H183" i="17"/>
  <c r="J183" i="17"/>
  <c r="D184" i="17"/>
  <c r="E184" i="17"/>
  <c r="F184" i="17"/>
  <c r="I184" i="17"/>
  <c r="G184" i="17"/>
  <c r="H184" i="17"/>
  <c r="J184" i="17"/>
  <c r="D185" i="17"/>
  <c r="E185" i="17"/>
  <c r="F185" i="17"/>
  <c r="I185" i="17"/>
  <c r="G185" i="17"/>
  <c r="H185" i="17"/>
  <c r="J185" i="17"/>
  <c r="D186" i="17"/>
  <c r="E186" i="17"/>
  <c r="F186" i="17"/>
  <c r="I186" i="17"/>
  <c r="G186" i="17"/>
  <c r="H186" i="17"/>
  <c r="J186" i="17"/>
  <c r="D187" i="17"/>
  <c r="E187" i="17"/>
  <c r="F187" i="17"/>
  <c r="I187" i="17"/>
  <c r="G187" i="17"/>
  <c r="H187" i="17"/>
  <c r="J187" i="17"/>
  <c r="D188" i="17"/>
  <c r="E188" i="17"/>
  <c r="F188" i="17"/>
  <c r="I188" i="17"/>
  <c r="G188" i="17"/>
  <c r="H188" i="17"/>
  <c r="J188" i="17"/>
  <c r="D189" i="17"/>
  <c r="E189" i="17"/>
  <c r="F189" i="17"/>
  <c r="I189" i="17"/>
  <c r="G189" i="17"/>
  <c r="H189" i="17"/>
  <c r="J189" i="17"/>
  <c r="D190" i="17"/>
  <c r="E190" i="17"/>
  <c r="F190" i="17"/>
  <c r="I190" i="17"/>
  <c r="G190" i="17"/>
  <c r="H190" i="17"/>
  <c r="J190" i="17"/>
  <c r="D191" i="17"/>
  <c r="E191" i="17"/>
  <c r="F191" i="17"/>
  <c r="I191" i="17"/>
  <c r="G191" i="17"/>
  <c r="H191" i="17"/>
  <c r="J191" i="17"/>
  <c r="D192" i="17"/>
  <c r="E192" i="17"/>
  <c r="F192" i="17"/>
  <c r="I192" i="17"/>
  <c r="G192" i="17"/>
  <c r="H192" i="17"/>
  <c r="J192" i="17"/>
  <c r="D193" i="17"/>
  <c r="E193" i="17"/>
  <c r="F193" i="17"/>
  <c r="I193" i="17"/>
  <c r="G193" i="17"/>
  <c r="H193" i="17"/>
  <c r="J193" i="17"/>
  <c r="D194" i="17"/>
  <c r="E194" i="17"/>
  <c r="F194" i="17"/>
  <c r="I194" i="17"/>
  <c r="G194" i="17"/>
  <c r="H194" i="17"/>
  <c r="J194" i="17"/>
  <c r="D195" i="17"/>
  <c r="E195" i="17"/>
  <c r="F195" i="17"/>
  <c r="I195" i="17"/>
  <c r="G195" i="17"/>
  <c r="H195" i="17"/>
  <c r="J195" i="17"/>
  <c r="D196" i="17"/>
  <c r="E196" i="17"/>
  <c r="F196" i="17"/>
  <c r="I196" i="17"/>
  <c r="G196" i="17"/>
  <c r="H196" i="17"/>
  <c r="J196" i="17"/>
  <c r="D197" i="17"/>
  <c r="E197" i="17"/>
  <c r="F197" i="17"/>
  <c r="I197" i="17"/>
  <c r="G197" i="17"/>
  <c r="H197" i="17"/>
  <c r="J197" i="17"/>
  <c r="D198" i="17"/>
  <c r="E198" i="17"/>
  <c r="F198" i="17"/>
  <c r="I198" i="17"/>
  <c r="G198" i="17"/>
  <c r="H198" i="17"/>
  <c r="J198" i="17"/>
  <c r="D199" i="17"/>
  <c r="E199" i="17"/>
  <c r="F199" i="17"/>
  <c r="I199" i="17"/>
  <c r="G199" i="17"/>
  <c r="H199" i="17"/>
  <c r="J199" i="17"/>
  <c r="D200" i="17"/>
  <c r="E200" i="17"/>
  <c r="F200" i="17"/>
  <c r="I200" i="17"/>
  <c r="G200" i="17"/>
  <c r="H200" i="17"/>
  <c r="J200" i="17"/>
  <c r="D201" i="17"/>
  <c r="E201" i="17"/>
  <c r="F201" i="17"/>
  <c r="I201" i="17"/>
  <c r="G201" i="17"/>
  <c r="H201" i="17"/>
  <c r="J201" i="17"/>
  <c r="D202" i="17"/>
  <c r="E202" i="17"/>
  <c r="F202" i="17"/>
  <c r="I202" i="17"/>
  <c r="G202" i="17"/>
  <c r="H202" i="17"/>
  <c r="J202" i="17"/>
  <c r="D203" i="17"/>
  <c r="E203" i="17"/>
  <c r="F203" i="17"/>
  <c r="I203" i="17"/>
  <c r="G203" i="17"/>
  <c r="H203" i="17"/>
  <c r="J203" i="17"/>
  <c r="D204" i="17"/>
  <c r="E204" i="17"/>
  <c r="F204" i="17"/>
  <c r="I204" i="17"/>
  <c r="G204" i="17"/>
  <c r="H204" i="17"/>
  <c r="J204" i="17"/>
  <c r="D205" i="17"/>
  <c r="E205" i="17"/>
  <c r="F205" i="17"/>
  <c r="I205" i="17"/>
  <c r="G205" i="17"/>
  <c r="H205" i="17"/>
  <c r="J205" i="17"/>
  <c r="D206" i="17"/>
  <c r="E206" i="17"/>
  <c r="F206" i="17"/>
  <c r="I206" i="17"/>
  <c r="G206" i="17"/>
  <c r="H206" i="17"/>
  <c r="J206" i="17"/>
  <c r="D207" i="17"/>
  <c r="E207" i="17"/>
  <c r="F207" i="17"/>
  <c r="I207" i="17"/>
  <c r="G207" i="17"/>
  <c r="H207" i="17"/>
  <c r="J207" i="17"/>
  <c r="D208" i="17"/>
  <c r="E208" i="17"/>
  <c r="F208" i="17"/>
  <c r="I208" i="17"/>
  <c r="G208" i="17"/>
  <c r="H208" i="17"/>
  <c r="J208" i="17"/>
  <c r="D209" i="17"/>
  <c r="E209" i="17"/>
  <c r="F209" i="17"/>
  <c r="I209" i="17"/>
  <c r="G209" i="17"/>
  <c r="H209" i="17"/>
  <c r="J209" i="17"/>
  <c r="D210" i="17"/>
  <c r="E210" i="17"/>
  <c r="F210" i="17"/>
  <c r="I210" i="17"/>
  <c r="G210" i="17"/>
  <c r="H210" i="17"/>
  <c r="J210" i="17"/>
  <c r="D211" i="17"/>
  <c r="E211" i="17"/>
  <c r="F211" i="17"/>
  <c r="I211" i="17"/>
  <c r="G211" i="17"/>
  <c r="H211" i="17"/>
  <c r="J211" i="17"/>
  <c r="D212" i="17"/>
  <c r="E212" i="17"/>
  <c r="F212" i="17"/>
  <c r="I212" i="17"/>
  <c r="G212" i="17"/>
  <c r="H212" i="17"/>
  <c r="J212" i="17"/>
  <c r="D213" i="17"/>
  <c r="E213" i="17"/>
  <c r="F213" i="17"/>
  <c r="I213" i="17"/>
  <c r="G213" i="17"/>
  <c r="H213" i="17"/>
  <c r="J213" i="17"/>
  <c r="D214" i="17"/>
  <c r="E214" i="17"/>
  <c r="F214" i="17"/>
  <c r="I214" i="17"/>
  <c r="G214" i="17"/>
  <c r="H214" i="17"/>
  <c r="J214" i="17"/>
  <c r="D215" i="17"/>
  <c r="E215" i="17"/>
  <c r="F215" i="17"/>
  <c r="I215" i="17"/>
  <c r="G215" i="17"/>
  <c r="H215" i="17"/>
  <c r="J215" i="17"/>
  <c r="D216" i="17"/>
  <c r="E216" i="17"/>
  <c r="F216" i="17"/>
  <c r="I216" i="17"/>
  <c r="G216" i="17"/>
  <c r="H216" i="17"/>
  <c r="J216" i="17"/>
  <c r="D217" i="17"/>
  <c r="E217" i="17"/>
  <c r="F217" i="17"/>
  <c r="I217" i="17"/>
  <c r="G217" i="17"/>
  <c r="H217" i="17"/>
  <c r="J217" i="17"/>
  <c r="D218" i="17"/>
  <c r="E218" i="17"/>
  <c r="F218" i="17"/>
  <c r="I218" i="17"/>
  <c r="G218" i="17"/>
  <c r="H218" i="17"/>
  <c r="J218" i="17"/>
  <c r="D219" i="17"/>
  <c r="E219" i="17"/>
  <c r="F219" i="17"/>
  <c r="I219" i="17"/>
  <c r="G219" i="17"/>
  <c r="H219" i="17"/>
  <c r="J219" i="17"/>
  <c r="D220" i="17"/>
  <c r="E220" i="17"/>
  <c r="F220" i="17"/>
  <c r="I220" i="17"/>
  <c r="G220" i="17"/>
  <c r="H220" i="17"/>
  <c r="J220" i="17"/>
  <c r="D221" i="17"/>
  <c r="E221" i="17"/>
  <c r="F221" i="17"/>
  <c r="I221" i="17"/>
  <c r="G221" i="17"/>
  <c r="H221" i="17"/>
  <c r="J221" i="17"/>
  <c r="D222" i="17"/>
  <c r="E222" i="17"/>
  <c r="F222" i="17"/>
  <c r="I222" i="17"/>
  <c r="G222" i="17"/>
  <c r="H222" i="17"/>
  <c r="J222" i="17"/>
  <c r="D223" i="17"/>
  <c r="E223" i="17"/>
  <c r="F223" i="17"/>
  <c r="I223" i="17"/>
  <c r="G223" i="17"/>
  <c r="H223" i="17"/>
  <c r="J223" i="17"/>
  <c r="D224" i="17"/>
  <c r="E224" i="17"/>
  <c r="F224" i="17"/>
  <c r="I224" i="17"/>
  <c r="G224" i="17"/>
  <c r="H224" i="17"/>
  <c r="J224" i="17"/>
  <c r="D225" i="17"/>
  <c r="E225" i="17"/>
  <c r="F225" i="17"/>
  <c r="I225" i="17"/>
  <c r="G225" i="17"/>
  <c r="H225" i="17"/>
  <c r="J225" i="17"/>
  <c r="D226" i="17"/>
  <c r="E226" i="17"/>
  <c r="F226" i="17"/>
  <c r="I226" i="17"/>
  <c r="G226" i="17"/>
  <c r="H226" i="17"/>
  <c r="J226" i="17"/>
  <c r="D227" i="17"/>
  <c r="E227" i="17"/>
  <c r="F227" i="17"/>
  <c r="I227" i="17"/>
  <c r="G227" i="17"/>
  <c r="H227" i="17"/>
  <c r="J227" i="17"/>
  <c r="D228" i="17"/>
  <c r="E228" i="17"/>
  <c r="F228" i="17"/>
  <c r="I228" i="17"/>
  <c r="G228" i="17"/>
  <c r="H228" i="17"/>
  <c r="J228" i="17"/>
  <c r="D229" i="17"/>
  <c r="E229" i="17"/>
  <c r="F229" i="17"/>
  <c r="I229" i="17"/>
  <c r="G229" i="17"/>
  <c r="H229" i="17"/>
  <c r="J229" i="17"/>
  <c r="D230" i="17"/>
  <c r="E230" i="17"/>
  <c r="F230" i="17"/>
  <c r="I230" i="17"/>
  <c r="G230" i="17"/>
  <c r="H230" i="17"/>
  <c r="J230" i="17"/>
  <c r="D231" i="17"/>
  <c r="E231" i="17"/>
  <c r="F231" i="17"/>
  <c r="I231" i="17"/>
  <c r="G231" i="17"/>
  <c r="H231" i="17"/>
  <c r="J231" i="17"/>
  <c r="D232" i="17"/>
  <c r="E232" i="17"/>
  <c r="F232" i="17"/>
  <c r="I232" i="17"/>
  <c r="G232" i="17"/>
  <c r="H232" i="17"/>
  <c r="J232" i="17"/>
  <c r="D233" i="17"/>
  <c r="E233" i="17"/>
  <c r="F233" i="17"/>
  <c r="I233" i="17"/>
  <c r="G233" i="17"/>
  <c r="H233" i="17"/>
  <c r="J233" i="17"/>
  <c r="D234" i="17"/>
  <c r="E234" i="17"/>
  <c r="F234" i="17"/>
  <c r="I234" i="17"/>
  <c r="G234" i="17"/>
  <c r="H234" i="17"/>
  <c r="J234" i="17"/>
  <c r="D235" i="17"/>
  <c r="E235" i="17"/>
  <c r="F235" i="17"/>
  <c r="I235" i="17"/>
  <c r="G235" i="17"/>
  <c r="H235" i="17"/>
  <c r="J235" i="17"/>
  <c r="D236" i="17"/>
  <c r="E236" i="17"/>
  <c r="F236" i="17"/>
  <c r="I236" i="17"/>
  <c r="G236" i="17"/>
  <c r="H236" i="17"/>
  <c r="J236" i="17"/>
  <c r="D237" i="17"/>
  <c r="E237" i="17"/>
  <c r="F237" i="17"/>
  <c r="I237" i="17"/>
  <c r="G237" i="17"/>
  <c r="H237" i="17"/>
  <c r="J237" i="17"/>
  <c r="D238" i="17"/>
  <c r="E238" i="17"/>
  <c r="F238" i="17"/>
  <c r="I238" i="17"/>
  <c r="G238" i="17"/>
  <c r="H238" i="17"/>
  <c r="J238" i="17"/>
  <c r="D239" i="17"/>
  <c r="E239" i="17"/>
  <c r="F239" i="17"/>
  <c r="I239" i="17"/>
  <c r="G239" i="17"/>
  <c r="H239" i="17"/>
  <c r="J239" i="17"/>
  <c r="D240" i="17"/>
  <c r="E240" i="17"/>
  <c r="F240" i="17"/>
  <c r="I240" i="17"/>
  <c r="G240" i="17"/>
  <c r="H240" i="17"/>
  <c r="J240" i="17"/>
  <c r="D241" i="17"/>
  <c r="E241" i="17"/>
  <c r="F241" i="17"/>
  <c r="I241" i="17"/>
  <c r="G241" i="17"/>
  <c r="H241" i="17"/>
  <c r="J241" i="17"/>
  <c r="D242" i="17"/>
  <c r="E242" i="17"/>
  <c r="F242" i="17"/>
  <c r="I242" i="17"/>
  <c r="G242" i="17"/>
  <c r="H242" i="17"/>
  <c r="J242" i="17"/>
  <c r="D243" i="17"/>
  <c r="E243" i="17"/>
  <c r="F243" i="17"/>
  <c r="I243" i="17"/>
  <c r="G243" i="17"/>
  <c r="H243" i="17"/>
  <c r="J243" i="17"/>
  <c r="D244" i="17"/>
  <c r="E244" i="17"/>
  <c r="F244" i="17"/>
  <c r="I244" i="17"/>
  <c r="G244" i="17"/>
  <c r="H244" i="17"/>
  <c r="J244" i="17"/>
  <c r="D245" i="17"/>
  <c r="E245" i="17"/>
  <c r="F245" i="17"/>
  <c r="I245" i="17"/>
  <c r="G245" i="17"/>
  <c r="H245" i="17"/>
  <c r="J245" i="17"/>
  <c r="D246" i="17"/>
  <c r="E246" i="17"/>
  <c r="F246" i="17"/>
  <c r="I246" i="17"/>
  <c r="G246" i="17"/>
  <c r="H246" i="17"/>
  <c r="J246" i="17"/>
  <c r="D247" i="17"/>
  <c r="E247" i="17"/>
  <c r="F247" i="17"/>
  <c r="I247" i="17"/>
  <c r="G247" i="17"/>
  <c r="H247" i="17"/>
  <c r="J247" i="17"/>
  <c r="D248" i="17"/>
  <c r="E248" i="17"/>
  <c r="F248" i="17"/>
  <c r="I248" i="17"/>
  <c r="G248" i="17"/>
  <c r="H248" i="17"/>
  <c r="J248" i="17"/>
  <c r="D249" i="17"/>
  <c r="E249" i="17"/>
  <c r="F249" i="17"/>
  <c r="I249" i="17"/>
  <c r="G249" i="17"/>
  <c r="H249" i="17"/>
  <c r="J249" i="17"/>
  <c r="D250" i="17"/>
  <c r="E250" i="17"/>
  <c r="F250" i="17"/>
  <c r="I250" i="17"/>
  <c r="G250" i="17"/>
  <c r="H250" i="17"/>
  <c r="J250" i="17"/>
  <c r="D251" i="17"/>
  <c r="E251" i="17"/>
  <c r="F251" i="17"/>
  <c r="I251" i="17"/>
  <c r="G251" i="17"/>
  <c r="H251" i="17"/>
  <c r="J251" i="17"/>
  <c r="D252" i="17"/>
  <c r="E252" i="17"/>
  <c r="F252" i="17"/>
  <c r="I252" i="17"/>
  <c r="G252" i="17"/>
  <c r="H252" i="17"/>
  <c r="J252" i="17"/>
  <c r="D253" i="17"/>
  <c r="E253" i="17"/>
  <c r="F253" i="17"/>
  <c r="I253" i="17"/>
  <c r="G253" i="17"/>
  <c r="H253" i="17"/>
  <c r="J253" i="17"/>
  <c r="D254" i="17"/>
  <c r="E254" i="17"/>
  <c r="F254" i="17"/>
  <c r="I254" i="17"/>
  <c r="G254" i="17"/>
  <c r="H254" i="17"/>
  <c r="J254" i="17"/>
  <c r="D255" i="17"/>
  <c r="E255" i="17"/>
  <c r="F255" i="17"/>
  <c r="I255" i="17"/>
  <c r="G255" i="17"/>
  <c r="H255" i="17"/>
  <c r="J255" i="17"/>
  <c r="D256" i="17"/>
  <c r="E256" i="17"/>
  <c r="F256" i="17"/>
  <c r="I256" i="17"/>
  <c r="G256" i="17"/>
  <c r="H256" i="17"/>
  <c r="J256" i="17"/>
  <c r="D257" i="17"/>
  <c r="E257" i="17"/>
  <c r="F257" i="17"/>
  <c r="I257" i="17"/>
  <c r="G257" i="17"/>
  <c r="H257" i="17"/>
  <c r="J257" i="17"/>
  <c r="D258" i="17"/>
  <c r="E258" i="17"/>
  <c r="F258" i="17"/>
  <c r="I258" i="17"/>
  <c r="G258" i="17"/>
  <c r="H258" i="17"/>
  <c r="J258" i="17"/>
  <c r="D259" i="17"/>
  <c r="E259" i="17"/>
  <c r="F259" i="17"/>
  <c r="I259" i="17"/>
  <c r="G259" i="17"/>
  <c r="H259" i="17"/>
  <c r="J259" i="17"/>
  <c r="D260" i="17"/>
  <c r="E260" i="17"/>
  <c r="F260" i="17"/>
  <c r="I260" i="17"/>
  <c r="G260" i="17"/>
  <c r="H260" i="17"/>
  <c r="J260" i="17"/>
  <c r="D261" i="17"/>
  <c r="E261" i="17"/>
  <c r="F261" i="17"/>
  <c r="I261" i="17"/>
  <c r="G261" i="17"/>
  <c r="H261" i="17"/>
  <c r="J261" i="17"/>
  <c r="D262" i="17"/>
  <c r="E262" i="17"/>
  <c r="F262" i="17"/>
  <c r="I262" i="17"/>
  <c r="G262" i="17"/>
  <c r="H262" i="17"/>
  <c r="J262" i="17"/>
  <c r="D263" i="17"/>
  <c r="E263" i="17"/>
  <c r="F263" i="17"/>
  <c r="I263" i="17"/>
  <c r="G263" i="17"/>
  <c r="H263" i="17"/>
  <c r="J263" i="17"/>
  <c r="D264" i="17"/>
  <c r="E264" i="17"/>
  <c r="F264" i="17"/>
  <c r="I264" i="17"/>
  <c r="G264" i="17"/>
  <c r="H264" i="17"/>
  <c r="J264" i="17"/>
  <c r="D265" i="17"/>
  <c r="E265" i="17"/>
  <c r="F265" i="17"/>
  <c r="I265" i="17"/>
  <c r="G265" i="17"/>
  <c r="H265" i="17"/>
  <c r="J265" i="17"/>
  <c r="D266" i="17"/>
  <c r="E266" i="17"/>
  <c r="F266" i="17"/>
  <c r="I266" i="17"/>
  <c r="G266" i="17"/>
  <c r="H266" i="17"/>
  <c r="J266" i="17"/>
  <c r="D267" i="17"/>
  <c r="E267" i="17"/>
  <c r="F267" i="17"/>
  <c r="I267" i="17"/>
  <c r="G267" i="17"/>
  <c r="H267" i="17"/>
  <c r="J267" i="17"/>
  <c r="D268" i="17"/>
  <c r="E268" i="17"/>
  <c r="F268" i="17"/>
  <c r="I268" i="17"/>
  <c r="G268" i="17"/>
  <c r="H268" i="17"/>
  <c r="J268" i="17"/>
  <c r="D269" i="17"/>
  <c r="E269" i="17"/>
  <c r="F269" i="17"/>
  <c r="I269" i="17"/>
  <c r="G269" i="17"/>
  <c r="H269" i="17"/>
  <c r="J269" i="17"/>
  <c r="D270" i="17"/>
  <c r="E270" i="17"/>
  <c r="F270" i="17"/>
  <c r="I270" i="17"/>
  <c r="G270" i="17"/>
  <c r="H270" i="17"/>
  <c r="J270" i="17"/>
  <c r="D271" i="17"/>
  <c r="E271" i="17"/>
  <c r="F271" i="17"/>
  <c r="I271" i="17"/>
  <c r="G271" i="17"/>
  <c r="H271" i="17"/>
  <c r="J271" i="17"/>
  <c r="D272" i="17"/>
  <c r="E272" i="17"/>
  <c r="F272" i="17"/>
  <c r="I272" i="17"/>
  <c r="G272" i="17"/>
  <c r="H272" i="17"/>
  <c r="J272" i="17"/>
  <c r="D273" i="17"/>
  <c r="E273" i="17"/>
  <c r="F273" i="17"/>
  <c r="I273" i="17"/>
  <c r="G273" i="17"/>
  <c r="H273" i="17"/>
  <c r="J273" i="17"/>
  <c r="D274" i="17"/>
  <c r="E274" i="17"/>
  <c r="F274" i="17"/>
  <c r="I274" i="17"/>
  <c r="G274" i="17"/>
  <c r="H274" i="17"/>
  <c r="J274" i="17"/>
  <c r="D275" i="17"/>
  <c r="E275" i="17"/>
  <c r="F275" i="17"/>
  <c r="I275" i="17"/>
  <c r="G275" i="17"/>
  <c r="H275" i="17"/>
  <c r="J275" i="17"/>
  <c r="D276" i="17"/>
  <c r="E276" i="17"/>
  <c r="F276" i="17"/>
  <c r="I276" i="17"/>
  <c r="G276" i="17"/>
  <c r="H276" i="17"/>
  <c r="J276" i="17"/>
  <c r="D277" i="17"/>
  <c r="E277" i="17"/>
  <c r="F277" i="17"/>
  <c r="I277" i="17"/>
  <c r="G277" i="17"/>
  <c r="H277" i="17"/>
  <c r="J277" i="17"/>
  <c r="D278" i="17"/>
  <c r="E278" i="17"/>
  <c r="F278" i="17"/>
  <c r="I278" i="17"/>
  <c r="G278" i="17"/>
  <c r="H278" i="17"/>
  <c r="J278" i="17"/>
  <c r="D279" i="17"/>
  <c r="E279" i="17"/>
  <c r="F279" i="17"/>
  <c r="I279" i="17"/>
  <c r="G279" i="17"/>
  <c r="H279" i="17"/>
  <c r="J279" i="17"/>
  <c r="D280" i="17"/>
  <c r="E280" i="17"/>
  <c r="F280" i="17"/>
  <c r="I280" i="17"/>
  <c r="G280" i="17"/>
  <c r="H280" i="17"/>
  <c r="J280" i="17"/>
  <c r="D281" i="17"/>
  <c r="E281" i="17"/>
  <c r="F281" i="17"/>
  <c r="I281" i="17"/>
  <c r="G281" i="17"/>
  <c r="H281" i="17"/>
  <c r="J281" i="17"/>
  <c r="D282" i="17"/>
  <c r="E282" i="17"/>
  <c r="F282" i="17"/>
  <c r="I282" i="17"/>
  <c r="G282" i="17"/>
  <c r="H282" i="17"/>
  <c r="J282" i="17"/>
  <c r="D283" i="17"/>
  <c r="E283" i="17"/>
  <c r="F283" i="17"/>
  <c r="I283" i="17"/>
  <c r="G283" i="17"/>
  <c r="H283" i="17"/>
  <c r="J283" i="17"/>
  <c r="D284" i="17"/>
  <c r="E284" i="17"/>
  <c r="F284" i="17"/>
  <c r="I284" i="17"/>
  <c r="G284" i="17"/>
  <c r="H284" i="17"/>
  <c r="J284" i="17"/>
  <c r="D285" i="17"/>
  <c r="E285" i="17"/>
  <c r="F285" i="17"/>
  <c r="I285" i="17"/>
  <c r="G285" i="17"/>
  <c r="H285" i="17"/>
  <c r="J285" i="17"/>
  <c r="D286" i="17"/>
  <c r="E286" i="17"/>
  <c r="F286" i="17"/>
  <c r="I286" i="17"/>
  <c r="G286" i="17"/>
  <c r="H286" i="17"/>
  <c r="J286" i="17"/>
  <c r="D287" i="17"/>
  <c r="E287" i="17"/>
  <c r="F287" i="17"/>
  <c r="I287" i="17"/>
  <c r="G287" i="17"/>
  <c r="H287" i="17"/>
  <c r="J287" i="17"/>
  <c r="D288" i="17"/>
  <c r="E288" i="17"/>
  <c r="F288" i="17"/>
  <c r="I288" i="17"/>
  <c r="G288" i="17"/>
  <c r="H288" i="17"/>
  <c r="J288" i="17"/>
  <c r="D289" i="17"/>
  <c r="E289" i="17"/>
  <c r="F289" i="17"/>
  <c r="I289" i="17"/>
  <c r="G289" i="17"/>
  <c r="H289" i="17"/>
  <c r="J289" i="17"/>
  <c r="D290" i="17"/>
  <c r="E290" i="17"/>
  <c r="F290" i="17"/>
  <c r="I290" i="17"/>
  <c r="G290" i="17"/>
  <c r="H290" i="17"/>
  <c r="J290" i="17"/>
  <c r="D291" i="17"/>
  <c r="E291" i="17"/>
  <c r="F291" i="17"/>
  <c r="I291" i="17"/>
  <c r="G291" i="17"/>
  <c r="H291" i="17"/>
  <c r="J291" i="17"/>
  <c r="D292" i="17"/>
  <c r="E292" i="17"/>
  <c r="F292" i="17"/>
  <c r="I292" i="17"/>
  <c r="G292" i="17"/>
  <c r="H292" i="17"/>
  <c r="J292" i="17"/>
  <c r="D293" i="17"/>
  <c r="E293" i="17"/>
  <c r="F293" i="17"/>
  <c r="I293" i="17"/>
  <c r="G293" i="17"/>
  <c r="H293" i="17"/>
  <c r="J293" i="17"/>
  <c r="D294" i="17"/>
  <c r="E294" i="17"/>
  <c r="F294" i="17"/>
  <c r="I294" i="17"/>
  <c r="G294" i="17"/>
  <c r="H294" i="17"/>
  <c r="J294" i="17"/>
  <c r="D295" i="17"/>
  <c r="E295" i="17"/>
  <c r="F295" i="17"/>
  <c r="I295" i="17"/>
  <c r="G295" i="17"/>
  <c r="H295" i="17"/>
  <c r="J295" i="17"/>
  <c r="D296" i="17"/>
  <c r="E296" i="17"/>
  <c r="F296" i="17"/>
  <c r="I296" i="17"/>
  <c r="G296" i="17"/>
  <c r="H296" i="17"/>
  <c r="J296" i="17"/>
  <c r="D297" i="17"/>
  <c r="E297" i="17"/>
  <c r="F297" i="17"/>
  <c r="I297" i="17"/>
  <c r="G297" i="17"/>
  <c r="H297" i="17"/>
  <c r="J297" i="17"/>
  <c r="D298" i="17"/>
  <c r="E298" i="17"/>
  <c r="F298" i="17"/>
  <c r="I298" i="17"/>
  <c r="G298" i="17"/>
  <c r="H298" i="17"/>
  <c r="J298" i="17"/>
  <c r="D299" i="17"/>
  <c r="E299" i="17"/>
  <c r="F299" i="17"/>
  <c r="I299" i="17"/>
  <c r="G299" i="17"/>
  <c r="H299" i="17"/>
  <c r="J299" i="17"/>
  <c r="D300" i="17"/>
  <c r="E300" i="17"/>
  <c r="F300" i="17"/>
  <c r="I300" i="17"/>
  <c r="G300" i="17"/>
  <c r="H300" i="17"/>
  <c r="J300" i="17"/>
  <c r="D301" i="17"/>
  <c r="E301" i="17"/>
  <c r="F301" i="17"/>
  <c r="I301" i="17"/>
  <c r="G301" i="17"/>
  <c r="H301" i="17"/>
  <c r="J301" i="17"/>
  <c r="J2" i="17"/>
  <c r="G2" i="17"/>
  <c r="I2" i="17"/>
  <c r="E2" i="17"/>
  <c r="D2" i="17"/>
  <c r="M2" i="17" s="1"/>
  <c r="F2" i="17"/>
  <c r="H2" i="17"/>
  <c r="B6" i="13"/>
  <c r="B7" i="13" s="1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M300" i="17" l="1"/>
  <c r="M298" i="17"/>
  <c r="M296" i="17"/>
  <c r="M294" i="17"/>
  <c r="M292" i="17"/>
  <c r="M290" i="17"/>
  <c r="M288" i="17"/>
  <c r="M286" i="17"/>
  <c r="M284" i="17"/>
  <c r="M282" i="17"/>
  <c r="M280" i="17"/>
  <c r="M278" i="17"/>
  <c r="M276" i="17"/>
  <c r="M274" i="17"/>
  <c r="M272" i="17"/>
  <c r="M270" i="17"/>
  <c r="M268" i="17"/>
  <c r="M266" i="17"/>
  <c r="M264" i="17"/>
  <c r="M262" i="17"/>
  <c r="M260" i="17"/>
  <c r="M258" i="17"/>
  <c r="M256" i="17"/>
  <c r="M254" i="17"/>
  <c r="M252" i="17"/>
  <c r="M250" i="17"/>
  <c r="M248" i="17"/>
  <c r="M246" i="17"/>
  <c r="M244" i="17"/>
  <c r="M242" i="17"/>
  <c r="M240" i="17"/>
  <c r="M238" i="17"/>
  <c r="M236" i="17"/>
  <c r="M234" i="17"/>
  <c r="M232" i="17"/>
  <c r="M230" i="17"/>
  <c r="M228" i="17"/>
  <c r="M226" i="17"/>
  <c r="M224" i="17"/>
  <c r="M222" i="17"/>
  <c r="M220" i="17"/>
  <c r="M218" i="17"/>
  <c r="M216" i="17"/>
  <c r="M214" i="17"/>
  <c r="M212" i="17"/>
  <c r="M210" i="17"/>
  <c r="M208" i="17"/>
  <c r="M206" i="17"/>
  <c r="M204" i="17"/>
  <c r="M202" i="17"/>
  <c r="M200" i="17"/>
  <c r="M198" i="17"/>
  <c r="M196" i="17"/>
  <c r="M194" i="17"/>
  <c r="M192" i="17"/>
  <c r="M190" i="17"/>
  <c r="M188" i="17"/>
  <c r="M186" i="17"/>
  <c r="M184" i="17"/>
  <c r="M182" i="17"/>
  <c r="M180" i="17"/>
  <c r="M178" i="17"/>
  <c r="M176" i="17"/>
  <c r="M174" i="17"/>
  <c r="M172" i="17"/>
  <c r="M170" i="17"/>
  <c r="M168" i="17"/>
  <c r="M166" i="17"/>
  <c r="M164" i="17"/>
  <c r="M162" i="17"/>
  <c r="M160" i="17"/>
  <c r="M158" i="17"/>
  <c r="M156" i="17"/>
  <c r="M154" i="17"/>
  <c r="M152" i="17"/>
  <c r="M150" i="17"/>
  <c r="M148" i="17"/>
  <c r="M146" i="17"/>
  <c r="M144" i="17"/>
  <c r="M142" i="17"/>
  <c r="M140" i="17"/>
  <c r="M138" i="17"/>
  <c r="M136" i="17"/>
  <c r="M134" i="17"/>
  <c r="M132" i="17"/>
  <c r="M130" i="17"/>
  <c r="M128" i="17"/>
  <c r="M126" i="17"/>
  <c r="M124" i="17"/>
  <c r="M122" i="17"/>
  <c r="M120" i="17"/>
  <c r="M118" i="17"/>
  <c r="M116" i="17"/>
  <c r="M114" i="17"/>
  <c r="M112" i="17"/>
  <c r="M110" i="17"/>
  <c r="M108" i="17"/>
  <c r="M106" i="17"/>
  <c r="M104" i="17"/>
  <c r="M102" i="17"/>
  <c r="M100" i="17"/>
  <c r="M98" i="17"/>
  <c r="M96" i="17"/>
  <c r="M94" i="17"/>
  <c r="M92" i="17"/>
  <c r="M90" i="17"/>
  <c r="M88" i="17"/>
  <c r="M86" i="17"/>
  <c r="M84" i="17"/>
  <c r="M82" i="17"/>
  <c r="M80" i="17"/>
  <c r="M78" i="17"/>
  <c r="M76" i="17"/>
  <c r="M74" i="17"/>
  <c r="M72" i="17"/>
  <c r="M70" i="17"/>
  <c r="M68" i="17"/>
  <c r="M66" i="17"/>
  <c r="M64" i="17"/>
  <c r="M62" i="17"/>
  <c r="M60" i="17"/>
  <c r="M58" i="17"/>
  <c r="M56" i="17"/>
  <c r="M54" i="17"/>
  <c r="M52" i="17"/>
  <c r="M50" i="17"/>
  <c r="M48" i="17"/>
  <c r="M46" i="17"/>
  <c r="M44" i="17"/>
  <c r="M42" i="17"/>
  <c r="M40" i="17"/>
  <c r="M38" i="17"/>
  <c r="M36" i="17"/>
  <c r="M34" i="17"/>
  <c r="M32" i="17"/>
  <c r="M30" i="17"/>
  <c r="M28" i="17"/>
  <c r="M26" i="17"/>
  <c r="M24" i="17"/>
  <c r="M22" i="17"/>
  <c r="M20" i="17"/>
  <c r="M18" i="17"/>
  <c r="M16" i="17"/>
  <c r="M14" i="17"/>
  <c r="M12" i="17"/>
  <c r="M10" i="17"/>
  <c r="M8" i="17"/>
  <c r="M6" i="17"/>
  <c r="M4" i="17"/>
  <c r="M301" i="17"/>
  <c r="M299" i="17"/>
  <c r="M297" i="17"/>
  <c r="M295" i="17"/>
  <c r="M293" i="17"/>
  <c r="M291" i="17"/>
  <c r="M289" i="17"/>
  <c r="M287" i="17"/>
  <c r="M285" i="17"/>
  <c r="M283" i="17"/>
  <c r="M281" i="17"/>
  <c r="M279" i="17"/>
  <c r="M277" i="17"/>
  <c r="M275" i="17"/>
  <c r="M273" i="17"/>
  <c r="M271" i="17"/>
  <c r="M269" i="17"/>
  <c r="M267" i="17"/>
  <c r="M265" i="17"/>
  <c r="M263" i="17"/>
  <c r="M261" i="17"/>
  <c r="M259" i="17"/>
  <c r="M257" i="17"/>
  <c r="M255" i="17"/>
  <c r="M253" i="17"/>
  <c r="M251" i="17"/>
  <c r="M249" i="17"/>
  <c r="M247" i="17"/>
  <c r="M245" i="17"/>
  <c r="M243" i="17"/>
  <c r="M241" i="17"/>
  <c r="M239" i="17"/>
  <c r="M237" i="17"/>
  <c r="M235" i="17"/>
  <c r="M233" i="17"/>
  <c r="M231" i="17"/>
  <c r="M229" i="17"/>
  <c r="M227" i="17"/>
  <c r="M225" i="17"/>
  <c r="M223" i="17"/>
  <c r="M221" i="17"/>
  <c r="M219" i="17"/>
  <c r="M217" i="17"/>
  <c r="M215" i="17"/>
  <c r="M213" i="17"/>
  <c r="M211" i="17"/>
  <c r="M209" i="17"/>
  <c r="M207" i="17"/>
  <c r="M205" i="17"/>
  <c r="M203" i="17"/>
  <c r="M201" i="17"/>
  <c r="M199" i="17"/>
  <c r="M197" i="17"/>
  <c r="M195" i="17"/>
  <c r="M193" i="17"/>
  <c r="M191" i="17"/>
  <c r="M189" i="17"/>
  <c r="M187" i="17"/>
  <c r="M185" i="17"/>
  <c r="M183" i="17"/>
  <c r="M181" i="17"/>
  <c r="M179" i="17"/>
  <c r="M177" i="17"/>
  <c r="M175" i="17"/>
  <c r="M173" i="17"/>
  <c r="M171" i="17"/>
  <c r="M169" i="17"/>
  <c r="M167" i="17"/>
  <c r="M165" i="17"/>
  <c r="M163" i="17"/>
  <c r="M161" i="17"/>
  <c r="M159" i="17"/>
  <c r="M157" i="17"/>
  <c r="M155" i="17"/>
  <c r="M153" i="17"/>
  <c r="M151" i="17"/>
  <c r="M149" i="17"/>
  <c r="M147" i="17"/>
  <c r="M145" i="17"/>
  <c r="M143" i="17"/>
  <c r="M141" i="17"/>
  <c r="M139" i="17"/>
  <c r="M137" i="17"/>
  <c r="M135" i="17"/>
  <c r="M133" i="17"/>
  <c r="M131" i="17"/>
  <c r="M129" i="17"/>
  <c r="M127" i="17"/>
  <c r="M125" i="17"/>
  <c r="M123" i="17"/>
  <c r="M121" i="17"/>
  <c r="M119" i="17"/>
  <c r="M117" i="17"/>
  <c r="M115" i="17"/>
  <c r="M113" i="17"/>
  <c r="M111" i="17"/>
  <c r="M109" i="17"/>
  <c r="M107" i="17"/>
  <c r="M105" i="17"/>
  <c r="M103" i="17"/>
  <c r="M101" i="17"/>
  <c r="M99" i="17"/>
  <c r="M97" i="17"/>
  <c r="M95" i="17"/>
  <c r="M93" i="17"/>
  <c r="M91" i="17"/>
  <c r="M89" i="17"/>
  <c r="M87" i="17"/>
  <c r="M85" i="17"/>
  <c r="M83" i="17"/>
  <c r="M81" i="17"/>
  <c r="M79" i="17"/>
  <c r="M77" i="17"/>
  <c r="M75" i="17"/>
  <c r="M73" i="17"/>
  <c r="M71" i="17"/>
  <c r="M69" i="17"/>
  <c r="M67" i="17"/>
  <c r="M65" i="17"/>
  <c r="M63" i="17"/>
  <c r="M61" i="17"/>
  <c r="M59" i="17"/>
  <c r="M57" i="17"/>
  <c r="M55" i="17"/>
  <c r="M53" i="17"/>
  <c r="M51" i="17"/>
  <c r="M49" i="17"/>
  <c r="M47" i="17"/>
  <c r="M45" i="17"/>
  <c r="M43" i="17"/>
  <c r="M41" i="17"/>
  <c r="M39" i="17"/>
  <c r="M37" i="17"/>
  <c r="M35" i="17"/>
  <c r="M33" i="17"/>
  <c r="M31" i="17"/>
  <c r="M29" i="17"/>
  <c r="M27" i="17"/>
  <c r="M25" i="17"/>
  <c r="M23" i="17"/>
  <c r="M21" i="17"/>
  <c r="M19" i="17"/>
  <c r="M17" i="17"/>
  <c r="M15" i="17"/>
  <c r="M13" i="17"/>
  <c r="M11" i="17"/>
  <c r="M9" i="17"/>
  <c r="M7" i="17"/>
  <c r="M5" i="17"/>
  <c r="M3" i="17"/>
  <c r="L19" i="5"/>
  <c r="P19" i="5"/>
  <c r="L16" i="5"/>
  <c r="Q19" i="5"/>
  <c r="P16" i="5"/>
  <c r="P22" i="5" s="1"/>
  <c r="V19" i="5"/>
  <c r="T22" i="5"/>
  <c r="T21" i="5"/>
  <c r="R19" i="5"/>
  <c r="P21" i="5"/>
  <c r="N19" i="5"/>
  <c r="N21" i="5"/>
  <c r="Q16" i="5"/>
  <c r="Q22" i="5" s="1"/>
  <c r="U22" i="5"/>
  <c r="U21" i="5"/>
  <c r="S19" i="5"/>
  <c r="S21" i="5"/>
  <c r="Q21" i="5"/>
  <c r="O19" i="5"/>
  <c r="M22" i="5"/>
  <c r="M21" i="5"/>
  <c r="V13" i="5"/>
  <c r="V16" i="5" s="1"/>
  <c r="V22" i="5" s="1"/>
  <c r="R13" i="5"/>
  <c r="R16" i="5" s="1"/>
  <c r="R22" i="5" s="1"/>
  <c r="O13" i="5"/>
  <c r="O16" i="5" s="1"/>
  <c r="O22" i="5" s="1"/>
  <c r="S16" i="5"/>
  <c r="S22" i="5" s="1"/>
  <c r="N16" i="5"/>
  <c r="N22" i="5" s="1"/>
  <c r="F5" i="6"/>
  <c r="F6" i="6" s="1"/>
  <c r="F7" i="6" s="1"/>
  <c r="F8" i="6" s="1"/>
  <c r="M4" i="6" s="1"/>
  <c r="M5" i="6" s="1"/>
  <c r="D11" i="6" s="1"/>
  <c r="C32" i="6" s="1"/>
  <c r="C33" i="6" s="1"/>
  <c r="C34" i="6" s="1"/>
  <c r="C38" i="6" s="1"/>
  <c r="C39" i="6" s="1"/>
  <c r="D42" i="6" s="1"/>
  <c r="D43" i="6" s="1"/>
  <c r="D44" i="6" s="1"/>
  <c r="D45" i="6" s="1"/>
  <c r="C48" i="6" s="1"/>
  <c r="C49" i="6" s="1"/>
  <c r="C53" i="6" s="1"/>
  <c r="C54" i="6" s="1"/>
  <c r="C55" i="6" s="1"/>
  <c r="C56" i="6" s="1"/>
  <c r="C59" i="6" s="1"/>
  <c r="B7" i="4" s="1"/>
  <c r="C7" i="4" s="1"/>
  <c r="D7" i="4" s="1"/>
  <c r="E7" i="4" s="1"/>
  <c r="F7" i="4" s="1"/>
  <c r="G7" i="4" s="1"/>
  <c r="H7" i="4" s="1"/>
  <c r="I7" i="4" s="1"/>
  <c r="J7" i="4" s="1"/>
  <c r="K7" i="4" s="1"/>
  <c r="L7" i="4" s="1"/>
  <c r="M7" i="4" s="1"/>
  <c r="N7" i="4" s="1"/>
  <c r="O7" i="4" s="1"/>
  <c r="A3" i="5" s="1"/>
  <c r="A4" i="5" s="1"/>
  <c r="A5" i="5" s="1"/>
  <c r="A6" i="5" s="1"/>
  <c r="A7" i="5" s="1"/>
  <c r="A8" i="5" s="1"/>
  <c r="A9" i="5" s="1"/>
  <c r="A10" i="5" s="1"/>
  <c r="A12" i="5" s="1"/>
  <c r="A14" i="5" s="1"/>
  <c r="A41" i="3" l="1"/>
  <c r="A42" i="3" s="1"/>
  <c r="A43" i="3" s="1"/>
  <c r="A44" i="3" s="1"/>
  <c r="A45" i="3" s="1"/>
  <c r="A46" i="3" s="1"/>
  <c r="A51" i="3" s="1"/>
  <c r="A52" i="3" s="1"/>
  <c r="A53" i="3" s="1"/>
  <c r="A54" i="3" s="1"/>
  <c r="A55" i="3" s="1"/>
  <c r="A56" i="3" s="1"/>
  <c r="A57" i="3" s="1"/>
  <c r="A58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8" i="3" s="1"/>
  <c r="A79" i="3" s="1"/>
  <c r="A80" i="3" s="1"/>
  <c r="A81" i="3" s="1"/>
  <c r="A82" i="3" s="1"/>
  <c r="A83" i="3" s="1"/>
  <c r="A84" i="3" s="1"/>
  <c r="A91" i="3" s="1"/>
  <c r="A99" i="3" s="1"/>
  <c r="O21" i="5"/>
  <c r="R21" i="5"/>
  <c r="V21" i="5"/>
  <c r="U181" i="3" l="1"/>
  <c r="W181" i="3"/>
  <c r="Y181" i="3"/>
  <c r="AA181" i="3"/>
  <c r="AC181" i="3"/>
  <c r="AE181" i="3"/>
  <c r="AG181" i="3"/>
  <c r="AI181" i="3"/>
  <c r="AK181" i="3"/>
  <c r="AM181" i="3"/>
  <c r="AO181" i="3"/>
  <c r="AQ181" i="3"/>
  <c r="AS181" i="3"/>
  <c r="AU181" i="3"/>
  <c r="AW181" i="3"/>
  <c r="AY181" i="3"/>
  <c r="BA181" i="3"/>
  <c r="BC181" i="3"/>
  <c r="BE181" i="3"/>
  <c r="BG181" i="3"/>
  <c r="BI181" i="3"/>
  <c r="BK181" i="3"/>
  <c r="V181" i="3"/>
  <c r="X181" i="3"/>
  <c r="Z181" i="3"/>
  <c r="AB181" i="3"/>
  <c r="AD181" i="3"/>
  <c r="AF181" i="3"/>
  <c r="AH181" i="3"/>
  <c r="AJ181" i="3"/>
  <c r="AL181" i="3"/>
  <c r="AN181" i="3"/>
  <c r="AP181" i="3"/>
  <c r="AR181" i="3"/>
  <c r="AT181" i="3"/>
  <c r="AV181" i="3"/>
  <c r="AX181" i="3"/>
  <c r="AZ181" i="3"/>
  <c r="BB181" i="3"/>
  <c r="BD181" i="3"/>
  <c r="BF181" i="3"/>
  <c r="BH181" i="3"/>
  <c r="BJ181" i="3"/>
  <c r="F181" i="3"/>
  <c r="H181" i="3"/>
  <c r="J181" i="3"/>
  <c r="L181" i="3"/>
  <c r="N181" i="3"/>
  <c r="P181" i="3"/>
  <c r="R181" i="3"/>
  <c r="T181" i="3"/>
  <c r="G181" i="3"/>
  <c r="I181" i="3"/>
  <c r="K181" i="3"/>
  <c r="M181" i="3"/>
  <c r="O181" i="3"/>
  <c r="Q181" i="3"/>
  <c r="S181" i="3"/>
  <c r="E181" i="3"/>
  <c r="K19" i="5"/>
  <c r="D20" i="5"/>
  <c r="E20" i="5"/>
  <c r="F20" i="5"/>
  <c r="G20" i="5"/>
  <c r="H20" i="5"/>
  <c r="I20" i="5"/>
  <c r="J20" i="5"/>
  <c r="K20" i="5"/>
  <c r="C20" i="5"/>
  <c r="E17" i="5"/>
  <c r="D17" i="5"/>
  <c r="C17" i="5"/>
  <c r="R11" i="4"/>
  <c r="V11" i="4" s="1"/>
  <c r="R10" i="4"/>
  <c r="B3" i="21" s="1"/>
  <c r="V10" i="4" l="1"/>
  <c r="Q2" i="17"/>
  <c r="Q3" i="17"/>
  <c r="S10" i="4"/>
  <c r="A48" i="16"/>
  <c r="A47" i="16"/>
  <c r="D35" i="2" l="1"/>
  <c r="E35" i="2"/>
  <c r="F35" i="2"/>
  <c r="G35" i="2"/>
  <c r="G93" i="2" l="1"/>
  <c r="F93" i="2"/>
  <c r="E93" i="2"/>
  <c r="D93" i="2"/>
  <c r="C93" i="2"/>
  <c r="E90" i="2"/>
  <c r="F90" i="2"/>
  <c r="G90" i="2"/>
  <c r="G77" i="2"/>
  <c r="G76" i="2" s="1"/>
  <c r="F77" i="2"/>
  <c r="F76" i="2" s="1"/>
  <c r="E77" i="2"/>
  <c r="E76" i="2" s="1"/>
  <c r="D77" i="2"/>
  <c r="D76" i="2" s="1"/>
  <c r="C77" i="2"/>
  <c r="C76" i="2" s="1"/>
  <c r="D34" i="5"/>
  <c r="D35" i="5" s="1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C34" i="5"/>
  <c r="C35" i="5" s="1"/>
  <c r="H71" i="2" l="1"/>
  <c r="H69" i="2"/>
  <c r="H67" i="2"/>
  <c r="H65" i="2"/>
  <c r="H72" i="2"/>
  <c r="H70" i="2"/>
  <c r="H68" i="2"/>
  <c r="H66" i="2"/>
  <c r="H64" i="2"/>
  <c r="H93" i="2"/>
  <c r="H82" i="2"/>
  <c r="H80" i="2"/>
  <c r="H78" i="2"/>
  <c r="H83" i="2"/>
  <c r="H81" i="2"/>
  <c r="H79" i="2"/>
  <c r="H54" i="2"/>
  <c r="H56" i="2"/>
  <c r="H52" i="2"/>
  <c r="H57" i="2"/>
  <c r="H51" i="2"/>
  <c r="H53" i="2"/>
  <c r="H55" i="2"/>
  <c r="K17" i="5" l="1"/>
  <c r="J17" i="5"/>
  <c r="I17" i="5"/>
  <c r="H17" i="5"/>
  <c r="G17" i="5"/>
  <c r="F17" i="5"/>
  <c r="E35" i="5"/>
  <c r="F35" i="5"/>
  <c r="G35" i="5"/>
  <c r="H35" i="5"/>
  <c r="I35" i="5"/>
  <c r="J35" i="5"/>
  <c r="K35" i="5"/>
  <c r="L35" i="5"/>
  <c r="N35" i="5"/>
  <c r="O35" i="5"/>
  <c r="P35" i="5"/>
  <c r="Q35" i="5"/>
  <c r="R35" i="5"/>
  <c r="S35" i="5"/>
  <c r="T35" i="5"/>
  <c r="U35" i="5"/>
  <c r="V35" i="5"/>
  <c r="M35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C29" i="5"/>
  <c r="C30" i="5"/>
  <c r="C31" i="5"/>
  <c r="C32" i="5"/>
  <c r="C33" i="5"/>
  <c r="C28" i="5"/>
  <c r="W34" i="5"/>
  <c r="A1" i="16"/>
  <c r="A1" i="2"/>
  <c r="A1" i="5"/>
  <c r="A1" i="6"/>
  <c r="A1" i="4"/>
  <c r="O43" i="6"/>
  <c r="O44" i="6"/>
  <c r="O45" i="6"/>
  <c r="O42" i="6"/>
  <c r="BM161" i="3" l="1"/>
  <c r="BO161" i="3"/>
  <c r="BQ161" i="3"/>
  <c r="BS161" i="3"/>
  <c r="BU161" i="3"/>
  <c r="BW161" i="3"/>
  <c r="BY161" i="3"/>
  <c r="CA161" i="3"/>
  <c r="CC161" i="3"/>
  <c r="CE161" i="3"/>
  <c r="CG161" i="3"/>
  <c r="CI161" i="3"/>
  <c r="CK161" i="3"/>
  <c r="CM161" i="3"/>
  <c r="CO161" i="3"/>
  <c r="CQ161" i="3"/>
  <c r="CS161" i="3"/>
  <c r="CU161" i="3"/>
  <c r="CW161" i="3"/>
  <c r="CY161" i="3"/>
  <c r="DA161" i="3"/>
  <c r="DC161" i="3"/>
  <c r="DE161" i="3"/>
  <c r="DG161" i="3"/>
  <c r="DI161" i="3"/>
  <c r="DK161" i="3"/>
  <c r="DM161" i="3"/>
  <c r="DO161" i="3"/>
  <c r="DQ161" i="3"/>
  <c r="DS161" i="3"/>
  <c r="BN161" i="3"/>
  <c r="BR161" i="3"/>
  <c r="BV161" i="3"/>
  <c r="BZ161" i="3"/>
  <c r="CD161" i="3"/>
  <c r="CH161" i="3"/>
  <c r="CL161" i="3"/>
  <c r="CP161" i="3"/>
  <c r="CT161" i="3"/>
  <c r="CX161" i="3"/>
  <c r="DB161" i="3"/>
  <c r="DF161" i="3"/>
  <c r="DJ161" i="3"/>
  <c r="DN161" i="3"/>
  <c r="DR161" i="3"/>
  <c r="BL161" i="3"/>
  <c r="BP161" i="3"/>
  <c r="BT161" i="3"/>
  <c r="BX161" i="3"/>
  <c r="CB161" i="3"/>
  <c r="CF161" i="3"/>
  <c r="CJ161" i="3"/>
  <c r="CN161" i="3"/>
  <c r="CR161" i="3"/>
  <c r="CV161" i="3"/>
  <c r="CZ161" i="3"/>
  <c r="DD161" i="3"/>
  <c r="DH161" i="3"/>
  <c r="DL161" i="3"/>
  <c r="DP161" i="3"/>
  <c r="DT161" i="3"/>
  <c r="BM163" i="3"/>
  <c r="BO163" i="3"/>
  <c r="BQ163" i="3"/>
  <c r="BS163" i="3"/>
  <c r="BU163" i="3"/>
  <c r="BW163" i="3"/>
  <c r="BY163" i="3"/>
  <c r="CA163" i="3"/>
  <c r="CC163" i="3"/>
  <c r="CE163" i="3"/>
  <c r="CG163" i="3"/>
  <c r="CI163" i="3"/>
  <c r="CK163" i="3"/>
  <c r="CM163" i="3"/>
  <c r="CO163" i="3"/>
  <c r="CQ163" i="3"/>
  <c r="CS163" i="3"/>
  <c r="CU163" i="3"/>
  <c r="CW163" i="3"/>
  <c r="CY163" i="3"/>
  <c r="DA163" i="3"/>
  <c r="DC163" i="3"/>
  <c r="DE163" i="3"/>
  <c r="DG163" i="3"/>
  <c r="BL163" i="3"/>
  <c r="BP163" i="3"/>
  <c r="BT163" i="3"/>
  <c r="BX163" i="3"/>
  <c r="CB163" i="3"/>
  <c r="CF163" i="3"/>
  <c r="CJ163" i="3"/>
  <c r="CN163" i="3"/>
  <c r="CR163" i="3"/>
  <c r="CV163" i="3"/>
  <c r="CZ163" i="3"/>
  <c r="DD163" i="3"/>
  <c r="DH163" i="3"/>
  <c r="DJ163" i="3"/>
  <c r="DL163" i="3"/>
  <c r="DN163" i="3"/>
  <c r="DP163" i="3"/>
  <c r="DR163" i="3"/>
  <c r="DT163" i="3"/>
  <c r="BN163" i="3"/>
  <c r="BR163" i="3"/>
  <c r="BV163" i="3"/>
  <c r="BZ163" i="3"/>
  <c r="CD163" i="3"/>
  <c r="CH163" i="3"/>
  <c r="CL163" i="3"/>
  <c r="CP163" i="3"/>
  <c r="CT163" i="3"/>
  <c r="CX163" i="3"/>
  <c r="DB163" i="3"/>
  <c r="DF163" i="3"/>
  <c r="DI163" i="3"/>
  <c r="DK163" i="3"/>
  <c r="DM163" i="3"/>
  <c r="DO163" i="3"/>
  <c r="DQ163" i="3"/>
  <c r="DS163" i="3"/>
  <c r="BM164" i="3"/>
  <c r="BO164" i="3"/>
  <c r="BQ164" i="3"/>
  <c r="BS164" i="3"/>
  <c r="BU164" i="3"/>
  <c r="BW164" i="3"/>
  <c r="BY164" i="3"/>
  <c r="CA164" i="3"/>
  <c r="CC164" i="3"/>
  <c r="CE164" i="3"/>
  <c r="CG164" i="3"/>
  <c r="CI164" i="3"/>
  <c r="CK164" i="3"/>
  <c r="CM164" i="3"/>
  <c r="CO164" i="3"/>
  <c r="CQ164" i="3"/>
  <c r="CS164" i="3"/>
  <c r="CU164" i="3"/>
  <c r="CW164" i="3"/>
  <c r="CY164" i="3"/>
  <c r="DA164" i="3"/>
  <c r="DC164" i="3"/>
  <c r="DE164" i="3"/>
  <c r="DG164" i="3"/>
  <c r="DI164" i="3"/>
  <c r="DK164" i="3"/>
  <c r="DM164" i="3"/>
  <c r="DO164" i="3"/>
  <c r="DQ164" i="3"/>
  <c r="DS164" i="3"/>
  <c r="BL164" i="3"/>
  <c r="BN164" i="3"/>
  <c r="BP164" i="3"/>
  <c r="BR164" i="3"/>
  <c r="BT164" i="3"/>
  <c r="BV164" i="3"/>
  <c r="BX164" i="3"/>
  <c r="BZ164" i="3"/>
  <c r="CB164" i="3"/>
  <c r="CD164" i="3"/>
  <c r="CF164" i="3"/>
  <c r="CH164" i="3"/>
  <c r="CJ164" i="3"/>
  <c r="CL164" i="3"/>
  <c r="CN164" i="3"/>
  <c r="CP164" i="3"/>
  <c r="CR164" i="3"/>
  <c r="CT164" i="3"/>
  <c r="CV164" i="3"/>
  <c r="CX164" i="3"/>
  <c r="CZ164" i="3"/>
  <c r="DB164" i="3"/>
  <c r="DD164" i="3"/>
  <c r="DF164" i="3"/>
  <c r="DH164" i="3"/>
  <c r="DJ164" i="3"/>
  <c r="DL164" i="3"/>
  <c r="DN164" i="3"/>
  <c r="DP164" i="3"/>
  <c r="DR164" i="3"/>
  <c r="DT164" i="3"/>
  <c r="BL162" i="3"/>
  <c r="BN162" i="3"/>
  <c r="BP162" i="3"/>
  <c r="BR162" i="3"/>
  <c r="BT162" i="3"/>
  <c r="BV162" i="3"/>
  <c r="BX162" i="3"/>
  <c r="BZ162" i="3"/>
  <c r="CB162" i="3"/>
  <c r="CD162" i="3"/>
  <c r="CF162" i="3"/>
  <c r="CH162" i="3"/>
  <c r="CJ162" i="3"/>
  <c r="CL162" i="3"/>
  <c r="CN162" i="3"/>
  <c r="CP162" i="3"/>
  <c r="CR162" i="3"/>
  <c r="CT162" i="3"/>
  <c r="CV162" i="3"/>
  <c r="CX162" i="3"/>
  <c r="CZ162" i="3"/>
  <c r="DB162" i="3"/>
  <c r="DD162" i="3"/>
  <c r="DF162" i="3"/>
  <c r="DH162" i="3"/>
  <c r="DJ162" i="3"/>
  <c r="DL162" i="3"/>
  <c r="DN162" i="3"/>
  <c r="DP162" i="3"/>
  <c r="DR162" i="3"/>
  <c r="DT162" i="3"/>
  <c r="BM162" i="3"/>
  <c r="BQ162" i="3"/>
  <c r="BU162" i="3"/>
  <c r="BY162" i="3"/>
  <c r="CC162" i="3"/>
  <c r="CG162" i="3"/>
  <c r="CK162" i="3"/>
  <c r="CO162" i="3"/>
  <c r="CS162" i="3"/>
  <c r="CW162" i="3"/>
  <c r="DA162" i="3"/>
  <c r="DE162" i="3"/>
  <c r="DI162" i="3"/>
  <c r="DM162" i="3"/>
  <c r="DQ162" i="3"/>
  <c r="BO162" i="3"/>
  <c r="BS162" i="3"/>
  <c r="BW162" i="3"/>
  <c r="CA162" i="3"/>
  <c r="CE162" i="3"/>
  <c r="CI162" i="3"/>
  <c r="CM162" i="3"/>
  <c r="CQ162" i="3"/>
  <c r="CU162" i="3"/>
  <c r="CY162" i="3"/>
  <c r="DC162" i="3"/>
  <c r="DG162" i="3"/>
  <c r="DK162" i="3"/>
  <c r="DO162" i="3"/>
  <c r="DS162" i="3"/>
  <c r="T161" i="3"/>
  <c r="V161" i="3"/>
  <c r="X161" i="3"/>
  <c r="Z161" i="3"/>
  <c r="AB161" i="3"/>
  <c r="AD161" i="3"/>
  <c r="AF161" i="3"/>
  <c r="AH161" i="3"/>
  <c r="AJ161" i="3"/>
  <c r="AL161" i="3"/>
  <c r="AN161" i="3"/>
  <c r="AP161" i="3"/>
  <c r="AR161" i="3"/>
  <c r="AT161" i="3"/>
  <c r="AV161" i="3"/>
  <c r="AX161" i="3"/>
  <c r="AZ161" i="3"/>
  <c r="BB161" i="3"/>
  <c r="BD161" i="3"/>
  <c r="BF161" i="3"/>
  <c r="BH161" i="3"/>
  <c r="BJ161" i="3"/>
  <c r="S161" i="3"/>
  <c r="U161" i="3"/>
  <c r="W161" i="3"/>
  <c r="Y161" i="3"/>
  <c r="AA161" i="3"/>
  <c r="AC161" i="3"/>
  <c r="AE161" i="3"/>
  <c r="AG161" i="3"/>
  <c r="AI161" i="3"/>
  <c r="AK161" i="3"/>
  <c r="AM161" i="3"/>
  <c r="AO161" i="3"/>
  <c r="AQ161" i="3"/>
  <c r="AS161" i="3"/>
  <c r="AU161" i="3"/>
  <c r="AW161" i="3"/>
  <c r="AY161" i="3"/>
  <c r="BA161" i="3"/>
  <c r="BC161" i="3"/>
  <c r="BE161" i="3"/>
  <c r="BG161" i="3"/>
  <c r="BI161" i="3"/>
  <c r="BK161" i="3"/>
  <c r="G163" i="3"/>
  <c r="I163" i="3"/>
  <c r="K163" i="3"/>
  <c r="M163" i="3"/>
  <c r="O163" i="3"/>
  <c r="Q163" i="3"/>
  <c r="S163" i="3"/>
  <c r="U163" i="3"/>
  <c r="W163" i="3"/>
  <c r="Y163" i="3"/>
  <c r="AA163" i="3"/>
  <c r="AC163" i="3"/>
  <c r="AE163" i="3"/>
  <c r="AG163" i="3"/>
  <c r="AI163" i="3"/>
  <c r="AK163" i="3"/>
  <c r="AM163" i="3"/>
  <c r="AO163" i="3"/>
  <c r="AQ163" i="3"/>
  <c r="AS163" i="3"/>
  <c r="AU163" i="3"/>
  <c r="AW163" i="3"/>
  <c r="AY163" i="3"/>
  <c r="BA163" i="3"/>
  <c r="BC163" i="3"/>
  <c r="BE163" i="3"/>
  <c r="BG163" i="3"/>
  <c r="BI163" i="3"/>
  <c r="BK163" i="3"/>
  <c r="F163" i="3"/>
  <c r="AB163" i="3"/>
  <c r="AJ163" i="3"/>
  <c r="AN163" i="3"/>
  <c r="AR163" i="3"/>
  <c r="AT163" i="3"/>
  <c r="AX163" i="3"/>
  <c r="BB163" i="3"/>
  <c r="BD163" i="3"/>
  <c r="BF163" i="3"/>
  <c r="BJ163" i="3"/>
  <c r="E163" i="3"/>
  <c r="H163" i="3"/>
  <c r="J163" i="3"/>
  <c r="L163" i="3"/>
  <c r="N163" i="3"/>
  <c r="P163" i="3"/>
  <c r="R163" i="3"/>
  <c r="T163" i="3"/>
  <c r="V163" i="3"/>
  <c r="X163" i="3"/>
  <c r="Z163" i="3"/>
  <c r="AD163" i="3"/>
  <c r="AF163" i="3"/>
  <c r="AH163" i="3"/>
  <c r="AL163" i="3"/>
  <c r="AP163" i="3"/>
  <c r="AV163" i="3"/>
  <c r="AZ163" i="3"/>
  <c r="BH163" i="3"/>
  <c r="G162" i="3"/>
  <c r="I162" i="3"/>
  <c r="K162" i="3"/>
  <c r="M162" i="3"/>
  <c r="O162" i="3"/>
  <c r="Q162" i="3"/>
  <c r="S162" i="3"/>
  <c r="U162" i="3"/>
  <c r="W162" i="3"/>
  <c r="Y162" i="3"/>
  <c r="AA162" i="3"/>
  <c r="AC162" i="3"/>
  <c r="AE162" i="3"/>
  <c r="AG162" i="3"/>
  <c r="AI162" i="3"/>
  <c r="AK162" i="3"/>
  <c r="AM162" i="3"/>
  <c r="AO162" i="3"/>
  <c r="AQ162" i="3"/>
  <c r="AS162" i="3"/>
  <c r="AU162" i="3"/>
  <c r="AW162" i="3"/>
  <c r="AY162" i="3"/>
  <c r="BA162" i="3"/>
  <c r="BC162" i="3"/>
  <c r="BE162" i="3"/>
  <c r="BI162" i="3"/>
  <c r="H162" i="3"/>
  <c r="J162" i="3"/>
  <c r="L162" i="3"/>
  <c r="N162" i="3"/>
  <c r="P162" i="3"/>
  <c r="R162" i="3"/>
  <c r="T162" i="3"/>
  <c r="V162" i="3"/>
  <c r="X162" i="3"/>
  <c r="Z162" i="3"/>
  <c r="AB162" i="3"/>
  <c r="AD162" i="3"/>
  <c r="AF162" i="3"/>
  <c r="AH162" i="3"/>
  <c r="AJ162" i="3"/>
  <c r="AL162" i="3"/>
  <c r="AN162" i="3"/>
  <c r="AP162" i="3"/>
  <c r="AR162" i="3"/>
  <c r="AT162" i="3"/>
  <c r="AV162" i="3"/>
  <c r="AX162" i="3"/>
  <c r="AZ162" i="3"/>
  <c r="BB162" i="3"/>
  <c r="BD162" i="3"/>
  <c r="BF162" i="3"/>
  <c r="BH162" i="3"/>
  <c r="BJ162" i="3"/>
  <c r="E162" i="3"/>
  <c r="BG162" i="3"/>
  <c r="BK162" i="3"/>
  <c r="F162" i="3"/>
  <c r="G161" i="3"/>
  <c r="I161" i="3"/>
  <c r="K161" i="3"/>
  <c r="M161" i="3"/>
  <c r="O161" i="3"/>
  <c r="Q161" i="3"/>
  <c r="F161" i="3"/>
  <c r="H161" i="3"/>
  <c r="J161" i="3"/>
  <c r="L161" i="3"/>
  <c r="N161" i="3"/>
  <c r="P161" i="3"/>
  <c r="R161" i="3"/>
  <c r="E161" i="3"/>
  <c r="H164" i="3"/>
  <c r="J164" i="3"/>
  <c r="L164" i="3"/>
  <c r="N164" i="3"/>
  <c r="P164" i="3"/>
  <c r="R164" i="3"/>
  <c r="T164" i="3"/>
  <c r="V164" i="3"/>
  <c r="X164" i="3"/>
  <c r="Z164" i="3"/>
  <c r="AB164" i="3"/>
  <c r="AD164" i="3"/>
  <c r="AF164" i="3"/>
  <c r="AH164" i="3"/>
  <c r="AJ164" i="3"/>
  <c r="AL164" i="3"/>
  <c r="AN164" i="3"/>
  <c r="AP164" i="3"/>
  <c r="AR164" i="3"/>
  <c r="AT164" i="3"/>
  <c r="AV164" i="3"/>
  <c r="AX164" i="3"/>
  <c r="AZ164" i="3"/>
  <c r="BB164" i="3"/>
  <c r="BD164" i="3"/>
  <c r="BF164" i="3"/>
  <c r="BH164" i="3"/>
  <c r="BJ164" i="3"/>
  <c r="F164" i="3"/>
  <c r="G164" i="3"/>
  <c r="I164" i="3"/>
  <c r="K164" i="3"/>
  <c r="M164" i="3"/>
  <c r="O164" i="3"/>
  <c r="Q164" i="3"/>
  <c r="S164" i="3"/>
  <c r="U164" i="3"/>
  <c r="W164" i="3"/>
  <c r="Y164" i="3"/>
  <c r="AA164" i="3"/>
  <c r="AC164" i="3"/>
  <c r="AE164" i="3"/>
  <c r="AG164" i="3"/>
  <c r="AI164" i="3"/>
  <c r="AK164" i="3"/>
  <c r="AM164" i="3"/>
  <c r="AO164" i="3"/>
  <c r="AQ164" i="3"/>
  <c r="AS164" i="3"/>
  <c r="AU164" i="3"/>
  <c r="AW164" i="3"/>
  <c r="AY164" i="3"/>
  <c r="BA164" i="3"/>
  <c r="BC164" i="3"/>
  <c r="BE164" i="3"/>
  <c r="BG164" i="3"/>
  <c r="BI164" i="3"/>
  <c r="BK164" i="3"/>
  <c r="E164" i="3"/>
  <c r="U18" i="5"/>
  <c r="S18" i="5"/>
  <c r="Q18" i="5"/>
  <c r="O18" i="5"/>
  <c r="V18" i="5"/>
  <c r="R18" i="5"/>
  <c r="N18" i="5"/>
  <c r="M18" i="5"/>
  <c r="T18" i="5"/>
  <c r="P18" i="5"/>
  <c r="L18" i="5"/>
  <c r="J18" i="5"/>
  <c r="F18" i="5"/>
  <c r="I18" i="5"/>
  <c r="E18" i="5"/>
  <c r="H18" i="5"/>
  <c r="D18" i="5"/>
  <c r="C18" i="5"/>
  <c r="K18" i="5"/>
  <c r="G18" i="5"/>
  <c r="P42" i="6"/>
  <c r="W31" i="5"/>
  <c r="W30" i="5"/>
  <c r="W28" i="5"/>
  <c r="W35" i="5"/>
  <c r="W14" i="5" s="1"/>
  <c r="W33" i="5"/>
  <c r="R35" i="4"/>
  <c r="V35" i="4" s="1"/>
  <c r="R12" i="4"/>
  <c r="R13" i="4"/>
  <c r="R14" i="4"/>
  <c r="V14" i="4" s="1"/>
  <c r="R15" i="4"/>
  <c r="V15" i="4" s="1"/>
  <c r="R16" i="4"/>
  <c r="V16" i="4" s="1"/>
  <c r="R17" i="4"/>
  <c r="V17" i="4" s="1"/>
  <c r="R18" i="4"/>
  <c r="V18" i="4" s="1"/>
  <c r="R19" i="4"/>
  <c r="V19" i="4" s="1"/>
  <c r="R20" i="4"/>
  <c r="V20" i="4" s="1"/>
  <c r="R21" i="4"/>
  <c r="V21" i="4" s="1"/>
  <c r="R36" i="4"/>
  <c r="V36" i="4" s="1"/>
  <c r="R22" i="4"/>
  <c r="V22" i="4" s="1"/>
  <c r="R37" i="4"/>
  <c r="V37" i="4" s="1"/>
  <c r="R38" i="4"/>
  <c r="V38" i="4" s="1"/>
  <c r="R23" i="4"/>
  <c r="V23" i="4" s="1"/>
  <c r="R24" i="4"/>
  <c r="V24" i="4" s="1"/>
  <c r="R25" i="4"/>
  <c r="V25" i="4" s="1"/>
  <c r="R39" i="4"/>
  <c r="V39" i="4" s="1"/>
  <c r="R26" i="4"/>
  <c r="V26" i="4" s="1"/>
  <c r="R27" i="4"/>
  <c r="V27" i="4" s="1"/>
  <c r="R28" i="4"/>
  <c r="V28" i="4" s="1"/>
  <c r="R29" i="4"/>
  <c r="V29" i="4" s="1"/>
  <c r="R30" i="4"/>
  <c r="V30" i="4" s="1"/>
  <c r="R31" i="4"/>
  <c r="V31" i="4" s="1"/>
  <c r="R32" i="4"/>
  <c r="R33" i="4"/>
  <c r="R34" i="4"/>
  <c r="V34" i="4" s="1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V75" i="4" s="1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S11" i="4"/>
  <c r="S75" i="4"/>
  <c r="O170" i="3" l="1"/>
  <c r="K170" i="3"/>
  <c r="G170" i="3"/>
  <c r="BV170" i="3"/>
  <c r="DP170" i="3"/>
  <c r="DH170" i="3"/>
  <c r="CZ170" i="3"/>
  <c r="CR170" i="3"/>
  <c r="CJ170" i="3"/>
  <c r="CB170" i="3"/>
  <c r="BT170" i="3"/>
  <c r="BL170" i="3"/>
  <c r="G14" i="20" s="1"/>
  <c r="DN170" i="3"/>
  <c r="DF170" i="3"/>
  <c r="CX170" i="3"/>
  <c r="CP170" i="3"/>
  <c r="CH170" i="3"/>
  <c r="BZ170" i="3"/>
  <c r="BR170" i="3"/>
  <c r="DS170" i="3"/>
  <c r="DO170" i="3"/>
  <c r="DK170" i="3"/>
  <c r="DG170" i="3"/>
  <c r="DC170" i="3"/>
  <c r="CY170" i="3"/>
  <c r="CU170" i="3"/>
  <c r="CQ170" i="3"/>
  <c r="CM170" i="3"/>
  <c r="CI170" i="3"/>
  <c r="CE170" i="3"/>
  <c r="CA170" i="3"/>
  <c r="BW170" i="3"/>
  <c r="BS170" i="3"/>
  <c r="BO170" i="3"/>
  <c r="H112" i="2"/>
  <c r="D28" i="16"/>
  <c r="DT170" i="3"/>
  <c r="DL170" i="3"/>
  <c r="DD170" i="3"/>
  <c r="CV170" i="3"/>
  <c r="CN170" i="3"/>
  <c r="CF170" i="3"/>
  <c r="BX170" i="3"/>
  <c r="BP170" i="3"/>
  <c r="DR170" i="3"/>
  <c r="DJ170" i="3"/>
  <c r="DB170" i="3"/>
  <c r="CT170" i="3"/>
  <c r="CL170" i="3"/>
  <c r="CD170" i="3"/>
  <c r="BN170" i="3"/>
  <c r="DQ170" i="3"/>
  <c r="DM170" i="3"/>
  <c r="DI170" i="3"/>
  <c r="DE170" i="3"/>
  <c r="DA170" i="3"/>
  <c r="CW170" i="3"/>
  <c r="CS170" i="3"/>
  <c r="CO170" i="3"/>
  <c r="CK170" i="3"/>
  <c r="CG170" i="3"/>
  <c r="CC170" i="3"/>
  <c r="BY170" i="3"/>
  <c r="BU170" i="3"/>
  <c r="BQ170" i="3"/>
  <c r="BM170" i="3"/>
  <c r="Q301" i="17"/>
  <c r="V309" i="4"/>
  <c r="Q299" i="17"/>
  <c r="V307" i="4"/>
  <c r="Q297" i="17"/>
  <c r="V305" i="4"/>
  <c r="Q295" i="17"/>
  <c r="V303" i="4"/>
  <c r="Q293" i="17"/>
  <c r="V301" i="4"/>
  <c r="Q291" i="17"/>
  <c r="V299" i="4"/>
  <c r="Q289" i="17"/>
  <c r="V297" i="4"/>
  <c r="Q287" i="17"/>
  <c r="V295" i="4"/>
  <c r="Q285" i="17"/>
  <c r="V293" i="4"/>
  <c r="Q283" i="17"/>
  <c r="V291" i="4"/>
  <c r="Q281" i="17"/>
  <c r="V289" i="4"/>
  <c r="Q279" i="17"/>
  <c r="V287" i="4"/>
  <c r="Q277" i="17"/>
  <c r="V285" i="4"/>
  <c r="Q275" i="17"/>
  <c r="V283" i="4"/>
  <c r="Q273" i="17"/>
  <c r="V281" i="4"/>
  <c r="Q271" i="17"/>
  <c r="V279" i="4"/>
  <c r="Q269" i="17"/>
  <c r="V277" i="4"/>
  <c r="Q267" i="17"/>
  <c r="V275" i="4"/>
  <c r="Q265" i="17"/>
  <c r="V273" i="4"/>
  <c r="Q263" i="17"/>
  <c r="V271" i="4"/>
  <c r="Q261" i="17"/>
  <c r="V269" i="4"/>
  <c r="Q259" i="17"/>
  <c r="V267" i="4"/>
  <c r="Q257" i="17"/>
  <c r="V265" i="4"/>
  <c r="Q255" i="17"/>
  <c r="V263" i="4"/>
  <c r="Q253" i="17"/>
  <c r="V261" i="4"/>
  <c r="Q251" i="17"/>
  <c r="V259" i="4"/>
  <c r="Q249" i="17"/>
  <c r="V257" i="4"/>
  <c r="Q247" i="17"/>
  <c r="V255" i="4"/>
  <c r="Q245" i="17"/>
  <c r="V253" i="4"/>
  <c r="Q243" i="17"/>
  <c r="V251" i="4"/>
  <c r="Q241" i="17"/>
  <c r="V249" i="4"/>
  <c r="Q239" i="17"/>
  <c r="V247" i="4"/>
  <c r="Q237" i="17"/>
  <c r="V245" i="4"/>
  <c r="Q235" i="17"/>
  <c r="V243" i="4"/>
  <c r="Q233" i="17"/>
  <c r="V241" i="4"/>
  <c r="Q231" i="17"/>
  <c r="V239" i="4"/>
  <c r="Q229" i="17"/>
  <c r="V237" i="4"/>
  <c r="Q227" i="17"/>
  <c r="V235" i="4"/>
  <c r="Q225" i="17"/>
  <c r="V233" i="4"/>
  <c r="Q223" i="17"/>
  <c r="V231" i="4"/>
  <c r="Q221" i="17"/>
  <c r="V229" i="4"/>
  <c r="Q219" i="17"/>
  <c r="V227" i="4"/>
  <c r="Q217" i="17"/>
  <c r="V225" i="4"/>
  <c r="Q215" i="17"/>
  <c r="V223" i="4"/>
  <c r="Q213" i="17"/>
  <c r="V221" i="4"/>
  <c r="Q211" i="17"/>
  <c r="V219" i="4"/>
  <c r="Q209" i="17"/>
  <c r="V217" i="4"/>
  <c r="Q207" i="17"/>
  <c r="V215" i="4"/>
  <c r="Q205" i="17"/>
  <c r="V213" i="4"/>
  <c r="Q203" i="17"/>
  <c r="V211" i="4"/>
  <c r="Q201" i="17"/>
  <c r="V209" i="4"/>
  <c r="Q199" i="17"/>
  <c r="V207" i="4"/>
  <c r="Q197" i="17"/>
  <c r="V205" i="4"/>
  <c r="Q195" i="17"/>
  <c r="V203" i="4"/>
  <c r="Q193" i="17"/>
  <c r="V201" i="4"/>
  <c r="Q191" i="17"/>
  <c r="V199" i="4"/>
  <c r="Q189" i="17"/>
  <c r="V197" i="4"/>
  <c r="Q187" i="17"/>
  <c r="V195" i="4"/>
  <c r="Q185" i="17"/>
  <c r="V193" i="4"/>
  <c r="Q183" i="17"/>
  <c r="V191" i="4"/>
  <c r="Q181" i="17"/>
  <c r="V189" i="4"/>
  <c r="Q179" i="17"/>
  <c r="V187" i="4"/>
  <c r="Q177" i="17"/>
  <c r="V185" i="4"/>
  <c r="Q175" i="17"/>
  <c r="V183" i="4"/>
  <c r="Q173" i="17"/>
  <c r="V181" i="4"/>
  <c r="Q171" i="17"/>
  <c r="V179" i="4"/>
  <c r="Q169" i="17"/>
  <c r="V177" i="4"/>
  <c r="Q167" i="17"/>
  <c r="V175" i="4"/>
  <c r="Q165" i="17"/>
  <c r="V173" i="4"/>
  <c r="Q163" i="17"/>
  <c r="V171" i="4"/>
  <c r="Q161" i="17"/>
  <c r="V169" i="4"/>
  <c r="Q159" i="17"/>
  <c r="V167" i="4"/>
  <c r="Q157" i="17"/>
  <c r="V165" i="4"/>
  <c r="Q155" i="17"/>
  <c r="V163" i="4"/>
  <c r="Q153" i="17"/>
  <c r="V161" i="4"/>
  <c r="Q151" i="17"/>
  <c r="V159" i="4"/>
  <c r="Q149" i="17"/>
  <c r="V157" i="4"/>
  <c r="Q147" i="17"/>
  <c r="V155" i="4"/>
  <c r="Q145" i="17"/>
  <c r="V153" i="4"/>
  <c r="Q143" i="17"/>
  <c r="V151" i="4"/>
  <c r="Q141" i="17"/>
  <c r="V149" i="4"/>
  <c r="Q139" i="17"/>
  <c r="V147" i="4"/>
  <c r="Q137" i="17"/>
  <c r="V145" i="4"/>
  <c r="Q135" i="17"/>
  <c r="V143" i="4"/>
  <c r="Q133" i="17"/>
  <c r="V141" i="4"/>
  <c r="Q131" i="17"/>
  <c r="V139" i="4"/>
  <c r="Q129" i="17"/>
  <c r="V137" i="4"/>
  <c r="Q127" i="17"/>
  <c r="V135" i="4"/>
  <c r="Q125" i="17"/>
  <c r="V133" i="4"/>
  <c r="Q123" i="17"/>
  <c r="V131" i="4"/>
  <c r="Q121" i="17"/>
  <c r="V129" i="4"/>
  <c r="Q119" i="17"/>
  <c r="V127" i="4"/>
  <c r="Q117" i="17"/>
  <c r="V125" i="4"/>
  <c r="Q115" i="17"/>
  <c r="V123" i="4"/>
  <c r="Q113" i="17"/>
  <c r="V121" i="4"/>
  <c r="Q111" i="17"/>
  <c r="V119" i="4"/>
  <c r="Q109" i="17"/>
  <c r="V117" i="4"/>
  <c r="Q107" i="17"/>
  <c r="V115" i="4"/>
  <c r="Q105" i="17"/>
  <c r="V113" i="4"/>
  <c r="Q103" i="17"/>
  <c r="V111" i="4"/>
  <c r="Q101" i="17"/>
  <c r="V109" i="4"/>
  <c r="Q99" i="17"/>
  <c r="V107" i="4"/>
  <c r="Q97" i="17"/>
  <c r="V105" i="4"/>
  <c r="Q95" i="17"/>
  <c r="V103" i="4"/>
  <c r="Q93" i="17"/>
  <c r="V101" i="4"/>
  <c r="Q91" i="17"/>
  <c r="V99" i="4"/>
  <c r="Q89" i="17"/>
  <c r="V97" i="4"/>
  <c r="Q87" i="17"/>
  <c r="V95" i="4"/>
  <c r="Q85" i="17"/>
  <c r="V93" i="4"/>
  <c r="Q83" i="17"/>
  <c r="V91" i="4"/>
  <c r="Q81" i="17"/>
  <c r="V89" i="4"/>
  <c r="Q79" i="17"/>
  <c r="V87" i="4"/>
  <c r="Q77" i="17"/>
  <c r="V85" i="4"/>
  <c r="Q75" i="17"/>
  <c r="V83" i="4"/>
  <c r="Q73" i="17"/>
  <c r="V81" i="4"/>
  <c r="Q71" i="17"/>
  <c r="V79" i="4"/>
  <c r="Q69" i="17"/>
  <c r="V77" i="4"/>
  <c r="Q65" i="17"/>
  <c r="V73" i="4"/>
  <c r="Q63" i="17"/>
  <c r="V71" i="4"/>
  <c r="Q61" i="17"/>
  <c r="V69" i="4"/>
  <c r="Q59" i="17"/>
  <c r="V67" i="4"/>
  <c r="Q57" i="17"/>
  <c r="V65" i="4"/>
  <c r="Q55" i="17"/>
  <c r="V63" i="4"/>
  <c r="Q53" i="17"/>
  <c r="V61" i="4"/>
  <c r="Q51" i="17"/>
  <c r="V59" i="4"/>
  <c r="Q49" i="17"/>
  <c r="V57" i="4"/>
  <c r="Q47" i="17"/>
  <c r="V55" i="4"/>
  <c r="Q45" i="17"/>
  <c r="V53" i="4"/>
  <c r="Q43" i="17"/>
  <c r="V51" i="4"/>
  <c r="Q41" i="17"/>
  <c r="V49" i="4"/>
  <c r="Q39" i="17"/>
  <c r="V47" i="4"/>
  <c r="Q37" i="17"/>
  <c r="V45" i="4"/>
  <c r="Q35" i="17"/>
  <c r="V43" i="4"/>
  <c r="Q33" i="17"/>
  <c r="V41" i="4"/>
  <c r="Q24" i="17"/>
  <c r="V32" i="4"/>
  <c r="V12" i="4"/>
  <c r="DT138" i="3"/>
  <c r="C3" i="21"/>
  <c r="Q300" i="17"/>
  <c r="V308" i="4"/>
  <c r="Q298" i="17"/>
  <c r="V306" i="4"/>
  <c r="Q296" i="17"/>
  <c r="V304" i="4"/>
  <c r="Q294" i="17"/>
  <c r="V302" i="4"/>
  <c r="Q292" i="17"/>
  <c r="V300" i="4"/>
  <c r="Q290" i="17"/>
  <c r="V298" i="4"/>
  <c r="Q288" i="17"/>
  <c r="V296" i="4"/>
  <c r="Q286" i="17"/>
  <c r="V294" i="4"/>
  <c r="Q284" i="17"/>
  <c r="V292" i="4"/>
  <c r="Q282" i="17"/>
  <c r="V290" i="4"/>
  <c r="Q280" i="17"/>
  <c r="V288" i="4"/>
  <c r="Q278" i="17"/>
  <c r="V286" i="4"/>
  <c r="Q276" i="17"/>
  <c r="V284" i="4"/>
  <c r="Q274" i="17"/>
  <c r="V282" i="4"/>
  <c r="Q272" i="17"/>
  <c r="V280" i="4"/>
  <c r="Q270" i="17"/>
  <c r="V278" i="4"/>
  <c r="Q268" i="17"/>
  <c r="V276" i="4"/>
  <c r="Q266" i="17"/>
  <c r="V274" i="4"/>
  <c r="Q264" i="17"/>
  <c r="V272" i="4"/>
  <c r="Q262" i="17"/>
  <c r="V270" i="4"/>
  <c r="Q260" i="17"/>
  <c r="V268" i="4"/>
  <c r="Q258" i="17"/>
  <c r="V266" i="4"/>
  <c r="Q256" i="17"/>
  <c r="V264" i="4"/>
  <c r="Q254" i="17"/>
  <c r="V262" i="4"/>
  <c r="Q252" i="17"/>
  <c r="V260" i="4"/>
  <c r="Q250" i="17"/>
  <c r="V258" i="4"/>
  <c r="Q248" i="17"/>
  <c r="V256" i="4"/>
  <c r="Q246" i="17"/>
  <c r="V254" i="4"/>
  <c r="Q244" i="17"/>
  <c r="V252" i="4"/>
  <c r="Q242" i="17"/>
  <c r="V250" i="4"/>
  <c r="Q240" i="17"/>
  <c r="V248" i="4"/>
  <c r="Q238" i="17"/>
  <c r="V246" i="4"/>
  <c r="Q236" i="17"/>
  <c r="V244" i="4"/>
  <c r="Q234" i="17"/>
  <c r="V242" i="4"/>
  <c r="Q232" i="17"/>
  <c r="V240" i="4"/>
  <c r="Q230" i="17"/>
  <c r="V238" i="4"/>
  <c r="Q228" i="17"/>
  <c r="V236" i="4"/>
  <c r="Q226" i="17"/>
  <c r="V234" i="4"/>
  <c r="Q224" i="17"/>
  <c r="V232" i="4"/>
  <c r="Q222" i="17"/>
  <c r="V230" i="4"/>
  <c r="Q220" i="17"/>
  <c r="V228" i="4"/>
  <c r="Q218" i="17"/>
  <c r="V226" i="4"/>
  <c r="Q216" i="17"/>
  <c r="V224" i="4"/>
  <c r="Q214" i="17"/>
  <c r="V222" i="4"/>
  <c r="Q212" i="17"/>
  <c r="V220" i="4"/>
  <c r="Q210" i="17"/>
  <c r="V218" i="4"/>
  <c r="Q208" i="17"/>
  <c r="V216" i="4"/>
  <c r="Q206" i="17"/>
  <c r="V214" i="4"/>
  <c r="Q204" i="17"/>
  <c r="V212" i="4"/>
  <c r="Q202" i="17"/>
  <c r="V210" i="4"/>
  <c r="Q200" i="17"/>
  <c r="V208" i="4"/>
  <c r="Q198" i="17"/>
  <c r="V206" i="4"/>
  <c r="Q196" i="17"/>
  <c r="V204" i="4"/>
  <c r="Q194" i="17"/>
  <c r="V202" i="4"/>
  <c r="Q192" i="17"/>
  <c r="V200" i="4"/>
  <c r="Q190" i="17"/>
  <c r="V198" i="4"/>
  <c r="Q188" i="17"/>
  <c r="V196" i="4"/>
  <c r="Q186" i="17"/>
  <c r="V194" i="4"/>
  <c r="Q184" i="17"/>
  <c r="V192" i="4"/>
  <c r="Q182" i="17"/>
  <c r="V190" i="4"/>
  <c r="Q180" i="17"/>
  <c r="V188" i="4"/>
  <c r="Q178" i="17"/>
  <c r="V186" i="4"/>
  <c r="Q176" i="17"/>
  <c r="V184" i="4"/>
  <c r="Q174" i="17"/>
  <c r="V182" i="4"/>
  <c r="Q172" i="17"/>
  <c r="V180" i="4"/>
  <c r="Q170" i="17"/>
  <c r="V178" i="4"/>
  <c r="Q168" i="17"/>
  <c r="V176" i="4"/>
  <c r="Q166" i="17"/>
  <c r="V174" i="4"/>
  <c r="Q164" i="17"/>
  <c r="V172" i="4"/>
  <c r="Q162" i="17"/>
  <c r="V170" i="4"/>
  <c r="Q160" i="17"/>
  <c r="V168" i="4"/>
  <c r="Q158" i="17"/>
  <c r="V166" i="4"/>
  <c r="Q156" i="17"/>
  <c r="V164" i="4"/>
  <c r="Q154" i="17"/>
  <c r="V162" i="4"/>
  <c r="Q152" i="17"/>
  <c r="V160" i="4"/>
  <c r="Q150" i="17"/>
  <c r="V158" i="4"/>
  <c r="Q148" i="17"/>
  <c r="V156" i="4"/>
  <c r="Q146" i="17"/>
  <c r="V154" i="4"/>
  <c r="Q144" i="17"/>
  <c r="V152" i="4"/>
  <c r="Q142" i="17"/>
  <c r="V150" i="4"/>
  <c r="Q140" i="17"/>
  <c r="V148" i="4"/>
  <c r="Q138" i="17"/>
  <c r="V146" i="4"/>
  <c r="Q136" i="17"/>
  <c r="V144" i="4"/>
  <c r="Q134" i="17"/>
  <c r="V142" i="4"/>
  <c r="Q132" i="17"/>
  <c r="V140" i="4"/>
  <c r="Q130" i="17"/>
  <c r="V138" i="4"/>
  <c r="Q128" i="17"/>
  <c r="V136" i="4"/>
  <c r="Q126" i="17"/>
  <c r="V134" i="4"/>
  <c r="Q124" i="17"/>
  <c r="V132" i="4"/>
  <c r="Q122" i="17"/>
  <c r="V130" i="4"/>
  <c r="Q120" i="17"/>
  <c r="V128" i="4"/>
  <c r="Q118" i="17"/>
  <c r="V126" i="4"/>
  <c r="Q116" i="17"/>
  <c r="V124" i="4"/>
  <c r="Q114" i="17"/>
  <c r="V122" i="4"/>
  <c r="Q112" i="17"/>
  <c r="V120" i="4"/>
  <c r="Q110" i="17"/>
  <c r="V118" i="4"/>
  <c r="Q108" i="17"/>
  <c r="V116" i="4"/>
  <c r="Q106" i="17"/>
  <c r="V114" i="4"/>
  <c r="Q104" i="17"/>
  <c r="V112" i="4"/>
  <c r="Q102" i="17"/>
  <c r="V110" i="4"/>
  <c r="Q100" i="17"/>
  <c r="V108" i="4"/>
  <c r="Q98" i="17"/>
  <c r="V106" i="4"/>
  <c r="Q96" i="17"/>
  <c r="V104" i="4"/>
  <c r="Q94" i="17"/>
  <c r="V102" i="4"/>
  <c r="Q92" i="17"/>
  <c r="V100" i="4"/>
  <c r="Q90" i="17"/>
  <c r="V98" i="4"/>
  <c r="Q88" i="17"/>
  <c r="V96" i="4"/>
  <c r="Q86" i="17"/>
  <c r="V94" i="4"/>
  <c r="Q84" i="17"/>
  <c r="V92" i="4"/>
  <c r="Q82" i="17"/>
  <c r="V90" i="4"/>
  <c r="Q80" i="17"/>
  <c r="V88" i="4"/>
  <c r="Q78" i="17"/>
  <c r="V86" i="4"/>
  <c r="Q76" i="17"/>
  <c r="V84" i="4"/>
  <c r="Q74" i="17"/>
  <c r="V82" i="4"/>
  <c r="Q72" i="17"/>
  <c r="V80" i="4"/>
  <c r="Q70" i="17"/>
  <c r="V78" i="4"/>
  <c r="Q68" i="17"/>
  <c r="V76" i="4"/>
  <c r="Q66" i="17"/>
  <c r="V74" i="4"/>
  <c r="Q64" i="17"/>
  <c r="V72" i="4"/>
  <c r="Q62" i="17"/>
  <c r="V70" i="4"/>
  <c r="Q60" i="17"/>
  <c r="V68" i="4"/>
  <c r="Q58" i="17"/>
  <c r="V66" i="4"/>
  <c r="Q56" i="17"/>
  <c r="V64" i="4"/>
  <c r="Q54" i="17"/>
  <c r="V62" i="4"/>
  <c r="Q52" i="17"/>
  <c r="V60" i="4"/>
  <c r="Q50" i="17"/>
  <c r="V58" i="4"/>
  <c r="Q48" i="17"/>
  <c r="V56" i="4"/>
  <c r="Q46" i="17"/>
  <c r="V54" i="4"/>
  <c r="Q44" i="17"/>
  <c r="V52" i="4"/>
  <c r="Q42" i="17"/>
  <c r="V50" i="4"/>
  <c r="Q40" i="17"/>
  <c r="V48" i="4"/>
  <c r="Q38" i="17"/>
  <c r="V46" i="4"/>
  <c r="Q36" i="17"/>
  <c r="V44" i="4"/>
  <c r="Q34" i="17"/>
  <c r="V42" i="4"/>
  <c r="Q32" i="17"/>
  <c r="V40" i="4"/>
  <c r="Q25" i="17"/>
  <c r="V33" i="4"/>
  <c r="Q5" i="17"/>
  <c r="V13" i="4"/>
  <c r="Q67" i="17"/>
  <c r="Q26" i="17"/>
  <c r="Q22" i="17"/>
  <c r="Q20" i="17"/>
  <c r="Q18" i="17"/>
  <c r="Q17" i="17"/>
  <c r="Q15" i="17"/>
  <c r="Q29" i="17"/>
  <c r="Q28" i="17"/>
  <c r="Q12" i="17"/>
  <c r="Q10" i="17"/>
  <c r="Q8" i="17"/>
  <c r="Q6" i="17"/>
  <c r="Q4" i="17"/>
  <c r="DT143" i="3"/>
  <c r="DT144" i="3" s="1"/>
  <c r="DR138" i="3"/>
  <c r="DP138" i="3"/>
  <c r="DN143" i="3"/>
  <c r="DN144" i="3" s="1"/>
  <c r="DJ138" i="3"/>
  <c r="DH138" i="3"/>
  <c r="DF143" i="3"/>
  <c r="DF144" i="3" s="1"/>
  <c r="DB138" i="3"/>
  <c r="CZ138" i="3"/>
  <c r="CX143" i="3"/>
  <c r="CX144" i="3" s="1"/>
  <c r="CT138" i="3"/>
  <c r="CR138" i="3"/>
  <c r="CP143" i="3"/>
  <c r="CP144" i="3" s="1"/>
  <c r="CL138" i="3"/>
  <c r="CJ138" i="3"/>
  <c r="CH143" i="3"/>
  <c r="CH144" i="3" s="1"/>
  <c r="CD138" i="3"/>
  <c r="CB138" i="3"/>
  <c r="BZ143" i="3"/>
  <c r="BZ144" i="3" s="1"/>
  <c r="BV138" i="3"/>
  <c r="BT138" i="3"/>
  <c r="BR143" i="3"/>
  <c r="BR144" i="3" s="1"/>
  <c r="BN138" i="3"/>
  <c r="DS138" i="3"/>
  <c r="DQ143" i="3"/>
  <c r="DQ144" i="3" s="1"/>
  <c r="DM138" i="3"/>
  <c r="DI138" i="3"/>
  <c r="DG138" i="3"/>
  <c r="DC138" i="3"/>
  <c r="DA143" i="3"/>
  <c r="DA144" i="3" s="1"/>
  <c r="CW138" i="3"/>
  <c r="CS138" i="3"/>
  <c r="CQ138" i="3"/>
  <c r="CM138" i="3"/>
  <c r="CK143" i="3"/>
  <c r="CK144" i="3" s="1"/>
  <c r="CG138" i="3"/>
  <c r="CC138" i="3"/>
  <c r="CA138" i="3"/>
  <c r="BW138" i="3"/>
  <c r="BS138" i="3"/>
  <c r="BO138" i="3"/>
  <c r="DP143" i="3"/>
  <c r="DP144" i="3" s="1"/>
  <c r="DH143" i="3"/>
  <c r="DH144" i="3" s="1"/>
  <c r="CZ143" i="3"/>
  <c r="CZ144" i="3" s="1"/>
  <c r="CR143" i="3"/>
  <c r="CR144" i="3" s="1"/>
  <c r="CJ143" i="3"/>
  <c r="CJ144" i="3" s="1"/>
  <c r="CB143" i="3"/>
  <c r="CB144" i="3" s="1"/>
  <c r="BT143" i="3"/>
  <c r="BT144" i="3" s="1"/>
  <c r="BL138" i="3"/>
  <c r="G7" i="20" s="1"/>
  <c r="DS143" i="3"/>
  <c r="DS144" i="3" s="1"/>
  <c r="DM143" i="3"/>
  <c r="DM144" i="3" s="1"/>
  <c r="DG143" i="3"/>
  <c r="DG144" i="3" s="1"/>
  <c r="DC143" i="3"/>
  <c r="DC144" i="3" s="1"/>
  <c r="CW143" i="3"/>
  <c r="CW144" i="3" s="1"/>
  <c r="CQ143" i="3"/>
  <c r="CQ144" i="3" s="1"/>
  <c r="CM143" i="3"/>
  <c r="CM144" i="3" s="1"/>
  <c r="CG143" i="3"/>
  <c r="CG144" i="3" s="1"/>
  <c r="CA143" i="3"/>
  <c r="CA144" i="3" s="1"/>
  <c r="BW143" i="3"/>
  <c r="BW144" i="3" s="1"/>
  <c r="BS143" i="3"/>
  <c r="BS144" i="3" s="1"/>
  <c r="BO143" i="3"/>
  <c r="BO144" i="3" s="1"/>
  <c r="DR143" i="3"/>
  <c r="DR144" i="3" s="1"/>
  <c r="DN138" i="3"/>
  <c r="DL138" i="3"/>
  <c r="DJ143" i="3"/>
  <c r="DJ144" i="3" s="1"/>
  <c r="DF138" i="3"/>
  <c r="DD138" i="3"/>
  <c r="DB143" i="3"/>
  <c r="DB144" i="3" s="1"/>
  <c r="CX138" i="3"/>
  <c r="CV138" i="3"/>
  <c r="CT143" i="3"/>
  <c r="CT144" i="3" s="1"/>
  <c r="CP138" i="3"/>
  <c r="CN138" i="3"/>
  <c r="CL143" i="3"/>
  <c r="CL144" i="3" s="1"/>
  <c r="CH138" i="3"/>
  <c r="CF138" i="3"/>
  <c r="CD143" i="3"/>
  <c r="CD144" i="3" s="1"/>
  <c r="BZ138" i="3"/>
  <c r="BX138" i="3"/>
  <c r="BV143" i="3"/>
  <c r="BV144" i="3" s="1"/>
  <c r="BR138" i="3"/>
  <c r="BP138" i="3"/>
  <c r="BN143" i="3"/>
  <c r="BN144" i="3" s="1"/>
  <c r="DQ138" i="3"/>
  <c r="DO138" i="3"/>
  <c r="DK138" i="3"/>
  <c r="DI143" i="3"/>
  <c r="DI144" i="3" s="1"/>
  <c r="DE138" i="3"/>
  <c r="DA138" i="3"/>
  <c r="CY138" i="3"/>
  <c r="CU138" i="3"/>
  <c r="CS143" i="3"/>
  <c r="CS144" i="3" s="1"/>
  <c r="CO138" i="3"/>
  <c r="CK138" i="3"/>
  <c r="CI138" i="3"/>
  <c r="CE138" i="3"/>
  <c r="CC143" i="3"/>
  <c r="CC144" i="3" s="1"/>
  <c r="BY143" i="3"/>
  <c r="BY144" i="3" s="1"/>
  <c r="BU143" i="3"/>
  <c r="BU144" i="3" s="1"/>
  <c r="BQ143" i="3"/>
  <c r="BQ144" i="3" s="1"/>
  <c r="BM143" i="3"/>
  <c r="BM144" i="3" s="1"/>
  <c r="DL143" i="3"/>
  <c r="DL144" i="3" s="1"/>
  <c r="DD143" i="3"/>
  <c r="DD144" i="3" s="1"/>
  <c r="CV143" i="3"/>
  <c r="CV144" i="3" s="1"/>
  <c r="CN143" i="3"/>
  <c r="CN144" i="3" s="1"/>
  <c r="CF143" i="3"/>
  <c r="CF144" i="3" s="1"/>
  <c r="BX143" i="3"/>
  <c r="BX144" i="3" s="1"/>
  <c r="BP143" i="3"/>
  <c r="BP144" i="3" s="1"/>
  <c r="BL143" i="3"/>
  <c r="BL144" i="3" s="1"/>
  <c r="DO143" i="3"/>
  <c r="DO144" i="3" s="1"/>
  <c r="DK143" i="3"/>
  <c r="DK144" i="3" s="1"/>
  <c r="DE143" i="3"/>
  <c r="DE144" i="3" s="1"/>
  <c r="CY143" i="3"/>
  <c r="CY144" i="3" s="1"/>
  <c r="CU143" i="3"/>
  <c r="CU144" i="3" s="1"/>
  <c r="CO143" i="3"/>
  <c r="CO144" i="3" s="1"/>
  <c r="CI143" i="3"/>
  <c r="CI144" i="3" s="1"/>
  <c r="CE143" i="3"/>
  <c r="CE144" i="3" s="1"/>
  <c r="BY138" i="3"/>
  <c r="BU138" i="3"/>
  <c r="BQ138" i="3"/>
  <c r="BM138" i="3"/>
  <c r="Q23" i="17"/>
  <c r="Q21" i="17"/>
  <c r="Q19" i="17"/>
  <c r="Q31" i="17"/>
  <c r="Q16" i="17"/>
  <c r="Q30" i="17"/>
  <c r="Q14" i="17"/>
  <c r="Q13" i="17"/>
  <c r="Q11" i="17"/>
  <c r="Q9" i="17"/>
  <c r="Q7" i="17"/>
  <c r="Q27" i="17"/>
  <c r="Q170" i="3"/>
  <c r="M170" i="3"/>
  <c r="I170" i="3"/>
  <c r="N3" i="4"/>
  <c r="BK170" i="3"/>
  <c r="BC170" i="3"/>
  <c r="AY170" i="3"/>
  <c r="AU170" i="3"/>
  <c r="AQ170" i="3"/>
  <c r="AM170" i="3"/>
  <c r="AI170" i="3"/>
  <c r="AE170" i="3"/>
  <c r="AA170" i="3"/>
  <c r="W170" i="3"/>
  <c r="S170" i="3"/>
  <c r="BE170" i="3"/>
  <c r="BA170" i="3"/>
  <c r="AW170" i="3"/>
  <c r="AS170" i="3"/>
  <c r="AO170" i="3"/>
  <c r="AK170" i="3"/>
  <c r="AG170" i="3"/>
  <c r="AC170" i="3"/>
  <c r="Y170" i="3"/>
  <c r="U170" i="3"/>
  <c r="F170" i="3"/>
  <c r="E170" i="3"/>
  <c r="BI170" i="3"/>
  <c r="BJ170" i="3"/>
  <c r="BF170" i="3"/>
  <c r="BB170" i="3"/>
  <c r="AX170" i="3"/>
  <c r="AT170" i="3"/>
  <c r="AP170" i="3"/>
  <c r="AL170" i="3"/>
  <c r="AH170" i="3"/>
  <c r="F14" i="20" s="1"/>
  <c r="AD170" i="3"/>
  <c r="Z170" i="3"/>
  <c r="V170" i="3"/>
  <c r="D14" i="20" s="1"/>
  <c r="R170" i="3"/>
  <c r="N170" i="3"/>
  <c r="J170" i="3"/>
  <c r="B14" i="20" s="1"/>
  <c r="S307" i="4"/>
  <c r="S301" i="4"/>
  <c r="S297" i="4"/>
  <c r="S291" i="4"/>
  <c r="S285" i="4"/>
  <c r="S275" i="4"/>
  <c r="S267" i="4"/>
  <c r="S259" i="4"/>
  <c r="S251" i="4"/>
  <c r="S235" i="4"/>
  <c r="S211" i="4"/>
  <c r="S121" i="4"/>
  <c r="S309" i="4"/>
  <c r="S305" i="4"/>
  <c r="S303" i="4"/>
  <c r="S299" i="4"/>
  <c r="S295" i="4"/>
  <c r="S293" i="4"/>
  <c r="S289" i="4"/>
  <c r="S287" i="4"/>
  <c r="S283" i="4"/>
  <c r="S281" i="4"/>
  <c r="S279" i="4"/>
  <c r="S277" i="4"/>
  <c r="S273" i="4"/>
  <c r="S271" i="4"/>
  <c r="S269" i="4"/>
  <c r="S265" i="4"/>
  <c r="S263" i="4"/>
  <c r="S261" i="4"/>
  <c r="S257" i="4"/>
  <c r="S255" i="4"/>
  <c r="S253" i="4"/>
  <c r="S249" i="4"/>
  <c r="S247" i="4"/>
  <c r="S245" i="4"/>
  <c r="S243" i="4"/>
  <c r="S241" i="4"/>
  <c r="S239" i="4"/>
  <c r="S237" i="4"/>
  <c r="S233" i="4"/>
  <c r="S231" i="4"/>
  <c r="S229" i="4"/>
  <c r="S227" i="4"/>
  <c r="S225" i="4"/>
  <c r="S223" i="4"/>
  <c r="S221" i="4"/>
  <c r="S219" i="4"/>
  <c r="S217" i="4"/>
  <c r="S215" i="4"/>
  <c r="S213" i="4"/>
  <c r="S209" i="4"/>
  <c r="S207" i="4"/>
  <c r="S205" i="4"/>
  <c r="S203" i="4"/>
  <c r="S201" i="4"/>
  <c r="S199" i="4"/>
  <c r="S197" i="4"/>
  <c r="S195" i="4"/>
  <c r="S193" i="4"/>
  <c r="S191" i="4"/>
  <c r="S189" i="4"/>
  <c r="S187" i="4"/>
  <c r="S185" i="4"/>
  <c r="S183" i="4"/>
  <c r="S181" i="4"/>
  <c r="S179" i="4"/>
  <c r="S177" i="4"/>
  <c r="S175" i="4"/>
  <c r="S173" i="4"/>
  <c r="S171" i="4"/>
  <c r="S169" i="4"/>
  <c r="S167" i="4"/>
  <c r="S165" i="4"/>
  <c r="S163" i="4"/>
  <c r="S161" i="4"/>
  <c r="S159" i="4"/>
  <c r="S157" i="4"/>
  <c r="S155" i="4"/>
  <c r="S153" i="4"/>
  <c r="S151" i="4"/>
  <c r="S149" i="4"/>
  <c r="S147" i="4"/>
  <c r="S145" i="4"/>
  <c r="S143" i="4"/>
  <c r="S141" i="4"/>
  <c r="S139" i="4"/>
  <c r="S137" i="4"/>
  <c r="S135" i="4"/>
  <c r="S133" i="4"/>
  <c r="S131" i="4"/>
  <c r="S129" i="4"/>
  <c r="S127" i="4"/>
  <c r="S125" i="4"/>
  <c r="S123" i="4"/>
  <c r="S119" i="4"/>
  <c r="S117" i="4"/>
  <c r="S115" i="4"/>
  <c r="S113" i="4"/>
  <c r="S111" i="4"/>
  <c r="S109" i="4"/>
  <c r="S107" i="4"/>
  <c r="S105" i="4"/>
  <c r="S103" i="4"/>
  <c r="S101" i="4"/>
  <c r="S99" i="4"/>
  <c r="S97" i="4"/>
  <c r="S95" i="4"/>
  <c r="S93" i="4"/>
  <c r="S91" i="4"/>
  <c r="S89" i="4"/>
  <c r="S87" i="4"/>
  <c r="S85" i="4"/>
  <c r="S83" i="4"/>
  <c r="S81" i="4"/>
  <c r="S79" i="4"/>
  <c r="S77" i="4"/>
  <c r="S73" i="4"/>
  <c r="S71" i="4"/>
  <c r="S69" i="4"/>
  <c r="S67" i="4"/>
  <c r="S65" i="4"/>
  <c r="S63" i="4"/>
  <c r="S61" i="4"/>
  <c r="S59" i="4"/>
  <c r="S57" i="4"/>
  <c r="S55" i="4"/>
  <c r="S53" i="4"/>
  <c r="S51" i="4"/>
  <c r="S49" i="4"/>
  <c r="S47" i="4"/>
  <c r="S45" i="4"/>
  <c r="S43" i="4"/>
  <c r="S41" i="4"/>
  <c r="S308" i="4"/>
  <c r="S306" i="4"/>
  <c r="S304" i="4"/>
  <c r="S302" i="4"/>
  <c r="S300" i="4"/>
  <c r="S298" i="4"/>
  <c r="S296" i="4"/>
  <c r="S294" i="4"/>
  <c r="S292" i="4"/>
  <c r="S290" i="4"/>
  <c r="S288" i="4"/>
  <c r="S286" i="4"/>
  <c r="S284" i="4"/>
  <c r="S282" i="4"/>
  <c r="S280" i="4"/>
  <c r="S278" i="4"/>
  <c r="S276" i="4"/>
  <c r="S274" i="4"/>
  <c r="S272" i="4"/>
  <c r="S270" i="4"/>
  <c r="S268" i="4"/>
  <c r="S266" i="4"/>
  <c r="S264" i="4"/>
  <c r="S262" i="4"/>
  <c r="S260" i="4"/>
  <c r="S258" i="4"/>
  <c r="S256" i="4"/>
  <c r="S254" i="4"/>
  <c r="S252" i="4"/>
  <c r="S250" i="4"/>
  <c r="S248" i="4"/>
  <c r="S246" i="4"/>
  <c r="S244" i="4"/>
  <c r="S242" i="4"/>
  <c r="S240" i="4"/>
  <c r="S238" i="4"/>
  <c r="S236" i="4"/>
  <c r="S234" i="4"/>
  <c r="S232" i="4"/>
  <c r="S230" i="4"/>
  <c r="S228" i="4"/>
  <c r="S226" i="4"/>
  <c r="S224" i="4"/>
  <c r="S222" i="4"/>
  <c r="S220" i="4"/>
  <c r="S218" i="4"/>
  <c r="S216" i="4"/>
  <c r="S214" i="4"/>
  <c r="S212" i="4"/>
  <c r="S210" i="4"/>
  <c r="S208" i="4"/>
  <c r="S206" i="4"/>
  <c r="S204" i="4"/>
  <c r="S202" i="4"/>
  <c r="S200" i="4"/>
  <c r="S198" i="4"/>
  <c r="S196" i="4"/>
  <c r="S194" i="4"/>
  <c r="S192" i="4"/>
  <c r="S190" i="4"/>
  <c r="S188" i="4"/>
  <c r="S186" i="4"/>
  <c r="S184" i="4"/>
  <c r="S182" i="4"/>
  <c r="S180" i="4"/>
  <c r="S178" i="4"/>
  <c r="S176" i="4"/>
  <c r="S174" i="4"/>
  <c r="S172" i="4"/>
  <c r="S170" i="4"/>
  <c r="S168" i="4"/>
  <c r="S166" i="4"/>
  <c r="S164" i="4"/>
  <c r="S162" i="4"/>
  <c r="S160" i="4"/>
  <c r="S158" i="4"/>
  <c r="S156" i="4"/>
  <c r="S154" i="4"/>
  <c r="S152" i="4"/>
  <c r="S150" i="4"/>
  <c r="S148" i="4"/>
  <c r="S146" i="4"/>
  <c r="S144" i="4"/>
  <c r="S142" i="4"/>
  <c r="S140" i="4"/>
  <c r="S138" i="4"/>
  <c r="S136" i="4"/>
  <c r="S134" i="4"/>
  <c r="S132" i="4"/>
  <c r="S130" i="4"/>
  <c r="S128" i="4"/>
  <c r="S126" i="4"/>
  <c r="S124" i="4"/>
  <c r="S122" i="4"/>
  <c r="S120" i="4"/>
  <c r="S118" i="4"/>
  <c r="S116" i="4"/>
  <c r="S114" i="4"/>
  <c r="S112" i="4"/>
  <c r="S110" i="4"/>
  <c r="S108" i="4"/>
  <c r="S106" i="4"/>
  <c r="S104" i="4"/>
  <c r="S102" i="4"/>
  <c r="S100" i="4"/>
  <c r="S98" i="4"/>
  <c r="S96" i="4"/>
  <c r="S94" i="4"/>
  <c r="S92" i="4"/>
  <c r="S90" i="4"/>
  <c r="S88" i="4"/>
  <c r="S86" i="4"/>
  <c r="S84" i="4"/>
  <c r="S82" i="4"/>
  <c r="S80" i="4"/>
  <c r="S78" i="4"/>
  <c r="S76" i="4"/>
  <c r="S74" i="4"/>
  <c r="S72" i="4"/>
  <c r="S70" i="4"/>
  <c r="S68" i="4"/>
  <c r="S66" i="4"/>
  <c r="S64" i="4"/>
  <c r="S62" i="4"/>
  <c r="S60" i="4"/>
  <c r="S58" i="4"/>
  <c r="S56" i="4"/>
  <c r="S54" i="4"/>
  <c r="S52" i="4"/>
  <c r="S50" i="4"/>
  <c r="S48" i="4"/>
  <c r="S46" i="4"/>
  <c r="S44" i="4"/>
  <c r="S42" i="4"/>
  <c r="S40" i="4"/>
  <c r="S13" i="4"/>
  <c r="S37" i="4"/>
  <c r="S38" i="4"/>
  <c r="W10" i="5"/>
  <c r="W5" i="5"/>
  <c r="W8" i="5"/>
  <c r="W7" i="5"/>
  <c r="S39" i="4"/>
  <c r="S35" i="4"/>
  <c r="S33" i="4"/>
  <c r="S31" i="4"/>
  <c r="S29" i="4"/>
  <c r="S27" i="4"/>
  <c r="S21" i="4"/>
  <c r="S19" i="4"/>
  <c r="S17" i="4"/>
  <c r="S15" i="4"/>
  <c r="BG170" i="3"/>
  <c r="BH170" i="3"/>
  <c r="BD170" i="3"/>
  <c r="AZ170" i="3"/>
  <c r="AV170" i="3"/>
  <c r="AR170" i="3"/>
  <c r="AN170" i="3"/>
  <c r="AJ170" i="3"/>
  <c r="AF170" i="3"/>
  <c r="AB170" i="3"/>
  <c r="E14" i="20" s="1"/>
  <c r="X170" i="3"/>
  <c r="T170" i="3"/>
  <c r="P170" i="3"/>
  <c r="C14" i="20" s="1"/>
  <c r="L170" i="3"/>
  <c r="H170" i="3"/>
  <c r="S36" i="4"/>
  <c r="S25" i="4"/>
  <c r="S23" i="4"/>
  <c r="S34" i="4"/>
  <c r="S32" i="4"/>
  <c r="S30" i="4"/>
  <c r="S28" i="4"/>
  <c r="S26" i="4"/>
  <c r="S24" i="4"/>
  <c r="S22" i="4"/>
  <c r="S18" i="4"/>
  <c r="S16" i="4"/>
  <c r="S14" i="4"/>
  <c r="S12" i="4"/>
  <c r="S2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10" i="4"/>
  <c r="CS5" i="3" l="1"/>
  <c r="DA5" i="3"/>
  <c r="DI5" i="3"/>
  <c r="DQ5" i="3"/>
  <c r="BN6" i="3"/>
  <c r="BP6" i="3"/>
  <c r="BR6" i="3"/>
  <c r="BT6" i="3"/>
  <c r="BV6" i="3"/>
  <c r="BX6" i="3"/>
  <c r="BZ6" i="3"/>
  <c r="CB6" i="3"/>
  <c r="CD6" i="3"/>
  <c r="CF6" i="3"/>
  <c r="CH6" i="3"/>
  <c r="CJ6" i="3"/>
  <c r="CL6" i="3"/>
  <c r="CN6" i="3"/>
  <c r="CP6" i="3"/>
  <c r="CR6" i="3"/>
  <c r="CT6" i="3"/>
  <c r="CV6" i="3"/>
  <c r="CX6" i="3"/>
  <c r="CZ6" i="3"/>
  <c r="DB6" i="3"/>
  <c r="DD6" i="3"/>
  <c r="DF6" i="3"/>
  <c r="DH6" i="3"/>
  <c r="DJ6" i="3"/>
  <c r="DL6" i="3"/>
  <c r="DN6" i="3"/>
  <c r="DP6" i="3"/>
  <c r="DR6" i="3"/>
  <c r="DT6" i="3"/>
  <c r="BN7" i="3"/>
  <c r="BP7" i="3"/>
  <c r="BR7" i="3"/>
  <c r="BT7" i="3"/>
  <c r="BV7" i="3"/>
  <c r="BX7" i="3"/>
  <c r="BZ7" i="3"/>
  <c r="CB7" i="3"/>
  <c r="CD7" i="3"/>
  <c r="CF7" i="3"/>
  <c r="CH7" i="3"/>
  <c r="CJ7" i="3"/>
  <c r="CL7" i="3"/>
  <c r="CN7" i="3"/>
  <c r="CP7" i="3"/>
  <c r="CR7" i="3"/>
  <c r="CT7" i="3"/>
  <c r="CV7" i="3"/>
  <c r="CX7" i="3"/>
  <c r="CZ7" i="3"/>
  <c r="DB7" i="3"/>
  <c r="DD7" i="3"/>
  <c r="DF7" i="3"/>
  <c r="DH7" i="3"/>
  <c r="DJ7" i="3"/>
  <c r="DL7" i="3"/>
  <c r="DN7" i="3"/>
  <c r="DP7" i="3"/>
  <c r="DR7" i="3"/>
  <c r="DT7" i="3"/>
  <c r="BN8" i="3"/>
  <c r="CO5" i="3"/>
  <c r="CW5" i="3"/>
  <c r="DE5" i="3"/>
  <c r="DM5" i="3"/>
  <c r="BM6" i="3"/>
  <c r="BO6" i="3"/>
  <c r="BQ6" i="3"/>
  <c r="BS6" i="3"/>
  <c r="BU6" i="3"/>
  <c r="BW6" i="3"/>
  <c r="BY6" i="3"/>
  <c r="CA6" i="3"/>
  <c r="CC6" i="3"/>
  <c r="CE6" i="3"/>
  <c r="CG6" i="3"/>
  <c r="CI6" i="3"/>
  <c r="CK6" i="3"/>
  <c r="CM6" i="3"/>
  <c r="CO6" i="3"/>
  <c r="CQ6" i="3"/>
  <c r="CS6" i="3"/>
  <c r="CU6" i="3"/>
  <c r="CW6" i="3"/>
  <c r="CY6" i="3"/>
  <c r="DA6" i="3"/>
  <c r="DC6" i="3"/>
  <c r="DE6" i="3"/>
  <c r="DG6" i="3"/>
  <c r="DI6" i="3"/>
  <c r="DK6" i="3"/>
  <c r="DM6" i="3"/>
  <c r="DO6" i="3"/>
  <c r="DQ6" i="3"/>
  <c r="DS6" i="3"/>
  <c r="BM7" i="3"/>
  <c r="BO7" i="3"/>
  <c r="BQ7" i="3"/>
  <c r="BS7" i="3"/>
  <c r="BU7" i="3"/>
  <c r="BW7" i="3"/>
  <c r="BY7" i="3"/>
  <c r="CA7" i="3"/>
  <c r="CC7" i="3"/>
  <c r="CE7" i="3"/>
  <c r="CG7" i="3"/>
  <c r="CI7" i="3"/>
  <c r="CK7" i="3"/>
  <c r="CM7" i="3"/>
  <c r="CO7" i="3"/>
  <c r="CQ7" i="3"/>
  <c r="CS7" i="3"/>
  <c r="CU7" i="3"/>
  <c r="CW7" i="3"/>
  <c r="CY7" i="3"/>
  <c r="DA7" i="3"/>
  <c r="DC7" i="3"/>
  <c r="DE7" i="3"/>
  <c r="DG7" i="3"/>
  <c r="DI7" i="3"/>
  <c r="DK7" i="3"/>
  <c r="DM7" i="3"/>
  <c r="DO7" i="3"/>
  <c r="DQ7" i="3"/>
  <c r="DS7" i="3"/>
  <c r="BM8" i="3"/>
  <c r="BO8" i="3"/>
  <c r="BQ8" i="3"/>
  <c r="BS8" i="3"/>
  <c r="BU8" i="3"/>
  <c r="BW8" i="3"/>
  <c r="BY8" i="3"/>
  <c r="CA8" i="3"/>
  <c r="CC8" i="3"/>
  <c r="CE8" i="3"/>
  <c r="CG8" i="3"/>
  <c r="BR8" i="3"/>
  <c r="BV8" i="3"/>
  <c r="BZ8" i="3"/>
  <c r="CD8" i="3"/>
  <c r="CH8" i="3"/>
  <c r="CJ8" i="3"/>
  <c r="CL8" i="3"/>
  <c r="CN8" i="3"/>
  <c r="CP8" i="3"/>
  <c r="CR8" i="3"/>
  <c r="CT8" i="3"/>
  <c r="CV8" i="3"/>
  <c r="CX8" i="3"/>
  <c r="CZ8" i="3"/>
  <c r="DB8" i="3"/>
  <c r="DD8" i="3"/>
  <c r="DF8" i="3"/>
  <c r="DH8" i="3"/>
  <c r="DJ8" i="3"/>
  <c r="DL8" i="3"/>
  <c r="DN8" i="3"/>
  <c r="DP8" i="3"/>
  <c r="DR8" i="3"/>
  <c r="DT8" i="3"/>
  <c r="BN9" i="3"/>
  <c r="BP9" i="3"/>
  <c r="BR9" i="3"/>
  <c r="BT9" i="3"/>
  <c r="BV9" i="3"/>
  <c r="BX9" i="3"/>
  <c r="BZ9" i="3"/>
  <c r="CB9" i="3"/>
  <c r="CD9" i="3"/>
  <c r="CF9" i="3"/>
  <c r="CH9" i="3"/>
  <c r="CJ9" i="3"/>
  <c r="CL9" i="3"/>
  <c r="CN9" i="3"/>
  <c r="CP9" i="3"/>
  <c r="CR9" i="3"/>
  <c r="CT9" i="3"/>
  <c r="CV9" i="3"/>
  <c r="CX9" i="3"/>
  <c r="CZ9" i="3"/>
  <c r="DB9" i="3"/>
  <c r="DD9" i="3"/>
  <c r="DF9" i="3"/>
  <c r="DH9" i="3"/>
  <c r="DJ9" i="3"/>
  <c r="DL9" i="3"/>
  <c r="DN9" i="3"/>
  <c r="DP9" i="3"/>
  <c r="DR9" i="3"/>
  <c r="DT9" i="3"/>
  <c r="BN10" i="3"/>
  <c r="BP10" i="3"/>
  <c r="BR10" i="3"/>
  <c r="BT10" i="3"/>
  <c r="BV10" i="3"/>
  <c r="BX10" i="3"/>
  <c r="BZ10" i="3"/>
  <c r="CB10" i="3"/>
  <c r="CD10" i="3"/>
  <c r="CF10" i="3"/>
  <c r="CH10" i="3"/>
  <c r="CJ10" i="3"/>
  <c r="CL10" i="3"/>
  <c r="CN10" i="3"/>
  <c r="CP10" i="3"/>
  <c r="CR10" i="3"/>
  <c r="CT10" i="3"/>
  <c r="CV10" i="3"/>
  <c r="CX10" i="3"/>
  <c r="CZ10" i="3"/>
  <c r="DB10" i="3"/>
  <c r="DD10" i="3"/>
  <c r="DF10" i="3"/>
  <c r="DH10" i="3"/>
  <c r="DJ10" i="3"/>
  <c r="DL10" i="3"/>
  <c r="DN10" i="3"/>
  <c r="DP10" i="3"/>
  <c r="DR10" i="3"/>
  <c r="DT10" i="3"/>
  <c r="BN11" i="3"/>
  <c r="BP11" i="3"/>
  <c r="BP8" i="3"/>
  <c r="BT8" i="3"/>
  <c r="BX8" i="3"/>
  <c r="CB8" i="3"/>
  <c r="CF8" i="3"/>
  <c r="CI8" i="3"/>
  <c r="CK8" i="3"/>
  <c r="CM8" i="3"/>
  <c r="CO8" i="3"/>
  <c r="CQ8" i="3"/>
  <c r="CS8" i="3"/>
  <c r="CU8" i="3"/>
  <c r="CW8" i="3"/>
  <c r="CY8" i="3"/>
  <c r="DA8" i="3"/>
  <c r="DC8" i="3"/>
  <c r="DE8" i="3"/>
  <c r="DG8" i="3"/>
  <c r="DI8" i="3"/>
  <c r="DK8" i="3"/>
  <c r="DM8" i="3"/>
  <c r="DO8" i="3"/>
  <c r="DQ8" i="3"/>
  <c r="DS8" i="3"/>
  <c r="BM9" i="3"/>
  <c r="BO9" i="3"/>
  <c r="BQ9" i="3"/>
  <c r="BS9" i="3"/>
  <c r="BU9" i="3"/>
  <c r="BW9" i="3"/>
  <c r="BY9" i="3"/>
  <c r="CA9" i="3"/>
  <c r="CC9" i="3"/>
  <c r="CE9" i="3"/>
  <c r="CG9" i="3"/>
  <c r="CI9" i="3"/>
  <c r="CK9" i="3"/>
  <c r="CM9" i="3"/>
  <c r="CO9" i="3"/>
  <c r="CQ9" i="3"/>
  <c r="CS9" i="3"/>
  <c r="CU9" i="3"/>
  <c r="CW9" i="3"/>
  <c r="CY9" i="3"/>
  <c r="DA9" i="3"/>
  <c r="DC9" i="3"/>
  <c r="DE9" i="3"/>
  <c r="DG9" i="3"/>
  <c r="DI9" i="3"/>
  <c r="DK9" i="3"/>
  <c r="DM9" i="3"/>
  <c r="DO9" i="3"/>
  <c r="DQ9" i="3"/>
  <c r="DS9" i="3"/>
  <c r="BM10" i="3"/>
  <c r="BO10" i="3"/>
  <c r="BQ10" i="3"/>
  <c r="BS10" i="3"/>
  <c r="BU10" i="3"/>
  <c r="BW10" i="3"/>
  <c r="BY10" i="3"/>
  <c r="CA10" i="3"/>
  <c r="CC10" i="3"/>
  <c r="CE10" i="3"/>
  <c r="CG10" i="3"/>
  <c r="CI10" i="3"/>
  <c r="CK10" i="3"/>
  <c r="CM10" i="3"/>
  <c r="CO10" i="3"/>
  <c r="CQ10" i="3"/>
  <c r="CS10" i="3"/>
  <c r="CU10" i="3"/>
  <c r="CW10" i="3"/>
  <c r="CY10" i="3"/>
  <c r="DA10" i="3"/>
  <c r="DC10" i="3"/>
  <c r="DE10" i="3"/>
  <c r="DG10" i="3"/>
  <c r="DI10" i="3"/>
  <c r="DK10" i="3"/>
  <c r="DM10" i="3"/>
  <c r="DO10" i="3"/>
  <c r="DQ10" i="3"/>
  <c r="DS10" i="3"/>
  <c r="BM11" i="3"/>
  <c r="BQ11" i="3"/>
  <c r="BS11" i="3"/>
  <c r="BU11" i="3"/>
  <c r="BW11" i="3"/>
  <c r="BY11" i="3"/>
  <c r="CA11" i="3"/>
  <c r="CC11" i="3"/>
  <c r="CE11" i="3"/>
  <c r="CG11" i="3"/>
  <c r="CI11" i="3"/>
  <c r="CK11" i="3"/>
  <c r="CM11" i="3"/>
  <c r="CO11" i="3"/>
  <c r="CQ11" i="3"/>
  <c r="CS11" i="3"/>
  <c r="CU11" i="3"/>
  <c r="CW11" i="3"/>
  <c r="CY11" i="3"/>
  <c r="DA11" i="3"/>
  <c r="DC11" i="3"/>
  <c r="DE11" i="3"/>
  <c r="DG11" i="3"/>
  <c r="DI11" i="3"/>
  <c r="DK11" i="3"/>
  <c r="DM11" i="3"/>
  <c r="DO11" i="3"/>
  <c r="DQ11" i="3"/>
  <c r="DS11" i="3"/>
  <c r="BM12" i="3"/>
  <c r="BO12" i="3"/>
  <c r="BQ12" i="3"/>
  <c r="BS12" i="3"/>
  <c r="BU12" i="3"/>
  <c r="BW12" i="3"/>
  <c r="BY12" i="3"/>
  <c r="CA12" i="3"/>
  <c r="CC12" i="3"/>
  <c r="CE12" i="3"/>
  <c r="CG12" i="3"/>
  <c r="CI12" i="3"/>
  <c r="CK12" i="3"/>
  <c r="CM12" i="3"/>
  <c r="CO12" i="3"/>
  <c r="CQ12" i="3"/>
  <c r="CS12" i="3"/>
  <c r="CU12" i="3"/>
  <c r="CW12" i="3"/>
  <c r="CY12" i="3"/>
  <c r="DA12" i="3"/>
  <c r="DC12" i="3"/>
  <c r="DE12" i="3"/>
  <c r="DG12" i="3"/>
  <c r="DI12" i="3"/>
  <c r="DK12" i="3"/>
  <c r="DM12" i="3"/>
  <c r="DO12" i="3"/>
  <c r="DQ12" i="3"/>
  <c r="DS12" i="3"/>
  <c r="BM13" i="3"/>
  <c r="BO13" i="3"/>
  <c r="BQ13" i="3"/>
  <c r="BS13" i="3"/>
  <c r="BU13" i="3"/>
  <c r="BW13" i="3"/>
  <c r="BY13" i="3"/>
  <c r="CA13" i="3"/>
  <c r="CC13" i="3"/>
  <c r="CE13" i="3"/>
  <c r="CG13" i="3"/>
  <c r="CI13" i="3"/>
  <c r="CK13" i="3"/>
  <c r="CM13" i="3"/>
  <c r="CO13" i="3"/>
  <c r="CQ13" i="3"/>
  <c r="CS13" i="3"/>
  <c r="CU13" i="3"/>
  <c r="CW13" i="3"/>
  <c r="CY13" i="3"/>
  <c r="DA13" i="3"/>
  <c r="DC13" i="3"/>
  <c r="DE13" i="3"/>
  <c r="DG13" i="3"/>
  <c r="DI13" i="3"/>
  <c r="DK13" i="3"/>
  <c r="DM13" i="3"/>
  <c r="DO13" i="3"/>
  <c r="DQ13" i="3"/>
  <c r="DS13" i="3"/>
  <c r="BM16" i="3"/>
  <c r="BO16" i="3"/>
  <c r="BQ16" i="3"/>
  <c r="BS16" i="3"/>
  <c r="BU16" i="3"/>
  <c r="BW16" i="3"/>
  <c r="BY16" i="3"/>
  <c r="CA16" i="3"/>
  <c r="CC16" i="3"/>
  <c r="CE16" i="3"/>
  <c r="CG16" i="3"/>
  <c r="CI16" i="3"/>
  <c r="CK16" i="3"/>
  <c r="CM16" i="3"/>
  <c r="CO16" i="3"/>
  <c r="CQ16" i="3"/>
  <c r="CS16" i="3"/>
  <c r="CU16" i="3"/>
  <c r="CW16" i="3"/>
  <c r="CY16" i="3"/>
  <c r="DA16" i="3"/>
  <c r="DC16" i="3"/>
  <c r="DE16" i="3"/>
  <c r="DG16" i="3"/>
  <c r="DI16" i="3"/>
  <c r="DK16" i="3"/>
  <c r="DM16" i="3"/>
  <c r="DO16" i="3"/>
  <c r="DQ16" i="3"/>
  <c r="DS16" i="3"/>
  <c r="BM17" i="3"/>
  <c r="BO17" i="3"/>
  <c r="BQ17" i="3"/>
  <c r="BS17" i="3"/>
  <c r="BU17" i="3"/>
  <c r="BW17" i="3"/>
  <c r="BY17" i="3"/>
  <c r="CA17" i="3"/>
  <c r="CC17" i="3"/>
  <c r="CE17" i="3"/>
  <c r="CG17" i="3"/>
  <c r="CI17" i="3"/>
  <c r="CK17" i="3"/>
  <c r="CM17" i="3"/>
  <c r="CO17" i="3"/>
  <c r="CQ17" i="3"/>
  <c r="CS17" i="3"/>
  <c r="CU17" i="3"/>
  <c r="CW17" i="3"/>
  <c r="CY17" i="3"/>
  <c r="DA17" i="3"/>
  <c r="DC17" i="3"/>
  <c r="DE17" i="3"/>
  <c r="DG17" i="3"/>
  <c r="DI17" i="3"/>
  <c r="DK17" i="3"/>
  <c r="DM17" i="3"/>
  <c r="DO17" i="3"/>
  <c r="DQ17" i="3"/>
  <c r="DS17" i="3"/>
  <c r="BM18" i="3"/>
  <c r="BO18" i="3"/>
  <c r="BQ18" i="3"/>
  <c r="BS18" i="3"/>
  <c r="BU18" i="3"/>
  <c r="BW18" i="3"/>
  <c r="BY18" i="3"/>
  <c r="CA18" i="3"/>
  <c r="CC18" i="3"/>
  <c r="CE18" i="3"/>
  <c r="CG18" i="3"/>
  <c r="CI18" i="3"/>
  <c r="CK18" i="3"/>
  <c r="CM18" i="3"/>
  <c r="CO18" i="3"/>
  <c r="CQ18" i="3"/>
  <c r="CS18" i="3"/>
  <c r="CU18" i="3"/>
  <c r="CW18" i="3"/>
  <c r="CY18" i="3"/>
  <c r="DA18" i="3"/>
  <c r="DC18" i="3"/>
  <c r="BO11" i="3"/>
  <c r="BR11" i="3"/>
  <c r="BT11" i="3"/>
  <c r="BV11" i="3"/>
  <c r="BX11" i="3"/>
  <c r="BZ11" i="3"/>
  <c r="CB11" i="3"/>
  <c r="CD11" i="3"/>
  <c r="CF11" i="3"/>
  <c r="CH11" i="3"/>
  <c r="CJ11" i="3"/>
  <c r="CL11" i="3"/>
  <c r="CN11" i="3"/>
  <c r="CP11" i="3"/>
  <c r="CR11" i="3"/>
  <c r="CT11" i="3"/>
  <c r="CV11" i="3"/>
  <c r="CX11" i="3"/>
  <c r="CZ11" i="3"/>
  <c r="DB11" i="3"/>
  <c r="DD11" i="3"/>
  <c r="DF11" i="3"/>
  <c r="DH11" i="3"/>
  <c r="DJ11" i="3"/>
  <c r="DL11" i="3"/>
  <c r="DN11" i="3"/>
  <c r="DP11" i="3"/>
  <c r="DR11" i="3"/>
  <c r="DT11" i="3"/>
  <c r="BN12" i="3"/>
  <c r="BP12" i="3"/>
  <c r="BR12" i="3"/>
  <c r="BT12" i="3"/>
  <c r="BV12" i="3"/>
  <c r="BX12" i="3"/>
  <c r="BZ12" i="3"/>
  <c r="CB12" i="3"/>
  <c r="CD12" i="3"/>
  <c r="CF12" i="3"/>
  <c r="CH12" i="3"/>
  <c r="CJ12" i="3"/>
  <c r="CL12" i="3"/>
  <c r="CN12" i="3"/>
  <c r="CP12" i="3"/>
  <c r="CR12" i="3"/>
  <c r="CT12" i="3"/>
  <c r="CV12" i="3"/>
  <c r="CX12" i="3"/>
  <c r="CZ12" i="3"/>
  <c r="DB12" i="3"/>
  <c r="DD12" i="3"/>
  <c r="DF12" i="3"/>
  <c r="DH12" i="3"/>
  <c r="DJ12" i="3"/>
  <c r="DL12" i="3"/>
  <c r="DN12" i="3"/>
  <c r="DP12" i="3"/>
  <c r="DR12" i="3"/>
  <c r="DT12" i="3"/>
  <c r="BN13" i="3"/>
  <c r="BP13" i="3"/>
  <c r="BR13" i="3"/>
  <c r="BT13" i="3"/>
  <c r="BV13" i="3"/>
  <c r="BX13" i="3"/>
  <c r="BZ13" i="3"/>
  <c r="CB13" i="3"/>
  <c r="CD13" i="3"/>
  <c r="CF13" i="3"/>
  <c r="CH13" i="3"/>
  <c r="CJ13" i="3"/>
  <c r="CL13" i="3"/>
  <c r="CN13" i="3"/>
  <c r="CP13" i="3"/>
  <c r="CR13" i="3"/>
  <c r="CT13" i="3"/>
  <c r="CV13" i="3"/>
  <c r="CX13" i="3"/>
  <c r="CZ13" i="3"/>
  <c r="DB13" i="3"/>
  <c r="DD13" i="3"/>
  <c r="DF13" i="3"/>
  <c r="DH13" i="3"/>
  <c r="DJ13" i="3"/>
  <c r="DL13" i="3"/>
  <c r="DN13" i="3"/>
  <c r="DP13" i="3"/>
  <c r="DR13" i="3"/>
  <c r="DT13" i="3"/>
  <c r="BN16" i="3"/>
  <c r="BP16" i="3"/>
  <c r="BR16" i="3"/>
  <c r="BT16" i="3"/>
  <c r="BV16" i="3"/>
  <c r="BX16" i="3"/>
  <c r="BZ16" i="3"/>
  <c r="CB16" i="3"/>
  <c r="CD16" i="3"/>
  <c r="CF16" i="3"/>
  <c r="CH16" i="3"/>
  <c r="CJ16" i="3"/>
  <c r="CL16" i="3"/>
  <c r="CN16" i="3"/>
  <c r="CP16" i="3"/>
  <c r="CR16" i="3"/>
  <c r="CT16" i="3"/>
  <c r="CV16" i="3"/>
  <c r="CX16" i="3"/>
  <c r="CZ16" i="3"/>
  <c r="DB16" i="3"/>
  <c r="DD16" i="3"/>
  <c r="DF16" i="3"/>
  <c r="DH16" i="3"/>
  <c r="DJ16" i="3"/>
  <c r="DL16" i="3"/>
  <c r="DN16" i="3"/>
  <c r="DP16" i="3"/>
  <c r="DR16" i="3"/>
  <c r="DT16" i="3"/>
  <c r="BN17" i="3"/>
  <c r="BP17" i="3"/>
  <c r="BR17" i="3"/>
  <c r="BT17" i="3"/>
  <c r="BV17" i="3"/>
  <c r="BX17" i="3"/>
  <c r="BZ17" i="3"/>
  <c r="CB17" i="3"/>
  <c r="CD17" i="3"/>
  <c r="CF17" i="3"/>
  <c r="CH17" i="3"/>
  <c r="CJ17" i="3"/>
  <c r="CL17" i="3"/>
  <c r="CN17" i="3"/>
  <c r="CP17" i="3"/>
  <c r="CR17" i="3"/>
  <c r="CT17" i="3"/>
  <c r="CV17" i="3"/>
  <c r="CX17" i="3"/>
  <c r="CZ17" i="3"/>
  <c r="DB17" i="3"/>
  <c r="DD17" i="3"/>
  <c r="DF17" i="3"/>
  <c r="DH17" i="3"/>
  <c r="DJ17" i="3"/>
  <c r="DL17" i="3"/>
  <c r="DN17" i="3"/>
  <c r="DP17" i="3"/>
  <c r="DR17" i="3"/>
  <c r="DT17" i="3"/>
  <c r="BN18" i="3"/>
  <c r="BP18" i="3"/>
  <c r="BR18" i="3"/>
  <c r="BT18" i="3"/>
  <c r="BV18" i="3"/>
  <c r="BX18" i="3"/>
  <c r="BZ18" i="3"/>
  <c r="CB18" i="3"/>
  <c r="CD18" i="3"/>
  <c r="CF18" i="3"/>
  <c r="CH18" i="3"/>
  <c r="CJ18" i="3"/>
  <c r="CL18" i="3"/>
  <c r="CN18" i="3"/>
  <c r="CP18" i="3"/>
  <c r="CR18" i="3"/>
  <c r="CT18" i="3"/>
  <c r="CV18" i="3"/>
  <c r="CX18" i="3"/>
  <c r="CZ18" i="3"/>
  <c r="DB18" i="3"/>
  <c r="DE18" i="3"/>
  <c r="DG18" i="3"/>
  <c r="DI18" i="3"/>
  <c r="DK18" i="3"/>
  <c r="DM18" i="3"/>
  <c r="DO18" i="3"/>
  <c r="DQ18" i="3"/>
  <c r="DS18" i="3"/>
  <c r="BM19" i="3"/>
  <c r="BO19" i="3"/>
  <c r="BQ19" i="3"/>
  <c r="BS19" i="3"/>
  <c r="BU19" i="3"/>
  <c r="BW19" i="3"/>
  <c r="BY19" i="3"/>
  <c r="CA19" i="3"/>
  <c r="CC19" i="3"/>
  <c r="CE19" i="3"/>
  <c r="CG19" i="3"/>
  <c r="CI19" i="3"/>
  <c r="CK19" i="3"/>
  <c r="CM19" i="3"/>
  <c r="CO19" i="3"/>
  <c r="CQ19" i="3"/>
  <c r="CS19" i="3"/>
  <c r="CU19" i="3"/>
  <c r="CW19" i="3"/>
  <c r="CY19" i="3"/>
  <c r="DA19" i="3"/>
  <c r="DC19" i="3"/>
  <c r="DE19" i="3"/>
  <c r="DG19" i="3"/>
  <c r="DI19" i="3"/>
  <c r="DK19" i="3"/>
  <c r="DM19" i="3"/>
  <c r="DO19" i="3"/>
  <c r="DQ19" i="3"/>
  <c r="DS19" i="3"/>
  <c r="BM20" i="3"/>
  <c r="BO20" i="3"/>
  <c r="BQ20" i="3"/>
  <c r="BS20" i="3"/>
  <c r="BU20" i="3"/>
  <c r="BW20" i="3"/>
  <c r="BY20" i="3"/>
  <c r="CA20" i="3"/>
  <c r="CC20" i="3"/>
  <c r="CE20" i="3"/>
  <c r="CG20" i="3"/>
  <c r="CI20" i="3"/>
  <c r="CK20" i="3"/>
  <c r="CM20" i="3"/>
  <c r="CO20" i="3"/>
  <c r="CQ20" i="3"/>
  <c r="CS20" i="3"/>
  <c r="CU20" i="3"/>
  <c r="CW20" i="3"/>
  <c r="CY20" i="3"/>
  <c r="DA20" i="3"/>
  <c r="DC20" i="3"/>
  <c r="DE20" i="3"/>
  <c r="DG20" i="3"/>
  <c r="DI20" i="3"/>
  <c r="DK20" i="3"/>
  <c r="DM20" i="3"/>
  <c r="DO20" i="3"/>
  <c r="DQ20" i="3"/>
  <c r="DS20" i="3"/>
  <c r="BM21" i="3"/>
  <c r="BO21" i="3"/>
  <c r="BQ21" i="3"/>
  <c r="BS21" i="3"/>
  <c r="BU21" i="3"/>
  <c r="BW21" i="3"/>
  <c r="BY21" i="3"/>
  <c r="CA21" i="3"/>
  <c r="CC21" i="3"/>
  <c r="CE21" i="3"/>
  <c r="CG21" i="3"/>
  <c r="CI21" i="3"/>
  <c r="CK21" i="3"/>
  <c r="CM21" i="3"/>
  <c r="CO21" i="3"/>
  <c r="CQ21" i="3"/>
  <c r="CS21" i="3"/>
  <c r="CU21" i="3"/>
  <c r="CW21" i="3"/>
  <c r="CY21" i="3"/>
  <c r="DA21" i="3"/>
  <c r="DC21" i="3"/>
  <c r="DE21" i="3"/>
  <c r="DG21" i="3"/>
  <c r="DI21" i="3"/>
  <c r="DK21" i="3"/>
  <c r="DM21" i="3"/>
  <c r="DO21" i="3"/>
  <c r="DQ21" i="3"/>
  <c r="DS21" i="3"/>
  <c r="BM22" i="3"/>
  <c r="BO22" i="3"/>
  <c r="BQ22" i="3"/>
  <c r="BS22" i="3"/>
  <c r="BU22" i="3"/>
  <c r="BW22" i="3"/>
  <c r="BY22" i="3"/>
  <c r="CA22" i="3"/>
  <c r="CC22" i="3"/>
  <c r="CE22" i="3"/>
  <c r="CG22" i="3"/>
  <c r="CI22" i="3"/>
  <c r="CK22" i="3"/>
  <c r="CM22" i="3"/>
  <c r="CO22" i="3"/>
  <c r="CQ22" i="3"/>
  <c r="CS22" i="3"/>
  <c r="CU22" i="3"/>
  <c r="CW22" i="3"/>
  <c r="CY22" i="3"/>
  <c r="DA22" i="3"/>
  <c r="DC22" i="3"/>
  <c r="DE22" i="3"/>
  <c r="DG22" i="3"/>
  <c r="DI22" i="3"/>
  <c r="DK22" i="3"/>
  <c r="DM22" i="3"/>
  <c r="DO22" i="3"/>
  <c r="DQ22" i="3"/>
  <c r="DS22" i="3"/>
  <c r="BM23" i="3"/>
  <c r="BO23" i="3"/>
  <c r="BQ23" i="3"/>
  <c r="BS23" i="3"/>
  <c r="BU23" i="3"/>
  <c r="BW23" i="3"/>
  <c r="BY23" i="3"/>
  <c r="CA23" i="3"/>
  <c r="CC23" i="3"/>
  <c r="CE23" i="3"/>
  <c r="CG23" i="3"/>
  <c r="CI23" i="3"/>
  <c r="CK23" i="3"/>
  <c r="CM23" i="3"/>
  <c r="CO23" i="3"/>
  <c r="CQ23" i="3"/>
  <c r="CS23" i="3"/>
  <c r="CU23" i="3"/>
  <c r="CW23" i="3"/>
  <c r="CY23" i="3"/>
  <c r="DA23" i="3"/>
  <c r="DC23" i="3"/>
  <c r="DE23" i="3"/>
  <c r="DG23" i="3"/>
  <c r="DI23" i="3"/>
  <c r="DK23" i="3"/>
  <c r="DM23" i="3"/>
  <c r="DO23" i="3"/>
  <c r="DQ23" i="3"/>
  <c r="DS23" i="3"/>
  <c r="BM24" i="3"/>
  <c r="BO24" i="3"/>
  <c r="BQ24" i="3"/>
  <c r="BS24" i="3"/>
  <c r="BU24" i="3"/>
  <c r="BW24" i="3"/>
  <c r="BY24" i="3"/>
  <c r="CA24" i="3"/>
  <c r="CC24" i="3"/>
  <c r="CE24" i="3"/>
  <c r="CG24" i="3"/>
  <c r="CI24" i="3"/>
  <c r="DD18" i="3"/>
  <c r="DF18" i="3"/>
  <c r="DH18" i="3"/>
  <c r="DJ18" i="3"/>
  <c r="DL18" i="3"/>
  <c r="DN18" i="3"/>
  <c r="DP18" i="3"/>
  <c r="DR18" i="3"/>
  <c r="DT18" i="3"/>
  <c r="BN19" i="3"/>
  <c r="BP19" i="3"/>
  <c r="BR19" i="3"/>
  <c r="BT19" i="3"/>
  <c r="BV19" i="3"/>
  <c r="BX19" i="3"/>
  <c r="BZ19" i="3"/>
  <c r="CB19" i="3"/>
  <c r="CD19" i="3"/>
  <c r="CF19" i="3"/>
  <c r="CH19" i="3"/>
  <c r="CJ19" i="3"/>
  <c r="CL19" i="3"/>
  <c r="CN19" i="3"/>
  <c r="CP19" i="3"/>
  <c r="CR19" i="3"/>
  <c r="CT19" i="3"/>
  <c r="CV19" i="3"/>
  <c r="CX19" i="3"/>
  <c r="CZ19" i="3"/>
  <c r="DB19" i="3"/>
  <c r="DD19" i="3"/>
  <c r="DF19" i="3"/>
  <c r="DH19" i="3"/>
  <c r="DJ19" i="3"/>
  <c r="DL19" i="3"/>
  <c r="DN19" i="3"/>
  <c r="DP19" i="3"/>
  <c r="DR19" i="3"/>
  <c r="DT19" i="3"/>
  <c r="BN20" i="3"/>
  <c r="BP20" i="3"/>
  <c r="BR20" i="3"/>
  <c r="BT20" i="3"/>
  <c r="BV20" i="3"/>
  <c r="BX20" i="3"/>
  <c r="BZ20" i="3"/>
  <c r="CB20" i="3"/>
  <c r="CD20" i="3"/>
  <c r="CF20" i="3"/>
  <c r="CH20" i="3"/>
  <c r="CJ20" i="3"/>
  <c r="CL20" i="3"/>
  <c r="CN20" i="3"/>
  <c r="CP20" i="3"/>
  <c r="CR20" i="3"/>
  <c r="CT20" i="3"/>
  <c r="CV20" i="3"/>
  <c r="CX20" i="3"/>
  <c r="CZ20" i="3"/>
  <c r="DB20" i="3"/>
  <c r="DD20" i="3"/>
  <c r="DF20" i="3"/>
  <c r="DH20" i="3"/>
  <c r="DJ20" i="3"/>
  <c r="DL20" i="3"/>
  <c r="DN20" i="3"/>
  <c r="DP20" i="3"/>
  <c r="DR20" i="3"/>
  <c r="DT20" i="3"/>
  <c r="BN21" i="3"/>
  <c r="BP21" i="3"/>
  <c r="BR21" i="3"/>
  <c r="BT21" i="3"/>
  <c r="BV21" i="3"/>
  <c r="BX21" i="3"/>
  <c r="BZ21" i="3"/>
  <c r="CB21" i="3"/>
  <c r="CD21" i="3"/>
  <c r="CF21" i="3"/>
  <c r="CH21" i="3"/>
  <c r="CJ21" i="3"/>
  <c r="CL21" i="3"/>
  <c r="CN21" i="3"/>
  <c r="CP21" i="3"/>
  <c r="CR21" i="3"/>
  <c r="CT21" i="3"/>
  <c r="CV21" i="3"/>
  <c r="CX21" i="3"/>
  <c r="CZ21" i="3"/>
  <c r="DB21" i="3"/>
  <c r="DD21" i="3"/>
  <c r="DF21" i="3"/>
  <c r="DH21" i="3"/>
  <c r="DJ21" i="3"/>
  <c r="DL21" i="3"/>
  <c r="DN21" i="3"/>
  <c r="DP21" i="3"/>
  <c r="DR21" i="3"/>
  <c r="DT21" i="3"/>
  <c r="BN22" i="3"/>
  <c r="BP22" i="3"/>
  <c r="BR22" i="3"/>
  <c r="BT22" i="3"/>
  <c r="BV22" i="3"/>
  <c r="BX22" i="3"/>
  <c r="BZ22" i="3"/>
  <c r="CB22" i="3"/>
  <c r="CD22" i="3"/>
  <c r="CF22" i="3"/>
  <c r="CH22" i="3"/>
  <c r="CJ22" i="3"/>
  <c r="CL22" i="3"/>
  <c r="CN22" i="3"/>
  <c r="CP22" i="3"/>
  <c r="CR22" i="3"/>
  <c r="CT22" i="3"/>
  <c r="CV22" i="3"/>
  <c r="CX22" i="3"/>
  <c r="CZ22" i="3"/>
  <c r="DB22" i="3"/>
  <c r="DD22" i="3"/>
  <c r="DF22" i="3"/>
  <c r="DH22" i="3"/>
  <c r="DJ22" i="3"/>
  <c r="DL22" i="3"/>
  <c r="DN22" i="3"/>
  <c r="DP22" i="3"/>
  <c r="DR22" i="3"/>
  <c r="DT22" i="3"/>
  <c r="BN23" i="3"/>
  <c r="BP23" i="3"/>
  <c r="BR23" i="3"/>
  <c r="BT23" i="3"/>
  <c r="BV23" i="3"/>
  <c r="BX23" i="3"/>
  <c r="BZ23" i="3"/>
  <c r="CB23" i="3"/>
  <c r="CD23" i="3"/>
  <c r="CF23" i="3"/>
  <c r="CH23" i="3"/>
  <c r="CJ23" i="3"/>
  <c r="CL23" i="3"/>
  <c r="CN23" i="3"/>
  <c r="CP23" i="3"/>
  <c r="CR23" i="3"/>
  <c r="CT23" i="3"/>
  <c r="CV23" i="3"/>
  <c r="CX23" i="3"/>
  <c r="CZ23" i="3"/>
  <c r="DB23" i="3"/>
  <c r="DD23" i="3"/>
  <c r="DF23" i="3"/>
  <c r="DH23" i="3"/>
  <c r="DJ23" i="3"/>
  <c r="DL23" i="3"/>
  <c r="DN23" i="3"/>
  <c r="DP23" i="3"/>
  <c r="DR23" i="3"/>
  <c r="DT23" i="3"/>
  <c r="BN24" i="3"/>
  <c r="BP24" i="3"/>
  <c r="BR24" i="3"/>
  <c r="BT24" i="3"/>
  <c r="BV24" i="3"/>
  <c r="BX24" i="3"/>
  <c r="BZ24" i="3"/>
  <c r="CB24" i="3"/>
  <c r="CD24" i="3"/>
  <c r="CF24" i="3"/>
  <c r="CH24" i="3"/>
  <c r="CJ24" i="3"/>
  <c r="CL24" i="3"/>
  <c r="CN24" i="3"/>
  <c r="CP24" i="3"/>
  <c r="CR24" i="3"/>
  <c r="CT24" i="3"/>
  <c r="CM24" i="3"/>
  <c r="CQ24" i="3"/>
  <c r="CU24" i="3"/>
  <c r="CW24" i="3"/>
  <c r="CY24" i="3"/>
  <c r="DA24" i="3"/>
  <c r="DC24" i="3"/>
  <c r="DE24" i="3"/>
  <c r="DG24" i="3"/>
  <c r="DI24" i="3"/>
  <c r="DK24" i="3"/>
  <c r="DM24" i="3"/>
  <c r="DO24" i="3"/>
  <c r="DQ24" i="3"/>
  <c r="DS24" i="3"/>
  <c r="CK24" i="3"/>
  <c r="CO24" i="3"/>
  <c r="CS24" i="3"/>
  <c r="CV24" i="3"/>
  <c r="CX24" i="3"/>
  <c r="CZ24" i="3"/>
  <c r="DB24" i="3"/>
  <c r="DD24" i="3"/>
  <c r="DF24" i="3"/>
  <c r="DH24" i="3"/>
  <c r="DJ24" i="3"/>
  <c r="DL24" i="3"/>
  <c r="DN24" i="3"/>
  <c r="DP24" i="3"/>
  <c r="DR24" i="3"/>
  <c r="DT24" i="3"/>
  <c r="DS5" i="3"/>
  <c r="DK5" i="3"/>
  <c r="DC5" i="3"/>
  <c r="CU5" i="3"/>
  <c r="DT5" i="3"/>
  <c r="DP5" i="3"/>
  <c r="DL5" i="3"/>
  <c r="DH5" i="3"/>
  <c r="DD5" i="3"/>
  <c r="CZ5" i="3"/>
  <c r="CV5" i="3"/>
  <c r="CR5" i="3"/>
  <c r="CL5" i="3"/>
  <c r="CD5" i="3"/>
  <c r="BZ5" i="3"/>
  <c r="BR5" i="3"/>
  <c r="DO5" i="3"/>
  <c r="DG5" i="3"/>
  <c r="CY5" i="3"/>
  <c r="CQ5" i="3"/>
  <c r="DR5" i="3"/>
  <c r="DN5" i="3"/>
  <c r="DJ5" i="3"/>
  <c r="DF5" i="3"/>
  <c r="DB5" i="3"/>
  <c r="CX5" i="3"/>
  <c r="CT5" i="3"/>
  <c r="CP5" i="3"/>
  <c r="CH5" i="3"/>
  <c r="BT5" i="3"/>
  <c r="BV5" i="3"/>
  <c r="BN5" i="3"/>
  <c r="B9" i="21"/>
  <c r="C9" i="21" s="1"/>
  <c r="B8" i="21"/>
  <c r="C8" i="21" s="1"/>
  <c r="CB5" i="3"/>
  <c r="CF5" i="3"/>
  <c r="CJ5" i="3"/>
  <c r="CN5" i="3"/>
  <c r="BP5" i="3"/>
  <c r="BX5" i="3"/>
  <c r="CC5" i="3"/>
  <c r="CE5" i="3"/>
  <c r="CG5" i="3"/>
  <c r="CI5" i="3"/>
  <c r="CK5" i="3"/>
  <c r="CM5" i="3"/>
  <c r="BM5" i="3"/>
  <c r="BO5" i="3"/>
  <c r="BQ5" i="3"/>
  <c r="BS5" i="3"/>
  <c r="BU5" i="3"/>
  <c r="BW5" i="3"/>
  <c r="BY5" i="3"/>
  <c r="CA5" i="3"/>
  <c r="BM183" i="3"/>
  <c r="BM139" i="3"/>
  <c r="BU183" i="3"/>
  <c r="BU139" i="3"/>
  <c r="CI139" i="3"/>
  <c r="CI183" i="3"/>
  <c r="CO139" i="3"/>
  <c r="CO183" i="3"/>
  <c r="CU183" i="3"/>
  <c r="CU139" i="3"/>
  <c r="DA183" i="3"/>
  <c r="DA139" i="3"/>
  <c r="DO139" i="3"/>
  <c r="DO183" i="3"/>
  <c r="BR183" i="3"/>
  <c r="BR139" i="3"/>
  <c r="BX183" i="3"/>
  <c r="BX139" i="3"/>
  <c r="CH183" i="3"/>
  <c r="CH139" i="3"/>
  <c r="CN183" i="3"/>
  <c r="CN139" i="3"/>
  <c r="CX183" i="3"/>
  <c r="CX139" i="3"/>
  <c r="DD183" i="3"/>
  <c r="DD139" i="3"/>
  <c r="DN183" i="3"/>
  <c r="DN139" i="3"/>
  <c r="DT183" i="3"/>
  <c r="DT139" i="3"/>
  <c r="BS183" i="3"/>
  <c r="BS139" i="3"/>
  <c r="CA183" i="3"/>
  <c r="CA139" i="3"/>
  <c r="CG183" i="3"/>
  <c r="CG139" i="3"/>
  <c r="CM139" i="3"/>
  <c r="CM183" i="3"/>
  <c r="CS139" i="3"/>
  <c r="CS183" i="3"/>
  <c r="DG183" i="3"/>
  <c r="DG139" i="3"/>
  <c r="DM183" i="3"/>
  <c r="DM139" i="3"/>
  <c r="DS139" i="3"/>
  <c r="DS183" i="3"/>
  <c r="BV183" i="3"/>
  <c r="BV139" i="3"/>
  <c r="CB183" i="3"/>
  <c r="CB139" i="3"/>
  <c r="CL183" i="3"/>
  <c r="CL139" i="3"/>
  <c r="CR183" i="3"/>
  <c r="CR139" i="3"/>
  <c r="DB183" i="3"/>
  <c r="DB139" i="3"/>
  <c r="DH183" i="3"/>
  <c r="DH139" i="3"/>
  <c r="DR183" i="3"/>
  <c r="DR139" i="3"/>
  <c r="BM4" i="3"/>
  <c r="BO4" i="3"/>
  <c r="BQ4" i="3"/>
  <c r="BS4" i="3"/>
  <c r="BU4" i="3"/>
  <c r="BW4" i="3"/>
  <c r="BY4" i="3"/>
  <c r="CA4" i="3"/>
  <c r="CC4" i="3"/>
  <c r="CE4" i="3"/>
  <c r="CE14" i="3" s="1"/>
  <c r="CG4" i="3"/>
  <c r="CI4" i="3"/>
  <c r="CI14" i="3" s="1"/>
  <c r="CK4" i="3"/>
  <c r="CM4" i="3"/>
  <c r="CM14" i="3" s="1"/>
  <c r="CO4" i="3"/>
  <c r="CQ4" i="3"/>
  <c r="CQ14" i="3" s="1"/>
  <c r="CS4" i="3"/>
  <c r="CU4" i="3"/>
  <c r="CU14" i="3" s="1"/>
  <c r="CW4" i="3"/>
  <c r="CY4" i="3"/>
  <c r="DA4" i="3"/>
  <c r="DC4" i="3"/>
  <c r="DE4" i="3"/>
  <c r="DG4" i="3"/>
  <c r="DG14" i="3" s="1"/>
  <c r="DI4" i="3"/>
  <c r="DK4" i="3"/>
  <c r="DK14" i="3" s="1"/>
  <c r="DM4" i="3"/>
  <c r="DO4" i="3"/>
  <c r="DQ4" i="3"/>
  <c r="DS4" i="3"/>
  <c r="BM15" i="3"/>
  <c r="BO15" i="3"/>
  <c r="BQ15" i="3"/>
  <c r="BS15" i="3"/>
  <c r="BU15" i="3"/>
  <c r="BW15" i="3"/>
  <c r="BW25" i="3" s="1"/>
  <c r="BY15" i="3"/>
  <c r="BP4" i="3"/>
  <c r="BT4" i="3"/>
  <c r="BX4" i="3"/>
  <c r="BX14" i="3" s="1"/>
  <c r="CB4" i="3"/>
  <c r="CF4" i="3"/>
  <c r="CF14" i="3" s="1"/>
  <c r="CJ4" i="3"/>
  <c r="CN4" i="3"/>
  <c r="CN14" i="3" s="1"/>
  <c r="CR4" i="3"/>
  <c r="CV4" i="3"/>
  <c r="CZ4" i="3"/>
  <c r="DD4" i="3"/>
  <c r="DH4" i="3"/>
  <c r="DL4" i="3"/>
  <c r="DP4" i="3"/>
  <c r="DT4" i="3"/>
  <c r="BP15" i="3"/>
  <c r="BT15" i="3"/>
  <c r="BT25" i="3" s="1"/>
  <c r="BX15" i="3"/>
  <c r="CA15" i="3"/>
  <c r="CA25" i="3" s="1"/>
  <c r="CC15" i="3"/>
  <c r="CE15" i="3"/>
  <c r="CE25" i="3" s="1"/>
  <c r="CG15" i="3"/>
  <c r="CI15" i="3"/>
  <c r="CI25" i="3" s="1"/>
  <c r="CK15" i="3"/>
  <c r="CM15" i="3"/>
  <c r="CM25" i="3" s="1"/>
  <c r="CO15" i="3"/>
  <c r="CQ15" i="3"/>
  <c r="CS15" i="3"/>
  <c r="CU15" i="3"/>
  <c r="CU25" i="3" s="1"/>
  <c r="CW15" i="3"/>
  <c r="CY15" i="3"/>
  <c r="CY25" i="3" s="1"/>
  <c r="DA15" i="3"/>
  <c r="DC15" i="3"/>
  <c r="DC25" i="3" s="1"/>
  <c r="DE15" i="3"/>
  <c r="DG15" i="3"/>
  <c r="DG25" i="3" s="1"/>
  <c r="DI15" i="3"/>
  <c r="DK15" i="3"/>
  <c r="DK25" i="3" s="1"/>
  <c r="DM15" i="3"/>
  <c r="DO15" i="3"/>
  <c r="DO25" i="3" s="1"/>
  <c r="DQ15" i="3"/>
  <c r="DS15" i="3"/>
  <c r="DS25" i="3" s="1"/>
  <c r="BM26" i="3"/>
  <c r="BO26" i="3"/>
  <c r="BQ26" i="3"/>
  <c r="BS26" i="3"/>
  <c r="BU26" i="3"/>
  <c r="BW26" i="3"/>
  <c r="BY26" i="3"/>
  <c r="CA26" i="3"/>
  <c r="CC26" i="3"/>
  <c r="CE26" i="3"/>
  <c r="CE27" i="3" s="1"/>
  <c r="CG26" i="3"/>
  <c r="CI26" i="3"/>
  <c r="CI27" i="3" s="1"/>
  <c r="CK26" i="3"/>
  <c r="CM26" i="3"/>
  <c r="CM27" i="3" s="1"/>
  <c r="CO26" i="3"/>
  <c r="CQ26" i="3"/>
  <c r="CS26" i="3"/>
  <c r="CU26" i="3"/>
  <c r="CU27" i="3" s="1"/>
  <c r="CW26" i="3"/>
  <c r="CY26" i="3"/>
  <c r="DA26" i="3"/>
  <c r="DC26" i="3"/>
  <c r="DE26" i="3"/>
  <c r="DG26" i="3"/>
  <c r="DG27" i="3" s="1"/>
  <c r="DI26" i="3"/>
  <c r="DK26" i="3"/>
  <c r="DK27" i="3" s="1"/>
  <c r="DM26" i="3"/>
  <c r="DO26" i="3"/>
  <c r="DQ26" i="3"/>
  <c r="DS26" i="3"/>
  <c r="BN4" i="3"/>
  <c r="BV4" i="3"/>
  <c r="BV14" i="3" s="1"/>
  <c r="CD4" i="3"/>
  <c r="CL4" i="3"/>
  <c r="CL14" i="3" s="1"/>
  <c r="CT4" i="3"/>
  <c r="CT14" i="3" s="1"/>
  <c r="DB4" i="3"/>
  <c r="DB14" i="3" s="1"/>
  <c r="DJ4" i="3"/>
  <c r="DJ14" i="3" s="1"/>
  <c r="DR4" i="3"/>
  <c r="DR14" i="3" s="1"/>
  <c r="BN15" i="3"/>
  <c r="BN25" i="3" s="1"/>
  <c r="BV15" i="3"/>
  <c r="BV25" i="3" s="1"/>
  <c r="CB15" i="3"/>
  <c r="CF15" i="3"/>
  <c r="CF25" i="3" s="1"/>
  <c r="CJ15" i="3"/>
  <c r="CN15" i="3"/>
  <c r="CN25" i="3" s="1"/>
  <c r="CR15" i="3"/>
  <c r="CV15" i="3"/>
  <c r="CV25" i="3" s="1"/>
  <c r="CZ15" i="3"/>
  <c r="DD15" i="3"/>
  <c r="DD25" i="3" s="1"/>
  <c r="DH15" i="3"/>
  <c r="DL15" i="3"/>
  <c r="DL25" i="3" s="1"/>
  <c r="DP15" i="3"/>
  <c r="DT15" i="3"/>
  <c r="DT25" i="3" s="1"/>
  <c r="BP26" i="3"/>
  <c r="BT26" i="3"/>
  <c r="BX26" i="3"/>
  <c r="CB26" i="3"/>
  <c r="CF26" i="3"/>
  <c r="CJ26" i="3"/>
  <c r="CN26" i="3"/>
  <c r="CR26" i="3"/>
  <c r="CV26" i="3"/>
  <c r="CZ26" i="3"/>
  <c r="DD26" i="3"/>
  <c r="DH26" i="3"/>
  <c r="DL26" i="3"/>
  <c r="DP26" i="3"/>
  <c r="DT26" i="3"/>
  <c r="BR4" i="3"/>
  <c r="BR14" i="3" s="1"/>
  <c r="BZ4" i="3"/>
  <c r="BZ14" i="3" s="1"/>
  <c r="CH4" i="3"/>
  <c r="CH14" i="3" s="1"/>
  <c r="CP4" i="3"/>
  <c r="CX4" i="3"/>
  <c r="CX14" i="3" s="1"/>
  <c r="DF4" i="3"/>
  <c r="DN4" i="3"/>
  <c r="DN14" i="3" s="1"/>
  <c r="BR15" i="3"/>
  <c r="BR25" i="3" s="1"/>
  <c r="BZ15" i="3"/>
  <c r="BZ25" i="3" s="1"/>
  <c r="CD15" i="3"/>
  <c r="CD25" i="3" s="1"/>
  <c r="CH15" i="3"/>
  <c r="CH25" i="3" s="1"/>
  <c r="CL15" i="3"/>
  <c r="CL25" i="3" s="1"/>
  <c r="CP15" i="3"/>
  <c r="CP25" i="3" s="1"/>
  <c r="CT15" i="3"/>
  <c r="CT25" i="3" s="1"/>
  <c r="CX15" i="3"/>
  <c r="CX25" i="3" s="1"/>
  <c r="DB15" i="3"/>
  <c r="DB25" i="3" s="1"/>
  <c r="DF15" i="3"/>
  <c r="DF25" i="3" s="1"/>
  <c r="DJ15" i="3"/>
  <c r="DJ25" i="3" s="1"/>
  <c r="DN15" i="3"/>
  <c r="DN25" i="3" s="1"/>
  <c r="DR15" i="3"/>
  <c r="DR25" i="3" s="1"/>
  <c r="BN26" i="3"/>
  <c r="BR26" i="3"/>
  <c r="BV26" i="3"/>
  <c r="BV27" i="3" s="1"/>
  <c r="BZ26" i="3"/>
  <c r="CD26" i="3"/>
  <c r="CH26" i="3"/>
  <c r="CL26" i="3"/>
  <c r="CP26" i="3"/>
  <c r="CT26" i="3"/>
  <c r="CX26" i="3"/>
  <c r="DB26" i="3"/>
  <c r="DF26" i="3"/>
  <c r="DJ26" i="3"/>
  <c r="DN26" i="3"/>
  <c r="DR26" i="3"/>
  <c r="BQ183" i="3"/>
  <c r="BQ139" i="3"/>
  <c r="BY183" i="3"/>
  <c r="BY139" i="3"/>
  <c r="CE183" i="3"/>
  <c r="CE139" i="3"/>
  <c r="CK183" i="3"/>
  <c r="CK139" i="3"/>
  <c r="CY139" i="3"/>
  <c r="CY183" i="3"/>
  <c r="DE139" i="3"/>
  <c r="DE183" i="3"/>
  <c r="DK183" i="3"/>
  <c r="DK139" i="3"/>
  <c r="DQ183" i="3"/>
  <c r="DQ139" i="3"/>
  <c r="BP183" i="3"/>
  <c r="BP139" i="3"/>
  <c r="BZ183" i="3"/>
  <c r="BZ139" i="3"/>
  <c r="CF183" i="3"/>
  <c r="CF139" i="3"/>
  <c r="CP183" i="3"/>
  <c r="CP139" i="3"/>
  <c r="CV183" i="3"/>
  <c r="CV139" i="3"/>
  <c r="DF183" i="3"/>
  <c r="DF139" i="3"/>
  <c r="DL183" i="3"/>
  <c r="DL139" i="3"/>
  <c r="BL183" i="3"/>
  <c r="BL139" i="3"/>
  <c r="G8" i="20" s="1"/>
  <c r="BO183" i="3"/>
  <c r="BO139" i="3"/>
  <c r="BW183" i="3"/>
  <c r="BW139" i="3"/>
  <c r="CC139" i="3"/>
  <c r="CC183" i="3"/>
  <c r="CQ183" i="3"/>
  <c r="CQ139" i="3"/>
  <c r="CW183" i="3"/>
  <c r="CW139" i="3"/>
  <c r="DC139" i="3"/>
  <c r="DC183" i="3"/>
  <c r="DI139" i="3"/>
  <c r="DI183" i="3"/>
  <c r="BN183" i="3"/>
  <c r="BN139" i="3"/>
  <c r="BT183" i="3"/>
  <c r="BT139" i="3"/>
  <c r="CD183" i="3"/>
  <c r="CD139" i="3"/>
  <c r="CJ183" i="3"/>
  <c r="CJ139" i="3"/>
  <c r="CT183" i="3"/>
  <c r="CT139" i="3"/>
  <c r="CZ183" i="3"/>
  <c r="CZ139" i="3"/>
  <c r="DJ183" i="3"/>
  <c r="DJ139" i="3"/>
  <c r="DP183" i="3"/>
  <c r="DP139" i="3"/>
  <c r="B47" i="16"/>
  <c r="DF14" i="3" l="1"/>
  <c r="CP14" i="3"/>
  <c r="CP27" i="3" s="1"/>
  <c r="DP25" i="3"/>
  <c r="DH25" i="3"/>
  <c r="CZ25" i="3"/>
  <c r="CR25" i="3"/>
  <c r="CJ25" i="3"/>
  <c r="CB25" i="3"/>
  <c r="CD14" i="3"/>
  <c r="BN14" i="3"/>
  <c r="BN27" i="3" s="1"/>
  <c r="DQ25" i="3"/>
  <c r="DM25" i="3"/>
  <c r="DI25" i="3"/>
  <c r="DE25" i="3"/>
  <c r="DA25" i="3"/>
  <c r="CW25" i="3"/>
  <c r="CS25" i="3"/>
  <c r="CK25" i="3"/>
  <c r="CG25" i="3"/>
  <c r="CC25" i="3"/>
  <c r="CJ14" i="3"/>
  <c r="CJ28" i="3" s="1"/>
  <c r="CB14" i="3"/>
  <c r="BY25" i="3"/>
  <c r="BU25" i="3"/>
  <c r="BQ25" i="3"/>
  <c r="BM25" i="3"/>
  <c r="DQ14" i="3"/>
  <c r="DM14" i="3"/>
  <c r="DI14" i="3"/>
  <c r="DE14" i="3"/>
  <c r="DA14" i="3"/>
  <c r="CW14" i="3"/>
  <c r="CS14" i="3"/>
  <c r="CO14" i="3"/>
  <c r="CK14" i="3"/>
  <c r="CG14" i="3"/>
  <c r="CG27" i="3" s="1"/>
  <c r="CC14" i="3"/>
  <c r="BY14" i="3"/>
  <c r="BU14" i="3"/>
  <c r="CQ25" i="3"/>
  <c r="CQ27" i="3" s="1"/>
  <c r="DT14" i="3"/>
  <c r="DT27" i="3" s="1"/>
  <c r="DL14" i="3"/>
  <c r="DL27" i="3" s="1"/>
  <c r="DD14" i="3"/>
  <c r="DD28" i="3" s="1"/>
  <c r="CV14" i="3"/>
  <c r="CV27" i="3" s="1"/>
  <c r="BS25" i="3"/>
  <c r="BO25" i="3"/>
  <c r="DS14" i="3"/>
  <c r="DS27" i="3" s="1"/>
  <c r="DO14" i="3"/>
  <c r="DO27" i="3" s="1"/>
  <c r="DC14" i="3"/>
  <c r="DC27" i="3" s="1"/>
  <c r="CY14" i="3"/>
  <c r="CY27" i="3" s="1"/>
  <c r="CO25" i="3"/>
  <c r="BX25" i="3"/>
  <c r="BX28" i="3" s="1"/>
  <c r="BP25" i="3"/>
  <c r="DP14" i="3"/>
  <c r="DP28" i="3" s="1"/>
  <c r="DH14" i="3"/>
  <c r="CZ14" i="3"/>
  <c r="CZ28" i="3" s="1"/>
  <c r="CR14" i="3"/>
  <c r="BT14" i="3"/>
  <c r="BT27" i="3" s="1"/>
  <c r="BP14" i="3"/>
  <c r="DN27" i="3"/>
  <c r="DF27" i="3"/>
  <c r="CX27" i="3"/>
  <c r="CH27" i="3"/>
  <c r="BZ27" i="3"/>
  <c r="BR27" i="3"/>
  <c r="DD27" i="3"/>
  <c r="CN27" i="3"/>
  <c r="CF27" i="3"/>
  <c r="DR28" i="3"/>
  <c r="DJ28" i="3"/>
  <c r="DB28" i="3"/>
  <c r="CT28" i="3"/>
  <c r="CL28" i="3"/>
  <c r="CD28" i="3"/>
  <c r="BQ14" i="3"/>
  <c r="BM14" i="3"/>
  <c r="BR28" i="3"/>
  <c r="CG28" i="3"/>
  <c r="DN28" i="3"/>
  <c r="DF28" i="3"/>
  <c r="CX28" i="3"/>
  <c r="CH28" i="3"/>
  <c r="BZ28" i="3"/>
  <c r="CN28" i="3"/>
  <c r="CF28" i="3"/>
  <c r="BV28" i="3"/>
  <c r="DK28" i="3"/>
  <c r="DG28" i="3"/>
  <c r="CU28" i="3"/>
  <c r="CM28" i="3"/>
  <c r="CI28" i="3"/>
  <c r="CE28" i="3"/>
  <c r="CA14" i="3"/>
  <c r="CA27" i="3" s="1"/>
  <c r="BW14" i="3"/>
  <c r="BW27" i="3" s="1"/>
  <c r="BS14" i="3"/>
  <c r="BO14" i="3"/>
  <c r="DR27" i="3"/>
  <c r="DJ27" i="3"/>
  <c r="DB27" i="3"/>
  <c r="CT27" i="3"/>
  <c r="CL27" i="3"/>
  <c r="CD27" i="3"/>
  <c r="B6" i="16"/>
  <c r="CZ27" i="3" l="1"/>
  <c r="DE28" i="3"/>
  <c r="CR28" i="3"/>
  <c r="DH28" i="3"/>
  <c r="CW28" i="3"/>
  <c r="DM28" i="3"/>
  <c r="BO27" i="3"/>
  <c r="BT28" i="3"/>
  <c r="CQ28" i="3"/>
  <c r="CY28" i="3"/>
  <c r="DP27" i="3"/>
  <c r="DO28" i="3"/>
  <c r="BM27" i="3"/>
  <c r="BX27" i="3"/>
  <c r="CC28" i="3"/>
  <c r="CK28" i="3"/>
  <c r="DE27" i="3"/>
  <c r="CO27" i="3"/>
  <c r="BU28" i="3"/>
  <c r="BY27" i="3"/>
  <c r="CB27" i="3"/>
  <c r="CW27" i="3"/>
  <c r="DM27" i="3"/>
  <c r="CS27" i="3"/>
  <c r="DA27" i="3"/>
  <c r="DI27" i="3"/>
  <c r="DQ27" i="3"/>
  <c r="CR27" i="3"/>
  <c r="DH27" i="3"/>
  <c r="CJ27" i="3"/>
  <c r="DT28" i="3"/>
  <c r="BY28" i="3"/>
  <c r="CO28" i="3"/>
  <c r="BN28" i="3"/>
  <c r="CB28" i="3"/>
  <c r="BU27" i="3"/>
  <c r="CC27" i="3"/>
  <c r="CK27" i="3"/>
  <c r="BS27" i="3"/>
  <c r="DC28" i="3"/>
  <c r="DS28" i="3"/>
  <c r="CP28" i="3"/>
  <c r="CS28" i="3"/>
  <c r="DA28" i="3"/>
  <c r="DI28" i="3"/>
  <c r="DQ28" i="3"/>
  <c r="BQ27" i="3"/>
  <c r="BP27" i="3"/>
  <c r="CV28" i="3"/>
  <c r="DL28" i="3"/>
  <c r="BP28" i="3"/>
  <c r="BQ28" i="3"/>
  <c r="BM28" i="3"/>
  <c r="CA28" i="3"/>
  <c r="BO28" i="3"/>
  <c r="BW28" i="3"/>
  <c r="BS28" i="3"/>
  <c r="A15" i="6"/>
  <c r="A14" i="6"/>
  <c r="A13" i="6"/>
  <c r="A16" i="6"/>
  <c r="G107" i="2" l="1"/>
  <c r="G106" i="2"/>
  <c r="G50" i="2"/>
  <c r="G49" i="2" s="1"/>
  <c r="G40" i="2"/>
  <c r="G39" i="2" s="1"/>
  <c r="F107" i="2"/>
  <c r="F106" i="2"/>
  <c r="F50" i="2"/>
  <c r="F49" i="2" s="1"/>
  <c r="F40" i="2"/>
  <c r="F39" i="2" s="1"/>
  <c r="E107" i="2"/>
  <c r="E106" i="2"/>
  <c r="E50" i="2"/>
  <c r="E49" i="2" s="1"/>
  <c r="E40" i="2"/>
  <c r="E39" i="2" s="1"/>
  <c r="D106" i="2"/>
  <c r="D50" i="2"/>
  <c r="D49" i="2" s="1"/>
  <c r="D40" i="2"/>
  <c r="D39" i="2" s="1"/>
  <c r="C107" i="2"/>
  <c r="C106" i="2"/>
  <c r="C50" i="2"/>
  <c r="C49" i="2" s="1"/>
  <c r="C40" i="2"/>
  <c r="C39" i="2" s="1"/>
  <c r="H63" i="2" l="1"/>
  <c r="H61" i="2" s="1"/>
  <c r="F105" i="2"/>
  <c r="E105" i="2"/>
  <c r="C105" i="2"/>
  <c r="G105" i="2"/>
  <c r="C36" i="2" l="1"/>
  <c r="B7" i="16" l="1"/>
  <c r="B35" i="16" s="1"/>
  <c r="H106" i="2"/>
  <c r="C17" i="16" l="1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E148" i="3" l="1"/>
  <c r="G148" i="3"/>
  <c r="I148" i="3"/>
  <c r="F148" i="3"/>
  <c r="H148" i="3"/>
  <c r="J148" i="3"/>
  <c r="B22" i="20" s="1"/>
  <c r="BL127" i="3"/>
  <c r="BM102" i="3"/>
  <c r="F127" i="3"/>
  <c r="H127" i="3"/>
  <c r="J127" i="3"/>
  <c r="L127" i="3"/>
  <c r="N127" i="3"/>
  <c r="P127" i="3"/>
  <c r="R127" i="3"/>
  <c r="T127" i="3"/>
  <c r="V127" i="3"/>
  <c r="X127" i="3"/>
  <c r="Z127" i="3"/>
  <c r="AB127" i="3"/>
  <c r="AD127" i="3"/>
  <c r="AF127" i="3"/>
  <c r="AH127" i="3"/>
  <c r="AJ127" i="3"/>
  <c r="AL127" i="3"/>
  <c r="AN127" i="3"/>
  <c r="AP127" i="3"/>
  <c r="AR127" i="3"/>
  <c r="AT127" i="3"/>
  <c r="AV127" i="3"/>
  <c r="AX127" i="3"/>
  <c r="AZ127" i="3"/>
  <c r="BB127" i="3"/>
  <c r="BD127" i="3"/>
  <c r="BF127" i="3"/>
  <c r="BH127" i="3"/>
  <c r="BJ127" i="3"/>
  <c r="E127" i="3"/>
  <c r="G127" i="3"/>
  <c r="I127" i="3"/>
  <c r="K127" i="3"/>
  <c r="M127" i="3"/>
  <c r="O127" i="3"/>
  <c r="Q127" i="3"/>
  <c r="S127" i="3"/>
  <c r="U127" i="3"/>
  <c r="W127" i="3"/>
  <c r="Y127" i="3"/>
  <c r="AA127" i="3"/>
  <c r="AC127" i="3"/>
  <c r="AE127" i="3"/>
  <c r="AG127" i="3"/>
  <c r="AI127" i="3"/>
  <c r="AK127" i="3"/>
  <c r="AM127" i="3"/>
  <c r="AO127" i="3"/>
  <c r="AQ127" i="3"/>
  <c r="AS127" i="3"/>
  <c r="AU127" i="3"/>
  <c r="AW127" i="3"/>
  <c r="AY127" i="3"/>
  <c r="BA127" i="3"/>
  <c r="BC127" i="3"/>
  <c r="BE127" i="3"/>
  <c r="BG127" i="3"/>
  <c r="BI127" i="3"/>
  <c r="BK127" i="3"/>
  <c r="F143" i="3"/>
  <c r="F142" i="3"/>
  <c r="F137" i="3"/>
  <c r="F138" i="3"/>
  <c r="F183" i="3" s="1"/>
  <c r="H142" i="3"/>
  <c r="H143" i="3"/>
  <c r="H137" i="3"/>
  <c r="H138" i="3"/>
  <c r="H183" i="3" s="1"/>
  <c r="J142" i="3"/>
  <c r="J143" i="3"/>
  <c r="J137" i="3"/>
  <c r="B6" i="20" s="1"/>
  <c r="J138" i="3"/>
  <c r="L142" i="3"/>
  <c r="L143" i="3"/>
  <c r="L137" i="3"/>
  <c r="L138" i="3"/>
  <c r="L183" i="3" s="1"/>
  <c r="N142" i="3"/>
  <c r="N143" i="3"/>
  <c r="N137" i="3"/>
  <c r="N138" i="3"/>
  <c r="P142" i="3"/>
  <c r="P143" i="3"/>
  <c r="P137" i="3"/>
  <c r="C6" i="20" s="1"/>
  <c r="P138" i="3"/>
  <c r="R142" i="3"/>
  <c r="R143" i="3"/>
  <c r="R137" i="3"/>
  <c r="R138" i="3"/>
  <c r="R183" i="3" s="1"/>
  <c r="T142" i="3"/>
  <c r="T143" i="3"/>
  <c r="T137" i="3"/>
  <c r="T138" i="3"/>
  <c r="T183" i="3" s="1"/>
  <c r="V142" i="3"/>
  <c r="V143" i="3"/>
  <c r="V137" i="3"/>
  <c r="D6" i="20" s="1"/>
  <c r="V138" i="3"/>
  <c r="X142" i="3"/>
  <c r="X143" i="3"/>
  <c r="X137" i="3"/>
  <c r="X138" i="3"/>
  <c r="Z142" i="3"/>
  <c r="Z143" i="3"/>
  <c r="Z137" i="3"/>
  <c r="Z138" i="3"/>
  <c r="Z183" i="3" s="1"/>
  <c r="AB142" i="3"/>
  <c r="AB143" i="3"/>
  <c r="AB137" i="3"/>
  <c r="E6" i="20" s="1"/>
  <c r="AB138" i="3"/>
  <c r="AD142" i="3"/>
  <c r="AD143" i="3"/>
  <c r="AD137" i="3"/>
  <c r="AD138" i="3"/>
  <c r="AF142" i="3"/>
  <c r="AF143" i="3"/>
  <c r="AF137" i="3"/>
  <c r="AF138" i="3"/>
  <c r="AF183" i="3" s="1"/>
  <c r="AH142" i="3"/>
  <c r="AH143" i="3"/>
  <c r="AH137" i="3"/>
  <c r="F6" i="20" s="1"/>
  <c r="AH138" i="3"/>
  <c r="AJ142" i="3"/>
  <c r="AJ143" i="3"/>
  <c r="AJ137" i="3"/>
  <c r="AJ138" i="3"/>
  <c r="AJ183" i="3" s="1"/>
  <c r="AL142" i="3"/>
  <c r="AL143" i="3"/>
  <c r="AL137" i="3"/>
  <c r="AL138" i="3"/>
  <c r="AL183" i="3" s="1"/>
  <c r="AN142" i="3"/>
  <c r="AN143" i="3"/>
  <c r="AN137" i="3"/>
  <c r="AN138" i="3"/>
  <c r="AP142" i="3"/>
  <c r="AP143" i="3"/>
  <c r="AP137" i="3"/>
  <c r="AP138" i="3"/>
  <c r="AP183" i="3" s="1"/>
  <c r="AR142" i="3"/>
  <c r="AR143" i="3"/>
  <c r="AR137" i="3"/>
  <c r="AR138" i="3"/>
  <c r="AR183" i="3" s="1"/>
  <c r="AT142" i="3"/>
  <c r="AT143" i="3"/>
  <c r="AT137" i="3"/>
  <c r="AT138" i="3"/>
  <c r="AV142" i="3"/>
  <c r="AV143" i="3"/>
  <c r="AV137" i="3"/>
  <c r="AV138" i="3"/>
  <c r="AV183" i="3" s="1"/>
  <c r="AX142" i="3"/>
  <c r="AX143" i="3"/>
  <c r="AX137" i="3"/>
  <c r="AX138" i="3"/>
  <c r="AX183" i="3" s="1"/>
  <c r="AZ142" i="3"/>
  <c r="AZ143" i="3"/>
  <c r="AZ137" i="3"/>
  <c r="AZ138" i="3"/>
  <c r="AZ183" i="3" s="1"/>
  <c r="BB142" i="3"/>
  <c r="BB143" i="3"/>
  <c r="BB137" i="3"/>
  <c r="BB138" i="3"/>
  <c r="BB183" i="3" s="1"/>
  <c r="BD142" i="3"/>
  <c r="BD143" i="3"/>
  <c r="BD137" i="3"/>
  <c r="BD138" i="3"/>
  <c r="BD183" i="3" s="1"/>
  <c r="BF142" i="3"/>
  <c r="BF143" i="3"/>
  <c r="BF137" i="3"/>
  <c r="BF138" i="3"/>
  <c r="BF183" i="3" s="1"/>
  <c r="BH142" i="3"/>
  <c r="BH143" i="3"/>
  <c r="BH137" i="3"/>
  <c r="BH138" i="3"/>
  <c r="BH183" i="3" s="1"/>
  <c r="BJ142" i="3"/>
  <c r="BJ143" i="3"/>
  <c r="BJ137" i="3"/>
  <c r="BJ138" i="3"/>
  <c r="BJ183" i="3" s="1"/>
  <c r="E142" i="3"/>
  <c r="E143" i="3"/>
  <c r="E137" i="3"/>
  <c r="E138" i="3"/>
  <c r="E183" i="3" s="1"/>
  <c r="G142" i="3"/>
  <c r="G143" i="3"/>
  <c r="G137" i="3"/>
  <c r="G138" i="3"/>
  <c r="G183" i="3" s="1"/>
  <c r="I142" i="3"/>
  <c r="I143" i="3"/>
  <c r="I137" i="3"/>
  <c r="I138" i="3"/>
  <c r="K142" i="3"/>
  <c r="K143" i="3"/>
  <c r="K137" i="3"/>
  <c r="K138" i="3"/>
  <c r="K183" i="3" s="1"/>
  <c r="M142" i="3"/>
  <c r="M143" i="3"/>
  <c r="M137" i="3"/>
  <c r="M138" i="3"/>
  <c r="M183" i="3" s="1"/>
  <c r="O142" i="3"/>
  <c r="O143" i="3"/>
  <c r="O137" i="3"/>
  <c r="O138" i="3"/>
  <c r="O183" i="3" s="1"/>
  <c r="Q142" i="3"/>
  <c r="Q143" i="3"/>
  <c r="Q137" i="3"/>
  <c r="Q138" i="3"/>
  <c r="Q183" i="3" s="1"/>
  <c r="S143" i="3"/>
  <c r="S142" i="3"/>
  <c r="S137" i="3"/>
  <c r="S138" i="3"/>
  <c r="U143" i="3"/>
  <c r="U142" i="3"/>
  <c r="U137" i="3"/>
  <c r="U138" i="3"/>
  <c r="U183" i="3" s="1"/>
  <c r="W143" i="3"/>
  <c r="W142" i="3"/>
  <c r="W137" i="3"/>
  <c r="W138" i="3"/>
  <c r="W183" i="3" s="1"/>
  <c r="Y143" i="3"/>
  <c r="Y142" i="3"/>
  <c r="Y137" i="3"/>
  <c r="Y138" i="3"/>
  <c r="Y183" i="3" s="1"/>
  <c r="AA143" i="3"/>
  <c r="AA142" i="3"/>
  <c r="AA137" i="3"/>
  <c r="AA138" i="3"/>
  <c r="AA183" i="3" s="1"/>
  <c r="AC143" i="3"/>
  <c r="AC142" i="3"/>
  <c r="AC137" i="3"/>
  <c r="AC138" i="3"/>
  <c r="AE143" i="3"/>
  <c r="AE142" i="3"/>
  <c r="AE137" i="3"/>
  <c r="AE138" i="3"/>
  <c r="AE183" i="3" s="1"/>
  <c r="AG143" i="3"/>
  <c r="AG142" i="3"/>
  <c r="AG137" i="3"/>
  <c r="AG138" i="3"/>
  <c r="AG183" i="3" s="1"/>
  <c r="AI143" i="3"/>
  <c r="AI142" i="3"/>
  <c r="AI137" i="3"/>
  <c r="AI138" i="3"/>
  <c r="AI183" i="3" s="1"/>
  <c r="AK143" i="3"/>
  <c r="AK142" i="3"/>
  <c r="AK137" i="3"/>
  <c r="AK138" i="3"/>
  <c r="AK183" i="3" s="1"/>
  <c r="AN33" i="3"/>
  <c r="AM143" i="3"/>
  <c r="AM142" i="3"/>
  <c r="AM137" i="3"/>
  <c r="AM138" i="3"/>
  <c r="AM183" i="3" s="1"/>
  <c r="AO143" i="3"/>
  <c r="AO142" i="3"/>
  <c r="AO137" i="3"/>
  <c r="AO138" i="3"/>
  <c r="AO183" i="3" s="1"/>
  <c r="AQ143" i="3"/>
  <c r="AQ142" i="3"/>
  <c r="AQ137" i="3"/>
  <c r="AQ138" i="3"/>
  <c r="AQ183" i="3" s="1"/>
  <c r="AS143" i="3"/>
  <c r="AS142" i="3"/>
  <c r="AS137" i="3"/>
  <c r="AS138" i="3"/>
  <c r="AS183" i="3" s="1"/>
  <c r="AU143" i="3"/>
  <c r="AU142" i="3"/>
  <c r="AU137" i="3"/>
  <c r="AU138" i="3"/>
  <c r="AU183" i="3" s="1"/>
  <c r="AW143" i="3"/>
  <c r="AW142" i="3"/>
  <c r="AW137" i="3"/>
  <c r="AW138" i="3"/>
  <c r="AW183" i="3" s="1"/>
  <c r="AY143" i="3"/>
  <c r="AY142" i="3"/>
  <c r="AY137" i="3"/>
  <c r="AY138" i="3"/>
  <c r="AY183" i="3" s="1"/>
  <c r="BA143" i="3"/>
  <c r="BA142" i="3"/>
  <c r="BA137" i="3"/>
  <c r="BA138" i="3"/>
  <c r="BA183" i="3" s="1"/>
  <c r="BC143" i="3"/>
  <c r="BC142" i="3"/>
  <c r="BC137" i="3"/>
  <c r="BC138" i="3"/>
  <c r="BC183" i="3" s="1"/>
  <c r="BE143" i="3"/>
  <c r="BE142" i="3"/>
  <c r="BE137" i="3"/>
  <c r="BE138" i="3"/>
  <c r="BE183" i="3" s="1"/>
  <c r="BG143" i="3"/>
  <c r="BG142" i="3"/>
  <c r="BG137" i="3"/>
  <c r="BG138" i="3"/>
  <c r="BG183" i="3" s="1"/>
  <c r="BI143" i="3"/>
  <c r="BI142" i="3"/>
  <c r="BI137" i="3"/>
  <c r="BI138" i="3"/>
  <c r="BI183" i="3" s="1"/>
  <c r="BK143" i="3"/>
  <c r="BK142" i="3"/>
  <c r="BK137" i="3"/>
  <c r="BK138" i="3"/>
  <c r="BK183" i="3" s="1"/>
  <c r="K23" i="3"/>
  <c r="K24" i="3"/>
  <c r="K26" i="3"/>
  <c r="K21" i="3"/>
  <c r="K22" i="3"/>
  <c r="K19" i="3"/>
  <c r="K20" i="3"/>
  <c r="K17" i="3"/>
  <c r="K16" i="3"/>
  <c r="K18" i="3"/>
  <c r="K13" i="3"/>
  <c r="K9" i="3"/>
  <c r="K5" i="3"/>
  <c r="K15" i="3"/>
  <c r="K10" i="3"/>
  <c r="K6" i="3"/>
  <c r="K11" i="3"/>
  <c r="K7" i="3"/>
  <c r="K12" i="3"/>
  <c r="K4" i="3"/>
  <c r="K8" i="3"/>
  <c r="W22" i="3"/>
  <c r="W24" i="3"/>
  <c r="W26" i="3"/>
  <c r="W21" i="3"/>
  <c r="W23" i="3"/>
  <c r="W19" i="3"/>
  <c r="W16" i="3"/>
  <c r="W12" i="3"/>
  <c r="W8" i="3"/>
  <c r="W4" i="3"/>
  <c r="W13" i="3"/>
  <c r="W9" i="3"/>
  <c r="W5" i="3"/>
  <c r="W17" i="3"/>
  <c r="W18" i="3"/>
  <c r="W15" i="3"/>
  <c r="W10" i="3"/>
  <c r="W6" i="3"/>
  <c r="W20" i="3"/>
  <c r="W11" i="3"/>
  <c r="W7" i="3"/>
  <c r="AI26" i="3"/>
  <c r="AI21" i="3"/>
  <c r="AI23" i="3"/>
  <c r="AI20" i="3"/>
  <c r="AI19" i="3"/>
  <c r="AI22" i="3"/>
  <c r="AI16" i="3"/>
  <c r="AI11" i="3"/>
  <c r="AI7" i="3"/>
  <c r="AI18" i="3"/>
  <c r="AI17" i="3"/>
  <c r="AI12" i="3"/>
  <c r="AI8" i="3"/>
  <c r="AI4" i="3"/>
  <c r="AI24" i="3"/>
  <c r="AI13" i="3"/>
  <c r="AI9" i="3"/>
  <c r="AI5" i="3"/>
  <c r="AI15" i="3"/>
  <c r="AI10" i="3"/>
  <c r="AI6" i="3"/>
  <c r="AU24" i="3"/>
  <c r="AU20" i="3"/>
  <c r="AU26" i="3"/>
  <c r="AU22" i="3"/>
  <c r="AU21" i="3"/>
  <c r="AU23" i="3"/>
  <c r="AU19" i="3"/>
  <c r="AU18" i="3"/>
  <c r="AU17" i="3"/>
  <c r="AU16" i="3"/>
  <c r="AU15" i="3"/>
  <c r="AU10" i="3"/>
  <c r="AU6" i="3"/>
  <c r="AU11" i="3"/>
  <c r="AU7" i="3"/>
  <c r="AU12" i="3"/>
  <c r="AU8" i="3"/>
  <c r="AU4" i="3"/>
  <c r="AU13" i="3"/>
  <c r="AU9" i="3"/>
  <c r="AU5" i="3"/>
  <c r="BK24" i="3"/>
  <c r="BK20" i="3"/>
  <c r="BK26" i="3"/>
  <c r="BK22" i="3"/>
  <c r="BK23" i="3"/>
  <c r="BK19" i="3"/>
  <c r="BK17" i="3"/>
  <c r="BK21" i="3"/>
  <c r="BK15" i="3"/>
  <c r="BK10" i="3"/>
  <c r="BK6" i="3"/>
  <c r="BK11" i="3"/>
  <c r="BK7" i="3"/>
  <c r="BK9" i="3"/>
  <c r="BK18" i="3"/>
  <c r="BK12" i="3"/>
  <c r="BK8" i="3"/>
  <c r="BK4" i="3"/>
  <c r="BK16" i="3"/>
  <c r="BK13" i="3"/>
  <c r="BK5" i="3"/>
  <c r="G22" i="3"/>
  <c r="G24" i="3"/>
  <c r="G26" i="3"/>
  <c r="G21" i="3"/>
  <c r="G23" i="3"/>
  <c r="G19" i="3"/>
  <c r="G20" i="3"/>
  <c r="G12" i="3"/>
  <c r="G8" i="3"/>
  <c r="G13" i="3"/>
  <c r="G9" i="3"/>
  <c r="G5" i="3"/>
  <c r="G15" i="3"/>
  <c r="G10" i="3"/>
  <c r="G6" i="3"/>
  <c r="G17" i="3"/>
  <c r="G18" i="3"/>
  <c r="G16" i="3"/>
  <c r="G11" i="3"/>
  <c r="G7" i="3"/>
  <c r="G4" i="3"/>
  <c r="O24" i="3"/>
  <c r="O26" i="3"/>
  <c r="O22" i="3"/>
  <c r="O21" i="3"/>
  <c r="O23" i="3"/>
  <c r="O19" i="3"/>
  <c r="O20" i="3"/>
  <c r="O18" i="3"/>
  <c r="O15" i="3"/>
  <c r="O10" i="3"/>
  <c r="O6" i="3"/>
  <c r="O11" i="3"/>
  <c r="O7" i="3"/>
  <c r="O16" i="3"/>
  <c r="O12" i="3"/>
  <c r="O8" i="3"/>
  <c r="O17" i="3"/>
  <c r="O13" i="3"/>
  <c r="O4" i="3"/>
  <c r="O5" i="3"/>
  <c r="O9" i="3"/>
  <c r="AA23" i="3"/>
  <c r="AA24" i="3"/>
  <c r="AA26" i="3"/>
  <c r="AA21" i="3"/>
  <c r="AA22" i="3"/>
  <c r="AA20" i="3"/>
  <c r="AA19" i="3"/>
  <c r="AA16" i="3"/>
  <c r="AA13" i="3"/>
  <c r="AA9" i="3"/>
  <c r="AA5" i="3"/>
  <c r="AA17" i="3"/>
  <c r="AA15" i="3"/>
  <c r="AA10" i="3"/>
  <c r="AA6" i="3"/>
  <c r="AA11" i="3"/>
  <c r="AA7" i="3"/>
  <c r="AA18" i="3"/>
  <c r="AA12" i="3"/>
  <c r="AA4" i="3"/>
  <c r="AA8" i="3"/>
  <c r="AM22" i="3"/>
  <c r="AM24" i="3"/>
  <c r="AM20" i="3"/>
  <c r="AM21" i="3"/>
  <c r="AM26" i="3"/>
  <c r="AM18" i="3"/>
  <c r="AM12" i="3"/>
  <c r="AM8" i="3"/>
  <c r="AM4" i="3"/>
  <c r="AM17" i="3"/>
  <c r="AM13" i="3"/>
  <c r="AM9" i="3"/>
  <c r="AM5" i="3"/>
  <c r="AM15" i="3"/>
  <c r="AM10" i="3"/>
  <c r="AM6" i="3"/>
  <c r="AM23" i="3"/>
  <c r="AM19" i="3"/>
  <c r="AM16" i="3"/>
  <c r="AM11" i="3"/>
  <c r="AM7" i="3"/>
  <c r="AY26" i="3"/>
  <c r="AY21" i="3"/>
  <c r="AY23" i="3"/>
  <c r="AY20" i="3"/>
  <c r="AY22" i="3"/>
  <c r="AY24" i="3"/>
  <c r="AY18" i="3"/>
  <c r="AY19" i="3"/>
  <c r="AY16" i="3"/>
  <c r="AY17" i="3"/>
  <c r="AY11" i="3"/>
  <c r="AY7" i="3"/>
  <c r="AY12" i="3"/>
  <c r="AY8" i="3"/>
  <c r="AY4" i="3"/>
  <c r="AY13" i="3"/>
  <c r="AY9" i="3"/>
  <c r="AY5" i="3"/>
  <c r="AY15" i="3"/>
  <c r="AY10" i="3"/>
  <c r="AY6" i="3"/>
  <c r="BG23" i="3"/>
  <c r="BG24" i="3"/>
  <c r="BG26" i="3"/>
  <c r="BG21" i="3"/>
  <c r="BG22" i="3"/>
  <c r="BG18" i="3"/>
  <c r="BG16" i="3"/>
  <c r="BG20" i="3"/>
  <c r="BG13" i="3"/>
  <c r="BG9" i="3"/>
  <c r="BG5" i="3"/>
  <c r="BG19" i="3"/>
  <c r="BG15" i="3"/>
  <c r="BG10" i="3"/>
  <c r="BG6" i="3"/>
  <c r="BG11" i="3"/>
  <c r="BG7" i="3"/>
  <c r="BG17" i="3"/>
  <c r="BG12" i="3"/>
  <c r="BG8" i="3"/>
  <c r="BG4" i="3"/>
  <c r="H23" i="3"/>
  <c r="H4" i="3"/>
  <c r="H24" i="3"/>
  <c r="H26" i="3"/>
  <c r="H21" i="3"/>
  <c r="H20" i="3"/>
  <c r="H18" i="3"/>
  <c r="H17" i="3"/>
  <c r="H19" i="3"/>
  <c r="H12" i="3"/>
  <c r="H13" i="3"/>
  <c r="H6" i="3"/>
  <c r="H22" i="3"/>
  <c r="H15" i="3"/>
  <c r="H10" i="3"/>
  <c r="H7" i="3"/>
  <c r="H16" i="3"/>
  <c r="H11" i="3"/>
  <c r="H8" i="3"/>
  <c r="H9" i="3"/>
  <c r="H5" i="3"/>
  <c r="L24" i="3"/>
  <c r="L26" i="3"/>
  <c r="L21" i="3"/>
  <c r="L4" i="3"/>
  <c r="L22" i="3"/>
  <c r="L17" i="3"/>
  <c r="L19" i="3"/>
  <c r="L20" i="3"/>
  <c r="L18" i="3"/>
  <c r="L13" i="3"/>
  <c r="L23" i="3"/>
  <c r="L15" i="3"/>
  <c r="L10" i="3"/>
  <c r="L7" i="3"/>
  <c r="L16" i="3"/>
  <c r="L11" i="3"/>
  <c r="L8" i="3"/>
  <c r="L9" i="3"/>
  <c r="L12" i="3"/>
  <c r="L5" i="3"/>
  <c r="L6" i="3"/>
  <c r="P26" i="3"/>
  <c r="P21" i="3"/>
  <c r="P22" i="3"/>
  <c r="P23" i="3"/>
  <c r="P4" i="3"/>
  <c r="P18" i="3"/>
  <c r="P20" i="3"/>
  <c r="P16" i="3"/>
  <c r="P19" i="3"/>
  <c r="P24" i="3"/>
  <c r="P15" i="3"/>
  <c r="P11" i="3"/>
  <c r="P8" i="3"/>
  <c r="P17" i="3"/>
  <c r="P9" i="3"/>
  <c r="P5" i="3"/>
  <c r="P12" i="3"/>
  <c r="P6" i="3"/>
  <c r="P13" i="3"/>
  <c r="P10" i="3"/>
  <c r="P7" i="3"/>
  <c r="T4" i="3"/>
  <c r="T22" i="3"/>
  <c r="T23" i="3"/>
  <c r="T24" i="3"/>
  <c r="T19" i="3"/>
  <c r="T20" i="3"/>
  <c r="T21" i="3"/>
  <c r="T17" i="3"/>
  <c r="T26" i="3"/>
  <c r="T16" i="3"/>
  <c r="T9" i="3"/>
  <c r="T5" i="3"/>
  <c r="T18" i="3"/>
  <c r="T12" i="3"/>
  <c r="T6" i="3"/>
  <c r="T13" i="3"/>
  <c r="T10" i="3"/>
  <c r="T7" i="3"/>
  <c r="T15" i="3"/>
  <c r="T11" i="3"/>
  <c r="T8" i="3"/>
  <c r="X23" i="3"/>
  <c r="X24" i="3"/>
  <c r="X26" i="3"/>
  <c r="X21" i="3"/>
  <c r="X20" i="3"/>
  <c r="X16" i="3"/>
  <c r="X22" i="3"/>
  <c r="X18" i="3"/>
  <c r="X12" i="3"/>
  <c r="X17" i="3"/>
  <c r="X6" i="3"/>
  <c r="X19" i="3"/>
  <c r="X13" i="3"/>
  <c r="X10" i="3"/>
  <c r="X7" i="3"/>
  <c r="X15" i="3"/>
  <c r="X11" i="3"/>
  <c r="X8" i="3"/>
  <c r="X5" i="3"/>
  <c r="X9" i="3"/>
  <c r="X4" i="3"/>
  <c r="AB24" i="3"/>
  <c r="AB20" i="3"/>
  <c r="AB26" i="3"/>
  <c r="AB21" i="3"/>
  <c r="AB22" i="3"/>
  <c r="AB17" i="3"/>
  <c r="AB23" i="3"/>
  <c r="AB19" i="3"/>
  <c r="AB16" i="3"/>
  <c r="AB13" i="3"/>
  <c r="AB18" i="3"/>
  <c r="AB12" i="3"/>
  <c r="AB10" i="3"/>
  <c r="AB7" i="3"/>
  <c r="AB15" i="3"/>
  <c r="AB11" i="3"/>
  <c r="AB8" i="3"/>
  <c r="AB9" i="3"/>
  <c r="AB4" i="3"/>
  <c r="AB5" i="3"/>
  <c r="AB6" i="3"/>
  <c r="AF26" i="3"/>
  <c r="AF21" i="3"/>
  <c r="AF22" i="3"/>
  <c r="AF23" i="3"/>
  <c r="AF18" i="3"/>
  <c r="AF20" i="3"/>
  <c r="AF19" i="3"/>
  <c r="AF24" i="3"/>
  <c r="AF16" i="3"/>
  <c r="AF17" i="3"/>
  <c r="AF15" i="3"/>
  <c r="AF13" i="3"/>
  <c r="AF11" i="3"/>
  <c r="AF8" i="3"/>
  <c r="AF4" i="3"/>
  <c r="AF9" i="3"/>
  <c r="AF5" i="3"/>
  <c r="AF6" i="3"/>
  <c r="AF12" i="3"/>
  <c r="AF10" i="3"/>
  <c r="AF7" i="3"/>
  <c r="AJ22" i="3"/>
  <c r="AJ23" i="3"/>
  <c r="AJ24" i="3"/>
  <c r="AJ20" i="3"/>
  <c r="AJ19" i="3"/>
  <c r="AJ21" i="3"/>
  <c r="AJ26" i="3"/>
  <c r="AJ17" i="3"/>
  <c r="AJ16" i="3"/>
  <c r="AJ18" i="3"/>
  <c r="AJ15" i="3"/>
  <c r="AJ9" i="3"/>
  <c r="AJ5" i="3"/>
  <c r="AJ6" i="3"/>
  <c r="AJ12" i="3"/>
  <c r="AJ10" i="3"/>
  <c r="AJ7" i="3"/>
  <c r="AJ13" i="3"/>
  <c r="AJ11" i="3"/>
  <c r="AJ4" i="3"/>
  <c r="AJ8" i="3"/>
  <c r="AN23" i="3"/>
  <c r="AN24" i="3"/>
  <c r="AN20" i="3"/>
  <c r="AN26" i="3"/>
  <c r="AN21" i="3"/>
  <c r="AN16" i="3"/>
  <c r="AN22" i="3"/>
  <c r="AN18" i="3"/>
  <c r="AN17" i="3"/>
  <c r="AN12" i="3"/>
  <c r="AN19" i="3"/>
  <c r="AN6" i="3"/>
  <c r="AN10" i="3"/>
  <c r="AN7" i="3"/>
  <c r="AN13" i="3"/>
  <c r="AN11" i="3"/>
  <c r="AN8" i="3"/>
  <c r="AN15" i="3"/>
  <c r="AN5" i="3"/>
  <c r="AN4" i="3"/>
  <c r="AN9" i="3"/>
  <c r="AR24" i="3"/>
  <c r="AR20" i="3"/>
  <c r="AR26" i="3"/>
  <c r="AR21" i="3"/>
  <c r="AR22" i="3"/>
  <c r="AR17" i="3"/>
  <c r="AR23" i="3"/>
  <c r="AR19" i="3"/>
  <c r="AR18" i="3"/>
  <c r="AR13" i="3"/>
  <c r="AR10" i="3"/>
  <c r="AR7" i="3"/>
  <c r="AR12" i="3"/>
  <c r="AR11" i="3"/>
  <c r="AR8" i="3"/>
  <c r="AR15" i="3"/>
  <c r="AR9" i="3"/>
  <c r="AR16" i="3"/>
  <c r="AR6" i="3"/>
  <c r="AR5" i="3"/>
  <c r="AR4" i="3"/>
  <c r="AV26" i="3"/>
  <c r="AV21" i="3"/>
  <c r="AV22" i="3"/>
  <c r="AV23" i="3"/>
  <c r="AV20" i="3"/>
  <c r="AV18" i="3"/>
  <c r="AV24" i="3"/>
  <c r="AV19" i="3"/>
  <c r="AV16" i="3"/>
  <c r="AV15" i="3"/>
  <c r="AV12" i="3"/>
  <c r="AV11" i="3"/>
  <c r="AV8" i="3"/>
  <c r="AV4" i="3"/>
  <c r="AV13" i="3"/>
  <c r="AV9" i="3"/>
  <c r="AV5" i="3"/>
  <c r="AV6" i="3"/>
  <c r="AV17" i="3"/>
  <c r="AV10" i="3"/>
  <c r="AV7" i="3"/>
  <c r="AZ22" i="3"/>
  <c r="AZ23" i="3"/>
  <c r="AZ24" i="3"/>
  <c r="AZ20" i="3"/>
  <c r="AZ21" i="3"/>
  <c r="AZ19" i="3"/>
  <c r="AZ26" i="3"/>
  <c r="AZ17" i="3"/>
  <c r="AZ13" i="3"/>
  <c r="AZ9" i="3"/>
  <c r="AZ5" i="3"/>
  <c r="AZ15" i="3"/>
  <c r="AZ6" i="3"/>
  <c r="AZ16" i="3"/>
  <c r="AZ10" i="3"/>
  <c r="AZ7" i="3"/>
  <c r="AZ18" i="3"/>
  <c r="AZ12" i="3"/>
  <c r="AZ11" i="3"/>
  <c r="AZ8" i="3"/>
  <c r="AZ4" i="3"/>
  <c r="BD23" i="3"/>
  <c r="BD24" i="3"/>
  <c r="BD20" i="3"/>
  <c r="BD26" i="3"/>
  <c r="BD21" i="3"/>
  <c r="BD22" i="3"/>
  <c r="BD16" i="3"/>
  <c r="BD18" i="3"/>
  <c r="BD19" i="3"/>
  <c r="BD12" i="3"/>
  <c r="BD15" i="3"/>
  <c r="BD6" i="3"/>
  <c r="BD10" i="3"/>
  <c r="BD7" i="3"/>
  <c r="BD17" i="3"/>
  <c r="BD11" i="3"/>
  <c r="BD8" i="3"/>
  <c r="BD13" i="3"/>
  <c r="BD9" i="3"/>
  <c r="BD5" i="3"/>
  <c r="BD4" i="3"/>
  <c r="BH24" i="3"/>
  <c r="BH20" i="3"/>
  <c r="BH26" i="3"/>
  <c r="BH21" i="3"/>
  <c r="BH22" i="3"/>
  <c r="BH23" i="3"/>
  <c r="BH17" i="3"/>
  <c r="BH19" i="3"/>
  <c r="BH16" i="3"/>
  <c r="BH13" i="3"/>
  <c r="BH10" i="3"/>
  <c r="BH7" i="3"/>
  <c r="BH11" i="3"/>
  <c r="BH8" i="3"/>
  <c r="BH4" i="3"/>
  <c r="BH18" i="3"/>
  <c r="BH12" i="3"/>
  <c r="BH9" i="3"/>
  <c r="BH15" i="3"/>
  <c r="BH6" i="3"/>
  <c r="BH5" i="3"/>
  <c r="BL26" i="3"/>
  <c r="BL21" i="3"/>
  <c r="BL22" i="3"/>
  <c r="BL23" i="3"/>
  <c r="BL24" i="3"/>
  <c r="BL18" i="3"/>
  <c r="BL19" i="3"/>
  <c r="BL16" i="3"/>
  <c r="BL20" i="3"/>
  <c r="BL17" i="3"/>
  <c r="BL15" i="3"/>
  <c r="BL11" i="3"/>
  <c r="BL8" i="3"/>
  <c r="BL4" i="3"/>
  <c r="BL12" i="3"/>
  <c r="BL5" i="3"/>
  <c r="BL13" i="3"/>
  <c r="BL6" i="3"/>
  <c r="BL10" i="3"/>
  <c r="BL9" i="3"/>
  <c r="BL7" i="3"/>
  <c r="BI26" i="3"/>
  <c r="BI18" i="3"/>
  <c r="BI21" i="3"/>
  <c r="BI22" i="3"/>
  <c r="BI19" i="3"/>
  <c r="BI16" i="3"/>
  <c r="BI23" i="3"/>
  <c r="BI20" i="3"/>
  <c r="BI24" i="3"/>
  <c r="BI12" i="3"/>
  <c r="BI11" i="3"/>
  <c r="BI8" i="3"/>
  <c r="BI4" i="3"/>
  <c r="BI17" i="3"/>
  <c r="BI13" i="3"/>
  <c r="BI5" i="3"/>
  <c r="BI15" i="3"/>
  <c r="BI9" i="3"/>
  <c r="BI6" i="3"/>
  <c r="BI10" i="3"/>
  <c r="BI7" i="3"/>
  <c r="S26" i="3"/>
  <c r="S21" i="3"/>
  <c r="S23" i="3"/>
  <c r="S24" i="3"/>
  <c r="S22" i="3"/>
  <c r="S20" i="3"/>
  <c r="S18" i="3"/>
  <c r="S11" i="3"/>
  <c r="S7" i="3"/>
  <c r="S19" i="3"/>
  <c r="S16" i="3"/>
  <c r="S12" i="3"/>
  <c r="S8" i="3"/>
  <c r="S17" i="3"/>
  <c r="S13" i="3"/>
  <c r="S9" i="3"/>
  <c r="S5" i="3"/>
  <c r="S15" i="3"/>
  <c r="S10" i="3"/>
  <c r="S6" i="3"/>
  <c r="S4" i="3"/>
  <c r="AE24" i="3"/>
  <c r="AE20" i="3"/>
  <c r="AE26" i="3"/>
  <c r="AE22" i="3"/>
  <c r="AE23" i="3"/>
  <c r="AE19" i="3"/>
  <c r="AE15" i="3"/>
  <c r="AE10" i="3"/>
  <c r="AE6" i="3"/>
  <c r="AE21" i="3"/>
  <c r="AE16" i="3"/>
  <c r="AE11" i="3"/>
  <c r="AE7" i="3"/>
  <c r="AE17" i="3"/>
  <c r="AE18" i="3"/>
  <c r="AE12" i="3"/>
  <c r="AE8" i="3"/>
  <c r="AE4" i="3"/>
  <c r="AE13" i="3"/>
  <c r="AE5" i="3"/>
  <c r="AE9" i="3"/>
  <c r="AQ23" i="3"/>
  <c r="AQ24" i="3"/>
  <c r="AQ26" i="3"/>
  <c r="AQ21" i="3"/>
  <c r="AQ20" i="3"/>
  <c r="AQ22" i="3"/>
  <c r="AQ18" i="3"/>
  <c r="AQ16" i="3"/>
  <c r="AQ17" i="3"/>
  <c r="AQ13" i="3"/>
  <c r="AQ9" i="3"/>
  <c r="AQ5" i="3"/>
  <c r="AQ15" i="3"/>
  <c r="AQ10" i="3"/>
  <c r="AQ6" i="3"/>
  <c r="AQ19" i="3"/>
  <c r="AQ11" i="3"/>
  <c r="AQ7" i="3"/>
  <c r="AQ12" i="3"/>
  <c r="AQ4" i="3"/>
  <c r="AQ8" i="3"/>
  <c r="BC22" i="3"/>
  <c r="BC23" i="3"/>
  <c r="BC24" i="3"/>
  <c r="BC20" i="3"/>
  <c r="BC21" i="3"/>
  <c r="BC26" i="3"/>
  <c r="BC19" i="3"/>
  <c r="BC17" i="3"/>
  <c r="BC12" i="3"/>
  <c r="BC8" i="3"/>
  <c r="BC4" i="3"/>
  <c r="BC13" i="3"/>
  <c r="BC9" i="3"/>
  <c r="BC5" i="3"/>
  <c r="BC16" i="3"/>
  <c r="BC15" i="3"/>
  <c r="BC10" i="3"/>
  <c r="BC6" i="3"/>
  <c r="BC18" i="3"/>
  <c r="BC11" i="3"/>
  <c r="BC7" i="3"/>
  <c r="E20" i="3"/>
  <c r="E24" i="3"/>
  <c r="E17" i="3"/>
  <c r="E21" i="3"/>
  <c r="E18" i="3"/>
  <c r="E26" i="3"/>
  <c r="E22" i="3"/>
  <c r="E23" i="3"/>
  <c r="E15" i="3"/>
  <c r="E10" i="3"/>
  <c r="E13" i="3"/>
  <c r="E6" i="3"/>
  <c r="E16" i="3"/>
  <c r="E7" i="3"/>
  <c r="E11" i="3"/>
  <c r="E8" i="3"/>
  <c r="E19" i="3"/>
  <c r="E12" i="3"/>
  <c r="E5" i="3"/>
  <c r="E9" i="3"/>
  <c r="E4" i="3"/>
  <c r="I21" i="3"/>
  <c r="I17" i="3"/>
  <c r="I24" i="3"/>
  <c r="I26" i="3"/>
  <c r="I18" i="3"/>
  <c r="I22" i="3"/>
  <c r="I19" i="3"/>
  <c r="I23" i="3"/>
  <c r="I16" i="3"/>
  <c r="I11" i="3"/>
  <c r="I15" i="3"/>
  <c r="I7" i="3"/>
  <c r="I4" i="3"/>
  <c r="I20" i="3"/>
  <c r="I10" i="3"/>
  <c r="I8" i="3"/>
  <c r="I12" i="3"/>
  <c r="I9" i="3"/>
  <c r="I5" i="3"/>
  <c r="I13" i="3"/>
  <c r="I6" i="3"/>
  <c r="M21" i="3"/>
  <c r="M22" i="3"/>
  <c r="M18" i="3"/>
  <c r="M19" i="3"/>
  <c r="M23" i="3"/>
  <c r="M20" i="3"/>
  <c r="M16" i="3"/>
  <c r="M24" i="3"/>
  <c r="M26" i="3"/>
  <c r="M12" i="3"/>
  <c r="M10" i="3"/>
  <c r="M8" i="3"/>
  <c r="M11" i="3"/>
  <c r="M9" i="3"/>
  <c r="M5" i="3"/>
  <c r="M17" i="3"/>
  <c r="M13" i="3"/>
  <c r="M6" i="3"/>
  <c r="M15" i="3"/>
  <c r="M7" i="3"/>
  <c r="M4" i="3"/>
  <c r="Q22" i="3"/>
  <c r="Q23" i="3"/>
  <c r="Q19" i="3"/>
  <c r="Q20" i="3"/>
  <c r="Q16" i="3"/>
  <c r="Q24" i="3"/>
  <c r="Q17" i="3"/>
  <c r="Q26" i="3"/>
  <c r="Q21" i="3"/>
  <c r="Q13" i="3"/>
  <c r="Q18" i="3"/>
  <c r="Q11" i="3"/>
  <c r="Q9" i="3"/>
  <c r="Q5" i="3"/>
  <c r="Q12" i="3"/>
  <c r="Q6" i="3"/>
  <c r="Q15" i="3"/>
  <c r="Q7" i="3"/>
  <c r="Q10" i="3"/>
  <c r="Q4" i="3"/>
  <c r="Q8" i="3"/>
  <c r="U23" i="3"/>
  <c r="U24" i="3"/>
  <c r="U20" i="3"/>
  <c r="U16" i="3"/>
  <c r="U21" i="3"/>
  <c r="U17" i="3"/>
  <c r="U26" i="3"/>
  <c r="U18" i="3"/>
  <c r="U15" i="3"/>
  <c r="U10" i="3"/>
  <c r="U22" i="3"/>
  <c r="U12" i="3"/>
  <c r="U6" i="3"/>
  <c r="U13" i="3"/>
  <c r="U7" i="3"/>
  <c r="U19" i="3"/>
  <c r="U8" i="3"/>
  <c r="U11" i="3"/>
  <c r="U5" i="3"/>
  <c r="U9" i="3"/>
  <c r="U4" i="3"/>
  <c r="Y24" i="3"/>
  <c r="Y26" i="3"/>
  <c r="Y17" i="3"/>
  <c r="Y22" i="3"/>
  <c r="Y18" i="3"/>
  <c r="Y19" i="3"/>
  <c r="Y23" i="3"/>
  <c r="Y21" i="3"/>
  <c r="Y16" i="3"/>
  <c r="Y11" i="3"/>
  <c r="Y20" i="3"/>
  <c r="Y13" i="3"/>
  <c r="Y7" i="3"/>
  <c r="Y15" i="3"/>
  <c r="Y8" i="3"/>
  <c r="Y4" i="3"/>
  <c r="Y10" i="3"/>
  <c r="Y9" i="3"/>
  <c r="Y5" i="3"/>
  <c r="Y12" i="3"/>
  <c r="Y6" i="3"/>
  <c r="AC26" i="3"/>
  <c r="AC18" i="3"/>
  <c r="AC23" i="3"/>
  <c r="AC19" i="3"/>
  <c r="AC21" i="3"/>
  <c r="AC16" i="3"/>
  <c r="AC22" i="3"/>
  <c r="AC17" i="3"/>
  <c r="AC12" i="3"/>
  <c r="AC15" i="3"/>
  <c r="AC8" i="3"/>
  <c r="AC4" i="3"/>
  <c r="AC10" i="3"/>
  <c r="AC9" i="3"/>
  <c r="AC5" i="3"/>
  <c r="AC24" i="3"/>
  <c r="AC20" i="3"/>
  <c r="AC11" i="3"/>
  <c r="AC6" i="3"/>
  <c r="AC13" i="3"/>
  <c r="AC7" i="3"/>
  <c r="AG22" i="3"/>
  <c r="AG19" i="3"/>
  <c r="AG24" i="3"/>
  <c r="AG21" i="3"/>
  <c r="AG16" i="3"/>
  <c r="AG17" i="3"/>
  <c r="AG26" i="3"/>
  <c r="AG18" i="3"/>
  <c r="AG13" i="3"/>
  <c r="AG10" i="3"/>
  <c r="AG9" i="3"/>
  <c r="AG5" i="3"/>
  <c r="AG11" i="3"/>
  <c r="AG6" i="3"/>
  <c r="AG12" i="3"/>
  <c r="AG7" i="3"/>
  <c r="AG23" i="3"/>
  <c r="AG20" i="3"/>
  <c r="AG15" i="3"/>
  <c r="AG8" i="3"/>
  <c r="AG4" i="3"/>
  <c r="AK16" i="3"/>
  <c r="AK26" i="3"/>
  <c r="AK22" i="3"/>
  <c r="AK17" i="3"/>
  <c r="AK23" i="3"/>
  <c r="AK20" i="3"/>
  <c r="AK18" i="3"/>
  <c r="AK19" i="3"/>
  <c r="AK15" i="3"/>
  <c r="AK10" i="3"/>
  <c r="AK11" i="3"/>
  <c r="AK6" i="3"/>
  <c r="AK12" i="3"/>
  <c r="AK7" i="3"/>
  <c r="AK24" i="3"/>
  <c r="AK21" i="3"/>
  <c r="AK13" i="3"/>
  <c r="AK8" i="3"/>
  <c r="AK4" i="3"/>
  <c r="AK9" i="3"/>
  <c r="AK5" i="3"/>
  <c r="AO20" i="3"/>
  <c r="AO24" i="3"/>
  <c r="AO17" i="3"/>
  <c r="AO23" i="3"/>
  <c r="AO18" i="3"/>
  <c r="AO21" i="3"/>
  <c r="AO19" i="3"/>
  <c r="AO16" i="3"/>
  <c r="AO26" i="3"/>
  <c r="AO22" i="3"/>
  <c r="AO11" i="3"/>
  <c r="AO12" i="3"/>
  <c r="AO7" i="3"/>
  <c r="AO13" i="3"/>
  <c r="AO8" i="3"/>
  <c r="AO4" i="3"/>
  <c r="AO15" i="3"/>
  <c r="AO9" i="3"/>
  <c r="AO5" i="3"/>
  <c r="AO10" i="3"/>
  <c r="AO6" i="3"/>
  <c r="AS21" i="3"/>
  <c r="AS18" i="3"/>
  <c r="AS24" i="3"/>
  <c r="AS19" i="3"/>
  <c r="AS26" i="3"/>
  <c r="AS22" i="3"/>
  <c r="AS16" i="3"/>
  <c r="AS17" i="3"/>
  <c r="AS23" i="3"/>
  <c r="AS20" i="3"/>
  <c r="AS12" i="3"/>
  <c r="AS13" i="3"/>
  <c r="AS8" i="3"/>
  <c r="AS4" i="3"/>
  <c r="AS15" i="3"/>
  <c r="AS9" i="3"/>
  <c r="AS5" i="3"/>
  <c r="AS10" i="3"/>
  <c r="AS6" i="3"/>
  <c r="AS11" i="3"/>
  <c r="AS7" i="3"/>
  <c r="AW22" i="3"/>
  <c r="AW19" i="3"/>
  <c r="AW26" i="3"/>
  <c r="AW16" i="3"/>
  <c r="AW23" i="3"/>
  <c r="AW17" i="3"/>
  <c r="AW20" i="3"/>
  <c r="AW18" i="3"/>
  <c r="AW13" i="3"/>
  <c r="AW15" i="3"/>
  <c r="AW9" i="3"/>
  <c r="AW5" i="3"/>
  <c r="AW24" i="3"/>
  <c r="AW21" i="3"/>
  <c r="AW10" i="3"/>
  <c r="AW6" i="3"/>
  <c r="AW11" i="3"/>
  <c r="AW7" i="3"/>
  <c r="AW12" i="3"/>
  <c r="AW4" i="3"/>
  <c r="AW8" i="3"/>
  <c r="BA23" i="3"/>
  <c r="BA16" i="3"/>
  <c r="BA20" i="3"/>
  <c r="BA17" i="3"/>
  <c r="BA24" i="3"/>
  <c r="BA18" i="3"/>
  <c r="BA21" i="3"/>
  <c r="BA19" i="3"/>
  <c r="BA22" i="3"/>
  <c r="BA15" i="3"/>
  <c r="BA10" i="3"/>
  <c r="BA26" i="3"/>
  <c r="BA6" i="3"/>
  <c r="BA11" i="3"/>
  <c r="BA7" i="3"/>
  <c r="BA12" i="3"/>
  <c r="BA8" i="3"/>
  <c r="BA4" i="3"/>
  <c r="BA13" i="3"/>
  <c r="BA5" i="3"/>
  <c r="BA9" i="3"/>
  <c r="BE24" i="3"/>
  <c r="BE17" i="3"/>
  <c r="BE21" i="3"/>
  <c r="BE18" i="3"/>
  <c r="BE26" i="3"/>
  <c r="BE19" i="3"/>
  <c r="BE22" i="3"/>
  <c r="BE11" i="3"/>
  <c r="BE20" i="3"/>
  <c r="BE10" i="3"/>
  <c r="BE7" i="3"/>
  <c r="BE12" i="3"/>
  <c r="BE8" i="3"/>
  <c r="BE4" i="3"/>
  <c r="BE13" i="3"/>
  <c r="BE9" i="3"/>
  <c r="BE5" i="3"/>
  <c r="BE16" i="3"/>
  <c r="BE23" i="3"/>
  <c r="BE15" i="3"/>
  <c r="BE6" i="3"/>
  <c r="F22" i="3"/>
  <c r="F20" i="3"/>
  <c r="F24" i="3"/>
  <c r="F18" i="3"/>
  <c r="F21" i="3"/>
  <c r="F23" i="3"/>
  <c r="F26" i="3"/>
  <c r="F19" i="3"/>
  <c r="F17" i="3"/>
  <c r="F16" i="3"/>
  <c r="F13" i="3"/>
  <c r="F12" i="3"/>
  <c r="F6" i="3"/>
  <c r="F15" i="3"/>
  <c r="F10" i="3"/>
  <c r="F7" i="3"/>
  <c r="F11" i="3"/>
  <c r="F8" i="3"/>
  <c r="F5" i="3"/>
  <c r="F4" i="3"/>
  <c r="F9" i="3"/>
  <c r="J23" i="3"/>
  <c r="J26" i="3"/>
  <c r="J21" i="3"/>
  <c r="J19" i="3"/>
  <c r="J22" i="3"/>
  <c r="J24" i="3"/>
  <c r="J17" i="3"/>
  <c r="J16" i="3"/>
  <c r="J20" i="3"/>
  <c r="J18" i="3"/>
  <c r="J15" i="3"/>
  <c r="J10" i="3"/>
  <c r="J7" i="3"/>
  <c r="J13" i="3"/>
  <c r="J11" i="3"/>
  <c r="J8" i="3"/>
  <c r="J12" i="3"/>
  <c r="J9" i="3"/>
  <c r="J5" i="3"/>
  <c r="J6" i="3"/>
  <c r="J4" i="3"/>
  <c r="N24" i="3"/>
  <c r="N22" i="3"/>
  <c r="N20" i="3"/>
  <c r="N23" i="3"/>
  <c r="N17" i="3"/>
  <c r="N16" i="3"/>
  <c r="N26" i="3"/>
  <c r="N19" i="3"/>
  <c r="N18" i="3"/>
  <c r="N13" i="3"/>
  <c r="N10" i="3"/>
  <c r="N15" i="3"/>
  <c r="N11" i="3"/>
  <c r="N8" i="3"/>
  <c r="N12" i="3"/>
  <c r="N9" i="3"/>
  <c r="N5" i="3"/>
  <c r="N21" i="3"/>
  <c r="N6" i="3"/>
  <c r="N7" i="3"/>
  <c r="N4" i="3"/>
  <c r="R26" i="3"/>
  <c r="R21" i="3"/>
  <c r="R19" i="3"/>
  <c r="R23" i="3"/>
  <c r="R17" i="3"/>
  <c r="R24" i="3"/>
  <c r="R18" i="3"/>
  <c r="R20" i="3"/>
  <c r="R15" i="3"/>
  <c r="R22" i="3"/>
  <c r="R16" i="3"/>
  <c r="R11" i="3"/>
  <c r="R13" i="3"/>
  <c r="R12" i="3"/>
  <c r="R9" i="3"/>
  <c r="R5" i="3"/>
  <c r="R6" i="3"/>
  <c r="R7" i="3"/>
  <c r="R10" i="3"/>
  <c r="R8" i="3"/>
  <c r="R4" i="3"/>
  <c r="V22" i="3"/>
  <c r="V20" i="3"/>
  <c r="V24" i="3"/>
  <c r="V18" i="3"/>
  <c r="V26" i="3"/>
  <c r="V19" i="3"/>
  <c r="V21" i="3"/>
  <c r="V16" i="3"/>
  <c r="V17" i="3"/>
  <c r="V12" i="3"/>
  <c r="V23" i="3"/>
  <c r="V6" i="3"/>
  <c r="V7" i="3"/>
  <c r="V10" i="3"/>
  <c r="V8" i="3"/>
  <c r="V15" i="3"/>
  <c r="V13" i="3"/>
  <c r="V11" i="3"/>
  <c r="V9" i="3"/>
  <c r="V4" i="3"/>
  <c r="V5" i="3"/>
  <c r="Z23" i="3"/>
  <c r="Z26" i="3"/>
  <c r="Z21" i="3"/>
  <c r="Z19" i="3"/>
  <c r="Z20" i="3"/>
  <c r="Z16" i="3"/>
  <c r="Z22" i="3"/>
  <c r="Z17" i="3"/>
  <c r="Z12" i="3"/>
  <c r="Z24" i="3"/>
  <c r="Z13" i="3"/>
  <c r="Z7" i="3"/>
  <c r="Z10" i="3"/>
  <c r="Z8" i="3"/>
  <c r="Z18" i="3"/>
  <c r="Z15" i="3"/>
  <c r="Z11" i="3"/>
  <c r="Z9" i="3"/>
  <c r="Z5" i="3"/>
  <c r="Z6" i="3"/>
  <c r="Z4" i="3"/>
  <c r="AD24" i="3"/>
  <c r="AD20" i="3"/>
  <c r="AD18" i="3"/>
  <c r="AD22" i="3"/>
  <c r="AD16" i="3"/>
  <c r="AD21" i="3"/>
  <c r="AD17" i="3"/>
  <c r="AD23" i="3"/>
  <c r="AD13" i="3"/>
  <c r="AD19" i="3"/>
  <c r="AD15" i="3"/>
  <c r="AD10" i="3"/>
  <c r="AD8" i="3"/>
  <c r="AD4" i="3"/>
  <c r="AD11" i="3"/>
  <c r="AD9" i="3"/>
  <c r="AD5" i="3"/>
  <c r="AD26" i="3"/>
  <c r="AD6" i="3"/>
  <c r="AD12" i="3"/>
  <c r="AD7" i="3"/>
  <c r="AH26" i="3"/>
  <c r="AH21" i="3"/>
  <c r="AH19" i="3"/>
  <c r="AH23" i="3"/>
  <c r="AH17" i="3"/>
  <c r="AH20" i="3"/>
  <c r="AH16" i="3"/>
  <c r="AH22" i="3"/>
  <c r="AH24" i="3"/>
  <c r="AH18" i="3"/>
  <c r="AH15" i="3"/>
  <c r="AH11" i="3"/>
  <c r="AH10" i="3"/>
  <c r="AH9" i="3"/>
  <c r="AH5" i="3"/>
  <c r="AH6" i="3"/>
  <c r="AH13" i="3"/>
  <c r="AH12" i="3"/>
  <c r="AH7" i="3"/>
  <c r="AH4" i="3"/>
  <c r="AH8" i="3"/>
  <c r="AL22" i="3"/>
  <c r="AL24" i="3"/>
  <c r="AL20" i="3"/>
  <c r="AL18" i="3"/>
  <c r="AL21" i="3"/>
  <c r="AL17" i="3"/>
  <c r="AL23" i="3"/>
  <c r="AL26" i="3"/>
  <c r="AL19" i="3"/>
  <c r="AL11" i="3"/>
  <c r="AL6" i="3"/>
  <c r="AL16" i="3"/>
  <c r="AL15" i="3"/>
  <c r="AL13" i="3"/>
  <c r="AL12" i="3"/>
  <c r="AL7" i="3"/>
  <c r="AL8" i="3"/>
  <c r="AL4" i="3"/>
  <c r="AL10" i="3"/>
  <c r="AL9" i="3"/>
  <c r="AL5" i="3"/>
  <c r="AP23" i="3"/>
  <c r="AP26" i="3"/>
  <c r="AP21" i="3"/>
  <c r="AP19" i="3"/>
  <c r="AP22" i="3"/>
  <c r="AP24" i="3"/>
  <c r="AP18" i="3"/>
  <c r="AP16" i="3"/>
  <c r="AP12" i="3"/>
  <c r="AP17" i="3"/>
  <c r="AP15" i="3"/>
  <c r="AP13" i="3"/>
  <c r="AP7" i="3"/>
  <c r="AP8" i="3"/>
  <c r="AP4" i="3"/>
  <c r="AP10" i="3"/>
  <c r="AP9" i="3"/>
  <c r="AP5" i="3"/>
  <c r="AP20" i="3"/>
  <c r="AP11" i="3"/>
  <c r="AP6" i="3"/>
  <c r="AT24" i="3"/>
  <c r="AT20" i="3"/>
  <c r="AT18" i="3"/>
  <c r="AT22" i="3"/>
  <c r="AT16" i="3"/>
  <c r="AT23" i="3"/>
  <c r="AT26" i="3"/>
  <c r="AT19" i="3"/>
  <c r="AT17" i="3"/>
  <c r="AT13" i="3"/>
  <c r="AT21" i="3"/>
  <c r="AT12" i="3"/>
  <c r="AT10" i="3"/>
  <c r="AT8" i="3"/>
  <c r="AT4" i="3"/>
  <c r="AT9" i="3"/>
  <c r="AT5" i="3"/>
  <c r="AT11" i="3"/>
  <c r="AT6" i="3"/>
  <c r="AT15" i="3"/>
  <c r="AT7" i="3"/>
  <c r="AX26" i="3"/>
  <c r="AX21" i="3"/>
  <c r="AX19" i="3"/>
  <c r="AX23" i="3"/>
  <c r="AX17" i="3"/>
  <c r="AX24" i="3"/>
  <c r="AX18" i="3"/>
  <c r="AX16" i="3"/>
  <c r="AX20" i="3"/>
  <c r="AX15" i="3"/>
  <c r="AX13" i="3"/>
  <c r="AX11" i="3"/>
  <c r="AX12" i="3"/>
  <c r="AX9" i="3"/>
  <c r="AX5" i="3"/>
  <c r="AX22" i="3"/>
  <c r="AX10" i="3"/>
  <c r="AX6" i="3"/>
  <c r="AX7" i="3"/>
  <c r="AX8" i="3"/>
  <c r="AX4" i="3"/>
  <c r="BB22" i="3"/>
  <c r="BB24" i="3"/>
  <c r="BB20" i="3"/>
  <c r="BB18" i="3"/>
  <c r="BB26" i="3"/>
  <c r="BB19" i="3"/>
  <c r="BB16" i="3"/>
  <c r="BB17" i="3"/>
  <c r="BB21" i="3"/>
  <c r="BB23" i="3"/>
  <c r="BB15" i="3"/>
  <c r="BB10" i="3"/>
  <c r="BB6" i="3"/>
  <c r="BB11" i="3"/>
  <c r="BB7" i="3"/>
  <c r="BB8" i="3"/>
  <c r="BB4" i="3"/>
  <c r="BB13" i="3"/>
  <c r="BB12" i="3"/>
  <c r="BB5" i="3"/>
  <c r="BB9" i="3"/>
  <c r="BF23" i="3"/>
  <c r="BF26" i="3"/>
  <c r="BF21" i="3"/>
  <c r="BF19" i="3"/>
  <c r="BF17" i="3"/>
  <c r="BF20" i="3"/>
  <c r="BF22" i="3"/>
  <c r="BF12" i="3"/>
  <c r="BF18" i="3"/>
  <c r="BF16" i="3"/>
  <c r="BF11" i="3"/>
  <c r="BF7" i="3"/>
  <c r="BF8" i="3"/>
  <c r="BF4" i="3"/>
  <c r="BF15" i="3"/>
  <c r="BF13" i="3"/>
  <c r="BF9" i="3"/>
  <c r="BF5" i="3"/>
  <c r="BF24" i="3"/>
  <c r="BF10" i="3"/>
  <c r="BF6" i="3"/>
  <c r="BJ24" i="3"/>
  <c r="BJ20" i="3"/>
  <c r="BJ18" i="3"/>
  <c r="BJ22" i="3"/>
  <c r="BJ16" i="3"/>
  <c r="BJ21" i="3"/>
  <c r="BJ23" i="3"/>
  <c r="BJ13" i="3"/>
  <c r="BJ26" i="3"/>
  <c r="BJ10" i="3"/>
  <c r="BJ8" i="3"/>
  <c r="BJ4" i="3"/>
  <c r="BJ19" i="3"/>
  <c r="BJ15" i="3"/>
  <c r="BJ5" i="3"/>
  <c r="BJ9" i="3"/>
  <c r="BJ12" i="3"/>
  <c r="BJ6" i="3"/>
  <c r="BJ17" i="3"/>
  <c r="BJ11" i="3"/>
  <c r="BJ7" i="3"/>
  <c r="E110" i="3"/>
  <c r="U33" i="3"/>
  <c r="J33" i="3"/>
  <c r="V33" i="3"/>
  <c r="Z33" i="3"/>
  <c r="AD33" i="3"/>
  <c r="AH33" i="3"/>
  <c r="AP33" i="3"/>
  <c r="AT33" i="3"/>
  <c r="AX33" i="3"/>
  <c r="BB33" i="3"/>
  <c r="BF33" i="3"/>
  <c r="BJ33" i="3"/>
  <c r="BK33" i="3"/>
  <c r="M33" i="3"/>
  <c r="BE33" i="3"/>
  <c r="BD33" i="3"/>
  <c r="P33" i="3"/>
  <c r="Q33" i="3"/>
  <c r="AZ33" i="3"/>
  <c r="AO33" i="3"/>
  <c r="AB33" i="3"/>
  <c r="BA33" i="3"/>
  <c r="AF33" i="3"/>
  <c r="AW33" i="3"/>
  <c r="Y33" i="3"/>
  <c r="I33" i="3"/>
  <c r="G33" i="3"/>
  <c r="K33" i="3"/>
  <c r="S33" i="3"/>
  <c r="AA33" i="3"/>
  <c r="AI33" i="3"/>
  <c r="AQ33" i="3"/>
  <c r="AY33" i="3"/>
  <c r="BC33" i="3"/>
  <c r="BG33" i="3"/>
  <c r="AG33" i="3"/>
  <c r="BI33" i="3"/>
  <c r="AS33" i="3"/>
  <c r="AK33" i="3"/>
  <c r="AC33" i="3"/>
  <c r="N33" i="3"/>
  <c r="E33" i="3"/>
  <c r="E34" i="3" s="1"/>
  <c r="H33" i="3"/>
  <c r="L33" i="3"/>
  <c r="T33" i="3"/>
  <c r="X33" i="3"/>
  <c r="AJ33" i="3"/>
  <c r="AR33" i="3"/>
  <c r="AV33" i="3"/>
  <c r="BH33" i="3"/>
  <c r="BL33" i="3"/>
  <c r="AL33" i="3"/>
  <c r="F33" i="3"/>
  <c r="W33" i="3"/>
  <c r="AE33" i="3"/>
  <c r="AM33" i="3"/>
  <c r="R33" i="3"/>
  <c r="O33" i="3"/>
  <c r="AU33" i="3"/>
  <c r="D15" i="5"/>
  <c r="E15" i="5"/>
  <c r="F15" i="5"/>
  <c r="G15" i="5"/>
  <c r="H15" i="5"/>
  <c r="I15" i="5"/>
  <c r="J15" i="5"/>
  <c r="K15" i="5"/>
  <c r="C15" i="5"/>
  <c r="E31" i="20" l="1"/>
  <c r="F31" i="20"/>
  <c r="AH183" i="3"/>
  <c r="F7" i="20"/>
  <c r="AB183" i="3"/>
  <c r="E7" i="20"/>
  <c r="V183" i="3"/>
  <c r="D7" i="20"/>
  <c r="P183" i="3"/>
  <c r="C7" i="20"/>
  <c r="J183" i="3"/>
  <c r="B7" i="20"/>
  <c r="D4" i="3"/>
  <c r="D5" i="3"/>
  <c r="D19" i="3"/>
  <c r="D11" i="3"/>
  <c r="D16" i="3"/>
  <c r="D13" i="3"/>
  <c r="D15" i="3"/>
  <c r="D22" i="3"/>
  <c r="D18" i="3"/>
  <c r="D17" i="3"/>
  <c r="D20" i="3"/>
  <c r="D9" i="3"/>
  <c r="D12" i="3"/>
  <c r="D8" i="3"/>
  <c r="D7" i="3"/>
  <c r="D6" i="3"/>
  <c r="D10" i="3"/>
  <c r="D23" i="3"/>
  <c r="D26" i="3"/>
  <c r="D21" i="3"/>
  <c r="D24" i="3"/>
  <c r="AT183" i="3"/>
  <c r="AN183" i="3"/>
  <c r="AD183" i="3"/>
  <c r="AC183" i="3"/>
  <c r="S183" i="3"/>
  <c r="I183" i="3"/>
  <c r="X183" i="3"/>
  <c r="N183" i="3"/>
  <c r="F34" i="3"/>
  <c r="G34" i="3" s="1"/>
  <c r="H34" i="3" s="1"/>
  <c r="I34" i="3" s="1"/>
  <c r="J34" i="3" s="1"/>
  <c r="K34" i="3" s="1"/>
  <c r="L34" i="3" s="1"/>
  <c r="M34" i="3" s="1"/>
  <c r="N34" i="3" s="1"/>
  <c r="O34" i="3" s="1"/>
  <c r="P34" i="3" s="1"/>
  <c r="Q34" i="3" s="1"/>
  <c r="R34" i="3" s="1"/>
  <c r="S34" i="3" s="1"/>
  <c r="T34" i="3" s="1"/>
  <c r="U34" i="3" s="1"/>
  <c r="V34" i="3" s="1"/>
  <c r="W34" i="3" s="1"/>
  <c r="X34" i="3" s="1"/>
  <c r="Y34" i="3" s="1"/>
  <c r="Z34" i="3" s="1"/>
  <c r="AA34" i="3" s="1"/>
  <c r="AB34" i="3" s="1"/>
  <c r="AC34" i="3" s="1"/>
  <c r="AD34" i="3" s="1"/>
  <c r="AE34" i="3" s="1"/>
  <c r="AF34" i="3" s="1"/>
  <c r="AG34" i="3" s="1"/>
  <c r="AH34" i="3" s="1"/>
  <c r="AI34" i="3" s="1"/>
  <c r="AJ34" i="3" s="1"/>
  <c r="AK34" i="3" s="1"/>
  <c r="AL34" i="3" s="1"/>
  <c r="AM34" i="3" s="1"/>
  <c r="AN34" i="3" s="1"/>
  <c r="AO34" i="3" s="1"/>
  <c r="AP34" i="3" s="1"/>
  <c r="AQ34" i="3" s="1"/>
  <c r="AR34" i="3" s="1"/>
  <c r="Y139" i="3"/>
  <c r="W139" i="3"/>
  <c r="U139" i="3"/>
  <c r="S139" i="3"/>
  <c r="Q139" i="3"/>
  <c r="O139" i="3"/>
  <c r="M139" i="3"/>
  <c r="G139" i="3"/>
  <c r="E139" i="3"/>
  <c r="Z139" i="3"/>
  <c r="X139" i="3"/>
  <c r="V139" i="3"/>
  <c r="D8" i="20" s="1"/>
  <c r="T139" i="3"/>
  <c r="R139" i="3"/>
  <c r="P139" i="3"/>
  <c r="C8" i="20" s="1"/>
  <c r="N139" i="3"/>
  <c r="L139" i="3"/>
  <c r="J139" i="3"/>
  <c r="B8" i="20" s="1"/>
  <c r="H139" i="3"/>
  <c r="AK139" i="3"/>
  <c r="AI139" i="3"/>
  <c r="AG139" i="3"/>
  <c r="AE139" i="3"/>
  <c r="AC139" i="3"/>
  <c r="AA139" i="3"/>
  <c r="K139" i="3"/>
  <c r="I139" i="3"/>
  <c r="BJ139" i="3"/>
  <c r="BH139" i="3"/>
  <c r="BF139" i="3"/>
  <c r="BD139" i="3"/>
  <c r="BB139" i="3"/>
  <c r="AZ139" i="3"/>
  <c r="AX139" i="3"/>
  <c r="AV139" i="3"/>
  <c r="AT139" i="3"/>
  <c r="AR139" i="3"/>
  <c r="AP139" i="3"/>
  <c r="AN139" i="3"/>
  <c r="AL139" i="3"/>
  <c r="AJ139" i="3"/>
  <c r="AH139" i="3"/>
  <c r="F8" i="20" s="1"/>
  <c r="AF139" i="3"/>
  <c r="AD139" i="3"/>
  <c r="AB139" i="3"/>
  <c r="E8" i="20" s="1"/>
  <c r="F139" i="3"/>
  <c r="AK144" i="3"/>
  <c r="AI144" i="3"/>
  <c r="AG144" i="3"/>
  <c r="AE144" i="3"/>
  <c r="AC144" i="3"/>
  <c r="AA144" i="3"/>
  <c r="Y144" i="3"/>
  <c r="W144" i="3"/>
  <c r="U144" i="3"/>
  <c r="S144" i="3"/>
  <c r="P144" i="3"/>
  <c r="BK139" i="3"/>
  <c r="BK144" i="3"/>
  <c r="BI139" i="3"/>
  <c r="BI144" i="3"/>
  <c r="BG139" i="3"/>
  <c r="BG144" i="3"/>
  <c r="BE139" i="3"/>
  <c r="BE144" i="3"/>
  <c r="BC139" i="3"/>
  <c r="BC144" i="3"/>
  <c r="BA139" i="3"/>
  <c r="BA144" i="3"/>
  <c r="AY139" i="3"/>
  <c r="AY144" i="3"/>
  <c r="AW139" i="3"/>
  <c r="AW144" i="3"/>
  <c r="AU139" i="3"/>
  <c r="AU144" i="3"/>
  <c r="AS139" i="3"/>
  <c r="AS144" i="3"/>
  <c r="AQ139" i="3"/>
  <c r="AQ144" i="3"/>
  <c r="AO139" i="3"/>
  <c r="AO144" i="3"/>
  <c r="AM139" i="3"/>
  <c r="AM144" i="3"/>
  <c r="Q144" i="3"/>
  <c r="O144" i="3"/>
  <c r="M144" i="3"/>
  <c r="K144" i="3"/>
  <c r="I144" i="3"/>
  <c r="G144" i="3"/>
  <c r="E144" i="3"/>
  <c r="BJ144" i="3"/>
  <c r="BH144" i="3"/>
  <c r="BF144" i="3"/>
  <c r="BD144" i="3"/>
  <c r="BB144" i="3"/>
  <c r="AZ144" i="3"/>
  <c r="AX144" i="3"/>
  <c r="AV144" i="3"/>
  <c r="AT144" i="3"/>
  <c r="AR144" i="3"/>
  <c r="AP144" i="3"/>
  <c r="AN144" i="3"/>
  <c r="AL144" i="3"/>
  <c r="AJ144" i="3"/>
  <c r="AH144" i="3"/>
  <c r="AF144" i="3"/>
  <c r="AD144" i="3"/>
  <c r="AB144" i="3"/>
  <c r="Z144" i="3"/>
  <c r="X144" i="3"/>
  <c r="V144" i="3"/>
  <c r="T144" i="3"/>
  <c r="R144" i="3"/>
  <c r="N144" i="3"/>
  <c r="L144" i="3"/>
  <c r="J144" i="3"/>
  <c r="H144" i="3"/>
  <c r="F144" i="3"/>
  <c r="W15" i="5"/>
  <c r="W22" i="5" s="1"/>
  <c r="F110" i="3"/>
  <c r="D25" i="2"/>
  <c r="E25" i="2"/>
  <c r="F25" i="2"/>
  <c r="G25" i="2"/>
  <c r="C25" i="2"/>
  <c r="K16" i="5"/>
  <c r="J11" i="5"/>
  <c r="J21" i="5" s="1"/>
  <c r="I11" i="5"/>
  <c r="I21" i="5" s="1"/>
  <c r="J13" i="5" l="1"/>
  <c r="J16" i="5" s="1"/>
  <c r="J19" i="5"/>
  <c r="I13" i="5"/>
  <c r="I16" i="5" s="1"/>
  <c r="I19" i="5"/>
  <c r="G110" i="3"/>
  <c r="H110" i="3" l="1"/>
  <c r="I110" i="3" s="1"/>
  <c r="J110" i="3" l="1"/>
  <c r="K110" i="3" l="1"/>
  <c r="C11" i="5"/>
  <c r="C21" i="5" s="1"/>
  <c r="D11" i="5"/>
  <c r="D21" i="5" s="1"/>
  <c r="E11" i="5"/>
  <c r="E21" i="5" s="1"/>
  <c r="F11" i="5"/>
  <c r="F21" i="5" s="1"/>
  <c r="G11" i="5"/>
  <c r="G21" i="5" s="1"/>
  <c r="H11" i="5"/>
  <c r="H21" i="5" s="1"/>
  <c r="C30" i="3"/>
  <c r="C29" i="3"/>
  <c r="AA29" i="5"/>
  <c r="AA32" i="5"/>
  <c r="A21" i="6"/>
  <c r="A20" i="6"/>
  <c r="A19" i="6"/>
  <c r="A18" i="6"/>
  <c r="A17" i="6"/>
  <c r="AS34" i="3" s="1"/>
  <c r="AT34" i="3" s="1"/>
  <c r="AU34" i="3" s="1"/>
  <c r="AV34" i="3" s="1"/>
  <c r="AW34" i="3" s="1"/>
  <c r="AX34" i="3" s="1"/>
  <c r="AY34" i="3" s="1"/>
  <c r="AZ34" i="3" s="1"/>
  <c r="BA34" i="3" s="1"/>
  <c r="BB34" i="3" s="1"/>
  <c r="BC34" i="3" s="1"/>
  <c r="BD34" i="3" s="1"/>
  <c r="BE34" i="3" s="1"/>
  <c r="BF34" i="3" s="1"/>
  <c r="BG34" i="3" s="1"/>
  <c r="BH34" i="3" s="1"/>
  <c r="BI34" i="3" s="1"/>
  <c r="BJ34" i="3" s="1"/>
  <c r="BK34" i="3" s="1"/>
  <c r="BL34" i="3" s="1"/>
  <c r="BM34" i="3" s="1"/>
  <c r="BN34" i="3" s="1"/>
  <c r="BO34" i="3" s="1"/>
  <c r="BP34" i="3" s="1"/>
  <c r="BQ34" i="3" s="1"/>
  <c r="BR34" i="3" s="1"/>
  <c r="BS34" i="3" s="1"/>
  <c r="BT34" i="3" s="1"/>
  <c r="BU34" i="3" s="1"/>
  <c r="BV34" i="3" s="1"/>
  <c r="BW34" i="3" s="1"/>
  <c r="BX34" i="3" s="1"/>
  <c r="BY34" i="3" s="1"/>
  <c r="BZ34" i="3" s="1"/>
  <c r="CA34" i="3" s="1"/>
  <c r="CB34" i="3" s="1"/>
  <c r="CC34" i="3" s="1"/>
  <c r="CD34" i="3" s="1"/>
  <c r="CE34" i="3" s="1"/>
  <c r="CF34" i="3" s="1"/>
  <c r="CG34" i="3" s="1"/>
  <c r="CH34" i="3" s="1"/>
  <c r="CI34" i="3" s="1"/>
  <c r="CJ34" i="3" s="1"/>
  <c r="CK34" i="3" s="1"/>
  <c r="CL34" i="3" s="1"/>
  <c r="CM34" i="3" s="1"/>
  <c r="CN34" i="3" s="1"/>
  <c r="CO34" i="3" s="1"/>
  <c r="CP34" i="3" s="1"/>
  <c r="CQ34" i="3" s="1"/>
  <c r="CR34" i="3" s="1"/>
  <c r="CS34" i="3" s="1"/>
  <c r="CT34" i="3" s="1"/>
  <c r="CU34" i="3" s="1"/>
  <c r="CV34" i="3" s="1"/>
  <c r="CW34" i="3" s="1"/>
  <c r="CX34" i="3" s="1"/>
  <c r="CY34" i="3" s="1"/>
  <c r="CZ34" i="3" s="1"/>
  <c r="DA34" i="3" s="1"/>
  <c r="DB34" i="3" s="1"/>
  <c r="DC34" i="3" s="1"/>
  <c r="DD34" i="3" s="1"/>
  <c r="DE34" i="3" s="1"/>
  <c r="DF34" i="3" s="1"/>
  <c r="DG34" i="3" s="1"/>
  <c r="DH34" i="3" s="1"/>
  <c r="DI34" i="3" s="1"/>
  <c r="DJ34" i="3" s="1"/>
  <c r="DK34" i="3" s="1"/>
  <c r="DL34" i="3" s="1"/>
  <c r="DM34" i="3" s="1"/>
  <c r="DN34" i="3" s="1"/>
  <c r="DO34" i="3" s="1"/>
  <c r="DP34" i="3" s="1"/>
  <c r="DQ34" i="3" s="1"/>
  <c r="DR34" i="3" s="1"/>
  <c r="DS34" i="3" s="1"/>
  <c r="DT34" i="3" s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BN30" i="3" l="1"/>
  <c r="BP30" i="3"/>
  <c r="BR30" i="3"/>
  <c r="BT30" i="3"/>
  <c r="BV30" i="3"/>
  <c r="BX30" i="3"/>
  <c r="BZ30" i="3"/>
  <c r="CB30" i="3"/>
  <c r="CD30" i="3"/>
  <c r="CF30" i="3"/>
  <c r="CH30" i="3"/>
  <c r="CJ30" i="3"/>
  <c r="CL30" i="3"/>
  <c r="CN30" i="3"/>
  <c r="CP30" i="3"/>
  <c r="CR30" i="3"/>
  <c r="CT30" i="3"/>
  <c r="CV30" i="3"/>
  <c r="CX30" i="3"/>
  <c r="CZ30" i="3"/>
  <c r="DB30" i="3"/>
  <c r="DD30" i="3"/>
  <c r="DF30" i="3"/>
  <c r="DH30" i="3"/>
  <c r="DJ30" i="3"/>
  <c r="DL30" i="3"/>
  <c r="DN30" i="3"/>
  <c r="DP30" i="3"/>
  <c r="DR30" i="3"/>
  <c r="DT30" i="3"/>
  <c r="BM30" i="3"/>
  <c r="BO30" i="3"/>
  <c r="BQ30" i="3"/>
  <c r="BS30" i="3"/>
  <c r="BU30" i="3"/>
  <c r="BW30" i="3"/>
  <c r="BY30" i="3"/>
  <c r="CA30" i="3"/>
  <c r="CC30" i="3"/>
  <c r="CE30" i="3"/>
  <c r="CG30" i="3"/>
  <c r="CI30" i="3"/>
  <c r="CK30" i="3"/>
  <c r="CM30" i="3"/>
  <c r="CO30" i="3"/>
  <c r="CQ30" i="3"/>
  <c r="CS30" i="3"/>
  <c r="CU30" i="3"/>
  <c r="CW30" i="3"/>
  <c r="CY30" i="3"/>
  <c r="DA30" i="3"/>
  <c r="DC30" i="3"/>
  <c r="DE30" i="3"/>
  <c r="DG30" i="3"/>
  <c r="DI30" i="3"/>
  <c r="DK30" i="3"/>
  <c r="DM30" i="3"/>
  <c r="DO30" i="3"/>
  <c r="DQ30" i="3"/>
  <c r="DS30" i="3"/>
  <c r="BN29" i="3"/>
  <c r="BN31" i="3" s="1"/>
  <c r="BP29" i="3"/>
  <c r="BR29" i="3"/>
  <c r="BR31" i="3" s="1"/>
  <c r="BT29" i="3"/>
  <c r="BV29" i="3"/>
  <c r="BV31" i="3" s="1"/>
  <c r="BX29" i="3"/>
  <c r="BX31" i="3" s="1"/>
  <c r="BZ29" i="3"/>
  <c r="BZ31" i="3" s="1"/>
  <c r="CB29" i="3"/>
  <c r="CB31" i="3" s="1"/>
  <c r="CD29" i="3"/>
  <c r="CD31" i="3" s="1"/>
  <c r="CF29" i="3"/>
  <c r="CF31" i="3" s="1"/>
  <c r="CH29" i="3"/>
  <c r="CH31" i="3" s="1"/>
  <c r="CJ29" i="3"/>
  <c r="CJ31" i="3" s="1"/>
  <c r="CL29" i="3"/>
  <c r="CL31" i="3" s="1"/>
  <c r="CN29" i="3"/>
  <c r="CN31" i="3" s="1"/>
  <c r="CP29" i="3"/>
  <c r="CP31" i="3" s="1"/>
  <c r="CR29" i="3"/>
  <c r="CR31" i="3" s="1"/>
  <c r="CT29" i="3"/>
  <c r="CT31" i="3" s="1"/>
  <c r="CV29" i="3"/>
  <c r="CV31" i="3" s="1"/>
  <c r="CX29" i="3"/>
  <c r="CX31" i="3" s="1"/>
  <c r="CZ29" i="3"/>
  <c r="CZ31" i="3" s="1"/>
  <c r="DB29" i="3"/>
  <c r="DB31" i="3" s="1"/>
  <c r="DD29" i="3"/>
  <c r="DD31" i="3" s="1"/>
  <c r="DF29" i="3"/>
  <c r="DF31" i="3" s="1"/>
  <c r="DH29" i="3"/>
  <c r="DH31" i="3" s="1"/>
  <c r="DJ29" i="3"/>
  <c r="DJ31" i="3" s="1"/>
  <c r="DL29" i="3"/>
  <c r="DL31" i="3" s="1"/>
  <c r="DN29" i="3"/>
  <c r="DN31" i="3" s="1"/>
  <c r="DP29" i="3"/>
  <c r="DP31" i="3" s="1"/>
  <c r="DR29" i="3"/>
  <c r="DR31" i="3" s="1"/>
  <c r="DT29" i="3"/>
  <c r="DT31" i="3" s="1"/>
  <c r="BM29" i="3"/>
  <c r="BM31" i="3" s="1"/>
  <c r="BO29" i="3"/>
  <c r="BO31" i="3" s="1"/>
  <c r="BQ29" i="3"/>
  <c r="BQ31" i="3" s="1"/>
  <c r="BS29" i="3"/>
  <c r="BS31" i="3" s="1"/>
  <c r="BU29" i="3"/>
  <c r="BU31" i="3" s="1"/>
  <c r="BW29" i="3"/>
  <c r="BW31" i="3" s="1"/>
  <c r="BY29" i="3"/>
  <c r="BY31" i="3" s="1"/>
  <c r="CA29" i="3"/>
  <c r="CA31" i="3" s="1"/>
  <c r="CC29" i="3"/>
  <c r="CC31" i="3" s="1"/>
  <c r="CE29" i="3"/>
  <c r="CE31" i="3" s="1"/>
  <c r="CG29" i="3"/>
  <c r="CG31" i="3" s="1"/>
  <c r="CI29" i="3"/>
  <c r="CI31" i="3" s="1"/>
  <c r="CK29" i="3"/>
  <c r="CK31" i="3" s="1"/>
  <c r="CM29" i="3"/>
  <c r="CM31" i="3" s="1"/>
  <c r="CO29" i="3"/>
  <c r="CO31" i="3" s="1"/>
  <c r="CQ29" i="3"/>
  <c r="CQ31" i="3" s="1"/>
  <c r="CS29" i="3"/>
  <c r="CS31" i="3" s="1"/>
  <c r="CU29" i="3"/>
  <c r="CU31" i="3" s="1"/>
  <c r="CW29" i="3"/>
  <c r="CW31" i="3" s="1"/>
  <c r="CY29" i="3"/>
  <c r="CY31" i="3" s="1"/>
  <c r="DA29" i="3"/>
  <c r="DA31" i="3" s="1"/>
  <c r="DC29" i="3"/>
  <c r="DC31" i="3" s="1"/>
  <c r="DE29" i="3"/>
  <c r="DE31" i="3" s="1"/>
  <c r="DG29" i="3"/>
  <c r="DG31" i="3" s="1"/>
  <c r="DI29" i="3"/>
  <c r="DI31" i="3" s="1"/>
  <c r="DK29" i="3"/>
  <c r="DK31" i="3" s="1"/>
  <c r="DM29" i="3"/>
  <c r="DM31" i="3" s="1"/>
  <c r="DO29" i="3"/>
  <c r="DO31" i="3" s="1"/>
  <c r="DQ29" i="3"/>
  <c r="DQ31" i="3" s="1"/>
  <c r="DS29" i="3"/>
  <c r="DS31" i="3" s="1"/>
  <c r="O303" i="17"/>
  <c r="O305" i="17"/>
  <c r="O307" i="17"/>
  <c r="O309" i="17"/>
  <c r="O311" i="17"/>
  <c r="O313" i="17"/>
  <c r="O315" i="17"/>
  <c r="O317" i="17"/>
  <c r="O319" i="17"/>
  <c r="O321" i="17"/>
  <c r="O323" i="17"/>
  <c r="O325" i="17"/>
  <c r="O327" i="17"/>
  <c r="O329" i="17"/>
  <c r="O331" i="17"/>
  <c r="O333" i="17"/>
  <c r="O335" i="17"/>
  <c r="O337" i="17"/>
  <c r="O339" i="17"/>
  <c r="O341" i="17"/>
  <c r="O343" i="17"/>
  <c r="O345" i="17"/>
  <c r="O347" i="17"/>
  <c r="O349" i="17"/>
  <c r="O351" i="17"/>
  <c r="O353" i="17"/>
  <c r="O355" i="17"/>
  <c r="O357" i="17"/>
  <c r="O359" i="17"/>
  <c r="O363" i="17"/>
  <c r="O367" i="17"/>
  <c r="O371" i="17"/>
  <c r="O375" i="17"/>
  <c r="O379" i="17"/>
  <c r="O383" i="17"/>
  <c r="O387" i="17"/>
  <c r="O391" i="17"/>
  <c r="O395" i="17"/>
  <c r="O399" i="17"/>
  <c r="O304" i="17"/>
  <c r="O308" i="17"/>
  <c r="O312" i="17"/>
  <c r="O316" i="17"/>
  <c r="O320" i="17"/>
  <c r="O324" i="17"/>
  <c r="O328" i="17"/>
  <c r="O332" i="17"/>
  <c r="O336" i="17"/>
  <c r="O340" i="17"/>
  <c r="O344" i="17"/>
  <c r="O348" i="17"/>
  <c r="O352" i="17"/>
  <c r="O356" i="17"/>
  <c r="O402" i="17"/>
  <c r="O404" i="17"/>
  <c r="O406" i="17"/>
  <c r="O408" i="17"/>
  <c r="O410" i="17"/>
  <c r="O412" i="17"/>
  <c r="O414" i="17"/>
  <c r="O416" i="17"/>
  <c r="O418" i="17"/>
  <c r="O420" i="17"/>
  <c r="O422" i="17"/>
  <c r="O424" i="17"/>
  <c r="O426" i="17"/>
  <c r="O428" i="17"/>
  <c r="O430" i="17"/>
  <c r="O432" i="17"/>
  <c r="O434" i="17"/>
  <c r="O436" i="17"/>
  <c r="O438" i="17"/>
  <c r="O440" i="17"/>
  <c r="O442" i="17"/>
  <c r="O444" i="17"/>
  <c r="O446" i="17"/>
  <c r="O448" i="17"/>
  <c r="O450" i="17"/>
  <c r="O452" i="17"/>
  <c r="O454" i="17"/>
  <c r="O456" i="17"/>
  <c r="O458" i="17"/>
  <c r="O460" i="17"/>
  <c r="O462" i="17"/>
  <c r="O464" i="17"/>
  <c r="O466" i="17"/>
  <c r="O468" i="17"/>
  <c r="O470" i="17"/>
  <c r="O472" i="17"/>
  <c r="O474" i="17"/>
  <c r="O476" i="17"/>
  <c r="O478" i="17"/>
  <c r="O480" i="17"/>
  <c r="O482" i="17"/>
  <c r="O484" i="17"/>
  <c r="O486" i="17"/>
  <c r="O488" i="17"/>
  <c r="O490" i="17"/>
  <c r="O492" i="17"/>
  <c r="O494" i="17"/>
  <c r="O496" i="17"/>
  <c r="O498" i="17"/>
  <c r="O500" i="17"/>
  <c r="O502" i="17"/>
  <c r="O504" i="17"/>
  <c r="O506" i="17"/>
  <c r="O508" i="17"/>
  <c r="O510" i="17"/>
  <c r="O512" i="17"/>
  <c r="O514" i="17"/>
  <c r="O516" i="17"/>
  <c r="O518" i="17"/>
  <c r="O520" i="17"/>
  <c r="O522" i="17"/>
  <c r="O524" i="17"/>
  <c r="O526" i="17"/>
  <c r="O528" i="17"/>
  <c r="O530" i="17"/>
  <c r="O532" i="17"/>
  <c r="O534" i="17"/>
  <c r="O536" i="17"/>
  <c r="O538" i="17"/>
  <c r="O540" i="17"/>
  <c r="O542" i="17"/>
  <c r="O544" i="17"/>
  <c r="O546" i="17"/>
  <c r="O548" i="17"/>
  <c r="O550" i="17"/>
  <c r="O552" i="17"/>
  <c r="O554" i="17"/>
  <c r="O556" i="17"/>
  <c r="O558" i="17"/>
  <c r="O560" i="17"/>
  <c r="O562" i="17"/>
  <c r="O564" i="17"/>
  <c r="O566" i="17"/>
  <c r="O568" i="17"/>
  <c r="O570" i="17"/>
  <c r="O572" i="17"/>
  <c r="O574" i="17"/>
  <c r="O576" i="17"/>
  <c r="O403" i="17"/>
  <c r="O407" i="17"/>
  <c r="O411" i="17"/>
  <c r="O415" i="17"/>
  <c r="O419" i="17"/>
  <c r="O423" i="17"/>
  <c r="O427" i="17"/>
  <c r="O431" i="17"/>
  <c r="O435" i="17"/>
  <c r="O439" i="17"/>
  <c r="O443" i="17"/>
  <c r="O447" i="17"/>
  <c r="O451" i="17"/>
  <c r="O455" i="17"/>
  <c r="O459" i="17"/>
  <c r="O463" i="17"/>
  <c r="O467" i="17"/>
  <c r="O471" i="17"/>
  <c r="O475" i="17"/>
  <c r="O479" i="17"/>
  <c r="O483" i="17"/>
  <c r="O487" i="17"/>
  <c r="O491" i="17"/>
  <c r="O495" i="17"/>
  <c r="O499" i="17"/>
  <c r="O503" i="17"/>
  <c r="O507" i="17"/>
  <c r="O511" i="17"/>
  <c r="O515" i="17"/>
  <c r="O519" i="17"/>
  <c r="O523" i="17"/>
  <c r="O527" i="17"/>
  <c r="O531" i="17"/>
  <c r="O535" i="17"/>
  <c r="O539" i="17"/>
  <c r="O543" i="17"/>
  <c r="O547" i="17"/>
  <c r="O551" i="17"/>
  <c r="O555" i="17"/>
  <c r="O559" i="17"/>
  <c r="O563" i="17"/>
  <c r="O567" i="17"/>
  <c r="O571" i="17"/>
  <c r="O575" i="17"/>
  <c r="O578" i="17"/>
  <c r="O580" i="17"/>
  <c r="O582" i="17"/>
  <c r="O584" i="17"/>
  <c r="O586" i="17"/>
  <c r="O588" i="17"/>
  <c r="O590" i="17"/>
  <c r="O592" i="17"/>
  <c r="O594" i="17"/>
  <c r="O596" i="17"/>
  <c r="O598" i="17"/>
  <c r="O600" i="17"/>
  <c r="O602" i="17"/>
  <c r="O604" i="17"/>
  <c r="O606" i="17"/>
  <c r="O608" i="17"/>
  <c r="O610" i="17"/>
  <c r="O612" i="17"/>
  <c r="O614" i="17"/>
  <c r="O616" i="17"/>
  <c r="O618" i="17"/>
  <c r="O620" i="17"/>
  <c r="O622" i="17"/>
  <c r="O624" i="17"/>
  <c r="O626" i="17"/>
  <c r="O628" i="17"/>
  <c r="O630" i="17"/>
  <c r="O632" i="17"/>
  <c r="O634" i="17"/>
  <c r="O636" i="17"/>
  <c r="O638" i="17"/>
  <c r="O640" i="17"/>
  <c r="O642" i="17"/>
  <c r="O644" i="17"/>
  <c r="O646" i="17"/>
  <c r="O648" i="17"/>
  <c r="O650" i="17"/>
  <c r="O652" i="17"/>
  <c r="O654" i="17"/>
  <c r="O656" i="17"/>
  <c r="O658" i="17"/>
  <c r="O660" i="17"/>
  <c r="O662" i="17"/>
  <c r="O664" i="17"/>
  <c r="O666" i="17"/>
  <c r="O668" i="17"/>
  <c r="O670" i="17"/>
  <c r="O672" i="17"/>
  <c r="O674" i="17"/>
  <c r="O676" i="17"/>
  <c r="O678" i="17"/>
  <c r="O680" i="17"/>
  <c r="O682" i="17"/>
  <c r="O684" i="17"/>
  <c r="O686" i="17"/>
  <c r="O688" i="17"/>
  <c r="O690" i="17"/>
  <c r="O692" i="17"/>
  <c r="O694" i="17"/>
  <c r="O696" i="17"/>
  <c r="O698" i="17"/>
  <c r="O700" i="17"/>
  <c r="O702" i="17"/>
  <c r="O704" i="17"/>
  <c r="O706" i="17"/>
  <c r="O708" i="17"/>
  <c r="O710" i="17"/>
  <c r="O712" i="17"/>
  <c r="O714" i="17"/>
  <c r="O716" i="17"/>
  <c r="O718" i="17"/>
  <c r="O720" i="17"/>
  <c r="O722" i="17"/>
  <c r="O724" i="17"/>
  <c r="O726" i="17"/>
  <c r="O728" i="17"/>
  <c r="O730" i="17"/>
  <c r="O732" i="17"/>
  <c r="O734" i="17"/>
  <c r="O736" i="17"/>
  <c r="O738" i="17"/>
  <c r="O740" i="17"/>
  <c r="O742" i="17"/>
  <c r="O744" i="17"/>
  <c r="O746" i="17"/>
  <c r="O748" i="17"/>
  <c r="O750" i="17"/>
  <c r="O752" i="17"/>
  <c r="O754" i="17"/>
  <c r="O756" i="17"/>
  <c r="O758" i="17"/>
  <c r="O760" i="17"/>
  <c r="O762" i="17"/>
  <c r="O764" i="17"/>
  <c r="O766" i="17"/>
  <c r="O769" i="17"/>
  <c r="O771" i="17"/>
  <c r="O773" i="17"/>
  <c r="O775" i="17"/>
  <c r="O777" i="17"/>
  <c r="O779" i="17"/>
  <c r="O781" i="17"/>
  <c r="O783" i="17"/>
  <c r="O785" i="17"/>
  <c r="O787" i="17"/>
  <c r="O789" i="17"/>
  <c r="O791" i="17"/>
  <c r="O793" i="17"/>
  <c r="O795" i="17"/>
  <c r="O797" i="17"/>
  <c r="O799" i="17"/>
  <c r="O801" i="17"/>
  <c r="O803" i="17"/>
  <c r="O805" i="17"/>
  <c r="O807" i="17"/>
  <c r="O809" i="17"/>
  <c r="O811" i="17"/>
  <c r="O813" i="17"/>
  <c r="O815" i="17"/>
  <c r="O817" i="17"/>
  <c r="O819" i="17"/>
  <c r="O821" i="17"/>
  <c r="O823" i="17"/>
  <c r="O825" i="17"/>
  <c r="O827" i="17"/>
  <c r="O829" i="17"/>
  <c r="O831" i="17"/>
  <c r="O833" i="17"/>
  <c r="O835" i="17"/>
  <c r="O837" i="17"/>
  <c r="O839" i="17"/>
  <c r="O841" i="17"/>
  <c r="O843" i="17"/>
  <c r="O845" i="17"/>
  <c r="O847" i="17"/>
  <c r="O849" i="17"/>
  <c r="O851" i="17"/>
  <c r="O853" i="17"/>
  <c r="O855" i="17"/>
  <c r="O857" i="17"/>
  <c r="O859" i="17"/>
  <c r="O861" i="17"/>
  <c r="O863" i="17"/>
  <c r="O864" i="17"/>
  <c r="O866" i="17"/>
  <c r="O868" i="17"/>
  <c r="O870" i="17"/>
  <c r="O579" i="17"/>
  <c r="O583" i="17"/>
  <c r="O587" i="17"/>
  <c r="O591" i="17"/>
  <c r="O595" i="17"/>
  <c r="O599" i="17"/>
  <c r="O603" i="17"/>
  <c r="O607" i="17"/>
  <c r="O611" i="17"/>
  <c r="O615" i="17"/>
  <c r="O619" i="17"/>
  <c r="O623" i="17"/>
  <c r="O627" i="17"/>
  <c r="O631" i="17"/>
  <c r="O635" i="17"/>
  <c r="O639" i="17"/>
  <c r="O770" i="17"/>
  <c r="O774" i="17"/>
  <c r="O778" i="17"/>
  <c r="O782" i="17"/>
  <c r="O786" i="17"/>
  <c r="O790" i="17"/>
  <c r="O794" i="17"/>
  <c r="O798" i="17"/>
  <c r="O802" i="17"/>
  <c r="O806" i="17"/>
  <c r="O810" i="17"/>
  <c r="O814" i="17"/>
  <c r="O818" i="17"/>
  <c r="O822" i="17"/>
  <c r="O826" i="17"/>
  <c r="O830" i="17"/>
  <c r="O834" i="17"/>
  <c r="O838" i="17"/>
  <c r="O842" i="17"/>
  <c r="O846" i="17"/>
  <c r="O850" i="17"/>
  <c r="O854" i="17"/>
  <c r="O858" i="17"/>
  <c r="O862" i="17"/>
  <c r="O871" i="17"/>
  <c r="O873" i="17"/>
  <c r="O875" i="17"/>
  <c r="O877" i="17"/>
  <c r="O879" i="17"/>
  <c r="O881" i="17"/>
  <c r="O883" i="17"/>
  <c r="O885" i="17"/>
  <c r="O887" i="17"/>
  <c r="O889" i="17"/>
  <c r="O891" i="17"/>
  <c r="O893" i="17"/>
  <c r="O895" i="17"/>
  <c r="O897" i="17"/>
  <c r="O899" i="17"/>
  <c r="O901" i="17"/>
  <c r="O903" i="17"/>
  <c r="O905" i="17"/>
  <c r="O907" i="17"/>
  <c r="O909" i="17"/>
  <c r="O911" i="17"/>
  <c r="O913" i="17"/>
  <c r="O915" i="17"/>
  <c r="O917" i="17"/>
  <c r="O919" i="17"/>
  <c r="O921" i="17"/>
  <c r="O923" i="17"/>
  <c r="O925" i="17"/>
  <c r="O927" i="17"/>
  <c r="O929" i="17"/>
  <c r="O931" i="17"/>
  <c r="O933" i="17"/>
  <c r="O935" i="17"/>
  <c r="O937" i="17"/>
  <c r="O939" i="17"/>
  <c r="O941" i="17"/>
  <c r="O943" i="17"/>
  <c r="O945" i="17"/>
  <c r="O947" i="17"/>
  <c r="O949" i="17"/>
  <c r="O951" i="17"/>
  <c r="O953" i="17"/>
  <c r="O955" i="17"/>
  <c r="O957" i="17"/>
  <c r="O959" i="17"/>
  <c r="O961" i="17"/>
  <c r="O963" i="17"/>
  <c r="O965" i="17"/>
  <c r="O967" i="17"/>
  <c r="O969" i="17"/>
  <c r="O971" i="17"/>
  <c r="O973" i="17"/>
  <c r="O975" i="17"/>
  <c r="O977" i="17"/>
  <c r="O979" i="17"/>
  <c r="O981" i="17"/>
  <c r="O983" i="17"/>
  <c r="O985" i="17"/>
  <c r="O987" i="17"/>
  <c r="O989" i="17"/>
  <c r="O991" i="17"/>
  <c r="O993" i="17"/>
  <c r="O995" i="17"/>
  <c r="O997" i="17"/>
  <c r="O999" i="17"/>
  <c r="O1001" i="17"/>
  <c r="O360" i="17"/>
  <c r="O362" i="17"/>
  <c r="O364" i="17"/>
  <c r="O366" i="17"/>
  <c r="O368" i="17"/>
  <c r="O370" i="17"/>
  <c r="O372" i="17"/>
  <c r="O374" i="17"/>
  <c r="O376" i="17"/>
  <c r="O378" i="17"/>
  <c r="O380" i="17"/>
  <c r="O382" i="17"/>
  <c r="O384" i="17"/>
  <c r="O386" i="17"/>
  <c r="O388" i="17"/>
  <c r="O390" i="17"/>
  <c r="O392" i="17"/>
  <c r="O394" i="17"/>
  <c r="O396" i="17"/>
  <c r="O398" i="17"/>
  <c r="O400" i="17"/>
  <c r="O643" i="17"/>
  <c r="O645" i="17"/>
  <c r="O647" i="17"/>
  <c r="O649" i="17"/>
  <c r="O651" i="17"/>
  <c r="O653" i="17"/>
  <c r="O655" i="17"/>
  <c r="O657" i="17"/>
  <c r="O659" i="17"/>
  <c r="O661" i="17"/>
  <c r="O663" i="17"/>
  <c r="O665" i="17"/>
  <c r="O667" i="17"/>
  <c r="O669" i="17"/>
  <c r="O671" i="17"/>
  <c r="O673" i="17"/>
  <c r="O675" i="17"/>
  <c r="O677" i="17"/>
  <c r="O679" i="17"/>
  <c r="O681" i="17"/>
  <c r="O683" i="17"/>
  <c r="O685" i="17"/>
  <c r="O687" i="17"/>
  <c r="O689" i="17"/>
  <c r="O691" i="17"/>
  <c r="O693" i="17"/>
  <c r="O695" i="17"/>
  <c r="O697" i="17"/>
  <c r="O699" i="17"/>
  <c r="O701" i="17"/>
  <c r="O703" i="17"/>
  <c r="O705" i="17"/>
  <c r="O707" i="17"/>
  <c r="O709" i="17"/>
  <c r="O711" i="17"/>
  <c r="O713" i="17"/>
  <c r="O715" i="17"/>
  <c r="O717" i="17"/>
  <c r="O719" i="17"/>
  <c r="O721" i="17"/>
  <c r="O723" i="17"/>
  <c r="O725" i="17"/>
  <c r="O727" i="17"/>
  <c r="O729" i="17"/>
  <c r="O731" i="17"/>
  <c r="O733" i="17"/>
  <c r="O735" i="17"/>
  <c r="O737" i="17"/>
  <c r="O739" i="17"/>
  <c r="O741" i="17"/>
  <c r="O743" i="17"/>
  <c r="O745" i="17"/>
  <c r="O747" i="17"/>
  <c r="O749" i="17"/>
  <c r="O751" i="17"/>
  <c r="O753" i="17"/>
  <c r="O755" i="17"/>
  <c r="O757" i="17"/>
  <c r="O759" i="17"/>
  <c r="O761" i="17"/>
  <c r="O763" i="17"/>
  <c r="O765" i="17"/>
  <c r="O767" i="17"/>
  <c r="O865" i="17"/>
  <c r="O867" i="17"/>
  <c r="O874" i="17"/>
  <c r="O1000" i="17"/>
  <c r="O872" i="17"/>
  <c r="O876" i="17"/>
  <c r="O880" i="17"/>
  <c r="O884" i="17"/>
  <c r="O888" i="17"/>
  <c r="O892" i="17"/>
  <c r="O896" i="17"/>
  <c r="O900" i="17"/>
  <c r="O904" i="17"/>
  <c r="O908" i="17"/>
  <c r="O912" i="17"/>
  <c r="O916" i="17"/>
  <c r="O920" i="17"/>
  <c r="O924" i="17"/>
  <c r="O928" i="17"/>
  <c r="O932" i="17"/>
  <c r="O936" i="17"/>
  <c r="O869" i="17"/>
  <c r="O940" i="17"/>
  <c r="O942" i="17"/>
  <c r="O944" i="17"/>
  <c r="O946" i="17"/>
  <c r="O948" i="17"/>
  <c r="O950" i="17"/>
  <c r="O952" i="17"/>
  <c r="O954" i="17"/>
  <c r="O956" i="17"/>
  <c r="O958" i="17"/>
  <c r="O960" i="17"/>
  <c r="O962" i="17"/>
  <c r="O964" i="17"/>
  <c r="O966" i="17"/>
  <c r="O968" i="17"/>
  <c r="O970" i="17"/>
  <c r="O972" i="17"/>
  <c r="O974" i="17"/>
  <c r="O976" i="17"/>
  <c r="O978" i="17"/>
  <c r="O980" i="17"/>
  <c r="O982" i="17"/>
  <c r="O984" i="17"/>
  <c r="O986" i="17"/>
  <c r="O988" i="17"/>
  <c r="O990" i="17"/>
  <c r="O992" i="17"/>
  <c r="O994" i="17"/>
  <c r="O996" i="17"/>
  <c r="O998" i="17"/>
  <c r="O860" i="17"/>
  <c r="O852" i="17"/>
  <c r="O844" i="17"/>
  <c r="O836" i="17"/>
  <c r="O828" i="17"/>
  <c r="O820" i="17"/>
  <c r="O812" i="17"/>
  <c r="O804" i="17"/>
  <c r="O796" i="17"/>
  <c r="O788" i="17"/>
  <c r="O780" i="17"/>
  <c r="O772" i="17"/>
  <c r="O930" i="17"/>
  <c r="O926" i="17"/>
  <c r="O914" i="17"/>
  <c r="O910" i="17"/>
  <c r="O898" i="17"/>
  <c r="O894" i="17"/>
  <c r="O882" i="17"/>
  <c r="O878" i="17"/>
  <c r="O856" i="17"/>
  <c r="O848" i="17"/>
  <c r="O840" i="17"/>
  <c r="O832" i="17"/>
  <c r="O824" i="17"/>
  <c r="O816" i="17"/>
  <c r="O808" i="17"/>
  <c r="O800" i="17"/>
  <c r="O792" i="17"/>
  <c r="O784" i="17"/>
  <c r="O776" i="17"/>
  <c r="O768" i="17"/>
  <c r="O938" i="17"/>
  <c r="O918" i="17"/>
  <c r="O906" i="17"/>
  <c r="O886" i="17"/>
  <c r="O346" i="17"/>
  <c r="O342" i="17"/>
  <c r="O330" i="17"/>
  <c r="O326" i="17"/>
  <c r="O314" i="17"/>
  <c r="O310" i="17"/>
  <c r="O637" i="17"/>
  <c r="O633" i="17"/>
  <c r="O621" i="17"/>
  <c r="O617" i="17"/>
  <c r="O605" i="17"/>
  <c r="O601" i="17"/>
  <c r="O589" i="17"/>
  <c r="O585" i="17"/>
  <c r="O573" i="17"/>
  <c r="O569" i="17"/>
  <c r="O557" i="17"/>
  <c r="O553" i="17"/>
  <c r="O541" i="17"/>
  <c r="O537" i="17"/>
  <c r="O525" i="17"/>
  <c r="O521" i="17"/>
  <c r="O509" i="17"/>
  <c r="O505" i="17"/>
  <c r="O493" i="17"/>
  <c r="O489" i="17"/>
  <c r="O477" i="17"/>
  <c r="O473" i="17"/>
  <c r="O461" i="17"/>
  <c r="O457" i="17"/>
  <c r="O449" i="17"/>
  <c r="O437" i="17"/>
  <c r="O433" i="17"/>
  <c r="O421" i="17"/>
  <c r="O417" i="17"/>
  <c r="O405" i="17"/>
  <c r="O401" i="17"/>
  <c r="O389" i="17"/>
  <c r="O385" i="17"/>
  <c r="O373" i="17"/>
  <c r="O369" i="17"/>
  <c r="O934" i="17"/>
  <c r="O922" i="17"/>
  <c r="O902" i="17"/>
  <c r="O890" i="17"/>
  <c r="O358" i="17"/>
  <c r="O354" i="17"/>
  <c r="O350" i="17"/>
  <c r="O338" i="17"/>
  <c r="O334" i="17"/>
  <c r="O322" i="17"/>
  <c r="O318" i="17"/>
  <c r="O306" i="17"/>
  <c r="O302" i="17"/>
  <c r="O641" i="17"/>
  <c r="O629" i="17"/>
  <c r="O625" i="17"/>
  <c r="O613" i="17"/>
  <c r="O609" i="17"/>
  <c r="O597" i="17"/>
  <c r="O593" i="17"/>
  <c r="O581" i="17"/>
  <c r="O577" i="17"/>
  <c r="O565" i="17"/>
  <c r="O561" i="17"/>
  <c r="O549" i="17"/>
  <c r="O545" i="17"/>
  <c r="O533" i="17"/>
  <c r="O529" i="17"/>
  <c r="O517" i="17"/>
  <c r="O513" i="17"/>
  <c r="O501" i="17"/>
  <c r="O497" i="17"/>
  <c r="O485" i="17"/>
  <c r="O481" i="17"/>
  <c r="O469" i="17"/>
  <c r="O465" i="17"/>
  <c r="O453" i="17"/>
  <c r="O445" i="17"/>
  <c r="O441" i="17"/>
  <c r="O429" i="17"/>
  <c r="O425" i="17"/>
  <c r="O413" i="17"/>
  <c r="O409" i="17"/>
  <c r="O397" i="17"/>
  <c r="O393" i="17"/>
  <c r="O381" i="17"/>
  <c r="O377" i="17"/>
  <c r="O365" i="17"/>
  <c r="O361" i="17"/>
  <c r="N2" i="17"/>
  <c r="N360" i="17"/>
  <c r="P360" i="17" s="1"/>
  <c r="N362" i="17"/>
  <c r="N364" i="17"/>
  <c r="P364" i="17" s="1"/>
  <c r="N366" i="17"/>
  <c r="N368" i="17"/>
  <c r="P368" i="17" s="1"/>
  <c r="N370" i="17"/>
  <c r="N372" i="17"/>
  <c r="P372" i="17" s="1"/>
  <c r="N374" i="17"/>
  <c r="N376" i="17"/>
  <c r="P376" i="17" s="1"/>
  <c r="N378" i="17"/>
  <c r="N380" i="17"/>
  <c r="P380" i="17" s="1"/>
  <c r="N382" i="17"/>
  <c r="N384" i="17"/>
  <c r="P384" i="17" s="1"/>
  <c r="N386" i="17"/>
  <c r="N388" i="17"/>
  <c r="P388" i="17" s="1"/>
  <c r="N390" i="17"/>
  <c r="N392" i="17"/>
  <c r="P392" i="17" s="1"/>
  <c r="N394" i="17"/>
  <c r="N396" i="17"/>
  <c r="P396" i="17" s="1"/>
  <c r="N398" i="17"/>
  <c r="N400" i="17"/>
  <c r="P400" i="17" s="1"/>
  <c r="N305" i="17"/>
  <c r="N309" i="17"/>
  <c r="P309" i="17" s="1"/>
  <c r="N313" i="17"/>
  <c r="N317" i="17"/>
  <c r="P317" i="17" s="1"/>
  <c r="N321" i="17"/>
  <c r="N325" i="17"/>
  <c r="P325" i="17" s="1"/>
  <c r="N329" i="17"/>
  <c r="N333" i="17"/>
  <c r="P333" i="17" s="1"/>
  <c r="N337" i="17"/>
  <c r="N341" i="17"/>
  <c r="P341" i="17" s="1"/>
  <c r="N345" i="17"/>
  <c r="N349" i="17"/>
  <c r="P349" i="17" s="1"/>
  <c r="N353" i="17"/>
  <c r="N357" i="17"/>
  <c r="P357" i="17" s="1"/>
  <c r="N404" i="17"/>
  <c r="P404" i="17" s="1"/>
  <c r="N408" i="17"/>
  <c r="P408" i="17" s="1"/>
  <c r="N412" i="17"/>
  <c r="P412" i="17" s="1"/>
  <c r="N416" i="17"/>
  <c r="P416" i="17" s="1"/>
  <c r="N420" i="17"/>
  <c r="P420" i="17" s="1"/>
  <c r="N424" i="17"/>
  <c r="P424" i="17" s="1"/>
  <c r="N428" i="17"/>
  <c r="P428" i="17" s="1"/>
  <c r="N432" i="17"/>
  <c r="P432" i="17" s="1"/>
  <c r="N436" i="17"/>
  <c r="P436" i="17" s="1"/>
  <c r="N440" i="17"/>
  <c r="P440" i="17" s="1"/>
  <c r="N444" i="17"/>
  <c r="P444" i="17" s="1"/>
  <c r="N448" i="17"/>
  <c r="P448" i="17" s="1"/>
  <c r="N452" i="17"/>
  <c r="P452" i="17" s="1"/>
  <c r="N456" i="17"/>
  <c r="P456" i="17" s="1"/>
  <c r="N460" i="17"/>
  <c r="P460" i="17" s="1"/>
  <c r="N464" i="17"/>
  <c r="P464" i="17" s="1"/>
  <c r="N468" i="17"/>
  <c r="P468" i="17" s="1"/>
  <c r="N472" i="17"/>
  <c r="P472" i="17" s="1"/>
  <c r="N476" i="17"/>
  <c r="P476" i="17" s="1"/>
  <c r="N480" i="17"/>
  <c r="P480" i="17" s="1"/>
  <c r="N484" i="17"/>
  <c r="P484" i="17" s="1"/>
  <c r="N488" i="17"/>
  <c r="P488" i="17" s="1"/>
  <c r="N492" i="17"/>
  <c r="P492" i="17" s="1"/>
  <c r="N496" i="17"/>
  <c r="P496" i="17" s="1"/>
  <c r="N500" i="17"/>
  <c r="P500" i="17" s="1"/>
  <c r="N504" i="17"/>
  <c r="P504" i="17" s="1"/>
  <c r="N508" i="17"/>
  <c r="P508" i="17" s="1"/>
  <c r="N512" i="17"/>
  <c r="P512" i="17" s="1"/>
  <c r="N516" i="17"/>
  <c r="P516" i="17" s="1"/>
  <c r="N520" i="17"/>
  <c r="P520" i="17" s="1"/>
  <c r="N524" i="17"/>
  <c r="P524" i="17" s="1"/>
  <c r="N528" i="17"/>
  <c r="P528" i="17" s="1"/>
  <c r="N532" i="17"/>
  <c r="P532" i="17" s="1"/>
  <c r="N536" i="17"/>
  <c r="P536" i="17" s="1"/>
  <c r="N540" i="17"/>
  <c r="P540" i="17" s="1"/>
  <c r="N544" i="17"/>
  <c r="P544" i="17" s="1"/>
  <c r="N548" i="17"/>
  <c r="P548" i="17" s="1"/>
  <c r="N552" i="17"/>
  <c r="P552" i="17" s="1"/>
  <c r="N556" i="17"/>
  <c r="P556" i="17" s="1"/>
  <c r="N560" i="17"/>
  <c r="P560" i="17" s="1"/>
  <c r="N564" i="17"/>
  <c r="P564" i="17" s="1"/>
  <c r="N568" i="17"/>
  <c r="P568" i="17" s="1"/>
  <c r="N572" i="17"/>
  <c r="P572" i="17" s="1"/>
  <c r="N576" i="17"/>
  <c r="P576" i="17" s="1"/>
  <c r="N643" i="17"/>
  <c r="N645" i="17"/>
  <c r="P645" i="17" s="1"/>
  <c r="N647" i="17"/>
  <c r="N649" i="17"/>
  <c r="P649" i="17" s="1"/>
  <c r="N651" i="17"/>
  <c r="N653" i="17"/>
  <c r="P653" i="17" s="1"/>
  <c r="N655" i="17"/>
  <c r="N657" i="17"/>
  <c r="P657" i="17" s="1"/>
  <c r="N659" i="17"/>
  <c r="N661" i="17"/>
  <c r="P661" i="17" s="1"/>
  <c r="N663" i="17"/>
  <c r="N665" i="17"/>
  <c r="P665" i="17" s="1"/>
  <c r="N667" i="17"/>
  <c r="N669" i="17"/>
  <c r="P669" i="17" s="1"/>
  <c r="N671" i="17"/>
  <c r="N673" i="17"/>
  <c r="P673" i="17" s="1"/>
  <c r="N675" i="17"/>
  <c r="N677" i="17"/>
  <c r="P677" i="17" s="1"/>
  <c r="N679" i="17"/>
  <c r="N681" i="17"/>
  <c r="P681" i="17" s="1"/>
  <c r="N683" i="17"/>
  <c r="N685" i="17"/>
  <c r="P685" i="17" s="1"/>
  <c r="N687" i="17"/>
  <c r="N689" i="17"/>
  <c r="P689" i="17" s="1"/>
  <c r="N691" i="17"/>
  <c r="N693" i="17"/>
  <c r="P693" i="17" s="1"/>
  <c r="N695" i="17"/>
  <c r="N697" i="17"/>
  <c r="P697" i="17" s="1"/>
  <c r="N699" i="17"/>
  <c r="N701" i="17"/>
  <c r="P701" i="17" s="1"/>
  <c r="N703" i="17"/>
  <c r="N705" i="17"/>
  <c r="P705" i="17" s="1"/>
  <c r="N707" i="17"/>
  <c r="N709" i="17"/>
  <c r="P709" i="17" s="1"/>
  <c r="N711" i="17"/>
  <c r="N713" i="17"/>
  <c r="P713" i="17" s="1"/>
  <c r="N715" i="17"/>
  <c r="N717" i="17"/>
  <c r="P717" i="17" s="1"/>
  <c r="N719" i="17"/>
  <c r="N721" i="17"/>
  <c r="P721" i="17" s="1"/>
  <c r="N723" i="17"/>
  <c r="N725" i="17"/>
  <c r="P725" i="17" s="1"/>
  <c r="N727" i="17"/>
  <c r="N729" i="17"/>
  <c r="P729" i="17" s="1"/>
  <c r="N731" i="17"/>
  <c r="N733" i="17"/>
  <c r="P733" i="17" s="1"/>
  <c r="N735" i="17"/>
  <c r="N737" i="17"/>
  <c r="P737" i="17" s="1"/>
  <c r="N739" i="17"/>
  <c r="N741" i="17"/>
  <c r="P741" i="17" s="1"/>
  <c r="N743" i="17"/>
  <c r="N745" i="17"/>
  <c r="P745" i="17" s="1"/>
  <c r="N747" i="17"/>
  <c r="N749" i="17"/>
  <c r="P749" i="17" s="1"/>
  <c r="N751" i="17"/>
  <c r="N753" i="17"/>
  <c r="P753" i="17" s="1"/>
  <c r="N755" i="17"/>
  <c r="N757" i="17"/>
  <c r="P757" i="17" s="1"/>
  <c r="N759" i="17"/>
  <c r="N761" i="17"/>
  <c r="P761" i="17" s="1"/>
  <c r="N763" i="17"/>
  <c r="N765" i="17"/>
  <c r="P765" i="17" s="1"/>
  <c r="N767" i="17"/>
  <c r="N865" i="17"/>
  <c r="P865" i="17" s="1"/>
  <c r="N867" i="17"/>
  <c r="N869" i="17"/>
  <c r="P869" i="17" s="1"/>
  <c r="N580" i="17"/>
  <c r="P580" i="17" s="1"/>
  <c r="N584" i="17"/>
  <c r="P584" i="17" s="1"/>
  <c r="N588" i="17"/>
  <c r="P588" i="17" s="1"/>
  <c r="N592" i="17"/>
  <c r="P592" i="17" s="1"/>
  <c r="N596" i="17"/>
  <c r="P596" i="17" s="1"/>
  <c r="N600" i="17"/>
  <c r="P600" i="17" s="1"/>
  <c r="N604" i="17"/>
  <c r="P604" i="17" s="1"/>
  <c r="N608" i="17"/>
  <c r="P608" i="17" s="1"/>
  <c r="N612" i="17"/>
  <c r="P612" i="17" s="1"/>
  <c r="N616" i="17"/>
  <c r="P616" i="17" s="1"/>
  <c r="N620" i="17"/>
  <c r="P620" i="17" s="1"/>
  <c r="N624" i="17"/>
  <c r="P624" i="17" s="1"/>
  <c r="N628" i="17"/>
  <c r="P628" i="17" s="1"/>
  <c r="N632" i="17"/>
  <c r="P632" i="17" s="1"/>
  <c r="N636" i="17"/>
  <c r="P636" i="17" s="1"/>
  <c r="N640" i="17"/>
  <c r="P640" i="17" s="1"/>
  <c r="N771" i="17"/>
  <c r="N775" i="17"/>
  <c r="P775" i="17" s="1"/>
  <c r="N779" i="17"/>
  <c r="N783" i="17"/>
  <c r="P783" i="17" s="1"/>
  <c r="N787" i="17"/>
  <c r="N791" i="17"/>
  <c r="P791" i="17" s="1"/>
  <c r="N795" i="17"/>
  <c r="N799" i="17"/>
  <c r="P799" i="17" s="1"/>
  <c r="N803" i="17"/>
  <c r="N807" i="17"/>
  <c r="P807" i="17" s="1"/>
  <c r="N811" i="17"/>
  <c r="N815" i="17"/>
  <c r="P815" i="17" s="1"/>
  <c r="N819" i="17"/>
  <c r="N823" i="17"/>
  <c r="P823" i="17" s="1"/>
  <c r="N827" i="17"/>
  <c r="N831" i="17"/>
  <c r="P831" i="17" s="1"/>
  <c r="N835" i="17"/>
  <c r="N839" i="17"/>
  <c r="P839" i="17" s="1"/>
  <c r="N843" i="17"/>
  <c r="N847" i="17"/>
  <c r="P847" i="17" s="1"/>
  <c r="N851" i="17"/>
  <c r="N855" i="17"/>
  <c r="P855" i="17" s="1"/>
  <c r="N859" i="17"/>
  <c r="N863" i="17"/>
  <c r="P863" i="17" s="1"/>
  <c r="N940" i="17"/>
  <c r="P940" i="17" s="1"/>
  <c r="N942" i="17"/>
  <c r="P942" i="17" s="1"/>
  <c r="N944" i="17"/>
  <c r="P944" i="17" s="1"/>
  <c r="N946" i="17"/>
  <c r="P946" i="17" s="1"/>
  <c r="N948" i="17"/>
  <c r="P948" i="17" s="1"/>
  <c r="N950" i="17"/>
  <c r="P950" i="17" s="1"/>
  <c r="N952" i="17"/>
  <c r="P952" i="17" s="1"/>
  <c r="N954" i="17"/>
  <c r="P954" i="17" s="1"/>
  <c r="N956" i="17"/>
  <c r="P956" i="17" s="1"/>
  <c r="N958" i="17"/>
  <c r="P958" i="17" s="1"/>
  <c r="N960" i="17"/>
  <c r="P960" i="17" s="1"/>
  <c r="N962" i="17"/>
  <c r="P962" i="17" s="1"/>
  <c r="N964" i="17"/>
  <c r="P964" i="17" s="1"/>
  <c r="N966" i="17"/>
  <c r="P966" i="17" s="1"/>
  <c r="N968" i="17"/>
  <c r="P968" i="17" s="1"/>
  <c r="N970" i="17"/>
  <c r="P970" i="17" s="1"/>
  <c r="N972" i="17"/>
  <c r="P972" i="17" s="1"/>
  <c r="N974" i="17"/>
  <c r="P974" i="17" s="1"/>
  <c r="N976" i="17"/>
  <c r="P976" i="17" s="1"/>
  <c r="N978" i="17"/>
  <c r="P978" i="17" s="1"/>
  <c r="N980" i="17"/>
  <c r="P980" i="17" s="1"/>
  <c r="N982" i="17"/>
  <c r="P982" i="17" s="1"/>
  <c r="N984" i="17"/>
  <c r="P984" i="17" s="1"/>
  <c r="N986" i="17"/>
  <c r="P986" i="17" s="1"/>
  <c r="N988" i="17"/>
  <c r="P988" i="17" s="1"/>
  <c r="N990" i="17"/>
  <c r="P990" i="17" s="1"/>
  <c r="N992" i="17"/>
  <c r="P992" i="17" s="1"/>
  <c r="N994" i="17"/>
  <c r="P994" i="17" s="1"/>
  <c r="N996" i="17"/>
  <c r="P996" i="17" s="1"/>
  <c r="N998" i="17"/>
  <c r="P998" i="17" s="1"/>
  <c r="N1000" i="17"/>
  <c r="N303" i="17"/>
  <c r="P303" i="17" s="1"/>
  <c r="N307" i="17"/>
  <c r="P307" i="17" s="1"/>
  <c r="N311" i="17"/>
  <c r="P311" i="17" s="1"/>
  <c r="N315" i="17"/>
  <c r="P315" i="17" s="1"/>
  <c r="N319" i="17"/>
  <c r="P319" i="17" s="1"/>
  <c r="N323" i="17"/>
  <c r="P323" i="17" s="1"/>
  <c r="N327" i="17"/>
  <c r="P327" i="17" s="1"/>
  <c r="N331" i="17"/>
  <c r="P331" i="17" s="1"/>
  <c r="N335" i="17"/>
  <c r="P335" i="17" s="1"/>
  <c r="N339" i="17"/>
  <c r="P339" i="17" s="1"/>
  <c r="N343" i="17"/>
  <c r="P343" i="17" s="1"/>
  <c r="N347" i="17"/>
  <c r="P347" i="17" s="1"/>
  <c r="N351" i="17"/>
  <c r="P351" i="17" s="1"/>
  <c r="N355" i="17"/>
  <c r="P355" i="17" s="1"/>
  <c r="N402" i="17"/>
  <c r="P402" i="17" s="1"/>
  <c r="N406" i="17"/>
  <c r="N410" i="17"/>
  <c r="P410" i="17" s="1"/>
  <c r="N414" i="17"/>
  <c r="N418" i="17"/>
  <c r="P418" i="17" s="1"/>
  <c r="N422" i="17"/>
  <c r="N426" i="17"/>
  <c r="P426" i="17" s="1"/>
  <c r="N430" i="17"/>
  <c r="N434" i="17"/>
  <c r="P434" i="17" s="1"/>
  <c r="N438" i="17"/>
  <c r="N442" i="17"/>
  <c r="P442" i="17" s="1"/>
  <c r="N446" i="17"/>
  <c r="N450" i="17"/>
  <c r="P450" i="17" s="1"/>
  <c r="N454" i="17"/>
  <c r="N458" i="17"/>
  <c r="P458" i="17" s="1"/>
  <c r="N462" i="17"/>
  <c r="N466" i="17"/>
  <c r="P466" i="17" s="1"/>
  <c r="N470" i="17"/>
  <c r="N474" i="17"/>
  <c r="P474" i="17" s="1"/>
  <c r="N478" i="17"/>
  <c r="N482" i="17"/>
  <c r="P482" i="17" s="1"/>
  <c r="N486" i="17"/>
  <c r="N490" i="17"/>
  <c r="P490" i="17" s="1"/>
  <c r="N494" i="17"/>
  <c r="N498" i="17"/>
  <c r="P498" i="17" s="1"/>
  <c r="N502" i="17"/>
  <c r="N506" i="17"/>
  <c r="P506" i="17" s="1"/>
  <c r="N510" i="17"/>
  <c r="N514" i="17"/>
  <c r="P514" i="17" s="1"/>
  <c r="N518" i="17"/>
  <c r="N522" i="17"/>
  <c r="P522" i="17" s="1"/>
  <c r="N526" i="17"/>
  <c r="N530" i="17"/>
  <c r="P530" i="17" s="1"/>
  <c r="N534" i="17"/>
  <c r="N538" i="17"/>
  <c r="P538" i="17" s="1"/>
  <c r="N542" i="17"/>
  <c r="N546" i="17"/>
  <c r="P546" i="17" s="1"/>
  <c r="N550" i="17"/>
  <c r="N554" i="17"/>
  <c r="P554" i="17" s="1"/>
  <c r="N558" i="17"/>
  <c r="N562" i="17"/>
  <c r="P562" i="17" s="1"/>
  <c r="N566" i="17"/>
  <c r="N570" i="17"/>
  <c r="P570" i="17" s="1"/>
  <c r="N574" i="17"/>
  <c r="N578" i="17"/>
  <c r="P578" i="17" s="1"/>
  <c r="N582" i="17"/>
  <c r="N586" i="17"/>
  <c r="P586" i="17" s="1"/>
  <c r="N590" i="17"/>
  <c r="N594" i="17"/>
  <c r="P594" i="17" s="1"/>
  <c r="N598" i="17"/>
  <c r="N602" i="17"/>
  <c r="P602" i="17" s="1"/>
  <c r="N606" i="17"/>
  <c r="N610" i="17"/>
  <c r="P610" i="17" s="1"/>
  <c r="N614" i="17"/>
  <c r="N618" i="17"/>
  <c r="P618" i="17" s="1"/>
  <c r="N622" i="17"/>
  <c r="N626" i="17"/>
  <c r="P626" i="17" s="1"/>
  <c r="N630" i="17"/>
  <c r="N634" i="17"/>
  <c r="P634" i="17" s="1"/>
  <c r="N638" i="17"/>
  <c r="N769" i="17"/>
  <c r="P769" i="17" s="1"/>
  <c r="N773" i="17"/>
  <c r="P773" i="17" s="1"/>
  <c r="N777" i="17"/>
  <c r="P777" i="17" s="1"/>
  <c r="N781" i="17"/>
  <c r="P781" i="17" s="1"/>
  <c r="N785" i="17"/>
  <c r="P785" i="17" s="1"/>
  <c r="N789" i="17"/>
  <c r="P789" i="17" s="1"/>
  <c r="N793" i="17"/>
  <c r="P793" i="17" s="1"/>
  <c r="N797" i="17"/>
  <c r="P797" i="17" s="1"/>
  <c r="N801" i="17"/>
  <c r="P801" i="17" s="1"/>
  <c r="N805" i="17"/>
  <c r="P805" i="17" s="1"/>
  <c r="N809" i="17"/>
  <c r="P809" i="17" s="1"/>
  <c r="N813" i="17"/>
  <c r="P813" i="17" s="1"/>
  <c r="N817" i="17"/>
  <c r="P817" i="17" s="1"/>
  <c r="N821" i="17"/>
  <c r="P821" i="17" s="1"/>
  <c r="N825" i="17"/>
  <c r="P825" i="17" s="1"/>
  <c r="N829" i="17"/>
  <c r="P829" i="17" s="1"/>
  <c r="N833" i="17"/>
  <c r="P833" i="17" s="1"/>
  <c r="N837" i="17"/>
  <c r="P837" i="17" s="1"/>
  <c r="N841" i="17"/>
  <c r="P841" i="17" s="1"/>
  <c r="N845" i="17"/>
  <c r="P845" i="17" s="1"/>
  <c r="N849" i="17"/>
  <c r="P849" i="17" s="1"/>
  <c r="N853" i="17"/>
  <c r="P853" i="17" s="1"/>
  <c r="N857" i="17"/>
  <c r="P857" i="17" s="1"/>
  <c r="N861" i="17"/>
  <c r="P861" i="17" s="1"/>
  <c r="N875" i="17"/>
  <c r="P875" i="17" s="1"/>
  <c r="N883" i="17"/>
  <c r="P883" i="17" s="1"/>
  <c r="N887" i="17"/>
  <c r="P887" i="17" s="1"/>
  <c r="N891" i="17"/>
  <c r="P891" i="17" s="1"/>
  <c r="N895" i="17"/>
  <c r="P895" i="17" s="1"/>
  <c r="N931" i="17"/>
  <c r="P931" i="17" s="1"/>
  <c r="N873" i="17"/>
  <c r="P873" i="17" s="1"/>
  <c r="N877" i="17"/>
  <c r="N881" i="17"/>
  <c r="P881" i="17" s="1"/>
  <c r="N885" i="17"/>
  <c r="N889" i="17"/>
  <c r="P889" i="17" s="1"/>
  <c r="N893" i="17"/>
  <c r="N897" i="17"/>
  <c r="P897" i="17" s="1"/>
  <c r="N901" i="17"/>
  <c r="N905" i="17"/>
  <c r="P905" i="17" s="1"/>
  <c r="N909" i="17"/>
  <c r="N913" i="17"/>
  <c r="P913" i="17" s="1"/>
  <c r="N917" i="17"/>
  <c r="N921" i="17"/>
  <c r="P921" i="17" s="1"/>
  <c r="N925" i="17"/>
  <c r="N929" i="17"/>
  <c r="P929" i="17" s="1"/>
  <c r="N933" i="17"/>
  <c r="N937" i="17"/>
  <c r="P937" i="17" s="1"/>
  <c r="N871" i="17"/>
  <c r="P871" i="17" s="1"/>
  <c r="N879" i="17"/>
  <c r="P879" i="17" s="1"/>
  <c r="N899" i="17"/>
  <c r="P899" i="17" s="1"/>
  <c r="N903" i="17"/>
  <c r="P903" i="17" s="1"/>
  <c r="N907" i="17"/>
  <c r="P907" i="17" s="1"/>
  <c r="N911" i="17"/>
  <c r="P911" i="17" s="1"/>
  <c r="N915" i="17"/>
  <c r="P915" i="17" s="1"/>
  <c r="N919" i="17"/>
  <c r="P919" i="17" s="1"/>
  <c r="N923" i="17"/>
  <c r="P923" i="17" s="1"/>
  <c r="N927" i="17"/>
  <c r="P927" i="17" s="1"/>
  <c r="N935" i="17"/>
  <c r="P935" i="17" s="1"/>
  <c r="N939" i="17"/>
  <c r="P939" i="17" s="1"/>
  <c r="N1001" i="17"/>
  <c r="N997" i="17"/>
  <c r="P997" i="17" s="1"/>
  <c r="N993" i="17"/>
  <c r="N989" i="17"/>
  <c r="P989" i="17" s="1"/>
  <c r="N985" i="17"/>
  <c r="N981" i="17"/>
  <c r="P981" i="17" s="1"/>
  <c r="N977" i="17"/>
  <c r="N973" i="17"/>
  <c r="P973" i="17" s="1"/>
  <c r="N969" i="17"/>
  <c r="N965" i="17"/>
  <c r="P965" i="17" s="1"/>
  <c r="N961" i="17"/>
  <c r="N957" i="17"/>
  <c r="P957" i="17" s="1"/>
  <c r="N953" i="17"/>
  <c r="N949" i="17"/>
  <c r="P949" i="17" s="1"/>
  <c r="N945" i="17"/>
  <c r="N941" i="17"/>
  <c r="P941" i="17" s="1"/>
  <c r="N868" i="17"/>
  <c r="P868" i="17" s="1"/>
  <c r="N766" i="17"/>
  <c r="P766" i="17" s="1"/>
  <c r="N762" i="17"/>
  <c r="N758" i="17"/>
  <c r="P758" i="17" s="1"/>
  <c r="N754" i="17"/>
  <c r="N750" i="17"/>
  <c r="P750" i="17" s="1"/>
  <c r="N746" i="17"/>
  <c r="N742" i="17"/>
  <c r="P742" i="17" s="1"/>
  <c r="N738" i="17"/>
  <c r="N734" i="17"/>
  <c r="P734" i="17" s="1"/>
  <c r="N730" i="17"/>
  <c r="N726" i="17"/>
  <c r="P726" i="17" s="1"/>
  <c r="N722" i="17"/>
  <c r="N718" i="17"/>
  <c r="P718" i="17" s="1"/>
  <c r="N714" i="17"/>
  <c r="N710" i="17"/>
  <c r="P710" i="17" s="1"/>
  <c r="N706" i="17"/>
  <c r="N702" i="17"/>
  <c r="P702" i="17" s="1"/>
  <c r="N698" i="17"/>
  <c r="N694" i="17"/>
  <c r="P694" i="17" s="1"/>
  <c r="N690" i="17"/>
  <c r="N686" i="17"/>
  <c r="P686" i="17" s="1"/>
  <c r="N682" i="17"/>
  <c r="N678" i="17"/>
  <c r="P678" i="17" s="1"/>
  <c r="N674" i="17"/>
  <c r="N670" i="17"/>
  <c r="P670" i="17" s="1"/>
  <c r="N666" i="17"/>
  <c r="N662" i="17"/>
  <c r="P662" i="17" s="1"/>
  <c r="N658" i="17"/>
  <c r="N654" i="17"/>
  <c r="P654" i="17" s="1"/>
  <c r="N650" i="17"/>
  <c r="N646" i="17"/>
  <c r="P646" i="17" s="1"/>
  <c r="N642" i="17"/>
  <c r="N876" i="17"/>
  <c r="P876" i="17" s="1"/>
  <c r="N874" i="17"/>
  <c r="P874" i="17" s="1"/>
  <c r="N872" i="17"/>
  <c r="P872" i="17" s="1"/>
  <c r="N938" i="17"/>
  <c r="P938" i="17" s="1"/>
  <c r="N930" i="17"/>
  <c r="P930" i="17" s="1"/>
  <c r="N922" i="17"/>
  <c r="P922" i="17" s="1"/>
  <c r="N914" i="17"/>
  <c r="P914" i="17" s="1"/>
  <c r="N906" i="17"/>
  <c r="P906" i="17" s="1"/>
  <c r="N898" i="17"/>
  <c r="P898" i="17" s="1"/>
  <c r="N890" i="17"/>
  <c r="P890" i="17" s="1"/>
  <c r="N882" i="17"/>
  <c r="P882" i="17" s="1"/>
  <c r="N936" i="17"/>
  <c r="P936" i="17" s="1"/>
  <c r="N932" i="17"/>
  <c r="P932" i="17" s="1"/>
  <c r="N920" i="17"/>
  <c r="P920" i="17" s="1"/>
  <c r="N916" i="17"/>
  <c r="P916" i="17" s="1"/>
  <c r="N904" i="17"/>
  <c r="P904" i="17" s="1"/>
  <c r="N900" i="17"/>
  <c r="P900" i="17" s="1"/>
  <c r="N888" i="17"/>
  <c r="P888" i="17" s="1"/>
  <c r="N884" i="17"/>
  <c r="P884" i="17" s="1"/>
  <c r="N862" i="17"/>
  <c r="N854" i="17"/>
  <c r="P854" i="17" s="1"/>
  <c r="N846" i="17"/>
  <c r="N838" i="17"/>
  <c r="P838" i="17" s="1"/>
  <c r="N830" i="17"/>
  <c r="N822" i="17"/>
  <c r="P822" i="17" s="1"/>
  <c r="N814" i="17"/>
  <c r="N806" i="17"/>
  <c r="P806" i="17" s="1"/>
  <c r="N798" i="17"/>
  <c r="N790" i="17"/>
  <c r="P790" i="17" s="1"/>
  <c r="N782" i="17"/>
  <c r="N774" i="17"/>
  <c r="P774" i="17" s="1"/>
  <c r="N860" i="17"/>
  <c r="P860" i="17" s="1"/>
  <c r="N852" i="17"/>
  <c r="P852" i="17" s="1"/>
  <c r="N844" i="17"/>
  <c r="P844" i="17" s="1"/>
  <c r="N836" i="17"/>
  <c r="P836" i="17" s="1"/>
  <c r="N828" i="17"/>
  <c r="P828" i="17" s="1"/>
  <c r="N820" i="17"/>
  <c r="P820" i="17" s="1"/>
  <c r="N812" i="17"/>
  <c r="P812" i="17" s="1"/>
  <c r="N804" i="17"/>
  <c r="P804" i="17" s="1"/>
  <c r="N796" i="17"/>
  <c r="P796" i="17" s="1"/>
  <c r="N788" i="17"/>
  <c r="P788" i="17" s="1"/>
  <c r="N780" i="17"/>
  <c r="P780" i="17" s="1"/>
  <c r="N772" i="17"/>
  <c r="P772" i="17" s="1"/>
  <c r="N637" i="17"/>
  <c r="P637" i="17" s="1"/>
  <c r="N629" i="17"/>
  <c r="P629" i="17" s="1"/>
  <c r="N621" i="17"/>
  <c r="P621" i="17" s="1"/>
  <c r="N613" i="17"/>
  <c r="P613" i="17" s="1"/>
  <c r="N605" i="17"/>
  <c r="P605" i="17" s="1"/>
  <c r="N597" i="17"/>
  <c r="P597" i="17" s="1"/>
  <c r="N589" i="17"/>
  <c r="P589" i="17" s="1"/>
  <c r="N581" i="17"/>
  <c r="P581" i="17" s="1"/>
  <c r="N573" i="17"/>
  <c r="P573" i="17" s="1"/>
  <c r="N565" i="17"/>
  <c r="P565" i="17" s="1"/>
  <c r="N557" i="17"/>
  <c r="P557" i="17" s="1"/>
  <c r="N549" i="17"/>
  <c r="P549" i="17" s="1"/>
  <c r="N541" i="17"/>
  <c r="P541" i="17" s="1"/>
  <c r="N533" i="17"/>
  <c r="P533" i="17" s="1"/>
  <c r="N525" i="17"/>
  <c r="P525" i="17" s="1"/>
  <c r="N517" i="17"/>
  <c r="P517" i="17" s="1"/>
  <c r="N509" i="17"/>
  <c r="P509" i="17" s="1"/>
  <c r="N501" i="17"/>
  <c r="P501" i="17" s="1"/>
  <c r="N999" i="17"/>
  <c r="P999" i="17" s="1"/>
  <c r="N995" i="17"/>
  <c r="P995" i="17" s="1"/>
  <c r="N991" i="17"/>
  <c r="P991" i="17" s="1"/>
  <c r="N987" i="17"/>
  <c r="P987" i="17" s="1"/>
  <c r="N983" i="17"/>
  <c r="P983" i="17" s="1"/>
  <c r="N979" i="17"/>
  <c r="P979" i="17" s="1"/>
  <c r="N975" i="17"/>
  <c r="P975" i="17" s="1"/>
  <c r="N971" i="17"/>
  <c r="P971" i="17" s="1"/>
  <c r="N967" i="17"/>
  <c r="P967" i="17" s="1"/>
  <c r="N963" i="17"/>
  <c r="P963" i="17" s="1"/>
  <c r="N959" i="17"/>
  <c r="P959" i="17" s="1"/>
  <c r="N955" i="17"/>
  <c r="P955" i="17" s="1"/>
  <c r="N951" i="17"/>
  <c r="P951" i="17" s="1"/>
  <c r="N947" i="17"/>
  <c r="P947" i="17" s="1"/>
  <c r="N943" i="17"/>
  <c r="P943" i="17" s="1"/>
  <c r="N866" i="17"/>
  <c r="P866" i="17" s="1"/>
  <c r="N870" i="17"/>
  <c r="N864" i="17"/>
  <c r="P864" i="17" s="1"/>
  <c r="N764" i="17"/>
  <c r="P764" i="17" s="1"/>
  <c r="N760" i="17"/>
  <c r="P760" i="17" s="1"/>
  <c r="N756" i="17"/>
  <c r="P756" i="17" s="1"/>
  <c r="N752" i="17"/>
  <c r="P752" i="17" s="1"/>
  <c r="N748" i="17"/>
  <c r="P748" i="17" s="1"/>
  <c r="N744" i="17"/>
  <c r="P744" i="17" s="1"/>
  <c r="N740" i="17"/>
  <c r="P740" i="17" s="1"/>
  <c r="N736" i="17"/>
  <c r="P736" i="17" s="1"/>
  <c r="N732" i="17"/>
  <c r="P732" i="17" s="1"/>
  <c r="N728" i="17"/>
  <c r="P728" i="17" s="1"/>
  <c r="N724" i="17"/>
  <c r="P724" i="17" s="1"/>
  <c r="N720" i="17"/>
  <c r="P720" i="17" s="1"/>
  <c r="N716" i="17"/>
  <c r="P716" i="17" s="1"/>
  <c r="N712" i="17"/>
  <c r="P712" i="17" s="1"/>
  <c r="N708" i="17"/>
  <c r="P708" i="17" s="1"/>
  <c r="N704" i="17"/>
  <c r="P704" i="17" s="1"/>
  <c r="N700" i="17"/>
  <c r="P700" i="17" s="1"/>
  <c r="N696" i="17"/>
  <c r="P696" i="17" s="1"/>
  <c r="N692" i="17"/>
  <c r="P692" i="17" s="1"/>
  <c r="N688" i="17"/>
  <c r="P688" i="17" s="1"/>
  <c r="N684" i="17"/>
  <c r="P684" i="17" s="1"/>
  <c r="N680" i="17"/>
  <c r="P680" i="17" s="1"/>
  <c r="N676" i="17"/>
  <c r="P676" i="17" s="1"/>
  <c r="N672" i="17"/>
  <c r="P672" i="17" s="1"/>
  <c r="N668" i="17"/>
  <c r="P668" i="17" s="1"/>
  <c r="N664" i="17"/>
  <c r="P664" i="17" s="1"/>
  <c r="N660" i="17"/>
  <c r="P660" i="17" s="1"/>
  <c r="N656" i="17"/>
  <c r="P656" i="17" s="1"/>
  <c r="N652" i="17"/>
  <c r="P652" i="17" s="1"/>
  <c r="N648" i="17"/>
  <c r="P648" i="17" s="1"/>
  <c r="N644" i="17"/>
  <c r="P644" i="17" s="1"/>
  <c r="N641" i="17"/>
  <c r="N926" i="17"/>
  <c r="N910" i="17"/>
  <c r="P910" i="17" s="1"/>
  <c r="N894" i="17"/>
  <c r="N878" i="17"/>
  <c r="P878" i="17" s="1"/>
  <c r="N924" i="17"/>
  <c r="N912" i="17"/>
  <c r="P912" i="17" s="1"/>
  <c r="N892" i="17"/>
  <c r="N880" i="17"/>
  <c r="P880" i="17" s="1"/>
  <c r="N850" i="17"/>
  <c r="P850" i="17" s="1"/>
  <c r="N834" i="17"/>
  <c r="P834" i="17" s="1"/>
  <c r="N818" i="17"/>
  <c r="P818" i="17" s="1"/>
  <c r="N802" i="17"/>
  <c r="P802" i="17" s="1"/>
  <c r="N786" i="17"/>
  <c r="P786" i="17" s="1"/>
  <c r="N770" i="17"/>
  <c r="P770" i="17" s="1"/>
  <c r="N848" i="17"/>
  <c r="N832" i="17"/>
  <c r="P832" i="17" s="1"/>
  <c r="N816" i="17"/>
  <c r="N800" i="17"/>
  <c r="P800" i="17" s="1"/>
  <c r="N784" i="17"/>
  <c r="N768" i="17"/>
  <c r="P768" i="17" s="1"/>
  <c r="N625" i="17"/>
  <c r="P625" i="17" s="1"/>
  <c r="N609" i="17"/>
  <c r="P609" i="17" s="1"/>
  <c r="N593" i="17"/>
  <c r="P593" i="17" s="1"/>
  <c r="N577" i="17"/>
  <c r="P577" i="17" s="1"/>
  <c r="N561" i="17"/>
  <c r="P561" i="17" s="1"/>
  <c r="N545" i="17"/>
  <c r="P545" i="17" s="1"/>
  <c r="N529" i="17"/>
  <c r="P529" i="17" s="1"/>
  <c r="N513" i="17"/>
  <c r="P513" i="17" s="1"/>
  <c r="N497" i="17"/>
  <c r="P497" i="17" s="1"/>
  <c r="N489" i="17"/>
  <c r="P489" i="17" s="1"/>
  <c r="N481" i="17"/>
  <c r="P481" i="17" s="1"/>
  <c r="N473" i="17"/>
  <c r="P473" i="17" s="1"/>
  <c r="N465" i="17"/>
  <c r="P465" i="17" s="1"/>
  <c r="N457" i="17"/>
  <c r="P457" i="17" s="1"/>
  <c r="N358" i="17"/>
  <c r="N350" i="17"/>
  <c r="P350" i="17" s="1"/>
  <c r="N346" i="17"/>
  <c r="P346" i="17" s="1"/>
  <c r="N334" i="17"/>
  <c r="P334" i="17" s="1"/>
  <c r="N330" i="17"/>
  <c r="P330" i="17" s="1"/>
  <c r="N318" i="17"/>
  <c r="P318" i="17" s="1"/>
  <c r="N314" i="17"/>
  <c r="P314" i="17" s="1"/>
  <c r="N302" i="17"/>
  <c r="P302" i="17" s="1"/>
  <c r="N639" i="17"/>
  <c r="N627" i="17"/>
  <c r="P627" i="17" s="1"/>
  <c r="N623" i="17"/>
  <c r="N611" i="17"/>
  <c r="P611" i="17" s="1"/>
  <c r="N607" i="17"/>
  <c r="N595" i="17"/>
  <c r="P595" i="17" s="1"/>
  <c r="N591" i="17"/>
  <c r="N579" i="17"/>
  <c r="P579" i="17" s="1"/>
  <c r="N575" i="17"/>
  <c r="P575" i="17" s="1"/>
  <c r="N563" i="17"/>
  <c r="P563" i="17" s="1"/>
  <c r="N559" i="17"/>
  <c r="P559" i="17" s="1"/>
  <c r="N547" i="17"/>
  <c r="P547" i="17" s="1"/>
  <c r="N543" i="17"/>
  <c r="P543" i="17" s="1"/>
  <c r="N531" i="17"/>
  <c r="P531" i="17" s="1"/>
  <c r="N527" i="17"/>
  <c r="P527" i="17" s="1"/>
  <c r="N515" i="17"/>
  <c r="P515" i="17" s="1"/>
  <c r="N511" i="17"/>
  <c r="P511" i="17" s="1"/>
  <c r="N499" i="17"/>
  <c r="P499" i="17" s="1"/>
  <c r="N495" i="17"/>
  <c r="P495" i="17" s="1"/>
  <c r="N483" i="17"/>
  <c r="P483" i="17" s="1"/>
  <c r="N479" i="17"/>
  <c r="P479" i="17" s="1"/>
  <c r="N467" i="17"/>
  <c r="P467" i="17" s="1"/>
  <c r="N463" i="17"/>
  <c r="P463" i="17" s="1"/>
  <c r="N451" i="17"/>
  <c r="P451" i="17" s="1"/>
  <c r="N441" i="17"/>
  <c r="N437" i="17"/>
  <c r="P437" i="17" s="1"/>
  <c r="N425" i="17"/>
  <c r="N421" i="17"/>
  <c r="P421" i="17" s="1"/>
  <c r="N409" i="17"/>
  <c r="N405" i="17"/>
  <c r="P405" i="17" s="1"/>
  <c r="N393" i="17"/>
  <c r="N389" i="17"/>
  <c r="P389" i="17" s="1"/>
  <c r="N377" i="17"/>
  <c r="N373" i="17"/>
  <c r="P373" i="17" s="1"/>
  <c r="N361" i="17"/>
  <c r="N447" i="17"/>
  <c r="P447" i="17" s="1"/>
  <c r="N443" i="17"/>
  <c r="N439" i="17"/>
  <c r="P439" i="17" s="1"/>
  <c r="N435" i="17"/>
  <c r="N431" i="17"/>
  <c r="P431" i="17" s="1"/>
  <c r="N427" i="17"/>
  <c r="N423" i="17"/>
  <c r="P423" i="17" s="1"/>
  <c r="N419" i="17"/>
  <c r="N415" i="17"/>
  <c r="P415" i="17" s="1"/>
  <c r="N411" i="17"/>
  <c r="N407" i="17"/>
  <c r="P407" i="17" s="1"/>
  <c r="N403" i="17"/>
  <c r="N399" i="17"/>
  <c r="P399" i="17" s="1"/>
  <c r="N395" i="17"/>
  <c r="N391" i="17"/>
  <c r="P391" i="17" s="1"/>
  <c r="N387" i="17"/>
  <c r="N383" i="17"/>
  <c r="P383" i="17" s="1"/>
  <c r="N379" i="17"/>
  <c r="N375" i="17"/>
  <c r="P375" i="17" s="1"/>
  <c r="N371" i="17"/>
  <c r="N367" i="17"/>
  <c r="P367" i="17" s="1"/>
  <c r="N363" i="17"/>
  <c r="N359" i="17"/>
  <c r="P359" i="17" s="1"/>
  <c r="N356" i="17"/>
  <c r="P356" i="17" s="1"/>
  <c r="N352" i="17"/>
  <c r="P352" i="17" s="1"/>
  <c r="N348" i="17"/>
  <c r="P348" i="17" s="1"/>
  <c r="N344" i="17"/>
  <c r="P344" i="17" s="1"/>
  <c r="N340" i="17"/>
  <c r="P340" i="17" s="1"/>
  <c r="N336" i="17"/>
  <c r="P336" i="17" s="1"/>
  <c r="N332" i="17"/>
  <c r="P332" i="17" s="1"/>
  <c r="N328" i="17"/>
  <c r="P328" i="17" s="1"/>
  <c r="N324" i="17"/>
  <c r="P324" i="17" s="1"/>
  <c r="N320" i="17"/>
  <c r="P320" i="17" s="1"/>
  <c r="N316" i="17"/>
  <c r="P316" i="17" s="1"/>
  <c r="N312" i="17"/>
  <c r="P312" i="17" s="1"/>
  <c r="N308" i="17"/>
  <c r="P308" i="17" s="1"/>
  <c r="N304" i="17"/>
  <c r="P304" i="17" s="1"/>
  <c r="N934" i="17"/>
  <c r="N918" i="17"/>
  <c r="P918" i="17" s="1"/>
  <c r="N902" i="17"/>
  <c r="N886" i="17"/>
  <c r="P886" i="17" s="1"/>
  <c r="N928" i="17"/>
  <c r="P928" i="17" s="1"/>
  <c r="N908" i="17"/>
  <c r="P908" i="17" s="1"/>
  <c r="N896" i="17"/>
  <c r="P896" i="17" s="1"/>
  <c r="N858" i="17"/>
  <c r="P858" i="17" s="1"/>
  <c r="N842" i="17"/>
  <c r="P842" i="17" s="1"/>
  <c r="N826" i="17"/>
  <c r="P826" i="17" s="1"/>
  <c r="N810" i="17"/>
  <c r="P810" i="17" s="1"/>
  <c r="N794" i="17"/>
  <c r="P794" i="17" s="1"/>
  <c r="N778" i="17"/>
  <c r="P778" i="17" s="1"/>
  <c r="N856" i="17"/>
  <c r="P856" i="17" s="1"/>
  <c r="N840" i="17"/>
  <c r="P840" i="17" s="1"/>
  <c r="N824" i="17"/>
  <c r="P824" i="17" s="1"/>
  <c r="N808" i="17"/>
  <c r="P808" i="17" s="1"/>
  <c r="N792" i="17"/>
  <c r="P792" i="17" s="1"/>
  <c r="N776" i="17"/>
  <c r="P776" i="17" s="1"/>
  <c r="N633" i="17"/>
  <c r="P633" i="17" s="1"/>
  <c r="N617" i="17"/>
  <c r="N601" i="17"/>
  <c r="P601" i="17" s="1"/>
  <c r="N585" i="17"/>
  <c r="N569" i="17"/>
  <c r="P569" i="17" s="1"/>
  <c r="N553" i="17"/>
  <c r="N537" i="17"/>
  <c r="P537" i="17" s="1"/>
  <c r="N521" i="17"/>
  <c r="N505" i="17"/>
  <c r="P505" i="17" s="1"/>
  <c r="N493" i="17"/>
  <c r="P493" i="17" s="1"/>
  <c r="N485" i="17"/>
  <c r="P485" i="17" s="1"/>
  <c r="N477" i="17"/>
  <c r="P477" i="17" s="1"/>
  <c r="N469" i="17"/>
  <c r="P469" i="17" s="1"/>
  <c r="N461" i="17"/>
  <c r="P461" i="17" s="1"/>
  <c r="N453" i="17"/>
  <c r="P453" i="17" s="1"/>
  <c r="N354" i="17"/>
  <c r="P354" i="17" s="1"/>
  <c r="N342" i="17"/>
  <c r="P342" i="17" s="1"/>
  <c r="N338" i="17"/>
  <c r="P338" i="17" s="1"/>
  <c r="N326" i="17"/>
  <c r="P326" i="17" s="1"/>
  <c r="N322" i="17"/>
  <c r="P322" i="17" s="1"/>
  <c r="N310" i="17"/>
  <c r="P310" i="17" s="1"/>
  <c r="N306" i="17"/>
  <c r="P306" i="17" s="1"/>
  <c r="N635" i="17"/>
  <c r="P635" i="17" s="1"/>
  <c r="N631" i="17"/>
  <c r="N619" i="17"/>
  <c r="P619" i="17" s="1"/>
  <c r="N615" i="17"/>
  <c r="N603" i="17"/>
  <c r="P603" i="17" s="1"/>
  <c r="N599" i="17"/>
  <c r="N587" i="17"/>
  <c r="P587" i="17" s="1"/>
  <c r="N583" i="17"/>
  <c r="N571" i="17"/>
  <c r="P571" i="17" s="1"/>
  <c r="N567" i="17"/>
  <c r="P567" i="17" s="1"/>
  <c r="N555" i="17"/>
  <c r="P555" i="17" s="1"/>
  <c r="N551" i="17"/>
  <c r="P551" i="17" s="1"/>
  <c r="N539" i="17"/>
  <c r="P539" i="17" s="1"/>
  <c r="N535" i="17"/>
  <c r="P535" i="17" s="1"/>
  <c r="N523" i="17"/>
  <c r="P523" i="17" s="1"/>
  <c r="N519" i="17"/>
  <c r="P519" i="17" s="1"/>
  <c r="N507" i="17"/>
  <c r="P507" i="17" s="1"/>
  <c r="N503" i="17"/>
  <c r="P503" i="17" s="1"/>
  <c r="N491" i="17"/>
  <c r="P491" i="17" s="1"/>
  <c r="N487" i="17"/>
  <c r="P487" i="17" s="1"/>
  <c r="N475" i="17"/>
  <c r="P475" i="17" s="1"/>
  <c r="N471" i="17"/>
  <c r="P471" i="17" s="1"/>
  <c r="N459" i="17"/>
  <c r="P459" i="17" s="1"/>
  <c r="N455" i="17"/>
  <c r="P455" i="17" s="1"/>
  <c r="N449" i="17"/>
  <c r="P449" i="17" s="1"/>
  <c r="N445" i="17"/>
  <c r="P445" i="17" s="1"/>
  <c r="N433" i="17"/>
  <c r="P433" i="17" s="1"/>
  <c r="N429" i="17"/>
  <c r="P429" i="17" s="1"/>
  <c r="N417" i="17"/>
  <c r="P417" i="17" s="1"/>
  <c r="N413" i="17"/>
  <c r="P413" i="17" s="1"/>
  <c r="N401" i="17"/>
  <c r="P401" i="17" s="1"/>
  <c r="N397" i="17"/>
  <c r="P397" i="17" s="1"/>
  <c r="N385" i="17"/>
  <c r="P385" i="17" s="1"/>
  <c r="N381" i="17"/>
  <c r="P381" i="17" s="1"/>
  <c r="N369" i="17"/>
  <c r="P369" i="17" s="1"/>
  <c r="N365" i="17"/>
  <c r="P365" i="17" s="1"/>
  <c r="B44" i="16"/>
  <c r="C90" i="2"/>
  <c r="D90" i="2"/>
  <c r="O3" i="17"/>
  <c r="O5" i="17"/>
  <c r="O7" i="17"/>
  <c r="O9" i="17"/>
  <c r="O11" i="17"/>
  <c r="O13" i="17"/>
  <c r="O15" i="17"/>
  <c r="O17" i="17"/>
  <c r="O19" i="17"/>
  <c r="O21" i="17"/>
  <c r="O23" i="17"/>
  <c r="O25" i="17"/>
  <c r="O27" i="17"/>
  <c r="O29" i="17"/>
  <c r="O31" i="17"/>
  <c r="O33" i="17"/>
  <c r="O35" i="17"/>
  <c r="O37" i="17"/>
  <c r="O39" i="17"/>
  <c r="O41" i="17"/>
  <c r="O43" i="17"/>
  <c r="O45" i="17"/>
  <c r="O47" i="17"/>
  <c r="O49" i="17"/>
  <c r="O51" i="17"/>
  <c r="O53" i="17"/>
  <c r="O55" i="17"/>
  <c r="O57" i="17"/>
  <c r="O59" i="17"/>
  <c r="O61" i="17"/>
  <c r="O63" i="17"/>
  <c r="O65" i="17"/>
  <c r="O67" i="17"/>
  <c r="O69" i="17"/>
  <c r="O71" i="17"/>
  <c r="O73" i="17"/>
  <c r="O75" i="17"/>
  <c r="O77" i="17"/>
  <c r="O79" i="17"/>
  <c r="O81" i="17"/>
  <c r="O83" i="17"/>
  <c r="O85" i="17"/>
  <c r="O87" i="17"/>
  <c r="O89" i="17"/>
  <c r="O91" i="17"/>
  <c r="O93" i="17"/>
  <c r="O95" i="17"/>
  <c r="O97" i="17"/>
  <c r="O99" i="17"/>
  <c r="O101" i="17"/>
  <c r="O103" i="17"/>
  <c r="O105" i="17"/>
  <c r="O107" i="17"/>
  <c r="O109" i="17"/>
  <c r="O111" i="17"/>
  <c r="O113" i="17"/>
  <c r="O115" i="17"/>
  <c r="O117" i="17"/>
  <c r="O119" i="17"/>
  <c r="O121" i="17"/>
  <c r="O123" i="17"/>
  <c r="O125" i="17"/>
  <c r="O127" i="17"/>
  <c r="O129" i="17"/>
  <c r="O131" i="17"/>
  <c r="O133" i="17"/>
  <c r="O135" i="17"/>
  <c r="O137" i="17"/>
  <c r="O139" i="17"/>
  <c r="O141" i="17"/>
  <c r="O143" i="17"/>
  <c r="O145" i="17"/>
  <c r="O147" i="17"/>
  <c r="O149" i="17"/>
  <c r="O151" i="17"/>
  <c r="O153" i="17"/>
  <c r="O155" i="17"/>
  <c r="O157" i="17"/>
  <c r="O4" i="17"/>
  <c r="O6" i="17"/>
  <c r="O8" i="17"/>
  <c r="O10" i="17"/>
  <c r="O12" i="17"/>
  <c r="O14" i="17"/>
  <c r="O16" i="17"/>
  <c r="O18" i="17"/>
  <c r="O20" i="17"/>
  <c r="O22" i="17"/>
  <c r="O24" i="17"/>
  <c r="O26" i="17"/>
  <c r="O28" i="17"/>
  <c r="O30" i="17"/>
  <c r="O32" i="17"/>
  <c r="O34" i="17"/>
  <c r="O36" i="17"/>
  <c r="O38" i="17"/>
  <c r="O40" i="17"/>
  <c r="O42" i="17"/>
  <c r="O44" i="17"/>
  <c r="O46" i="17"/>
  <c r="O48" i="17"/>
  <c r="O50" i="17"/>
  <c r="O52" i="17"/>
  <c r="O54" i="17"/>
  <c r="O56" i="17"/>
  <c r="O58" i="17"/>
  <c r="O60" i="17"/>
  <c r="O62" i="17"/>
  <c r="O64" i="17"/>
  <c r="O66" i="17"/>
  <c r="O68" i="17"/>
  <c r="O70" i="17"/>
  <c r="O72" i="17"/>
  <c r="O74" i="17"/>
  <c r="O76" i="17"/>
  <c r="O78" i="17"/>
  <c r="O80" i="17"/>
  <c r="O82" i="17"/>
  <c r="O84" i="17"/>
  <c r="O86" i="17"/>
  <c r="O88" i="17"/>
  <c r="O90" i="17"/>
  <c r="O92" i="17"/>
  <c r="O94" i="17"/>
  <c r="O96" i="17"/>
  <c r="O98" i="17"/>
  <c r="O100" i="17"/>
  <c r="O102" i="17"/>
  <c r="O104" i="17"/>
  <c r="O106" i="17"/>
  <c r="O108" i="17"/>
  <c r="O110" i="17"/>
  <c r="O112" i="17"/>
  <c r="O114" i="17"/>
  <c r="O116" i="17"/>
  <c r="O118" i="17"/>
  <c r="O120" i="17"/>
  <c r="O122" i="17"/>
  <c r="O124" i="17"/>
  <c r="O126" i="17"/>
  <c r="O128" i="17"/>
  <c r="O130" i="17"/>
  <c r="O132" i="17"/>
  <c r="O134" i="17"/>
  <c r="O136" i="17"/>
  <c r="O138" i="17"/>
  <c r="O140" i="17"/>
  <c r="O142" i="17"/>
  <c r="O144" i="17"/>
  <c r="O146" i="17"/>
  <c r="O148" i="17"/>
  <c r="O150" i="17"/>
  <c r="O152" i="17"/>
  <c r="O154" i="17"/>
  <c r="O156" i="17"/>
  <c r="O158" i="17"/>
  <c r="O160" i="17"/>
  <c r="O162" i="17"/>
  <c r="O164" i="17"/>
  <c r="O166" i="17"/>
  <c r="O168" i="17"/>
  <c r="O170" i="17"/>
  <c r="O172" i="17"/>
  <c r="O159" i="17"/>
  <c r="O163" i="17"/>
  <c r="O167" i="17"/>
  <c r="O171" i="17"/>
  <c r="O174" i="17"/>
  <c r="O176" i="17"/>
  <c r="O178" i="17"/>
  <c r="O180" i="17"/>
  <c r="O182" i="17"/>
  <c r="O184" i="17"/>
  <c r="O186" i="17"/>
  <c r="O188" i="17"/>
  <c r="O190" i="17"/>
  <c r="O192" i="17"/>
  <c r="O194" i="17"/>
  <c r="O196" i="17"/>
  <c r="O198" i="17"/>
  <c r="O200" i="17"/>
  <c r="O202" i="17"/>
  <c r="O204" i="17"/>
  <c r="O206" i="17"/>
  <c r="O208" i="17"/>
  <c r="O210" i="17"/>
  <c r="O212" i="17"/>
  <c r="O214" i="17"/>
  <c r="O216" i="17"/>
  <c r="O218" i="17"/>
  <c r="O220" i="17"/>
  <c r="O222" i="17"/>
  <c r="O224" i="17"/>
  <c r="O226" i="17"/>
  <c r="O228" i="17"/>
  <c r="O230" i="17"/>
  <c r="O232" i="17"/>
  <c r="O234" i="17"/>
  <c r="O236" i="17"/>
  <c r="O238" i="17"/>
  <c r="O240" i="17"/>
  <c r="O242" i="17"/>
  <c r="O244" i="17"/>
  <c r="O246" i="17"/>
  <c r="O248" i="17"/>
  <c r="O250" i="17"/>
  <c r="O252" i="17"/>
  <c r="O254" i="17"/>
  <c r="O256" i="17"/>
  <c r="O258" i="17"/>
  <c r="O260" i="17"/>
  <c r="O262" i="17"/>
  <c r="O264" i="17"/>
  <c r="O266" i="17"/>
  <c r="O268" i="17"/>
  <c r="O270" i="17"/>
  <c r="O272" i="17"/>
  <c r="O274" i="17"/>
  <c r="O276" i="17"/>
  <c r="O278" i="17"/>
  <c r="O280" i="17"/>
  <c r="O282" i="17"/>
  <c r="O284" i="17"/>
  <c r="O286" i="17"/>
  <c r="O288" i="17"/>
  <c r="O290" i="17"/>
  <c r="O292" i="17"/>
  <c r="O294" i="17"/>
  <c r="O296" i="17"/>
  <c r="O298" i="17"/>
  <c r="O300" i="17"/>
  <c r="O2" i="17"/>
  <c r="P2" i="17" s="1"/>
  <c r="O297" i="17"/>
  <c r="O161" i="17"/>
  <c r="O165" i="17"/>
  <c r="O169" i="17"/>
  <c r="O173" i="17"/>
  <c r="O175" i="17"/>
  <c r="O177" i="17"/>
  <c r="O179" i="17"/>
  <c r="O181" i="17"/>
  <c r="O183" i="17"/>
  <c r="O185" i="17"/>
  <c r="O187" i="17"/>
  <c r="O189" i="17"/>
  <c r="O191" i="17"/>
  <c r="O193" i="17"/>
  <c r="O195" i="17"/>
  <c r="O197" i="17"/>
  <c r="O199" i="17"/>
  <c r="O201" i="17"/>
  <c r="O203" i="17"/>
  <c r="O205" i="17"/>
  <c r="O207" i="17"/>
  <c r="O209" i="17"/>
  <c r="O211" i="17"/>
  <c r="O213" i="17"/>
  <c r="O215" i="17"/>
  <c r="O217" i="17"/>
  <c r="O219" i="17"/>
  <c r="O221" i="17"/>
  <c r="O223" i="17"/>
  <c r="O225" i="17"/>
  <c r="O227" i="17"/>
  <c r="O229" i="17"/>
  <c r="O231" i="17"/>
  <c r="O233" i="17"/>
  <c r="O235" i="17"/>
  <c r="O237" i="17"/>
  <c r="O239" i="17"/>
  <c r="O241" i="17"/>
  <c r="O243" i="17"/>
  <c r="O245" i="17"/>
  <c r="O247" i="17"/>
  <c r="O249" i="17"/>
  <c r="O251" i="17"/>
  <c r="O253" i="17"/>
  <c r="O255" i="17"/>
  <c r="O257" i="17"/>
  <c r="O259" i="17"/>
  <c r="O261" i="17"/>
  <c r="O263" i="17"/>
  <c r="O265" i="17"/>
  <c r="O267" i="17"/>
  <c r="O269" i="17"/>
  <c r="O271" i="17"/>
  <c r="O273" i="17"/>
  <c r="O275" i="17"/>
  <c r="O277" i="17"/>
  <c r="O279" i="17"/>
  <c r="O281" i="17"/>
  <c r="O283" i="17"/>
  <c r="O285" i="17"/>
  <c r="O287" i="17"/>
  <c r="O289" i="17"/>
  <c r="O291" i="17"/>
  <c r="O293" i="17"/>
  <c r="O295" i="17"/>
  <c r="O299" i="17"/>
  <c r="O301" i="17"/>
  <c r="N4" i="17"/>
  <c r="P4" i="17" s="1"/>
  <c r="N6" i="17"/>
  <c r="P6" i="17" s="1"/>
  <c r="N8" i="17"/>
  <c r="P8" i="17" s="1"/>
  <c r="N10" i="17"/>
  <c r="P10" i="17" s="1"/>
  <c r="N12" i="17"/>
  <c r="P12" i="17" s="1"/>
  <c r="N14" i="17"/>
  <c r="P14" i="17" s="1"/>
  <c r="N16" i="17"/>
  <c r="P16" i="17" s="1"/>
  <c r="N18" i="17"/>
  <c r="P18" i="17" s="1"/>
  <c r="N20" i="17"/>
  <c r="P20" i="17" s="1"/>
  <c r="N22" i="17"/>
  <c r="P22" i="17" s="1"/>
  <c r="N24" i="17"/>
  <c r="P24" i="17" s="1"/>
  <c r="N26" i="17"/>
  <c r="P26" i="17" s="1"/>
  <c r="N28" i="17"/>
  <c r="P28" i="17" s="1"/>
  <c r="N30" i="17"/>
  <c r="P30" i="17" s="1"/>
  <c r="N32" i="17"/>
  <c r="P32" i="17" s="1"/>
  <c r="N34" i="17"/>
  <c r="P34" i="17" s="1"/>
  <c r="N36" i="17"/>
  <c r="P36" i="17" s="1"/>
  <c r="N38" i="17"/>
  <c r="P38" i="17" s="1"/>
  <c r="N40" i="17"/>
  <c r="P40" i="17" s="1"/>
  <c r="N42" i="17"/>
  <c r="P42" i="17" s="1"/>
  <c r="N44" i="17"/>
  <c r="P44" i="17" s="1"/>
  <c r="N46" i="17"/>
  <c r="P46" i="17" s="1"/>
  <c r="N48" i="17"/>
  <c r="P48" i="17" s="1"/>
  <c r="N50" i="17"/>
  <c r="P50" i="17" s="1"/>
  <c r="N52" i="17"/>
  <c r="P52" i="17" s="1"/>
  <c r="N54" i="17"/>
  <c r="P54" i="17" s="1"/>
  <c r="N56" i="17"/>
  <c r="P56" i="17" s="1"/>
  <c r="N58" i="17"/>
  <c r="P58" i="17" s="1"/>
  <c r="N60" i="17"/>
  <c r="P60" i="17" s="1"/>
  <c r="N62" i="17"/>
  <c r="P62" i="17" s="1"/>
  <c r="N64" i="17"/>
  <c r="P64" i="17" s="1"/>
  <c r="N66" i="17"/>
  <c r="P66" i="17" s="1"/>
  <c r="N68" i="17"/>
  <c r="P68" i="17" s="1"/>
  <c r="N70" i="17"/>
  <c r="P70" i="17" s="1"/>
  <c r="N72" i="17"/>
  <c r="P72" i="17" s="1"/>
  <c r="N74" i="17"/>
  <c r="P74" i="17" s="1"/>
  <c r="N76" i="17"/>
  <c r="P76" i="17" s="1"/>
  <c r="N78" i="17"/>
  <c r="P78" i="17" s="1"/>
  <c r="N80" i="17"/>
  <c r="P80" i="17" s="1"/>
  <c r="N82" i="17"/>
  <c r="P82" i="17" s="1"/>
  <c r="N84" i="17"/>
  <c r="P84" i="17" s="1"/>
  <c r="N86" i="17"/>
  <c r="P86" i="17" s="1"/>
  <c r="N88" i="17"/>
  <c r="P88" i="17" s="1"/>
  <c r="N90" i="17"/>
  <c r="P90" i="17" s="1"/>
  <c r="N92" i="17"/>
  <c r="P92" i="17" s="1"/>
  <c r="N94" i="17"/>
  <c r="P94" i="17" s="1"/>
  <c r="N96" i="17"/>
  <c r="P96" i="17" s="1"/>
  <c r="N98" i="17"/>
  <c r="P98" i="17" s="1"/>
  <c r="N100" i="17"/>
  <c r="P100" i="17" s="1"/>
  <c r="N102" i="17"/>
  <c r="P102" i="17" s="1"/>
  <c r="N104" i="17"/>
  <c r="P104" i="17" s="1"/>
  <c r="N106" i="17"/>
  <c r="P106" i="17" s="1"/>
  <c r="N108" i="17"/>
  <c r="P108" i="17" s="1"/>
  <c r="N110" i="17"/>
  <c r="P110" i="17" s="1"/>
  <c r="N112" i="17"/>
  <c r="P112" i="17" s="1"/>
  <c r="N114" i="17"/>
  <c r="P114" i="17" s="1"/>
  <c r="N116" i="17"/>
  <c r="P116" i="17" s="1"/>
  <c r="N118" i="17"/>
  <c r="P118" i="17" s="1"/>
  <c r="N120" i="17"/>
  <c r="P120" i="17" s="1"/>
  <c r="N122" i="17"/>
  <c r="P122" i="17" s="1"/>
  <c r="N124" i="17"/>
  <c r="P124" i="17" s="1"/>
  <c r="N126" i="17"/>
  <c r="P126" i="17" s="1"/>
  <c r="N3" i="17"/>
  <c r="P3" i="17" s="1"/>
  <c r="N7" i="17"/>
  <c r="N11" i="17"/>
  <c r="P11" i="17" s="1"/>
  <c r="N15" i="17"/>
  <c r="N19" i="17"/>
  <c r="P19" i="17" s="1"/>
  <c r="N23" i="17"/>
  <c r="N27" i="17"/>
  <c r="P27" i="17" s="1"/>
  <c r="N31" i="17"/>
  <c r="N35" i="17"/>
  <c r="P35" i="17" s="1"/>
  <c r="N39" i="17"/>
  <c r="N43" i="17"/>
  <c r="P43" i="17" s="1"/>
  <c r="N47" i="17"/>
  <c r="N51" i="17"/>
  <c r="P51" i="17" s="1"/>
  <c r="N55" i="17"/>
  <c r="N59" i="17"/>
  <c r="P59" i="17" s="1"/>
  <c r="N63" i="17"/>
  <c r="N67" i="17"/>
  <c r="P67" i="17" s="1"/>
  <c r="N71" i="17"/>
  <c r="N75" i="17"/>
  <c r="P75" i="17" s="1"/>
  <c r="N79" i="17"/>
  <c r="N83" i="17"/>
  <c r="P83" i="17" s="1"/>
  <c r="N87" i="17"/>
  <c r="N91" i="17"/>
  <c r="P91" i="17" s="1"/>
  <c r="N95" i="17"/>
  <c r="N99" i="17"/>
  <c r="P99" i="17" s="1"/>
  <c r="N103" i="17"/>
  <c r="N107" i="17"/>
  <c r="P107" i="17" s="1"/>
  <c r="N111" i="17"/>
  <c r="N115" i="17"/>
  <c r="P115" i="17" s="1"/>
  <c r="N119" i="17"/>
  <c r="N123" i="17"/>
  <c r="P123" i="17" s="1"/>
  <c r="N127" i="17"/>
  <c r="N129" i="17"/>
  <c r="N131" i="17"/>
  <c r="N133" i="17"/>
  <c r="N135" i="17"/>
  <c r="N137" i="17"/>
  <c r="N139" i="17"/>
  <c r="N141" i="17"/>
  <c r="N9" i="17"/>
  <c r="P9" i="17" s="1"/>
  <c r="N17" i="17"/>
  <c r="N25" i="17"/>
  <c r="P25" i="17" s="1"/>
  <c r="N33" i="17"/>
  <c r="N41" i="17"/>
  <c r="P41" i="17" s="1"/>
  <c r="N49" i="17"/>
  <c r="N57" i="17"/>
  <c r="P57" i="17" s="1"/>
  <c r="N65" i="17"/>
  <c r="N73" i="17"/>
  <c r="P73" i="17" s="1"/>
  <c r="N81" i="17"/>
  <c r="N89" i="17"/>
  <c r="P89" i="17" s="1"/>
  <c r="N97" i="17"/>
  <c r="N105" i="17"/>
  <c r="P105" i="17" s="1"/>
  <c r="N113" i="17"/>
  <c r="N121" i="17"/>
  <c r="P121" i="17" s="1"/>
  <c r="N128" i="17"/>
  <c r="P128" i="17" s="1"/>
  <c r="N132" i="17"/>
  <c r="N136" i="17"/>
  <c r="P136" i="17" s="1"/>
  <c r="N140" i="17"/>
  <c r="N143" i="17"/>
  <c r="P143" i="17" s="1"/>
  <c r="N145" i="17"/>
  <c r="P145" i="17" s="1"/>
  <c r="N147" i="17"/>
  <c r="P147" i="17" s="1"/>
  <c r="N149" i="17"/>
  <c r="P149" i="17" s="1"/>
  <c r="N151" i="17"/>
  <c r="P151" i="17" s="1"/>
  <c r="N153" i="17"/>
  <c r="P153" i="17" s="1"/>
  <c r="N155" i="17"/>
  <c r="P155" i="17" s="1"/>
  <c r="N157" i="17"/>
  <c r="P157" i="17" s="1"/>
  <c r="N159" i="17"/>
  <c r="N161" i="17"/>
  <c r="P161" i="17" s="1"/>
  <c r="N163" i="17"/>
  <c r="P163" i="17" s="1"/>
  <c r="N165" i="17"/>
  <c r="N167" i="17"/>
  <c r="N169" i="17"/>
  <c r="P169" i="17" s="1"/>
  <c r="N171" i="17"/>
  <c r="P171" i="17" s="1"/>
  <c r="N173" i="17"/>
  <c r="N175" i="17"/>
  <c r="N177" i="17"/>
  <c r="N179" i="17"/>
  <c r="N181" i="17"/>
  <c r="N183" i="17"/>
  <c r="N185" i="17"/>
  <c r="N187" i="17"/>
  <c r="N189" i="17"/>
  <c r="N191" i="17"/>
  <c r="N193" i="17"/>
  <c r="N195" i="17"/>
  <c r="N197" i="17"/>
  <c r="N199" i="17"/>
  <c r="N201" i="17"/>
  <c r="N203" i="17"/>
  <c r="N205" i="17"/>
  <c r="N207" i="17"/>
  <c r="N209" i="17"/>
  <c r="N211" i="17"/>
  <c r="N213" i="17"/>
  <c r="N215" i="17"/>
  <c r="N217" i="17"/>
  <c r="N219" i="17"/>
  <c r="N221" i="17"/>
  <c r="N223" i="17"/>
  <c r="N225" i="17"/>
  <c r="N227" i="17"/>
  <c r="N229" i="17"/>
  <c r="N231" i="17"/>
  <c r="N233" i="17"/>
  <c r="N235" i="17"/>
  <c r="N237" i="17"/>
  <c r="N239" i="17"/>
  <c r="N241" i="17"/>
  <c r="N243" i="17"/>
  <c r="N245" i="17"/>
  <c r="N247" i="17"/>
  <c r="N249" i="17"/>
  <c r="N251" i="17"/>
  <c r="N253" i="17"/>
  <c r="N255" i="17"/>
  <c r="N257" i="17"/>
  <c r="N259" i="17"/>
  <c r="N261" i="17"/>
  <c r="N263" i="17"/>
  <c r="N265" i="17"/>
  <c r="N267" i="17"/>
  <c r="N269" i="17"/>
  <c r="N271" i="17"/>
  <c r="N273" i="17"/>
  <c r="N275" i="17"/>
  <c r="N277" i="17"/>
  <c r="N279" i="17"/>
  <c r="N281" i="17"/>
  <c r="N283" i="17"/>
  <c r="N285" i="17"/>
  <c r="N287" i="17"/>
  <c r="N289" i="17"/>
  <c r="N291" i="17"/>
  <c r="N293" i="17"/>
  <c r="N295" i="17"/>
  <c r="N297" i="17"/>
  <c r="N299" i="17"/>
  <c r="P299" i="17" s="1"/>
  <c r="N301" i="17"/>
  <c r="P301" i="17" s="1"/>
  <c r="N5" i="17"/>
  <c r="N13" i="17"/>
  <c r="P13" i="17" s="1"/>
  <c r="N21" i="17"/>
  <c r="N29" i="17"/>
  <c r="P29" i="17" s="1"/>
  <c r="N37" i="17"/>
  <c r="N45" i="17"/>
  <c r="P45" i="17" s="1"/>
  <c r="N53" i="17"/>
  <c r="N61" i="17"/>
  <c r="P61" i="17" s="1"/>
  <c r="N69" i="17"/>
  <c r="N77" i="17"/>
  <c r="P77" i="17" s="1"/>
  <c r="N85" i="17"/>
  <c r="N93" i="17"/>
  <c r="P93" i="17" s="1"/>
  <c r="N101" i="17"/>
  <c r="N109" i="17"/>
  <c r="P109" i="17" s="1"/>
  <c r="N117" i="17"/>
  <c r="N125" i="17"/>
  <c r="P125" i="17" s="1"/>
  <c r="N130" i="17"/>
  <c r="N134" i="17"/>
  <c r="P134" i="17" s="1"/>
  <c r="N138" i="17"/>
  <c r="N142" i="17"/>
  <c r="P142" i="17" s="1"/>
  <c r="N144" i="17"/>
  <c r="P144" i="17" s="1"/>
  <c r="N146" i="17"/>
  <c r="P146" i="17" s="1"/>
  <c r="N148" i="17"/>
  <c r="P148" i="17" s="1"/>
  <c r="N150" i="17"/>
  <c r="P150" i="17" s="1"/>
  <c r="N152" i="17"/>
  <c r="P152" i="17" s="1"/>
  <c r="N154" i="17"/>
  <c r="P154" i="17" s="1"/>
  <c r="N156" i="17"/>
  <c r="P156" i="17" s="1"/>
  <c r="N158" i="17"/>
  <c r="P158" i="17" s="1"/>
  <c r="N160" i="17"/>
  <c r="P160" i="17" s="1"/>
  <c r="N162" i="17"/>
  <c r="P162" i="17" s="1"/>
  <c r="N164" i="17"/>
  <c r="P164" i="17" s="1"/>
  <c r="N166" i="17"/>
  <c r="P166" i="17" s="1"/>
  <c r="N168" i="17"/>
  <c r="P168" i="17" s="1"/>
  <c r="N170" i="17"/>
  <c r="P170" i="17" s="1"/>
  <c r="N172" i="17"/>
  <c r="P172" i="17" s="1"/>
  <c r="N174" i="17"/>
  <c r="P174" i="17" s="1"/>
  <c r="N176" i="17"/>
  <c r="P176" i="17" s="1"/>
  <c r="N178" i="17"/>
  <c r="P178" i="17" s="1"/>
  <c r="N180" i="17"/>
  <c r="P180" i="17" s="1"/>
  <c r="N182" i="17"/>
  <c r="P182" i="17" s="1"/>
  <c r="N184" i="17"/>
  <c r="P184" i="17" s="1"/>
  <c r="N186" i="17"/>
  <c r="P186" i="17" s="1"/>
  <c r="N188" i="17"/>
  <c r="P188" i="17" s="1"/>
  <c r="N190" i="17"/>
  <c r="P190" i="17" s="1"/>
  <c r="N192" i="17"/>
  <c r="P192" i="17" s="1"/>
  <c r="N194" i="17"/>
  <c r="P194" i="17" s="1"/>
  <c r="N196" i="17"/>
  <c r="P196" i="17" s="1"/>
  <c r="N198" i="17"/>
  <c r="P198" i="17" s="1"/>
  <c r="N200" i="17"/>
  <c r="P200" i="17" s="1"/>
  <c r="N202" i="17"/>
  <c r="P202" i="17" s="1"/>
  <c r="N204" i="17"/>
  <c r="P204" i="17" s="1"/>
  <c r="N206" i="17"/>
  <c r="P206" i="17" s="1"/>
  <c r="N208" i="17"/>
  <c r="P208" i="17" s="1"/>
  <c r="N210" i="17"/>
  <c r="P210" i="17" s="1"/>
  <c r="N212" i="17"/>
  <c r="P212" i="17" s="1"/>
  <c r="N214" i="17"/>
  <c r="P214" i="17" s="1"/>
  <c r="N216" i="17"/>
  <c r="P216" i="17" s="1"/>
  <c r="N218" i="17"/>
  <c r="P218" i="17" s="1"/>
  <c r="N220" i="17"/>
  <c r="P220" i="17" s="1"/>
  <c r="N222" i="17"/>
  <c r="P222" i="17" s="1"/>
  <c r="N224" i="17"/>
  <c r="P224" i="17" s="1"/>
  <c r="N226" i="17"/>
  <c r="P226" i="17" s="1"/>
  <c r="N228" i="17"/>
  <c r="P228" i="17" s="1"/>
  <c r="N230" i="17"/>
  <c r="P230" i="17" s="1"/>
  <c r="N232" i="17"/>
  <c r="P232" i="17" s="1"/>
  <c r="N234" i="17"/>
  <c r="P234" i="17" s="1"/>
  <c r="N236" i="17"/>
  <c r="P236" i="17" s="1"/>
  <c r="N238" i="17"/>
  <c r="P238" i="17" s="1"/>
  <c r="N240" i="17"/>
  <c r="P240" i="17" s="1"/>
  <c r="N242" i="17"/>
  <c r="P242" i="17" s="1"/>
  <c r="N244" i="17"/>
  <c r="P244" i="17" s="1"/>
  <c r="N246" i="17"/>
  <c r="P246" i="17" s="1"/>
  <c r="N248" i="17"/>
  <c r="P248" i="17" s="1"/>
  <c r="N250" i="17"/>
  <c r="P250" i="17" s="1"/>
  <c r="N252" i="17"/>
  <c r="P252" i="17" s="1"/>
  <c r="N254" i="17"/>
  <c r="P254" i="17" s="1"/>
  <c r="N256" i="17"/>
  <c r="P256" i="17" s="1"/>
  <c r="N258" i="17"/>
  <c r="P258" i="17" s="1"/>
  <c r="N260" i="17"/>
  <c r="P260" i="17" s="1"/>
  <c r="N262" i="17"/>
  <c r="P262" i="17" s="1"/>
  <c r="N264" i="17"/>
  <c r="P264" i="17" s="1"/>
  <c r="N266" i="17"/>
  <c r="P266" i="17" s="1"/>
  <c r="N268" i="17"/>
  <c r="P268" i="17" s="1"/>
  <c r="N270" i="17"/>
  <c r="P270" i="17" s="1"/>
  <c r="N272" i="17"/>
  <c r="P272" i="17" s="1"/>
  <c r="N274" i="17"/>
  <c r="P274" i="17" s="1"/>
  <c r="N276" i="17"/>
  <c r="P276" i="17" s="1"/>
  <c r="N278" i="17"/>
  <c r="P278" i="17" s="1"/>
  <c r="N280" i="17"/>
  <c r="P280" i="17" s="1"/>
  <c r="N282" i="17"/>
  <c r="P282" i="17" s="1"/>
  <c r="N284" i="17"/>
  <c r="P284" i="17" s="1"/>
  <c r="N286" i="17"/>
  <c r="P286" i="17" s="1"/>
  <c r="N288" i="17"/>
  <c r="P288" i="17" s="1"/>
  <c r="N290" i="17"/>
  <c r="P290" i="17" s="1"/>
  <c r="N292" i="17"/>
  <c r="P292" i="17" s="1"/>
  <c r="N294" i="17"/>
  <c r="P294" i="17" s="1"/>
  <c r="N296" i="17"/>
  <c r="P296" i="17" s="1"/>
  <c r="N298" i="17"/>
  <c r="P298" i="17" s="1"/>
  <c r="N300" i="17"/>
  <c r="P300" i="17" s="1"/>
  <c r="AA31" i="5"/>
  <c r="AB31" i="5" s="1"/>
  <c r="Y31" i="5"/>
  <c r="AA30" i="5"/>
  <c r="AB30" i="5" s="1"/>
  <c r="Y30" i="5"/>
  <c r="AA28" i="5"/>
  <c r="AB28" i="5" s="1"/>
  <c r="Y28" i="5"/>
  <c r="AA33" i="5"/>
  <c r="AB33" i="5" s="1"/>
  <c r="Y33" i="5"/>
  <c r="D13" i="5"/>
  <c r="D16" i="5" s="1"/>
  <c r="D19" i="5"/>
  <c r="C13" i="5"/>
  <c r="C19" i="5"/>
  <c r="H13" i="5"/>
  <c r="H16" i="5" s="1"/>
  <c r="H19" i="5"/>
  <c r="E13" i="5"/>
  <c r="E19" i="5"/>
  <c r="G13" i="5"/>
  <c r="G16" i="5" s="1"/>
  <c r="G19" i="5"/>
  <c r="F13" i="5"/>
  <c r="F16" i="5" s="1"/>
  <c r="F19" i="5"/>
  <c r="C16" i="5"/>
  <c r="L110" i="3"/>
  <c r="A31" i="4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E38" i="3"/>
  <c r="B45" i="16"/>
  <c r="B46" i="16"/>
  <c r="B24" i="6" a="1"/>
  <c r="E24" i="6" s="1"/>
  <c r="W24" i="5"/>
  <c r="C90" i="3"/>
  <c r="C89" i="3"/>
  <c r="BP31" i="3" l="1"/>
  <c r="BT31" i="3"/>
  <c r="E90" i="3"/>
  <c r="BP90" i="3"/>
  <c r="BT90" i="3"/>
  <c r="BX90" i="3"/>
  <c r="CB90" i="3"/>
  <c r="CF90" i="3"/>
  <c r="CJ90" i="3"/>
  <c r="CN90" i="3"/>
  <c r="CR90" i="3"/>
  <c r="BN90" i="3"/>
  <c r="BR90" i="3"/>
  <c r="BV90" i="3"/>
  <c r="BZ90" i="3"/>
  <c r="CD90" i="3"/>
  <c r="CH90" i="3"/>
  <c r="CL90" i="3"/>
  <c r="CP90" i="3"/>
  <c r="CT90" i="3"/>
  <c r="CV90" i="3"/>
  <c r="CX90" i="3"/>
  <c r="CZ90" i="3"/>
  <c r="DB90" i="3"/>
  <c r="DD90" i="3"/>
  <c r="DF90" i="3"/>
  <c r="DH90" i="3"/>
  <c r="DJ90" i="3"/>
  <c r="DL90" i="3"/>
  <c r="DN90" i="3"/>
  <c r="DP90" i="3"/>
  <c r="DR90" i="3"/>
  <c r="DT90" i="3"/>
  <c r="DS90" i="3"/>
  <c r="DO90" i="3"/>
  <c r="DK90" i="3"/>
  <c r="DG90" i="3"/>
  <c r="DC90" i="3"/>
  <c r="CY90" i="3"/>
  <c r="CU90" i="3"/>
  <c r="CQ90" i="3"/>
  <c r="CM90" i="3"/>
  <c r="CI90" i="3"/>
  <c r="CE90" i="3"/>
  <c r="CA90" i="3"/>
  <c r="BW90" i="3"/>
  <c r="BS90" i="3"/>
  <c r="BO90" i="3"/>
  <c r="DQ90" i="3"/>
  <c r="DM90" i="3"/>
  <c r="DI90" i="3"/>
  <c r="DE90" i="3"/>
  <c r="DA90" i="3"/>
  <c r="CW90" i="3"/>
  <c r="CS90" i="3"/>
  <c r="CO90" i="3"/>
  <c r="CK90" i="3"/>
  <c r="CG90" i="3"/>
  <c r="CC90" i="3"/>
  <c r="BY90" i="3"/>
  <c r="BU90" i="3"/>
  <c r="BQ90" i="3"/>
  <c r="BM90" i="3"/>
  <c r="E89" i="3"/>
  <c r="BP89" i="3"/>
  <c r="BT89" i="3"/>
  <c r="BX89" i="3"/>
  <c r="CB89" i="3"/>
  <c r="CF89" i="3"/>
  <c r="CJ89" i="3"/>
  <c r="CN89" i="3"/>
  <c r="CR89" i="3"/>
  <c r="CV89" i="3"/>
  <c r="CV88" i="3" s="1"/>
  <c r="CV93" i="3" s="1"/>
  <c r="CV95" i="3" s="1"/>
  <c r="CZ89" i="3"/>
  <c r="DD89" i="3"/>
  <c r="DD88" i="3" s="1"/>
  <c r="DD93" i="3" s="1"/>
  <c r="DD95" i="3" s="1"/>
  <c r="DH89" i="3"/>
  <c r="DL89" i="3"/>
  <c r="DL88" i="3" s="1"/>
  <c r="DL93" i="3" s="1"/>
  <c r="DL95" i="3" s="1"/>
  <c r="DP89" i="3"/>
  <c r="DT89" i="3"/>
  <c r="DT88" i="3" s="1"/>
  <c r="DT93" i="3" s="1"/>
  <c r="DT95" i="3" s="1"/>
  <c r="BN89" i="3"/>
  <c r="BN88" i="3" s="1"/>
  <c r="BN93" i="3" s="1"/>
  <c r="BN95" i="3" s="1"/>
  <c r="BR89" i="3"/>
  <c r="BR88" i="3" s="1"/>
  <c r="BR93" i="3" s="1"/>
  <c r="BR95" i="3" s="1"/>
  <c r="BV89" i="3"/>
  <c r="BV88" i="3" s="1"/>
  <c r="BV93" i="3" s="1"/>
  <c r="BV95" i="3" s="1"/>
  <c r="BZ89" i="3"/>
  <c r="BZ88" i="3" s="1"/>
  <c r="BZ93" i="3" s="1"/>
  <c r="BZ95" i="3" s="1"/>
  <c r="CD89" i="3"/>
  <c r="CD88" i="3" s="1"/>
  <c r="CD93" i="3" s="1"/>
  <c r="CD95" i="3" s="1"/>
  <c r="CH89" i="3"/>
  <c r="CH88" i="3" s="1"/>
  <c r="CH93" i="3" s="1"/>
  <c r="CH95" i="3" s="1"/>
  <c r="CL89" i="3"/>
  <c r="CL88" i="3" s="1"/>
  <c r="CL93" i="3" s="1"/>
  <c r="CL95" i="3" s="1"/>
  <c r="CP89" i="3"/>
  <c r="CP88" i="3" s="1"/>
  <c r="CP93" i="3" s="1"/>
  <c r="CT89" i="3"/>
  <c r="CT88" i="3" s="1"/>
  <c r="CT93" i="3" s="1"/>
  <c r="CT95" i="3" s="1"/>
  <c r="CX89" i="3"/>
  <c r="DB89" i="3"/>
  <c r="DB88" i="3" s="1"/>
  <c r="DB93" i="3" s="1"/>
  <c r="DB95" i="3" s="1"/>
  <c r="DF89" i="3"/>
  <c r="DJ89" i="3"/>
  <c r="DJ88" i="3" s="1"/>
  <c r="DJ93" i="3" s="1"/>
  <c r="DJ95" i="3" s="1"/>
  <c r="DN89" i="3"/>
  <c r="DR89" i="3"/>
  <c r="DR88" i="3" s="1"/>
  <c r="DR93" i="3" s="1"/>
  <c r="DR95" i="3" s="1"/>
  <c r="DS89" i="3"/>
  <c r="DO89" i="3"/>
  <c r="DK89" i="3"/>
  <c r="DG89" i="3"/>
  <c r="DC89" i="3"/>
  <c r="CY89" i="3"/>
  <c r="CU89" i="3"/>
  <c r="CQ89" i="3"/>
  <c r="CM89" i="3"/>
  <c r="CI89" i="3"/>
  <c r="CE89" i="3"/>
  <c r="CA89" i="3"/>
  <c r="BW89" i="3"/>
  <c r="BS89" i="3"/>
  <c r="BO89" i="3"/>
  <c r="DQ89" i="3"/>
  <c r="DM89" i="3"/>
  <c r="DI89" i="3"/>
  <c r="DE89" i="3"/>
  <c r="DA89" i="3"/>
  <c r="CW89" i="3"/>
  <c r="CS89" i="3"/>
  <c r="CO89" i="3"/>
  <c r="CK89" i="3"/>
  <c r="CG89" i="3"/>
  <c r="CC89" i="3"/>
  <c r="BY89" i="3"/>
  <c r="BU89" i="3"/>
  <c r="BQ89" i="3"/>
  <c r="BM89" i="3"/>
  <c r="D38" i="3"/>
  <c r="E36" i="3"/>
  <c r="D36" i="3" s="1"/>
  <c r="B107" i="16" s="1"/>
  <c r="CP95" i="3"/>
  <c r="P583" i="17"/>
  <c r="P599" i="17"/>
  <c r="P615" i="17"/>
  <c r="P631" i="17"/>
  <c r="P521" i="17"/>
  <c r="P553" i="17"/>
  <c r="P585" i="17"/>
  <c r="P617" i="17"/>
  <c r="P902" i="17"/>
  <c r="P934" i="17"/>
  <c r="P363" i="17"/>
  <c r="P371" i="17"/>
  <c r="P379" i="17"/>
  <c r="P387" i="17"/>
  <c r="P395" i="17"/>
  <c r="P403" i="17"/>
  <c r="P411" i="17"/>
  <c r="P419" i="17"/>
  <c r="P427" i="17"/>
  <c r="P435" i="17"/>
  <c r="P443" i="17"/>
  <c r="P361" i="17"/>
  <c r="P377" i="17"/>
  <c r="P393" i="17"/>
  <c r="P409" i="17"/>
  <c r="P425" i="17"/>
  <c r="P441" i="17"/>
  <c r="P591" i="17"/>
  <c r="P607" i="17"/>
  <c r="P623" i="17"/>
  <c r="P639" i="17"/>
  <c r="P358" i="17"/>
  <c r="P784" i="17"/>
  <c r="P816" i="17"/>
  <c r="P848" i="17"/>
  <c r="P892" i="17"/>
  <c r="P924" i="17"/>
  <c r="P894" i="17"/>
  <c r="P926" i="17"/>
  <c r="P870" i="17"/>
  <c r="P782" i="17"/>
  <c r="P798" i="17"/>
  <c r="P814" i="17"/>
  <c r="P830" i="17"/>
  <c r="P846" i="17"/>
  <c r="P862" i="17"/>
  <c r="P642" i="17"/>
  <c r="P650" i="17"/>
  <c r="P658" i="17"/>
  <c r="P666" i="17"/>
  <c r="P674" i="17"/>
  <c r="P682" i="17"/>
  <c r="P690" i="17"/>
  <c r="P698" i="17"/>
  <c r="P706" i="17"/>
  <c r="P714" i="17"/>
  <c r="P722" i="17"/>
  <c r="P730" i="17"/>
  <c r="P738" i="17"/>
  <c r="P746" i="17"/>
  <c r="P754" i="17"/>
  <c r="P762" i="17"/>
  <c r="P945" i="17"/>
  <c r="P953" i="17"/>
  <c r="P961" i="17"/>
  <c r="P969" i="17"/>
  <c r="P977" i="17"/>
  <c r="P985" i="17"/>
  <c r="P993" i="17"/>
  <c r="P1001" i="17"/>
  <c r="P933" i="17"/>
  <c r="P925" i="17"/>
  <c r="P917" i="17"/>
  <c r="P909" i="17"/>
  <c r="P901" i="17"/>
  <c r="P893" i="17"/>
  <c r="P885" i="17"/>
  <c r="P877" i="17"/>
  <c r="P638" i="17"/>
  <c r="P630" i="17"/>
  <c r="P622" i="17"/>
  <c r="P614" i="17"/>
  <c r="P606" i="17"/>
  <c r="P598" i="17"/>
  <c r="P590" i="17"/>
  <c r="P582" i="17"/>
  <c r="P574" i="17"/>
  <c r="P566" i="17"/>
  <c r="P558" i="17"/>
  <c r="P550" i="17"/>
  <c r="P542" i="17"/>
  <c r="P534" i="17"/>
  <c r="P526" i="17"/>
  <c r="P518" i="17"/>
  <c r="P510" i="17"/>
  <c r="P502" i="17"/>
  <c r="P494" i="17"/>
  <c r="P486" i="17"/>
  <c r="P478" i="17"/>
  <c r="P470" i="17"/>
  <c r="P462" i="17"/>
  <c r="P454" i="17"/>
  <c r="P446" i="17"/>
  <c r="P438" i="17"/>
  <c r="P430" i="17"/>
  <c r="P422" i="17"/>
  <c r="P414" i="17"/>
  <c r="P406" i="17"/>
  <c r="P1000" i="17"/>
  <c r="P859" i="17"/>
  <c r="P851" i="17"/>
  <c r="P843" i="17"/>
  <c r="P835" i="17"/>
  <c r="P827" i="17"/>
  <c r="P819" i="17"/>
  <c r="P811" i="17"/>
  <c r="P803" i="17"/>
  <c r="P795" i="17"/>
  <c r="P787" i="17"/>
  <c r="P779" i="17"/>
  <c r="P771" i="17"/>
  <c r="P867" i="17"/>
  <c r="P767" i="17"/>
  <c r="P763" i="17"/>
  <c r="P759" i="17"/>
  <c r="P755" i="17"/>
  <c r="P751" i="17"/>
  <c r="P747" i="17"/>
  <c r="P743" i="17"/>
  <c r="P739" i="17"/>
  <c r="P735" i="17"/>
  <c r="P731" i="17"/>
  <c r="P727" i="17"/>
  <c r="P723" i="17"/>
  <c r="P719" i="17"/>
  <c r="P715" i="17"/>
  <c r="P711" i="17"/>
  <c r="P707" i="17"/>
  <c r="P703" i="17"/>
  <c r="P699" i="17"/>
  <c r="P695" i="17"/>
  <c r="P691" i="17"/>
  <c r="P687" i="17"/>
  <c r="P683" i="17"/>
  <c r="P679" i="17"/>
  <c r="P675" i="17"/>
  <c r="P671" i="17"/>
  <c r="P667" i="17"/>
  <c r="P663" i="17"/>
  <c r="P659" i="17"/>
  <c r="P655" i="17"/>
  <c r="P651" i="17"/>
  <c r="P647" i="17"/>
  <c r="P643" i="17"/>
  <c r="P353" i="17"/>
  <c r="P345" i="17"/>
  <c r="P337" i="17"/>
  <c r="P329" i="17"/>
  <c r="P321" i="17"/>
  <c r="P313" i="17"/>
  <c r="P305" i="17"/>
  <c r="P398" i="17"/>
  <c r="P394" i="17"/>
  <c r="P390" i="17"/>
  <c r="P386" i="17"/>
  <c r="P382" i="17"/>
  <c r="P378" i="17"/>
  <c r="P374" i="17"/>
  <c r="P370" i="17"/>
  <c r="P366" i="17"/>
  <c r="P362" i="17"/>
  <c r="P641" i="17"/>
  <c r="H90" i="3"/>
  <c r="I90" i="3"/>
  <c r="J90" i="3"/>
  <c r="F90" i="3"/>
  <c r="G90" i="3"/>
  <c r="H90" i="2"/>
  <c r="B50" i="6"/>
  <c r="C37" i="2"/>
  <c r="C35" i="2" s="1"/>
  <c r="P297" i="17"/>
  <c r="P293" i="17"/>
  <c r="P289" i="17"/>
  <c r="P285" i="17"/>
  <c r="P281" i="17"/>
  <c r="P277" i="17"/>
  <c r="P273" i="17"/>
  <c r="P269" i="17"/>
  <c r="P265" i="17"/>
  <c r="P261" i="17"/>
  <c r="P257" i="17"/>
  <c r="P253" i="17"/>
  <c r="P249" i="17"/>
  <c r="P245" i="17"/>
  <c r="P241" i="17"/>
  <c r="P237" i="17"/>
  <c r="P233" i="17"/>
  <c r="P229" i="17"/>
  <c r="P225" i="17"/>
  <c r="P221" i="17"/>
  <c r="P217" i="17"/>
  <c r="P213" i="17"/>
  <c r="P209" i="17"/>
  <c r="P205" i="17"/>
  <c r="P201" i="17"/>
  <c r="P197" i="17"/>
  <c r="P193" i="17"/>
  <c r="P189" i="17"/>
  <c r="P185" i="17"/>
  <c r="P181" i="17"/>
  <c r="P177" i="17"/>
  <c r="P173" i="17"/>
  <c r="P165" i="17"/>
  <c r="P140" i="17"/>
  <c r="P132" i="17"/>
  <c r="P139" i="17"/>
  <c r="P135" i="17"/>
  <c r="P131" i="17"/>
  <c r="P127" i="17"/>
  <c r="P119" i="17"/>
  <c r="P111" i="17"/>
  <c r="P103" i="17"/>
  <c r="P95" i="17"/>
  <c r="P87" i="17"/>
  <c r="P79" i="17"/>
  <c r="P71" i="17"/>
  <c r="P63" i="17"/>
  <c r="P138" i="17"/>
  <c r="P130" i="17"/>
  <c r="P117" i="17"/>
  <c r="P101" i="17"/>
  <c r="P85" i="17"/>
  <c r="P69" i="17"/>
  <c r="P53" i="17"/>
  <c r="P37" i="17"/>
  <c r="P55" i="17"/>
  <c r="P47" i="17"/>
  <c r="P39" i="17"/>
  <c r="P31" i="17"/>
  <c r="P23" i="17"/>
  <c r="P15" i="17"/>
  <c r="P21" i="17"/>
  <c r="P5" i="17"/>
  <c r="P295" i="17"/>
  <c r="P291" i="17"/>
  <c r="P287" i="17"/>
  <c r="P283" i="17"/>
  <c r="P279" i="17"/>
  <c r="P275" i="17"/>
  <c r="P271" i="17"/>
  <c r="P267" i="17"/>
  <c r="P263" i="17"/>
  <c r="P259" i="17"/>
  <c r="P255" i="17"/>
  <c r="P251" i="17"/>
  <c r="P247" i="17"/>
  <c r="P243" i="17"/>
  <c r="P239" i="17"/>
  <c r="P235" i="17"/>
  <c r="P231" i="17"/>
  <c r="P227" i="17"/>
  <c r="P223" i="17"/>
  <c r="P219" i="17"/>
  <c r="P215" i="17"/>
  <c r="P211" i="17"/>
  <c r="P207" i="17"/>
  <c r="P203" i="17"/>
  <c r="P199" i="17"/>
  <c r="P195" i="17"/>
  <c r="P191" i="17"/>
  <c r="P187" i="17"/>
  <c r="P183" i="17"/>
  <c r="P179" i="17"/>
  <c r="P175" i="17"/>
  <c r="P167" i="17"/>
  <c r="P159" i="17"/>
  <c r="P113" i="17"/>
  <c r="P97" i="17"/>
  <c r="P81" i="17"/>
  <c r="P65" i="17"/>
  <c r="P49" i="17"/>
  <c r="P33" i="17"/>
  <c r="P17" i="17"/>
  <c r="P141" i="17"/>
  <c r="P137" i="17"/>
  <c r="P133" i="17"/>
  <c r="P129" i="17"/>
  <c r="I147" i="3" s="1"/>
  <c r="I149" i="3" s="1"/>
  <c r="P7" i="17"/>
  <c r="E16" i="5"/>
  <c r="W13" i="5"/>
  <c r="E26" i="6"/>
  <c r="E27" i="6"/>
  <c r="E25" i="6"/>
  <c r="C91" i="3"/>
  <c r="BL90" i="3"/>
  <c r="BH90" i="3"/>
  <c r="BD90" i="3"/>
  <c r="AZ90" i="3"/>
  <c r="AV90" i="3"/>
  <c r="AR90" i="3"/>
  <c r="AN90" i="3"/>
  <c r="AJ90" i="3"/>
  <c r="AF90" i="3"/>
  <c r="AB90" i="3"/>
  <c r="X90" i="3"/>
  <c r="T90" i="3"/>
  <c r="P90" i="3"/>
  <c r="L90" i="3"/>
  <c r="BK90" i="3"/>
  <c r="BG90" i="3"/>
  <c r="BC90" i="3"/>
  <c r="AY90" i="3"/>
  <c r="AU90" i="3"/>
  <c r="AQ90" i="3"/>
  <c r="AM90" i="3"/>
  <c r="AI90" i="3"/>
  <c r="AE90" i="3"/>
  <c r="AA90" i="3"/>
  <c r="W90" i="3"/>
  <c r="S90" i="3"/>
  <c r="O90" i="3"/>
  <c r="K90" i="3"/>
  <c r="BJ90" i="3"/>
  <c r="BF90" i="3"/>
  <c r="BB90" i="3"/>
  <c r="AX90" i="3"/>
  <c r="AT90" i="3"/>
  <c r="AP90" i="3"/>
  <c r="AL90" i="3"/>
  <c r="AH90" i="3"/>
  <c r="AD90" i="3"/>
  <c r="Z90" i="3"/>
  <c r="V90" i="3"/>
  <c r="R90" i="3"/>
  <c r="N90" i="3"/>
  <c r="BI90" i="3"/>
  <c r="BE90" i="3"/>
  <c r="BA90" i="3"/>
  <c r="AW90" i="3"/>
  <c r="AS90" i="3"/>
  <c r="AO90" i="3"/>
  <c r="AK90" i="3"/>
  <c r="AG90" i="3"/>
  <c r="AC90" i="3"/>
  <c r="Y90" i="3"/>
  <c r="U90" i="3"/>
  <c r="Q90" i="3"/>
  <c r="M90" i="3"/>
  <c r="M110" i="3"/>
  <c r="N110" i="3" s="1"/>
  <c r="O110" i="3" s="1"/>
  <c r="BI89" i="3"/>
  <c r="BI88" i="3" s="1"/>
  <c r="BI93" i="3" s="1"/>
  <c r="BE89" i="3"/>
  <c r="BE88" i="3" s="1"/>
  <c r="BE93" i="3" s="1"/>
  <c r="BA89" i="3"/>
  <c r="BA88" i="3" s="1"/>
  <c r="BA93" i="3" s="1"/>
  <c r="AW89" i="3"/>
  <c r="AW88" i="3" s="1"/>
  <c r="AW93" i="3" s="1"/>
  <c r="AS89" i="3"/>
  <c r="AS88" i="3" s="1"/>
  <c r="AS93" i="3" s="1"/>
  <c r="AO89" i="3"/>
  <c r="AO88" i="3" s="1"/>
  <c r="AO93" i="3" s="1"/>
  <c r="AK89" i="3"/>
  <c r="AK88" i="3" s="1"/>
  <c r="AK93" i="3" s="1"/>
  <c r="AG89" i="3"/>
  <c r="AG88" i="3" s="1"/>
  <c r="AG93" i="3" s="1"/>
  <c r="AC89" i="3"/>
  <c r="AC88" i="3" s="1"/>
  <c r="AC93" i="3" s="1"/>
  <c r="Y89" i="3"/>
  <c r="Y88" i="3" s="1"/>
  <c r="Y93" i="3" s="1"/>
  <c r="U89" i="3"/>
  <c r="U88" i="3" s="1"/>
  <c r="U93" i="3" s="1"/>
  <c r="Q89" i="3"/>
  <c r="Q88" i="3" s="1"/>
  <c r="Q93" i="3" s="1"/>
  <c r="M89" i="3"/>
  <c r="M88" i="3" s="1"/>
  <c r="M93" i="3" s="1"/>
  <c r="I89" i="3"/>
  <c r="BF89" i="3"/>
  <c r="BF88" i="3" s="1"/>
  <c r="BF93" i="3" s="1"/>
  <c r="AT89" i="3"/>
  <c r="AT88" i="3" s="1"/>
  <c r="AT93" i="3" s="1"/>
  <c r="AL89" i="3"/>
  <c r="AD89" i="3"/>
  <c r="AD88" i="3" s="1"/>
  <c r="AD93" i="3" s="1"/>
  <c r="V89" i="3"/>
  <c r="N89" i="3"/>
  <c r="N88" i="3" s="1"/>
  <c r="N93" i="3" s="1"/>
  <c r="F89" i="3"/>
  <c r="F88" i="3" s="1"/>
  <c r="F93" i="3" s="1"/>
  <c r="BL89" i="3"/>
  <c r="BL88" i="3" s="1"/>
  <c r="BL93" i="3" s="1"/>
  <c r="BH89" i="3"/>
  <c r="BH88" i="3" s="1"/>
  <c r="BH93" i="3" s="1"/>
  <c r="BD89" i="3"/>
  <c r="BD88" i="3" s="1"/>
  <c r="BD93" i="3" s="1"/>
  <c r="AZ89" i="3"/>
  <c r="AZ88" i="3" s="1"/>
  <c r="AZ93" i="3" s="1"/>
  <c r="AV89" i="3"/>
  <c r="AV88" i="3" s="1"/>
  <c r="AV93" i="3" s="1"/>
  <c r="AR89" i="3"/>
  <c r="AR88" i="3" s="1"/>
  <c r="AR93" i="3" s="1"/>
  <c r="AN89" i="3"/>
  <c r="AN88" i="3" s="1"/>
  <c r="AN93" i="3" s="1"/>
  <c r="AJ89" i="3"/>
  <c r="AJ88" i="3" s="1"/>
  <c r="AJ93" i="3" s="1"/>
  <c r="AF89" i="3"/>
  <c r="AF88" i="3" s="1"/>
  <c r="AF93" i="3" s="1"/>
  <c r="AB89" i="3"/>
  <c r="AB88" i="3" s="1"/>
  <c r="AB93" i="3" s="1"/>
  <c r="X89" i="3"/>
  <c r="X88" i="3" s="1"/>
  <c r="X93" i="3" s="1"/>
  <c r="T89" i="3"/>
  <c r="T88" i="3" s="1"/>
  <c r="T93" i="3" s="1"/>
  <c r="P89" i="3"/>
  <c r="P88" i="3" s="1"/>
  <c r="P93" i="3" s="1"/>
  <c r="L89" i="3"/>
  <c r="L88" i="3" s="1"/>
  <c r="L93" i="3" s="1"/>
  <c r="H89" i="3"/>
  <c r="H88" i="3" s="1"/>
  <c r="H93" i="3" s="1"/>
  <c r="BJ89" i="3"/>
  <c r="BB89" i="3"/>
  <c r="BB88" i="3" s="1"/>
  <c r="BB93" i="3" s="1"/>
  <c r="AX89" i="3"/>
  <c r="AX88" i="3" s="1"/>
  <c r="AX93" i="3" s="1"/>
  <c r="AP89" i="3"/>
  <c r="AH89" i="3"/>
  <c r="AH88" i="3" s="1"/>
  <c r="AH93" i="3" s="1"/>
  <c r="Z89" i="3"/>
  <c r="R89" i="3"/>
  <c r="R88" i="3" s="1"/>
  <c r="R93" i="3" s="1"/>
  <c r="J89" i="3"/>
  <c r="J88" i="3" s="1"/>
  <c r="J93" i="3" s="1"/>
  <c r="BK89" i="3"/>
  <c r="BG89" i="3"/>
  <c r="BC89" i="3"/>
  <c r="AY89" i="3"/>
  <c r="AU89" i="3"/>
  <c r="AQ89" i="3"/>
  <c r="AM89" i="3"/>
  <c r="AI89" i="3"/>
  <c r="AE89" i="3"/>
  <c r="AA89" i="3"/>
  <c r="W89" i="3"/>
  <c r="S89" i="3"/>
  <c r="O89" i="3"/>
  <c r="K89" i="3"/>
  <c r="G89" i="3"/>
  <c r="H42" i="2"/>
  <c r="F24" i="6"/>
  <c r="K24" i="6"/>
  <c r="I24" i="6"/>
  <c r="C24" i="6"/>
  <c r="H24" i="6"/>
  <c r="B24" i="6"/>
  <c r="G24" i="6"/>
  <c r="J24" i="6"/>
  <c r="D24" i="6"/>
  <c r="H44" i="2"/>
  <c r="H40" i="2"/>
  <c r="H25" i="2"/>
  <c r="H50" i="2"/>
  <c r="H49" i="2" s="1"/>
  <c r="H43" i="2"/>
  <c r="H77" i="2"/>
  <c r="H76" i="2" s="1"/>
  <c r="H45" i="2"/>
  <c r="H41" i="2"/>
  <c r="DT147" i="3" l="1"/>
  <c r="BM88" i="3"/>
  <c r="BM93" i="3" s="1"/>
  <c r="BM95" i="3" s="1"/>
  <c r="BU88" i="3"/>
  <c r="BU93" i="3" s="1"/>
  <c r="BU95" i="3" s="1"/>
  <c r="CC88" i="3"/>
  <c r="CC93" i="3" s="1"/>
  <c r="CC95" i="3" s="1"/>
  <c r="CK88" i="3"/>
  <c r="CK93" i="3" s="1"/>
  <c r="CK95" i="3" s="1"/>
  <c r="CS88" i="3"/>
  <c r="CS93" i="3" s="1"/>
  <c r="CS95" i="3" s="1"/>
  <c r="DA88" i="3"/>
  <c r="DA93" i="3" s="1"/>
  <c r="DA95" i="3" s="1"/>
  <c r="DI88" i="3"/>
  <c r="DI93" i="3" s="1"/>
  <c r="DI95" i="3" s="1"/>
  <c r="DQ88" i="3"/>
  <c r="DQ93" i="3" s="1"/>
  <c r="DQ95" i="3" s="1"/>
  <c r="BS88" i="3"/>
  <c r="BS93" i="3" s="1"/>
  <c r="BS95" i="3" s="1"/>
  <c r="CA88" i="3"/>
  <c r="CA93" i="3" s="1"/>
  <c r="CA95" i="3" s="1"/>
  <c r="CI88" i="3"/>
  <c r="CI93" i="3" s="1"/>
  <c r="CI95" i="3" s="1"/>
  <c r="CQ88" i="3"/>
  <c r="CQ93" i="3" s="1"/>
  <c r="CQ95" i="3" s="1"/>
  <c r="CY88" i="3"/>
  <c r="CY93" i="3" s="1"/>
  <c r="CY95" i="3" s="1"/>
  <c r="DG88" i="3"/>
  <c r="DG93" i="3" s="1"/>
  <c r="DG95" i="3" s="1"/>
  <c r="DO88" i="3"/>
  <c r="DO93" i="3" s="1"/>
  <c r="DO95" i="3" s="1"/>
  <c r="DP88" i="3"/>
  <c r="DP93" i="3" s="1"/>
  <c r="DP95" i="3" s="1"/>
  <c r="DH88" i="3"/>
  <c r="DH93" i="3" s="1"/>
  <c r="DH95" i="3" s="1"/>
  <c r="CZ88" i="3"/>
  <c r="CZ93" i="3" s="1"/>
  <c r="CZ95" i="3" s="1"/>
  <c r="CR88" i="3"/>
  <c r="CR93" i="3" s="1"/>
  <c r="CR95" i="3" s="1"/>
  <c r="CJ88" i="3"/>
  <c r="CJ93" i="3" s="1"/>
  <c r="CJ95" i="3" s="1"/>
  <c r="CB88" i="3"/>
  <c r="CB93" i="3" s="1"/>
  <c r="CB95" i="3" s="1"/>
  <c r="BT88" i="3"/>
  <c r="BT93" i="3" s="1"/>
  <c r="BT95" i="3" s="1"/>
  <c r="I88" i="3"/>
  <c r="I93" i="3" s="1"/>
  <c r="AB147" i="3"/>
  <c r="DT148" i="3"/>
  <c r="D132" i="3"/>
  <c r="A18" i="16"/>
  <c r="C96" i="16"/>
  <c r="H39" i="2"/>
  <c r="K88" i="3"/>
  <c r="K93" i="3" s="1"/>
  <c r="S88" i="3"/>
  <c r="S93" i="3" s="1"/>
  <c r="AA88" i="3"/>
  <c r="AA93" i="3" s="1"/>
  <c r="AI88" i="3"/>
  <c r="AI93" i="3" s="1"/>
  <c r="AQ88" i="3"/>
  <c r="AQ93" i="3" s="1"/>
  <c r="AY88" i="3"/>
  <c r="AY93" i="3" s="1"/>
  <c r="BG88" i="3"/>
  <c r="BG93" i="3" s="1"/>
  <c r="Z88" i="3"/>
  <c r="Z93" i="3" s="1"/>
  <c r="AP88" i="3"/>
  <c r="AP93" i="3" s="1"/>
  <c r="F147" i="3"/>
  <c r="F149" i="3" s="1"/>
  <c r="AV147" i="3"/>
  <c r="DG147" i="3"/>
  <c r="BH147" i="3"/>
  <c r="AL147" i="3"/>
  <c r="P147" i="3"/>
  <c r="BE147" i="3"/>
  <c r="AO147" i="3"/>
  <c r="Y147" i="3"/>
  <c r="R147" i="3"/>
  <c r="BS147" i="3"/>
  <c r="BD148" i="3"/>
  <c r="AV148" i="3"/>
  <c r="AN148" i="3"/>
  <c r="AF148" i="3"/>
  <c r="X148" i="3"/>
  <c r="P148" i="3"/>
  <c r="BK148" i="3"/>
  <c r="BC148" i="3"/>
  <c r="AU148" i="3"/>
  <c r="AM148" i="3"/>
  <c r="AE148" i="3"/>
  <c r="W148" i="3"/>
  <c r="O148" i="3"/>
  <c r="BJ148" i="3"/>
  <c r="BB148" i="3"/>
  <c r="AT148" i="3"/>
  <c r="AL148" i="3"/>
  <c r="AD148" i="3"/>
  <c r="V148" i="3"/>
  <c r="N148" i="3"/>
  <c r="BE148" i="3"/>
  <c r="AW148" i="3"/>
  <c r="AO148" i="3"/>
  <c r="AG148" i="3"/>
  <c r="Y148" i="3"/>
  <c r="Q148" i="3"/>
  <c r="DD148" i="3"/>
  <c r="BS148" i="3"/>
  <c r="CB148" i="3"/>
  <c r="CZ148" i="3"/>
  <c r="BU148" i="3"/>
  <c r="CE148" i="3"/>
  <c r="CM148" i="3"/>
  <c r="CU148" i="3"/>
  <c r="DC148" i="3"/>
  <c r="DK148" i="3"/>
  <c r="DS148" i="3"/>
  <c r="BN148" i="3"/>
  <c r="BV148" i="3"/>
  <c r="BR148" i="3"/>
  <c r="CX148" i="3"/>
  <c r="DL148" i="3"/>
  <c r="BO148" i="3"/>
  <c r="BT148" i="3"/>
  <c r="DH148" i="3"/>
  <c r="BQ148" i="3"/>
  <c r="CC148" i="3"/>
  <c r="CK148" i="3"/>
  <c r="CS148" i="3"/>
  <c r="DA148" i="3"/>
  <c r="DI148" i="3"/>
  <c r="DQ148" i="3"/>
  <c r="CF148" i="3"/>
  <c r="DJ148" i="3"/>
  <c r="DR148" i="3"/>
  <c r="CP148" i="3"/>
  <c r="AW147" i="3"/>
  <c r="AG147" i="3"/>
  <c r="AG149" i="3" s="1"/>
  <c r="Q147" i="3"/>
  <c r="AX147" i="3"/>
  <c r="CM147" i="3"/>
  <c r="CM149" i="3" s="1"/>
  <c r="BH148" i="3"/>
  <c r="AZ148" i="3"/>
  <c r="AR148" i="3"/>
  <c r="AJ148" i="3"/>
  <c r="AB148" i="3"/>
  <c r="T148" i="3"/>
  <c r="L148" i="3"/>
  <c r="BG148" i="3"/>
  <c r="AY148" i="3"/>
  <c r="AQ148" i="3"/>
  <c r="AI148" i="3"/>
  <c r="AA148" i="3"/>
  <c r="S148" i="3"/>
  <c r="K148" i="3"/>
  <c r="BF148" i="3"/>
  <c r="AX148" i="3"/>
  <c r="AP148" i="3"/>
  <c r="AH148" i="3"/>
  <c r="Z148" i="3"/>
  <c r="R148" i="3"/>
  <c r="BI148" i="3"/>
  <c r="BA148" i="3"/>
  <c r="AS148" i="3"/>
  <c r="AK148" i="3"/>
  <c r="AC148" i="3"/>
  <c r="U148" i="3"/>
  <c r="M148" i="3"/>
  <c r="CN148" i="3"/>
  <c r="BL148" i="3"/>
  <c r="DP148" i="3"/>
  <c r="BM148" i="3"/>
  <c r="CA148" i="3"/>
  <c r="CI148" i="3"/>
  <c r="CQ148" i="3"/>
  <c r="CY148" i="3"/>
  <c r="DG148" i="3"/>
  <c r="DO148" i="3"/>
  <c r="BX148" i="3"/>
  <c r="CD148" i="3"/>
  <c r="DB148" i="3"/>
  <c r="CH148" i="3"/>
  <c r="DN148" i="3"/>
  <c r="CV148" i="3"/>
  <c r="BW148" i="3"/>
  <c r="CJ148" i="3"/>
  <c r="CR148" i="3"/>
  <c r="BY148" i="3"/>
  <c r="CG148" i="3"/>
  <c r="CO148" i="3"/>
  <c r="CW148" i="3"/>
  <c r="DE148" i="3"/>
  <c r="DM148" i="3"/>
  <c r="BP148" i="3"/>
  <c r="CT148" i="3"/>
  <c r="CL148" i="3"/>
  <c r="BZ148" i="3"/>
  <c r="DF148" i="3"/>
  <c r="CQ147" i="3"/>
  <c r="CQ149" i="3" s="1"/>
  <c r="CD147" i="3"/>
  <c r="CD149" i="3" s="1"/>
  <c r="BV147" i="3"/>
  <c r="BV149" i="3" s="1"/>
  <c r="BN147" i="3"/>
  <c r="BN149" i="3" s="1"/>
  <c r="CY147" i="3"/>
  <c r="CF147" i="3"/>
  <c r="BX147" i="3"/>
  <c r="BX149" i="3" s="1"/>
  <c r="BP147" i="3"/>
  <c r="BP149" i="3" s="1"/>
  <c r="DR147" i="3"/>
  <c r="DR149" i="3" s="1"/>
  <c r="DJ147" i="3"/>
  <c r="DJ149" i="3" s="1"/>
  <c r="DB147" i="3"/>
  <c r="DB149" i="3" s="1"/>
  <c r="CT147" i="3"/>
  <c r="CL147" i="3"/>
  <c r="DE147" i="3"/>
  <c r="DE149" i="3" s="1"/>
  <c r="CO147" i="3"/>
  <c r="CE147" i="3"/>
  <c r="CE149" i="3" s="1"/>
  <c r="CU147" i="3"/>
  <c r="DP147" i="3"/>
  <c r="DH147" i="3"/>
  <c r="DH149" i="3" s="1"/>
  <c r="CZ147" i="3"/>
  <c r="CZ149" i="3" s="1"/>
  <c r="CR147" i="3"/>
  <c r="CR149" i="3" s="1"/>
  <c r="DQ147" i="3"/>
  <c r="DQ149" i="3" s="1"/>
  <c r="DA147" i="3"/>
  <c r="CK147" i="3"/>
  <c r="CK149" i="3" s="1"/>
  <c r="CC147" i="3"/>
  <c r="CC149" i="3" s="1"/>
  <c r="BB147" i="3"/>
  <c r="AR147" i="3"/>
  <c r="AF147" i="3"/>
  <c r="AF149" i="3" s="1"/>
  <c r="V147" i="3"/>
  <c r="L147" i="3"/>
  <c r="L149" i="3" s="1"/>
  <c r="BI147" i="3"/>
  <c r="BA147" i="3"/>
  <c r="AS147" i="3"/>
  <c r="AK147" i="3"/>
  <c r="AC147" i="3"/>
  <c r="U147" i="3"/>
  <c r="M147" i="3"/>
  <c r="E147" i="3"/>
  <c r="E149" i="3" s="1"/>
  <c r="AH147" i="3"/>
  <c r="DS147" i="3"/>
  <c r="BO147" i="3"/>
  <c r="BO149" i="3" s="1"/>
  <c r="BW147" i="3"/>
  <c r="BJ147" i="3"/>
  <c r="BD147" i="3"/>
  <c r="AZ147" i="3"/>
  <c r="AZ149" i="3" s="1"/>
  <c r="AT147" i="3"/>
  <c r="AT149" i="3" s="1"/>
  <c r="AN147" i="3"/>
  <c r="AN149" i="3" s="1"/>
  <c r="AJ147" i="3"/>
  <c r="AD147" i="3"/>
  <c r="X147" i="3"/>
  <c r="T147" i="3"/>
  <c r="T149" i="3" s="1"/>
  <c r="N147" i="3"/>
  <c r="N149" i="3" s="1"/>
  <c r="H147" i="3"/>
  <c r="H149" i="3" s="1"/>
  <c r="BK147" i="3"/>
  <c r="BG147" i="3"/>
  <c r="BC147" i="3"/>
  <c r="BC149" i="3" s="1"/>
  <c r="AY147" i="3"/>
  <c r="AU147" i="3"/>
  <c r="AQ147" i="3"/>
  <c r="AQ149" i="3" s="1"/>
  <c r="AM147" i="3"/>
  <c r="AM149" i="3" s="1"/>
  <c r="AI147" i="3"/>
  <c r="AE147" i="3"/>
  <c r="AA147" i="3"/>
  <c r="AA149" i="3" s="1"/>
  <c r="W147" i="3"/>
  <c r="W149" i="3" s="1"/>
  <c r="S147" i="3"/>
  <c r="O147" i="3"/>
  <c r="K147" i="3"/>
  <c r="K149" i="3" s="1"/>
  <c r="G147" i="3"/>
  <c r="G149" i="3" s="1"/>
  <c r="BF147" i="3"/>
  <c r="AP147" i="3"/>
  <c r="AP149" i="3" s="1"/>
  <c r="Z147" i="3"/>
  <c r="J147" i="3"/>
  <c r="J149" i="3" s="1"/>
  <c r="DC147" i="3"/>
  <c r="DC149" i="3" s="1"/>
  <c r="BM147" i="3"/>
  <c r="BM149" i="3" s="1"/>
  <c r="BQ147" i="3"/>
  <c r="BU147" i="3"/>
  <c r="BY147" i="3"/>
  <c r="CG147" i="3"/>
  <c r="CS147" i="3"/>
  <c r="CS149" i="3" s="1"/>
  <c r="DI147" i="3"/>
  <c r="CN147" i="3"/>
  <c r="CN149" i="3" s="1"/>
  <c r="CV147" i="3"/>
  <c r="CV149" i="3" s="1"/>
  <c r="DD147" i="3"/>
  <c r="DD149" i="3" s="1"/>
  <c r="DL147" i="3"/>
  <c r="DL149" i="3" s="1"/>
  <c r="DK147" i="3"/>
  <c r="CA147" i="3"/>
  <c r="CI147" i="3"/>
  <c r="CW147" i="3"/>
  <c r="DM147" i="3"/>
  <c r="DM149" i="3" s="1"/>
  <c r="CP147" i="3"/>
  <c r="CP149" i="3" s="1"/>
  <c r="CX147" i="3"/>
  <c r="CX149" i="3" s="1"/>
  <c r="DF147" i="3"/>
  <c r="DF149" i="3" s="1"/>
  <c r="DN147" i="3"/>
  <c r="DN149" i="3" s="1"/>
  <c r="BL147" i="3"/>
  <c r="F35" i="20" s="1"/>
  <c r="BT147" i="3"/>
  <c r="CB147" i="3"/>
  <c r="CJ147" i="3"/>
  <c r="DO147" i="3"/>
  <c r="DO149" i="3" s="1"/>
  <c r="BR147" i="3"/>
  <c r="BZ147" i="3"/>
  <c r="CH147" i="3"/>
  <c r="G88" i="3"/>
  <c r="G93" i="3" s="1"/>
  <c r="O88" i="3"/>
  <c r="O93" i="3" s="1"/>
  <c r="W88" i="3"/>
  <c r="W93" i="3" s="1"/>
  <c r="AE88" i="3"/>
  <c r="AE93" i="3" s="1"/>
  <c r="AM88" i="3"/>
  <c r="AM93" i="3" s="1"/>
  <c r="AU88" i="3"/>
  <c r="AU93" i="3" s="1"/>
  <c r="BC88" i="3"/>
  <c r="BC93" i="3" s="1"/>
  <c r="BK88" i="3"/>
  <c r="BK93" i="3" s="1"/>
  <c r="BJ88" i="3"/>
  <c r="BJ93" i="3" s="1"/>
  <c r="BQ88" i="3"/>
  <c r="BQ93" i="3" s="1"/>
  <c r="BQ95" i="3" s="1"/>
  <c r="BY88" i="3"/>
  <c r="BY93" i="3" s="1"/>
  <c r="BY95" i="3" s="1"/>
  <c r="CG88" i="3"/>
  <c r="CG93" i="3" s="1"/>
  <c r="CG95" i="3" s="1"/>
  <c r="CO88" i="3"/>
  <c r="CO93" i="3" s="1"/>
  <c r="CO95" i="3" s="1"/>
  <c r="CW88" i="3"/>
  <c r="CW93" i="3" s="1"/>
  <c r="CW95" i="3" s="1"/>
  <c r="DE88" i="3"/>
  <c r="DE93" i="3" s="1"/>
  <c r="DE95" i="3" s="1"/>
  <c r="DM88" i="3"/>
  <c r="DM93" i="3" s="1"/>
  <c r="DM95" i="3" s="1"/>
  <c r="BO88" i="3"/>
  <c r="BO93" i="3" s="1"/>
  <c r="BO95" i="3" s="1"/>
  <c r="BW88" i="3"/>
  <c r="BW93" i="3" s="1"/>
  <c r="BW95" i="3" s="1"/>
  <c r="CE88" i="3"/>
  <c r="CE93" i="3" s="1"/>
  <c r="CE95" i="3" s="1"/>
  <c r="CM88" i="3"/>
  <c r="CM93" i="3" s="1"/>
  <c r="CM95" i="3" s="1"/>
  <c r="CU88" i="3"/>
  <c r="CU93" i="3" s="1"/>
  <c r="CU95" i="3" s="1"/>
  <c r="DC88" i="3"/>
  <c r="DC93" i="3" s="1"/>
  <c r="DC95" i="3" s="1"/>
  <c r="DK88" i="3"/>
  <c r="DK93" i="3" s="1"/>
  <c r="DK95" i="3" s="1"/>
  <c r="DS88" i="3"/>
  <c r="DS93" i="3" s="1"/>
  <c r="DS95" i="3" s="1"/>
  <c r="DN88" i="3"/>
  <c r="DN93" i="3" s="1"/>
  <c r="DN95" i="3" s="1"/>
  <c r="DF88" i="3"/>
  <c r="DF93" i="3" s="1"/>
  <c r="DF95" i="3" s="1"/>
  <c r="CX88" i="3"/>
  <c r="CX93" i="3" s="1"/>
  <c r="CX95" i="3" s="1"/>
  <c r="CN88" i="3"/>
  <c r="CN93" i="3" s="1"/>
  <c r="CN95" i="3" s="1"/>
  <c r="CF88" i="3"/>
  <c r="CF93" i="3" s="1"/>
  <c r="CF95" i="3" s="1"/>
  <c r="BX88" i="3"/>
  <c r="BX93" i="3" s="1"/>
  <c r="BX95" i="3" s="1"/>
  <c r="BP88" i="3"/>
  <c r="BP93" i="3" s="1"/>
  <c r="BP95" i="3" s="1"/>
  <c r="V88" i="3"/>
  <c r="V93" i="3" s="1"/>
  <c r="AL88" i="3"/>
  <c r="AL93" i="3" s="1"/>
  <c r="D89" i="3"/>
  <c r="D90" i="3"/>
  <c r="B56" i="20"/>
  <c r="D9" i="16"/>
  <c r="W21" i="5"/>
  <c r="X10" i="5"/>
  <c r="X5" i="5"/>
  <c r="X8" i="5"/>
  <c r="X7" i="5"/>
  <c r="C89" i="2"/>
  <c r="E89" i="2"/>
  <c r="G89" i="2"/>
  <c r="D89" i="2"/>
  <c r="F89" i="2"/>
  <c r="H37" i="2"/>
  <c r="E88" i="3"/>
  <c r="W23" i="5"/>
  <c r="W16" i="5"/>
  <c r="D27" i="6"/>
  <c r="D26" i="6"/>
  <c r="D25" i="6"/>
  <c r="H26" i="6"/>
  <c r="H27" i="6"/>
  <c r="H25" i="6"/>
  <c r="F26" i="6"/>
  <c r="F27" i="6"/>
  <c r="F25" i="6"/>
  <c r="J27" i="6"/>
  <c r="J25" i="6"/>
  <c r="J26" i="6"/>
  <c r="C27" i="6"/>
  <c r="C25" i="6"/>
  <c r="C26" i="6"/>
  <c r="G27" i="6"/>
  <c r="G25" i="6"/>
  <c r="G26" i="6"/>
  <c r="I26" i="6"/>
  <c r="I27" i="6"/>
  <c r="I25" i="6"/>
  <c r="B27" i="6"/>
  <c r="B25" i="6"/>
  <c r="B26" i="6"/>
  <c r="K27" i="6"/>
  <c r="K25" i="6"/>
  <c r="K26" i="6"/>
  <c r="P110" i="3"/>
  <c r="C96" i="2" s="1"/>
  <c r="G88" i="2"/>
  <c r="D88" i="2"/>
  <c r="F88" i="2"/>
  <c r="E88" i="2"/>
  <c r="C88" i="2"/>
  <c r="H36" i="2"/>
  <c r="E28" i="6"/>
  <c r="DT149" i="3" l="1"/>
  <c r="BG149" i="3"/>
  <c r="BL149" i="3"/>
  <c r="G35" i="20"/>
  <c r="AB149" i="3"/>
  <c r="AH149" i="3"/>
  <c r="E35" i="20"/>
  <c r="V149" i="3"/>
  <c r="C35" i="20"/>
  <c r="B35" i="20"/>
  <c r="D35" i="20"/>
  <c r="BZ149" i="3"/>
  <c r="CB149" i="3"/>
  <c r="CW149" i="3"/>
  <c r="CA149" i="3"/>
  <c r="DI149" i="3"/>
  <c r="CG149" i="3"/>
  <c r="BU149" i="3"/>
  <c r="O149" i="3"/>
  <c r="AE149" i="3"/>
  <c r="AU149" i="3"/>
  <c r="BK149" i="3"/>
  <c r="X149" i="3"/>
  <c r="AJ149" i="3"/>
  <c r="BD149" i="3"/>
  <c r="BW149" i="3"/>
  <c r="DS149" i="3"/>
  <c r="U149" i="3"/>
  <c r="AK149" i="3"/>
  <c r="BA149" i="3"/>
  <c r="BB149" i="3"/>
  <c r="DP149" i="3"/>
  <c r="CT149" i="3"/>
  <c r="CF149" i="3"/>
  <c r="CH149" i="3"/>
  <c r="BR149" i="3"/>
  <c r="CJ149" i="3"/>
  <c r="BT149" i="3"/>
  <c r="CI149" i="3"/>
  <c r="DK149" i="3"/>
  <c r="BY149" i="3"/>
  <c r="BQ149" i="3"/>
  <c r="Z149" i="3"/>
  <c r="BF149" i="3"/>
  <c r="S149" i="3"/>
  <c r="AI149" i="3"/>
  <c r="AY149" i="3"/>
  <c r="AD149" i="3"/>
  <c r="BJ149" i="3"/>
  <c r="M149" i="3"/>
  <c r="AC149" i="3"/>
  <c r="AS149" i="3"/>
  <c r="BI149" i="3"/>
  <c r="AR149" i="3"/>
  <c r="DA149" i="3"/>
  <c r="CU149" i="3"/>
  <c r="CO149" i="3"/>
  <c r="CL149" i="3"/>
  <c r="CY149" i="3"/>
  <c r="Q149" i="3"/>
  <c r="AW149" i="3"/>
  <c r="R149" i="3"/>
  <c r="AO149" i="3"/>
  <c r="P149" i="3"/>
  <c r="BH149" i="3"/>
  <c r="AV149" i="3"/>
  <c r="AX149" i="3"/>
  <c r="BS149" i="3"/>
  <c r="Y149" i="3"/>
  <c r="BE149" i="3"/>
  <c r="AL149" i="3"/>
  <c r="DG149" i="3"/>
  <c r="D88" i="3"/>
  <c r="E93" i="3"/>
  <c r="BK152" i="3" s="1"/>
  <c r="H35" i="2"/>
  <c r="E87" i="2"/>
  <c r="E91" i="2" s="1"/>
  <c r="F87" i="2"/>
  <c r="F91" i="2" s="1"/>
  <c r="G87" i="2"/>
  <c r="G91" i="2" s="1"/>
  <c r="D87" i="2"/>
  <c r="D91" i="2" s="1"/>
  <c r="B17" i="16"/>
  <c r="C87" i="2"/>
  <c r="C91" i="2" s="1"/>
  <c r="H89" i="2"/>
  <c r="A17" i="16"/>
  <c r="Q110" i="3"/>
  <c r="R110" i="3" s="1"/>
  <c r="D28" i="6"/>
  <c r="F28" i="6"/>
  <c r="I28" i="6"/>
  <c r="K28" i="6"/>
  <c r="C28" i="6"/>
  <c r="L25" i="6"/>
  <c r="B28" i="6"/>
  <c r="G28" i="6"/>
  <c r="J28" i="6"/>
  <c r="H28" i="6"/>
  <c r="L26" i="6"/>
  <c r="L27" i="6"/>
  <c r="C72" i="16" l="1"/>
  <c r="D72" i="16" s="1"/>
  <c r="B115" i="16"/>
  <c r="AX180" i="3"/>
  <c r="BA180" i="3"/>
  <c r="BF152" i="3"/>
  <c r="R180" i="3"/>
  <c r="U180" i="3"/>
  <c r="Z152" i="3"/>
  <c r="AC152" i="3"/>
  <c r="D93" i="3"/>
  <c r="B11" i="21" s="1"/>
  <c r="C11" i="21" s="1"/>
  <c r="BM152" i="3"/>
  <c r="BO152" i="3"/>
  <c r="BQ152" i="3"/>
  <c r="BS152" i="3"/>
  <c r="BU152" i="3"/>
  <c r="BW152" i="3"/>
  <c r="BY152" i="3"/>
  <c r="CA152" i="3"/>
  <c r="CC152" i="3"/>
  <c r="CE152" i="3"/>
  <c r="CG152" i="3"/>
  <c r="CI152" i="3"/>
  <c r="CK152" i="3"/>
  <c r="CM152" i="3"/>
  <c r="CO152" i="3"/>
  <c r="CQ152" i="3"/>
  <c r="CS152" i="3"/>
  <c r="CU152" i="3"/>
  <c r="CW152" i="3"/>
  <c r="CY152" i="3"/>
  <c r="DA152" i="3"/>
  <c r="DC152" i="3"/>
  <c r="DE152" i="3"/>
  <c r="DG152" i="3"/>
  <c r="DI152" i="3"/>
  <c r="DK152" i="3"/>
  <c r="DM152" i="3"/>
  <c r="DO152" i="3"/>
  <c r="DQ152" i="3"/>
  <c r="DS152" i="3"/>
  <c r="BL152" i="3"/>
  <c r="BP152" i="3"/>
  <c r="BT152" i="3"/>
  <c r="BX152" i="3"/>
  <c r="CB152" i="3"/>
  <c r="CF152" i="3"/>
  <c r="CJ152" i="3"/>
  <c r="CN152" i="3"/>
  <c r="CR152" i="3"/>
  <c r="CV152" i="3"/>
  <c r="CZ152" i="3"/>
  <c r="DD152" i="3"/>
  <c r="DH152" i="3"/>
  <c r="DL152" i="3"/>
  <c r="DP152" i="3"/>
  <c r="DT152" i="3"/>
  <c r="BM180" i="3"/>
  <c r="BO180" i="3"/>
  <c r="BQ180" i="3"/>
  <c r="BS180" i="3"/>
  <c r="BU180" i="3"/>
  <c r="BW180" i="3"/>
  <c r="BY180" i="3"/>
  <c r="CA180" i="3"/>
  <c r="CC180" i="3"/>
  <c r="BN152" i="3"/>
  <c r="BR152" i="3"/>
  <c r="BV152" i="3"/>
  <c r="BZ152" i="3"/>
  <c r="CD152" i="3"/>
  <c r="CH152" i="3"/>
  <c r="CL152" i="3"/>
  <c r="CP152" i="3"/>
  <c r="CT152" i="3"/>
  <c r="CX152" i="3"/>
  <c r="DB152" i="3"/>
  <c r="DF152" i="3"/>
  <c r="DJ152" i="3"/>
  <c r="DN152" i="3"/>
  <c r="DR152" i="3"/>
  <c r="BL180" i="3"/>
  <c r="BN180" i="3"/>
  <c r="BP180" i="3"/>
  <c r="BR180" i="3"/>
  <c r="BT180" i="3"/>
  <c r="BV180" i="3"/>
  <c r="BX180" i="3"/>
  <c r="BZ180" i="3"/>
  <c r="CB180" i="3"/>
  <c r="CD180" i="3"/>
  <c r="CF180" i="3"/>
  <c r="CH180" i="3"/>
  <c r="CJ180" i="3"/>
  <c r="CL180" i="3"/>
  <c r="CN180" i="3"/>
  <c r="CP180" i="3"/>
  <c r="CR180" i="3"/>
  <c r="CT180" i="3"/>
  <c r="CV180" i="3"/>
  <c r="CX180" i="3"/>
  <c r="CZ180" i="3"/>
  <c r="DB180" i="3"/>
  <c r="DD180" i="3"/>
  <c r="DF180" i="3"/>
  <c r="DH180" i="3"/>
  <c r="DJ180" i="3"/>
  <c r="DL180" i="3"/>
  <c r="DN180" i="3"/>
  <c r="DP180" i="3"/>
  <c r="DR180" i="3"/>
  <c r="DT180" i="3"/>
  <c r="CG180" i="3"/>
  <c r="CK180" i="3"/>
  <c r="CO180" i="3"/>
  <c r="CS180" i="3"/>
  <c r="CW180" i="3"/>
  <c r="DA180" i="3"/>
  <c r="DE180" i="3"/>
  <c r="DI180" i="3"/>
  <c r="DM180" i="3"/>
  <c r="DQ180" i="3"/>
  <c r="CE180" i="3"/>
  <c r="CI180" i="3"/>
  <c r="CM180" i="3"/>
  <c r="CQ180" i="3"/>
  <c r="CU180" i="3"/>
  <c r="CY180" i="3"/>
  <c r="DC180" i="3"/>
  <c r="DG180" i="3"/>
  <c r="DK180" i="3"/>
  <c r="DO180" i="3"/>
  <c r="DS180" i="3"/>
  <c r="AH180" i="3"/>
  <c r="E180" i="3"/>
  <c r="AK180" i="3"/>
  <c r="J152" i="3"/>
  <c r="AP152" i="3"/>
  <c r="M152" i="3"/>
  <c r="AS152" i="3"/>
  <c r="N180" i="3"/>
  <c r="Z180" i="3"/>
  <c r="AP180" i="3"/>
  <c r="BF180" i="3"/>
  <c r="M180" i="3"/>
  <c r="AC180" i="3"/>
  <c r="AS180" i="3"/>
  <c r="BI180" i="3"/>
  <c r="R152" i="3"/>
  <c r="AH152" i="3"/>
  <c r="AX152" i="3"/>
  <c r="E152" i="3"/>
  <c r="U152" i="3"/>
  <c r="AK152" i="3"/>
  <c r="BA152" i="3"/>
  <c r="E104" i="3"/>
  <c r="F180" i="3"/>
  <c r="L180" i="3"/>
  <c r="V180" i="3"/>
  <c r="AD180" i="3"/>
  <c r="AL180" i="3"/>
  <c r="AT180" i="3"/>
  <c r="BB180" i="3"/>
  <c r="BJ180" i="3"/>
  <c r="I180" i="3"/>
  <c r="Q180" i="3"/>
  <c r="Y180" i="3"/>
  <c r="AG180" i="3"/>
  <c r="AO180" i="3"/>
  <c r="AW180" i="3"/>
  <c r="BE180" i="3"/>
  <c r="F152" i="3"/>
  <c r="N152" i="3"/>
  <c r="V152" i="3"/>
  <c r="AD152" i="3"/>
  <c r="AL152" i="3"/>
  <c r="AT152" i="3"/>
  <c r="BB152" i="3"/>
  <c r="BJ152" i="3"/>
  <c r="I152" i="3"/>
  <c r="Q152" i="3"/>
  <c r="Y152" i="3"/>
  <c r="AG152" i="3"/>
  <c r="AO152" i="3"/>
  <c r="AW152" i="3"/>
  <c r="BE152" i="3"/>
  <c r="J180" i="3"/>
  <c r="H180" i="3"/>
  <c r="P180" i="3"/>
  <c r="T180" i="3"/>
  <c r="X180" i="3"/>
  <c r="AB180" i="3"/>
  <c r="AF180" i="3"/>
  <c r="AJ180" i="3"/>
  <c r="AN180" i="3"/>
  <c r="AR180" i="3"/>
  <c r="AV180" i="3"/>
  <c r="AZ180" i="3"/>
  <c r="BD180" i="3"/>
  <c r="BH180" i="3"/>
  <c r="G180" i="3"/>
  <c r="K180" i="3"/>
  <c r="O180" i="3"/>
  <c r="S180" i="3"/>
  <c r="W180" i="3"/>
  <c r="AA180" i="3"/>
  <c r="AE180" i="3"/>
  <c r="AI180" i="3"/>
  <c r="AM180" i="3"/>
  <c r="AQ180" i="3"/>
  <c r="AU180" i="3"/>
  <c r="AY180" i="3"/>
  <c r="BC180" i="3"/>
  <c r="BG180" i="3"/>
  <c r="BK180" i="3"/>
  <c r="H152" i="3"/>
  <c r="L152" i="3"/>
  <c r="P152" i="3"/>
  <c r="T152" i="3"/>
  <c r="X152" i="3"/>
  <c r="AB152" i="3"/>
  <c r="AF152" i="3"/>
  <c r="AJ152" i="3"/>
  <c r="AN152" i="3"/>
  <c r="AR152" i="3"/>
  <c r="AV152" i="3"/>
  <c r="AZ152" i="3"/>
  <c r="BD152" i="3"/>
  <c r="BH152" i="3"/>
  <c r="G152" i="3"/>
  <c r="K152" i="3"/>
  <c r="O152" i="3"/>
  <c r="S152" i="3"/>
  <c r="W152" i="3"/>
  <c r="AA152" i="3"/>
  <c r="AE152" i="3"/>
  <c r="AI152" i="3"/>
  <c r="AM152" i="3"/>
  <c r="AQ152" i="3"/>
  <c r="AU152" i="3"/>
  <c r="AY152" i="3"/>
  <c r="BC152" i="3"/>
  <c r="BG152" i="3"/>
  <c r="BI152" i="3"/>
  <c r="H91" i="2"/>
  <c r="B12" i="21" s="1"/>
  <c r="C12" i="21" s="1"/>
  <c r="S110" i="3"/>
  <c r="L28" i="6"/>
  <c r="H88" i="2"/>
  <c r="H87" i="2" s="1"/>
  <c r="B99" i="16" l="1"/>
  <c r="B101" i="16" s="1"/>
  <c r="C71" i="16"/>
  <c r="E72" i="16"/>
  <c r="B58" i="20"/>
  <c r="DT179" i="3"/>
  <c r="DT188" i="3" s="1"/>
  <c r="DT184" i="3"/>
  <c r="DT157" i="3"/>
  <c r="DT158" i="3" s="1"/>
  <c r="DT169" i="3" s="1"/>
  <c r="BN157" i="3"/>
  <c r="BN158" i="3" s="1"/>
  <c r="BN169" i="3" s="1"/>
  <c r="BV157" i="3"/>
  <c r="BV158" i="3" s="1"/>
  <c r="BV169" i="3" s="1"/>
  <c r="CD157" i="3"/>
  <c r="CD158" i="3" s="1"/>
  <c r="CD169" i="3" s="1"/>
  <c r="CL157" i="3"/>
  <c r="CL158" i="3" s="1"/>
  <c r="CL169" i="3" s="1"/>
  <c r="CT157" i="3"/>
  <c r="CT158" i="3" s="1"/>
  <c r="CT169" i="3" s="1"/>
  <c r="BP157" i="3"/>
  <c r="BP158" i="3" s="1"/>
  <c r="BP169" i="3" s="1"/>
  <c r="BX157" i="3"/>
  <c r="BX158" i="3" s="1"/>
  <c r="BX169" i="3" s="1"/>
  <c r="CF157" i="3"/>
  <c r="CF158" i="3" s="1"/>
  <c r="CF169" i="3" s="1"/>
  <c r="CN157" i="3"/>
  <c r="CN158" i="3" s="1"/>
  <c r="CN169" i="3" s="1"/>
  <c r="CV157" i="3"/>
  <c r="CV158" i="3" s="1"/>
  <c r="CV169" i="3" s="1"/>
  <c r="DD157" i="3"/>
  <c r="DD158" i="3" s="1"/>
  <c r="DD169" i="3" s="1"/>
  <c r="DL157" i="3"/>
  <c r="DL158" i="3" s="1"/>
  <c r="DL169" i="3" s="1"/>
  <c r="CX157" i="3"/>
  <c r="CX158" i="3" s="1"/>
  <c r="CX169" i="3" s="1"/>
  <c r="DF157" i="3"/>
  <c r="DF158" i="3" s="1"/>
  <c r="DF169" i="3" s="1"/>
  <c r="DN157" i="3"/>
  <c r="DN158" i="3" s="1"/>
  <c r="DN169" i="3" s="1"/>
  <c r="BO179" i="3"/>
  <c r="BO188" i="3" s="1"/>
  <c r="BS179" i="3"/>
  <c r="BS188" i="3" s="1"/>
  <c r="BW179" i="3"/>
  <c r="BW188" i="3" s="1"/>
  <c r="CA179" i="3"/>
  <c r="CA188" i="3" s="1"/>
  <c r="CC179" i="3"/>
  <c r="CC188" i="3" s="1"/>
  <c r="CE179" i="3"/>
  <c r="CE188" i="3" s="1"/>
  <c r="CG179" i="3"/>
  <c r="CG188" i="3" s="1"/>
  <c r="CI179" i="3"/>
  <c r="CI188" i="3" s="1"/>
  <c r="CK179" i="3"/>
  <c r="CK188" i="3" s="1"/>
  <c r="CM179" i="3"/>
  <c r="CM188" i="3" s="1"/>
  <c r="CO179" i="3"/>
  <c r="CO188" i="3" s="1"/>
  <c r="CQ179" i="3"/>
  <c r="CQ188" i="3" s="1"/>
  <c r="CS179" i="3"/>
  <c r="CS188" i="3" s="1"/>
  <c r="CU179" i="3"/>
  <c r="CU188" i="3" s="1"/>
  <c r="CW179" i="3"/>
  <c r="CW188" i="3" s="1"/>
  <c r="CY179" i="3"/>
  <c r="CY188" i="3" s="1"/>
  <c r="DA179" i="3"/>
  <c r="DA188" i="3" s="1"/>
  <c r="DC179" i="3"/>
  <c r="DC188" i="3" s="1"/>
  <c r="DE179" i="3"/>
  <c r="DE188" i="3" s="1"/>
  <c r="DG179" i="3"/>
  <c r="DG188" i="3" s="1"/>
  <c r="DI179" i="3"/>
  <c r="DI188" i="3" s="1"/>
  <c r="DK179" i="3"/>
  <c r="DK188" i="3" s="1"/>
  <c r="DM179" i="3"/>
  <c r="DM188" i="3" s="1"/>
  <c r="DO179" i="3"/>
  <c r="DO188" i="3" s="1"/>
  <c r="DQ179" i="3"/>
  <c r="DQ188" i="3" s="1"/>
  <c r="DS179" i="3"/>
  <c r="DS188" i="3" s="1"/>
  <c r="BN179" i="3"/>
  <c r="BN188" i="3" s="1"/>
  <c r="BR179" i="3"/>
  <c r="BR188" i="3" s="1"/>
  <c r="BV179" i="3"/>
  <c r="BV188" i="3" s="1"/>
  <c r="BZ179" i="3"/>
  <c r="BZ188" i="3" s="1"/>
  <c r="CD179" i="3"/>
  <c r="CD188" i="3" s="1"/>
  <c r="CH179" i="3"/>
  <c r="CH188" i="3" s="1"/>
  <c r="CL179" i="3"/>
  <c r="CL188" i="3" s="1"/>
  <c r="CP179" i="3"/>
  <c r="CP188" i="3" s="1"/>
  <c r="CT179" i="3"/>
  <c r="CT188" i="3" s="1"/>
  <c r="CX179" i="3"/>
  <c r="CX188" i="3" s="1"/>
  <c r="DB179" i="3"/>
  <c r="DB188" i="3" s="1"/>
  <c r="DF179" i="3"/>
  <c r="DF188" i="3" s="1"/>
  <c r="DJ179" i="3"/>
  <c r="DJ188" i="3" s="1"/>
  <c r="DN179" i="3"/>
  <c r="DN188" i="3" s="1"/>
  <c r="DR179" i="3"/>
  <c r="DR188" i="3" s="1"/>
  <c r="BM179" i="3"/>
  <c r="BM188" i="3" s="1"/>
  <c r="BQ179" i="3"/>
  <c r="BQ188" i="3" s="1"/>
  <c r="BU179" i="3"/>
  <c r="BU188" i="3" s="1"/>
  <c r="BR157" i="3"/>
  <c r="BR158" i="3" s="1"/>
  <c r="BR169" i="3" s="1"/>
  <c r="BZ157" i="3"/>
  <c r="BZ158" i="3" s="1"/>
  <c r="BZ169" i="3" s="1"/>
  <c r="CH157" i="3"/>
  <c r="CH158" i="3" s="1"/>
  <c r="CH169" i="3" s="1"/>
  <c r="CP157" i="3"/>
  <c r="CP158" i="3" s="1"/>
  <c r="CP169" i="3" s="1"/>
  <c r="BL157" i="3"/>
  <c r="BL158" i="3" s="1"/>
  <c r="BL169" i="3" s="1"/>
  <c r="G13" i="20" s="1"/>
  <c r="BT157" i="3"/>
  <c r="BT158" i="3" s="1"/>
  <c r="BT169" i="3" s="1"/>
  <c r="CB157" i="3"/>
  <c r="CB158" i="3" s="1"/>
  <c r="CB169" i="3" s="1"/>
  <c r="CJ157" i="3"/>
  <c r="CJ158" i="3" s="1"/>
  <c r="CJ169" i="3" s="1"/>
  <c r="CR157" i="3"/>
  <c r="CR158" i="3" s="1"/>
  <c r="CR169" i="3" s="1"/>
  <c r="CZ157" i="3"/>
  <c r="CZ158" i="3" s="1"/>
  <c r="CZ169" i="3" s="1"/>
  <c r="DH157" i="3"/>
  <c r="DH158" i="3" s="1"/>
  <c r="DH169" i="3" s="1"/>
  <c r="DP157" i="3"/>
  <c r="DP158" i="3" s="1"/>
  <c r="DP169" i="3" s="1"/>
  <c r="DB157" i="3"/>
  <c r="DB158" i="3" s="1"/>
  <c r="DB169" i="3" s="1"/>
  <c r="DJ157" i="3"/>
  <c r="DJ158" i="3" s="1"/>
  <c r="DJ169" i="3" s="1"/>
  <c r="DR157" i="3"/>
  <c r="DR158" i="3" s="1"/>
  <c r="DR169" i="3" s="1"/>
  <c r="BQ157" i="3"/>
  <c r="BQ158" i="3" s="1"/>
  <c r="BQ169" i="3" s="1"/>
  <c r="BU157" i="3"/>
  <c r="BU158" i="3" s="1"/>
  <c r="BU169" i="3" s="1"/>
  <c r="BY157" i="3"/>
  <c r="BY158" i="3" s="1"/>
  <c r="BY169" i="3" s="1"/>
  <c r="CG157" i="3"/>
  <c r="CG158" i="3" s="1"/>
  <c r="CG169" i="3" s="1"/>
  <c r="CO157" i="3"/>
  <c r="CO158" i="3" s="1"/>
  <c r="CO169" i="3" s="1"/>
  <c r="CW157" i="3"/>
  <c r="CW158" i="3" s="1"/>
  <c r="CW169" i="3" s="1"/>
  <c r="DE157" i="3"/>
  <c r="DE158" i="3" s="1"/>
  <c r="DE169" i="3" s="1"/>
  <c r="DM157" i="3"/>
  <c r="DM158" i="3" s="1"/>
  <c r="DM169" i="3" s="1"/>
  <c r="BP179" i="3"/>
  <c r="BP188" i="3" s="1"/>
  <c r="BT179" i="3"/>
  <c r="BT188" i="3" s="1"/>
  <c r="BX179" i="3"/>
  <c r="BX188" i="3" s="1"/>
  <c r="CB179" i="3"/>
  <c r="CB188" i="3" s="1"/>
  <c r="CF179" i="3"/>
  <c r="CF188" i="3" s="1"/>
  <c r="CJ179" i="3"/>
  <c r="CJ188" i="3" s="1"/>
  <c r="CN179" i="3"/>
  <c r="CN188" i="3" s="1"/>
  <c r="CR179" i="3"/>
  <c r="CR188" i="3" s="1"/>
  <c r="CV179" i="3"/>
  <c r="CV188" i="3" s="1"/>
  <c r="CZ179" i="3"/>
  <c r="CZ188" i="3" s="1"/>
  <c r="DD179" i="3"/>
  <c r="DD188" i="3" s="1"/>
  <c r="DH179" i="3"/>
  <c r="DH188" i="3" s="1"/>
  <c r="DL179" i="3"/>
  <c r="DL188" i="3" s="1"/>
  <c r="DP179" i="3"/>
  <c r="DP188" i="3" s="1"/>
  <c r="BM157" i="3"/>
  <c r="BM158" i="3" s="1"/>
  <c r="BM169" i="3" s="1"/>
  <c r="BO157" i="3"/>
  <c r="BO158" i="3" s="1"/>
  <c r="BO169" i="3" s="1"/>
  <c r="BS157" i="3"/>
  <c r="BS158" i="3" s="1"/>
  <c r="BS169" i="3" s="1"/>
  <c r="BW157" i="3"/>
  <c r="BW158" i="3" s="1"/>
  <c r="BW169" i="3" s="1"/>
  <c r="BY179" i="3"/>
  <c r="BY188" i="3" s="1"/>
  <c r="CA157" i="3"/>
  <c r="CA158" i="3" s="1"/>
  <c r="CA169" i="3" s="1"/>
  <c r="CC157" i="3"/>
  <c r="CC158" i="3" s="1"/>
  <c r="CC169" i="3" s="1"/>
  <c r="CE157" i="3"/>
  <c r="CE158" i="3" s="1"/>
  <c r="CE169" i="3" s="1"/>
  <c r="CI157" i="3"/>
  <c r="CI158" i="3" s="1"/>
  <c r="CI169" i="3" s="1"/>
  <c r="CK157" i="3"/>
  <c r="CK158" i="3" s="1"/>
  <c r="CK169" i="3" s="1"/>
  <c r="CM157" i="3"/>
  <c r="CM158" i="3" s="1"/>
  <c r="CM169" i="3" s="1"/>
  <c r="CQ157" i="3"/>
  <c r="CQ158" i="3" s="1"/>
  <c r="CQ169" i="3" s="1"/>
  <c r="CS157" i="3"/>
  <c r="CS158" i="3" s="1"/>
  <c r="CS169" i="3" s="1"/>
  <c r="CU157" i="3"/>
  <c r="CU158" i="3" s="1"/>
  <c r="CU169" i="3" s="1"/>
  <c r="CY157" i="3"/>
  <c r="CY158" i="3" s="1"/>
  <c r="CY169" i="3" s="1"/>
  <c r="DA157" i="3"/>
  <c r="DA158" i="3" s="1"/>
  <c r="DA169" i="3" s="1"/>
  <c r="DC157" i="3"/>
  <c r="DC158" i="3" s="1"/>
  <c r="DC169" i="3" s="1"/>
  <c r="DG157" i="3"/>
  <c r="DG158" i="3" s="1"/>
  <c r="DG169" i="3" s="1"/>
  <c r="DI157" i="3"/>
  <c r="DI158" i="3" s="1"/>
  <c r="DI169" i="3" s="1"/>
  <c r="DK157" i="3"/>
  <c r="DK158" i="3" s="1"/>
  <c r="DK169" i="3" s="1"/>
  <c r="DO157" i="3"/>
  <c r="DO158" i="3" s="1"/>
  <c r="DO169" i="3" s="1"/>
  <c r="DQ157" i="3"/>
  <c r="DQ158" i="3" s="1"/>
  <c r="DQ169" i="3" s="1"/>
  <c r="DS157" i="3"/>
  <c r="DS158" i="3" s="1"/>
  <c r="DS169" i="3" s="1"/>
  <c r="BL179" i="3"/>
  <c r="BL188" i="3" s="1"/>
  <c r="BY184" i="3"/>
  <c r="BU184" i="3"/>
  <c r="BM184" i="3"/>
  <c r="DN184" i="3"/>
  <c r="DF184" i="3"/>
  <c r="CX184" i="3"/>
  <c r="CP184" i="3"/>
  <c r="CH184" i="3"/>
  <c r="BZ184" i="3"/>
  <c r="BR184" i="3"/>
  <c r="DS184" i="3"/>
  <c r="DO184" i="3"/>
  <c r="DK184" i="3"/>
  <c r="DG184" i="3"/>
  <c r="DC184" i="3"/>
  <c r="CY184" i="3"/>
  <c r="CU184" i="3"/>
  <c r="CQ184" i="3"/>
  <c r="CM184" i="3"/>
  <c r="CI184" i="3"/>
  <c r="CE184" i="3"/>
  <c r="CA184" i="3"/>
  <c r="BS184" i="3"/>
  <c r="DP184" i="3"/>
  <c r="DH184" i="3"/>
  <c r="CZ184" i="3"/>
  <c r="CR184" i="3"/>
  <c r="CJ184" i="3"/>
  <c r="CB184" i="3"/>
  <c r="BT184" i="3"/>
  <c r="BL184" i="3"/>
  <c r="BQ184" i="3"/>
  <c r="DR184" i="3"/>
  <c r="DJ184" i="3"/>
  <c r="DB184" i="3"/>
  <c r="CT184" i="3"/>
  <c r="CL184" i="3"/>
  <c r="CD184" i="3"/>
  <c r="BV184" i="3"/>
  <c r="BN184" i="3"/>
  <c r="DQ184" i="3"/>
  <c r="DM184" i="3"/>
  <c r="DI184" i="3"/>
  <c r="DE184" i="3"/>
  <c r="DA184" i="3"/>
  <c r="CW184" i="3"/>
  <c r="CS184" i="3"/>
  <c r="CO184" i="3"/>
  <c r="CK184" i="3"/>
  <c r="CG184" i="3"/>
  <c r="CC184" i="3"/>
  <c r="BW184" i="3"/>
  <c r="BO184" i="3"/>
  <c r="DL184" i="3"/>
  <c r="DD184" i="3"/>
  <c r="CV184" i="3"/>
  <c r="CN184" i="3"/>
  <c r="CF184" i="3"/>
  <c r="BX184" i="3"/>
  <c r="BP184" i="3"/>
  <c r="BM153" i="3"/>
  <c r="BM154" i="3" s="1"/>
  <c r="BM168" i="3" s="1"/>
  <c r="BQ153" i="3"/>
  <c r="BQ154" i="3" s="1"/>
  <c r="BQ168" i="3" s="1"/>
  <c r="BU153" i="3"/>
  <c r="BU154" i="3" s="1"/>
  <c r="BU168" i="3" s="1"/>
  <c r="BY153" i="3"/>
  <c r="BY154" i="3" s="1"/>
  <c r="BY168" i="3" s="1"/>
  <c r="CC153" i="3"/>
  <c r="CC154" i="3" s="1"/>
  <c r="CC168" i="3" s="1"/>
  <c r="CG153" i="3"/>
  <c r="CG154" i="3" s="1"/>
  <c r="CG168" i="3" s="1"/>
  <c r="CK153" i="3"/>
  <c r="CK154" i="3" s="1"/>
  <c r="CK168" i="3" s="1"/>
  <c r="CO153" i="3"/>
  <c r="CO154" i="3" s="1"/>
  <c r="CO168" i="3" s="1"/>
  <c r="CS153" i="3"/>
  <c r="CS154" i="3" s="1"/>
  <c r="CS168" i="3" s="1"/>
  <c r="CW153" i="3"/>
  <c r="CW154" i="3" s="1"/>
  <c r="CW168" i="3" s="1"/>
  <c r="DA153" i="3"/>
  <c r="DA154" i="3" s="1"/>
  <c r="DA168" i="3" s="1"/>
  <c r="DE153" i="3"/>
  <c r="DE154" i="3" s="1"/>
  <c r="DE168" i="3" s="1"/>
  <c r="DI153" i="3"/>
  <c r="DI154" i="3" s="1"/>
  <c r="DI168" i="3" s="1"/>
  <c r="DM153" i="3"/>
  <c r="DM154" i="3" s="1"/>
  <c r="DM168" i="3" s="1"/>
  <c r="BS153" i="3"/>
  <c r="BS154" i="3" s="1"/>
  <c r="BS168" i="3" s="1"/>
  <c r="CA153" i="3"/>
  <c r="CA154" i="3" s="1"/>
  <c r="CA168" i="3" s="1"/>
  <c r="CI153" i="3"/>
  <c r="CI154" i="3" s="1"/>
  <c r="CI168" i="3" s="1"/>
  <c r="CQ153" i="3"/>
  <c r="CQ154" i="3" s="1"/>
  <c r="CQ168" i="3" s="1"/>
  <c r="CY153" i="3"/>
  <c r="CY154" i="3" s="1"/>
  <c r="CY168" i="3" s="1"/>
  <c r="DG153" i="3"/>
  <c r="DG154" i="3" s="1"/>
  <c r="DG168" i="3" s="1"/>
  <c r="DO153" i="3"/>
  <c r="DO154" i="3" s="1"/>
  <c r="DO168" i="3" s="1"/>
  <c r="DS153" i="3"/>
  <c r="DS154" i="3" s="1"/>
  <c r="DS168" i="3" s="1"/>
  <c r="BO153" i="3"/>
  <c r="BO154" i="3" s="1"/>
  <c r="BO168" i="3" s="1"/>
  <c r="BW153" i="3"/>
  <c r="BW154" i="3" s="1"/>
  <c r="BW168" i="3" s="1"/>
  <c r="CE153" i="3"/>
  <c r="CE154" i="3" s="1"/>
  <c r="CE168" i="3" s="1"/>
  <c r="CM153" i="3"/>
  <c r="CM154" i="3" s="1"/>
  <c r="CM168" i="3" s="1"/>
  <c r="CU153" i="3"/>
  <c r="CU154" i="3" s="1"/>
  <c r="CU168" i="3" s="1"/>
  <c r="DC153" i="3"/>
  <c r="DC154" i="3" s="1"/>
  <c r="DC168" i="3" s="1"/>
  <c r="DK153" i="3"/>
  <c r="DK154" i="3" s="1"/>
  <c r="DK168" i="3" s="1"/>
  <c r="DQ153" i="3"/>
  <c r="DQ154" i="3" s="1"/>
  <c r="DQ168" i="3" s="1"/>
  <c r="BN153" i="3"/>
  <c r="BN154" i="3" s="1"/>
  <c r="BN168" i="3" s="1"/>
  <c r="BR153" i="3"/>
  <c r="BR154" i="3" s="1"/>
  <c r="BR168" i="3" s="1"/>
  <c r="BV153" i="3"/>
  <c r="BV154" i="3" s="1"/>
  <c r="BV168" i="3" s="1"/>
  <c r="BZ153" i="3"/>
  <c r="BZ154" i="3" s="1"/>
  <c r="BZ168" i="3" s="1"/>
  <c r="CD153" i="3"/>
  <c r="CD154" i="3" s="1"/>
  <c r="CD168" i="3" s="1"/>
  <c r="CH153" i="3"/>
  <c r="CH154" i="3" s="1"/>
  <c r="CH168" i="3" s="1"/>
  <c r="CL153" i="3"/>
  <c r="CL154" i="3" s="1"/>
  <c r="CL168" i="3" s="1"/>
  <c r="CP153" i="3"/>
  <c r="CP154" i="3" s="1"/>
  <c r="CP168" i="3" s="1"/>
  <c r="CT153" i="3"/>
  <c r="CT154" i="3" s="1"/>
  <c r="CT168" i="3" s="1"/>
  <c r="CX153" i="3"/>
  <c r="CX154" i="3" s="1"/>
  <c r="CX168" i="3" s="1"/>
  <c r="DB153" i="3"/>
  <c r="DB154" i="3" s="1"/>
  <c r="DB168" i="3" s="1"/>
  <c r="DF153" i="3"/>
  <c r="DF154" i="3" s="1"/>
  <c r="DF168" i="3" s="1"/>
  <c r="DJ153" i="3"/>
  <c r="DJ154" i="3" s="1"/>
  <c r="DJ168" i="3" s="1"/>
  <c r="DN153" i="3"/>
  <c r="DN154" i="3" s="1"/>
  <c r="DN168" i="3" s="1"/>
  <c r="DR153" i="3"/>
  <c r="DR154" i="3" s="1"/>
  <c r="DR168" i="3" s="1"/>
  <c r="BL153" i="3"/>
  <c r="BL154" i="3" s="1"/>
  <c r="BL168" i="3" s="1"/>
  <c r="G12" i="20" s="1"/>
  <c r="BP153" i="3"/>
  <c r="BP154" i="3" s="1"/>
  <c r="BP168" i="3" s="1"/>
  <c r="BT153" i="3"/>
  <c r="BT154" i="3" s="1"/>
  <c r="BT168" i="3" s="1"/>
  <c r="BX153" i="3"/>
  <c r="BX154" i="3" s="1"/>
  <c r="BX168" i="3" s="1"/>
  <c r="CB153" i="3"/>
  <c r="CB154" i="3" s="1"/>
  <c r="CB168" i="3" s="1"/>
  <c r="CF153" i="3"/>
  <c r="CF154" i="3" s="1"/>
  <c r="CF168" i="3" s="1"/>
  <c r="CJ153" i="3"/>
  <c r="CJ154" i="3" s="1"/>
  <c r="CJ168" i="3" s="1"/>
  <c r="CN153" i="3"/>
  <c r="CN154" i="3" s="1"/>
  <c r="CN168" i="3" s="1"/>
  <c r="CR153" i="3"/>
  <c r="CR154" i="3" s="1"/>
  <c r="CR168" i="3" s="1"/>
  <c r="CV153" i="3"/>
  <c r="CV154" i="3" s="1"/>
  <c r="CV168" i="3" s="1"/>
  <c r="CZ153" i="3"/>
  <c r="CZ154" i="3" s="1"/>
  <c r="CZ168" i="3" s="1"/>
  <c r="DD153" i="3"/>
  <c r="DD154" i="3" s="1"/>
  <c r="DD168" i="3" s="1"/>
  <c r="DH153" i="3"/>
  <c r="DH154" i="3" s="1"/>
  <c r="DH168" i="3" s="1"/>
  <c r="DL153" i="3"/>
  <c r="DL154" i="3" s="1"/>
  <c r="DL168" i="3" s="1"/>
  <c r="DP153" i="3"/>
  <c r="DP154" i="3" s="1"/>
  <c r="DP168" i="3" s="1"/>
  <c r="DT153" i="3"/>
  <c r="DT154" i="3" s="1"/>
  <c r="DT168" i="3" s="1"/>
  <c r="B83" i="16"/>
  <c r="B55" i="20"/>
  <c r="B57" i="20" s="1"/>
  <c r="B59" i="20" s="1"/>
  <c r="T179" i="3"/>
  <c r="T188" i="3" s="1"/>
  <c r="V179" i="3"/>
  <c r="V188" i="3" s="1"/>
  <c r="X179" i="3"/>
  <c r="X188" i="3" s="1"/>
  <c r="Z179" i="3"/>
  <c r="Z188" i="3" s="1"/>
  <c r="AB179" i="3"/>
  <c r="AB188" i="3" s="1"/>
  <c r="AD179" i="3"/>
  <c r="AD188" i="3" s="1"/>
  <c r="AF179" i="3"/>
  <c r="AF188" i="3" s="1"/>
  <c r="AH179" i="3"/>
  <c r="AH188" i="3" s="1"/>
  <c r="AJ179" i="3"/>
  <c r="AJ188" i="3" s="1"/>
  <c r="AL179" i="3"/>
  <c r="AL188" i="3" s="1"/>
  <c r="AN179" i="3"/>
  <c r="AN188" i="3" s="1"/>
  <c r="AP179" i="3"/>
  <c r="AP188" i="3" s="1"/>
  <c r="AR179" i="3"/>
  <c r="AR188" i="3" s="1"/>
  <c r="AT179" i="3"/>
  <c r="AT188" i="3" s="1"/>
  <c r="AV179" i="3"/>
  <c r="AV188" i="3" s="1"/>
  <c r="AX179" i="3"/>
  <c r="AX188" i="3" s="1"/>
  <c r="AZ179" i="3"/>
  <c r="AZ188" i="3" s="1"/>
  <c r="BB179" i="3"/>
  <c r="BB188" i="3" s="1"/>
  <c r="BD179" i="3"/>
  <c r="BD188" i="3" s="1"/>
  <c r="BF179" i="3"/>
  <c r="BF188" i="3" s="1"/>
  <c r="BH179" i="3"/>
  <c r="BH188" i="3" s="1"/>
  <c r="BJ179" i="3"/>
  <c r="BJ188" i="3" s="1"/>
  <c r="U179" i="3"/>
  <c r="U188" i="3" s="1"/>
  <c r="Y179" i="3"/>
  <c r="Y188" i="3" s="1"/>
  <c r="AC179" i="3"/>
  <c r="AC188" i="3" s="1"/>
  <c r="AG179" i="3"/>
  <c r="AG188" i="3" s="1"/>
  <c r="AK179" i="3"/>
  <c r="AK188" i="3" s="1"/>
  <c r="AO179" i="3"/>
  <c r="AO188" i="3" s="1"/>
  <c r="AS179" i="3"/>
  <c r="AS188" i="3" s="1"/>
  <c r="AW179" i="3"/>
  <c r="AW188" i="3" s="1"/>
  <c r="BA179" i="3"/>
  <c r="BA188" i="3" s="1"/>
  <c r="BE179" i="3"/>
  <c r="BE188" i="3" s="1"/>
  <c r="BI179" i="3"/>
  <c r="BI188" i="3" s="1"/>
  <c r="S179" i="3"/>
  <c r="S188" i="3" s="1"/>
  <c r="W179" i="3"/>
  <c r="W188" i="3" s="1"/>
  <c r="AA179" i="3"/>
  <c r="AA188" i="3" s="1"/>
  <c r="AE179" i="3"/>
  <c r="AE188" i="3" s="1"/>
  <c r="AI179" i="3"/>
  <c r="AI188" i="3" s="1"/>
  <c r="AM179" i="3"/>
  <c r="AM188" i="3" s="1"/>
  <c r="AQ179" i="3"/>
  <c r="AQ188" i="3" s="1"/>
  <c r="AU179" i="3"/>
  <c r="AU188" i="3" s="1"/>
  <c r="AY179" i="3"/>
  <c r="AY188" i="3" s="1"/>
  <c r="BC179" i="3"/>
  <c r="BC188" i="3" s="1"/>
  <c r="BG179" i="3"/>
  <c r="BG188" i="3" s="1"/>
  <c r="BK179" i="3"/>
  <c r="BK188" i="3" s="1"/>
  <c r="Q179" i="3"/>
  <c r="Q188" i="3" s="1"/>
  <c r="O179" i="3"/>
  <c r="O188" i="3" s="1"/>
  <c r="M179" i="3"/>
  <c r="M188" i="3" s="1"/>
  <c r="K179" i="3"/>
  <c r="K188" i="3" s="1"/>
  <c r="I179" i="3"/>
  <c r="I188" i="3" s="1"/>
  <c r="G179" i="3"/>
  <c r="G188" i="3" s="1"/>
  <c r="E179" i="3"/>
  <c r="E188" i="3" s="1"/>
  <c r="R179" i="3"/>
  <c r="R188" i="3" s="1"/>
  <c r="P179" i="3"/>
  <c r="P188" i="3" s="1"/>
  <c r="N179" i="3"/>
  <c r="N188" i="3" s="1"/>
  <c r="L179" i="3"/>
  <c r="L188" i="3" s="1"/>
  <c r="J179" i="3"/>
  <c r="J188" i="3" s="1"/>
  <c r="H179" i="3"/>
  <c r="H188" i="3" s="1"/>
  <c r="F179" i="3"/>
  <c r="F188" i="3" s="1"/>
  <c r="B80" i="16"/>
  <c r="G184" i="3"/>
  <c r="I184" i="3"/>
  <c r="K184" i="3"/>
  <c r="M184" i="3"/>
  <c r="O184" i="3"/>
  <c r="Q184" i="3"/>
  <c r="S184" i="3"/>
  <c r="U184" i="3"/>
  <c r="W184" i="3"/>
  <c r="Y184" i="3"/>
  <c r="AA184" i="3"/>
  <c r="AC184" i="3"/>
  <c r="AE184" i="3"/>
  <c r="AG184" i="3"/>
  <c r="AI184" i="3"/>
  <c r="AK184" i="3"/>
  <c r="AM184" i="3"/>
  <c r="AO184" i="3"/>
  <c r="AQ184" i="3"/>
  <c r="AS184" i="3"/>
  <c r="AU184" i="3"/>
  <c r="AW184" i="3"/>
  <c r="AY184" i="3"/>
  <c r="BA184" i="3"/>
  <c r="BC184" i="3"/>
  <c r="BE184" i="3"/>
  <c r="BG184" i="3"/>
  <c r="BI184" i="3"/>
  <c r="BK184" i="3"/>
  <c r="F184" i="3"/>
  <c r="J184" i="3"/>
  <c r="N184" i="3"/>
  <c r="R184" i="3"/>
  <c r="V184" i="3"/>
  <c r="Z184" i="3"/>
  <c r="AD184" i="3"/>
  <c r="AH184" i="3"/>
  <c r="AL184" i="3"/>
  <c r="AP184" i="3"/>
  <c r="AT184" i="3"/>
  <c r="AX184" i="3"/>
  <c r="BB184" i="3"/>
  <c r="BF184" i="3"/>
  <c r="BJ184" i="3"/>
  <c r="E184" i="3"/>
  <c r="H184" i="3"/>
  <c r="L184" i="3"/>
  <c r="P184" i="3"/>
  <c r="T184" i="3"/>
  <c r="X184" i="3"/>
  <c r="AB184" i="3"/>
  <c r="AF184" i="3"/>
  <c r="AJ184" i="3"/>
  <c r="AN184" i="3"/>
  <c r="AR184" i="3"/>
  <c r="AV184" i="3"/>
  <c r="AZ184" i="3"/>
  <c r="BD184" i="3"/>
  <c r="BH184" i="3"/>
  <c r="B48" i="16"/>
  <c r="I17" i="18"/>
  <c r="BK157" i="3"/>
  <c r="BG157" i="3"/>
  <c r="BC157" i="3"/>
  <c r="AY157" i="3"/>
  <c r="AU157" i="3"/>
  <c r="AQ157" i="3"/>
  <c r="AM157" i="3"/>
  <c r="AI157" i="3"/>
  <c r="AE157" i="3"/>
  <c r="AA157" i="3"/>
  <c r="W157" i="3"/>
  <c r="S157" i="3"/>
  <c r="O157" i="3"/>
  <c r="K157" i="3"/>
  <c r="G157" i="3"/>
  <c r="BJ157" i="3"/>
  <c r="BF157" i="3"/>
  <c r="BB157" i="3"/>
  <c r="AX157" i="3"/>
  <c r="AT157" i="3"/>
  <c r="AP157" i="3"/>
  <c r="AL157" i="3"/>
  <c r="AH157" i="3"/>
  <c r="AD157" i="3"/>
  <c r="Z157" i="3"/>
  <c r="V157" i="3"/>
  <c r="R157" i="3"/>
  <c r="N157" i="3"/>
  <c r="J157" i="3"/>
  <c r="F157" i="3"/>
  <c r="BI157" i="3"/>
  <c r="BE157" i="3"/>
  <c r="BA157" i="3"/>
  <c r="AW157" i="3"/>
  <c r="AS157" i="3"/>
  <c r="AO157" i="3"/>
  <c r="AK157" i="3"/>
  <c r="AG157" i="3"/>
  <c r="AC157" i="3"/>
  <c r="Y157" i="3"/>
  <c r="U157" i="3"/>
  <c r="Q157" i="3"/>
  <c r="M157" i="3"/>
  <c r="I157" i="3"/>
  <c r="E157" i="3"/>
  <c r="BH157" i="3"/>
  <c r="BD157" i="3"/>
  <c r="AZ157" i="3"/>
  <c r="AV157" i="3"/>
  <c r="AR157" i="3"/>
  <c r="AN157" i="3"/>
  <c r="AJ157" i="3"/>
  <c r="AF157" i="3"/>
  <c r="AB157" i="3"/>
  <c r="X157" i="3"/>
  <c r="T157" i="3"/>
  <c r="P157" i="3"/>
  <c r="L157" i="3"/>
  <c r="H157" i="3"/>
  <c r="AC153" i="3"/>
  <c r="AC154" i="3" s="1"/>
  <c r="AC168" i="3" s="1"/>
  <c r="AE153" i="3"/>
  <c r="AE154" i="3" s="1"/>
  <c r="AE168" i="3" s="1"/>
  <c r="AG153" i="3"/>
  <c r="AG154" i="3" s="1"/>
  <c r="AG168" i="3" s="1"/>
  <c r="AI153" i="3"/>
  <c r="AI154" i="3" s="1"/>
  <c r="AI168" i="3" s="1"/>
  <c r="AK153" i="3"/>
  <c r="AK154" i="3" s="1"/>
  <c r="AK168" i="3" s="1"/>
  <c r="AM153" i="3"/>
  <c r="AM154" i="3" s="1"/>
  <c r="AM168" i="3" s="1"/>
  <c r="AO153" i="3"/>
  <c r="AO154" i="3" s="1"/>
  <c r="AO168" i="3" s="1"/>
  <c r="AQ153" i="3"/>
  <c r="AQ154" i="3" s="1"/>
  <c r="AQ168" i="3" s="1"/>
  <c r="AS153" i="3"/>
  <c r="AS154" i="3" s="1"/>
  <c r="AS168" i="3" s="1"/>
  <c r="AU153" i="3"/>
  <c r="AU154" i="3" s="1"/>
  <c r="AU168" i="3" s="1"/>
  <c r="AW153" i="3"/>
  <c r="AW154" i="3" s="1"/>
  <c r="AW168" i="3" s="1"/>
  <c r="AY153" i="3"/>
  <c r="AY154" i="3" s="1"/>
  <c r="AY168" i="3" s="1"/>
  <c r="BA153" i="3"/>
  <c r="BA154" i="3" s="1"/>
  <c r="BA168" i="3" s="1"/>
  <c r="BC153" i="3"/>
  <c r="BC154" i="3" s="1"/>
  <c r="BC168" i="3" s="1"/>
  <c r="BE153" i="3"/>
  <c r="BE154" i="3" s="1"/>
  <c r="BE168" i="3" s="1"/>
  <c r="BG153" i="3"/>
  <c r="BG154" i="3" s="1"/>
  <c r="BG168" i="3" s="1"/>
  <c r="BI153" i="3"/>
  <c r="BI154" i="3" s="1"/>
  <c r="BI168" i="3" s="1"/>
  <c r="BK153" i="3"/>
  <c r="BK154" i="3" s="1"/>
  <c r="BK168" i="3" s="1"/>
  <c r="G153" i="3"/>
  <c r="G154" i="3" s="1"/>
  <c r="G168" i="3" s="1"/>
  <c r="I153" i="3"/>
  <c r="I154" i="3" s="1"/>
  <c r="I168" i="3" s="1"/>
  <c r="K153" i="3"/>
  <c r="K154" i="3" s="1"/>
  <c r="K168" i="3" s="1"/>
  <c r="M153" i="3"/>
  <c r="M154" i="3" s="1"/>
  <c r="M168" i="3" s="1"/>
  <c r="O153" i="3"/>
  <c r="O154" i="3" s="1"/>
  <c r="O168" i="3" s="1"/>
  <c r="Q153" i="3"/>
  <c r="Q154" i="3" s="1"/>
  <c r="Q168" i="3" s="1"/>
  <c r="S153" i="3"/>
  <c r="S154" i="3" s="1"/>
  <c r="S168" i="3" s="1"/>
  <c r="U153" i="3"/>
  <c r="U154" i="3" s="1"/>
  <c r="U168" i="3" s="1"/>
  <c r="W153" i="3"/>
  <c r="W154" i="3" s="1"/>
  <c r="W168" i="3" s="1"/>
  <c r="Y153" i="3"/>
  <c r="Y154" i="3" s="1"/>
  <c r="Y168" i="3" s="1"/>
  <c r="AA153" i="3"/>
  <c r="AA154" i="3" s="1"/>
  <c r="AA168" i="3" s="1"/>
  <c r="F153" i="3"/>
  <c r="F154" i="3" s="1"/>
  <c r="F168" i="3" s="1"/>
  <c r="AD153" i="3"/>
  <c r="AD154" i="3" s="1"/>
  <c r="AD168" i="3" s="1"/>
  <c r="AH153" i="3"/>
  <c r="AH154" i="3" s="1"/>
  <c r="AH168" i="3" s="1"/>
  <c r="F12" i="20" s="1"/>
  <c r="AL153" i="3"/>
  <c r="AL154" i="3" s="1"/>
  <c r="AL168" i="3" s="1"/>
  <c r="AP153" i="3"/>
  <c r="AP154" i="3" s="1"/>
  <c r="AP168" i="3" s="1"/>
  <c r="AT153" i="3"/>
  <c r="AT154" i="3" s="1"/>
  <c r="AT168" i="3" s="1"/>
  <c r="AX153" i="3"/>
  <c r="AX154" i="3" s="1"/>
  <c r="AX168" i="3" s="1"/>
  <c r="BB153" i="3"/>
  <c r="BB154" i="3" s="1"/>
  <c r="BB168" i="3" s="1"/>
  <c r="BF153" i="3"/>
  <c r="BF154" i="3" s="1"/>
  <c r="BF168" i="3" s="1"/>
  <c r="BJ153" i="3"/>
  <c r="BJ154" i="3" s="1"/>
  <c r="BJ168" i="3" s="1"/>
  <c r="H153" i="3"/>
  <c r="H154" i="3" s="1"/>
  <c r="H168" i="3" s="1"/>
  <c r="L153" i="3"/>
  <c r="L154" i="3" s="1"/>
  <c r="L168" i="3" s="1"/>
  <c r="P153" i="3"/>
  <c r="P154" i="3" s="1"/>
  <c r="P168" i="3" s="1"/>
  <c r="C12" i="20" s="1"/>
  <c r="T153" i="3"/>
  <c r="T154" i="3" s="1"/>
  <c r="T168" i="3" s="1"/>
  <c r="X153" i="3"/>
  <c r="X154" i="3" s="1"/>
  <c r="X168" i="3" s="1"/>
  <c r="AB153" i="3"/>
  <c r="AB154" i="3" s="1"/>
  <c r="AB168" i="3" s="1"/>
  <c r="E12" i="20" s="1"/>
  <c r="AF153" i="3"/>
  <c r="AF154" i="3" s="1"/>
  <c r="AF168" i="3" s="1"/>
  <c r="AN153" i="3"/>
  <c r="AN154" i="3" s="1"/>
  <c r="AN168" i="3" s="1"/>
  <c r="AV153" i="3"/>
  <c r="AV154" i="3" s="1"/>
  <c r="AV168" i="3" s="1"/>
  <c r="BD153" i="3"/>
  <c r="BD154" i="3" s="1"/>
  <c r="BD168" i="3" s="1"/>
  <c r="N153" i="3"/>
  <c r="N154" i="3" s="1"/>
  <c r="N168" i="3" s="1"/>
  <c r="V153" i="3"/>
  <c r="V154" i="3" s="1"/>
  <c r="V168" i="3" s="1"/>
  <c r="D12" i="20" s="1"/>
  <c r="E153" i="3"/>
  <c r="E154" i="3" s="1"/>
  <c r="E168" i="3" s="1"/>
  <c r="AJ153" i="3"/>
  <c r="AJ154" i="3" s="1"/>
  <c r="AJ168" i="3" s="1"/>
  <c r="AR153" i="3"/>
  <c r="AR154" i="3" s="1"/>
  <c r="AR168" i="3" s="1"/>
  <c r="AZ153" i="3"/>
  <c r="AZ154" i="3" s="1"/>
  <c r="AZ168" i="3" s="1"/>
  <c r="BH153" i="3"/>
  <c r="BH154" i="3" s="1"/>
  <c r="BH168" i="3" s="1"/>
  <c r="J153" i="3"/>
  <c r="J154" i="3" s="1"/>
  <c r="J168" i="3" s="1"/>
  <c r="B12" i="20" s="1"/>
  <c r="R153" i="3"/>
  <c r="R154" i="3" s="1"/>
  <c r="R168" i="3" s="1"/>
  <c r="Z153" i="3"/>
  <c r="Z154" i="3" s="1"/>
  <c r="Z168" i="3" s="1"/>
  <c r="T110" i="3"/>
  <c r="B8" i="16"/>
  <c r="B12" i="16" s="1"/>
  <c r="F72" i="16" l="1"/>
  <c r="D71" i="16"/>
  <c r="C73" i="16"/>
  <c r="BN185" i="3"/>
  <c r="BN189" i="3" s="1"/>
  <c r="BN190" i="3" s="1"/>
  <c r="BR185" i="3"/>
  <c r="BR189" i="3" s="1"/>
  <c r="BR190" i="3" s="1"/>
  <c r="BV185" i="3"/>
  <c r="BV189" i="3" s="1"/>
  <c r="BV190" i="3" s="1"/>
  <c r="BZ185" i="3"/>
  <c r="BZ189" i="3" s="1"/>
  <c r="BZ190" i="3" s="1"/>
  <c r="CD185" i="3"/>
  <c r="CD189" i="3" s="1"/>
  <c r="CD190" i="3" s="1"/>
  <c r="CH185" i="3"/>
  <c r="CH189" i="3" s="1"/>
  <c r="CH190" i="3" s="1"/>
  <c r="CL185" i="3"/>
  <c r="CL189" i="3" s="1"/>
  <c r="CL190" i="3" s="1"/>
  <c r="CP185" i="3"/>
  <c r="CP189" i="3" s="1"/>
  <c r="CP190" i="3" s="1"/>
  <c r="CT185" i="3"/>
  <c r="CT189" i="3" s="1"/>
  <c r="CT190" i="3" s="1"/>
  <c r="CX185" i="3"/>
  <c r="CX189" i="3" s="1"/>
  <c r="CX190" i="3" s="1"/>
  <c r="DB185" i="3"/>
  <c r="DB189" i="3" s="1"/>
  <c r="DB190" i="3" s="1"/>
  <c r="DF185" i="3"/>
  <c r="DF189" i="3" s="1"/>
  <c r="DF190" i="3" s="1"/>
  <c r="DJ185" i="3"/>
  <c r="DJ189" i="3" s="1"/>
  <c r="DJ190" i="3" s="1"/>
  <c r="DN185" i="3"/>
  <c r="DN189" i="3" s="1"/>
  <c r="DN190" i="3" s="1"/>
  <c r="DR185" i="3"/>
  <c r="DR189" i="3" s="1"/>
  <c r="DR190" i="3" s="1"/>
  <c r="BM185" i="3"/>
  <c r="BM189" i="3" s="1"/>
  <c r="BM190" i="3" s="1"/>
  <c r="BQ185" i="3"/>
  <c r="BQ189" i="3" s="1"/>
  <c r="BQ190" i="3" s="1"/>
  <c r="BU185" i="3"/>
  <c r="BU189" i="3" s="1"/>
  <c r="BU190" i="3" s="1"/>
  <c r="BY185" i="3"/>
  <c r="BY189" i="3" s="1"/>
  <c r="BY190" i="3" s="1"/>
  <c r="CC185" i="3"/>
  <c r="CC189" i="3" s="1"/>
  <c r="CC190" i="3" s="1"/>
  <c r="CG185" i="3"/>
  <c r="CG189" i="3" s="1"/>
  <c r="CG190" i="3" s="1"/>
  <c r="CK185" i="3"/>
  <c r="CK189" i="3" s="1"/>
  <c r="CK190" i="3" s="1"/>
  <c r="CO185" i="3"/>
  <c r="CO189" i="3" s="1"/>
  <c r="CO190" i="3" s="1"/>
  <c r="CS185" i="3"/>
  <c r="CS189" i="3" s="1"/>
  <c r="CS190" i="3" s="1"/>
  <c r="CW185" i="3"/>
  <c r="CW189" i="3" s="1"/>
  <c r="CW190" i="3" s="1"/>
  <c r="DA185" i="3"/>
  <c r="DA189" i="3" s="1"/>
  <c r="DA190" i="3" s="1"/>
  <c r="DE185" i="3"/>
  <c r="DE189" i="3" s="1"/>
  <c r="DE190" i="3" s="1"/>
  <c r="DI185" i="3"/>
  <c r="DI189" i="3" s="1"/>
  <c r="DI190" i="3" s="1"/>
  <c r="DM185" i="3"/>
  <c r="DM189" i="3" s="1"/>
  <c r="DM190" i="3" s="1"/>
  <c r="DQ185" i="3"/>
  <c r="DQ189" i="3" s="1"/>
  <c r="DQ190" i="3" s="1"/>
  <c r="BL185" i="3"/>
  <c r="BL189" i="3" s="1"/>
  <c r="BL190" i="3" s="1"/>
  <c r="BP185" i="3"/>
  <c r="BP189" i="3" s="1"/>
  <c r="BP190" i="3" s="1"/>
  <c r="BT185" i="3"/>
  <c r="BT189" i="3" s="1"/>
  <c r="BT190" i="3" s="1"/>
  <c r="BX185" i="3"/>
  <c r="BX189" i="3" s="1"/>
  <c r="BX190" i="3" s="1"/>
  <c r="CB185" i="3"/>
  <c r="CB189" i="3" s="1"/>
  <c r="CB190" i="3" s="1"/>
  <c r="CF185" i="3"/>
  <c r="CF189" i="3" s="1"/>
  <c r="CF190" i="3" s="1"/>
  <c r="CJ185" i="3"/>
  <c r="CJ189" i="3" s="1"/>
  <c r="CJ190" i="3" s="1"/>
  <c r="CN185" i="3"/>
  <c r="CN189" i="3" s="1"/>
  <c r="CN190" i="3" s="1"/>
  <c r="CR185" i="3"/>
  <c r="CR189" i="3" s="1"/>
  <c r="CR190" i="3" s="1"/>
  <c r="CV185" i="3"/>
  <c r="CV189" i="3" s="1"/>
  <c r="CV190" i="3" s="1"/>
  <c r="CZ185" i="3"/>
  <c r="CZ189" i="3" s="1"/>
  <c r="CZ190" i="3" s="1"/>
  <c r="DD185" i="3"/>
  <c r="DD189" i="3" s="1"/>
  <c r="DD190" i="3" s="1"/>
  <c r="DH185" i="3"/>
  <c r="DH189" i="3" s="1"/>
  <c r="DH190" i="3" s="1"/>
  <c r="DL185" i="3"/>
  <c r="DL189" i="3" s="1"/>
  <c r="DL190" i="3" s="1"/>
  <c r="DP185" i="3"/>
  <c r="DP189" i="3" s="1"/>
  <c r="DP190" i="3" s="1"/>
  <c r="DT185" i="3"/>
  <c r="DT189" i="3" s="1"/>
  <c r="DT190" i="3" s="1"/>
  <c r="BO185" i="3"/>
  <c r="BO189" i="3" s="1"/>
  <c r="BO190" i="3" s="1"/>
  <c r="BS185" i="3"/>
  <c r="BS189" i="3" s="1"/>
  <c r="BS190" i="3" s="1"/>
  <c r="BW185" i="3"/>
  <c r="BW189" i="3" s="1"/>
  <c r="BW190" i="3" s="1"/>
  <c r="CA185" i="3"/>
  <c r="CA189" i="3" s="1"/>
  <c r="CA190" i="3" s="1"/>
  <c r="CE185" i="3"/>
  <c r="CE189" i="3" s="1"/>
  <c r="CE190" i="3" s="1"/>
  <c r="CI185" i="3"/>
  <c r="CI189" i="3" s="1"/>
  <c r="CI190" i="3" s="1"/>
  <c r="CM185" i="3"/>
  <c r="CM189" i="3" s="1"/>
  <c r="CM190" i="3" s="1"/>
  <c r="CQ185" i="3"/>
  <c r="CQ189" i="3" s="1"/>
  <c r="CQ190" i="3" s="1"/>
  <c r="CU185" i="3"/>
  <c r="CU189" i="3" s="1"/>
  <c r="CU190" i="3" s="1"/>
  <c r="CY185" i="3"/>
  <c r="CY189" i="3" s="1"/>
  <c r="CY190" i="3" s="1"/>
  <c r="DC185" i="3"/>
  <c r="DC189" i="3" s="1"/>
  <c r="DC190" i="3" s="1"/>
  <c r="DG185" i="3"/>
  <c r="DG189" i="3" s="1"/>
  <c r="DG190" i="3" s="1"/>
  <c r="DK185" i="3"/>
  <c r="DK189" i="3" s="1"/>
  <c r="DK190" i="3" s="1"/>
  <c r="DO185" i="3"/>
  <c r="DO189" i="3" s="1"/>
  <c r="DO190" i="3" s="1"/>
  <c r="DS185" i="3"/>
  <c r="DS189" i="3" s="1"/>
  <c r="DS190" i="3" s="1"/>
  <c r="H158" i="3"/>
  <c r="H169" i="3" s="1"/>
  <c r="P158" i="3"/>
  <c r="P169" i="3" s="1"/>
  <c r="C13" i="20" s="1"/>
  <c r="X158" i="3"/>
  <c r="X169" i="3" s="1"/>
  <c r="AF158" i="3"/>
  <c r="AF169" i="3" s="1"/>
  <c r="AN158" i="3"/>
  <c r="AN169" i="3" s="1"/>
  <c r="AV158" i="3"/>
  <c r="AV169" i="3" s="1"/>
  <c r="BD158" i="3"/>
  <c r="BD169" i="3" s="1"/>
  <c r="E158" i="3"/>
  <c r="E169" i="3" s="1"/>
  <c r="M158" i="3"/>
  <c r="M169" i="3" s="1"/>
  <c r="U158" i="3"/>
  <c r="U169" i="3" s="1"/>
  <c r="AC158" i="3"/>
  <c r="AC169" i="3" s="1"/>
  <c r="AK158" i="3"/>
  <c r="AK169" i="3" s="1"/>
  <c r="AS158" i="3"/>
  <c r="AS169" i="3" s="1"/>
  <c r="BA158" i="3"/>
  <c r="BA169" i="3" s="1"/>
  <c r="BI158" i="3"/>
  <c r="BI169" i="3" s="1"/>
  <c r="J158" i="3"/>
  <c r="J169" i="3" s="1"/>
  <c r="B13" i="20" s="1"/>
  <c r="R158" i="3"/>
  <c r="R169" i="3" s="1"/>
  <c r="Z158" i="3"/>
  <c r="Z169" i="3" s="1"/>
  <c r="AH158" i="3"/>
  <c r="AH169" i="3" s="1"/>
  <c r="F13" i="20" s="1"/>
  <c r="AP158" i="3"/>
  <c r="AP169" i="3" s="1"/>
  <c r="AX158" i="3"/>
  <c r="AX169" i="3" s="1"/>
  <c r="BF158" i="3"/>
  <c r="BF169" i="3" s="1"/>
  <c r="G158" i="3"/>
  <c r="G169" i="3" s="1"/>
  <c r="O158" i="3"/>
  <c r="O169" i="3" s="1"/>
  <c r="W158" i="3"/>
  <c r="W169" i="3" s="1"/>
  <c r="AE158" i="3"/>
  <c r="AE169" i="3" s="1"/>
  <c r="AM158" i="3"/>
  <c r="AM169" i="3" s="1"/>
  <c r="AU158" i="3"/>
  <c r="AU169" i="3" s="1"/>
  <c r="BC158" i="3"/>
  <c r="BC169" i="3" s="1"/>
  <c r="BK158" i="3"/>
  <c r="BK169" i="3" s="1"/>
  <c r="L158" i="3"/>
  <c r="L169" i="3" s="1"/>
  <c r="T158" i="3"/>
  <c r="T169" i="3" s="1"/>
  <c r="AB158" i="3"/>
  <c r="AB169" i="3" s="1"/>
  <c r="E13" i="20" s="1"/>
  <c r="AJ158" i="3"/>
  <c r="AJ169" i="3" s="1"/>
  <c r="AR158" i="3"/>
  <c r="AR169" i="3" s="1"/>
  <c r="AZ158" i="3"/>
  <c r="AZ169" i="3" s="1"/>
  <c r="BH158" i="3"/>
  <c r="BH169" i="3" s="1"/>
  <c r="I158" i="3"/>
  <c r="I169" i="3" s="1"/>
  <c r="Q158" i="3"/>
  <c r="Q169" i="3" s="1"/>
  <c r="Y158" i="3"/>
  <c r="Y169" i="3" s="1"/>
  <c r="AG158" i="3"/>
  <c r="AG169" i="3" s="1"/>
  <c r="AO158" i="3"/>
  <c r="AO169" i="3" s="1"/>
  <c r="AW158" i="3"/>
  <c r="AW169" i="3" s="1"/>
  <c r="BE158" i="3"/>
  <c r="BE169" i="3" s="1"/>
  <c r="F158" i="3"/>
  <c r="F169" i="3" s="1"/>
  <c r="N158" i="3"/>
  <c r="N169" i="3" s="1"/>
  <c r="V158" i="3"/>
  <c r="V169" i="3" s="1"/>
  <c r="D13" i="20" s="1"/>
  <c r="AD158" i="3"/>
  <c r="AD169" i="3" s="1"/>
  <c r="AL158" i="3"/>
  <c r="AL169" i="3" s="1"/>
  <c r="AT158" i="3"/>
  <c r="AT169" i="3" s="1"/>
  <c r="BB158" i="3"/>
  <c r="BB169" i="3" s="1"/>
  <c r="BJ158" i="3"/>
  <c r="BJ169" i="3" s="1"/>
  <c r="K158" i="3"/>
  <c r="K169" i="3" s="1"/>
  <c r="S158" i="3"/>
  <c r="S169" i="3" s="1"/>
  <c r="AA158" i="3"/>
  <c r="AA169" i="3" s="1"/>
  <c r="AI158" i="3"/>
  <c r="AI169" i="3" s="1"/>
  <c r="AQ158" i="3"/>
  <c r="AQ169" i="3" s="1"/>
  <c r="AY158" i="3"/>
  <c r="AY169" i="3" s="1"/>
  <c r="BG158" i="3"/>
  <c r="BG169" i="3" s="1"/>
  <c r="B36" i="16"/>
  <c r="C18" i="16"/>
  <c r="U110" i="3"/>
  <c r="E71" i="16" l="1"/>
  <c r="D73" i="16"/>
  <c r="G37" i="20"/>
  <c r="U185" i="3"/>
  <c r="U189" i="3" s="1"/>
  <c r="U190" i="3" s="1"/>
  <c r="W185" i="3"/>
  <c r="W189" i="3" s="1"/>
  <c r="W190" i="3" s="1"/>
  <c r="Y185" i="3"/>
  <c r="Y189" i="3" s="1"/>
  <c r="Y190" i="3" s="1"/>
  <c r="AA185" i="3"/>
  <c r="AA189" i="3" s="1"/>
  <c r="AA190" i="3" s="1"/>
  <c r="AC185" i="3"/>
  <c r="AC189" i="3" s="1"/>
  <c r="AC190" i="3" s="1"/>
  <c r="AE185" i="3"/>
  <c r="AE189" i="3" s="1"/>
  <c r="AE190" i="3" s="1"/>
  <c r="AG185" i="3"/>
  <c r="AG189" i="3" s="1"/>
  <c r="AG190" i="3" s="1"/>
  <c r="AI185" i="3"/>
  <c r="AI189" i="3" s="1"/>
  <c r="AI190" i="3" s="1"/>
  <c r="AK185" i="3"/>
  <c r="AK189" i="3" s="1"/>
  <c r="AK190" i="3" s="1"/>
  <c r="AM185" i="3"/>
  <c r="AM189" i="3" s="1"/>
  <c r="AM190" i="3" s="1"/>
  <c r="AO185" i="3"/>
  <c r="AO189" i="3" s="1"/>
  <c r="AO190" i="3" s="1"/>
  <c r="AQ185" i="3"/>
  <c r="AQ189" i="3" s="1"/>
  <c r="AQ190" i="3" s="1"/>
  <c r="AS185" i="3"/>
  <c r="AS189" i="3" s="1"/>
  <c r="AS190" i="3" s="1"/>
  <c r="AU185" i="3"/>
  <c r="AU189" i="3" s="1"/>
  <c r="AU190" i="3" s="1"/>
  <c r="AW185" i="3"/>
  <c r="AW189" i="3" s="1"/>
  <c r="AW190" i="3" s="1"/>
  <c r="AY185" i="3"/>
  <c r="AY189" i="3" s="1"/>
  <c r="AY190" i="3" s="1"/>
  <c r="BA185" i="3"/>
  <c r="BA189" i="3" s="1"/>
  <c r="BA190" i="3" s="1"/>
  <c r="BC185" i="3"/>
  <c r="BC189" i="3" s="1"/>
  <c r="BC190" i="3" s="1"/>
  <c r="BE185" i="3"/>
  <c r="BE189" i="3" s="1"/>
  <c r="BE190" i="3" s="1"/>
  <c r="BG185" i="3"/>
  <c r="BG189" i="3" s="1"/>
  <c r="BG190" i="3" s="1"/>
  <c r="BI185" i="3"/>
  <c r="BI189" i="3" s="1"/>
  <c r="BI190" i="3" s="1"/>
  <c r="BK185" i="3"/>
  <c r="BK189" i="3" s="1"/>
  <c r="BK190" i="3" s="1"/>
  <c r="F185" i="3"/>
  <c r="F189" i="3" s="1"/>
  <c r="F190" i="3" s="1"/>
  <c r="H185" i="3"/>
  <c r="H189" i="3" s="1"/>
  <c r="H190" i="3" s="1"/>
  <c r="J185" i="3"/>
  <c r="J189" i="3" s="1"/>
  <c r="J190" i="3" s="1"/>
  <c r="L185" i="3"/>
  <c r="L189" i="3" s="1"/>
  <c r="L190" i="3" s="1"/>
  <c r="N185" i="3"/>
  <c r="N189" i="3" s="1"/>
  <c r="N190" i="3" s="1"/>
  <c r="P185" i="3"/>
  <c r="P189" i="3" s="1"/>
  <c r="P190" i="3" s="1"/>
  <c r="R185" i="3"/>
  <c r="R189" i="3" s="1"/>
  <c r="R190" i="3" s="1"/>
  <c r="T185" i="3"/>
  <c r="T189" i="3" s="1"/>
  <c r="T190" i="3" s="1"/>
  <c r="V185" i="3"/>
  <c r="V189" i="3" s="1"/>
  <c r="V190" i="3" s="1"/>
  <c r="X185" i="3"/>
  <c r="X189" i="3" s="1"/>
  <c r="X190" i="3" s="1"/>
  <c r="Z185" i="3"/>
  <c r="Z189" i="3" s="1"/>
  <c r="Z190" i="3" s="1"/>
  <c r="AB185" i="3"/>
  <c r="AB189" i="3" s="1"/>
  <c r="AB190" i="3" s="1"/>
  <c r="AD185" i="3"/>
  <c r="AD189" i="3" s="1"/>
  <c r="AD190" i="3" s="1"/>
  <c r="AF185" i="3"/>
  <c r="AF189" i="3" s="1"/>
  <c r="AF190" i="3" s="1"/>
  <c r="AH185" i="3"/>
  <c r="AH189" i="3" s="1"/>
  <c r="AH190" i="3" s="1"/>
  <c r="AJ185" i="3"/>
  <c r="AJ189" i="3" s="1"/>
  <c r="AJ190" i="3" s="1"/>
  <c r="AN185" i="3"/>
  <c r="AN189" i="3" s="1"/>
  <c r="AN190" i="3" s="1"/>
  <c r="AR185" i="3"/>
  <c r="AR189" i="3" s="1"/>
  <c r="AR190" i="3" s="1"/>
  <c r="AV185" i="3"/>
  <c r="AV189" i="3" s="1"/>
  <c r="AV190" i="3" s="1"/>
  <c r="AZ185" i="3"/>
  <c r="AZ189" i="3" s="1"/>
  <c r="AZ190" i="3" s="1"/>
  <c r="BD185" i="3"/>
  <c r="BD189" i="3" s="1"/>
  <c r="BD190" i="3" s="1"/>
  <c r="BH185" i="3"/>
  <c r="BH189" i="3" s="1"/>
  <c r="BH190" i="3" s="1"/>
  <c r="I185" i="3"/>
  <c r="I189" i="3" s="1"/>
  <c r="I190" i="3" s="1"/>
  <c r="M185" i="3"/>
  <c r="M189" i="3" s="1"/>
  <c r="M190" i="3" s="1"/>
  <c r="Q185" i="3"/>
  <c r="Q189" i="3" s="1"/>
  <c r="Q190" i="3" s="1"/>
  <c r="E185" i="3"/>
  <c r="E189" i="3" s="1"/>
  <c r="E190" i="3" s="1"/>
  <c r="AL185" i="3"/>
  <c r="AL189" i="3" s="1"/>
  <c r="AL190" i="3" s="1"/>
  <c r="AP185" i="3"/>
  <c r="AP189" i="3" s="1"/>
  <c r="AP190" i="3" s="1"/>
  <c r="AT185" i="3"/>
  <c r="AT189" i="3" s="1"/>
  <c r="AT190" i="3" s="1"/>
  <c r="AX185" i="3"/>
  <c r="AX189" i="3" s="1"/>
  <c r="AX190" i="3" s="1"/>
  <c r="BB185" i="3"/>
  <c r="BB189" i="3" s="1"/>
  <c r="BB190" i="3" s="1"/>
  <c r="BF185" i="3"/>
  <c r="BF189" i="3" s="1"/>
  <c r="BF190" i="3" s="1"/>
  <c r="BJ185" i="3"/>
  <c r="BJ189" i="3" s="1"/>
  <c r="BJ190" i="3" s="1"/>
  <c r="G185" i="3"/>
  <c r="G189" i="3" s="1"/>
  <c r="G190" i="3" s="1"/>
  <c r="K185" i="3"/>
  <c r="K189" i="3" s="1"/>
  <c r="K190" i="3" s="1"/>
  <c r="O185" i="3"/>
  <c r="O189" i="3" s="1"/>
  <c r="O190" i="3" s="1"/>
  <c r="S185" i="3"/>
  <c r="S189" i="3" s="1"/>
  <c r="S190" i="3" s="1"/>
  <c r="V110" i="3"/>
  <c r="F71" i="16" l="1"/>
  <c r="F73" i="16" s="1"/>
  <c r="E73" i="16"/>
  <c r="W110" i="3"/>
  <c r="X110" i="3" l="1"/>
  <c r="Y110" i="3" l="1"/>
  <c r="Z110" i="3" l="1"/>
  <c r="AA110" i="3" l="1"/>
  <c r="AB110" i="3" l="1"/>
  <c r="AC110" i="3" l="1"/>
  <c r="D96" i="2"/>
  <c r="AD110" i="3" l="1"/>
  <c r="AE110" i="3" l="1"/>
  <c r="AF110" i="3" s="1"/>
  <c r="AG110" i="3" l="1"/>
  <c r="AH110" i="3" l="1"/>
  <c r="AI110" i="3" l="1"/>
  <c r="AJ110" i="3" l="1"/>
  <c r="AK110" i="3" l="1"/>
  <c r="AL110" i="3" l="1"/>
  <c r="AM110" i="3" l="1"/>
  <c r="AN110" i="3" l="1"/>
  <c r="E96" i="2" l="1"/>
  <c r="AO110" i="3"/>
  <c r="AP110" i="3" l="1"/>
  <c r="AQ110" i="3" l="1"/>
  <c r="AR110" i="3" l="1"/>
  <c r="AS110" i="3" l="1"/>
  <c r="AT110" i="3" l="1"/>
  <c r="AU110" i="3" l="1"/>
  <c r="AV110" i="3" l="1"/>
  <c r="AW110" i="3" l="1"/>
  <c r="AX110" i="3" l="1"/>
  <c r="AY110" i="3" l="1"/>
  <c r="AZ110" i="3" l="1"/>
  <c r="F96" i="2" l="1"/>
  <c r="BA110" i="3"/>
  <c r="BB110" i="3" l="1"/>
  <c r="BC110" i="3" l="1"/>
  <c r="BD110" i="3" l="1"/>
  <c r="BE110" i="3" l="1"/>
  <c r="BF110" i="3" l="1"/>
  <c r="BG110" i="3" l="1"/>
  <c r="BH110" i="3" l="1"/>
  <c r="BI110" i="3" l="1"/>
  <c r="BJ110" i="3" l="1"/>
  <c r="BK110" i="3" l="1"/>
  <c r="BL110" i="3" s="1"/>
  <c r="BM110" i="3" s="1"/>
  <c r="BN110" i="3" s="1"/>
  <c r="BO110" i="3" s="1"/>
  <c r="BP110" i="3" s="1"/>
  <c r="BQ110" i="3" s="1"/>
  <c r="BR110" i="3" s="1"/>
  <c r="BS110" i="3" s="1"/>
  <c r="BT110" i="3" s="1"/>
  <c r="BU110" i="3" s="1"/>
  <c r="BV110" i="3" s="1"/>
  <c r="BW110" i="3" s="1"/>
  <c r="BX110" i="3" s="1"/>
  <c r="BY110" i="3" s="1"/>
  <c r="BZ110" i="3" s="1"/>
  <c r="CA110" i="3" s="1"/>
  <c r="CB110" i="3" s="1"/>
  <c r="CC110" i="3" s="1"/>
  <c r="CD110" i="3" s="1"/>
  <c r="CE110" i="3" s="1"/>
  <c r="CF110" i="3" s="1"/>
  <c r="CG110" i="3" s="1"/>
  <c r="CH110" i="3" s="1"/>
  <c r="CI110" i="3" s="1"/>
  <c r="CJ110" i="3" s="1"/>
  <c r="CK110" i="3" s="1"/>
  <c r="CL110" i="3" s="1"/>
  <c r="CM110" i="3" s="1"/>
  <c r="CN110" i="3" s="1"/>
  <c r="CO110" i="3" s="1"/>
  <c r="CP110" i="3" s="1"/>
  <c r="CQ110" i="3" s="1"/>
  <c r="CR110" i="3" s="1"/>
  <c r="CS110" i="3" s="1"/>
  <c r="CT110" i="3" s="1"/>
  <c r="CU110" i="3" s="1"/>
  <c r="CV110" i="3" s="1"/>
  <c r="CW110" i="3" s="1"/>
  <c r="CX110" i="3" s="1"/>
  <c r="CY110" i="3" s="1"/>
  <c r="CZ110" i="3" s="1"/>
  <c r="DA110" i="3" s="1"/>
  <c r="DB110" i="3" s="1"/>
  <c r="DC110" i="3" s="1"/>
  <c r="DD110" i="3" s="1"/>
  <c r="DE110" i="3" s="1"/>
  <c r="DF110" i="3" s="1"/>
  <c r="DG110" i="3" s="1"/>
  <c r="DH110" i="3" s="1"/>
  <c r="DI110" i="3" s="1"/>
  <c r="DJ110" i="3" s="1"/>
  <c r="DK110" i="3" s="1"/>
  <c r="DL110" i="3" s="1"/>
  <c r="DM110" i="3" s="1"/>
  <c r="DN110" i="3" s="1"/>
  <c r="DO110" i="3" s="1"/>
  <c r="DP110" i="3" s="1"/>
  <c r="DQ110" i="3" s="1"/>
  <c r="DR110" i="3" s="1"/>
  <c r="DS110" i="3" s="1"/>
  <c r="DT110" i="3" s="1"/>
  <c r="D110" i="3" s="1"/>
  <c r="G96" i="2" l="1"/>
  <c r="H96" i="2" s="1"/>
  <c r="N14" i="3" l="1"/>
  <c r="D12" i="2"/>
  <c r="F9" i="2"/>
  <c r="F12" i="2"/>
  <c r="F13" i="2"/>
  <c r="E20" i="2"/>
  <c r="D20" i="2"/>
  <c r="F18" i="2"/>
  <c r="D6" i="2"/>
  <c r="G15" i="2"/>
  <c r="E7" i="2"/>
  <c r="F17" i="2"/>
  <c r="E17" i="2"/>
  <c r="Q14" i="3"/>
  <c r="E10" i="2"/>
  <c r="F22" i="2"/>
  <c r="E22" i="2"/>
  <c r="E6" i="2"/>
  <c r="D8" i="2"/>
  <c r="G18" i="2"/>
  <c r="E11" i="2"/>
  <c r="D22" i="2"/>
  <c r="AO14" i="3"/>
  <c r="G22" i="2"/>
  <c r="D18" i="2"/>
  <c r="G7" i="2"/>
  <c r="E14" i="2"/>
  <c r="D17" i="2"/>
  <c r="E23" i="2"/>
  <c r="F8" i="2"/>
  <c r="G12" i="2"/>
  <c r="D11" i="2"/>
  <c r="D13" i="2"/>
  <c r="G21" i="2"/>
  <c r="E12" i="2"/>
  <c r="G16" i="2"/>
  <c r="F19" i="2"/>
  <c r="E24" i="2"/>
  <c r="E13" i="2"/>
  <c r="AC14" i="3"/>
  <c r="F11" i="2"/>
  <c r="BA14" i="3"/>
  <c r="F15" i="2"/>
  <c r="E21" i="2"/>
  <c r="G14" i="2"/>
  <c r="F23" i="2"/>
  <c r="D24" i="2"/>
  <c r="G10" i="2"/>
  <c r="G11" i="2"/>
  <c r="F6" i="2"/>
  <c r="G23" i="2"/>
  <c r="E16" i="2"/>
  <c r="D21" i="2"/>
  <c r="D23" i="2"/>
  <c r="E8" i="2"/>
  <c r="E15" i="2"/>
  <c r="G17" i="2"/>
  <c r="G24" i="2"/>
  <c r="G6" i="2"/>
  <c r="F14" i="2"/>
  <c r="D7" i="2"/>
  <c r="G9" i="2"/>
  <c r="F20" i="2"/>
  <c r="D9" i="2"/>
  <c r="D14" i="2"/>
  <c r="G19" i="2"/>
  <c r="F21" i="2"/>
  <c r="D15" i="2"/>
  <c r="E9" i="2"/>
  <c r="G13" i="2"/>
  <c r="F24" i="2"/>
  <c r="D19" i="2"/>
  <c r="F7" i="2"/>
  <c r="G20" i="2"/>
  <c r="E18" i="2"/>
  <c r="G8" i="2"/>
  <c r="D10" i="2"/>
  <c r="E14" i="3"/>
  <c r="F16" i="2"/>
  <c r="E19" i="2"/>
  <c r="F10" i="2"/>
  <c r="D16" i="2"/>
  <c r="H14" i="3"/>
  <c r="M14" i="3"/>
  <c r="U14" i="3"/>
  <c r="AK14" i="3"/>
  <c r="AS14" i="3"/>
  <c r="BI14" i="3"/>
  <c r="AB14" i="3"/>
  <c r="AZ14" i="3"/>
  <c r="I14" i="3"/>
  <c r="P14" i="3"/>
  <c r="X14" i="3"/>
  <c r="AF14" i="3"/>
  <c r="AN14" i="3"/>
  <c r="AV14" i="3"/>
  <c r="BD14" i="3"/>
  <c r="BL14" i="3"/>
  <c r="T14" i="3"/>
  <c r="AR14" i="3"/>
  <c r="J14" i="3"/>
  <c r="Y14" i="3"/>
  <c r="AG14" i="3"/>
  <c r="AW14" i="3"/>
  <c r="BE14" i="3"/>
  <c r="L14" i="3"/>
  <c r="AJ14" i="3"/>
  <c r="BH14" i="3"/>
  <c r="G14" i="3"/>
  <c r="BG14" i="3"/>
  <c r="AY14" i="3"/>
  <c r="AQ14" i="3"/>
  <c r="AI14" i="3"/>
  <c r="AA14" i="3"/>
  <c r="S14" i="3"/>
  <c r="K14" i="3"/>
  <c r="BF14" i="3"/>
  <c r="AX14" i="3"/>
  <c r="AP14" i="3"/>
  <c r="AH14" i="3"/>
  <c r="Z14" i="3"/>
  <c r="R14" i="3"/>
  <c r="BJ14" i="3"/>
  <c r="F14" i="3"/>
  <c r="AT14" i="3"/>
  <c r="BC14" i="3"/>
  <c r="AM14" i="3"/>
  <c r="W14" i="3"/>
  <c r="BK14" i="3"/>
  <c r="AU14" i="3"/>
  <c r="AE14" i="3"/>
  <c r="O14" i="3"/>
  <c r="BB14" i="3"/>
  <c r="AL14" i="3"/>
  <c r="AD14" i="3"/>
  <c r="V14" i="3"/>
  <c r="C21" i="2"/>
  <c r="C9" i="2"/>
  <c r="D5" i="2"/>
  <c r="C15" i="2"/>
  <c r="C6" i="2"/>
  <c r="C12" i="2"/>
  <c r="F5" i="2"/>
  <c r="C11" i="2"/>
  <c r="C20" i="2"/>
  <c r="C10" i="2"/>
  <c r="C22" i="2"/>
  <c r="E5" i="2"/>
  <c r="G5" i="2"/>
  <c r="C18" i="2"/>
  <c r="C23" i="2"/>
  <c r="C7" i="2"/>
  <c r="C19" i="2"/>
  <c r="C24" i="2"/>
  <c r="C14" i="2"/>
  <c r="C13" i="2"/>
  <c r="C17" i="2"/>
  <c r="C16" i="2"/>
  <c r="C8" i="2"/>
  <c r="C5" i="2"/>
  <c r="BH25" i="3"/>
  <c r="Z25" i="3"/>
  <c r="AD25" i="3"/>
  <c r="AD28" i="3" s="1"/>
  <c r="AH25" i="3"/>
  <c r="AH28" i="3" s="1"/>
  <c r="BL25" i="3"/>
  <c r="AJ25" i="3"/>
  <c r="AN25" i="3"/>
  <c r="AN28" i="3" s="1"/>
  <c r="AR25" i="3"/>
  <c r="AR28" i="3" s="1"/>
  <c r="AM25" i="3"/>
  <c r="AM28" i="3" s="1"/>
  <c r="Y25" i="3"/>
  <c r="Y28" i="3" s="1"/>
  <c r="L25" i="3"/>
  <c r="R25" i="3"/>
  <c r="R28" i="3" s="1"/>
  <c r="AK25" i="3"/>
  <c r="P25" i="3"/>
  <c r="P28" i="3" s="1"/>
  <c r="T25" i="3"/>
  <c r="T28" i="3" s="1"/>
  <c r="W25" i="3"/>
  <c r="W28" i="3" s="1"/>
  <c r="AZ25" i="3"/>
  <c r="BD25" i="3"/>
  <c r="O25" i="3"/>
  <c r="BJ25" i="3"/>
  <c r="AU25" i="3"/>
  <c r="AY25" i="3"/>
  <c r="J25" i="3"/>
  <c r="J28" i="3" s="1"/>
  <c r="X25" i="3"/>
  <c r="AE25" i="3"/>
  <c r="AE28" i="3" s="1"/>
  <c r="BE25" i="3"/>
  <c r="S25" i="3"/>
  <c r="S28" i="3" s="1"/>
  <c r="AF25" i="3"/>
  <c r="AF28" i="3" s="1"/>
  <c r="AL25" i="3"/>
  <c r="G25" i="3"/>
  <c r="AB25" i="3"/>
  <c r="AB28" i="3" s="1"/>
  <c r="AP25" i="3"/>
  <c r="AT25" i="3"/>
  <c r="AT28" i="3" s="1"/>
  <c r="AX25" i="3"/>
  <c r="AX28" i="3" s="1"/>
  <c r="BF25" i="3"/>
  <c r="BF28" i="3" s="1"/>
  <c r="BC25" i="3"/>
  <c r="BC28" i="3" s="1"/>
  <c r="AW25" i="3"/>
  <c r="AI25" i="3"/>
  <c r="U25" i="3"/>
  <c r="U28" i="3" s="1"/>
  <c r="AG25" i="3"/>
  <c r="AA25" i="3"/>
  <c r="I25" i="3"/>
  <c r="BI25" i="3"/>
  <c r="AQ25" i="3"/>
  <c r="AQ28" i="3" s="1"/>
  <c r="V25" i="3"/>
  <c r="AS25" i="3"/>
  <c r="N25" i="3"/>
  <c r="N28" i="3" s="1"/>
  <c r="K25" i="3"/>
  <c r="K28" i="3" s="1"/>
  <c r="AV25" i="3"/>
  <c r="BB25" i="3"/>
  <c r="BK25" i="3"/>
  <c r="BK28" i="3" s="1"/>
  <c r="M25" i="3"/>
  <c r="M28" i="3" s="1"/>
  <c r="H25" i="3"/>
  <c r="H28" i="3" s="1"/>
  <c r="BG25" i="3"/>
  <c r="BG28" i="3" s="1"/>
  <c r="F25" i="3"/>
  <c r="Q25" i="3"/>
  <c r="Q28" i="3" s="1"/>
  <c r="AC25" i="3"/>
  <c r="AO25" i="3"/>
  <c r="BA25" i="3"/>
  <c r="E25" i="3"/>
  <c r="E28" i="3" s="1"/>
  <c r="G28" i="3" l="1"/>
  <c r="BA28" i="3"/>
  <c r="AC28" i="3"/>
  <c r="F28" i="3"/>
  <c r="AV28" i="3"/>
  <c r="V28" i="3"/>
  <c r="BI28" i="3"/>
  <c r="AA28" i="3"/>
  <c r="AW28" i="3"/>
  <c r="AL28" i="3"/>
  <c r="AU28" i="3"/>
  <c r="O28" i="3"/>
  <c r="AZ28" i="3"/>
  <c r="AK28" i="3"/>
  <c r="L28" i="3"/>
  <c r="BL28" i="3"/>
  <c r="BH28" i="3"/>
  <c r="D25" i="3"/>
  <c r="AO28" i="3"/>
  <c r="BB28" i="3"/>
  <c r="AS28" i="3"/>
  <c r="I28" i="3"/>
  <c r="AG28" i="3"/>
  <c r="AI28" i="3"/>
  <c r="AP28" i="3"/>
  <c r="BE28" i="3"/>
  <c r="X28" i="3"/>
  <c r="AY28" i="3"/>
  <c r="BJ28" i="3"/>
  <c r="BD28" i="3"/>
  <c r="AJ28" i="3"/>
  <c r="Z28" i="3"/>
  <c r="D14" i="3"/>
  <c r="Q27" i="3"/>
  <c r="BC27" i="3"/>
  <c r="BC29" i="3" s="1"/>
  <c r="R27" i="3"/>
  <c r="H27" i="3"/>
  <c r="H30" i="3" s="1"/>
  <c r="U27" i="3"/>
  <c r="BF27" i="3"/>
  <c r="BF29" i="3" s="1"/>
  <c r="BA27" i="3"/>
  <c r="AN27" i="3"/>
  <c r="AC27" i="3"/>
  <c r="AV27" i="3"/>
  <c r="AQ27" i="3"/>
  <c r="K27" i="3"/>
  <c r="BG27" i="3"/>
  <c r="Y27" i="3"/>
  <c r="AK27" i="3"/>
  <c r="H17" i="2"/>
  <c r="H22" i="2"/>
  <c r="BI27" i="3"/>
  <c r="H11" i="2"/>
  <c r="AR27" i="3"/>
  <c r="V27" i="3"/>
  <c r="W27" i="3"/>
  <c r="E27" i="3"/>
  <c r="AG27" i="3"/>
  <c r="I27" i="3"/>
  <c r="G27" i="3"/>
  <c r="AX27" i="3"/>
  <c r="P27" i="3"/>
  <c r="AW27" i="3"/>
  <c r="AL27" i="3"/>
  <c r="H6" i="2"/>
  <c r="O27" i="3"/>
  <c r="L27" i="3"/>
  <c r="H10" i="2"/>
  <c r="AP27" i="3"/>
  <c r="X27" i="3"/>
  <c r="BJ27" i="3"/>
  <c r="H24" i="2"/>
  <c r="E27" i="2"/>
  <c r="H21" i="2"/>
  <c r="BK27" i="3"/>
  <c r="N27" i="3"/>
  <c r="AB27" i="3"/>
  <c r="J27" i="3"/>
  <c r="T27" i="3"/>
  <c r="H8" i="2"/>
  <c r="H19" i="2"/>
  <c r="AO27" i="3"/>
  <c r="AS27" i="3"/>
  <c r="BE27" i="3"/>
  <c r="BD27" i="3"/>
  <c r="AJ27" i="3"/>
  <c r="H18" i="2"/>
  <c r="F27" i="2"/>
  <c r="AD27" i="3"/>
  <c r="AI27" i="3"/>
  <c r="AM27" i="3"/>
  <c r="AT27" i="3"/>
  <c r="AY27" i="3"/>
  <c r="AE27" i="3"/>
  <c r="Z27" i="3"/>
  <c r="BB27" i="3"/>
  <c r="S27" i="3"/>
  <c r="H23" i="2"/>
  <c r="H12" i="2"/>
  <c r="F27" i="3"/>
  <c r="AH27" i="3"/>
  <c r="AA27" i="3"/>
  <c r="H7" i="2"/>
  <c r="AU27" i="3"/>
  <c r="BL27" i="3"/>
  <c r="D27" i="2"/>
  <c r="AF27" i="3"/>
  <c r="G27" i="2"/>
  <c r="M27" i="3"/>
  <c r="AZ27" i="3"/>
  <c r="BH27" i="3"/>
  <c r="H5" i="2"/>
  <c r="H16" i="2"/>
  <c r="H13" i="2"/>
  <c r="H20" i="2"/>
  <c r="H15" i="2"/>
  <c r="H14" i="2"/>
  <c r="H9" i="2"/>
  <c r="C27" i="2"/>
  <c r="D27" i="3" l="1"/>
  <c r="B13" i="21" s="1"/>
  <c r="C13" i="21" s="1"/>
  <c r="D28" i="3"/>
  <c r="BF30" i="3"/>
  <c r="BF31" i="3" s="1"/>
  <c r="BF95" i="3" s="1"/>
  <c r="U30" i="3"/>
  <c r="H29" i="3"/>
  <c r="H31" i="3" s="1"/>
  <c r="H95" i="3" s="1"/>
  <c r="R29" i="3"/>
  <c r="BC30" i="3"/>
  <c r="BC31" i="3" s="1"/>
  <c r="BC95" i="3" s="1"/>
  <c r="Q29" i="3"/>
  <c r="R30" i="3"/>
  <c r="Q30" i="3"/>
  <c r="U29" i="3"/>
  <c r="BA29" i="3"/>
  <c r="BA30" i="3"/>
  <c r="AU30" i="3"/>
  <c r="AU29" i="3"/>
  <c r="F29" i="3"/>
  <c r="F30" i="3"/>
  <c r="AE30" i="3"/>
  <c r="AE29" i="3"/>
  <c r="AI30" i="3"/>
  <c r="AI29" i="3"/>
  <c r="AS29" i="3"/>
  <c r="AS30" i="3"/>
  <c r="T29" i="3"/>
  <c r="T30" i="3"/>
  <c r="BK30" i="3"/>
  <c r="BK29" i="3"/>
  <c r="BJ29" i="3"/>
  <c r="BJ30" i="3"/>
  <c r="L29" i="3"/>
  <c r="L30" i="3"/>
  <c r="AW29" i="3"/>
  <c r="AW30" i="3"/>
  <c r="I29" i="3"/>
  <c r="I30" i="3"/>
  <c r="V29" i="3"/>
  <c r="V30" i="3"/>
  <c r="BG30" i="3"/>
  <c r="BG29" i="3"/>
  <c r="AC29" i="3"/>
  <c r="AC30" i="3"/>
  <c r="BH29" i="3"/>
  <c r="BH30" i="3"/>
  <c r="AF29" i="3"/>
  <c r="AF30" i="3"/>
  <c r="S30" i="3"/>
  <c r="S29" i="3"/>
  <c r="AY30" i="3"/>
  <c r="AY29" i="3"/>
  <c r="AD29" i="3"/>
  <c r="AD30" i="3"/>
  <c r="AJ29" i="3"/>
  <c r="AJ30" i="3"/>
  <c r="AO29" i="3"/>
  <c r="AO30" i="3"/>
  <c r="J29" i="3"/>
  <c r="J30" i="3"/>
  <c r="X29" i="3"/>
  <c r="X30" i="3"/>
  <c r="O30" i="3"/>
  <c r="O29" i="3"/>
  <c r="P30" i="3"/>
  <c r="P29" i="3"/>
  <c r="AG29" i="3"/>
  <c r="AG30" i="3"/>
  <c r="AR29" i="3"/>
  <c r="AR30" i="3"/>
  <c r="K30" i="3"/>
  <c r="K29" i="3"/>
  <c r="AN29" i="3"/>
  <c r="AN30" i="3"/>
  <c r="AZ29" i="3"/>
  <c r="AZ30" i="3"/>
  <c r="AA30" i="3"/>
  <c r="AA29" i="3"/>
  <c r="BB29" i="3"/>
  <c r="BB30" i="3"/>
  <c r="AT29" i="3"/>
  <c r="AT30" i="3"/>
  <c r="BD29" i="3"/>
  <c r="BD30" i="3"/>
  <c r="AB29" i="3"/>
  <c r="AB30" i="3"/>
  <c r="AP29" i="3"/>
  <c r="AP30" i="3"/>
  <c r="AX29" i="3"/>
  <c r="AX30" i="3"/>
  <c r="E30" i="3"/>
  <c r="E29" i="3"/>
  <c r="AK29" i="3"/>
  <c r="AK30" i="3"/>
  <c r="AQ30" i="3"/>
  <c r="AQ29" i="3"/>
  <c r="M29" i="3"/>
  <c r="M30" i="3"/>
  <c r="BL30" i="3"/>
  <c r="BL29" i="3"/>
  <c r="AH29" i="3"/>
  <c r="AH30" i="3"/>
  <c r="Z29" i="3"/>
  <c r="Z30" i="3"/>
  <c r="AM30" i="3"/>
  <c r="AM29" i="3"/>
  <c r="BE29" i="3"/>
  <c r="BE30" i="3"/>
  <c r="N29" i="3"/>
  <c r="N30" i="3"/>
  <c r="AL29" i="3"/>
  <c r="AL30" i="3"/>
  <c r="G30" i="3"/>
  <c r="G29" i="3"/>
  <c r="W30" i="3"/>
  <c r="W29" i="3"/>
  <c r="BI29" i="3"/>
  <c r="BI30" i="3"/>
  <c r="Y29" i="3"/>
  <c r="Y30" i="3"/>
  <c r="AV29" i="3"/>
  <c r="AV30" i="3"/>
  <c r="H27" i="2"/>
  <c r="D30" i="3" l="1"/>
  <c r="D29" i="3"/>
  <c r="AV31" i="3"/>
  <c r="AV95" i="3" s="1"/>
  <c r="Y31" i="3"/>
  <c r="Y95" i="3" s="1"/>
  <c r="W31" i="3"/>
  <c r="W95" i="3" s="1"/>
  <c r="G31" i="3"/>
  <c r="G95" i="3" s="1"/>
  <c r="N31" i="3"/>
  <c r="N95" i="3" s="1"/>
  <c r="AM31" i="3"/>
  <c r="AM95" i="3" s="1"/>
  <c r="BL31" i="3"/>
  <c r="BL95" i="3" s="1"/>
  <c r="M31" i="3"/>
  <c r="M95" i="3" s="1"/>
  <c r="AQ31" i="3"/>
  <c r="AQ95" i="3" s="1"/>
  <c r="AK31" i="3"/>
  <c r="AK95" i="3" s="1"/>
  <c r="E31" i="3"/>
  <c r="AX31" i="3"/>
  <c r="AX95" i="3" s="1"/>
  <c r="AB31" i="3"/>
  <c r="AB95" i="3" s="1"/>
  <c r="AT31" i="3"/>
  <c r="AT95" i="3" s="1"/>
  <c r="BB31" i="3"/>
  <c r="BB95" i="3" s="1"/>
  <c r="AA31" i="3"/>
  <c r="AA95" i="3" s="1"/>
  <c r="AZ31" i="3"/>
  <c r="AZ95" i="3" s="1"/>
  <c r="K31" i="3"/>
  <c r="K95" i="3" s="1"/>
  <c r="AR31" i="3"/>
  <c r="AR95" i="3" s="1"/>
  <c r="AG31" i="3"/>
  <c r="AG95" i="3" s="1"/>
  <c r="P31" i="3"/>
  <c r="P95" i="3" s="1"/>
  <c r="O31" i="3"/>
  <c r="O95" i="3" s="1"/>
  <c r="AO31" i="3"/>
  <c r="AO95" i="3" s="1"/>
  <c r="AJ31" i="3"/>
  <c r="AJ95" i="3" s="1"/>
  <c r="AD31" i="3"/>
  <c r="AD95" i="3" s="1"/>
  <c r="AY31" i="3"/>
  <c r="AY95" i="3" s="1"/>
  <c r="S31" i="3"/>
  <c r="S95" i="3" s="1"/>
  <c r="BG31" i="3"/>
  <c r="BG95" i="3" s="1"/>
  <c r="L31" i="3"/>
  <c r="L95" i="3" s="1"/>
  <c r="BJ31" i="3"/>
  <c r="BJ95" i="3" s="1"/>
  <c r="BK31" i="3"/>
  <c r="BK95" i="3" s="1"/>
  <c r="AS31" i="3"/>
  <c r="AS95" i="3" s="1"/>
  <c r="AI31" i="3"/>
  <c r="AI95" i="3" s="1"/>
  <c r="AE31" i="3"/>
  <c r="AE95" i="3" s="1"/>
  <c r="AU31" i="3"/>
  <c r="AU95" i="3" s="1"/>
  <c r="U31" i="3"/>
  <c r="U95" i="3" s="1"/>
  <c r="BI31" i="3"/>
  <c r="BI95" i="3" s="1"/>
  <c r="AL31" i="3"/>
  <c r="AL95" i="3" s="1"/>
  <c r="BE31" i="3"/>
  <c r="BE95" i="3" s="1"/>
  <c r="Z31" i="3"/>
  <c r="Z95" i="3" s="1"/>
  <c r="AH31" i="3"/>
  <c r="AH95" i="3" s="1"/>
  <c r="AP31" i="3"/>
  <c r="AP95" i="3" s="1"/>
  <c r="BD31" i="3"/>
  <c r="BD95" i="3" s="1"/>
  <c r="AN31" i="3"/>
  <c r="AN95" i="3" s="1"/>
  <c r="X31" i="3"/>
  <c r="X95" i="3" s="1"/>
  <c r="J31" i="3"/>
  <c r="J95" i="3" s="1"/>
  <c r="AF31" i="3"/>
  <c r="AF95" i="3" s="1"/>
  <c r="BH31" i="3"/>
  <c r="BH95" i="3" s="1"/>
  <c r="AC31" i="3"/>
  <c r="AC95" i="3" s="1"/>
  <c r="V31" i="3"/>
  <c r="V95" i="3" s="1"/>
  <c r="I31" i="3"/>
  <c r="I95" i="3" s="1"/>
  <c r="AW31" i="3"/>
  <c r="AW95" i="3" s="1"/>
  <c r="T31" i="3"/>
  <c r="T95" i="3" s="1"/>
  <c r="F31" i="3"/>
  <c r="F95" i="3" s="1"/>
  <c r="Q31" i="3"/>
  <c r="Q95" i="3" s="1"/>
  <c r="R31" i="3"/>
  <c r="R95" i="3" s="1"/>
  <c r="BA31" i="3"/>
  <c r="BA95" i="3" s="1"/>
  <c r="D35" i="16"/>
  <c r="B81" i="16"/>
  <c r="F30" i="2"/>
  <c r="C30" i="2"/>
  <c r="E29" i="2"/>
  <c r="F28" i="2"/>
  <c r="E28" i="2"/>
  <c r="D30" i="2"/>
  <c r="C29" i="2"/>
  <c r="G28" i="2"/>
  <c r="G29" i="2"/>
  <c r="G30" i="2"/>
  <c r="F29" i="2"/>
  <c r="C28" i="2"/>
  <c r="D28" i="2"/>
  <c r="E30" i="2"/>
  <c r="D29" i="2"/>
  <c r="D31" i="3" l="1"/>
  <c r="D25" i="16" s="1"/>
  <c r="D29" i="16" s="1"/>
  <c r="D36" i="16"/>
  <c r="D107" i="2"/>
  <c r="H107" i="2" s="1"/>
  <c r="E95" i="3"/>
  <c r="D95" i="3" s="1"/>
  <c r="E108" i="3"/>
  <c r="D37" i="16"/>
  <c r="D105" i="2"/>
  <c r="H105" i="2" s="1"/>
  <c r="G31" i="2"/>
  <c r="D31" i="2"/>
  <c r="H29" i="2"/>
  <c r="E31" i="2"/>
  <c r="H28" i="2"/>
  <c r="H30" i="2"/>
  <c r="F31" i="2"/>
  <c r="C31" i="2"/>
  <c r="D38" i="16" l="1"/>
  <c r="E109" i="3"/>
  <c r="E119" i="3" s="1"/>
  <c r="BM167" i="3"/>
  <c r="BM171" i="3" s="1"/>
  <c r="BP167" i="3"/>
  <c r="BP171" i="3" s="1"/>
  <c r="CV167" i="3"/>
  <c r="CV171" i="3" s="1"/>
  <c r="BN167" i="3"/>
  <c r="BN171" i="3" s="1"/>
  <c r="BV167" i="3"/>
  <c r="BV171" i="3" s="1"/>
  <c r="CD167" i="3"/>
  <c r="CD171" i="3" s="1"/>
  <c r="CL167" i="3"/>
  <c r="CL171" i="3" s="1"/>
  <c r="CT167" i="3"/>
  <c r="CT171" i="3" s="1"/>
  <c r="DB167" i="3"/>
  <c r="DB171" i="3" s="1"/>
  <c r="DJ167" i="3"/>
  <c r="DJ171" i="3" s="1"/>
  <c r="DR167" i="3"/>
  <c r="DR171" i="3" s="1"/>
  <c r="BX167" i="3"/>
  <c r="BX171" i="3" s="1"/>
  <c r="DD167" i="3"/>
  <c r="DD171" i="3" s="1"/>
  <c r="BU167" i="3"/>
  <c r="BU171" i="3" s="1"/>
  <c r="BY167" i="3"/>
  <c r="BY171" i="3" s="1"/>
  <c r="CC167" i="3"/>
  <c r="CC171" i="3" s="1"/>
  <c r="CG167" i="3"/>
  <c r="CG171" i="3" s="1"/>
  <c r="CK167" i="3"/>
  <c r="CK171" i="3" s="1"/>
  <c r="CO167" i="3"/>
  <c r="CO171" i="3" s="1"/>
  <c r="CS167" i="3"/>
  <c r="CS171" i="3" s="1"/>
  <c r="CW167" i="3"/>
  <c r="CW171" i="3" s="1"/>
  <c r="DA167" i="3"/>
  <c r="DA171" i="3" s="1"/>
  <c r="DE167" i="3"/>
  <c r="DE171" i="3" s="1"/>
  <c r="DI167" i="3"/>
  <c r="DI171" i="3" s="1"/>
  <c r="DM167" i="3"/>
  <c r="DM171" i="3" s="1"/>
  <c r="DQ167" i="3"/>
  <c r="DQ171" i="3" s="1"/>
  <c r="BQ167" i="3"/>
  <c r="BQ171" i="3" s="1"/>
  <c r="CF167" i="3"/>
  <c r="CF171" i="3" s="1"/>
  <c r="DL167" i="3"/>
  <c r="DL171" i="3" s="1"/>
  <c r="BR167" i="3"/>
  <c r="BR171" i="3" s="1"/>
  <c r="BZ167" i="3"/>
  <c r="BZ171" i="3" s="1"/>
  <c r="CH167" i="3"/>
  <c r="CH171" i="3" s="1"/>
  <c r="CP167" i="3"/>
  <c r="CP171" i="3" s="1"/>
  <c r="CX167" i="3"/>
  <c r="CX171" i="3" s="1"/>
  <c r="DF167" i="3"/>
  <c r="DF171" i="3" s="1"/>
  <c r="DN167" i="3"/>
  <c r="DN171" i="3" s="1"/>
  <c r="CN167" i="3"/>
  <c r="CN171" i="3" s="1"/>
  <c r="DT167" i="3"/>
  <c r="DT171" i="3" s="1"/>
  <c r="BW167" i="3"/>
  <c r="BW171" i="3" s="1"/>
  <c r="CA167" i="3"/>
  <c r="CA171" i="3" s="1"/>
  <c r="CE167" i="3"/>
  <c r="CE171" i="3" s="1"/>
  <c r="CI167" i="3"/>
  <c r="CI171" i="3" s="1"/>
  <c r="CM167" i="3"/>
  <c r="CM171" i="3" s="1"/>
  <c r="CQ167" i="3"/>
  <c r="CQ171" i="3" s="1"/>
  <c r="CU167" i="3"/>
  <c r="CU171" i="3" s="1"/>
  <c r="CY167" i="3"/>
  <c r="CY171" i="3" s="1"/>
  <c r="DC167" i="3"/>
  <c r="DC171" i="3" s="1"/>
  <c r="DG167" i="3"/>
  <c r="DG171" i="3" s="1"/>
  <c r="DK167" i="3"/>
  <c r="DK171" i="3" s="1"/>
  <c r="DO167" i="3"/>
  <c r="DO171" i="3" s="1"/>
  <c r="DS167" i="3"/>
  <c r="DS171" i="3" s="1"/>
  <c r="DP167" i="3"/>
  <c r="DP171" i="3" s="1"/>
  <c r="BO167" i="3"/>
  <c r="BO171" i="3" s="1"/>
  <c r="CZ167" i="3"/>
  <c r="CZ171" i="3" s="1"/>
  <c r="BT167" i="3"/>
  <c r="BT171" i="3" s="1"/>
  <c r="DH167" i="3"/>
  <c r="DH171" i="3" s="1"/>
  <c r="CB167" i="3"/>
  <c r="CB171" i="3" s="1"/>
  <c r="CJ167" i="3"/>
  <c r="CJ171" i="3" s="1"/>
  <c r="BS167" i="3"/>
  <c r="BS171" i="3" s="1"/>
  <c r="BL167" i="3"/>
  <c r="CR167" i="3"/>
  <c r="CR171" i="3" s="1"/>
  <c r="F105" i="3"/>
  <c r="D6" i="16"/>
  <c r="B66" i="6" s="1"/>
  <c r="E132" i="3"/>
  <c r="F117" i="2"/>
  <c r="F118" i="2"/>
  <c r="B55" i="16"/>
  <c r="H167" i="3"/>
  <c r="H171" i="3" s="1"/>
  <c r="L167" i="3"/>
  <c r="L171" i="3" s="1"/>
  <c r="G167" i="3"/>
  <c r="G171" i="3" s="1"/>
  <c r="O167" i="3"/>
  <c r="AS167" i="3"/>
  <c r="AS171" i="3" s="1"/>
  <c r="BA167" i="3"/>
  <c r="BA171" i="3" s="1"/>
  <c r="BI167" i="3"/>
  <c r="BI171" i="3" s="1"/>
  <c r="F167" i="3"/>
  <c r="F171" i="3" s="1"/>
  <c r="T167" i="3"/>
  <c r="T171" i="3" s="1"/>
  <c r="X167" i="3"/>
  <c r="AB167" i="3"/>
  <c r="E11" i="20" s="1"/>
  <c r="AF167" i="3"/>
  <c r="AF171" i="3" s="1"/>
  <c r="AJ167" i="3"/>
  <c r="AJ171" i="3" s="1"/>
  <c r="AN167" i="3"/>
  <c r="AR167" i="3"/>
  <c r="AR171" i="3" s="1"/>
  <c r="AV167" i="3"/>
  <c r="AV171" i="3" s="1"/>
  <c r="AZ167" i="3"/>
  <c r="AZ171" i="3" s="1"/>
  <c r="BD167" i="3"/>
  <c r="BD171" i="3" s="1"/>
  <c r="BH167" i="3"/>
  <c r="BH171" i="3" s="1"/>
  <c r="E167" i="3"/>
  <c r="E171" i="3" s="1"/>
  <c r="M167" i="3"/>
  <c r="M171" i="3" s="1"/>
  <c r="AM167" i="3"/>
  <c r="AU167" i="3"/>
  <c r="AU171" i="3" s="1"/>
  <c r="BC167" i="3"/>
  <c r="BC171" i="3" s="1"/>
  <c r="BK167" i="3"/>
  <c r="BK171" i="3" s="1"/>
  <c r="U167" i="3"/>
  <c r="Y167" i="3"/>
  <c r="Y171" i="3" s="1"/>
  <c r="AC167" i="3"/>
  <c r="AG167" i="3"/>
  <c r="AK167" i="3"/>
  <c r="AK171" i="3" s="1"/>
  <c r="J167" i="3"/>
  <c r="N167" i="3"/>
  <c r="K167" i="3"/>
  <c r="K171" i="3" s="1"/>
  <c r="AO167" i="3"/>
  <c r="AO171" i="3" s="1"/>
  <c r="AW167" i="3"/>
  <c r="AW171" i="3" s="1"/>
  <c r="BE167" i="3"/>
  <c r="BE171" i="3" s="1"/>
  <c r="P167" i="3"/>
  <c r="C11" i="20" s="1"/>
  <c r="R167" i="3"/>
  <c r="R171" i="3" s="1"/>
  <c r="V167" i="3"/>
  <c r="D11" i="20" s="1"/>
  <c r="Z167" i="3"/>
  <c r="Z171" i="3" s="1"/>
  <c r="AD167" i="3"/>
  <c r="AH167" i="3"/>
  <c r="F11" i="20" s="1"/>
  <c r="AL167" i="3"/>
  <c r="AL171" i="3" s="1"/>
  <c r="AP167" i="3"/>
  <c r="AP171" i="3" s="1"/>
  <c r="AT167" i="3"/>
  <c r="AX167" i="3"/>
  <c r="AX171" i="3" s="1"/>
  <c r="BB167" i="3"/>
  <c r="BB171" i="3" s="1"/>
  <c r="BF167" i="3"/>
  <c r="BF171" i="3" s="1"/>
  <c r="BJ167" i="3"/>
  <c r="BJ171" i="3" s="1"/>
  <c r="I167" i="3"/>
  <c r="Q167" i="3"/>
  <c r="Q171" i="3" s="1"/>
  <c r="AQ167" i="3"/>
  <c r="AQ171" i="3" s="1"/>
  <c r="AY167" i="3"/>
  <c r="AY171" i="3" s="1"/>
  <c r="BG167" i="3"/>
  <c r="BG171" i="3" s="1"/>
  <c r="S167" i="3"/>
  <c r="W167" i="3"/>
  <c r="W171" i="3" s="1"/>
  <c r="AA167" i="3"/>
  <c r="AE167" i="3"/>
  <c r="AE171" i="3" s="1"/>
  <c r="AI167" i="3"/>
  <c r="AI171" i="3" s="1"/>
  <c r="H31" i="2"/>
  <c r="F106" i="3" l="1"/>
  <c r="J171" i="3"/>
  <c r="B11" i="20"/>
  <c r="C19" i="20" s="1"/>
  <c r="C22" i="20" s="1"/>
  <c r="D19" i="20" s="1"/>
  <c r="D22" i="20" s="1"/>
  <c r="E19" i="20" s="1"/>
  <c r="E22" i="20" s="1"/>
  <c r="F19" i="20" s="1"/>
  <c r="F22" i="20" s="1"/>
  <c r="G19" i="20" s="1"/>
  <c r="G22" i="20" s="1"/>
  <c r="BL171" i="3"/>
  <c r="G11" i="20"/>
  <c r="G29" i="20" s="1"/>
  <c r="F104" i="3"/>
  <c r="F108" i="3" s="1"/>
  <c r="E113" i="3"/>
  <c r="AH171" i="3"/>
  <c r="D37" i="20"/>
  <c r="F29" i="20"/>
  <c r="E37" i="20"/>
  <c r="F37" i="20"/>
  <c r="V171" i="3"/>
  <c r="B37" i="20"/>
  <c r="P171" i="3"/>
  <c r="AB171" i="3"/>
  <c r="C37" i="20"/>
  <c r="AT171" i="3"/>
  <c r="AN171" i="3"/>
  <c r="AA171" i="3"/>
  <c r="D48" i="20"/>
  <c r="D50" i="20" s="1"/>
  <c r="AG171" i="3"/>
  <c r="E48" i="20"/>
  <c r="E50" i="20" s="1"/>
  <c r="U171" i="3"/>
  <c r="C48" i="20"/>
  <c r="C50" i="20" s="1"/>
  <c r="AM171" i="3"/>
  <c r="F48" i="20"/>
  <c r="F50" i="20" s="1"/>
  <c r="O171" i="3"/>
  <c r="B48" i="20"/>
  <c r="B50" i="20" s="1"/>
  <c r="AD171" i="3"/>
  <c r="I171" i="3"/>
  <c r="N171" i="3"/>
  <c r="AC171" i="3"/>
  <c r="X171" i="3"/>
  <c r="E29" i="20"/>
  <c r="S171" i="3"/>
  <c r="E120" i="3"/>
  <c r="E194" i="3" s="1"/>
  <c r="F15" i="20" l="1"/>
  <c r="G48" i="20"/>
  <c r="G50" i="20" s="1"/>
  <c r="G15" i="20"/>
  <c r="B29" i="20"/>
  <c r="D15" i="20"/>
  <c r="D29" i="20"/>
  <c r="E15" i="20"/>
  <c r="C29" i="20"/>
  <c r="C15" i="20"/>
  <c r="B15" i="20"/>
  <c r="F115" i="3"/>
  <c r="F117" i="3"/>
  <c r="F195" i="3" s="1"/>
  <c r="E122" i="3"/>
  <c r="F102" i="3"/>
  <c r="F107" i="3" l="1"/>
  <c r="F109" i="3" s="1"/>
  <c r="F119" i="3"/>
  <c r="E174" i="3"/>
  <c r="E191" i="3" s="1"/>
  <c r="E131" i="3"/>
  <c r="F113" i="3" l="1"/>
  <c r="F132" i="3"/>
  <c r="G104" i="3"/>
  <c r="G105" i="3"/>
  <c r="F118" i="3"/>
  <c r="E192" i="3"/>
  <c r="E175" i="3"/>
  <c r="G106" i="3"/>
  <c r="G102" i="3"/>
  <c r="E128" i="3" l="1"/>
  <c r="E129" i="3"/>
  <c r="F120" i="3"/>
  <c r="F122" i="3" s="1"/>
  <c r="G108" i="3"/>
  <c r="F174" i="3" l="1"/>
  <c r="F175" i="3" s="1"/>
  <c r="G117" i="3"/>
  <c r="F131" i="3"/>
  <c r="G115" i="3"/>
  <c r="F194" i="3"/>
  <c r="G107" i="3"/>
  <c r="F129" i="3" l="1"/>
  <c r="F191" i="3"/>
  <c r="F192" i="3" s="1"/>
  <c r="G119" i="3"/>
  <c r="G109" i="3"/>
  <c r="G113" i="3" l="1"/>
  <c r="F128" i="3"/>
  <c r="H104" i="3"/>
  <c r="H105" i="3"/>
  <c r="H106" i="3"/>
  <c r="G132" i="3"/>
  <c r="H102" i="3"/>
  <c r="H107" i="3" l="1"/>
  <c r="H108" i="3"/>
  <c r="H109" i="3" l="1"/>
  <c r="H119" i="3"/>
  <c r="H113" i="3" l="1"/>
  <c r="I102" i="3"/>
  <c r="H132" i="3"/>
  <c r="I105" i="3"/>
  <c r="I106" i="3"/>
  <c r="I104" i="3"/>
  <c r="I108" i="3" l="1"/>
  <c r="I107" i="3" s="1"/>
  <c r="I119" i="3" l="1"/>
  <c r="I109" i="3"/>
  <c r="J102" i="3" s="1"/>
  <c r="I113" i="3" l="1"/>
  <c r="J106" i="3"/>
  <c r="J105" i="3"/>
  <c r="I132" i="3"/>
  <c r="J104" i="3"/>
  <c r="J108" i="3" l="1"/>
  <c r="J107" i="3" s="1"/>
  <c r="J119" i="3" l="1"/>
  <c r="J109" i="3"/>
  <c r="J113" i="3" s="1"/>
  <c r="J132" i="3" l="1"/>
  <c r="K104" i="3"/>
  <c r="K105" i="3"/>
  <c r="K106" i="3"/>
  <c r="K107" i="3" s="1"/>
  <c r="K102" i="3"/>
  <c r="K108" i="3" l="1"/>
  <c r="K109" i="3" l="1"/>
  <c r="K113" i="3" s="1"/>
  <c r="K119" i="3"/>
  <c r="L105" i="3" l="1"/>
  <c r="L104" i="3" s="1"/>
  <c r="K132" i="3"/>
  <c r="L106" i="3"/>
  <c r="L102" i="3"/>
  <c r="L108" i="3" l="1"/>
  <c r="L107" i="3" s="1"/>
  <c r="L119" i="3" s="1"/>
  <c r="L109" i="3" l="1"/>
  <c r="L113" i="3" s="1"/>
  <c r="L132" i="3" l="1"/>
  <c r="M105" i="3"/>
  <c r="M104" i="3" s="1"/>
  <c r="M102" i="3"/>
  <c r="M106" i="3"/>
  <c r="M108" i="3" l="1"/>
  <c r="M107" i="3" s="1"/>
  <c r="M109" i="3" l="1"/>
  <c r="M113" i="3" s="1"/>
  <c r="M119" i="3"/>
  <c r="N102" i="3" l="1"/>
  <c r="N105" i="3"/>
  <c r="N104" i="3" s="1"/>
  <c r="M132" i="3"/>
  <c r="N106" i="3"/>
  <c r="N107" i="3" s="1"/>
  <c r="N108" i="3" l="1"/>
  <c r="N109" i="3" l="1"/>
  <c r="N113" i="3" s="1"/>
  <c r="N119" i="3"/>
  <c r="O105" i="3"/>
  <c r="O104" i="3" s="1"/>
  <c r="O108" i="3" s="1"/>
  <c r="O102" i="3"/>
  <c r="N132" i="3" l="1"/>
  <c r="O106" i="3"/>
  <c r="O107" i="3"/>
  <c r="O109" i="3" l="1"/>
  <c r="O113" i="3" s="1"/>
  <c r="O119" i="3"/>
  <c r="P102" i="3"/>
  <c r="O132" i="3" l="1"/>
  <c r="P105" i="3"/>
  <c r="P104" i="3" s="1"/>
  <c r="P108" i="3" s="1"/>
  <c r="C27" i="18" s="1"/>
  <c r="P106" i="3"/>
  <c r="P107" i="3" s="1"/>
  <c r="P109" i="3" l="1"/>
  <c r="Q106" i="3" s="1"/>
  <c r="Q107" i="3" s="1"/>
  <c r="P119" i="3"/>
  <c r="Q102" i="3"/>
  <c r="Q105" i="3" l="1"/>
  <c r="Q104" i="3" s="1"/>
  <c r="Q108" i="3" s="1"/>
  <c r="Q109" i="3" s="1"/>
  <c r="Q113" i="3" s="1"/>
  <c r="P132" i="3"/>
  <c r="P113" i="3"/>
  <c r="Q119" i="3" l="1"/>
  <c r="R105" i="3"/>
  <c r="R104" i="3" s="1"/>
  <c r="R102" i="3"/>
  <c r="Q132" i="3"/>
  <c r="R106" i="3"/>
  <c r="R108" i="3" l="1"/>
  <c r="R107" i="3" s="1"/>
  <c r="R109" i="3" s="1"/>
  <c r="R113" i="3" s="1"/>
  <c r="R119" i="3" l="1"/>
  <c r="S106" i="3"/>
  <c r="S105" i="3"/>
  <c r="S104" i="3" s="1"/>
  <c r="R132" i="3"/>
  <c r="S102" i="3"/>
  <c r="S108" i="3" l="1"/>
  <c r="S107" i="3" s="1"/>
  <c r="S119" i="3" s="1"/>
  <c r="S109" i="3" l="1"/>
  <c r="S113" i="3" s="1"/>
  <c r="T106" i="3" l="1"/>
  <c r="T107" i="3" s="1"/>
  <c r="T105" i="3"/>
  <c r="T104" i="3" s="1"/>
  <c r="S132" i="3"/>
  <c r="T102" i="3"/>
  <c r="T108" i="3" l="1"/>
  <c r="T109" i="3" l="1"/>
  <c r="T113" i="3" s="1"/>
  <c r="T119" i="3"/>
  <c r="U106" i="3"/>
  <c r="U102" i="3"/>
  <c r="T132" i="3" l="1"/>
  <c r="U105" i="3"/>
  <c r="U104" i="3" s="1"/>
  <c r="U108" i="3" s="1"/>
  <c r="U107" i="3" s="1"/>
  <c r="U119" i="3" s="1"/>
  <c r="U109" i="3" l="1"/>
  <c r="U113" i="3" s="1"/>
  <c r="V106" i="3" l="1"/>
  <c r="V105" i="3"/>
  <c r="V104" i="3" s="1"/>
  <c r="U132" i="3"/>
  <c r="V102" i="3"/>
  <c r="V108" i="3" l="1"/>
  <c r="V107" i="3" s="1"/>
  <c r="V119" i="3" s="1"/>
  <c r="V109" i="3" l="1"/>
  <c r="V113" i="3" s="1"/>
  <c r="V132" i="3" l="1"/>
  <c r="W105" i="3"/>
  <c r="W104" i="3" s="1"/>
  <c r="W106" i="3"/>
  <c r="W107" i="3" s="1"/>
  <c r="W102" i="3"/>
  <c r="W108" i="3" l="1"/>
  <c r="W109" i="3" l="1"/>
  <c r="W113" i="3" s="1"/>
  <c r="W119" i="3"/>
  <c r="X102" i="3"/>
  <c r="W132" i="3" l="1"/>
  <c r="X106" i="3"/>
  <c r="X105" i="3"/>
  <c r="X104" i="3" s="1"/>
  <c r="X108" i="3" s="1"/>
  <c r="X107" i="3" l="1"/>
  <c r="X109" i="3" s="1"/>
  <c r="X113" i="3" s="1"/>
  <c r="Y102" i="3"/>
  <c r="Y106" i="3" l="1"/>
  <c r="Y105" i="3"/>
  <c r="Y104" i="3" s="1"/>
  <c r="Y108" i="3" s="1"/>
  <c r="X132" i="3"/>
  <c r="X119" i="3"/>
  <c r="Y119" i="3" s="1"/>
  <c r="Y107" i="3" l="1"/>
  <c r="Y109" i="3" s="1"/>
  <c r="Y113" i="3" s="1"/>
  <c r="Z102" i="3"/>
  <c r="Y132" i="3" l="1"/>
  <c r="Z106" i="3"/>
  <c r="Z107" i="3" s="1"/>
  <c r="Z105" i="3"/>
  <c r="Z104" i="3" s="1"/>
  <c r="Z108" i="3" s="1"/>
  <c r="Z109" i="3" l="1"/>
  <c r="Z113" i="3" s="1"/>
  <c r="Z119" i="3"/>
  <c r="AA102" i="3"/>
  <c r="Z132" i="3"/>
  <c r="AA106" i="3" l="1"/>
  <c r="AA105" i="3"/>
  <c r="AA104" i="3" s="1"/>
  <c r="AA108" i="3" s="1"/>
  <c r="AA107" i="3" s="1"/>
  <c r="AA109" i="3" s="1"/>
  <c r="AA113" i="3" s="1"/>
  <c r="AB105" i="3" l="1"/>
  <c r="AB104" i="3" s="1"/>
  <c r="AA132" i="3"/>
  <c r="AA119" i="3"/>
  <c r="AB102" i="3"/>
  <c r="AB106" i="3"/>
  <c r="AB108" i="3" l="1"/>
  <c r="AB107" i="3" s="1"/>
  <c r="C28" i="18" l="1"/>
  <c r="AB119" i="3"/>
  <c r="AB109" i="3"/>
  <c r="AB113" i="3" s="1"/>
  <c r="AC105" i="3" l="1"/>
  <c r="AC104" i="3" s="1"/>
  <c r="AC106" i="3"/>
  <c r="AC107" i="3" s="1"/>
  <c r="AB132" i="3"/>
  <c r="AC102" i="3"/>
  <c r="AC108" i="3" l="1"/>
  <c r="AC109" i="3" s="1"/>
  <c r="AC113" i="3" s="1"/>
  <c r="AD106" i="3" l="1"/>
  <c r="AD105" i="3"/>
  <c r="AD104" i="3" s="1"/>
  <c r="AC132" i="3"/>
  <c r="AC119" i="3"/>
  <c r="AD102" i="3"/>
  <c r="AD108" i="3" l="1"/>
  <c r="AD107" i="3" s="1"/>
  <c r="AD119" i="3" s="1"/>
  <c r="AD109" i="3" l="1"/>
  <c r="AD113" i="3" s="1"/>
  <c r="AE105" i="3" l="1"/>
  <c r="AE104" i="3" s="1"/>
  <c r="AD132" i="3"/>
  <c r="AE102" i="3"/>
  <c r="AE106" i="3"/>
  <c r="AE108" i="3" l="1"/>
  <c r="AE107" i="3" s="1"/>
  <c r="AE109" i="3" l="1"/>
  <c r="AE113" i="3" s="1"/>
  <c r="AE119" i="3"/>
  <c r="AF105" i="3" l="1"/>
  <c r="AF104" i="3" s="1"/>
  <c r="AF106" i="3"/>
  <c r="AF107" i="3" s="1"/>
  <c r="AE132" i="3"/>
  <c r="AF102" i="3"/>
  <c r="AF108" i="3" l="1"/>
  <c r="AF109" i="3" l="1"/>
  <c r="AF113" i="3" s="1"/>
  <c r="AF119" i="3"/>
  <c r="AG105" i="3" l="1"/>
  <c r="AG104" i="3" s="1"/>
  <c r="AG102" i="3"/>
  <c r="AF132" i="3"/>
  <c r="AG106" i="3"/>
  <c r="AG108" i="3" l="1"/>
  <c r="AG107" i="3" s="1"/>
  <c r="AG109" i="3" s="1"/>
  <c r="AG113" i="3" s="1"/>
  <c r="AH105" i="3" l="1"/>
  <c r="AH104" i="3" s="1"/>
  <c r="AG132" i="3"/>
  <c r="AG119" i="3"/>
  <c r="AH102" i="3"/>
  <c r="AH106" i="3"/>
  <c r="AH108" i="3" l="1"/>
  <c r="AH107" i="3" s="1"/>
  <c r="AH119" i="3" l="1"/>
  <c r="AH109" i="3"/>
  <c r="AH113" i="3" s="1"/>
  <c r="AI105" i="3" l="1"/>
  <c r="AI104" i="3" s="1"/>
  <c r="AI102" i="3"/>
  <c r="AH132" i="3"/>
  <c r="AI106" i="3"/>
  <c r="AI107" i="3" s="1"/>
  <c r="AI108" i="3" l="1"/>
  <c r="AI109" i="3" s="1"/>
  <c r="AI113" i="3" s="1"/>
  <c r="AI119" i="3" l="1"/>
  <c r="AI132" i="3"/>
  <c r="AJ105" i="3"/>
  <c r="AJ104" i="3" s="1"/>
  <c r="AJ102" i="3"/>
  <c r="AJ106" i="3"/>
  <c r="AJ108" i="3" l="1"/>
  <c r="AJ107" i="3" l="1"/>
  <c r="AJ109" i="3" s="1"/>
  <c r="AJ113" i="3" s="1"/>
  <c r="AK105" i="3" l="1"/>
  <c r="AK104" i="3" s="1"/>
  <c r="AK102" i="3"/>
  <c r="AJ132" i="3"/>
  <c r="AJ119" i="3"/>
  <c r="AK106" i="3"/>
  <c r="AK108" i="3" l="1"/>
  <c r="AK107" i="3" s="1"/>
  <c r="AK109" i="3" s="1"/>
  <c r="AK113" i="3" s="1"/>
  <c r="AK119" i="3" l="1"/>
  <c r="AL105" i="3"/>
  <c r="AL104" i="3" s="1"/>
  <c r="AK132" i="3"/>
  <c r="AL102" i="3"/>
  <c r="AL106" i="3"/>
  <c r="AL107" i="3" s="1"/>
  <c r="AL108" i="3" l="1"/>
  <c r="AL109" i="3" s="1"/>
  <c r="AL113" i="3" s="1"/>
  <c r="AL119" i="3" l="1"/>
  <c r="AM106" i="3"/>
  <c r="AM105" i="3"/>
  <c r="AM104" i="3" s="1"/>
  <c r="AL132" i="3"/>
  <c r="AM102" i="3"/>
  <c r="AM108" i="3" l="1"/>
  <c r="AM107" i="3" s="1"/>
  <c r="AM109" i="3" s="1"/>
  <c r="AM113" i="3" s="1"/>
  <c r="AN105" i="3" l="1"/>
  <c r="AN104" i="3" s="1"/>
  <c r="AM132" i="3"/>
  <c r="AM119" i="3"/>
  <c r="AN102" i="3"/>
  <c r="AN106" i="3"/>
  <c r="AN108" i="3" l="1"/>
  <c r="C29" i="18" s="1"/>
  <c r="AN107" i="3" l="1"/>
  <c r="AN109" i="3" s="1"/>
  <c r="AN113" i="3" s="1"/>
  <c r="AN119" i="3"/>
  <c r="AO105" i="3" l="1"/>
  <c r="AO104" i="3" s="1"/>
  <c r="AO106" i="3"/>
  <c r="AO107" i="3" s="1"/>
  <c r="AN132" i="3"/>
  <c r="AO102" i="3"/>
  <c r="AO108" i="3" l="1"/>
  <c r="AO119" i="3" s="1"/>
  <c r="AO109" i="3" l="1"/>
  <c r="AO113" i="3" s="1"/>
  <c r="AP102" i="3" l="1"/>
  <c r="AP106" i="3"/>
  <c r="AP105" i="3"/>
  <c r="AP104" i="3" s="1"/>
  <c r="AO132" i="3"/>
  <c r="AP108" i="3" l="1"/>
  <c r="AP107" i="3" s="1"/>
  <c r="AP109" i="3" s="1"/>
  <c r="AP113" i="3" s="1"/>
  <c r="AP119" i="3" l="1"/>
  <c r="AQ106" i="3"/>
  <c r="AP132" i="3"/>
  <c r="AQ105" i="3"/>
  <c r="AQ104" i="3" s="1"/>
  <c r="AQ102" i="3"/>
  <c r="AQ108" i="3" l="1"/>
  <c r="AQ107" i="3" s="1"/>
  <c r="AQ109" i="3" s="1"/>
  <c r="AQ113" i="3" s="1"/>
  <c r="AQ119" i="3" l="1"/>
  <c r="AR105" i="3"/>
  <c r="AR104" i="3" s="1"/>
  <c r="AR102" i="3"/>
  <c r="AQ132" i="3"/>
  <c r="AR106" i="3"/>
  <c r="AR107" i="3" s="1"/>
  <c r="AR108" i="3" l="1"/>
  <c r="AR119" i="3" s="1"/>
  <c r="AR109" i="3" l="1"/>
  <c r="AR113" i="3" s="1"/>
  <c r="AS105" i="3" l="1"/>
  <c r="AS104" i="3" s="1"/>
  <c r="AR132" i="3"/>
  <c r="AS102" i="3"/>
  <c r="AS106" i="3"/>
  <c r="AS108" i="3" l="1"/>
  <c r="AS107" i="3" s="1"/>
  <c r="AS109" i="3" l="1"/>
  <c r="AS113" i="3" s="1"/>
  <c r="AS119" i="3"/>
  <c r="AT105" i="3" l="1"/>
  <c r="AT104" i="3" s="1"/>
  <c r="AT102" i="3"/>
  <c r="AS132" i="3"/>
  <c r="AT106" i="3"/>
  <c r="AT108" i="3" l="1"/>
  <c r="AT107" i="3" s="1"/>
  <c r="AT119" i="3" l="1"/>
  <c r="AT109" i="3"/>
  <c r="AT113" i="3" s="1"/>
  <c r="AU102" i="3" l="1"/>
  <c r="AU106" i="3"/>
  <c r="AU107" i="3" s="1"/>
  <c r="AU105" i="3"/>
  <c r="AU104" i="3" s="1"/>
  <c r="AT132" i="3"/>
  <c r="AU108" i="3" l="1"/>
  <c r="AU109" i="3" s="1"/>
  <c r="AU113" i="3" s="1"/>
  <c r="AV102" i="3"/>
  <c r="AU119" i="3" l="1"/>
  <c r="AV105" i="3"/>
  <c r="AV104" i="3" s="1"/>
  <c r="AV106" i="3"/>
  <c r="AU132" i="3"/>
  <c r="AV108" i="3" l="1"/>
  <c r="AV107" i="3" l="1"/>
  <c r="AV109" i="3" s="1"/>
  <c r="AV113" i="3" s="1"/>
  <c r="AW102" i="3"/>
  <c r="AW105" i="3" l="1"/>
  <c r="AW104" i="3" s="1"/>
  <c r="AW108" i="3" s="1"/>
  <c r="AW106" i="3"/>
  <c r="AV132" i="3"/>
  <c r="AV119" i="3"/>
  <c r="AW107" i="3" l="1"/>
  <c r="AW119" i="3"/>
  <c r="AW109" i="3"/>
  <c r="AW113" i="3" s="1"/>
  <c r="AX102" i="3" l="1"/>
  <c r="AX105" i="3"/>
  <c r="AX104" i="3" s="1"/>
  <c r="AW132" i="3"/>
  <c r="AX106" i="3"/>
  <c r="AX107" i="3" s="1"/>
  <c r="AX108" i="3" l="1"/>
  <c r="AX109" i="3" l="1"/>
  <c r="AX113" i="3" s="1"/>
  <c r="AX119" i="3"/>
  <c r="AY102" i="3"/>
  <c r="AX132" i="3" l="1"/>
  <c r="AY106" i="3"/>
  <c r="AY105" i="3"/>
  <c r="AY104" i="3" s="1"/>
  <c r="AY108" i="3" s="1"/>
  <c r="AY107" i="3" s="1"/>
  <c r="AY119" i="3" l="1"/>
  <c r="AY109" i="3"/>
  <c r="AY113" i="3" s="1"/>
  <c r="AZ105" i="3" l="1"/>
  <c r="AZ102" i="3"/>
  <c r="AZ106" i="3"/>
  <c r="AZ104" i="3"/>
  <c r="AY132" i="3"/>
  <c r="BB102" i="3"/>
  <c r="AZ108" i="3" l="1"/>
  <c r="C30" i="18" l="1"/>
  <c r="AZ107" i="3"/>
  <c r="AZ119" i="3" s="1"/>
  <c r="BC102" i="3"/>
  <c r="AZ109" i="3" l="1"/>
  <c r="AZ132" i="3" l="1"/>
  <c r="AZ113" i="3"/>
  <c r="BA105" i="3"/>
  <c r="BA104" i="3" s="1"/>
  <c r="BA108" i="3" s="1"/>
  <c r="BA102" i="3"/>
  <c r="BA106" i="3"/>
  <c r="BA107" i="3" s="1"/>
  <c r="BA119" i="3" l="1"/>
  <c r="BA109" i="3"/>
  <c r="BA113" i="3" s="1"/>
  <c r="BB105" i="3" l="1"/>
  <c r="BB104" i="3" s="1"/>
  <c r="BA132" i="3"/>
  <c r="BB106" i="3"/>
  <c r="BD102" i="3"/>
  <c r="BB108" i="3" l="1"/>
  <c r="BB107" i="3" s="1"/>
  <c r="BB109" i="3" s="1"/>
  <c r="BB113" i="3" s="1"/>
  <c r="BC104" i="3" l="1"/>
  <c r="BC106" i="3"/>
  <c r="BC107" i="3" s="1"/>
  <c r="BB132" i="3"/>
  <c r="BC105" i="3"/>
  <c r="BB119" i="3"/>
  <c r="BE102" i="3"/>
  <c r="BC108" i="3" l="1"/>
  <c r="BC109" i="3" s="1"/>
  <c r="BF102" i="3"/>
  <c r="BC119" i="3" l="1"/>
  <c r="BC113" i="3"/>
  <c r="BD105" i="3"/>
  <c r="BD104" i="3"/>
  <c r="BC132" i="3"/>
  <c r="BD106" i="3"/>
  <c r="BD107" i="3" s="1"/>
  <c r="BD108" i="3" l="1"/>
  <c r="BD119" i="3" s="1"/>
  <c r="BD109" i="3" l="1"/>
  <c r="BD113" i="3" s="1"/>
  <c r="BG102" i="3"/>
  <c r="BE106" i="3" l="1"/>
  <c r="BD132" i="3"/>
  <c r="BE105" i="3"/>
  <c r="BE104" i="3"/>
  <c r="BE108" i="3" l="1"/>
  <c r="BE119" i="3" s="1"/>
  <c r="BH102" i="3"/>
  <c r="BE107" i="3" l="1"/>
  <c r="BE109" i="3" s="1"/>
  <c r="BE113" i="3" s="1"/>
  <c r="BF104" i="3" l="1"/>
  <c r="BF105" i="3"/>
  <c r="BE132" i="3"/>
  <c r="BF106" i="3"/>
  <c r="BF107" i="3" s="1"/>
  <c r="BF119" i="3"/>
  <c r="BF108" i="3" l="1"/>
  <c r="BF109" i="3" s="1"/>
  <c r="BI102" i="3"/>
  <c r="BF113" i="3" l="1"/>
  <c r="BG105" i="3"/>
  <c r="BG104" i="3"/>
  <c r="BG106" i="3"/>
  <c r="BG107" i="3" s="1"/>
  <c r="BF132" i="3"/>
  <c r="D17" i="16"/>
  <c r="B63" i="6" s="1"/>
  <c r="C19" i="16"/>
  <c r="BG108" i="3" l="1"/>
  <c r="BG119" i="3" l="1"/>
  <c r="BG109" i="3"/>
  <c r="BJ102" i="3"/>
  <c r="BG113" i="3" l="1"/>
  <c r="BG132" i="3"/>
  <c r="BH104" i="3"/>
  <c r="BH106" i="3"/>
  <c r="BH105" i="3"/>
  <c r="W32" i="5"/>
  <c r="W29" i="5"/>
  <c r="BH108" i="3" l="1"/>
  <c r="BK102" i="3"/>
  <c r="W9" i="5"/>
  <c r="X9" i="5"/>
  <c r="W6" i="5"/>
  <c r="X6" i="5"/>
  <c r="AB29" i="5"/>
  <c r="Y29" i="5"/>
  <c r="AB32" i="5"/>
  <c r="Y32" i="5"/>
  <c r="W17" i="5"/>
  <c r="W18" i="5"/>
  <c r="W19" i="5"/>
  <c r="W20" i="5"/>
  <c r="BH107" i="3" l="1"/>
  <c r="BH119" i="3" s="1"/>
  <c r="BH109" i="3"/>
  <c r="BI119" i="3"/>
  <c r="X11" i="5"/>
  <c r="W11" i="5"/>
  <c r="BH113" i="3" l="1"/>
  <c r="BI106" i="3"/>
  <c r="BI107" i="3" s="1"/>
  <c r="BI104" i="3"/>
  <c r="BH132" i="3"/>
  <c r="BI105" i="3"/>
  <c r="BI108" i="3" l="1"/>
  <c r="BI109" i="3" s="1"/>
  <c r="BL102" i="3"/>
  <c r="BJ106" i="3" l="1"/>
  <c r="BJ107" i="3" s="1"/>
  <c r="BI113" i="3"/>
  <c r="BJ104" i="3"/>
  <c r="BI132" i="3"/>
  <c r="BJ105" i="3"/>
  <c r="D124" i="3"/>
  <c r="B62" i="6" s="1"/>
  <c r="D125" i="3" s="1"/>
  <c r="D102" i="3"/>
  <c r="BJ108" i="3" l="1"/>
  <c r="BJ119" i="3" l="1"/>
  <c r="BJ109" i="3"/>
  <c r="BK119" i="3"/>
  <c r="BK104" i="3" l="1"/>
  <c r="BK105" i="3"/>
  <c r="BK108" i="3" s="1"/>
  <c r="BK107" i="3" s="1"/>
  <c r="BK109" i="3" s="1"/>
  <c r="BK106" i="3"/>
  <c r="BJ113" i="3"/>
  <c r="BJ132" i="3"/>
  <c r="BK113" i="3" l="1"/>
  <c r="BL104" i="3"/>
  <c r="BL106" i="3"/>
  <c r="BL107" i="3" s="1"/>
  <c r="BL105" i="3"/>
  <c r="BK132" i="3"/>
  <c r="BL108" i="3" l="1"/>
  <c r="BL119" i="3" s="1"/>
  <c r="C31" i="18"/>
  <c r="BL109" i="3"/>
  <c r="BL113" i="3" s="1"/>
  <c r="BL132" i="3"/>
  <c r="C132" i="3" s="1"/>
  <c r="BM105" i="3"/>
  <c r="BM104" i="3"/>
  <c r="BM106" i="3"/>
  <c r="BM108" i="3" l="1"/>
  <c r="BM107" i="3" l="1"/>
  <c r="BM109" i="3" s="1"/>
  <c r="BM113" i="3" s="1"/>
  <c r="BN104" i="3" l="1"/>
  <c r="BM132" i="3"/>
  <c r="BN106" i="3"/>
  <c r="BN107" i="3" s="1"/>
  <c r="BN105" i="3"/>
  <c r="BM119" i="3"/>
  <c r="BN108" i="3" l="1"/>
  <c r="BN109" i="3" s="1"/>
  <c r="BN132" i="3" s="1"/>
  <c r="BN119" i="3"/>
  <c r="BN113" i="3" l="1"/>
  <c r="BO105" i="3"/>
  <c r="BO106" i="3"/>
  <c r="BO104" i="3"/>
  <c r="BO108" i="3" s="1"/>
  <c r="BO107" i="3" s="1"/>
  <c r="BO109" i="3" s="1"/>
  <c r="BO119" i="3"/>
  <c r="BO132" i="3" l="1"/>
  <c r="BO113" i="3"/>
  <c r="BP106" i="3"/>
  <c r="BP107" i="3" s="1"/>
  <c r="BP105" i="3"/>
  <c r="BP104" i="3"/>
  <c r="BP108" i="3" l="1"/>
  <c r="BP109" i="3" l="1"/>
  <c r="BQ105" i="3" s="1"/>
  <c r="BP119" i="3"/>
  <c r="BQ104" i="3" l="1"/>
  <c r="BQ108" i="3" s="1"/>
  <c r="BQ107" i="3" s="1"/>
  <c r="BQ106" i="3"/>
  <c r="BP132" i="3"/>
  <c r="BP113" i="3"/>
  <c r="BQ119" i="3" l="1"/>
  <c r="BQ109" i="3"/>
  <c r="BR106" i="3" l="1"/>
  <c r="BR107" i="3" s="1"/>
  <c r="BQ113" i="3"/>
  <c r="BR105" i="3"/>
  <c r="BQ132" i="3"/>
  <c r="BR104" i="3"/>
  <c r="BR108" i="3" l="1"/>
  <c r="BR109" i="3" l="1"/>
  <c r="BR113" i="3" s="1"/>
  <c r="BR119" i="3"/>
  <c r="BS104" i="3" l="1"/>
  <c r="BS106" i="3"/>
  <c r="BR132" i="3"/>
  <c r="BS105" i="3"/>
  <c r="BS119" i="3"/>
  <c r="BS108" i="3" l="1"/>
  <c r="BS107" i="3" s="1"/>
  <c r="BS109" i="3" l="1"/>
  <c r="BS132" i="3" s="1"/>
  <c r="BS113" i="3" l="1"/>
  <c r="BT106" i="3"/>
  <c r="BT107" i="3" s="1"/>
  <c r="BT105" i="3"/>
  <c r="BT104" i="3"/>
  <c r="BT119" i="3"/>
  <c r="BT108" i="3" l="1"/>
  <c r="BT109" i="3" s="1"/>
  <c r="BT132" i="3" s="1"/>
  <c r="BT113" i="3" l="1"/>
  <c r="BU105" i="3"/>
  <c r="BU104" i="3"/>
  <c r="BU106" i="3"/>
  <c r="BU119" i="3"/>
  <c r="BU108" i="3" l="1"/>
  <c r="BU107" i="3" s="1"/>
  <c r="BU109" i="3" l="1"/>
  <c r="BU113" i="3" s="1"/>
  <c r="BU132" i="3"/>
  <c r="BV106" i="3" l="1"/>
  <c r="BV107" i="3" s="1"/>
  <c r="BV105" i="3"/>
  <c r="BV104" i="3"/>
  <c r="BV108" i="3" l="1"/>
  <c r="BV119" i="3" l="1"/>
  <c r="BV109" i="3"/>
  <c r="BV132" i="3" l="1"/>
  <c r="BW104" i="3"/>
  <c r="BW105" i="3"/>
  <c r="BW106" i="3"/>
  <c r="BV113" i="3"/>
  <c r="BW119" i="3"/>
  <c r="BW108" i="3" l="1"/>
  <c r="BW107" i="3" s="1"/>
  <c r="BW109" i="3" s="1"/>
  <c r="BX119" i="3"/>
  <c r="BX106" i="3" l="1"/>
  <c r="BX107" i="3" s="1"/>
  <c r="BW113" i="3"/>
  <c r="BX105" i="3"/>
  <c r="BW132" i="3"/>
  <c r="BX104" i="3"/>
  <c r="BX108" i="3" s="1"/>
  <c r="BX109" i="3" s="1"/>
  <c r="BY105" i="3" l="1"/>
  <c r="BY106" i="3"/>
  <c r="BX113" i="3"/>
  <c r="BY104" i="3"/>
  <c r="BX132" i="3"/>
  <c r="BY108" i="3" l="1"/>
  <c r="BY107" i="3" s="1"/>
  <c r="BY109" i="3" s="1"/>
  <c r="BZ105" i="3" s="1"/>
  <c r="BY119" i="3"/>
  <c r="BZ106" i="3" l="1"/>
  <c r="BZ107" i="3" s="1"/>
  <c r="BY113" i="3"/>
  <c r="BY132" i="3"/>
  <c r="BZ104" i="3"/>
  <c r="BZ108" i="3" s="1"/>
  <c r="BZ109" i="3" s="1"/>
  <c r="BZ119" i="3" l="1"/>
  <c r="CA106" i="3"/>
  <c r="BZ113" i="3"/>
  <c r="CA105" i="3"/>
  <c r="BZ132" i="3"/>
  <c r="CA104" i="3"/>
  <c r="CA108" i="3" s="1"/>
  <c r="CA107" i="3" s="1"/>
  <c r="CA109" i="3" s="1"/>
  <c r="CB106" i="3" s="1"/>
  <c r="CB107" i="3" s="1"/>
  <c r="CB105" i="3" l="1"/>
  <c r="CA113" i="3"/>
  <c r="CB104" i="3"/>
  <c r="CB108" i="3" s="1"/>
  <c r="CA132" i="3"/>
  <c r="CA119" i="3"/>
  <c r="CB119" i="3" l="1"/>
  <c r="CB109" i="3"/>
  <c r="CC106" i="3" s="1"/>
  <c r="CC105" i="3" l="1"/>
  <c r="CC104" i="3"/>
  <c r="CB132" i="3"/>
  <c r="CB113" i="3"/>
  <c r="CC108" i="3" l="1"/>
  <c r="CC107" i="3" s="1"/>
  <c r="CC109" i="3" s="1"/>
  <c r="CC132" i="3" s="1"/>
  <c r="CC119" i="3"/>
  <c r="CD104" i="3" l="1"/>
  <c r="CD105" i="3"/>
  <c r="CC113" i="3"/>
  <c r="CD106" i="3"/>
  <c r="CD107" i="3" s="1"/>
  <c r="CD108" i="3"/>
  <c r="CD109" i="3" l="1"/>
  <c r="CD113" i="3" s="1"/>
  <c r="CD119" i="3"/>
  <c r="CE105" i="3" l="1"/>
  <c r="CD132" i="3"/>
  <c r="CE106" i="3"/>
  <c r="CE104" i="3"/>
  <c r="CE108" i="3"/>
  <c r="CE107" i="3" s="1"/>
  <c r="CE119" i="3" l="1"/>
  <c r="CE109" i="3"/>
  <c r="CE132" i="3" l="1"/>
  <c r="CE113" i="3"/>
  <c r="CF106" i="3"/>
  <c r="CF107" i="3" s="1"/>
  <c r="CF105" i="3"/>
  <c r="CF104" i="3"/>
  <c r="CF108" i="3" l="1"/>
  <c r="CF109" i="3" l="1"/>
  <c r="CG104" i="3" s="1"/>
  <c r="CF119" i="3"/>
  <c r="CG106" i="3" l="1"/>
  <c r="CF132" i="3"/>
  <c r="CF113" i="3"/>
  <c r="CG105" i="3"/>
  <c r="CG108" i="3" s="1"/>
  <c r="CG107" i="3" s="1"/>
  <c r="CG109" i="3" s="1"/>
  <c r="CG119" i="3" l="1"/>
  <c r="CG132" i="3"/>
  <c r="CG113" i="3"/>
  <c r="CH106" i="3"/>
  <c r="CH107" i="3" s="1"/>
  <c r="CH105" i="3"/>
  <c r="CH104" i="3"/>
  <c r="CH108" i="3" l="1"/>
  <c r="CH109" i="3" l="1"/>
  <c r="CI106" i="3" s="1"/>
  <c r="CH119" i="3"/>
  <c r="CI105" i="3" l="1"/>
  <c r="CI104" i="3"/>
  <c r="CH132" i="3"/>
  <c r="CH113" i="3"/>
  <c r="CI108" i="3" l="1"/>
  <c r="CI107" i="3" s="1"/>
  <c r="CI109" i="3" s="1"/>
  <c r="CI132" i="3" s="1"/>
  <c r="CI119" i="3"/>
  <c r="CJ106" i="3" l="1"/>
  <c r="CJ107" i="3" s="1"/>
  <c r="CJ104" i="3"/>
  <c r="CI113" i="3"/>
  <c r="CJ105" i="3"/>
  <c r="CJ108" i="3" l="1"/>
  <c r="CJ109" i="3" s="1"/>
  <c r="CJ132" i="3" s="1"/>
  <c r="CJ119" i="3"/>
  <c r="CK104" i="3" l="1"/>
  <c r="CK106" i="3"/>
  <c r="CJ113" i="3"/>
  <c r="CK105" i="3"/>
  <c r="CK108" i="3" l="1"/>
  <c r="CK107" i="3" s="1"/>
  <c r="CK119" i="3"/>
  <c r="CK109" i="3" l="1"/>
  <c r="CK132" i="3" s="1"/>
  <c r="CK113" i="3"/>
  <c r="CL105" i="3"/>
  <c r="CL106" i="3"/>
  <c r="CL107" i="3" s="1"/>
  <c r="CL104" i="3"/>
  <c r="CL108" i="3" l="1"/>
  <c r="CL109" i="3" l="1"/>
  <c r="CM105" i="3" s="1"/>
  <c r="CL119" i="3"/>
  <c r="CM104" i="3" l="1"/>
  <c r="CM106" i="3"/>
  <c r="CL132" i="3"/>
  <c r="CL113" i="3"/>
  <c r="CM108" i="3"/>
  <c r="CM107" i="3" s="1"/>
  <c r="CM119" i="3" l="1"/>
  <c r="CM109" i="3"/>
  <c r="CM132" i="3" l="1"/>
  <c r="CM113" i="3"/>
  <c r="CN106" i="3"/>
  <c r="CN107" i="3" s="1"/>
  <c r="CN104" i="3"/>
  <c r="CN105" i="3"/>
  <c r="CN108" i="3" l="1"/>
  <c r="CN109" i="3" l="1"/>
  <c r="CO105" i="3" s="1"/>
  <c r="CN119" i="3"/>
  <c r="CO104" i="3" l="1"/>
  <c r="CO108" i="3" s="1"/>
  <c r="CO107" i="3" s="1"/>
  <c r="CO109" i="3" s="1"/>
  <c r="CO106" i="3"/>
  <c r="CN132" i="3"/>
  <c r="CN113" i="3"/>
  <c r="CO132" i="3" l="1"/>
  <c r="CO113" i="3"/>
  <c r="CO119" i="3"/>
  <c r="CP104" i="3"/>
  <c r="CP106" i="3"/>
  <c r="CP107" i="3" s="1"/>
  <c r="CP105" i="3"/>
  <c r="CP108" i="3" l="1"/>
  <c r="CP109" i="3" s="1"/>
  <c r="CP132" i="3" l="1"/>
  <c r="CP113" i="3"/>
  <c r="CP119" i="3"/>
  <c r="CQ106" i="3"/>
  <c r="CQ105" i="3"/>
  <c r="CQ104" i="3"/>
  <c r="CQ108" i="3" l="1"/>
  <c r="CQ107" i="3" s="1"/>
  <c r="CQ119" i="3" l="1"/>
  <c r="CQ109" i="3"/>
  <c r="CQ132" i="3" l="1"/>
  <c r="CQ113" i="3"/>
  <c r="CR106" i="3"/>
  <c r="CR107" i="3" s="1"/>
  <c r="CR104" i="3"/>
  <c r="CR105" i="3"/>
  <c r="CR108" i="3" l="1"/>
  <c r="CR109" i="3" l="1"/>
  <c r="CS106" i="3" s="1"/>
  <c r="CR119" i="3"/>
  <c r="CS105" i="3" l="1"/>
  <c r="CS104" i="3"/>
  <c r="CS108" i="3" s="1"/>
  <c r="CS107" i="3" s="1"/>
  <c r="CR132" i="3"/>
  <c r="CR113" i="3"/>
  <c r="CS119" i="3" l="1"/>
  <c r="CS109" i="3"/>
  <c r="CS113" i="3" s="1"/>
  <c r="CT105" i="3" l="1"/>
  <c r="CT106" i="3"/>
  <c r="CT107" i="3" s="1"/>
  <c r="CS132" i="3"/>
  <c r="CT104" i="3"/>
  <c r="CT108" i="3" l="1"/>
  <c r="CT109" i="3" l="1"/>
  <c r="CU104" i="3" s="1"/>
  <c r="CT119" i="3"/>
  <c r="CU106" i="3" l="1"/>
  <c r="CT132" i="3"/>
  <c r="CT113" i="3"/>
  <c r="CU105" i="3"/>
  <c r="CU108" i="3" s="1"/>
  <c r="CU107" i="3" s="1"/>
  <c r="CU109" i="3" s="1"/>
  <c r="CU132" i="3" l="1"/>
  <c r="CU113" i="3"/>
  <c r="CU119" i="3"/>
  <c r="CV104" i="3"/>
  <c r="CV106" i="3"/>
  <c r="CV107" i="3" s="1"/>
  <c r="CV105" i="3"/>
  <c r="CV108" i="3" l="1"/>
  <c r="CV109" i="3" s="1"/>
  <c r="CV132" i="3" l="1"/>
  <c r="CV113" i="3"/>
  <c r="CV119" i="3"/>
  <c r="CW105" i="3"/>
  <c r="CW104" i="3"/>
  <c r="CW106" i="3"/>
  <c r="CW108" i="3" l="1"/>
  <c r="CW107" i="3" s="1"/>
  <c r="CW119" i="3" l="1"/>
  <c r="CW109" i="3"/>
  <c r="CW132" i="3" l="1"/>
  <c r="CW113" i="3"/>
  <c r="CX104" i="3"/>
  <c r="CX106" i="3"/>
  <c r="CX107" i="3" s="1"/>
  <c r="CX105" i="3"/>
  <c r="CX108" i="3" l="1"/>
  <c r="CX109" i="3" l="1"/>
  <c r="CY104" i="3" s="1"/>
  <c r="CX119" i="3"/>
  <c r="CY106" i="3" l="1"/>
  <c r="CX132" i="3"/>
  <c r="CX113" i="3"/>
  <c r="CY105" i="3"/>
  <c r="CY108" i="3" s="1"/>
  <c r="CY107" i="3" s="1"/>
  <c r="CY109" i="3" s="1"/>
  <c r="CY132" i="3" l="1"/>
  <c r="CY113" i="3"/>
  <c r="CY119" i="3"/>
  <c r="CZ106" i="3"/>
  <c r="CZ107" i="3" s="1"/>
  <c r="CZ105" i="3"/>
  <c r="CZ104" i="3"/>
  <c r="CZ108" i="3" l="1"/>
  <c r="CZ109" i="3" s="1"/>
  <c r="CZ132" i="3" l="1"/>
  <c r="CZ113" i="3"/>
  <c r="CZ119" i="3"/>
  <c r="DA105" i="3"/>
  <c r="DA104" i="3"/>
  <c r="DA106" i="3"/>
  <c r="DA108" i="3" l="1"/>
  <c r="DA107" i="3" s="1"/>
  <c r="DA109" i="3" s="1"/>
  <c r="DA132" i="3" l="1"/>
  <c r="DA113" i="3"/>
  <c r="DA119" i="3"/>
  <c r="DB106" i="3"/>
  <c r="DB107" i="3" s="1"/>
  <c r="DB104" i="3"/>
  <c r="DB105" i="3"/>
  <c r="DB108" i="3" l="1"/>
  <c r="DB109" i="3" s="1"/>
  <c r="DB132" i="3" l="1"/>
  <c r="DB113" i="3"/>
  <c r="DB119" i="3"/>
  <c r="DC105" i="3"/>
  <c r="DC104" i="3"/>
  <c r="DC106" i="3"/>
  <c r="DC108" i="3" l="1"/>
  <c r="DC107" i="3" s="1"/>
  <c r="DC109" i="3" s="1"/>
  <c r="DC113" i="3" s="1"/>
  <c r="DC119" i="3" l="1"/>
  <c r="DC132" i="3"/>
  <c r="DD106" i="3"/>
  <c r="DD107" i="3" s="1"/>
  <c r="DD104" i="3"/>
  <c r="DD105" i="3"/>
  <c r="DD108" i="3" l="1"/>
  <c r="DD109" i="3" s="1"/>
  <c r="DD113" i="3" s="1"/>
  <c r="DD119" i="3" l="1"/>
  <c r="DD132" i="3"/>
  <c r="DE104" i="3"/>
  <c r="DE105" i="3"/>
  <c r="DE106" i="3"/>
  <c r="DE108" i="3" l="1"/>
  <c r="DE107" i="3" l="1"/>
  <c r="DE109" i="3" l="1"/>
  <c r="DE113" i="3" s="1"/>
  <c r="DE119" i="3"/>
  <c r="DE132" i="3"/>
  <c r="DF106" i="3"/>
  <c r="DF107" i="3" s="1"/>
  <c r="DF105" i="3" l="1"/>
  <c r="DF104" i="3"/>
  <c r="DF108" i="3" l="1"/>
  <c r="DF109" i="3" s="1"/>
  <c r="DF113" i="3" s="1"/>
  <c r="DF119" i="3"/>
  <c r="DG104" i="3" l="1"/>
  <c r="DG105" i="3"/>
  <c r="DF132" i="3"/>
  <c r="DG106" i="3"/>
  <c r="DG108" i="3" l="1"/>
  <c r="DG107" i="3" s="1"/>
  <c r="DG109" i="3" s="1"/>
  <c r="DG119" i="3"/>
  <c r="DG132" i="3" l="1"/>
  <c r="DG113" i="3"/>
  <c r="DH104" i="3"/>
  <c r="DH106" i="3"/>
  <c r="DH105" i="3"/>
  <c r="DH107" i="3"/>
  <c r="DH108" i="3" l="1"/>
  <c r="DH109" i="3" l="1"/>
  <c r="DI105" i="3" s="1"/>
  <c r="DH119" i="3"/>
  <c r="DI104" i="3"/>
  <c r="DH132" i="3" l="1"/>
  <c r="DH113" i="3"/>
  <c r="DI106" i="3"/>
  <c r="DI108" i="3"/>
  <c r="DI107" i="3" s="1"/>
  <c r="DI119" i="3" l="1"/>
  <c r="DI109" i="3"/>
  <c r="DI132" i="3" l="1"/>
  <c r="DI113" i="3"/>
  <c r="DJ105" i="3"/>
  <c r="DJ104" i="3"/>
  <c r="DJ106" i="3"/>
  <c r="DJ107" i="3" l="1"/>
  <c r="DJ108" i="3"/>
  <c r="DJ119" i="3" s="1"/>
  <c r="DJ109" i="3" l="1"/>
  <c r="DJ132" i="3" l="1"/>
  <c r="DJ113" i="3"/>
  <c r="DK106" i="3"/>
  <c r="DK105" i="3"/>
  <c r="DK104" i="3"/>
  <c r="DK108" i="3" l="1"/>
  <c r="DK107" i="3" l="1"/>
  <c r="DK119" i="3" s="1"/>
  <c r="DK109" i="3" l="1"/>
  <c r="DK132" i="3" s="1"/>
  <c r="DL105" i="3" l="1"/>
  <c r="DK113" i="3"/>
  <c r="DL104" i="3"/>
  <c r="DL108" i="3" s="1"/>
  <c r="DL106" i="3"/>
  <c r="DL107" i="3" s="1"/>
  <c r="DL109" i="3" l="1"/>
  <c r="DM106" i="3" s="1"/>
  <c r="DL119" i="3"/>
  <c r="DM105" i="3" l="1"/>
  <c r="DL132" i="3"/>
  <c r="DL113" i="3"/>
  <c r="DM104" i="3"/>
  <c r="DM108" i="3" s="1"/>
  <c r="DM107" i="3" s="1"/>
  <c r="DM109" i="3" s="1"/>
  <c r="DM132" i="3" l="1"/>
  <c r="DM113" i="3"/>
  <c r="DM119" i="3"/>
  <c r="DN104" i="3"/>
  <c r="DN106" i="3"/>
  <c r="DN107" i="3" s="1"/>
  <c r="DN105" i="3"/>
  <c r="DN108" i="3" l="1"/>
  <c r="DN109" i="3" s="1"/>
  <c r="DN132" i="3" l="1"/>
  <c r="DN113" i="3"/>
  <c r="DN119" i="3"/>
  <c r="DO106" i="3"/>
  <c r="DO105" i="3"/>
  <c r="DO104" i="3"/>
  <c r="DO108" i="3" l="1"/>
  <c r="DO107" i="3" s="1"/>
  <c r="DO119" i="3" l="1"/>
  <c r="DO109" i="3"/>
  <c r="DO113" i="3" s="1"/>
  <c r="DP106" i="3" l="1"/>
  <c r="DP107" i="3" s="1"/>
  <c r="DO132" i="3"/>
  <c r="DP105" i="3"/>
  <c r="DP104" i="3"/>
  <c r="DP108" i="3" l="1"/>
  <c r="DP109" i="3" l="1"/>
  <c r="DP113" i="3" s="1"/>
  <c r="DP119" i="3"/>
  <c r="DP132" i="3" l="1"/>
  <c r="DQ104" i="3"/>
  <c r="DQ105" i="3"/>
  <c r="DQ106" i="3"/>
  <c r="DQ108" i="3"/>
  <c r="DQ107" i="3" s="1"/>
  <c r="DQ119" i="3" l="1"/>
  <c r="DQ109" i="3"/>
  <c r="DQ132" i="3" l="1"/>
  <c r="DQ113" i="3"/>
  <c r="DR104" i="3"/>
  <c r="DR106" i="3"/>
  <c r="DR107" i="3" s="1"/>
  <c r="DR105" i="3"/>
  <c r="DR108" i="3" l="1"/>
  <c r="DR109" i="3" l="1"/>
  <c r="DS104" i="3" s="1"/>
  <c r="DR119" i="3"/>
  <c r="DS105" i="3"/>
  <c r="DS106" i="3" l="1"/>
  <c r="DR132" i="3"/>
  <c r="DR113" i="3"/>
  <c r="DS108" i="3"/>
  <c r="DS107" i="3" s="1"/>
  <c r="DS109" i="3" s="1"/>
  <c r="DS132" i="3" l="1"/>
  <c r="DS113" i="3"/>
  <c r="DS119" i="3"/>
  <c r="DT104" i="3"/>
  <c r="D104" i="3" s="1"/>
  <c r="B18" i="16" s="1"/>
  <c r="B19" i="16" s="1"/>
  <c r="D19" i="16" s="1"/>
  <c r="DT106" i="3"/>
  <c r="DT105" i="3"/>
  <c r="D105" i="3" s="1"/>
  <c r="B57" i="16" s="1"/>
  <c r="B96" i="16" l="1"/>
  <c r="B103" i="16" s="1"/>
  <c r="D128" i="3"/>
  <c r="D130" i="3"/>
  <c r="D106" i="3"/>
  <c r="DT107" i="3"/>
  <c r="D107" i="3" s="1"/>
  <c r="BF114" i="3" s="1"/>
  <c r="BF116" i="3" s="1"/>
  <c r="B90" i="16"/>
  <c r="DT108" i="3"/>
  <c r="D108" i="3" s="1"/>
  <c r="B15" i="21" s="1"/>
  <c r="C15" i="21" s="1"/>
  <c r="B87" i="16"/>
  <c r="D8" i="16"/>
  <c r="D18" i="16"/>
  <c r="B64" i="6" s="1"/>
  <c r="DS114" i="3" l="1"/>
  <c r="DO114" i="3"/>
  <c r="DK114" i="3"/>
  <c r="DK116" i="3" s="1"/>
  <c r="DG114" i="3"/>
  <c r="DC114" i="3"/>
  <c r="CY114" i="3"/>
  <c r="CY116" i="3" s="1"/>
  <c r="CU114" i="3"/>
  <c r="CQ114" i="3"/>
  <c r="CM114" i="3"/>
  <c r="CM116" i="3" s="1"/>
  <c r="CI114" i="3"/>
  <c r="CE114" i="3"/>
  <c r="CA114" i="3"/>
  <c r="CA116" i="3" s="1"/>
  <c r="BW114" i="3"/>
  <c r="BS114" i="3"/>
  <c r="BO114" i="3"/>
  <c r="BO116" i="3" s="1"/>
  <c r="BK114" i="3"/>
  <c r="BG114" i="3"/>
  <c r="AY114" i="3"/>
  <c r="AZ114" i="3"/>
  <c r="AZ116" i="3" s="1"/>
  <c r="DL114" i="3"/>
  <c r="CV114" i="3"/>
  <c r="CV116" i="3" s="1"/>
  <c r="CF114" i="3"/>
  <c r="BP114" i="3"/>
  <c r="AV114" i="3"/>
  <c r="DH114" i="3"/>
  <c r="DH116" i="3" s="1"/>
  <c r="CR114" i="3"/>
  <c r="CB114" i="3"/>
  <c r="BL114" i="3"/>
  <c r="BL116" i="3" s="1"/>
  <c r="AX114" i="3"/>
  <c r="DN114" i="3"/>
  <c r="DN116" i="3" s="1"/>
  <c r="DF114" i="3"/>
  <c r="CX114" i="3"/>
  <c r="CP114" i="3"/>
  <c r="CP116" i="3" s="1"/>
  <c r="CH114" i="3"/>
  <c r="BZ114" i="3"/>
  <c r="BR114" i="3"/>
  <c r="BR116" i="3" s="1"/>
  <c r="BJ114" i="3"/>
  <c r="DQ114" i="3"/>
  <c r="DQ116" i="3" s="1"/>
  <c r="DM114" i="3"/>
  <c r="DI114" i="3"/>
  <c r="DE114" i="3"/>
  <c r="DE116" i="3" s="1"/>
  <c r="DA114" i="3"/>
  <c r="CW114" i="3"/>
  <c r="CS114" i="3"/>
  <c r="CS116" i="3" s="1"/>
  <c r="CO114" i="3"/>
  <c r="CK114" i="3"/>
  <c r="CG114" i="3"/>
  <c r="CG116" i="3" s="1"/>
  <c r="CC114" i="3"/>
  <c r="BY114" i="3"/>
  <c r="BU114" i="3"/>
  <c r="BU116" i="3" s="1"/>
  <c r="BQ114" i="3"/>
  <c r="BM114" i="3"/>
  <c r="BI114" i="3"/>
  <c r="BI116" i="3" s="1"/>
  <c r="BE114" i="3"/>
  <c r="AW114" i="3"/>
  <c r="AW116" i="3" s="1"/>
  <c r="DD114" i="3"/>
  <c r="CN114" i="3"/>
  <c r="BX114" i="3"/>
  <c r="BX116" i="3" s="1"/>
  <c r="BH114" i="3"/>
  <c r="DP114" i="3"/>
  <c r="CZ114" i="3"/>
  <c r="CJ114" i="3"/>
  <c r="CJ116" i="3" s="1"/>
  <c r="BT114" i="3"/>
  <c r="BD114" i="3"/>
  <c r="DR114" i="3"/>
  <c r="DJ114" i="3"/>
  <c r="DB114" i="3"/>
  <c r="DB116" i="3" s="1"/>
  <c r="CT114" i="3"/>
  <c r="CL114" i="3"/>
  <c r="CD114" i="3"/>
  <c r="CD116" i="3" s="1"/>
  <c r="BV114" i="3"/>
  <c r="BN114" i="3"/>
  <c r="DT119" i="3"/>
  <c r="B16" i="21"/>
  <c r="C16" i="21" s="1"/>
  <c r="B65" i="6"/>
  <c r="D10" i="16"/>
  <c r="H120" i="2"/>
  <c r="DT109" i="3"/>
  <c r="DT113" i="3" s="1"/>
  <c r="S114" i="3"/>
  <c r="S116" i="3" s="1"/>
  <c r="E114" i="3"/>
  <c r="AG114" i="3"/>
  <c r="AN114" i="3"/>
  <c r="AN116" i="3" s="1"/>
  <c r="BC114" i="3"/>
  <c r="BC116" i="3" s="1"/>
  <c r="W114" i="3"/>
  <c r="AT114" i="3"/>
  <c r="AT116" i="3" s="1"/>
  <c r="AJ114" i="3"/>
  <c r="BA114" i="3"/>
  <c r="U114" i="3"/>
  <c r="Z114" i="3"/>
  <c r="P114" i="3"/>
  <c r="P116" i="3" s="1"/>
  <c r="AQ114" i="3"/>
  <c r="AQ116" i="3" s="1"/>
  <c r="K114" i="3"/>
  <c r="BB114" i="3"/>
  <c r="AR114" i="3"/>
  <c r="Y114" i="3"/>
  <c r="Y116" i="3" s="1"/>
  <c r="AH114" i="3"/>
  <c r="AH116" i="3" s="1"/>
  <c r="X114" i="3"/>
  <c r="AU114" i="3"/>
  <c r="O114" i="3"/>
  <c r="AD114" i="3"/>
  <c r="T114" i="3"/>
  <c r="AS114" i="3"/>
  <c r="M114" i="3"/>
  <c r="M116" i="3" s="1"/>
  <c r="F114" i="3"/>
  <c r="AI114" i="3"/>
  <c r="AL114" i="3"/>
  <c r="AB114" i="3"/>
  <c r="AB116" i="3" s="1"/>
  <c r="Q114" i="3"/>
  <c r="R114" i="3"/>
  <c r="J114" i="3"/>
  <c r="J116" i="3" s="1"/>
  <c r="AM114" i="3"/>
  <c r="G114" i="3"/>
  <c r="G116" i="3" s="1"/>
  <c r="N114" i="3"/>
  <c r="H114" i="3"/>
  <c r="AK114" i="3"/>
  <c r="AK116" i="3" s="1"/>
  <c r="AA114" i="3"/>
  <c r="V114" i="3"/>
  <c r="V116" i="3" s="1"/>
  <c r="L114" i="3"/>
  <c r="AO114" i="3"/>
  <c r="I114" i="3"/>
  <c r="AE114" i="3"/>
  <c r="AE116" i="3" s="1"/>
  <c r="AC114" i="3"/>
  <c r="AP114" i="3"/>
  <c r="AF114" i="3"/>
  <c r="B14" i="21"/>
  <c r="C14" i="21" s="1"/>
  <c r="B68" i="6"/>
  <c r="DT132" i="3" l="1"/>
  <c r="DT114" i="3"/>
  <c r="DT116" i="3" s="1"/>
  <c r="D116" i="3" s="1"/>
  <c r="D119" i="3"/>
  <c r="D109" i="3"/>
  <c r="E95" i="2"/>
  <c r="F95" i="2"/>
  <c r="G95" i="2"/>
  <c r="G118" i="3"/>
  <c r="G120" i="3" s="1"/>
  <c r="C95" i="2"/>
  <c r="G195" i="3"/>
  <c r="D95" i="2"/>
  <c r="B49" i="16" l="1"/>
  <c r="B50" i="16" s="1"/>
  <c r="B91" i="16"/>
  <c r="G194" i="3"/>
  <c r="G122" i="3"/>
  <c r="H115" i="3"/>
  <c r="H117" i="3"/>
  <c r="H95" i="2"/>
  <c r="H118" i="3" l="1"/>
  <c r="H120" i="3" s="1"/>
  <c r="H194" i="3" s="1"/>
  <c r="H195" i="3"/>
  <c r="G174" i="3"/>
  <c r="G131" i="3"/>
  <c r="I115" i="3" l="1"/>
  <c r="I118" i="3" s="1"/>
  <c r="I120" i="3" s="1"/>
  <c r="I117" i="3"/>
  <c r="I195" i="3" s="1"/>
  <c r="H122" i="3"/>
  <c r="H174" i="3" s="1"/>
  <c r="G175" i="3"/>
  <c r="G129" i="3" s="1"/>
  <c r="G191" i="3"/>
  <c r="G192" i="3" s="1"/>
  <c r="G128" i="3" s="1"/>
  <c r="H131" i="3" l="1"/>
  <c r="I194" i="3"/>
  <c r="H191" i="3"/>
  <c r="H192" i="3" s="1"/>
  <c r="H128" i="3" s="1"/>
  <c r="H175" i="3"/>
  <c r="H129" i="3" s="1"/>
  <c r="I122" i="3"/>
  <c r="J115" i="3"/>
  <c r="J117" i="3"/>
  <c r="J195" i="3" l="1"/>
  <c r="J118" i="3"/>
  <c r="J120" i="3" s="1"/>
  <c r="I131" i="3"/>
  <c r="I174" i="3"/>
  <c r="J194" i="3" l="1"/>
  <c r="B21" i="20" s="1"/>
  <c r="J122" i="3"/>
  <c r="K117" i="3"/>
  <c r="K115" i="3"/>
  <c r="I191" i="3"/>
  <c r="I192" i="3" s="1"/>
  <c r="I128" i="3" s="1"/>
  <c r="I175" i="3"/>
  <c r="I129" i="3" s="1"/>
  <c r="K195" i="3" l="1"/>
  <c r="K118" i="3"/>
  <c r="K120" i="3" s="1"/>
  <c r="J131" i="3"/>
  <c r="J174" i="3"/>
  <c r="K194" i="3" l="1"/>
  <c r="J191" i="3"/>
  <c r="J192" i="3" s="1"/>
  <c r="J128" i="3" s="1"/>
  <c r="J175" i="3"/>
  <c r="L117" i="3"/>
  <c r="K122" i="3"/>
  <c r="L115" i="3"/>
  <c r="L118" i="3" s="1"/>
  <c r="J129" i="3" l="1"/>
  <c r="B24" i="20"/>
  <c r="L120" i="3"/>
  <c r="L194" i="3" s="1"/>
  <c r="L195" i="3"/>
  <c r="K174" i="3"/>
  <c r="K131" i="3"/>
  <c r="K191" i="3" l="1"/>
  <c r="K192" i="3" s="1"/>
  <c r="K128" i="3" s="1"/>
  <c r="K175" i="3"/>
  <c r="K129" i="3" s="1"/>
  <c r="L122" i="3"/>
  <c r="M115" i="3"/>
  <c r="M117" i="3"/>
  <c r="L174" i="3" l="1"/>
  <c r="L131" i="3"/>
  <c r="M195" i="3"/>
  <c r="M118" i="3"/>
  <c r="M120" i="3" l="1"/>
  <c r="M194" i="3" s="1"/>
  <c r="L191" i="3"/>
  <c r="L192" i="3" s="1"/>
  <c r="L128" i="3" s="1"/>
  <c r="L175" i="3"/>
  <c r="L129" i="3" s="1"/>
  <c r="N117" i="3" l="1"/>
  <c r="N115" i="3"/>
  <c r="M122" i="3"/>
  <c r="M174" i="3" l="1"/>
  <c r="M131" i="3"/>
  <c r="N118" i="3"/>
  <c r="N120" i="3" s="1"/>
  <c r="N195" i="3"/>
  <c r="N194" i="3" l="1"/>
  <c r="M191" i="3"/>
  <c r="M192" i="3" s="1"/>
  <c r="M128" i="3" s="1"/>
  <c r="M175" i="3"/>
  <c r="M129" i="3" s="1"/>
  <c r="O115" i="3"/>
  <c r="O118" i="3" s="1"/>
  <c r="O120" i="3" s="1"/>
  <c r="N122" i="3"/>
  <c r="O117" i="3"/>
  <c r="O195" i="3" l="1"/>
  <c r="O122" i="3"/>
  <c r="P117" i="3"/>
  <c r="P115" i="3"/>
  <c r="N174" i="3"/>
  <c r="N131" i="3"/>
  <c r="O194" i="3"/>
  <c r="P118" i="3" l="1"/>
  <c r="P195" i="3"/>
  <c r="B33" i="20" s="1"/>
  <c r="B27" i="18"/>
  <c r="D27" i="18" s="1"/>
  <c r="C94" i="2"/>
  <c r="C98" i="2" s="1"/>
  <c r="C103" i="2" s="1"/>
  <c r="C110" i="2" s="1"/>
  <c r="N191" i="3"/>
  <c r="N192" i="3" s="1"/>
  <c r="N128" i="3" s="1"/>
  <c r="N175" i="3"/>
  <c r="N129" i="3" s="1"/>
  <c r="O174" i="3"/>
  <c r="O131" i="3"/>
  <c r="O191" i="3" l="1"/>
  <c r="O192" i="3" s="1"/>
  <c r="O128" i="3" s="1"/>
  <c r="O175" i="3"/>
  <c r="O129" i="3" s="1"/>
  <c r="F27" i="18"/>
  <c r="P120" i="3"/>
  <c r="P194" i="3" s="1"/>
  <c r="C21" i="20" s="1"/>
  <c r="Q115" i="3" l="1"/>
  <c r="Q117" i="3"/>
  <c r="P122" i="3"/>
  <c r="C100" i="2" l="1"/>
  <c r="P174" i="3"/>
  <c r="P131" i="3"/>
  <c r="Q195" i="3"/>
  <c r="Q118" i="3"/>
  <c r="P191" i="3" l="1"/>
  <c r="P175" i="3"/>
  <c r="Q120" i="3"/>
  <c r="Q194" i="3" s="1"/>
  <c r="P129" i="3" l="1"/>
  <c r="C24" i="20"/>
  <c r="P192" i="3"/>
  <c r="P128" i="3" s="1"/>
  <c r="R115" i="3"/>
  <c r="R118" i="3" s="1"/>
  <c r="R120" i="3" s="1"/>
  <c r="Q122" i="3"/>
  <c r="R117" i="3"/>
  <c r="R195" i="3" l="1"/>
  <c r="R122" i="3"/>
  <c r="S115" i="3"/>
  <c r="S117" i="3"/>
  <c r="Q131" i="3"/>
  <c r="Q174" i="3"/>
  <c r="R194" i="3"/>
  <c r="B23" i="20" l="1"/>
  <c r="B28" i="20" s="1"/>
  <c r="B30" i="20" s="1"/>
  <c r="Q175" i="3"/>
  <c r="Q129" i="3" s="1"/>
  <c r="Q191" i="3"/>
  <c r="Q192" i="3" s="1"/>
  <c r="Q128" i="3" s="1"/>
  <c r="S118" i="3"/>
  <c r="S120" i="3" s="1"/>
  <c r="S195" i="3"/>
  <c r="R174" i="3"/>
  <c r="R131" i="3"/>
  <c r="C18" i="20" l="1"/>
  <c r="C20" i="20" s="1"/>
  <c r="S194" i="3"/>
  <c r="S122" i="3"/>
  <c r="T115" i="3"/>
  <c r="T117" i="3"/>
  <c r="R191" i="3"/>
  <c r="R192" i="3" s="1"/>
  <c r="R128" i="3" s="1"/>
  <c r="R175" i="3"/>
  <c r="R129" i="3" s="1"/>
  <c r="T195" i="3" l="1"/>
  <c r="T118" i="3"/>
  <c r="T120" i="3" s="1"/>
  <c r="S174" i="3"/>
  <c r="S131" i="3"/>
  <c r="S191" i="3" l="1"/>
  <c r="S192" i="3" s="1"/>
  <c r="S128" i="3" s="1"/>
  <c r="S175" i="3"/>
  <c r="S129" i="3" s="1"/>
  <c r="T194" i="3"/>
  <c r="T122" i="3"/>
  <c r="U117" i="3"/>
  <c r="U195" i="3" s="1"/>
  <c r="U115" i="3"/>
  <c r="U118" i="3" s="1"/>
  <c r="U120" i="3" l="1"/>
  <c r="U194" i="3" s="1"/>
  <c r="T174" i="3"/>
  <c r="T131" i="3"/>
  <c r="T191" i="3" l="1"/>
  <c r="T192" i="3" s="1"/>
  <c r="T128" i="3" s="1"/>
  <c r="T175" i="3"/>
  <c r="T129" i="3" s="1"/>
  <c r="V115" i="3"/>
  <c r="U122" i="3"/>
  <c r="V117" i="3"/>
  <c r="U131" i="3" l="1"/>
  <c r="U174" i="3"/>
  <c r="V118" i="3"/>
  <c r="V120" i="3" s="1"/>
  <c r="V195" i="3"/>
  <c r="C33" i="20" s="1"/>
  <c r="V194" i="3" l="1"/>
  <c r="D21" i="20" s="1"/>
  <c r="W117" i="3"/>
  <c r="W115" i="3"/>
  <c r="V122" i="3"/>
  <c r="U191" i="3"/>
  <c r="U192" i="3" s="1"/>
  <c r="U128" i="3" s="1"/>
  <c r="U175" i="3"/>
  <c r="U129" i="3" s="1"/>
  <c r="V131" i="3" l="1"/>
  <c r="V174" i="3"/>
  <c r="W118" i="3"/>
  <c r="W120" i="3" s="1"/>
  <c r="W195" i="3"/>
  <c r="W194" i="3" l="1"/>
  <c r="X115" i="3"/>
  <c r="X118" i="3" s="1"/>
  <c r="W122" i="3"/>
  <c r="X117" i="3"/>
  <c r="V191" i="3"/>
  <c r="V175" i="3"/>
  <c r="V129" i="3" l="1"/>
  <c r="B31" i="20" s="1"/>
  <c r="B51" i="20" s="1"/>
  <c r="B52" i="20" s="1"/>
  <c r="D24" i="20"/>
  <c r="V192" i="3"/>
  <c r="X195" i="3"/>
  <c r="X120" i="3"/>
  <c r="W174" i="3"/>
  <c r="W131" i="3"/>
  <c r="C23" i="20" l="1"/>
  <c r="V128" i="3"/>
  <c r="B34" i="20"/>
  <c r="X122" i="3"/>
  <c r="Y117" i="3"/>
  <c r="Y115" i="3"/>
  <c r="X194" i="3"/>
  <c r="W191" i="3"/>
  <c r="W192" i="3" s="1"/>
  <c r="W128" i="3" s="1"/>
  <c r="W175" i="3"/>
  <c r="W129" i="3" s="1"/>
  <c r="B39" i="20" l="1"/>
  <c r="B36" i="20"/>
  <c r="B40" i="20" s="1"/>
  <c r="D18" i="20"/>
  <c r="D20" i="20" s="1"/>
  <c r="C28" i="20"/>
  <c r="C30" i="20" s="1"/>
  <c r="Y195" i="3"/>
  <c r="Y118" i="3"/>
  <c r="X131" i="3"/>
  <c r="X174" i="3"/>
  <c r="Y120" i="3" l="1"/>
  <c r="Y194" i="3" s="1"/>
  <c r="X191" i="3"/>
  <c r="X192" i="3" s="1"/>
  <c r="X128" i="3" s="1"/>
  <c r="X175" i="3"/>
  <c r="X129" i="3" l="1"/>
  <c r="Y122" i="3"/>
  <c r="Z117" i="3"/>
  <c r="Z115" i="3"/>
  <c r="Y174" i="3" l="1"/>
  <c r="Y131" i="3"/>
  <c r="Z195" i="3"/>
  <c r="Z118" i="3"/>
  <c r="Z120" i="3" l="1"/>
  <c r="Z194" i="3" s="1"/>
  <c r="Y191" i="3"/>
  <c r="Y192" i="3" s="1"/>
  <c r="Y128" i="3" s="1"/>
  <c r="Y175" i="3"/>
  <c r="Y129" i="3" s="1"/>
  <c r="AA117" i="3" l="1"/>
  <c r="AA195" i="3" s="1"/>
  <c r="AA115" i="3"/>
  <c r="AA118" i="3" s="1"/>
  <c r="Z122" i="3"/>
  <c r="Z174" i="3" l="1"/>
  <c r="Z131" i="3"/>
  <c r="AA120" i="3"/>
  <c r="AA194" i="3" s="1"/>
  <c r="AB117" i="3" l="1"/>
  <c r="AB115" i="3"/>
  <c r="AA122" i="3"/>
  <c r="Z191" i="3"/>
  <c r="Z192" i="3" s="1"/>
  <c r="Z128" i="3" s="1"/>
  <c r="Z175" i="3"/>
  <c r="Z129" i="3" s="1"/>
  <c r="AA174" i="3" l="1"/>
  <c r="AA131" i="3"/>
  <c r="D94" i="2"/>
  <c r="D98" i="2" s="1"/>
  <c r="D103" i="2" s="1"/>
  <c r="D110" i="2" s="1"/>
  <c r="AB195" i="3"/>
  <c r="D33" i="20" s="1"/>
  <c r="AB118" i="3"/>
  <c r="B28" i="18"/>
  <c r="D28" i="18" s="1"/>
  <c r="AB120" i="3" l="1"/>
  <c r="AB194" i="3" s="1"/>
  <c r="E21" i="20" s="1"/>
  <c r="F28" i="18"/>
  <c r="AA191" i="3"/>
  <c r="AA192" i="3" s="1"/>
  <c r="AA128" i="3" s="1"/>
  <c r="AA175" i="3"/>
  <c r="AA129" i="3" s="1"/>
  <c r="AC117" i="3" l="1"/>
  <c r="AB122" i="3"/>
  <c r="AC115" i="3"/>
  <c r="AB174" i="3" l="1"/>
  <c r="AB131" i="3"/>
  <c r="D100" i="2"/>
  <c r="AC118" i="3"/>
  <c r="AC195" i="3"/>
  <c r="AB191" i="3" l="1"/>
  <c r="AB175" i="3"/>
  <c r="AC120" i="3"/>
  <c r="AB129" i="3" l="1"/>
  <c r="C31" i="20" s="1"/>
  <c r="C51" i="20" s="1"/>
  <c r="C52" i="20" s="1"/>
  <c r="E24" i="20"/>
  <c r="AB192" i="3"/>
  <c r="AC122" i="3"/>
  <c r="AD115" i="3"/>
  <c r="AD118" i="3" s="1"/>
  <c r="AD117" i="3"/>
  <c r="AC194" i="3"/>
  <c r="D23" i="20" l="1"/>
  <c r="AB128" i="3"/>
  <c r="C34" i="20"/>
  <c r="AD195" i="3"/>
  <c r="AD120" i="3"/>
  <c r="AD194" i="3" s="1"/>
  <c r="AC131" i="3"/>
  <c r="AC174" i="3"/>
  <c r="C36" i="20" l="1"/>
  <c r="C40" i="20" s="1"/>
  <c r="C39" i="20"/>
  <c r="D28" i="20"/>
  <c r="D30" i="20" s="1"/>
  <c r="E18" i="20"/>
  <c r="E20" i="20" s="1"/>
  <c r="AE115" i="3"/>
  <c r="AD122" i="3"/>
  <c r="AE117" i="3"/>
  <c r="AC191" i="3"/>
  <c r="AC192" i="3" s="1"/>
  <c r="AC128" i="3" s="1"/>
  <c r="AC175" i="3"/>
  <c r="AC129" i="3" s="1"/>
  <c r="AD174" i="3" l="1"/>
  <c r="AD131" i="3"/>
  <c r="AE118" i="3"/>
  <c r="AE195" i="3"/>
  <c r="AE120" i="3" l="1"/>
  <c r="AE194" i="3" s="1"/>
  <c r="AD175" i="3"/>
  <c r="AD129" i="3" s="1"/>
  <c r="AD191" i="3"/>
  <c r="AD192" i="3" s="1"/>
  <c r="AD128" i="3" s="1"/>
  <c r="AF115" i="3" l="1"/>
  <c r="AE122" i="3"/>
  <c r="AF117" i="3"/>
  <c r="AE131" i="3" l="1"/>
  <c r="AE174" i="3"/>
  <c r="AF118" i="3"/>
  <c r="AF195" i="3"/>
  <c r="AF120" i="3" l="1"/>
  <c r="AF194" i="3" s="1"/>
  <c r="AE175" i="3"/>
  <c r="AE129" i="3" s="1"/>
  <c r="AE191" i="3"/>
  <c r="AE192" i="3" s="1"/>
  <c r="AE128" i="3" s="1"/>
  <c r="AF122" i="3" l="1"/>
  <c r="AG115" i="3"/>
  <c r="AG118" i="3" s="1"/>
  <c r="AG117" i="3"/>
  <c r="AG120" i="3" l="1"/>
  <c r="AG194" i="3" s="1"/>
  <c r="AG195" i="3"/>
  <c r="AF174" i="3"/>
  <c r="AF131" i="3"/>
  <c r="AF191" i="3" l="1"/>
  <c r="AF192" i="3" s="1"/>
  <c r="AF128" i="3" s="1"/>
  <c r="AF175" i="3"/>
  <c r="AF129" i="3" s="1"/>
  <c r="AH115" i="3"/>
  <c r="AG122" i="3"/>
  <c r="AH117" i="3"/>
  <c r="AH118" i="3" l="1"/>
  <c r="AH195" i="3"/>
  <c r="E33" i="20" s="1"/>
  <c r="AG131" i="3"/>
  <c r="AG174" i="3"/>
  <c r="AG191" i="3" l="1"/>
  <c r="AG192" i="3" s="1"/>
  <c r="AG128" i="3" s="1"/>
  <c r="AG175" i="3"/>
  <c r="AG129" i="3" s="1"/>
  <c r="AH120" i="3"/>
  <c r="AI115" i="3" l="1"/>
  <c r="AH122" i="3"/>
  <c r="AI117" i="3"/>
  <c r="AH194" i="3"/>
  <c r="F21" i="20" s="1"/>
  <c r="AH174" i="3" l="1"/>
  <c r="AH131" i="3"/>
  <c r="AI118" i="3"/>
  <c r="AI120" i="3" s="1"/>
  <c r="AI195" i="3"/>
  <c r="AJ117" i="3" l="1"/>
  <c r="AJ115" i="3"/>
  <c r="AJ118" i="3" s="1"/>
  <c r="AI122" i="3"/>
  <c r="AI194" i="3"/>
  <c r="AH175" i="3"/>
  <c r="AH191" i="3"/>
  <c r="AH129" i="3" l="1"/>
  <c r="D31" i="20" s="1"/>
  <c r="D51" i="20" s="1"/>
  <c r="D52" i="20" s="1"/>
  <c r="F24" i="20"/>
  <c r="AH192" i="3"/>
  <c r="AH128" i="3" s="1"/>
  <c r="AJ120" i="3"/>
  <c r="AJ194" i="3" s="1"/>
  <c r="AI174" i="3"/>
  <c r="AI131" i="3"/>
  <c r="AJ195" i="3"/>
  <c r="D34" i="20" s="1"/>
  <c r="D39" i="20" l="1"/>
  <c r="D36" i="20"/>
  <c r="D40" i="20" s="1"/>
  <c r="AI191" i="3"/>
  <c r="AI192" i="3" s="1"/>
  <c r="AI128" i="3" s="1"/>
  <c r="AI175" i="3"/>
  <c r="AI129" i="3" s="1"/>
  <c r="AK115" i="3"/>
  <c r="AK117" i="3"/>
  <c r="AJ122" i="3"/>
  <c r="E23" i="20" l="1"/>
  <c r="F18" i="20" s="1"/>
  <c r="F20" i="20" s="1"/>
  <c r="AK195" i="3"/>
  <c r="AK118" i="3"/>
  <c r="AJ174" i="3"/>
  <c r="AJ131" i="3"/>
  <c r="E28" i="20" l="1"/>
  <c r="E30" i="20" s="1"/>
  <c r="AJ191" i="3"/>
  <c r="AJ192" i="3" s="1"/>
  <c r="AJ128" i="3" s="1"/>
  <c r="AJ175" i="3"/>
  <c r="AJ129" i="3" s="1"/>
  <c r="AK120" i="3"/>
  <c r="AL115" i="3" l="1"/>
  <c r="AK122" i="3"/>
  <c r="AL117" i="3"/>
  <c r="AK194" i="3"/>
  <c r="AK131" i="3" l="1"/>
  <c r="AK174" i="3"/>
  <c r="AL195" i="3"/>
  <c r="AL118" i="3"/>
  <c r="AL120" i="3" l="1"/>
  <c r="AL194" i="3" s="1"/>
  <c r="AK191" i="3"/>
  <c r="AK192" i="3" s="1"/>
  <c r="AK128" i="3" s="1"/>
  <c r="AK175" i="3"/>
  <c r="AK129" i="3" s="1"/>
  <c r="AM115" i="3" l="1"/>
  <c r="AM118" i="3" s="1"/>
  <c r="AM120" i="3" s="1"/>
  <c r="AL122" i="3"/>
  <c r="AM117" i="3"/>
  <c r="AM195" i="3" l="1"/>
  <c r="AM122" i="3"/>
  <c r="AN115" i="3"/>
  <c r="AN117" i="3"/>
  <c r="AL131" i="3"/>
  <c r="AL174" i="3"/>
  <c r="AM194" i="3"/>
  <c r="AL191" i="3" l="1"/>
  <c r="AL192" i="3" s="1"/>
  <c r="AL128" i="3" s="1"/>
  <c r="AL175" i="3"/>
  <c r="AL129" i="3" s="1"/>
  <c r="AN195" i="3"/>
  <c r="AN118" i="3"/>
  <c r="B29" i="18"/>
  <c r="D29" i="18" s="1"/>
  <c r="E94" i="2"/>
  <c r="E98" i="2" s="1"/>
  <c r="E103" i="2" s="1"/>
  <c r="E110" i="2" s="1"/>
  <c r="AM174" i="3"/>
  <c r="AM131" i="3"/>
  <c r="AM191" i="3" l="1"/>
  <c r="AM192" i="3" s="1"/>
  <c r="AM128" i="3" s="1"/>
  <c r="AM175" i="3"/>
  <c r="AM129" i="3" s="1"/>
  <c r="F29" i="18"/>
  <c r="AN120" i="3"/>
  <c r="AN194" i="3" s="1"/>
  <c r="AN122" i="3" l="1"/>
  <c r="AO115" i="3"/>
  <c r="AO117" i="3"/>
  <c r="AO195" i="3" l="1"/>
  <c r="AO118" i="3"/>
  <c r="AO120" i="3" s="1"/>
  <c r="AN174" i="3"/>
  <c r="AN131" i="3"/>
  <c r="E100" i="2"/>
  <c r="AO194" i="3" l="1"/>
  <c r="AN191" i="3"/>
  <c r="AN175" i="3"/>
  <c r="AN129" i="3" s="1"/>
  <c r="E51" i="20" s="1"/>
  <c r="E52" i="20" s="1"/>
  <c r="AP115" i="3"/>
  <c r="AP118" i="3" s="1"/>
  <c r="AP120" i="3" s="1"/>
  <c r="AO122" i="3"/>
  <c r="AP117" i="3"/>
  <c r="AN192" i="3" l="1"/>
  <c r="AO131" i="3"/>
  <c r="AO174" i="3"/>
  <c r="AP195" i="3"/>
  <c r="AP122" i="3"/>
  <c r="AQ115" i="3"/>
  <c r="AQ117" i="3"/>
  <c r="AP194" i="3"/>
  <c r="F23" i="20" l="1"/>
  <c r="AN128" i="3"/>
  <c r="E34" i="20"/>
  <c r="AQ195" i="3"/>
  <c r="AQ118" i="3"/>
  <c r="AP131" i="3"/>
  <c r="AP174" i="3"/>
  <c r="AO191" i="3"/>
  <c r="AO192" i="3" s="1"/>
  <c r="AO128" i="3" s="1"/>
  <c r="AO175" i="3"/>
  <c r="AO129" i="3" s="1"/>
  <c r="E36" i="20" l="1"/>
  <c r="E40" i="20" s="1"/>
  <c r="E39" i="20"/>
  <c r="G18" i="20"/>
  <c r="G20" i="20" s="1"/>
  <c r="F28" i="20"/>
  <c r="F30" i="20" s="1"/>
  <c r="AP191" i="3"/>
  <c r="AP192" i="3" s="1"/>
  <c r="AP128" i="3" s="1"/>
  <c r="AP175" i="3"/>
  <c r="AP129" i="3" s="1"/>
  <c r="AQ120" i="3"/>
  <c r="AQ122" i="3" l="1"/>
  <c r="AR115" i="3"/>
  <c r="AR117" i="3"/>
  <c r="AQ194" i="3"/>
  <c r="AR118" i="3" l="1"/>
  <c r="AR120" i="3" s="1"/>
  <c r="AR195" i="3"/>
  <c r="AQ174" i="3"/>
  <c r="AQ131" i="3"/>
  <c r="AQ191" i="3" l="1"/>
  <c r="AQ192" i="3" s="1"/>
  <c r="AQ128" i="3" s="1"/>
  <c r="AQ175" i="3"/>
  <c r="AQ129" i="3" s="1"/>
  <c r="AR194" i="3"/>
  <c r="AS117" i="3"/>
  <c r="AS115" i="3"/>
  <c r="AS118" i="3" s="1"/>
  <c r="AR122" i="3"/>
  <c r="AR174" i="3" l="1"/>
  <c r="AR131" i="3"/>
  <c r="AS195" i="3"/>
  <c r="AS120" i="3"/>
  <c r="AS194" i="3" s="1"/>
  <c r="AT117" i="3" l="1"/>
  <c r="AT115" i="3"/>
  <c r="AS122" i="3"/>
  <c r="AR191" i="3"/>
  <c r="AR192" i="3" s="1"/>
  <c r="AR128" i="3" s="1"/>
  <c r="AR175" i="3"/>
  <c r="AR129" i="3" s="1"/>
  <c r="AS174" i="3" l="1"/>
  <c r="AS131" i="3"/>
  <c r="AT195" i="3"/>
  <c r="AT118" i="3"/>
  <c r="AT120" i="3" l="1"/>
  <c r="AT194" i="3" s="1"/>
  <c r="AS175" i="3"/>
  <c r="AS129" i="3" s="1"/>
  <c r="AS191" i="3"/>
  <c r="AS192" i="3" s="1"/>
  <c r="AS128" i="3" s="1"/>
  <c r="AT122" i="3" l="1"/>
  <c r="AU115" i="3"/>
  <c r="AU117" i="3"/>
  <c r="AU195" i="3" l="1"/>
  <c r="AU118" i="3"/>
  <c r="AT131" i="3"/>
  <c r="AT174" i="3"/>
  <c r="AT191" i="3" l="1"/>
  <c r="AT175" i="3"/>
  <c r="AU120" i="3"/>
  <c r="AV115" i="3" l="1"/>
  <c r="AV117" i="3"/>
  <c r="AT192" i="3"/>
  <c r="AU122" i="3"/>
  <c r="AU194" i="3"/>
  <c r="AT129" i="3"/>
  <c r="AV118" i="3" l="1"/>
  <c r="AV120" i="3" s="1"/>
  <c r="AT128" i="3"/>
  <c r="G31" i="20"/>
  <c r="G51" i="20" s="1"/>
  <c r="G52" i="20" s="1"/>
  <c r="F51" i="20"/>
  <c r="F52" i="20" s="1"/>
  <c r="AV195" i="3"/>
  <c r="AU131" i="3"/>
  <c r="AU174" i="3"/>
  <c r="AW117" i="3" l="1"/>
  <c r="AW115" i="3"/>
  <c r="AU191" i="3"/>
  <c r="AU192" i="3" s="1"/>
  <c r="AU175" i="3"/>
  <c r="AV122" i="3"/>
  <c r="AV194" i="3"/>
  <c r="AW118" i="3" l="1"/>
  <c r="AW120" i="3" s="1"/>
  <c r="AX115" i="3" s="1"/>
  <c r="AV174" i="3"/>
  <c r="AV131" i="3"/>
  <c r="AW195" i="3"/>
  <c r="AU129" i="3"/>
  <c r="AU128" i="3"/>
  <c r="AX117" i="3" l="1"/>
  <c r="AX118" i="3" s="1"/>
  <c r="AX120" i="3" s="1"/>
  <c r="AV175" i="3"/>
  <c r="AV191" i="3"/>
  <c r="AV192" i="3" s="1"/>
  <c r="AW194" i="3"/>
  <c r="AY115" i="3" l="1"/>
  <c r="AY118" i="3" s="1"/>
  <c r="AY120" i="3" s="1"/>
  <c r="AY117" i="3"/>
  <c r="AV128" i="3"/>
  <c r="AW122" i="3"/>
  <c r="AV129" i="3"/>
  <c r="AZ115" i="3" l="1"/>
  <c r="AZ117" i="3"/>
  <c r="AX195" i="3"/>
  <c r="AW174" i="3"/>
  <c r="AW131" i="3"/>
  <c r="AZ118" i="3" l="1"/>
  <c r="AZ120" i="3" s="1"/>
  <c r="AW175" i="3"/>
  <c r="AW191" i="3"/>
  <c r="AW192" i="3" s="1"/>
  <c r="AY195" i="3" l="1"/>
  <c r="AX122" i="3"/>
  <c r="AW129" i="3"/>
  <c r="AX194" i="3"/>
  <c r="AW128" i="3"/>
  <c r="AX131" i="3" l="1"/>
  <c r="AX174" i="3"/>
  <c r="AY194" i="3"/>
  <c r="AY122" i="3" l="1"/>
  <c r="AX191" i="3"/>
  <c r="AX192" i="3" s="1"/>
  <c r="AX175" i="3"/>
  <c r="AX128" i="3" l="1"/>
  <c r="AX129" i="3"/>
  <c r="AY174" i="3"/>
  <c r="AY131" i="3"/>
  <c r="D30" i="18"/>
  <c r="AZ195" i="3"/>
  <c r="F94" i="2"/>
  <c r="F98" i="2" s="1"/>
  <c r="F103" i="2" s="1"/>
  <c r="F110" i="2" s="1"/>
  <c r="AY175" i="3" l="1"/>
  <c r="AY129" i="3" s="1"/>
  <c r="AY191" i="3"/>
  <c r="AY192" i="3" s="1"/>
  <c r="AY128" i="3" s="1"/>
  <c r="F30" i="18"/>
  <c r="BA117" i="3" l="1"/>
  <c r="AZ122" i="3"/>
  <c r="BA115" i="3"/>
  <c r="AZ194" i="3"/>
  <c r="AZ174" i="3" l="1"/>
  <c r="AZ131" i="3"/>
  <c r="F100" i="2"/>
  <c r="BA118" i="3"/>
  <c r="BA195" i="3"/>
  <c r="AZ175" i="3" l="1"/>
  <c r="AZ129" i="3" s="1"/>
  <c r="AZ191" i="3"/>
  <c r="AZ192" i="3" s="1"/>
  <c r="AZ128" i="3" s="1"/>
  <c r="BA120" i="3"/>
  <c r="BA122" i="3" l="1"/>
  <c r="BB115" i="3"/>
  <c r="BB118" i="3" s="1"/>
  <c r="BB117" i="3"/>
  <c r="BA194" i="3"/>
  <c r="BB120" i="3" l="1"/>
  <c r="BB194" i="3" s="1"/>
  <c r="BB195" i="3"/>
  <c r="BA131" i="3"/>
  <c r="BA174" i="3"/>
  <c r="BA175" i="3" l="1"/>
  <c r="BA129" i="3" s="1"/>
  <c r="BA191" i="3"/>
  <c r="BA192" i="3" s="1"/>
  <c r="BA128" i="3" s="1"/>
  <c r="BC115" i="3"/>
  <c r="BC117" i="3"/>
  <c r="BB122" i="3"/>
  <c r="BC118" i="3" l="1"/>
  <c r="BC195" i="3"/>
  <c r="BB174" i="3"/>
  <c r="BB131" i="3"/>
  <c r="BB191" i="3" l="1"/>
  <c r="BB192" i="3" s="1"/>
  <c r="BB128" i="3" s="1"/>
  <c r="BB175" i="3"/>
  <c r="BB129" i="3" s="1"/>
  <c r="BC120" i="3"/>
  <c r="BC194" i="3" l="1"/>
  <c r="BD115" i="3"/>
  <c r="BD117" i="3"/>
  <c r="BD118" i="3" s="1"/>
  <c r="BC122" i="3"/>
  <c r="BD120" i="3" l="1"/>
  <c r="BE117" i="3" s="1"/>
  <c r="BD195" i="3"/>
  <c r="BC131" i="3"/>
  <c r="BC174" i="3"/>
  <c r="BE115" i="3" l="1"/>
  <c r="BE118" i="3" s="1"/>
  <c r="BE120" i="3" s="1"/>
  <c r="BC191" i="3"/>
  <c r="BC192" i="3" s="1"/>
  <c r="BC128" i="3" s="1"/>
  <c r="BC175" i="3"/>
  <c r="BC129" i="3" s="1"/>
  <c r="BD194" i="3"/>
  <c r="BF117" i="3" l="1"/>
  <c r="BF115" i="3"/>
  <c r="BD122" i="3"/>
  <c r="BF118" i="3" l="1"/>
  <c r="BF120" i="3" s="1"/>
  <c r="BE195" i="3"/>
  <c r="BE194" i="3"/>
  <c r="BD131" i="3"/>
  <c r="BD174" i="3"/>
  <c r="BG115" i="3" l="1"/>
  <c r="BG117" i="3"/>
  <c r="BG118" i="3" s="1"/>
  <c r="BD191" i="3"/>
  <c r="BD192" i="3" s="1"/>
  <c r="BD128" i="3" s="1"/>
  <c r="BD175" i="3"/>
  <c r="BD129" i="3" s="1"/>
  <c r="BE122" i="3"/>
  <c r="BG120" i="3" l="1"/>
  <c r="BH117" i="3" s="1"/>
  <c r="BF195" i="3"/>
  <c r="BE174" i="3"/>
  <c r="BE131" i="3"/>
  <c r="BH115" i="3" l="1"/>
  <c r="BH118" i="3" s="1"/>
  <c r="BH120" i="3" s="1"/>
  <c r="BE191" i="3"/>
  <c r="BE192" i="3" s="1"/>
  <c r="BE128" i="3" s="1"/>
  <c r="BE175" i="3"/>
  <c r="BE129" i="3" s="1"/>
  <c r="BI117" i="3" l="1"/>
  <c r="BI115" i="3"/>
  <c r="BF194" i="3"/>
  <c r="BF122" i="3"/>
  <c r="BI118" i="3" l="1"/>
  <c r="BI120" i="3" s="1"/>
  <c r="BF174" i="3"/>
  <c r="BF131" i="3"/>
  <c r="BG195" i="3"/>
  <c r="BJ117" i="3" l="1"/>
  <c r="BJ118" i="3" s="1"/>
  <c r="BJ115" i="3"/>
  <c r="BG194" i="3"/>
  <c r="BF191" i="3"/>
  <c r="BF192" i="3" s="1"/>
  <c r="BF128" i="3" s="1"/>
  <c r="BF175" i="3"/>
  <c r="BF129" i="3" s="1"/>
  <c r="BJ120" i="3" l="1"/>
  <c r="BG122" i="3"/>
  <c r="BH195" i="3"/>
  <c r="BK115" i="3" l="1"/>
  <c r="BK117" i="3"/>
  <c r="BH194" i="3"/>
  <c r="BG174" i="3"/>
  <c r="BG131" i="3"/>
  <c r="BK118" i="3" l="1"/>
  <c r="BK120" i="3" s="1"/>
  <c r="BG191" i="3"/>
  <c r="BG192" i="3" s="1"/>
  <c r="BG128" i="3" s="1"/>
  <c r="BG175" i="3"/>
  <c r="BG129" i="3" s="1"/>
  <c r="BH122" i="3"/>
  <c r="BL117" i="3" l="1"/>
  <c r="BL115" i="3"/>
  <c r="BH174" i="3"/>
  <c r="BH131" i="3"/>
  <c r="BI195" i="3"/>
  <c r="BL118" i="3" l="1"/>
  <c r="BL120" i="3" s="1"/>
  <c r="BI194" i="3"/>
  <c r="BI122" i="3"/>
  <c r="BH191" i="3"/>
  <c r="BH192" i="3" s="1"/>
  <c r="BH128" i="3" s="1"/>
  <c r="BH175" i="3"/>
  <c r="BH129" i="3" s="1"/>
  <c r="BM117" i="3" l="1"/>
  <c r="BM118" i="3" s="1"/>
  <c r="BM115" i="3"/>
  <c r="BJ195" i="3"/>
  <c r="BI174" i="3"/>
  <c r="BI131" i="3"/>
  <c r="BM120" i="3" l="1"/>
  <c r="BN117" i="3" s="1"/>
  <c r="BJ194" i="3"/>
  <c r="BJ122" i="3"/>
  <c r="BK195" i="3"/>
  <c r="BI175" i="3"/>
  <c r="BI129" i="3" s="1"/>
  <c r="BI191" i="3"/>
  <c r="BI192" i="3" s="1"/>
  <c r="BI128" i="3" s="1"/>
  <c r="BN115" i="3" l="1"/>
  <c r="BN118" i="3" s="1"/>
  <c r="BN120" i="3" s="1"/>
  <c r="BO115" i="3" s="1"/>
  <c r="BJ131" i="3"/>
  <c r="BJ174" i="3"/>
  <c r="BO117" i="3" l="1"/>
  <c r="BO118" i="3" s="1"/>
  <c r="BO120" i="3" s="1"/>
  <c r="BK194" i="3"/>
  <c r="BK122" i="3"/>
  <c r="BJ175" i="3"/>
  <c r="BJ129" i="3" s="1"/>
  <c r="BJ191" i="3"/>
  <c r="BJ192" i="3" s="1"/>
  <c r="BJ128" i="3" s="1"/>
  <c r="BP117" i="3" l="1"/>
  <c r="BP118" i="3" s="1"/>
  <c r="BP115" i="3"/>
  <c r="BK131" i="3"/>
  <c r="BK174" i="3"/>
  <c r="BL195" i="3"/>
  <c r="B31" i="18"/>
  <c r="D31" i="18" s="1"/>
  <c r="G94" i="2"/>
  <c r="BP120" i="3" l="1"/>
  <c r="BQ117" i="3" s="1"/>
  <c r="G33" i="20"/>
  <c r="F33" i="20"/>
  <c r="F34" i="20" s="1"/>
  <c r="BL194" i="3"/>
  <c r="G21" i="20" s="1"/>
  <c r="G23" i="20" s="1"/>
  <c r="G28" i="20" s="1"/>
  <c r="G30" i="20" s="1"/>
  <c r="BM195" i="3"/>
  <c r="BL122" i="3"/>
  <c r="H94" i="2"/>
  <c r="H98" i="2" s="1"/>
  <c r="G98" i="2"/>
  <c r="G103" i="2" s="1"/>
  <c r="F31" i="18"/>
  <c r="F32" i="18" s="1"/>
  <c r="B41" i="18" s="1"/>
  <c r="B42" i="18" s="1"/>
  <c r="D32" i="18"/>
  <c r="BK191" i="3"/>
  <c r="BK192" i="3" s="1"/>
  <c r="BK128" i="3" s="1"/>
  <c r="BK175" i="3"/>
  <c r="BK129" i="3" s="1"/>
  <c r="BQ115" i="3" l="1"/>
  <c r="BQ118" i="3" s="1"/>
  <c r="BQ120" i="3" s="1"/>
  <c r="BR117" i="3" s="1"/>
  <c r="BR115" i="3"/>
  <c r="G34" i="20"/>
  <c r="G39" i="20" s="1"/>
  <c r="F36" i="20"/>
  <c r="F40" i="20" s="1"/>
  <c r="F39" i="20"/>
  <c r="H103" i="2"/>
  <c r="H110" i="2" s="1"/>
  <c r="G110" i="2"/>
  <c r="BL131" i="3"/>
  <c r="C131" i="3" s="1"/>
  <c r="BL174" i="3"/>
  <c r="G100" i="2"/>
  <c r="BR118" i="3" l="1"/>
  <c r="BR120" i="3" s="1"/>
  <c r="G36" i="20"/>
  <c r="G40" i="20" s="1"/>
  <c r="G117" i="2"/>
  <c r="H117" i="2" s="1"/>
  <c r="G118" i="2"/>
  <c r="H118" i="2" s="1"/>
  <c r="BM122" i="3"/>
  <c r="BM194" i="3"/>
  <c r="BL191" i="3"/>
  <c r="BL192" i="3" s="1"/>
  <c r="BL128" i="3" s="1"/>
  <c r="BL175" i="3"/>
  <c r="BS117" i="3" l="1"/>
  <c r="BS118" i="3" s="1"/>
  <c r="BS115" i="3"/>
  <c r="BL129" i="3"/>
  <c r="G24" i="20"/>
  <c r="BM131" i="3"/>
  <c r="BM174" i="3"/>
  <c r="BN195" i="3"/>
  <c r="BS120" i="3" l="1"/>
  <c r="BM191" i="3"/>
  <c r="BM192" i="3" s="1"/>
  <c r="BM128" i="3" s="1"/>
  <c r="BM175" i="3"/>
  <c r="BM129" i="3" s="1"/>
  <c r="BT117" i="3" l="1"/>
  <c r="BT115" i="3"/>
  <c r="BT118" i="3" s="1"/>
  <c r="BT120" i="3" s="1"/>
  <c r="BO195" i="3"/>
  <c r="BN122" i="3"/>
  <c r="BN194" i="3"/>
  <c r="BU117" i="3" l="1"/>
  <c r="BU115" i="3"/>
  <c r="BN174" i="3"/>
  <c r="BN131" i="3"/>
  <c r="BU118" i="3" l="1"/>
  <c r="BU120" i="3" s="1"/>
  <c r="BO194" i="3"/>
  <c r="BO122" i="3"/>
  <c r="BN175" i="3"/>
  <c r="BN129" i="3" s="1"/>
  <c r="BN191" i="3"/>
  <c r="BN192" i="3" s="1"/>
  <c r="BN128" i="3" s="1"/>
  <c r="BV117" i="3" l="1"/>
  <c r="BV118" i="3" s="1"/>
  <c r="BV115" i="3"/>
  <c r="BP195" i="3"/>
  <c r="BO131" i="3"/>
  <c r="BO174" i="3"/>
  <c r="BV120" i="3" l="1"/>
  <c r="BW117" i="3" s="1"/>
  <c r="BQ195" i="3"/>
  <c r="BP122" i="3"/>
  <c r="BP194" i="3"/>
  <c r="BO191" i="3"/>
  <c r="BO192" i="3" s="1"/>
  <c r="BO128" i="3" s="1"/>
  <c r="BO175" i="3"/>
  <c r="BO129" i="3" s="1"/>
  <c r="BW115" i="3" l="1"/>
  <c r="BW118" i="3" s="1"/>
  <c r="BW120" i="3" s="1"/>
  <c r="BX117" i="3" s="1"/>
  <c r="BP131" i="3"/>
  <c r="BP174" i="3"/>
  <c r="BX115" i="3" l="1"/>
  <c r="BX118" i="3"/>
  <c r="BQ122" i="3"/>
  <c r="BQ194" i="3"/>
  <c r="BP191" i="3"/>
  <c r="BP192" i="3" s="1"/>
  <c r="BP128" i="3" s="1"/>
  <c r="BP175" i="3"/>
  <c r="BP129" i="3" s="1"/>
  <c r="BX120" i="3" l="1"/>
  <c r="BY117" i="3" s="1"/>
  <c r="BY118" i="3" s="1"/>
  <c r="BQ131" i="3"/>
  <c r="BQ174" i="3"/>
  <c r="BR195" i="3"/>
  <c r="BY115" i="3" l="1"/>
  <c r="BY120" i="3" s="1"/>
  <c r="BQ191" i="3"/>
  <c r="BQ192" i="3" s="1"/>
  <c r="BQ128" i="3" s="1"/>
  <c r="BQ175" i="3"/>
  <c r="BQ129" i="3" s="1"/>
  <c r="BZ117" i="3" l="1"/>
  <c r="BZ115" i="3"/>
  <c r="BZ118" i="3" s="1"/>
  <c r="BZ120" i="3" s="1"/>
  <c r="BS195" i="3"/>
  <c r="BR122" i="3"/>
  <c r="BR194" i="3"/>
  <c r="CA117" i="3" l="1"/>
  <c r="CA115" i="3"/>
  <c r="BR174" i="3"/>
  <c r="BR131" i="3"/>
  <c r="CA118" i="3" l="1"/>
  <c r="CA120" i="3" s="1"/>
  <c r="BS194" i="3"/>
  <c r="BS122" i="3"/>
  <c r="BR175" i="3"/>
  <c r="BR129" i="3" s="1"/>
  <c r="BR191" i="3"/>
  <c r="BR192" i="3" s="1"/>
  <c r="BR128" i="3" s="1"/>
  <c r="CB117" i="3" l="1"/>
  <c r="CB118" i="3" s="1"/>
  <c r="CB115" i="3"/>
  <c r="BS131" i="3"/>
  <c r="BS174" i="3"/>
  <c r="BT195" i="3"/>
  <c r="CB120" i="3" l="1"/>
  <c r="BT194" i="3"/>
  <c r="BT122" i="3"/>
  <c r="BU195" i="3"/>
  <c r="BS175" i="3"/>
  <c r="BS129" i="3" s="1"/>
  <c r="BS191" i="3"/>
  <c r="BS192" i="3" s="1"/>
  <c r="BS128" i="3" s="1"/>
  <c r="CC117" i="3" l="1"/>
  <c r="CC115" i="3"/>
  <c r="CC118" i="3" s="1"/>
  <c r="CC120" i="3" s="1"/>
  <c r="BT174" i="3"/>
  <c r="BT131" i="3"/>
  <c r="CD117" i="3" l="1"/>
  <c r="CD115" i="3"/>
  <c r="BU194" i="3"/>
  <c r="BU122" i="3"/>
  <c r="BT191" i="3"/>
  <c r="BT192" i="3" s="1"/>
  <c r="BT128" i="3" s="1"/>
  <c r="BT175" i="3"/>
  <c r="BT129" i="3" s="1"/>
  <c r="CD118" i="3" l="1"/>
  <c r="CD120" i="3" s="1"/>
  <c r="BV195" i="3"/>
  <c r="BU174" i="3"/>
  <c r="BU131" i="3"/>
  <c r="CE117" i="3" l="1"/>
  <c r="CE118" i="3" s="1"/>
  <c r="CE115" i="3"/>
  <c r="BV194" i="3"/>
  <c r="BW195" i="3"/>
  <c r="BV122" i="3"/>
  <c r="BU175" i="3"/>
  <c r="BU129" i="3" s="1"/>
  <c r="BU191" i="3"/>
  <c r="BU192" i="3" s="1"/>
  <c r="BU128" i="3" s="1"/>
  <c r="CE120" i="3" l="1"/>
  <c r="BV174" i="3"/>
  <c r="BV131" i="3"/>
  <c r="CF117" i="3" l="1"/>
  <c r="CF115" i="3"/>
  <c r="BV175" i="3"/>
  <c r="BV129" i="3" s="1"/>
  <c r="BV191" i="3"/>
  <c r="BV192" i="3" s="1"/>
  <c r="BV128" i="3" s="1"/>
  <c r="BW194" i="3"/>
  <c r="BW122" i="3"/>
  <c r="CF118" i="3" l="1"/>
  <c r="CF120" i="3" s="1"/>
  <c r="BX195" i="3"/>
  <c r="BW131" i="3"/>
  <c r="BW174" i="3"/>
  <c r="CG117" i="3" l="1"/>
  <c r="CG115" i="3"/>
  <c r="BX122" i="3"/>
  <c r="BY195" i="3"/>
  <c r="BX194" i="3"/>
  <c r="BW175" i="3"/>
  <c r="BW129" i="3" s="1"/>
  <c r="BW191" i="3"/>
  <c r="BW192" i="3" s="1"/>
  <c r="BW128" i="3" s="1"/>
  <c r="CG118" i="3" l="1"/>
  <c r="CG120" i="3" s="1"/>
  <c r="CH117" i="3" s="1"/>
  <c r="CH118" i="3" s="1"/>
  <c r="BY194" i="3"/>
  <c r="BX174" i="3"/>
  <c r="BX131" i="3"/>
  <c r="CH115" i="3" l="1"/>
  <c r="CH120" i="3" s="1"/>
  <c r="BX191" i="3"/>
  <c r="BX192" i="3" s="1"/>
  <c r="BX128" i="3" s="1"/>
  <c r="BX175" i="3"/>
  <c r="BX129" i="3" s="1"/>
  <c r="BY122" i="3"/>
  <c r="CI117" i="3" l="1"/>
  <c r="CI115" i="3"/>
  <c r="CI118" i="3" s="1"/>
  <c r="CI120" i="3" s="1"/>
  <c r="BZ195" i="3"/>
  <c r="BY131" i="3"/>
  <c r="BY174" i="3"/>
  <c r="CJ117" i="3" l="1"/>
  <c r="CJ115" i="3"/>
  <c r="CA195" i="3"/>
  <c r="BZ122" i="3"/>
  <c r="BZ194" i="3"/>
  <c r="BY175" i="3"/>
  <c r="BY129" i="3" s="1"/>
  <c r="BY191" i="3"/>
  <c r="BY192" i="3" s="1"/>
  <c r="BY128" i="3" s="1"/>
  <c r="CJ118" i="3" l="1"/>
  <c r="CJ120" i="3" s="1"/>
  <c r="CK115" i="3" s="1"/>
  <c r="BZ174" i="3"/>
  <c r="BZ131" i="3"/>
  <c r="CK117" i="3" l="1"/>
  <c r="CK118" i="3" s="1"/>
  <c r="CK120" i="3" s="1"/>
  <c r="CA194" i="3"/>
  <c r="CA122" i="3"/>
  <c r="BZ175" i="3"/>
  <c r="BZ129" i="3" s="1"/>
  <c r="BZ191" i="3"/>
  <c r="BZ192" i="3" s="1"/>
  <c r="BZ128" i="3" s="1"/>
  <c r="CL115" i="3" l="1"/>
  <c r="CL118" i="3" s="1"/>
  <c r="CL120" i="3" s="1"/>
  <c r="CL117" i="3"/>
  <c r="CA131" i="3"/>
  <c r="CA174" i="3"/>
  <c r="CB195" i="3"/>
  <c r="CM117" i="3" l="1"/>
  <c r="CM115" i="3"/>
  <c r="CA191" i="3"/>
  <c r="CA192" i="3" s="1"/>
  <c r="CA128" i="3" s="1"/>
  <c r="CA175" i="3"/>
  <c r="CA129" i="3" s="1"/>
  <c r="CM118" i="3" l="1"/>
  <c r="CM120" i="3" s="1"/>
  <c r="CB122" i="3"/>
  <c r="CC195" i="3"/>
  <c r="CB194" i="3"/>
  <c r="CN117" i="3" l="1"/>
  <c r="CN118" i="3" s="1"/>
  <c r="CN115" i="3"/>
  <c r="CB174" i="3"/>
  <c r="CB131" i="3"/>
  <c r="CN120" i="3" l="1"/>
  <c r="CC194" i="3"/>
  <c r="CC122" i="3"/>
  <c r="CB191" i="3"/>
  <c r="CB192" i="3" s="1"/>
  <c r="CB128" i="3" s="1"/>
  <c r="CB175" i="3"/>
  <c r="CB129" i="3" s="1"/>
  <c r="CO117" i="3" l="1"/>
  <c r="CO115" i="3"/>
  <c r="CD195" i="3"/>
  <c r="CC131" i="3"/>
  <c r="CC174" i="3"/>
  <c r="CO118" i="3" l="1"/>
  <c r="CO120" i="3" s="1"/>
  <c r="CD194" i="3"/>
  <c r="CE195" i="3"/>
  <c r="CD122" i="3"/>
  <c r="CC191" i="3"/>
  <c r="CC192" i="3" s="1"/>
  <c r="CC128" i="3" s="1"/>
  <c r="CC175" i="3"/>
  <c r="CC129" i="3" s="1"/>
  <c r="CP117" i="3" l="1"/>
  <c r="CP115" i="3"/>
  <c r="CD174" i="3"/>
  <c r="CD131" i="3"/>
  <c r="CP118" i="3" l="1"/>
  <c r="CP120" i="3" s="1"/>
  <c r="CD191" i="3"/>
  <c r="CD192" i="3" s="1"/>
  <c r="CD128" i="3" s="1"/>
  <c r="CD175" i="3"/>
  <c r="CD129" i="3" s="1"/>
  <c r="CE194" i="3"/>
  <c r="CE122" i="3"/>
  <c r="CQ117" i="3" l="1"/>
  <c r="CQ118" i="3" s="1"/>
  <c r="CQ115" i="3"/>
  <c r="CE131" i="3"/>
  <c r="CE174" i="3"/>
  <c r="CF195" i="3"/>
  <c r="CQ120" i="3" l="1"/>
  <c r="CR117" i="3" s="1"/>
  <c r="CF194" i="3"/>
  <c r="CG195" i="3"/>
  <c r="CF122" i="3"/>
  <c r="CE191" i="3"/>
  <c r="CE192" i="3" s="1"/>
  <c r="CE128" i="3" s="1"/>
  <c r="CE175" i="3"/>
  <c r="CE129" i="3" s="1"/>
  <c r="CR115" i="3" l="1"/>
  <c r="CR118" i="3" s="1"/>
  <c r="CR120" i="3" s="1"/>
  <c r="CS117" i="3" s="1"/>
  <c r="CF174" i="3"/>
  <c r="CF131" i="3"/>
  <c r="CS115" i="3" l="1"/>
  <c r="CS118" i="3" s="1"/>
  <c r="CS120" i="3" s="1"/>
  <c r="CG194" i="3"/>
  <c r="CG122" i="3"/>
  <c r="CF175" i="3"/>
  <c r="CF129" i="3" s="1"/>
  <c r="CF191" i="3"/>
  <c r="CF192" i="3" s="1"/>
  <c r="CF128" i="3" s="1"/>
  <c r="CT117" i="3" l="1"/>
  <c r="CT118" i="3" s="1"/>
  <c r="CT115" i="3"/>
  <c r="CH195" i="3"/>
  <c r="CG174" i="3"/>
  <c r="CG131" i="3"/>
  <c r="CT120" i="3" l="1"/>
  <c r="CU117" i="3" s="1"/>
  <c r="CH194" i="3"/>
  <c r="CI195" i="3"/>
  <c r="CH122" i="3"/>
  <c r="CG175" i="3"/>
  <c r="CG129" i="3" s="1"/>
  <c r="CG191" i="3"/>
  <c r="CG192" i="3" s="1"/>
  <c r="CG128" i="3" s="1"/>
  <c r="CU115" i="3" l="1"/>
  <c r="CU118" i="3" s="1"/>
  <c r="CU120" i="3" s="1"/>
  <c r="CV117" i="3" s="1"/>
  <c r="CH174" i="3"/>
  <c r="CH131" i="3"/>
  <c r="CV115" i="3" l="1"/>
  <c r="CV118" i="3" s="1"/>
  <c r="CV120" i="3" s="1"/>
  <c r="CW117" i="3" s="1"/>
  <c r="CW118" i="3" s="1"/>
  <c r="CI194" i="3"/>
  <c r="CI122" i="3"/>
  <c r="CH175" i="3"/>
  <c r="CH129" i="3" s="1"/>
  <c r="CH191" i="3"/>
  <c r="CH192" i="3" s="1"/>
  <c r="CH128" i="3" s="1"/>
  <c r="CW115" i="3" l="1"/>
  <c r="CW120" i="3" s="1"/>
  <c r="CJ195" i="3"/>
  <c r="CI131" i="3"/>
  <c r="CI174" i="3"/>
  <c r="CX117" i="3" l="1"/>
  <c r="CX115" i="3"/>
  <c r="CX118" i="3" s="1"/>
  <c r="CX120" i="3" s="1"/>
  <c r="CJ122" i="3"/>
  <c r="CK195" i="3"/>
  <c r="CJ194" i="3"/>
  <c r="CI175" i="3"/>
  <c r="CI129" i="3" s="1"/>
  <c r="CI191" i="3"/>
  <c r="CI192" i="3" s="1"/>
  <c r="CI128" i="3" s="1"/>
  <c r="CY117" i="3" l="1"/>
  <c r="CY115" i="3"/>
  <c r="CJ174" i="3"/>
  <c r="CJ131" i="3"/>
  <c r="CY118" i="3" l="1"/>
  <c r="CY120" i="3" s="1"/>
  <c r="CK194" i="3"/>
  <c r="CK122" i="3"/>
  <c r="CJ191" i="3"/>
  <c r="CJ192" i="3" s="1"/>
  <c r="CJ128" i="3" s="1"/>
  <c r="CJ175" i="3"/>
  <c r="CJ129" i="3" s="1"/>
  <c r="CZ117" i="3" l="1"/>
  <c r="CZ118" i="3" s="1"/>
  <c r="CZ115" i="3"/>
  <c r="CL195" i="3"/>
  <c r="CK131" i="3"/>
  <c r="CK174" i="3"/>
  <c r="CZ120" i="3" l="1"/>
  <c r="CK175" i="3"/>
  <c r="CK129" i="3" s="1"/>
  <c r="CK191" i="3"/>
  <c r="CK192" i="3" s="1"/>
  <c r="CK128" i="3" s="1"/>
  <c r="DA117" i="3" l="1"/>
  <c r="DA115" i="3"/>
  <c r="CM195" i="3"/>
  <c r="CL122" i="3"/>
  <c r="CL194" i="3"/>
  <c r="DA118" i="3" l="1"/>
  <c r="DA120" i="3" s="1"/>
  <c r="CL131" i="3"/>
  <c r="CL174" i="3"/>
  <c r="DB117" i="3" l="1"/>
  <c r="DB115" i="3"/>
  <c r="CM194" i="3"/>
  <c r="CM122" i="3"/>
  <c r="CL191" i="3"/>
  <c r="CL192" i="3" s="1"/>
  <c r="CL128" i="3" s="1"/>
  <c r="CL175" i="3"/>
  <c r="CL129" i="3" s="1"/>
  <c r="DB118" i="3" l="1"/>
  <c r="DB120" i="3" s="1"/>
  <c r="CN195" i="3"/>
  <c r="CM131" i="3"/>
  <c r="CM174" i="3"/>
  <c r="DC117" i="3" l="1"/>
  <c r="DC118" i="3" s="1"/>
  <c r="DC115" i="3"/>
  <c r="CO195" i="3"/>
  <c r="CN122" i="3"/>
  <c r="CM175" i="3"/>
  <c r="CM129" i="3" s="1"/>
  <c r="CM191" i="3"/>
  <c r="CM192" i="3" s="1"/>
  <c r="CM128" i="3" s="1"/>
  <c r="CN194" i="3"/>
  <c r="DC120" i="3" l="1"/>
  <c r="DD117" i="3" s="1"/>
  <c r="CN174" i="3"/>
  <c r="CN131" i="3"/>
  <c r="CO194" i="3"/>
  <c r="DD115" i="3" l="1"/>
  <c r="DD118" i="3" s="1"/>
  <c r="DD120" i="3" s="1"/>
  <c r="CO122" i="3"/>
  <c r="CN175" i="3"/>
  <c r="CN129" i="3" s="1"/>
  <c r="CN191" i="3"/>
  <c r="CN192" i="3" s="1"/>
  <c r="CN128" i="3" s="1"/>
  <c r="DE117" i="3" l="1"/>
  <c r="DE115" i="3"/>
  <c r="CO131" i="3"/>
  <c r="CO174" i="3"/>
  <c r="CP195" i="3"/>
  <c r="DE118" i="3" l="1"/>
  <c r="DE120" i="3" s="1"/>
  <c r="DF117" i="3" s="1"/>
  <c r="DF118" i="3" s="1"/>
  <c r="CP194" i="3"/>
  <c r="CP122" i="3"/>
  <c r="CQ195" i="3"/>
  <c r="CO175" i="3"/>
  <c r="CO129" i="3" s="1"/>
  <c r="CO191" i="3"/>
  <c r="CO192" i="3" s="1"/>
  <c r="CO128" i="3" s="1"/>
  <c r="DF115" i="3" l="1"/>
  <c r="DF120" i="3" s="1"/>
  <c r="CP174" i="3"/>
  <c r="CP131" i="3"/>
  <c r="DG117" i="3" l="1"/>
  <c r="DG115" i="3"/>
  <c r="DG118" i="3" s="1"/>
  <c r="DG120" i="3" s="1"/>
  <c r="CQ194" i="3"/>
  <c r="CQ122" i="3"/>
  <c r="CP191" i="3"/>
  <c r="CP192" i="3" s="1"/>
  <c r="CP128" i="3" s="1"/>
  <c r="CP175" i="3"/>
  <c r="CP129" i="3" s="1"/>
  <c r="DH117" i="3" l="1"/>
  <c r="DH115" i="3"/>
  <c r="CQ131" i="3"/>
  <c r="CQ174" i="3"/>
  <c r="CR195" i="3"/>
  <c r="DH118" i="3" l="1"/>
  <c r="DH120" i="3" s="1"/>
  <c r="CR194" i="3"/>
  <c r="CQ191" i="3"/>
  <c r="CQ192" i="3" s="1"/>
  <c r="CQ128" i="3" s="1"/>
  <c r="CQ175" i="3"/>
  <c r="CQ129" i="3" s="1"/>
  <c r="DI117" i="3" l="1"/>
  <c r="DI118" i="3" s="1"/>
  <c r="DI115" i="3"/>
  <c r="CR122" i="3"/>
  <c r="CS195" i="3"/>
  <c r="DI120" i="3" l="1"/>
  <c r="CR174" i="3"/>
  <c r="CR131" i="3"/>
  <c r="DJ117" i="3" l="1"/>
  <c r="DJ115" i="3"/>
  <c r="DJ118" i="3" s="1"/>
  <c r="DJ120" i="3" s="1"/>
  <c r="CS194" i="3"/>
  <c r="CS122" i="3"/>
  <c r="CR175" i="3"/>
  <c r="CR129" i="3" s="1"/>
  <c r="CR191" i="3"/>
  <c r="CR192" i="3" s="1"/>
  <c r="CR128" i="3" s="1"/>
  <c r="DK117" i="3" l="1"/>
  <c r="DK115" i="3"/>
  <c r="CT195" i="3"/>
  <c r="CS174" i="3"/>
  <c r="CS131" i="3"/>
  <c r="DK118" i="3" l="1"/>
  <c r="DK120" i="3" s="1"/>
  <c r="DL117" i="3" s="1"/>
  <c r="DL118" i="3" s="1"/>
  <c r="CT194" i="3"/>
  <c r="CU195" i="3"/>
  <c r="CT122" i="3"/>
  <c r="CS175" i="3"/>
  <c r="CS129" i="3" s="1"/>
  <c r="CS191" i="3"/>
  <c r="CS192" i="3" s="1"/>
  <c r="CS128" i="3" s="1"/>
  <c r="DL115" i="3" l="1"/>
  <c r="DL120" i="3" s="1"/>
  <c r="CT174" i="3"/>
  <c r="CT131" i="3"/>
  <c r="DM117" i="3" l="1"/>
  <c r="DM115" i="3"/>
  <c r="CU194" i="3"/>
  <c r="CU122" i="3"/>
  <c r="CT191" i="3"/>
  <c r="CT192" i="3" s="1"/>
  <c r="CT128" i="3" s="1"/>
  <c r="CT175" i="3"/>
  <c r="CT129" i="3" s="1"/>
  <c r="DM118" i="3" l="1"/>
  <c r="DM120" i="3" s="1"/>
  <c r="CU131" i="3"/>
  <c r="CU174" i="3"/>
  <c r="CV195" i="3"/>
  <c r="DN117" i="3" l="1"/>
  <c r="DN115" i="3"/>
  <c r="CU191" i="3"/>
  <c r="CU192" i="3" s="1"/>
  <c r="CU128" i="3" s="1"/>
  <c r="CU175" i="3"/>
  <c r="CU129" i="3" s="1"/>
  <c r="DN118" i="3" l="1"/>
  <c r="DN120" i="3" s="1"/>
  <c r="CW195" i="3"/>
  <c r="CV122" i="3"/>
  <c r="CV194" i="3"/>
  <c r="DO117" i="3" l="1"/>
  <c r="DO118" i="3" s="1"/>
  <c r="DO115" i="3"/>
  <c r="CV174" i="3"/>
  <c r="CV131" i="3"/>
  <c r="DO120" i="3" l="1"/>
  <c r="CW194" i="3"/>
  <c r="CW122" i="3"/>
  <c r="CV191" i="3"/>
  <c r="CV192" i="3" s="1"/>
  <c r="CV128" i="3" s="1"/>
  <c r="CV175" i="3"/>
  <c r="CV129" i="3" s="1"/>
  <c r="DP117" i="3" l="1"/>
  <c r="DP115" i="3"/>
  <c r="DP118" i="3" s="1"/>
  <c r="DP120" i="3" s="1"/>
  <c r="CW131" i="3"/>
  <c r="CW174" i="3"/>
  <c r="CX195" i="3"/>
  <c r="DQ117" i="3" l="1"/>
  <c r="DQ115" i="3"/>
  <c r="CX194" i="3"/>
  <c r="CX122" i="3"/>
  <c r="CY195" i="3"/>
  <c r="CW191" i="3"/>
  <c r="CW192" i="3" s="1"/>
  <c r="CW128" i="3" s="1"/>
  <c r="CW175" i="3"/>
  <c r="CW129" i="3" s="1"/>
  <c r="DQ118" i="3" l="1"/>
  <c r="DQ120" i="3" s="1"/>
  <c r="CX174" i="3"/>
  <c r="CX131" i="3"/>
  <c r="DR117" i="3" l="1"/>
  <c r="DR118" i="3" s="1"/>
  <c r="DR115" i="3"/>
  <c r="CY194" i="3"/>
  <c r="CY122" i="3"/>
  <c r="CX175" i="3"/>
  <c r="CX129" i="3" s="1"/>
  <c r="CX191" i="3"/>
  <c r="CX192" i="3" s="1"/>
  <c r="CX128" i="3" s="1"/>
  <c r="DR120" i="3" l="1"/>
  <c r="DS117" i="3" s="1"/>
  <c r="CZ195" i="3"/>
  <c r="CY131" i="3"/>
  <c r="CY174" i="3"/>
  <c r="DS115" i="3" l="1"/>
  <c r="DS118" i="3" s="1"/>
  <c r="DS120" i="3" s="1"/>
  <c r="CY191" i="3"/>
  <c r="CY192" i="3" s="1"/>
  <c r="CY128" i="3" s="1"/>
  <c r="CY175" i="3"/>
  <c r="CY129" i="3" s="1"/>
  <c r="DT117" i="3" l="1"/>
  <c r="DT115" i="3"/>
  <c r="CZ122" i="3"/>
  <c r="DA195" i="3"/>
  <c r="CZ194" i="3"/>
  <c r="DT118" i="3" l="1"/>
  <c r="DT120" i="3" s="1"/>
  <c r="CZ174" i="3"/>
  <c r="CZ131" i="3"/>
  <c r="DA194" i="3" l="1"/>
  <c r="DA122" i="3"/>
  <c r="CZ175" i="3"/>
  <c r="CZ129" i="3" s="1"/>
  <c r="CZ191" i="3"/>
  <c r="CZ192" i="3" s="1"/>
  <c r="CZ128" i="3" s="1"/>
  <c r="DB195" i="3" l="1"/>
  <c r="DA174" i="3"/>
  <c r="DA131" i="3"/>
  <c r="DB194" i="3" l="1"/>
  <c r="DC195" i="3"/>
  <c r="DB122" i="3"/>
  <c r="DA191" i="3"/>
  <c r="DA192" i="3" s="1"/>
  <c r="DA128" i="3" s="1"/>
  <c r="DA175" i="3"/>
  <c r="DA129" i="3" s="1"/>
  <c r="DB174" i="3" l="1"/>
  <c r="DB131" i="3"/>
  <c r="DC194" i="3" l="1"/>
  <c r="DC122" i="3"/>
  <c r="DB191" i="3"/>
  <c r="DB192" i="3" s="1"/>
  <c r="DB128" i="3" s="1"/>
  <c r="DB175" i="3"/>
  <c r="DB129" i="3" s="1"/>
  <c r="DC131" i="3" l="1"/>
  <c r="DC174" i="3"/>
  <c r="DD195" i="3"/>
  <c r="DC175" i="3" l="1"/>
  <c r="DC129" i="3" s="1"/>
  <c r="DC191" i="3"/>
  <c r="DC192" i="3" s="1"/>
  <c r="DC128" i="3" s="1"/>
  <c r="DD122" i="3" l="1"/>
  <c r="DE195" i="3"/>
  <c r="DD194" i="3"/>
  <c r="DD174" i="3" l="1"/>
  <c r="DD131" i="3"/>
  <c r="DE194" i="3" l="1"/>
  <c r="DE122" i="3"/>
  <c r="DD175" i="3"/>
  <c r="DD129" i="3" s="1"/>
  <c r="DD191" i="3"/>
  <c r="DD192" i="3" s="1"/>
  <c r="DD128" i="3" s="1"/>
  <c r="DF195" i="3" l="1"/>
  <c r="DE174" i="3"/>
  <c r="DE131" i="3"/>
  <c r="DF122" i="3" l="1"/>
  <c r="DG195" i="3"/>
  <c r="DF194" i="3"/>
  <c r="DE175" i="3"/>
  <c r="DE129" i="3" s="1"/>
  <c r="DE191" i="3"/>
  <c r="DE192" i="3" s="1"/>
  <c r="DE128" i="3" s="1"/>
  <c r="DF174" i="3" l="1"/>
  <c r="DF131" i="3"/>
  <c r="DG194" i="3" l="1"/>
  <c r="DG122" i="3"/>
  <c r="DF191" i="3"/>
  <c r="DF192" i="3" s="1"/>
  <c r="DF128" i="3" s="1"/>
  <c r="DF175" i="3"/>
  <c r="DF129" i="3" s="1"/>
  <c r="DH195" i="3" l="1"/>
  <c r="DG131" i="3"/>
  <c r="DG174" i="3"/>
  <c r="DI195" i="3" l="1"/>
  <c r="DH122" i="3"/>
  <c r="DG175" i="3"/>
  <c r="DG129" i="3" s="1"/>
  <c r="DG191" i="3"/>
  <c r="DG192" i="3" s="1"/>
  <c r="DG128" i="3" s="1"/>
  <c r="DH194" i="3"/>
  <c r="DH131" i="3" l="1"/>
  <c r="DH174" i="3"/>
  <c r="DI194" i="3" l="1"/>
  <c r="DI122" i="3"/>
  <c r="DH175" i="3"/>
  <c r="DH129" i="3" s="1"/>
  <c r="DH191" i="3"/>
  <c r="DH192" i="3" s="1"/>
  <c r="DH128" i="3" s="1"/>
  <c r="DI131" i="3" l="1"/>
  <c r="DI174" i="3"/>
  <c r="DJ195" i="3"/>
  <c r="DI191" i="3" l="1"/>
  <c r="DI192" i="3" s="1"/>
  <c r="DI128" i="3" s="1"/>
  <c r="DI175" i="3"/>
  <c r="DI129" i="3" s="1"/>
  <c r="DK195" i="3" l="1"/>
  <c r="DJ122" i="3"/>
  <c r="DJ194" i="3"/>
  <c r="DJ174" i="3" l="1"/>
  <c r="DJ131" i="3"/>
  <c r="DK194" i="3" l="1"/>
  <c r="DK122" i="3"/>
  <c r="DJ175" i="3"/>
  <c r="DJ129" i="3" s="1"/>
  <c r="DJ191" i="3"/>
  <c r="DJ192" i="3" s="1"/>
  <c r="DJ128" i="3" s="1"/>
  <c r="DK131" i="3" l="1"/>
  <c r="DK174" i="3"/>
  <c r="DL195" i="3"/>
  <c r="DL194" i="3" l="1"/>
  <c r="DM195" i="3"/>
  <c r="DL122" i="3"/>
  <c r="DK175" i="3"/>
  <c r="DK129" i="3" s="1"/>
  <c r="DK191" i="3"/>
  <c r="DK192" i="3" s="1"/>
  <c r="DK128" i="3" s="1"/>
  <c r="DL131" i="3" l="1"/>
  <c r="DL174" i="3"/>
  <c r="DL191" i="3" l="1"/>
  <c r="DL192" i="3" s="1"/>
  <c r="DL128" i="3" s="1"/>
  <c r="DL175" i="3"/>
  <c r="DL129" i="3" s="1"/>
  <c r="DM194" i="3"/>
  <c r="DM122" i="3"/>
  <c r="DN195" i="3" l="1"/>
  <c r="DM174" i="3"/>
  <c r="DM131" i="3"/>
  <c r="DN194" i="3" l="1"/>
  <c r="DO195" i="3"/>
  <c r="DN122" i="3"/>
  <c r="DM175" i="3"/>
  <c r="DM129" i="3" s="1"/>
  <c r="DM191" i="3"/>
  <c r="DM192" i="3" s="1"/>
  <c r="DM128" i="3" s="1"/>
  <c r="DN174" i="3" l="1"/>
  <c r="DN131" i="3"/>
  <c r="DO194" i="3" l="1"/>
  <c r="DO122" i="3"/>
  <c r="DN191" i="3"/>
  <c r="DN192" i="3" s="1"/>
  <c r="DN128" i="3" s="1"/>
  <c r="DN175" i="3"/>
  <c r="DN129" i="3" s="1"/>
  <c r="DP195" i="3" l="1"/>
  <c r="DO131" i="3"/>
  <c r="DO174" i="3"/>
  <c r="DO175" i="3" l="1"/>
  <c r="DO129" i="3" s="1"/>
  <c r="DO191" i="3"/>
  <c r="DO192" i="3" s="1"/>
  <c r="DO128" i="3" s="1"/>
  <c r="DQ195" i="3" l="1"/>
  <c r="DP122" i="3"/>
  <c r="DP194" i="3"/>
  <c r="DP174" i="3" l="1"/>
  <c r="DP131" i="3"/>
  <c r="DQ122" i="3" l="1"/>
  <c r="DQ194" i="3"/>
  <c r="DP175" i="3"/>
  <c r="DP129" i="3" s="1"/>
  <c r="DP191" i="3"/>
  <c r="DP192" i="3" s="1"/>
  <c r="DP128" i="3" s="1"/>
  <c r="DQ131" i="3" l="1"/>
  <c r="DQ174" i="3"/>
  <c r="DR195" i="3"/>
  <c r="DR194" i="3" l="1"/>
  <c r="DR122" i="3"/>
  <c r="DS195" i="3"/>
  <c r="DQ191" i="3"/>
  <c r="DQ192" i="3" s="1"/>
  <c r="DQ128" i="3" s="1"/>
  <c r="DQ175" i="3"/>
  <c r="DQ129" i="3" s="1"/>
  <c r="DR174" i="3" l="1"/>
  <c r="DR131" i="3"/>
  <c r="DS122" i="3" l="1"/>
  <c r="DR175" i="3"/>
  <c r="DR129" i="3" s="1"/>
  <c r="DR191" i="3"/>
  <c r="DR192" i="3" s="1"/>
  <c r="DR128" i="3" s="1"/>
  <c r="DS194" i="3"/>
  <c r="DT195" i="3" l="1"/>
  <c r="D117" i="3"/>
  <c r="DS174" i="3"/>
  <c r="DS131" i="3"/>
  <c r="D115" i="3"/>
  <c r="DT122" i="3" l="1"/>
  <c r="D120" i="3"/>
  <c r="DS175" i="3"/>
  <c r="DS129" i="3" s="1"/>
  <c r="DS191" i="3"/>
  <c r="DS192" i="3" s="1"/>
  <c r="DS128" i="3" s="1"/>
  <c r="D118" i="3"/>
  <c r="DT194" i="3"/>
  <c r="B9" i="16" l="1"/>
  <c r="B51" i="16"/>
  <c r="B52" i="16" s="1"/>
  <c r="D122" i="3"/>
  <c r="B69" i="6" s="1"/>
  <c r="DT131" i="3"/>
  <c r="DT174" i="3"/>
  <c r="D123" i="3"/>
  <c r="B66" i="16" s="1"/>
  <c r="C65" i="16" l="1"/>
  <c r="C64" i="16"/>
  <c r="C63" i="16"/>
  <c r="D131" i="3"/>
  <c r="D26" i="16"/>
  <c r="C128" i="3"/>
  <c r="C129" i="3"/>
  <c r="B86" i="16"/>
  <c r="DT175" i="3"/>
  <c r="DT191" i="3"/>
  <c r="DT192" i="3" s="1"/>
  <c r="D7" i="16"/>
  <c r="B84" i="16"/>
  <c r="D135" i="3"/>
  <c r="B12" i="18"/>
  <c r="B17" i="18" s="1"/>
  <c r="B11" i="16"/>
  <c r="B70" i="6" s="1"/>
  <c r="B37" i="16"/>
  <c r="B38" i="16" s="1"/>
  <c r="D63" i="16" l="1"/>
  <c r="C66" i="16"/>
  <c r="E63" i="16"/>
  <c r="E64" i="16"/>
  <c r="D64" i="16"/>
  <c r="D65" i="16"/>
  <c r="E65" i="16"/>
  <c r="D27" i="16"/>
  <c r="D30" i="16"/>
  <c r="C40" i="16"/>
  <c r="D40" i="16" s="1"/>
  <c r="C39" i="16"/>
  <c r="D39" i="16" s="1"/>
  <c r="H114" i="2" s="1"/>
  <c r="D11" i="16"/>
  <c r="B56" i="16"/>
  <c r="DT129" i="3"/>
  <c r="D175" i="3"/>
  <c r="H121" i="2"/>
  <c r="B67" i="6"/>
  <c r="D129" i="3"/>
  <c r="DT128" i="3"/>
  <c r="D178" i="3"/>
  <c r="B17" i="21" l="1"/>
  <c r="C17" i="21" s="1"/>
  <c r="B89" i="16"/>
  <c r="C67" i="16"/>
  <c r="E66" i="16"/>
  <c r="D66" i="16"/>
  <c r="F74" i="16"/>
  <c r="E74" i="16"/>
  <c r="D74" i="16"/>
  <c r="B58" i="16"/>
  <c r="E67" i="16" l="1"/>
  <c r="C74" i="16"/>
  <c r="C76" i="16" s="1"/>
  <c r="B88" i="16"/>
  <c r="D67" i="16"/>
  <c r="E75" i="16"/>
  <c r="E76" i="16"/>
  <c r="D76" i="16"/>
  <c r="D75" i="16"/>
  <c r="F75" i="16"/>
  <c r="F76" i="16"/>
  <c r="C75" i="16" l="1"/>
</calcChain>
</file>

<file path=xl/sharedStrings.xml><?xml version="1.0" encoding="utf-8"?>
<sst xmlns="http://schemas.openxmlformats.org/spreadsheetml/2006/main" count="2234" uniqueCount="1803">
  <si>
    <t>Site Name</t>
  </si>
  <si>
    <t>Phase</t>
  </si>
  <si>
    <t>Houses</t>
  </si>
  <si>
    <t>Other</t>
  </si>
  <si>
    <t>Total</t>
  </si>
  <si>
    <t>Unit Type</t>
  </si>
  <si>
    <t>Capex</t>
  </si>
  <si>
    <t>Site works</t>
  </si>
  <si>
    <t>site development costs</t>
  </si>
  <si>
    <t>Preliminaries</t>
  </si>
  <si>
    <t>Other construction costs</t>
  </si>
  <si>
    <t>Number of units</t>
  </si>
  <si>
    <t>Part V</t>
  </si>
  <si>
    <t>Phase 1</t>
  </si>
  <si>
    <t>Phase 2</t>
  </si>
  <si>
    <t>Phase 3</t>
  </si>
  <si>
    <t>phase 4</t>
  </si>
  <si>
    <t>Contingency</t>
  </si>
  <si>
    <t>Construction</t>
  </si>
  <si>
    <t>Non construction</t>
  </si>
  <si>
    <t>Fees</t>
  </si>
  <si>
    <t>Sales Agent fee</t>
  </si>
  <si>
    <t>Legal fee</t>
  </si>
  <si>
    <t>Marketing fees</t>
  </si>
  <si>
    <t>Financing</t>
  </si>
  <si>
    <t>Revenue</t>
  </si>
  <si>
    <t>Phase 4</t>
  </si>
  <si>
    <t>Apts</t>
  </si>
  <si>
    <t>Total Gross Sales</t>
  </si>
  <si>
    <t>VAT</t>
  </si>
  <si>
    <t>Total Net Sales</t>
  </si>
  <si>
    <t>Sales Agent Fee</t>
  </si>
  <si>
    <t xml:space="preserve">Outflow </t>
  </si>
  <si>
    <t>Site acquisition</t>
  </si>
  <si>
    <t>Description</t>
  </si>
  <si>
    <t>phase 2</t>
  </si>
  <si>
    <t>Substructure</t>
  </si>
  <si>
    <t>Superstructure and fit out</t>
  </si>
  <si>
    <t>Totals</t>
  </si>
  <si>
    <t>Construction Costs</t>
  </si>
  <si>
    <t>Construction Contingency</t>
  </si>
  <si>
    <t>Non construction contingency</t>
  </si>
  <si>
    <t>Administration costs</t>
  </si>
  <si>
    <t>Other costs</t>
  </si>
  <si>
    <t>Total Costs</t>
  </si>
  <si>
    <t xml:space="preserve">Net cashflow </t>
  </si>
  <si>
    <t>Drawdown</t>
  </si>
  <si>
    <t>Development loan opening balance</t>
  </si>
  <si>
    <t>Development loan closing balance</t>
  </si>
  <si>
    <t>phase 3</t>
  </si>
  <si>
    <t>Interest costs</t>
  </si>
  <si>
    <t>Sq ft per unit</t>
  </si>
  <si>
    <t>Total sq. ft</t>
  </si>
  <si>
    <t>Inputter</t>
  </si>
  <si>
    <t>Date</t>
  </si>
  <si>
    <t>No. Bedrooms</t>
  </si>
  <si>
    <t>No.</t>
  </si>
  <si>
    <t>Number Phases</t>
  </si>
  <si>
    <t>Unit Category</t>
  </si>
  <si>
    <t>(Type A/B/C, etc)</t>
  </si>
  <si>
    <t>(2 Storey, Duplex, etc)</t>
  </si>
  <si>
    <t>(Current price not accounting for inflation)</t>
  </si>
  <si>
    <t>Unit Sales Schedule</t>
  </si>
  <si>
    <t>Phases</t>
  </si>
  <si>
    <t>Phase 5</t>
  </si>
  <si>
    <t>Phase 6</t>
  </si>
  <si>
    <t>Phase 7</t>
  </si>
  <si>
    <t>Phase 8</t>
  </si>
  <si>
    <t>Phase 9</t>
  </si>
  <si>
    <t>Phase 10</t>
  </si>
  <si>
    <t>House</t>
  </si>
  <si>
    <t>Apartment</t>
  </si>
  <si>
    <t>Start Date</t>
  </si>
  <si>
    <t>End Date</t>
  </si>
  <si>
    <t>Model Inputs</t>
  </si>
  <si>
    <t>Unit category</t>
  </si>
  <si>
    <t>Phase Details</t>
  </si>
  <si>
    <t>phase 5</t>
  </si>
  <si>
    <t>phase 6</t>
  </si>
  <si>
    <t>phase 7</t>
  </si>
  <si>
    <t>phase 8</t>
  </si>
  <si>
    <t>phase 9</t>
  </si>
  <si>
    <t>phase 10</t>
  </si>
  <si>
    <t>Site Costs</t>
  </si>
  <si>
    <t>No. Units (populate Unit sales tab)</t>
  </si>
  <si>
    <t>MM/YYYY</t>
  </si>
  <si>
    <t>Total House</t>
  </si>
  <si>
    <t>Total Apartment</t>
  </si>
  <si>
    <t>Revenue (Populate in Unit sales tab)</t>
  </si>
  <si>
    <t>Contingencies</t>
  </si>
  <si>
    <t>HBFI Cashflow Model Overview</t>
  </si>
  <si>
    <t>Property Type 1</t>
  </si>
  <si>
    <t>Property Type 2</t>
  </si>
  <si>
    <t>Property Type 3</t>
  </si>
  <si>
    <t>Property Type 4</t>
  </si>
  <si>
    <t>Property Type 5</t>
  </si>
  <si>
    <t>Property Type 6</t>
  </si>
  <si>
    <t>Property Type 7</t>
  </si>
  <si>
    <t>Property Type 8</t>
  </si>
  <si>
    <t>(Peak)</t>
  </si>
  <si>
    <t>(Total)</t>
  </si>
  <si>
    <t>Repayments available cashflow</t>
  </si>
  <si>
    <t>Exit Fee</t>
  </si>
  <si>
    <t>Entry Fee</t>
  </si>
  <si>
    <t>Exit fee</t>
  </si>
  <si>
    <t>Development costs LTC</t>
  </si>
  <si>
    <t>1. Notes for completion</t>
  </si>
  <si>
    <t>2. HBFI Cashflow Model Overview</t>
  </si>
  <si>
    <t>3. Unit Sales Schedule</t>
  </si>
  <si>
    <t>4. Capex</t>
  </si>
  <si>
    <t>6. Cashflow Summary</t>
  </si>
  <si>
    <t>Contents:</t>
  </si>
  <si>
    <t xml:space="preserve">Monthly Cashflow </t>
  </si>
  <si>
    <t xml:space="preserve">5. Monthly Cashflow </t>
  </si>
  <si>
    <t>Notes for Completion</t>
  </si>
  <si>
    <t>Name of proposed development</t>
  </si>
  <si>
    <t>Address of proposed site</t>
  </si>
  <si>
    <t>Description including number of units &amp; unit types</t>
  </si>
  <si>
    <t>Number of proposed phases to be funded</t>
  </si>
  <si>
    <t>Name of person completing cashflow</t>
  </si>
  <si>
    <t>Date of completion of cashflow</t>
  </si>
  <si>
    <t>Format</t>
  </si>
  <si>
    <t>Free</t>
  </si>
  <si>
    <t>Number</t>
  </si>
  <si>
    <t>DD/MM/YYYY</t>
  </si>
  <si>
    <t>Level of contingency the development plans to carry in relation to construction costs</t>
  </si>
  <si>
    <t>%</t>
  </si>
  <si>
    <t>Level of contingency the development plans to carry in relation to non-construction costs</t>
  </si>
  <si>
    <t>Imposed exit fee for facility</t>
  </si>
  <si>
    <t>Imposed entry fee for facility</t>
  </si>
  <si>
    <t>Expected level of sales agent fees</t>
  </si>
  <si>
    <t>Expected level of legal fees</t>
  </si>
  <si>
    <t>Level of requested interest rate margin</t>
  </si>
  <si>
    <t>Select the phase the unit is planned to be sold in</t>
  </si>
  <si>
    <t>Drop down</t>
  </si>
  <si>
    <t>Eg: House Type A, Type B, Type C etc.</t>
  </si>
  <si>
    <t>Record number of bedrooms per unit</t>
  </si>
  <si>
    <t>Record area (m2) per unit</t>
  </si>
  <si>
    <t>Record area (ft2) per unit</t>
  </si>
  <si>
    <t>Record expected sales price per unit (incl VAT)</t>
  </si>
  <si>
    <t>Expected date of sale completion</t>
  </si>
  <si>
    <t>Average site works costs expected per unit</t>
  </si>
  <si>
    <t>Average site development costs expected per unit</t>
  </si>
  <si>
    <t>Average substructure costs expected per unit</t>
  </si>
  <si>
    <t>Average superstructure &amp; fit out costs expected per unit</t>
  </si>
  <si>
    <t>Average preliminaries costs expected per unit</t>
  </si>
  <si>
    <t>Average other construction costs expected per unit</t>
  </si>
  <si>
    <t>Number of each unit type proposed to be completed</t>
  </si>
  <si>
    <t>Area (sq.Ft) per unit type</t>
  </si>
  <si>
    <t>Expected superstructure &amp; fit out costs through the duration of the proposed development per month.</t>
  </si>
  <si>
    <t>Expected other construction costs through the duration of the proposed development per month.</t>
  </si>
  <si>
    <t>Expected local authority levies through the duration of the proposed development per month.</t>
  </si>
  <si>
    <t>Expected Irish Water levies through the duration of the proposed development per month.</t>
  </si>
  <si>
    <t>Expected local authority bond levies through the duration of the proposed development per month.</t>
  </si>
  <si>
    <t>Expected Part V levies through the duration of the proposed development per month.</t>
  </si>
  <si>
    <t>Expected marketing fees through the duration of the proposed development per month.</t>
  </si>
  <si>
    <t>Expected administration costs through the duration of the proposed development per month.</t>
  </si>
  <si>
    <t>Expected other costs through the duration of the proposed development per month.</t>
  </si>
  <si>
    <t>*All fields marked in yellow are entry fields.</t>
  </si>
  <si>
    <t>Expected start and end dates of each phase of development</t>
  </si>
  <si>
    <t>Description of unit type (2 Storey, Duplex, etc)</t>
  </si>
  <si>
    <t>Expected site development costs  through the duration of the proposed development per month.</t>
  </si>
  <si>
    <t>Acquisition costs</t>
  </si>
  <si>
    <t>Interest accrued</t>
  </si>
  <si>
    <t>acquisition costs</t>
  </si>
  <si>
    <t>Costs</t>
  </si>
  <si>
    <t>Net Sales</t>
  </si>
  <si>
    <t>interest capitalised</t>
  </si>
  <si>
    <t>Property Type 9</t>
  </si>
  <si>
    <t>Property Type 10</t>
  </si>
  <si>
    <t>Property Type 11</t>
  </si>
  <si>
    <t>Property Type 12</t>
  </si>
  <si>
    <t>Property Type 13</t>
  </si>
  <si>
    <t>Property Type 14</t>
  </si>
  <si>
    <t>Property Type 15</t>
  </si>
  <si>
    <t>Property Type 16</t>
  </si>
  <si>
    <t>Property Type 17</t>
  </si>
  <si>
    <t>Property Type 18</t>
  </si>
  <si>
    <t>Property Type 19</t>
  </si>
  <si>
    <t>Property Type 20</t>
  </si>
  <si>
    <t>Total costs per unit</t>
  </si>
  <si>
    <t>Total Unit type costs</t>
  </si>
  <si>
    <t xml:space="preserve">Borrower Equity </t>
  </si>
  <si>
    <t>Site Value</t>
  </si>
  <si>
    <t>Overall LTC</t>
  </si>
  <si>
    <t>Expected cash injection into the project by the borrower</t>
  </si>
  <si>
    <t>Is the site to be purchased</t>
  </si>
  <si>
    <t>Re-financing</t>
  </si>
  <si>
    <t>Is the site to be refinanced</t>
  </si>
  <si>
    <t>Refinancing amount</t>
  </si>
  <si>
    <t>Site acquisition/Refinance</t>
  </si>
  <si>
    <t>Site acquisition /refinance LTC</t>
  </si>
  <si>
    <t>Cash towards development costs</t>
  </si>
  <si>
    <t>Cash towards purchase/refinance of site</t>
  </si>
  <si>
    <t>Input the current Site Value per valuation report</t>
  </si>
  <si>
    <t>Is the site to be purchased (Y/N)</t>
  </si>
  <si>
    <t>If the site is not to be purchased is the site to be refinanced (Y/N)</t>
  </si>
  <si>
    <t>Amount of refinancing required</t>
  </si>
  <si>
    <t>The amount of purchase/refinance cost covered by client funding</t>
  </si>
  <si>
    <t>Additional Security</t>
  </si>
  <si>
    <t>Year 1
(0-12 months)</t>
  </si>
  <si>
    <t>Year 2
(13-24 months)</t>
  </si>
  <si>
    <t>Year 3
(24-36 months)</t>
  </si>
  <si>
    <t>Year 4
(37-48 months)</t>
  </si>
  <si>
    <t>Year 5
(49-60 months)</t>
  </si>
  <si>
    <t>Loan to Value (LTV):</t>
  </si>
  <si>
    <t xml:space="preserve">Project Cost </t>
  </si>
  <si>
    <t>Total Cost</t>
  </si>
  <si>
    <t>Funded By</t>
  </si>
  <si>
    <t>Surplus</t>
  </si>
  <si>
    <t xml:space="preserve">Loan to Cost (LTC):  </t>
  </si>
  <si>
    <t>LTC %</t>
  </si>
  <si>
    <t>Development Costs</t>
  </si>
  <si>
    <t>Other Fees (Entry/Exit fees)</t>
  </si>
  <si>
    <t>Projected Interest</t>
  </si>
  <si>
    <t>Category</t>
  </si>
  <si>
    <t>(Overall)</t>
  </si>
  <si>
    <t>€</t>
  </si>
  <si>
    <t xml:space="preserve">€ </t>
  </si>
  <si>
    <t>Debt (€)</t>
  </si>
  <si>
    <t>Rolling equity utilisation</t>
  </si>
  <si>
    <t>Exit Fee (€)</t>
  </si>
  <si>
    <t>Overall LTV</t>
  </si>
  <si>
    <t>Cost/Value (€)</t>
  </si>
  <si>
    <t>Detached House</t>
  </si>
  <si>
    <t>Duplex House</t>
  </si>
  <si>
    <t>End-of-terrace house</t>
  </si>
  <si>
    <t>Parking Space</t>
  </si>
  <si>
    <t>Semi-detached house</t>
  </si>
  <si>
    <t>Terraced house</t>
  </si>
  <si>
    <t>Bungalow</t>
  </si>
  <si>
    <t>Mapping</t>
  </si>
  <si>
    <t>2-bed</t>
  </si>
  <si>
    <t>3-bed</t>
  </si>
  <si>
    <t>4-bed</t>
  </si>
  <si>
    <t>5+ bed</t>
  </si>
  <si>
    <t>NA</t>
  </si>
  <si>
    <t>Beds</t>
  </si>
  <si>
    <t>Approved Housing Bodies (AHB)</t>
  </si>
  <si>
    <t>Housing Category</t>
  </si>
  <si>
    <t>Not Commenced</t>
  </si>
  <si>
    <t>Under Construction</t>
  </si>
  <si>
    <t>Complete</t>
  </si>
  <si>
    <t>Not on Market</t>
  </si>
  <si>
    <t>Unsold</t>
  </si>
  <si>
    <t>Sale Agreed</t>
  </si>
  <si>
    <t>Contracted</t>
  </si>
  <si>
    <t>Build Status</t>
  </si>
  <si>
    <t>Sales Status</t>
  </si>
  <si>
    <t>Housing category map</t>
  </si>
  <si>
    <t>Property name</t>
  </si>
  <si>
    <t>(eg: 1 example street, example road)</t>
  </si>
  <si>
    <t>Property Type</t>
  </si>
  <si>
    <t>1-bed</t>
  </si>
  <si>
    <t>Target Market</t>
  </si>
  <si>
    <t>Construction Status</t>
  </si>
  <si>
    <t>Site works (within site curtilage cost)</t>
  </si>
  <si>
    <t>Site development cost</t>
  </si>
  <si>
    <t>Build cost (including substructures)</t>
  </si>
  <si>
    <t>Other construction costs (including off site works)</t>
  </si>
  <si>
    <t>Connections &amp; Levies</t>
  </si>
  <si>
    <t>Local Authority development contributions amount</t>
  </si>
  <si>
    <t>Local Authority cash deposit amount/ surety bond cost</t>
  </si>
  <si>
    <t>Part V costs</t>
  </si>
  <si>
    <t>Irish Water connection fees</t>
  </si>
  <si>
    <t>ESB connection fees</t>
  </si>
  <si>
    <t>Other utility (e.g. gas/broadband) connection fees</t>
  </si>
  <si>
    <t>Homebond/ other defect insurance fees</t>
  </si>
  <si>
    <t>Other contributions/ levies/ connection costs</t>
  </si>
  <si>
    <t>Professional Fees</t>
  </si>
  <si>
    <t>Architect fees</t>
  </si>
  <si>
    <t>Assigned Certifier fees</t>
  </si>
  <si>
    <t>Civil /Structural Engineer fees</t>
  </si>
  <si>
    <t>PSDP fees</t>
  </si>
  <si>
    <t>Mechanical and Electrical Engineer fees</t>
  </si>
  <si>
    <t>Quantity Surveyor fees</t>
  </si>
  <si>
    <t>Fire certificate consultant fees</t>
  </si>
  <si>
    <t>Specialist Consultant (archaeologist, ecologist, etc)</t>
  </si>
  <si>
    <t>Accountancy fees</t>
  </si>
  <si>
    <t>Legal Advisor transaction fees</t>
  </si>
  <si>
    <t>Other Costs</t>
  </si>
  <si>
    <t>Show House costs</t>
  </si>
  <si>
    <t>Project Monitor consultant fees</t>
  </si>
  <si>
    <t>Funder Legal fees</t>
  </si>
  <si>
    <t>Construction Cost Inflation</t>
  </si>
  <si>
    <t>Entry Fee (€)</t>
  </si>
  <si>
    <t>Stress</t>
  </si>
  <si>
    <t>GDV</t>
  </si>
  <si>
    <t>% Value of Sales price</t>
  </si>
  <si>
    <t>No. Months Delay</t>
  </si>
  <si>
    <t>Stressed Sales Prices</t>
  </si>
  <si>
    <t>Stressed Sales date</t>
  </si>
  <si>
    <t>Stressed</t>
  </si>
  <si>
    <t>(Y/N)</t>
  </si>
  <si>
    <t>Rolling Equity</t>
  </si>
  <si>
    <t>Cashflow to include rolling equity?</t>
  </si>
  <si>
    <t>Y</t>
  </si>
  <si>
    <t>N</t>
  </si>
  <si>
    <t>Land without planning</t>
  </si>
  <si>
    <t>Value €</t>
  </si>
  <si>
    <t>Stress %</t>
  </si>
  <si>
    <t>Ad. security calc</t>
  </si>
  <si>
    <t>Land with planning (within subject site)</t>
  </si>
  <si>
    <t>Land with planning (outside subject site)</t>
  </si>
  <si>
    <t>Construction Duration (no. Months)</t>
  </si>
  <si>
    <t>Construction Inflation</t>
  </si>
  <si>
    <t>% Total</t>
  </si>
  <si>
    <t>Totals (Avg per unit)</t>
  </si>
  <si>
    <t>Site Costs (including acquisition)</t>
  </si>
  <si>
    <t>Site Information</t>
  </si>
  <si>
    <t>Original site cost (if owned)</t>
  </si>
  <si>
    <t>Overall</t>
  </si>
  <si>
    <t>*excludes interest and exit fee</t>
  </si>
  <si>
    <t>Sales Agent Fee (+23% VAT)</t>
  </si>
  <si>
    <t>Legal fee (+23% VAT)</t>
  </si>
  <si>
    <t>Total Sq ft per unit</t>
  </si>
  <si>
    <t>Total cost € per sq. ft.</t>
  </si>
  <si>
    <t>Site works &amp; development costs (€ per sq. ft.)</t>
  </si>
  <si>
    <t>Site works &amp; development costs (per site)</t>
  </si>
  <si>
    <t>Build Cost (incl. Preliminaries) (% costs)</t>
  </si>
  <si>
    <t>Build Cost (incl. Preliminaries) (€ per sq. ft.)</t>
  </si>
  <si>
    <t>Design Team Fees (% costs)</t>
  </si>
  <si>
    <t>Design Team Fees (per unit)</t>
  </si>
  <si>
    <t>Comment</t>
  </si>
  <si>
    <t>Per cashflow</t>
  </si>
  <si>
    <t>Variance</t>
  </si>
  <si>
    <r>
      <rPr>
        <sz val="11"/>
        <color theme="1"/>
        <rFont val="Calibri"/>
        <family val="2"/>
      </rPr>
      <t>←</t>
    </r>
    <r>
      <rPr>
        <i/>
        <sz val="11"/>
        <color theme="1"/>
        <rFont val="Calibri"/>
        <family val="2"/>
        <scheme val="minor"/>
      </rPr>
      <t xml:space="preserve"> Internal use only</t>
    </r>
  </si>
  <si>
    <t>Site development costs</t>
  </si>
  <si>
    <t>expected number of months to complete construction of units.</t>
  </si>
  <si>
    <t>Original cost of site acquisition (if owned)</t>
  </si>
  <si>
    <t>Value of additional security offered (aditional sites with full planning within subject development)</t>
  </si>
  <si>
    <t>Value of additional security offered (aditional sites with full planing outside subject development)</t>
  </si>
  <si>
    <t>Value of additional security offered (Land without planning)</t>
  </si>
  <si>
    <t>Value of additional security offered (Other security)</t>
  </si>
  <si>
    <t>Expected uit number and address within the proposed development</t>
  </si>
  <si>
    <t>Identify the property type of unit</t>
  </si>
  <si>
    <t>List the intended market for the unit (Social/Affordable, Part V, etc. Open market sales classified as NA)</t>
  </si>
  <si>
    <t>Detail the construction status of each unit at time of submission of application.</t>
  </si>
  <si>
    <t>Detail the sales status of each unit at time of submission of application.</t>
  </si>
  <si>
    <t>Expected date of completion of construction</t>
  </si>
  <si>
    <t>Complete the proposed range of unit categories (correspond with those within (28) above)</t>
  </si>
  <si>
    <t>Complete the proposed range of unit types (correspond with those within (29) above)</t>
  </si>
  <si>
    <t>Expected site works cost (within site curtilage) through the duration of the proposed development per month.</t>
  </si>
  <si>
    <t>Expected build cost (including substructures) through the duration of the proposed development per month.</t>
  </si>
  <si>
    <t>Expected preliminaries/ indirect project cost through the duration of the proposed development per month.</t>
  </si>
  <si>
    <t>Expected ESB connection fees through the duration of the proposed development per month.</t>
  </si>
  <si>
    <t>Expected Homebond/defect insurance fees through the duration of the proposed development per month.</t>
  </si>
  <si>
    <t>Expected other utility connection fees through the duration of the proposed development per month.</t>
  </si>
  <si>
    <t>Expected other connection/levies through the duration of the proposed development per month.</t>
  </si>
  <si>
    <t>Expected architect fees through the duration of the proposed development per month.</t>
  </si>
  <si>
    <t>Expected assigned certifier fees through the duration of the proposed development per month.</t>
  </si>
  <si>
    <t>Expected civil/structural engineer fees through the duration of the proposed development per month.</t>
  </si>
  <si>
    <t>Expected PSDP fees through the duration of the proposed development per month.</t>
  </si>
  <si>
    <t>Expected mechanical and electrical engineer fees through the duration of the proposed development per month.</t>
  </si>
  <si>
    <t>Expected quantity surveyor fees through the duration of the proposed development per month.</t>
  </si>
  <si>
    <t>Expected project monitor consultant fees through the duration of the proposed development per month.</t>
  </si>
  <si>
    <t>Expected fire certificate consultant fees through the duration of the proposed development per month.</t>
  </si>
  <si>
    <t>Expected specialist consultant (archaeologist, ecologist, etc) fees through the duration of the proposed development per month.</t>
  </si>
  <si>
    <t>Expected accountancy fees through the duration of the proposed development per month.</t>
  </si>
  <si>
    <t>Expected legal advisor transaction fees through the duration of the proposed development per month.</t>
  </si>
  <si>
    <t>Expected show house costs through the duration of the proposed development per month.</t>
  </si>
  <si>
    <t>Expected construction cost inflation through the duration of the proposed development per month.</t>
  </si>
  <si>
    <t>Property Name</t>
  </si>
  <si>
    <t>Bedrooms</t>
  </si>
  <si>
    <t>DA Approval Guide Price</t>
  </si>
  <si>
    <t>Interest Margin</t>
  </si>
  <si>
    <t>Funder Valuation Report fee</t>
  </si>
  <si>
    <t>Funder Project Monitor fees</t>
  </si>
  <si>
    <t>Expected funder legal fees through the duration of the proposed development per month.</t>
  </si>
  <si>
    <t>Expected funder valuation report fee through the duration of the proposed development per month.</t>
  </si>
  <si>
    <t>Expected funder project monitor fees through the duration of the proposed development per month.</t>
  </si>
  <si>
    <t>Equity Input</t>
  </si>
  <si>
    <t>Equity Output</t>
  </si>
  <si>
    <t>ROE</t>
  </si>
  <si>
    <t>Development ROE based on current site valuation</t>
  </si>
  <si>
    <t>Development ROE based on original site purchase price</t>
  </si>
  <si>
    <t>Overall Loan to Cost</t>
  </si>
  <si>
    <t>Overall Loan to Value</t>
  </si>
  <si>
    <t>Build Cost (excl. Preliminaries) (% costs)</t>
  </si>
  <si>
    <t>Build Cost (excl. Preliminaries) (€ per sq. ft.)</t>
  </si>
  <si>
    <t>Overall project return</t>
  </si>
  <si>
    <t>Loan to Cost (LTC)</t>
  </si>
  <si>
    <t>Total Funds</t>
  </si>
  <si>
    <t>Sales</t>
  </si>
  <si>
    <t>Total sales</t>
  </si>
  <si>
    <t>Less Vat</t>
  </si>
  <si>
    <t>Finance Costs</t>
  </si>
  <si>
    <t>Less Sales Costs</t>
  </si>
  <si>
    <r>
      <t>Total  Costs</t>
    </r>
    <r>
      <rPr>
        <sz val="8"/>
        <color rgb="FF000000"/>
        <rFont val="Calibri"/>
        <family val="2"/>
        <scheme val="minor"/>
      </rPr>
      <t> </t>
    </r>
  </si>
  <si>
    <t>Funding of the proposed development</t>
  </si>
  <si>
    <t>Project Feasibility</t>
  </si>
  <si>
    <t>Total Security</t>
  </si>
  <si>
    <t>Loan to cost</t>
  </si>
  <si>
    <t>Application</t>
  </si>
  <si>
    <t>Standard</t>
  </si>
  <si>
    <t>Type</t>
  </si>
  <si>
    <t>Total Development Costs (excl Interest &amp; fees)</t>
  </si>
  <si>
    <t>Total Development Costs (Incl Interest &amp; fees)</t>
  </si>
  <si>
    <t>Development Profit Margin</t>
  </si>
  <si>
    <t>Remaining security</t>
  </si>
  <si>
    <t xml:space="preserve">Discount Cashflow (DCF): </t>
  </si>
  <si>
    <t>Completion Date</t>
  </si>
  <si>
    <t>Borrower Details:</t>
  </si>
  <si>
    <t>Borrower Name</t>
  </si>
  <si>
    <t>CRM ID</t>
  </si>
  <si>
    <t>Lead Contact</t>
  </si>
  <si>
    <t>Credit Grade</t>
  </si>
  <si>
    <t>Lending Manager</t>
  </si>
  <si>
    <t>Facility Details:</t>
  </si>
  <si>
    <t>Facility amount</t>
  </si>
  <si>
    <t>Current Impairment</t>
  </si>
  <si>
    <t>Current Balance</t>
  </si>
  <si>
    <t>Origination Date</t>
  </si>
  <si>
    <t>Total drawn to date (incl capitalised interest)</t>
  </si>
  <si>
    <t>Maturity Date</t>
  </si>
  <si>
    <t>Total accrued interest to date ( from Fexco)</t>
  </si>
  <si>
    <t>Term</t>
  </si>
  <si>
    <t>Repayments to date</t>
  </si>
  <si>
    <t>Margin</t>
  </si>
  <si>
    <t>Committed undrawn amount</t>
  </si>
  <si>
    <t>No. Units (Total)</t>
  </si>
  <si>
    <t>Peak funding</t>
  </si>
  <si>
    <t>No. Units Under construction</t>
  </si>
  <si>
    <t>No. Units Completed but unsold</t>
  </si>
  <si>
    <t>LTC (Current)</t>
  </si>
  <si>
    <t>No. Units Sold</t>
  </si>
  <si>
    <t>No. Phases</t>
  </si>
  <si>
    <t>LTV (Current)</t>
  </si>
  <si>
    <t>Current Phase</t>
  </si>
  <si>
    <t>Cashflow</t>
  </si>
  <si>
    <t>Drawdowns</t>
  </si>
  <si>
    <t>Repayments</t>
  </si>
  <si>
    <t>Net Cashflow</t>
  </si>
  <si>
    <t>Discount rate</t>
  </si>
  <si>
    <t>DCF</t>
  </si>
  <si>
    <t>Commentary (details of expected outflows and repayments)</t>
  </si>
  <si>
    <t>Starting Balance</t>
  </si>
  <si>
    <t>Year 1 (0-12 months)</t>
  </si>
  <si>
    <t>Year 2 (13-24 months)</t>
  </si>
  <si>
    <t>Year 3 (15-36 months)</t>
  </si>
  <si>
    <t>Year 4 (27-48 months)</t>
  </si>
  <si>
    <t>Year 5 (39-60 months)</t>
  </si>
  <si>
    <t>Net cashflow</t>
  </si>
  <si>
    <t>Scenario &amp; Major assumptions commentary</t>
  </si>
  <si>
    <t>Results</t>
  </si>
  <si>
    <t>Completed by (lending manager)</t>
  </si>
  <si>
    <t>New Impairment</t>
  </si>
  <si>
    <t>Recommended by (Lending Divisional/CCO)</t>
  </si>
  <si>
    <t>Change in impairment</t>
  </si>
  <si>
    <t>Credit &amp; Risk 1st Recommendation</t>
  </si>
  <si>
    <t>New Credit Grade</t>
  </si>
  <si>
    <t>Credit &amp; Risk 2nd Recommendation</t>
  </si>
  <si>
    <t>Notes for completion:</t>
  </si>
  <si>
    <t>All details to be sourced for CRM and KBS system as at the date of completion.</t>
  </si>
  <si>
    <t>All cashflow details are to be supported by a detailed cashflow in the HBFI prescribed template.</t>
  </si>
  <si>
    <t>All repayments are to be net of VAT and sales costs (including enforcement costs if applicable)</t>
  </si>
  <si>
    <t>All drawdown amounts are inclusive of projected accrued interest.</t>
  </si>
  <si>
    <t xml:space="preserve">Value of additional security is to be included in last year of the projected term. </t>
  </si>
  <si>
    <t>Any discounts applied to security values to be included in the commentary sections.</t>
  </si>
  <si>
    <t>Site</t>
  </si>
  <si>
    <t>LTC (Original)</t>
  </si>
  <si>
    <t>LTV (Original)</t>
  </si>
  <si>
    <t>Planning Expiration Date</t>
  </si>
  <si>
    <t>Acquisition costs -9.96%</t>
  </si>
  <si>
    <t>Approved Vat</t>
  </si>
  <si>
    <t>Approved Legal fees</t>
  </si>
  <si>
    <t>Approved Sales fees</t>
  </si>
  <si>
    <t>Net approved</t>
  </si>
  <si>
    <t>Finance cost (€)</t>
  </si>
  <si>
    <t>Finance cost (% total facility)</t>
  </si>
  <si>
    <t>Total Equity Input</t>
  </si>
  <si>
    <t>Revolving Facility</t>
  </si>
  <si>
    <t>Is this proposed as a revolving facility?</t>
  </si>
  <si>
    <t>PRS</t>
  </si>
  <si>
    <t>Local Authority</t>
  </si>
  <si>
    <t>Open Market</t>
  </si>
  <si>
    <t>Unit Numbers</t>
  </si>
  <si>
    <t>Units sold</t>
  </si>
  <si>
    <t>NDV</t>
  </si>
  <si>
    <t>WIP</t>
  </si>
  <si>
    <t>Total Spend</t>
  </si>
  <si>
    <t>Utilised (based on avg cost of unit)</t>
  </si>
  <si>
    <t>Sites</t>
  </si>
  <si>
    <t>Remaining sites</t>
  </si>
  <si>
    <t>Remaining value</t>
  </si>
  <si>
    <t>Total security (after discounts)</t>
  </si>
  <si>
    <t>Completed units</t>
  </si>
  <si>
    <t>LTV</t>
  </si>
  <si>
    <t>Facility</t>
  </si>
  <si>
    <t>Completed unsold</t>
  </si>
  <si>
    <t>Units completed</t>
  </si>
  <si>
    <t>Loan to Value (LTV)</t>
  </si>
  <si>
    <t>Facility Amount</t>
  </si>
  <si>
    <t>Additional Discount</t>
  </si>
  <si>
    <t>Borrowers Equity Position</t>
  </si>
  <si>
    <t>Peak</t>
  </si>
  <si>
    <t>Total Other Costs</t>
  </si>
  <si>
    <t>Total contingency &amp; cost inflation</t>
  </si>
  <si>
    <t>Total costs excluding contingencies</t>
  </si>
  <si>
    <t>100% NDV</t>
  </si>
  <si>
    <t>95% NDV</t>
  </si>
  <si>
    <t>90% NDV</t>
  </si>
  <si>
    <t>85% NDV</t>
  </si>
  <si>
    <t>Affordable</t>
  </si>
  <si>
    <t>Surplus available to HBFI</t>
  </si>
  <si>
    <t>Total surplus available to HBFI as % of costs</t>
  </si>
  <si>
    <t>Total contingencies &amp; inflation as % of costs</t>
  </si>
  <si>
    <t>Total contingency, inflation &amp; surplus as % costs</t>
  </si>
  <si>
    <t>Breakeven Analysis</t>
  </si>
  <si>
    <t>3-Month Euribor</t>
  </si>
  <si>
    <t>(Select the phase the unit will be completed from Dropdown menu)</t>
  </si>
  <si>
    <t>(Select the property type from Dropdown menu)</t>
  </si>
  <si>
    <t>(Select the target market from Dropdown menu)</t>
  </si>
  <si>
    <t>(Select the current build status from Dropdown menu)</t>
  </si>
  <si>
    <t>(Select the current sales status from Dropdown menu)</t>
  </si>
  <si>
    <t>(Select the number of bedrooms from Dropdown menu)</t>
  </si>
  <si>
    <t>(m2)</t>
  </si>
  <si>
    <t>(ft2)</t>
  </si>
  <si>
    <t>Area</t>
  </si>
  <si>
    <t>ignore</t>
  </si>
  <si>
    <t>pivot</t>
  </si>
  <si>
    <t>Grand Total</t>
  </si>
  <si>
    <t xml:space="preserve"> </t>
  </si>
  <si>
    <t>Quantity</t>
  </si>
  <si>
    <t>Avg Area (ft)</t>
  </si>
  <si>
    <t>Avg GDV</t>
  </si>
  <si>
    <t>Total GDV</t>
  </si>
  <si>
    <t>GDV psf</t>
  </si>
  <si>
    <t>Refresh Pivot Table below to generate table:</t>
  </si>
  <si>
    <t>No Units</t>
  </si>
  <si>
    <t>Total Development Cost</t>
  </si>
  <si>
    <t>HBFI Loan Facility</t>
  </si>
  <si>
    <t>HBFI Peak Funding</t>
  </si>
  <si>
    <t>LTC</t>
  </si>
  <si>
    <t>Rolling Stock Limit</t>
  </si>
  <si>
    <t>Loan Term</t>
  </si>
  <si>
    <t>DA Approval</t>
  </si>
  <si>
    <t>Margin %</t>
  </si>
  <si>
    <t>Borrower cash towards purchase/refinance of site</t>
  </si>
  <si>
    <t>Rebates</t>
  </si>
  <si>
    <t>Expected rebates and refunds introduced to cover costs of the project (ie: VAT, Stamp Duty, Irish water, etc)</t>
  </si>
  <si>
    <t>Borrower cash towards development costs</t>
  </si>
  <si>
    <t>Loan to Cost (LTC) (Excluding Rebates)</t>
  </si>
  <si>
    <t>Rolling LTC</t>
  </si>
  <si>
    <t>Development costs</t>
  </si>
  <si>
    <t>Sites sold</t>
  </si>
  <si>
    <t>Sites remaining</t>
  </si>
  <si>
    <t>Costs for LTC</t>
  </si>
  <si>
    <t>WIP  approtioned to sold units (based off average unit cost)</t>
  </si>
  <si>
    <t>Borrower Cash Equity &amp; Rebates</t>
  </si>
  <si>
    <t>Cost excl int and exit fee</t>
  </si>
  <si>
    <t>Commitment fee</t>
  </si>
  <si>
    <t>Drawn</t>
  </si>
  <si>
    <t>Undrawn</t>
  </si>
  <si>
    <t>Commitment fee O/B</t>
  </si>
  <si>
    <t>Commitment fee C/B</t>
  </si>
  <si>
    <t>Commitment Fee</t>
  </si>
  <si>
    <t>Total Facility :</t>
  </si>
  <si>
    <t xml:space="preserve">Entry, Exit &amp; Commitment Fees </t>
  </si>
  <si>
    <t>Total Costs for LTC</t>
  </si>
  <si>
    <t>Site Cost</t>
  </si>
  <si>
    <t>Development Costs Incurred (WIP)</t>
  </si>
  <si>
    <t>n</t>
  </si>
  <si>
    <t>Accelerate</t>
  </si>
  <si>
    <t>Phase*</t>
  </si>
  <si>
    <t>Property Type*</t>
  </si>
  <si>
    <t>Selling Price (incl. VAT)*</t>
  </si>
  <si>
    <t>Expected sale date*</t>
  </si>
  <si>
    <t>Expected Construction Completion Date*</t>
  </si>
  <si>
    <t>*Minimum fields required to generate cashflow</t>
  </si>
  <si>
    <t>(blank)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</si>
  <si>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</si>
  <si>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</si>
  <si>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</si>
  <si>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</si>
  <si>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</si>
  <si>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</si>
  <si>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</si>
  <si>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</si>
  <si>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</si>
  <si>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</si>
  <si>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</si>
  <si>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</si>
  <si>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</si>
  <si>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</si>
  <si>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</si>
  <si>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</si>
  <si>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</si>
  <si>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</si>
  <si>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</si>
  <si>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</si>
  <si>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</si>
  <si>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</si>
  <si>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</si>
  <si>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</si>
  <si>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</si>
  <si>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</si>
  <si>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</si>
  <si>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</si>
  <si>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</si>
  <si>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</si>
  <si>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</si>
  <si>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</si>
  <si>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</si>
  <si>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</si>
  <si>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</si>
  <si>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</si>
  <si>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Month 37</t>
  </si>
  <si>
    <t>Month 38</t>
  </si>
  <si>
    <t>Month 39</t>
  </si>
  <si>
    <t>Month 40</t>
  </si>
  <si>
    <t>Month 41</t>
  </si>
  <si>
    <t>Month 42</t>
  </si>
  <si>
    <t>Month 43</t>
  </si>
  <si>
    <t>Month 44</t>
  </si>
  <si>
    <t>Month 45</t>
  </si>
  <si>
    <t>Month 46</t>
  </si>
  <si>
    <t>Month 47</t>
  </si>
  <si>
    <t>Month 48</t>
  </si>
  <si>
    <t>Month 49</t>
  </si>
  <si>
    <t>Month 50</t>
  </si>
  <si>
    <t>Month 51</t>
  </si>
  <si>
    <t>Month 52</t>
  </si>
  <si>
    <t>Month 53</t>
  </si>
  <si>
    <t>Month 54</t>
  </si>
  <si>
    <t>Month 55</t>
  </si>
  <si>
    <t>Month 56</t>
  </si>
  <si>
    <t>Month 57</t>
  </si>
  <si>
    <t>Month 58</t>
  </si>
  <si>
    <t>Month 59</t>
  </si>
  <si>
    <t>Month 60</t>
  </si>
  <si>
    <t>As proposed</t>
  </si>
  <si>
    <t>Total Units completed</t>
  </si>
  <si>
    <t>Units Sold</t>
  </si>
  <si>
    <t>Security</t>
  </si>
  <si>
    <t>Exposure Assessment</t>
  </si>
  <si>
    <t>Opening Exposure</t>
  </si>
  <si>
    <t>Previous period completed units repayments</t>
  </si>
  <si>
    <t>Updated Opening Balance</t>
  </si>
  <si>
    <t>Additional Repayments</t>
  </si>
  <si>
    <t>Closing exposure</t>
  </si>
  <si>
    <t>Debt</t>
  </si>
  <si>
    <t>Residual debt</t>
  </si>
  <si>
    <t>Units under construction</t>
  </si>
  <si>
    <t>Cost to complete</t>
  </si>
  <si>
    <t>Additional interest</t>
  </si>
  <si>
    <t>Total debt</t>
  </si>
  <si>
    <t>Additional security</t>
  </si>
  <si>
    <t>Total Drawdowns &amp; Interest</t>
  </si>
  <si>
    <t>NDV Completed unsold units</t>
  </si>
  <si>
    <t>Total Interest</t>
  </si>
  <si>
    <t>Drawdowns (including interest and fees)</t>
  </si>
  <si>
    <t>Projected Closing Debt/ Surplus</t>
  </si>
  <si>
    <t>LTV before units under construction close</t>
  </si>
  <si>
    <t>LTV after units under construction close</t>
  </si>
  <si>
    <t>NDV Completed Units under construction (1)</t>
  </si>
  <si>
    <t>Remaining Security (2)</t>
  </si>
  <si>
    <t>(2) Stress remaining security</t>
  </si>
  <si>
    <t>(1) Stress completed units under construction</t>
  </si>
  <si>
    <t>Peak Funding</t>
  </si>
  <si>
    <t>Cost to Complete Workings</t>
  </si>
  <si>
    <t>Hard stop Analysis</t>
  </si>
  <si>
    <t>Total WIP</t>
  </si>
  <si>
    <t>Less known costs for future units</t>
  </si>
  <si>
    <t>WIP incurred on units under construction</t>
  </si>
  <si>
    <t>Estimated cost to cmplete</t>
  </si>
  <si>
    <t>Estimated total cost of units under construction*</t>
  </si>
  <si>
    <t>*based on average unit cost</t>
  </si>
  <si>
    <t>Less site costs if applicable</t>
  </si>
  <si>
    <t>No. Units</t>
  </si>
  <si>
    <t>Average costs</t>
  </si>
  <si>
    <t>Images for paper (these will auto update)</t>
  </si>
  <si>
    <t>Completed units to be sold</t>
  </si>
  <si>
    <t>VAT (13.5% Houses, 9% Apartments)</t>
  </si>
  <si>
    <t>Days between PC and Sale</t>
  </si>
  <si>
    <t>Loan</t>
  </si>
  <si>
    <t>DA Approved Launch Price €</t>
  </si>
  <si>
    <t>Name of AHB</t>
  </si>
  <si>
    <t>sales date</t>
  </si>
  <si>
    <t>completion date</t>
  </si>
  <si>
    <t>Non Re</t>
  </si>
  <si>
    <t>Custom 2</t>
  </si>
  <si>
    <t>Custom 1</t>
  </si>
  <si>
    <t>Month 61</t>
  </si>
  <si>
    <t>Month 62</t>
  </si>
  <si>
    <t>Month 63</t>
  </si>
  <si>
    <t>Month 64</t>
  </si>
  <si>
    <t>Month 65</t>
  </si>
  <si>
    <t>Month 66</t>
  </si>
  <si>
    <t>Month 67</t>
  </si>
  <si>
    <t>Month 68</t>
  </si>
  <si>
    <t>Month 69</t>
  </si>
  <si>
    <t>Month 70</t>
  </si>
  <si>
    <t>Month 71</t>
  </si>
  <si>
    <t>Month 72</t>
  </si>
  <si>
    <t>Month 73</t>
  </si>
  <si>
    <t>Month 74</t>
  </si>
  <si>
    <t>Month 75</t>
  </si>
  <si>
    <t>Month 76</t>
  </si>
  <si>
    <t>Month 77</t>
  </si>
  <si>
    <t>Month 78</t>
  </si>
  <si>
    <t>Month 79</t>
  </si>
  <si>
    <t>Month 80</t>
  </si>
  <si>
    <t>Month 81</t>
  </si>
  <si>
    <t>Month 82</t>
  </si>
  <si>
    <t>Month 83</t>
  </si>
  <si>
    <t>Month 84</t>
  </si>
  <si>
    <t>Month 85</t>
  </si>
  <si>
    <t>Month 86</t>
  </si>
  <si>
    <t>Month 87</t>
  </si>
  <si>
    <t>Month 88</t>
  </si>
  <si>
    <t>Month 89</t>
  </si>
  <si>
    <t>Month 90</t>
  </si>
  <si>
    <t>Month 91</t>
  </si>
  <si>
    <t>Month 92</t>
  </si>
  <si>
    <t>Month 93</t>
  </si>
  <si>
    <t>Month 94</t>
  </si>
  <si>
    <t>Month 95</t>
  </si>
  <si>
    <t>Month 96</t>
  </si>
  <si>
    <t>Month 97</t>
  </si>
  <si>
    <t>Month 98</t>
  </si>
  <si>
    <t>Month 99</t>
  </si>
  <si>
    <t>Month 100</t>
  </si>
  <si>
    <t>Month 101</t>
  </si>
  <si>
    <t>Month 102</t>
  </si>
  <si>
    <t>Month 103</t>
  </si>
  <si>
    <t>Month 104</t>
  </si>
  <si>
    <t>Month 105</t>
  </si>
  <si>
    <t>Month 106</t>
  </si>
  <si>
    <t>Month 107</t>
  </si>
  <si>
    <t>Month 108</t>
  </si>
  <si>
    <t>Month 109</t>
  </si>
  <si>
    <t>Month 110</t>
  </si>
  <si>
    <t>Month 111</t>
  </si>
  <si>
    <t>Month 112</t>
  </si>
  <si>
    <t>Month 113</t>
  </si>
  <si>
    <t>Month 114</t>
  </si>
  <si>
    <t>Month 115</t>
  </si>
  <si>
    <t>Month 116</t>
  </si>
  <si>
    <t>Month 117</t>
  </si>
  <si>
    <t>Month 118</t>
  </si>
  <si>
    <t>Month 119</t>
  </si>
  <si>
    <t>Month 120</t>
  </si>
  <si>
    <t>Phase 11</t>
  </si>
  <si>
    <t>Phase 12</t>
  </si>
  <si>
    <t>Phase 13</t>
  </si>
  <si>
    <t>Phase 14</t>
  </si>
  <si>
    <t>Phase 15</t>
  </si>
  <si>
    <t>Phase 16</t>
  </si>
  <si>
    <t>Phase 17</t>
  </si>
  <si>
    <t>Phase 18</t>
  </si>
  <si>
    <t>Phase 19</t>
  </si>
  <si>
    <t>Phase 20</t>
  </si>
  <si>
    <t xml:space="preserve"> At Peak</t>
  </si>
  <si>
    <t>Acquisition Cost</t>
  </si>
  <si>
    <t>Development Cost</t>
  </si>
  <si>
    <t>Equity</t>
  </si>
  <si>
    <t>HBFI Loan</t>
  </si>
  <si>
    <t>Loan to Value (LTV);</t>
  </si>
  <si>
    <t>Net sale proceeds</t>
  </si>
  <si>
    <t xml:space="preserve">LTNDV </t>
  </si>
  <si>
    <t>Profit/Loss</t>
  </si>
  <si>
    <t>Profit/loss excluding contingency</t>
  </si>
  <si>
    <t>Total Development costs (excl interest)</t>
  </si>
  <si>
    <t>Total Development costs (incl interest)</t>
  </si>
  <si>
    <t>*Units (-10%)</t>
  </si>
  <si>
    <t>Land/WIP (-20%</t>
  </si>
  <si>
    <t>*Units (-20%)</t>
  </si>
  <si>
    <t>Land/WIP (-40%)</t>
  </si>
  <si>
    <t>Loan to Value</t>
  </si>
  <si>
    <t>Repayment</t>
  </si>
  <si>
    <t>Costs:</t>
  </si>
  <si>
    <t>Breakeven:</t>
  </si>
  <si>
    <t>Amendment table:</t>
  </si>
  <si>
    <t>LTC Calculation</t>
  </si>
  <si>
    <t>HBFI Facility (excl Interest)</t>
  </si>
  <si>
    <t>Costs for calculation:</t>
  </si>
  <si>
    <t>Entry fee</t>
  </si>
  <si>
    <t>Total costs</t>
  </si>
  <si>
    <t>Cashflow Quality checks:</t>
  </si>
  <si>
    <t>Is construction contingency populated</t>
  </si>
  <si>
    <t>Does the cashflow capture all sales dates</t>
  </si>
  <si>
    <t>Has the cashflow indicated if site is to be purchased</t>
  </si>
  <si>
    <t>Is non construction contingency populated</t>
  </si>
  <si>
    <t>Is cashflow set to include potential Rolling Equity</t>
  </si>
  <si>
    <t>Are all unit types categorised correctly</t>
  </si>
  <si>
    <t>Does total costs match sum of individual entries of monthly cashflow tab</t>
  </si>
  <si>
    <t>Is interest captured correctly in cashflow tab</t>
  </si>
  <si>
    <t>Is all equity being used to fund costs</t>
  </si>
  <si>
    <t>Is LTC calculation accurate</t>
  </si>
  <si>
    <t>Is LTV calculation accurate</t>
  </si>
  <si>
    <t>Has a stress been applied to unit sales dates</t>
  </si>
  <si>
    <t>Does Cashflow summary total match monthly cashflow</t>
  </si>
  <si>
    <t>Is there sufficient time between PC and sales receipts</t>
  </si>
  <si>
    <t>Have rows been added/removed from Monthly cashflow Tab</t>
  </si>
  <si>
    <t>*The checks noted above are not an exhaustive list. Standard quality checks of cashflow should always be undertaken in addition to those noted above.</t>
  </si>
  <si>
    <t>Finance cost (% total costs)</t>
  </si>
  <si>
    <t>DDAT Input</t>
  </si>
  <si>
    <t>Are all units captured in monthly cashflow tab</t>
  </si>
  <si>
    <t>Have discounts been applied to security in the monthly cashflow</t>
  </si>
  <si>
    <t>Have discounts been applied to security in the Unit sales tab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</si>
  <si>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</si>
  <si>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</si>
  <si>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</si>
  <si>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</si>
  <si>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</si>
  <si>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</si>
  <si>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</si>
  <si>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</si>
  <si>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</si>
  <si>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</si>
  <si>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</si>
  <si>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</si>
  <si>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</si>
  <si>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</si>
  <si>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</si>
  <si>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</si>
  <si>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</si>
  <si>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</si>
  <si>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</si>
  <si>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</si>
  <si>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</si>
  <si>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</si>
  <si>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</si>
  <si>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</si>
  <si>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</si>
  <si>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</si>
  <si>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</si>
  <si>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</si>
  <si>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</si>
  <si>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</si>
  <si>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</si>
  <si>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</si>
  <si>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</si>
  <si>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</si>
  <si>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</si>
  <si>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</si>
  <si>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</si>
  <si>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</si>
  <si>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</si>
  <si>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</si>
  <si>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</si>
  <si>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</si>
  <si>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</si>
  <si>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</si>
  <si>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</si>
  <si>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</si>
  <si>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</si>
  <si>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</si>
  <si>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</si>
  <si>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</si>
  <si>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</si>
  <si>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</si>
  <si>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</si>
  <si>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</si>
  <si>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</si>
  <si>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</si>
  <si>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</si>
  <si>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</si>
  <si>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</si>
  <si>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</si>
  <si>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</si>
  <si>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</si>
  <si>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</si>
  <si>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</si>
  <si>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</si>
  <si>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</si>
  <si>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</si>
  <si>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</si>
  <si>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</si>
  <si>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</si>
  <si>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</si>
  <si>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</si>
  <si>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</si>
  <si>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</si>
  <si>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</si>
  <si>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</si>
  <si>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</si>
  <si>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</si>
  <si>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</si>
  <si>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</si>
  <si>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</si>
  <si>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</si>
  <si>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</si>
  <si>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</si>
  <si>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</si>
  <si>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</si>
  <si>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</si>
  <si>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</si>
  <si>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</si>
  <si>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</si>
  <si>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</si>
  <si>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</si>
  <si>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</si>
  <si>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</si>
  <si>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</si>
  <si>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</si>
  <si>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</si>
  <si>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</si>
  <si>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</si>
  <si>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</si>
  <si>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</si>
  <si>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</si>
  <si>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</si>
  <si>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</si>
  <si>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</si>
  <si>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</si>
  <si>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</si>
  <si>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</si>
  <si>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</si>
  <si>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</si>
  <si>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</si>
  <si>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</si>
  <si>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</si>
  <si>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</si>
  <si>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</si>
  <si>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</si>
  <si>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</si>
  <si>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</si>
  <si>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</si>
  <si>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</si>
  <si>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</si>
  <si>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</si>
  <si>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</si>
  <si>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</si>
  <si>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</si>
  <si>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</si>
  <si>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</si>
  <si>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</si>
  <si>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</si>
  <si>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</si>
  <si>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</si>
  <si>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</si>
  <si>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</si>
  <si>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</si>
  <si>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</si>
  <si>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</si>
  <si>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</si>
  <si>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</si>
  <si>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</si>
  <si>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</si>
  <si>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</si>
  <si>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</si>
  <si>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</si>
  <si>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</si>
  <si>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</si>
  <si>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</si>
  <si>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</si>
  <si>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</si>
  <si>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</si>
  <si>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</si>
  <si>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</si>
  <si>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</si>
  <si>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</si>
  <si>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</si>
  <si>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</si>
  <si>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</si>
  <si>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</si>
  <si>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</si>
  <si>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</si>
  <si>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</si>
  <si>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</si>
  <si>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</si>
  <si>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</si>
  <si>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</si>
  <si>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</si>
  <si>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</si>
  <si>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</si>
  <si>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</si>
  <si>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</si>
  <si>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</si>
  <si>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</si>
  <si>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</si>
  <si>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</si>
  <si>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</si>
  <si>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</si>
  <si>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</si>
  <si>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</si>
  <si>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</si>
  <si>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</si>
  <si>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</si>
  <si>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</si>
  <si>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</si>
  <si>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</si>
  <si>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</si>
  <si>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</si>
  <si>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</si>
  <si>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</si>
  <si>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</si>
  <si>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</si>
  <si>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</si>
  <si>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</si>
  <si>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</si>
  <si>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</si>
  <si>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</si>
  <si>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</si>
  <si>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</si>
  <si>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</si>
  <si>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</si>
  <si>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</si>
  <si>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</si>
  <si>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</si>
  <si>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</si>
  <si>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</si>
  <si>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</si>
  <si>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</si>
  <si>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</si>
  <si>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</si>
  <si>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</si>
  <si>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</si>
  <si>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</si>
  <si>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</si>
  <si>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</si>
  <si>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</si>
  <si>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</si>
  <si>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</si>
  <si>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</si>
  <si>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</si>
  <si>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</si>
  <si>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</si>
  <si>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</si>
  <si>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</si>
  <si>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</si>
  <si>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</si>
  <si>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</si>
  <si>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</si>
  <si>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</si>
  <si>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</si>
  <si>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</si>
  <si>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</si>
  <si>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</si>
  <si>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</si>
  <si>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</si>
  <si>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</si>
  <si>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</si>
  <si>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</si>
  <si>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</si>
  <si>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</si>
  <si>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</si>
  <si>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</si>
  <si>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</si>
  <si>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</si>
  <si>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</si>
  <si>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</si>
  <si>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</si>
  <si>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</si>
  <si>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</si>
  <si>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</si>
  <si>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</si>
  <si>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</si>
  <si>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</si>
  <si>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</si>
  <si>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</si>
  <si>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</si>
  <si>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</si>
  <si>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</si>
  <si>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</si>
  <si>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</si>
  <si>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</si>
  <si>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</si>
  <si>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</si>
  <si>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</si>
  <si>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</si>
  <si>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</si>
  <si>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</si>
  <si>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</si>
  <si>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</si>
  <si>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</si>
  <si>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</si>
  <si>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</si>
  <si>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</si>
  <si>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</si>
  <si>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</si>
  <si>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</si>
  <si>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</si>
  <si>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</si>
  <si>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</si>
  <si>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</si>
  <si>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</si>
  <si>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</si>
  <si>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</si>
  <si>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</si>
  <si>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</si>
  <si>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</si>
  <si>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</si>
  <si>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</si>
  <si>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</si>
  <si>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</si>
  <si>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</si>
  <si>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</si>
  <si>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</si>
  <si>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</si>
  <si>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</si>
  <si>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</si>
  <si>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</si>
  <si>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</si>
  <si>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</si>
  <si>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</si>
  <si>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</si>
  <si>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</si>
  <si>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</si>
  <si>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</si>
  <si>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</si>
  <si>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</si>
  <si>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</si>
  <si>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</si>
  <si>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</si>
  <si>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</si>
  <si>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</si>
  <si>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</si>
  <si>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</si>
  <si>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</si>
  <si>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</si>
  <si>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</si>
  <si>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</si>
  <si>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</si>
  <si>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</si>
  <si>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</si>
  <si>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</si>
  <si>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</si>
  <si>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</si>
  <si>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</si>
  <si>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</si>
  <si>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</si>
  <si>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</si>
  <si>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</si>
  <si>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</si>
  <si>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</si>
  <si>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</si>
  <si>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</si>
  <si>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</si>
  <si>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</si>
  <si>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</si>
  <si>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</si>
  <si>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</si>
  <si>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</si>
  <si>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</si>
  <si>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</si>
  <si>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</si>
  <si>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</si>
  <si>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</si>
  <si>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</si>
  <si>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</si>
  <si>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</si>
  <si>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</si>
  <si>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</si>
  <si>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</si>
  <si>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</si>
  <si>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</si>
  <si>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</si>
  <si>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</si>
  <si>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</si>
  <si>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</si>
  <si>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</si>
  <si>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</si>
  <si>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</si>
  <si>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</si>
  <si>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</si>
  <si>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</si>
  <si>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</si>
  <si>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</si>
  <si>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</si>
  <si>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</si>
  <si>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</si>
  <si>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</si>
  <si>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</si>
  <si>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</si>
  <si>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</si>
  <si>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</si>
  <si>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</si>
  <si>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</si>
  <si>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</si>
  <si>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</si>
  <si>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</si>
  <si>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</si>
  <si>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</si>
  <si>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</si>
  <si>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</si>
  <si>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</si>
  <si>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</si>
  <si>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</si>
  <si>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</si>
  <si>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</si>
  <si>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</si>
  <si>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</si>
  <si>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</si>
  <si>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</si>
  <si>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</si>
  <si>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</si>
  <si>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</si>
  <si>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</si>
  <si>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</si>
  <si>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</si>
  <si>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</si>
  <si>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</si>
  <si>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</si>
  <si>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</si>
  <si>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</si>
  <si>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</si>
  <si>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</si>
  <si>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</si>
  <si>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</si>
  <si>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</si>
  <si>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</si>
  <si>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</si>
  <si>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</si>
  <si>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</si>
  <si>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</si>
  <si>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</si>
  <si>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</si>
  <si>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</si>
  <si>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</si>
  <si>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</si>
  <si>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</si>
  <si>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</si>
  <si>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</si>
  <si>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</si>
  <si>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</si>
  <si>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</si>
  <si>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</si>
  <si>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</si>
  <si>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</si>
  <si>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</si>
  <si>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</si>
  <si>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</si>
  <si>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</si>
  <si>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</si>
  <si>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</si>
  <si>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</si>
  <si>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</si>
  <si>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</si>
  <si>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</si>
  <si>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</si>
  <si>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</si>
  <si>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</si>
  <si>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</si>
  <si>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</si>
  <si>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</si>
  <si>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</si>
  <si>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</si>
  <si>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</si>
  <si>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</si>
  <si>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</si>
  <si>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</si>
  <si>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</si>
  <si>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</si>
  <si>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</si>
  <si>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</si>
  <si>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</si>
  <si>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</si>
  <si>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</si>
  <si>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</si>
  <si>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</si>
  <si>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</si>
  <si>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</si>
  <si>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</si>
  <si>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</si>
  <si>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</si>
  <si>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</si>
  <si>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</si>
  <si>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</si>
  <si>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</si>
  <si>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</si>
  <si>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</si>
  <si>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</si>
  <si>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</si>
  <si>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</si>
  <si>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</si>
  <si>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</si>
  <si>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</si>
  <si>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</si>
  <si>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</si>
  <si>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</si>
  <si>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</si>
  <si>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</si>
  <si>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</si>
  <si>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</si>
  <si>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</si>
  <si>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</si>
  <si>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</si>
  <si>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</si>
  <si>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</si>
  <si>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</si>
  <si>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</si>
  <si>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</si>
  <si>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</si>
  <si>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</si>
  <si>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</si>
  <si>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</si>
  <si>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</si>
  <si>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</si>
  <si>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</si>
  <si>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</si>
  <si>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</si>
  <si>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</si>
  <si>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</si>
  <si>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</si>
  <si>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</si>
  <si>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</si>
  <si>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</si>
  <si>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</si>
  <si>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</si>
  <si>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</si>
  <si>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</si>
  <si>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</si>
  <si>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</si>
  <si>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</si>
  <si>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</si>
  <si>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</si>
  <si>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</si>
  <si>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</si>
  <si>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</si>
  <si>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</si>
  <si>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</si>
  <si>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</si>
  <si>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</si>
  <si>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</si>
  <si>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</si>
  <si>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</si>
  <si>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</si>
  <si>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</si>
  <si>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</si>
  <si>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</si>
  <si>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</si>
  <si>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</si>
  <si>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</si>
  <si>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</si>
  <si>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</si>
  <si>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</si>
  <si>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</si>
  <si>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</si>
  <si>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</si>
  <si>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</si>
  <si>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</si>
  <si>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</si>
  <si>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</si>
  <si>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</si>
  <si>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</si>
  <si>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</si>
  <si>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</si>
  <si>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</si>
  <si>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</si>
  <si>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</si>
  <si>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</si>
  <si>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</si>
  <si>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</si>
  <si>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</si>
  <si>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</si>
  <si>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</si>
  <si>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</si>
  <si>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</si>
  <si>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</si>
  <si>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</si>
  <si>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</si>
  <si>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</si>
  <si>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</si>
  <si>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</si>
  <si>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</si>
  <si>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</si>
  <si>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</si>
  <si>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</si>
  <si>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</si>
  <si>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</si>
  <si>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</si>
  <si>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</si>
  <si>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</si>
  <si>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</si>
  <si>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</si>
  <si>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</si>
  <si>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</si>
  <si>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</si>
  <si>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</si>
  <si>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</si>
  <si>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</si>
  <si>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</si>
  <si>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</si>
  <si>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</si>
  <si>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</si>
  <si>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</si>
  <si>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</si>
  <si>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</si>
  <si>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</si>
  <si>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</si>
  <si>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</si>
  <si>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</si>
  <si>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</si>
  <si>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</si>
  <si>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</si>
  <si>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</si>
  <si>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</si>
  <si>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</si>
  <si>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</si>
  <si>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</si>
  <si>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</si>
  <si>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</si>
  <si>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</si>
  <si>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</si>
  <si>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</si>
  <si>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</si>
  <si>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</si>
  <si>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</si>
  <si>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</si>
  <si>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</si>
  <si>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</si>
  <si>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</si>
  <si>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</si>
  <si>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</si>
  <si>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</si>
  <si>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</si>
  <si>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</si>
  <si>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</si>
  <si>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</si>
  <si>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</si>
  <si>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</si>
  <si>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</si>
  <si>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</si>
  <si>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</si>
  <si>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</si>
  <si>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</si>
  <si>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</si>
  <si>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</si>
  <si>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</si>
  <si>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</si>
  <si>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</si>
  <si>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</si>
  <si>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</si>
  <si>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</si>
  <si>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</si>
  <si>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</si>
  <si>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</si>
  <si>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</si>
  <si>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</si>
  <si>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</si>
  <si>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</si>
  <si>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</si>
  <si>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</si>
  <si>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</si>
  <si>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</si>
  <si>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</si>
  <si>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</si>
  <si>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</si>
  <si>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</si>
  <si>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</si>
  <si>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</si>
  <si>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</si>
  <si>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</si>
  <si>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</si>
  <si>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</si>
  <si>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</si>
  <si>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</si>
  <si>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</si>
  <si>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</si>
  <si>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</si>
  <si>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</si>
  <si>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</si>
  <si>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</si>
  <si>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</si>
  <si>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</si>
  <si>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</si>
  <si>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</si>
  <si>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</si>
  <si>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</si>
  <si>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</si>
  <si>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</si>
  <si>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</si>
  <si>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</si>
  <si>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</si>
  <si>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</si>
  <si>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</si>
  <si>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</si>
  <si>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</si>
  <si>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</si>
  <si>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</si>
  <si>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</si>
  <si>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</si>
  <si>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</si>
  <si>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</si>
  <si>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</si>
  <si>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</si>
  <si>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</si>
  <si>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</si>
  <si>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</si>
  <si>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</si>
  <si>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</si>
  <si>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</si>
  <si>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</si>
  <si>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</si>
  <si>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</si>
  <si>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</si>
  <si>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</si>
  <si>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</si>
  <si>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</si>
  <si>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</si>
  <si>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</si>
  <si>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</si>
  <si>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</si>
  <si>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</si>
  <si>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</si>
  <si>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</si>
  <si>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</si>
  <si>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</si>
  <si>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</si>
  <si>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</si>
  <si>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</si>
  <si>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</si>
  <si>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</si>
  <si>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</si>
  <si>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</si>
  <si>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</si>
  <si>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</si>
  <si>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</si>
  <si>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</si>
  <si>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</si>
  <si>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</si>
  <si>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</si>
  <si>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</si>
  <si>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</si>
  <si>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</si>
  <si>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</si>
  <si>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</si>
  <si>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</si>
  <si>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</si>
  <si>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</si>
  <si>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</si>
  <si>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</si>
  <si>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</si>
  <si>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</si>
  <si>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</si>
  <si>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</si>
  <si>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</si>
  <si>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</si>
  <si>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</si>
  <si>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</si>
  <si>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</si>
  <si>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</si>
  <si>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</si>
  <si>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</si>
  <si>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</si>
  <si>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</si>
  <si>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</si>
  <si>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</si>
  <si>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</si>
  <si>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</si>
  <si>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</si>
  <si>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</si>
  <si>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</si>
  <si>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</si>
  <si>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</si>
  <si>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</si>
  <si>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</si>
  <si>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</si>
  <si>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</si>
  <si>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</si>
  <si>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</si>
  <si>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</si>
  <si>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</si>
  <si>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</si>
  <si>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</si>
  <si>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</si>
  <si>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</si>
  <si>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</si>
  <si>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</si>
  <si>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</si>
  <si>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</si>
  <si>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</si>
  <si>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</si>
  <si>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</si>
  <si>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</si>
  <si>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</si>
  <si>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</si>
  <si>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</si>
  <si>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</si>
  <si>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</si>
  <si>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</si>
  <si>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</si>
  <si>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</si>
  <si>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</si>
  <si>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</si>
  <si>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</si>
  <si>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</si>
  <si>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</si>
  <si>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</si>
  <si>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</si>
  <si>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</si>
  <si>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</si>
  <si>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</si>
  <si>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</si>
  <si>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</si>
  <si>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</si>
  <si>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</si>
  <si>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</si>
  <si>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</si>
  <si>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</si>
  <si>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</si>
  <si>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</si>
  <si>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</si>
  <si>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</si>
  <si>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</si>
  <si>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</si>
  <si>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</si>
  <si>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</si>
  <si>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</si>
  <si>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</si>
  <si>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</si>
  <si>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</si>
  <si>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</si>
  <si>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</si>
  <si>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</si>
  <si>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</si>
  <si>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</si>
  <si>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</si>
  <si>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</si>
  <si>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</si>
  <si>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</si>
  <si>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</si>
  <si>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</si>
  <si>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</si>
  <si>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</si>
  <si>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</si>
  <si>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</si>
  <si>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</si>
  <si>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</si>
  <si>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</si>
  <si>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</si>
  <si>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</si>
  <si>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</si>
  <si>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</si>
  <si>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</si>
  <si>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</si>
  <si>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</si>
  <si>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</si>
  <si>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</si>
  <si>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</si>
  <si>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</si>
  <si>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</si>
  <si>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</si>
  <si>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</si>
  <si>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</si>
  <si>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</si>
  <si>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</si>
  <si>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</si>
  <si>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</si>
  <si>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</si>
  <si>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</si>
  <si>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</si>
  <si>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</si>
  <si>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</si>
  <si>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</si>
  <si>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</si>
  <si>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</si>
  <si>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</si>
  <si>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</si>
  <si>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</si>
  <si>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</si>
  <si>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</si>
  <si>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</si>
  <si>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</si>
  <si>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</si>
  <si>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</si>
  <si>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</si>
  <si>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</si>
  <si>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</si>
  <si>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</si>
  <si>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</si>
  <si>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</si>
  <si>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</si>
  <si>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</si>
  <si>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</si>
  <si>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</si>
  <si>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</si>
  <si>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</si>
  <si>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</si>
  <si>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</si>
  <si>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</si>
  <si>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</si>
  <si>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</si>
  <si>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</si>
  <si>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</si>
  <si>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</si>
  <si>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</si>
  <si>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</si>
  <si>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</si>
  <si>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</si>
  <si>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</si>
  <si>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</si>
  <si>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</si>
  <si>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</si>
  <si>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</si>
  <si>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</si>
  <si>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</si>
  <si>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</si>
  <si>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</si>
  <si>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</si>
  <si>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</si>
  <si>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</si>
  <si>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</si>
  <si>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</si>
  <si>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</si>
  <si>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</si>
  <si>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</si>
  <si>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</si>
  <si>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</si>
  <si>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</si>
  <si>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</si>
  <si>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</si>
  <si>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</si>
  <si>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</si>
  <si>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</si>
  <si>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</si>
  <si>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</si>
  <si>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</si>
  <si>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</si>
  <si>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</si>
  <si>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</si>
  <si>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</si>
  <si>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</si>
  <si>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</si>
  <si>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</si>
  <si>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</si>
  <si>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</si>
  <si>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</si>
  <si>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</si>
  <si>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</si>
  <si>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</si>
  <si>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</si>
  <si>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</si>
  <si>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</si>
  <si>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</si>
  <si>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</si>
  <si>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</si>
  <si>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</si>
  <si>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</si>
  <si>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</si>
  <si>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</si>
  <si>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</si>
  <si>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</si>
  <si>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</si>
  <si>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</si>
  <si>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</si>
  <si>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</si>
  <si>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</si>
  <si>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</si>
  <si>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</si>
  <si>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</si>
  <si>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</si>
  <si>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</si>
  <si>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</si>
  <si>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</si>
  <si>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</si>
  <si>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</si>
  <si>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</si>
  <si>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</si>
  <si>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</si>
  <si>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</si>
  <si>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</si>
  <si>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</si>
  <si>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</si>
  <si>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</si>
  <si>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</si>
  <si>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</si>
  <si>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</si>
  <si>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</si>
  <si>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</si>
  <si>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</si>
  <si>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</si>
  <si>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</si>
  <si>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</si>
  <si>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</si>
  <si>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</si>
  <si>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</si>
  <si>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</si>
  <si>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</si>
  <si>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</si>
  <si>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</si>
  <si>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</si>
  <si>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</si>
  <si>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</si>
  <si>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</si>
  <si>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</si>
  <si>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</si>
  <si>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</si>
  <si>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</si>
  <si>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</si>
  <si>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</si>
  <si>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</si>
  <si>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</si>
  <si>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</si>
  <si>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</si>
  <si>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</si>
  <si>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</si>
  <si>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</si>
  <si>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</si>
  <si>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</si>
  <si>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</si>
  <si>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</si>
  <si>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</si>
  <si>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</si>
  <si>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</si>
  <si>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</si>
  <si>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</si>
  <si>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</si>
  <si>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Is refinance amount zero if "N" is selected</t>
  </si>
  <si>
    <t>Project Cashflow V9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</si>
</sst>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mmm\-yyyy"/>
    <numFmt numFmtId="166" formatCode="_-* #,##0_-;[Red]\(#,##0\);_-\ &quot;-&quot;??_-;_-@_-"/>
    <numFmt numFmtId="167" formatCode="0.0%"/>
    <numFmt numFmtId="168" formatCode="\(#,##0\);_-\ &quot;-&quot;??_-;_-@_-"/>
    <numFmt numFmtId="169" formatCode="_-* #,##0.00000000000000000000_-;\-* #,##0.0000000000000000000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20"/>
      <color rgb="FF42505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u/>
      <sz val="14"/>
      <color rgb="FF425059"/>
      <name val="Calibri"/>
      <family val="2"/>
      <scheme val="minor"/>
    </font>
    <font>
      <b/>
      <sz val="16"/>
      <color rgb="FF425059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6"/>
      <color rgb="FF425059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25059"/>
        <bgColor indexed="64"/>
      </patternFill>
    </fill>
    <fill>
      <patternFill patternType="solid">
        <fgColor rgb="FFD58428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</cellStyleXfs>
  <cellXfs count="469">
    <xf numFmtId="0" fontId="0" fillId="0" borderId="0" xfId="0"/>
    <xf numFmtId="0" fontId="9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Protection="1">
      <protection hidden="1"/>
    </xf>
    <xf numFmtId="0" fontId="6" fillId="5" borderId="14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5" fillId="3" borderId="0" xfId="0" applyFont="1" applyFill="1" applyProtection="1">
      <protection hidden="1"/>
    </xf>
    <xf numFmtId="0" fontId="6" fillId="5" borderId="14" xfId="0" applyFont="1" applyFill="1" applyBorder="1" applyAlignment="1" applyProtection="1">
      <alignment horizontal="right"/>
      <protection hidden="1"/>
    </xf>
    <xf numFmtId="0" fontId="0" fillId="0" borderId="14" xfId="0" applyBorder="1" applyProtection="1">
      <protection hidden="1"/>
    </xf>
    <xf numFmtId="0" fontId="7" fillId="0" borderId="0" xfId="0" applyFont="1" applyProtection="1">
      <protection hidden="1"/>
    </xf>
    <xf numFmtId="164" fontId="0" fillId="0" borderId="14" xfId="1" applyNumberFormat="1" applyFont="1" applyBorder="1" applyAlignment="1" applyProtection="1">
      <alignment horizontal="right"/>
      <protection hidden="1"/>
    </xf>
    <xf numFmtId="0" fontId="2" fillId="2" borderId="14" xfId="0" applyFont="1" applyFill="1" applyBorder="1" applyProtection="1">
      <protection hidden="1"/>
    </xf>
    <xf numFmtId="164" fontId="2" fillId="2" borderId="14" xfId="1" applyNumberFormat="1" applyFont="1" applyFill="1" applyBorder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2" borderId="14" xfId="0" applyFill="1" applyBorder="1" applyProtection="1">
      <protection hidden="1"/>
    </xf>
    <xf numFmtId="0" fontId="0" fillId="3" borderId="0" xfId="0" applyFill="1" applyProtection="1">
      <protection hidden="1"/>
    </xf>
    <xf numFmtId="0" fontId="7" fillId="5" borderId="14" xfId="0" applyFont="1" applyFill="1" applyBorder="1" applyProtection="1">
      <protection hidden="1"/>
    </xf>
    <xf numFmtId="164" fontId="7" fillId="5" borderId="14" xfId="1" applyNumberFormat="1" applyFont="1" applyFill="1" applyBorder="1" applyAlignment="1" applyProtection="1">
      <alignment horizontal="center"/>
      <protection hidden="1"/>
    </xf>
    <xf numFmtId="17" fontId="8" fillId="5" borderId="14" xfId="0" applyNumberFormat="1" applyFont="1" applyFill="1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164" fontId="0" fillId="0" borderId="8" xfId="1" applyNumberFormat="1" applyFont="1" applyBorder="1" applyProtection="1">
      <protection hidden="1"/>
    </xf>
    <xf numFmtId="164" fontId="0" fillId="0" borderId="0" xfId="1" applyNumberFormat="1" applyFont="1" applyBorder="1" applyProtection="1">
      <protection hidden="1"/>
    </xf>
    <xf numFmtId="0" fontId="0" fillId="2" borderId="18" xfId="0" applyFill="1" applyBorder="1" applyProtection="1">
      <protection hidden="1"/>
    </xf>
    <xf numFmtId="0" fontId="0" fillId="2" borderId="19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0" fillId="2" borderId="1" xfId="0" applyFill="1" applyBorder="1" applyProtection="1">
      <protection hidden="1"/>
    </xf>
    <xf numFmtId="10" fontId="0" fillId="0" borderId="0" xfId="0" applyNumberFormat="1" applyProtection="1">
      <protection hidden="1"/>
    </xf>
    <xf numFmtId="0" fontId="2" fillId="2" borderId="12" xfId="0" applyFont="1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0" fillId="2" borderId="23" xfId="0" applyFill="1" applyBorder="1" applyProtection="1">
      <protection hidden="1"/>
    </xf>
    <xf numFmtId="0" fontId="0" fillId="2" borderId="24" xfId="0" applyFill="1" applyBorder="1" applyProtection="1">
      <protection hidden="1"/>
    </xf>
    <xf numFmtId="9" fontId="0" fillId="0" borderId="0" xfId="0" applyNumberFormat="1" applyProtection="1">
      <protection hidden="1"/>
    </xf>
    <xf numFmtId="0" fontId="0" fillId="4" borderId="2" xfId="0" applyFill="1" applyBorder="1" applyProtection="1">
      <protection hidden="1"/>
    </xf>
    <xf numFmtId="0" fontId="0" fillId="4" borderId="0" xfId="0" applyFill="1" applyProtection="1">
      <protection hidden="1"/>
    </xf>
    <xf numFmtId="0" fontId="0" fillId="4" borderId="4" xfId="0" applyFill="1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164" fontId="0" fillId="0" borderId="6" xfId="1" applyNumberFormat="1" applyFont="1" applyBorder="1" applyProtection="1">
      <protection hidden="1"/>
    </xf>
    <xf numFmtId="164" fontId="0" fillId="0" borderId="0" xfId="1" applyNumberFormat="1" applyFont="1" applyProtection="1">
      <protection hidden="1"/>
    </xf>
    <xf numFmtId="164" fontId="0" fillId="0" borderId="0" xfId="1" applyNumberFormat="1" applyFont="1" applyAlignment="1" applyProtection="1">
      <alignment horizontal="right"/>
      <protection hidden="1"/>
    </xf>
    <xf numFmtId="164" fontId="6" fillId="5" borderId="14" xfId="1" applyNumberFormat="1" applyFont="1" applyFill="1" applyBorder="1" applyAlignment="1" applyProtection="1">
      <alignment horizontal="right"/>
      <protection hidden="1"/>
    </xf>
    <xf numFmtId="0" fontId="7" fillId="6" borderId="14" xfId="0" applyFont="1" applyFill="1" applyBorder="1" applyAlignment="1" applyProtection="1">
      <alignment horizontal="left" vertical="top" wrapText="1"/>
      <protection hidden="1"/>
    </xf>
    <xf numFmtId="0" fontId="7" fillId="6" borderId="14" xfId="0" applyFont="1" applyFill="1" applyBorder="1" applyAlignment="1" applyProtection="1">
      <alignment horizontal="right" vertical="top" wrapText="1"/>
      <protection hidden="1"/>
    </xf>
    <xf numFmtId="164" fontId="7" fillId="6" borderId="14" xfId="1" applyNumberFormat="1" applyFont="1" applyFill="1" applyBorder="1" applyAlignment="1" applyProtection="1">
      <alignment horizontal="right" vertical="top" wrapText="1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14" xfId="0" applyBorder="1" applyAlignment="1" applyProtection="1">
      <alignment horizontal="left"/>
      <protection hidden="1"/>
    </xf>
    <xf numFmtId="0" fontId="6" fillId="5" borderId="20" xfId="0" applyFont="1" applyFill="1" applyBorder="1" applyAlignment="1" applyProtection="1">
      <alignment horizontal="center" wrapText="1"/>
      <protection hidden="1"/>
    </xf>
    <xf numFmtId="0" fontId="6" fillId="5" borderId="20" xfId="0" applyFont="1" applyFill="1" applyBorder="1" applyAlignment="1" applyProtection="1">
      <alignment horizontal="center" vertical="top"/>
      <protection hidden="1"/>
    </xf>
    <xf numFmtId="0" fontId="6" fillId="5" borderId="20" xfId="0" applyFont="1" applyFill="1" applyBorder="1" applyAlignment="1" applyProtection="1">
      <alignment horizontal="left"/>
      <protection hidden="1"/>
    </xf>
    <xf numFmtId="43" fontId="0" fillId="0" borderId="7" xfId="1" applyFont="1" applyBorder="1" applyAlignment="1" applyProtection="1">
      <alignment horizontal="center"/>
      <protection hidden="1"/>
    </xf>
    <xf numFmtId="0" fontId="6" fillId="5" borderId="13" xfId="0" applyFont="1" applyFill="1" applyBorder="1" applyAlignment="1" applyProtection="1">
      <alignment horizontal="left"/>
      <protection hidden="1"/>
    </xf>
    <xf numFmtId="43" fontId="0" fillId="0" borderId="8" xfId="1" applyFont="1" applyBorder="1" applyAlignment="1" applyProtection="1">
      <alignment horizontal="center"/>
      <protection hidden="1"/>
    </xf>
    <xf numFmtId="164" fontId="0" fillId="0" borderId="1" xfId="1" applyNumberFormat="1" applyFont="1" applyBorder="1" applyProtection="1">
      <protection hidden="1"/>
    </xf>
    <xf numFmtId="164" fontId="0" fillId="0" borderId="13" xfId="1" applyNumberFormat="1" applyFont="1" applyBorder="1" applyProtection="1">
      <protection hidden="1"/>
    </xf>
    <xf numFmtId="164" fontId="0" fillId="0" borderId="11" xfId="1" applyNumberFormat="1" applyFont="1" applyBorder="1" applyProtection="1">
      <protection hidden="1"/>
    </xf>
    <xf numFmtId="164" fontId="0" fillId="0" borderId="25" xfId="1" applyNumberFormat="1" applyFont="1" applyBorder="1" applyProtection="1">
      <protection hidden="1"/>
    </xf>
    <xf numFmtId="0" fontId="6" fillId="5" borderId="26" xfId="0" applyFont="1" applyFill="1" applyBorder="1" applyAlignment="1" applyProtection="1">
      <alignment horizontal="left"/>
      <protection hidden="1"/>
    </xf>
    <xf numFmtId="164" fontId="0" fillId="0" borderId="21" xfId="1" applyNumberFormat="1" applyFont="1" applyBorder="1" applyProtection="1">
      <protection hidden="1"/>
    </xf>
    <xf numFmtId="0" fontId="2" fillId="2" borderId="9" xfId="0" applyFont="1" applyFill="1" applyBorder="1" applyProtection="1">
      <protection hidden="1"/>
    </xf>
    <xf numFmtId="0" fontId="2" fillId="2" borderId="27" xfId="0" applyFont="1" applyFill="1" applyBorder="1" applyProtection="1">
      <protection hidden="1"/>
    </xf>
    <xf numFmtId="0" fontId="0" fillId="4" borderId="3" xfId="0" applyFill="1" applyBorder="1" applyAlignment="1" applyProtection="1">
      <alignment horizontal="right"/>
      <protection hidden="1"/>
    </xf>
    <xf numFmtId="0" fontId="0" fillId="4" borderId="0" xfId="0" applyFill="1" applyAlignment="1" applyProtection="1">
      <alignment horizontal="right"/>
      <protection hidden="1"/>
    </xf>
    <xf numFmtId="9" fontId="0" fillId="4" borderId="0" xfId="0" applyNumberFormat="1" applyFill="1" applyAlignment="1" applyProtection="1">
      <alignment horizontal="right"/>
      <protection hidden="1"/>
    </xf>
    <xf numFmtId="49" fontId="14" fillId="0" borderId="0" xfId="0" applyNumberFormat="1" applyFont="1" applyAlignment="1" applyProtection="1">
      <alignment horizontal="left"/>
      <protection hidden="1"/>
    </xf>
    <xf numFmtId="49" fontId="14" fillId="0" borderId="0" xfId="0" applyNumberFormat="1" applyFont="1" applyAlignment="1" applyProtection="1">
      <alignment horizontal="center"/>
      <protection hidden="1"/>
    </xf>
    <xf numFmtId="49" fontId="16" fillId="0" borderId="0" xfId="0" applyNumberFormat="1" applyFont="1" applyAlignment="1" applyProtection="1">
      <alignment horizontal="center"/>
      <protection hidden="1"/>
    </xf>
    <xf numFmtId="0" fontId="12" fillId="0" borderId="0" xfId="3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5" fillId="5" borderId="14" xfId="0" applyFont="1" applyFill="1" applyBorder="1" applyAlignment="1" applyProtection="1">
      <alignment horizontal="left"/>
      <protection hidden="1"/>
    </xf>
    <xf numFmtId="0" fontId="15" fillId="5" borderId="14" xfId="0" applyFont="1" applyFill="1" applyBorder="1" applyProtection="1">
      <protection hidden="1"/>
    </xf>
    <xf numFmtId="0" fontId="15" fillId="5" borderId="14" xfId="0" applyFont="1" applyFill="1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2" fillId="0" borderId="9" xfId="0" applyFont="1" applyBorder="1" applyProtection="1">
      <protection hidden="1"/>
    </xf>
    <xf numFmtId="0" fontId="2" fillId="0" borderId="27" xfId="0" applyFont="1" applyBorder="1" applyProtection="1">
      <protection hidden="1"/>
    </xf>
    <xf numFmtId="0" fontId="7" fillId="3" borderId="0" xfId="0" applyFont="1" applyFill="1" applyProtection="1">
      <protection hidden="1"/>
    </xf>
    <xf numFmtId="10" fontId="0" fillId="0" borderId="14" xfId="2" applyNumberFormat="1" applyFont="1" applyBorder="1" applyAlignment="1" applyProtection="1">
      <alignment horizontal="right"/>
      <protection hidden="1"/>
    </xf>
    <xf numFmtId="10" fontId="0" fillId="0" borderId="0" xfId="2" applyNumberFormat="1" applyFont="1" applyProtection="1">
      <protection hidden="1"/>
    </xf>
    <xf numFmtId="164" fontId="6" fillId="5" borderId="14" xfId="1" applyNumberFormat="1" applyFont="1" applyFill="1" applyBorder="1" applyAlignment="1" applyProtection="1">
      <alignment horizontal="center" wrapText="1"/>
      <protection hidden="1"/>
    </xf>
    <xf numFmtId="164" fontId="9" fillId="0" borderId="0" xfId="1" applyNumberFormat="1" applyFont="1" applyAlignment="1" applyProtection="1">
      <alignment horizontal="center"/>
      <protection hidden="1"/>
    </xf>
    <xf numFmtId="164" fontId="6" fillId="5" borderId="14" xfId="1" applyNumberFormat="1" applyFont="1" applyFill="1" applyBorder="1" applyAlignment="1" applyProtection="1">
      <alignment horizontal="center"/>
      <protection hidden="1"/>
    </xf>
    <xf numFmtId="164" fontId="0" fillId="0" borderId="0" xfId="1" applyNumberFormat="1" applyFont="1" applyBorder="1" applyAlignment="1" applyProtection="1">
      <alignment horizontal="center"/>
      <protection hidden="1"/>
    </xf>
    <xf numFmtId="164" fontId="0" fillId="0" borderId="5" xfId="1" applyNumberFormat="1" applyFont="1" applyBorder="1" applyAlignment="1" applyProtection="1">
      <alignment horizontal="center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6" fontId="0" fillId="4" borderId="0" xfId="1" applyNumberFormat="1" applyFont="1" applyFill="1" applyBorder="1" applyProtection="1">
      <protection hidden="1"/>
    </xf>
    <xf numFmtId="166" fontId="0" fillId="2" borderId="22" xfId="1" applyNumberFormat="1" applyFont="1" applyFill="1" applyBorder="1" applyProtection="1">
      <protection hidden="1"/>
    </xf>
    <xf numFmtId="166" fontId="0" fillId="2" borderId="24" xfId="1" applyNumberFormat="1" applyFont="1" applyFill="1" applyBorder="1" applyProtection="1">
      <protection hidden="1"/>
    </xf>
    <xf numFmtId="166" fontId="0" fillId="0" borderId="8" xfId="1" applyNumberFormat="1" applyFont="1" applyBorder="1" applyProtection="1">
      <protection hidden="1"/>
    </xf>
    <xf numFmtId="166" fontId="0" fillId="0" borderId="0" xfId="1" applyNumberFormat="1" applyFont="1" applyBorder="1" applyProtection="1">
      <protection hidden="1"/>
    </xf>
    <xf numFmtId="166" fontId="2" fillId="2" borderId="13" xfId="1" applyNumberFormat="1" applyFont="1" applyFill="1" applyBorder="1" applyProtection="1">
      <protection hidden="1"/>
    </xf>
    <xf numFmtId="166" fontId="2" fillId="2" borderId="1" xfId="1" applyNumberFormat="1" applyFont="1" applyFill="1" applyBorder="1" applyProtection="1">
      <protection hidden="1"/>
    </xf>
    <xf numFmtId="166" fontId="0" fillId="4" borderId="7" xfId="1" applyNumberFormat="1" applyFont="1" applyFill="1" applyBorder="1" applyProtection="1">
      <protection hidden="1"/>
    </xf>
    <xf numFmtId="166" fontId="0" fillId="4" borderId="3" xfId="1" applyNumberFormat="1" applyFont="1" applyFill="1" applyBorder="1" applyProtection="1">
      <protection hidden="1"/>
    </xf>
    <xf numFmtId="166" fontId="0" fillId="4" borderId="8" xfId="1" applyNumberFormat="1" applyFont="1" applyFill="1" applyBorder="1" applyProtection="1">
      <protection hidden="1"/>
    </xf>
    <xf numFmtId="166" fontId="0" fillId="0" borderId="3" xfId="1" applyNumberFormat="1" applyFont="1" applyBorder="1" applyProtection="1">
      <protection hidden="1"/>
    </xf>
    <xf numFmtId="166" fontId="0" fillId="0" borderId="3" xfId="0" applyNumberFormat="1" applyBorder="1" applyProtection="1">
      <protection hidden="1"/>
    </xf>
    <xf numFmtId="166" fontId="2" fillId="0" borderId="10" xfId="1" applyNumberFormat="1" applyFont="1" applyBorder="1" applyProtection="1">
      <protection hidden="1"/>
    </xf>
    <xf numFmtId="166" fontId="0" fillId="2" borderId="17" xfId="1" applyNumberFormat="1" applyFont="1" applyFill="1" applyBorder="1" applyProtection="1">
      <protection hidden="1"/>
    </xf>
    <xf numFmtId="166" fontId="0" fillId="2" borderId="19" xfId="1" applyNumberFormat="1" applyFont="1" applyFill="1" applyBorder="1" applyProtection="1">
      <protection hidden="1"/>
    </xf>
    <xf numFmtId="166" fontId="0" fillId="2" borderId="13" xfId="1" applyNumberFormat="1" applyFont="1" applyFill="1" applyBorder="1" applyProtection="1">
      <protection hidden="1"/>
    </xf>
    <xf numFmtId="166" fontId="0" fillId="2" borderId="1" xfId="1" applyNumberFormat="1" applyFont="1" applyFill="1" applyBorder="1" applyProtection="1">
      <protection hidden="1"/>
    </xf>
    <xf numFmtId="166" fontId="0" fillId="0" borderId="0" xfId="1" applyNumberFormat="1" applyFont="1" applyBorder="1" applyAlignment="1" applyProtection="1">
      <protection hidden="1"/>
    </xf>
    <xf numFmtId="166" fontId="0" fillId="0" borderId="5" xfId="1" applyNumberFormat="1" applyFont="1" applyBorder="1" applyAlignment="1" applyProtection="1">
      <protection hidden="1"/>
    </xf>
    <xf numFmtId="166" fontId="2" fillId="2" borderId="27" xfId="1" applyNumberFormat="1" applyFont="1" applyFill="1" applyBorder="1" applyAlignment="1" applyProtection="1">
      <protection hidden="1"/>
    </xf>
    <xf numFmtId="166" fontId="2" fillId="2" borderId="10" xfId="1" applyNumberFormat="1" applyFont="1" applyFill="1" applyBorder="1" applyAlignment="1" applyProtection="1">
      <protection hidden="1"/>
    </xf>
    <xf numFmtId="166" fontId="0" fillId="0" borderId="0" xfId="1" applyNumberFormat="1" applyFont="1" applyBorder="1" applyAlignment="1" applyProtection="1">
      <alignment horizontal="right"/>
      <protection hidden="1"/>
    </xf>
    <xf numFmtId="166" fontId="0" fillId="0" borderId="5" xfId="1" applyNumberFormat="1" applyFont="1" applyBorder="1" applyAlignment="1" applyProtection="1">
      <alignment horizontal="right"/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164" fontId="0" fillId="2" borderId="4" xfId="1" applyNumberFormat="1" applyFont="1" applyFill="1" applyBorder="1" applyProtection="1">
      <protection hidden="1"/>
    </xf>
    <xf numFmtId="164" fontId="0" fillId="2" borderId="0" xfId="1" applyNumberFormat="1" applyFont="1" applyFill="1" applyBorder="1" applyProtection="1">
      <protection hidden="1"/>
    </xf>
    <xf numFmtId="9" fontId="0" fillId="2" borderId="6" xfId="2" applyFont="1" applyFill="1" applyBorder="1" applyProtection="1">
      <protection hidden="1"/>
    </xf>
    <xf numFmtId="166" fontId="1" fillId="2" borderId="10" xfId="2" applyNumberFormat="1" applyFont="1" applyFill="1" applyBorder="1" applyProtection="1">
      <protection hidden="1"/>
    </xf>
    <xf numFmtId="0" fontId="0" fillId="2" borderId="4" xfId="0" applyFill="1" applyBorder="1" applyProtection="1">
      <protection hidden="1"/>
    </xf>
    <xf numFmtId="10" fontId="0" fillId="2" borderId="5" xfId="2" applyNumberFormat="1" applyFont="1" applyFill="1" applyBorder="1" applyProtection="1">
      <protection hidden="1"/>
    </xf>
    <xf numFmtId="0" fontId="0" fillId="2" borderId="38" xfId="0" applyFill="1" applyBorder="1" applyProtection="1">
      <protection hidden="1"/>
    </xf>
    <xf numFmtId="0" fontId="0" fillId="2" borderId="6" xfId="0" applyFill="1" applyBorder="1" applyAlignment="1" applyProtection="1">
      <alignment horizontal="right"/>
      <protection hidden="1"/>
    </xf>
    <xf numFmtId="0" fontId="0" fillId="2" borderId="0" xfId="0" applyFill="1" applyAlignment="1" applyProtection="1">
      <alignment horizontal="right"/>
      <protection hidden="1"/>
    </xf>
    <xf numFmtId="10" fontId="0" fillId="2" borderId="39" xfId="2" applyNumberFormat="1" applyFont="1" applyFill="1" applyBorder="1" applyProtection="1">
      <protection hidden="1"/>
    </xf>
    <xf numFmtId="0" fontId="0" fillId="2" borderId="9" xfId="0" applyFill="1" applyBorder="1" applyProtection="1">
      <protection hidden="1"/>
    </xf>
    <xf numFmtId="10" fontId="1" fillId="2" borderId="27" xfId="2" applyNumberFormat="1" applyFont="1" applyFill="1" applyBorder="1" applyAlignment="1" applyProtection="1">
      <alignment horizontal="center"/>
      <protection hidden="1"/>
    </xf>
    <xf numFmtId="166" fontId="0" fillId="2" borderId="9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164" fontId="1" fillId="0" borderId="0" xfId="1" applyNumberFormat="1" applyFont="1" applyProtection="1">
      <protection hidden="1"/>
    </xf>
    <xf numFmtId="167" fontId="1" fillId="2" borderId="9" xfId="2" applyNumberFormat="1" applyFont="1" applyFill="1" applyBorder="1" applyProtection="1">
      <protection hidden="1"/>
    </xf>
    <xf numFmtId="167" fontId="1" fillId="2" borderId="27" xfId="2" applyNumberFormat="1" applyFont="1" applyFill="1" applyBorder="1" applyProtection="1">
      <protection hidden="1"/>
    </xf>
    <xf numFmtId="164" fontId="0" fillId="0" borderId="0" xfId="0" applyNumberFormat="1" applyProtection="1">
      <protection hidden="1"/>
    </xf>
    <xf numFmtId="166" fontId="0" fillId="0" borderId="0" xfId="0" applyNumberFormat="1" applyProtection="1">
      <protection hidden="1"/>
    </xf>
    <xf numFmtId="164" fontId="17" fillId="0" borderId="0" xfId="1" applyNumberFormat="1" applyFont="1" applyAlignment="1" applyProtection="1">
      <alignment horizontal="right"/>
      <protection hidden="1"/>
    </xf>
    <xf numFmtId="43" fontId="0" fillId="0" borderId="3" xfId="0" applyNumberFormat="1" applyBorder="1" applyProtection="1">
      <protection hidden="1"/>
    </xf>
    <xf numFmtId="0" fontId="7" fillId="5" borderId="0" xfId="0" applyFont="1" applyFill="1" applyProtection="1">
      <protection hidden="1"/>
    </xf>
    <xf numFmtId="0" fontId="0" fillId="0" borderId="18" xfId="0" applyBorder="1" applyProtection="1">
      <protection hidden="1"/>
    </xf>
    <xf numFmtId="168" fontId="0" fillId="0" borderId="0" xfId="0" applyNumberFormat="1" applyProtection="1">
      <protection hidden="1"/>
    </xf>
    <xf numFmtId="169" fontId="0" fillId="0" borderId="0" xfId="1" applyNumberFormat="1" applyFont="1" applyProtection="1">
      <protection hidden="1"/>
    </xf>
    <xf numFmtId="164" fontId="0" fillId="0" borderId="14" xfId="0" applyNumberFormat="1" applyBorder="1" applyProtection="1">
      <protection hidden="1"/>
    </xf>
    <xf numFmtId="0" fontId="6" fillId="5" borderId="0" xfId="0" applyFont="1" applyFill="1" applyAlignment="1" applyProtection="1">
      <alignment horizontal="left"/>
      <protection hidden="1"/>
    </xf>
    <xf numFmtId="9" fontId="0" fillId="0" borderId="8" xfId="2" applyFont="1" applyBorder="1" applyProtection="1">
      <protection hidden="1"/>
    </xf>
    <xf numFmtId="0" fontId="6" fillId="5" borderId="20" xfId="0" applyFont="1" applyFill="1" applyBorder="1" applyAlignment="1" applyProtection="1">
      <alignment horizontal="center" vertical="top" wrapText="1"/>
      <protection hidden="1"/>
    </xf>
    <xf numFmtId="9" fontId="0" fillId="0" borderId="13" xfId="2" applyFont="1" applyBorder="1" applyProtection="1">
      <protection hidden="1"/>
    </xf>
    <xf numFmtId="164" fontId="0" fillId="0" borderId="24" xfId="1" applyNumberFormat="1" applyFont="1" applyBorder="1" applyAlignment="1" applyProtection="1">
      <alignment horizontal="center"/>
      <protection hidden="1"/>
    </xf>
    <xf numFmtId="164" fontId="0" fillId="0" borderId="40" xfId="1" applyNumberFormat="1" applyFont="1" applyBorder="1" applyAlignment="1" applyProtection="1">
      <alignment horizontal="center"/>
      <protection hidden="1"/>
    </xf>
    <xf numFmtId="0" fontId="0" fillId="0" borderId="23" xfId="0" applyBorder="1" applyProtection="1">
      <protection hidden="1"/>
    </xf>
    <xf numFmtId="0" fontId="0" fillId="0" borderId="24" xfId="0" applyBorder="1" applyProtection="1">
      <protection hidden="1"/>
    </xf>
    <xf numFmtId="0" fontId="6" fillId="5" borderId="31" xfId="0" applyFont="1" applyFill="1" applyBorder="1" applyAlignment="1" applyProtection="1">
      <alignment horizontal="left"/>
      <protection hidden="1"/>
    </xf>
    <xf numFmtId="0" fontId="6" fillId="5" borderId="37" xfId="0" applyFont="1" applyFill="1" applyBorder="1" applyAlignment="1" applyProtection="1">
      <alignment horizontal="left"/>
      <protection hidden="1"/>
    </xf>
    <xf numFmtId="164" fontId="6" fillId="5" borderId="37" xfId="1" applyNumberFormat="1" applyFont="1" applyFill="1" applyBorder="1" applyAlignment="1" applyProtection="1">
      <alignment horizontal="center" wrapText="1"/>
      <protection hidden="1"/>
    </xf>
    <xf numFmtId="164" fontId="6" fillId="5" borderId="32" xfId="1" applyNumberFormat="1" applyFont="1" applyFill="1" applyBorder="1" applyAlignment="1" applyProtection="1">
      <alignment horizontal="center"/>
      <protection hidden="1"/>
    </xf>
    <xf numFmtId="0" fontId="6" fillId="5" borderId="33" xfId="0" applyFont="1" applyFill="1" applyBorder="1" applyAlignment="1" applyProtection="1">
      <alignment horizontal="left"/>
      <protection hidden="1"/>
    </xf>
    <xf numFmtId="164" fontId="6" fillId="5" borderId="34" xfId="1" applyNumberFormat="1" applyFont="1" applyFill="1" applyBorder="1" applyAlignment="1" applyProtection="1">
      <alignment horizontal="center"/>
      <protection hidden="1"/>
    </xf>
    <xf numFmtId="0" fontId="0" fillId="0" borderId="15" xfId="0" applyBorder="1" applyProtection="1">
      <protection hidden="1"/>
    </xf>
    <xf numFmtId="0" fontId="0" fillId="0" borderId="1" xfId="0" applyBorder="1" applyProtection="1">
      <protection hidden="1"/>
    </xf>
    <xf numFmtId="166" fontId="1" fillId="0" borderId="1" xfId="1" applyNumberFormat="1" applyFont="1" applyFill="1" applyBorder="1" applyAlignment="1" applyProtection="1">
      <protection hidden="1"/>
    </xf>
    <xf numFmtId="166" fontId="1" fillId="0" borderId="16" xfId="1" applyNumberFormat="1" applyFont="1" applyFill="1" applyBorder="1" applyAlignment="1" applyProtection="1">
      <protection hidden="1"/>
    </xf>
    <xf numFmtId="0" fontId="6" fillId="5" borderId="14" xfId="0" applyFont="1" applyFill="1" applyBorder="1" applyAlignment="1" applyProtection="1">
      <alignment horizontal="left" vertical="top" wrapText="1"/>
      <protection hidden="1"/>
    </xf>
    <xf numFmtId="0" fontId="6" fillId="5" borderId="14" xfId="0" applyFont="1" applyFill="1" applyBorder="1" applyAlignment="1" applyProtection="1">
      <alignment horizontal="right" vertical="top" wrapText="1"/>
      <protection hidden="1"/>
    </xf>
    <xf numFmtId="164" fontId="6" fillId="5" borderId="14" xfId="1" applyNumberFormat="1" applyFont="1" applyFill="1" applyBorder="1" applyAlignment="1" applyProtection="1">
      <alignment horizontal="right"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6" fillId="5" borderId="26" xfId="0" applyFont="1" applyFill="1" applyBorder="1" applyAlignment="1" applyProtection="1">
      <alignment horizontal="left" wrapText="1"/>
      <protection hidden="1"/>
    </xf>
    <xf numFmtId="0" fontId="0" fillId="0" borderId="0" xfId="0" applyAlignment="1" applyProtection="1">
      <alignment vertical="top"/>
      <protection hidden="1"/>
    </xf>
    <xf numFmtId="0" fontId="6" fillId="5" borderId="26" xfId="0" applyFont="1" applyFill="1" applyBorder="1" applyAlignment="1" applyProtection="1">
      <alignment horizontal="left" vertical="top" wrapText="1"/>
      <protection hidden="1"/>
    </xf>
    <xf numFmtId="164" fontId="0" fillId="0" borderId="6" xfId="1" applyNumberFormat="1" applyFont="1" applyBorder="1" applyAlignment="1" applyProtection="1">
      <alignment vertical="top"/>
      <protection hidden="1"/>
    </xf>
    <xf numFmtId="164" fontId="0" fillId="0" borderId="21" xfId="1" applyNumberFormat="1" applyFont="1" applyBorder="1" applyAlignment="1" applyProtection="1">
      <alignment vertical="top"/>
      <protection hidden="1"/>
    </xf>
    <xf numFmtId="9" fontId="0" fillId="0" borderId="6" xfId="2" applyFont="1" applyBorder="1" applyProtection="1">
      <protection hidden="1"/>
    </xf>
    <xf numFmtId="9" fontId="0" fillId="0" borderId="21" xfId="2" applyFont="1" applyBorder="1" applyProtection="1">
      <protection hidden="1"/>
    </xf>
    <xf numFmtId="167" fontId="0" fillId="0" borderId="21" xfId="2" applyNumberFormat="1" applyFont="1" applyBorder="1" applyAlignment="1" applyProtection="1">
      <alignment vertical="top"/>
      <protection hidden="1"/>
    </xf>
    <xf numFmtId="10" fontId="2" fillId="2" borderId="10" xfId="2" applyNumberFormat="1" applyFont="1" applyFill="1" applyBorder="1" applyProtection="1">
      <protection hidden="1"/>
    </xf>
    <xf numFmtId="0" fontId="18" fillId="0" borderId="0" xfId="0" applyFont="1" applyProtection="1">
      <protection hidden="1"/>
    </xf>
    <xf numFmtId="168" fontId="22" fillId="0" borderId="0" xfId="0" applyNumberFormat="1" applyFont="1" applyAlignment="1" applyProtection="1">
      <alignment horizontal="left" vertical="center"/>
      <protection hidden="1"/>
    </xf>
    <xf numFmtId="0" fontId="23" fillId="0" borderId="0" xfId="0" quotePrefix="1" applyFont="1" applyAlignment="1" applyProtection="1">
      <alignment horizontal="left"/>
      <protection hidden="1"/>
    </xf>
    <xf numFmtId="0" fontId="0" fillId="0" borderId="14" xfId="0" applyBorder="1"/>
    <xf numFmtId="14" fontId="0" fillId="0" borderId="14" xfId="0" applyNumberFormat="1" applyBorder="1" applyAlignment="1" applyProtection="1">
      <alignment horizontal="right"/>
      <protection hidden="1"/>
    </xf>
    <xf numFmtId="14" fontId="0" fillId="0" borderId="0" xfId="0" applyNumberFormat="1" applyProtection="1">
      <protection hidden="1"/>
    </xf>
    <xf numFmtId="0" fontId="0" fillId="0" borderId="14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right"/>
      <protection locked="0"/>
    </xf>
    <xf numFmtId="164" fontId="0" fillId="0" borderId="14" xfId="1" applyNumberFormat="1" applyFont="1" applyBorder="1" applyAlignment="1" applyProtection="1">
      <alignment horizontal="right"/>
      <protection locked="0"/>
    </xf>
    <xf numFmtId="165" fontId="0" fillId="0" borderId="14" xfId="0" applyNumberFormat="1" applyBorder="1" applyAlignment="1" applyProtection="1">
      <alignment horizontal="right"/>
      <protection locked="0"/>
    </xf>
    <xf numFmtId="14" fontId="0" fillId="0" borderId="14" xfId="0" applyNumberFormat="1" applyBorder="1" applyAlignment="1" applyProtection="1">
      <alignment horizontal="right"/>
      <protection locked="0"/>
    </xf>
    <xf numFmtId="9" fontId="0" fillId="0" borderId="14" xfId="2" applyFont="1" applyBorder="1" applyAlignment="1" applyProtection="1">
      <alignment horizontal="right"/>
      <protection locked="0"/>
    </xf>
    <xf numFmtId="10" fontId="0" fillId="0" borderId="14" xfId="2" applyNumberFormat="1" applyFont="1" applyBorder="1" applyAlignment="1" applyProtection="1">
      <alignment horizontal="right"/>
      <protection locked="0"/>
    </xf>
    <xf numFmtId="43" fontId="0" fillId="0" borderId="3" xfId="1" applyFont="1" applyBorder="1" applyAlignment="1" applyProtection="1">
      <alignment horizontal="center"/>
      <protection locked="0"/>
    </xf>
    <xf numFmtId="43" fontId="0" fillId="0" borderId="0" xfId="1" applyFont="1" applyBorder="1" applyAlignment="1" applyProtection="1">
      <alignment horizontal="center"/>
      <protection locked="0"/>
    </xf>
    <xf numFmtId="164" fontId="0" fillId="0" borderId="0" xfId="1" applyNumberFormat="1" applyFont="1" applyBorder="1" applyProtection="1">
      <protection locked="0"/>
    </xf>
    <xf numFmtId="164" fontId="0" fillId="0" borderId="0" xfId="1" applyNumberFormat="1" applyFont="1" applyFill="1" applyBorder="1" applyProtection="1">
      <protection locked="0"/>
    </xf>
    <xf numFmtId="0" fontId="3" fillId="0" borderId="4" xfId="4" applyFont="1" applyBorder="1" applyProtection="1">
      <protection hidden="1"/>
    </xf>
    <xf numFmtId="0" fontId="21" fillId="0" borderId="4" xfId="4" applyFont="1" applyBorder="1" applyProtection="1">
      <protection hidden="1"/>
    </xf>
    <xf numFmtId="166" fontId="0" fillId="0" borderId="0" xfId="1" applyNumberFormat="1" applyFont="1" applyBorder="1" applyProtection="1">
      <protection locked="0"/>
    </xf>
    <xf numFmtId="0" fontId="2" fillId="0" borderId="0" xfId="0" applyFont="1" applyAlignment="1" applyProtection="1">
      <alignment horizontal="right"/>
      <protection hidden="1"/>
    </xf>
    <xf numFmtId="0" fontId="28" fillId="0" borderId="6" xfId="0" applyFont="1" applyBorder="1" applyAlignment="1" applyProtection="1">
      <alignment horizontal="left"/>
      <protection hidden="1"/>
    </xf>
    <xf numFmtId="0" fontId="0" fillId="0" borderId="6" xfId="0" applyBorder="1"/>
    <xf numFmtId="0" fontId="27" fillId="0" borderId="0" xfId="0" applyFont="1" applyAlignment="1" applyProtection="1">
      <alignment horizontal="left"/>
      <protection hidden="1"/>
    </xf>
    <xf numFmtId="0" fontId="0" fillId="0" borderId="0" xfId="0" applyAlignment="1">
      <alignment horizontal="right"/>
    </xf>
    <xf numFmtId="0" fontId="6" fillId="5" borderId="41" xfId="0" applyFont="1" applyFill="1" applyBorder="1" applyAlignment="1" applyProtection="1">
      <alignment horizontal="left"/>
      <protection hidden="1"/>
    </xf>
    <xf numFmtId="0" fontId="6" fillId="5" borderId="19" xfId="0" applyFont="1" applyFill="1" applyBorder="1" applyAlignment="1" applyProtection="1">
      <alignment horizontal="right"/>
      <protection hidden="1"/>
    </xf>
    <xf numFmtId="0" fontId="6" fillId="5" borderId="19" xfId="0" applyFont="1" applyFill="1" applyBorder="1" applyAlignment="1" applyProtection="1">
      <alignment horizontal="left"/>
      <protection hidden="1"/>
    </xf>
    <xf numFmtId="0" fontId="6" fillId="5" borderId="42" xfId="0" applyFont="1" applyFill="1" applyBorder="1" applyAlignment="1" applyProtection="1">
      <alignment horizontal="left"/>
      <protection hidden="1"/>
    </xf>
    <xf numFmtId="0" fontId="0" fillId="2" borderId="43" xfId="0" applyFill="1" applyBorder="1"/>
    <xf numFmtId="164" fontId="0" fillId="2" borderId="24" xfId="1" applyNumberFormat="1" applyFont="1" applyFill="1" applyBorder="1" applyAlignment="1">
      <alignment horizontal="right"/>
    </xf>
    <xf numFmtId="9" fontId="0" fillId="2" borderId="24" xfId="2" applyFont="1" applyFill="1" applyBorder="1" applyAlignment="1">
      <alignment horizontal="right"/>
    </xf>
    <xf numFmtId="0" fontId="0" fillId="2" borderId="24" xfId="0" applyFill="1" applyBorder="1"/>
    <xf numFmtId="0" fontId="0" fillId="2" borderId="35" xfId="0" applyFill="1" applyBorder="1"/>
    <xf numFmtId="0" fontId="0" fillId="0" borderId="44" xfId="0" applyBorder="1"/>
    <xf numFmtId="164" fontId="3" fillId="3" borderId="30" xfId="1" applyNumberFormat="1" applyFont="1" applyFill="1" applyBorder="1" applyAlignment="1" applyProtection="1">
      <protection locked="0"/>
    </xf>
    <xf numFmtId="164" fontId="0" fillId="0" borderId="0" xfId="1" applyNumberFormat="1" applyFont="1" applyBorder="1" applyAlignment="1">
      <alignment horizontal="right"/>
    </xf>
    <xf numFmtId="9" fontId="0" fillId="0" borderId="0" xfId="2" applyFont="1" applyBorder="1" applyAlignment="1">
      <alignment horizontal="right"/>
    </xf>
    <xf numFmtId="164" fontId="3" fillId="3" borderId="14" xfId="1" applyNumberFormat="1" applyFont="1" applyFill="1" applyBorder="1" applyAlignment="1" applyProtection="1">
      <protection locked="0"/>
    </xf>
    <xf numFmtId="0" fontId="2" fillId="2" borderId="15" xfId="0" applyFont="1" applyFill="1" applyBorder="1"/>
    <xf numFmtId="164" fontId="2" fillId="2" borderId="1" xfId="1" applyNumberFormat="1" applyFont="1" applyFill="1" applyBorder="1" applyAlignment="1">
      <alignment horizontal="right"/>
    </xf>
    <xf numFmtId="9" fontId="2" fillId="2" borderId="1" xfId="2" applyFont="1" applyFill="1" applyBorder="1" applyAlignment="1">
      <alignment horizontal="right"/>
    </xf>
    <xf numFmtId="0" fontId="2" fillId="2" borderId="1" xfId="0" applyFont="1" applyFill="1" applyBorder="1"/>
    <xf numFmtId="0" fontId="2" fillId="2" borderId="16" xfId="0" applyFont="1" applyFill="1" applyBorder="1"/>
    <xf numFmtId="9" fontId="0" fillId="0" borderId="0" xfId="2" applyFont="1"/>
    <xf numFmtId="0" fontId="0" fillId="2" borderId="14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14" xfId="0" applyNumberFormat="1" applyBorder="1" applyAlignment="1" applyProtection="1">
      <alignment horizontal="right"/>
      <protection locked="0" hidden="1"/>
    </xf>
    <xf numFmtId="10" fontId="2" fillId="0" borderId="10" xfId="2" applyNumberFormat="1" applyFont="1" applyBorder="1" applyProtection="1">
      <protection hidden="1"/>
    </xf>
    <xf numFmtId="0" fontId="4" fillId="2" borderId="4" xfId="0" applyFont="1" applyFill="1" applyBorder="1" applyProtection="1">
      <protection hidden="1"/>
    </xf>
    <xf numFmtId="0" fontId="27" fillId="2" borderId="9" xfId="0" applyFont="1" applyFill="1" applyBorder="1" applyProtection="1">
      <protection hidden="1"/>
    </xf>
    <xf numFmtId="0" fontId="2" fillId="2" borderId="27" xfId="0" applyFont="1" applyFill="1" applyBorder="1" applyAlignment="1" applyProtection="1">
      <alignment horizontal="right"/>
      <protection hidden="1"/>
    </xf>
    <xf numFmtId="10" fontId="2" fillId="2" borderId="27" xfId="2" applyNumberFormat="1" applyFont="1" applyFill="1" applyBorder="1" applyAlignment="1" applyProtection="1">
      <alignment horizontal="right"/>
      <protection hidden="1"/>
    </xf>
    <xf numFmtId="166" fontId="2" fillId="2" borderId="10" xfId="2" applyNumberFormat="1" applyFont="1" applyFill="1" applyBorder="1" applyProtection="1">
      <protection hidden="1"/>
    </xf>
    <xf numFmtId="0" fontId="0" fillId="2" borderId="0" xfId="0" applyFill="1" applyAlignment="1" applyProtection="1">
      <alignment horizontal="left" vertical="top"/>
      <protection hidden="1"/>
    </xf>
    <xf numFmtId="166" fontId="0" fillId="4" borderId="38" xfId="1" applyNumberFormat="1" applyFont="1" applyFill="1" applyBorder="1" applyProtection="1">
      <protection hidden="1"/>
    </xf>
    <xf numFmtId="166" fontId="0" fillId="4" borderId="6" xfId="1" applyNumberFormat="1" applyFont="1" applyFill="1" applyBorder="1" applyProtection="1">
      <protection hidden="1"/>
    </xf>
    <xf numFmtId="166" fontId="0" fillId="4" borderId="9" xfId="1" applyNumberFormat="1" applyFont="1" applyFill="1" applyBorder="1" applyProtection="1">
      <protection hidden="1"/>
    </xf>
    <xf numFmtId="166" fontId="0" fillId="4" borderId="27" xfId="1" applyNumberFormat="1" applyFont="1" applyFill="1" applyBorder="1" applyProtection="1">
      <protection hidden="1"/>
    </xf>
    <xf numFmtId="17" fontId="8" fillId="5" borderId="16" xfId="0" applyNumberFormat="1" applyFont="1" applyFill="1" applyBorder="1" applyAlignment="1" applyProtection="1">
      <alignment horizontal="center"/>
      <protection hidden="1"/>
    </xf>
    <xf numFmtId="10" fontId="2" fillId="2" borderId="9" xfId="2" applyNumberFormat="1" applyFont="1" applyFill="1" applyBorder="1" applyAlignment="1" applyProtection="1">
      <alignment horizontal="right"/>
      <protection hidden="1"/>
    </xf>
    <xf numFmtId="10" fontId="2" fillId="2" borderId="10" xfId="2" applyNumberFormat="1" applyFont="1" applyFill="1" applyBorder="1" applyAlignment="1" applyProtection="1">
      <alignment horizontal="right"/>
      <protection hidden="1"/>
    </xf>
    <xf numFmtId="166" fontId="2" fillId="2" borderId="27" xfId="2" applyNumberFormat="1" applyFont="1" applyFill="1" applyBorder="1" applyAlignment="1" applyProtection="1">
      <alignment horizontal="right"/>
      <protection hidden="1"/>
    </xf>
    <xf numFmtId="43" fontId="0" fillId="0" borderId="4" xfId="0" applyNumberFormat="1" applyBorder="1" applyProtection="1">
      <protection hidden="1"/>
    </xf>
    <xf numFmtId="0" fontId="0" fillId="3" borderId="14" xfId="0" applyFill="1" applyBorder="1"/>
    <xf numFmtId="10" fontId="0" fillId="0" borderId="0" xfId="2" applyNumberFormat="1" applyFont="1" applyBorder="1" applyProtection="1">
      <protection hidden="1"/>
    </xf>
    <xf numFmtId="164" fontId="0" fillId="0" borderId="14" xfId="5" applyNumberFormat="1" applyFont="1" applyBorder="1" applyAlignment="1" applyProtection="1">
      <alignment horizontal="right"/>
      <protection locked="0"/>
    </xf>
    <xf numFmtId="164" fontId="0" fillId="0" borderId="0" xfId="5" applyNumberFormat="1" applyFont="1" applyBorder="1" applyProtection="1">
      <protection locked="0"/>
    </xf>
    <xf numFmtId="0" fontId="0" fillId="4" borderId="38" xfId="0" applyFill="1" applyBorder="1" applyProtection="1">
      <protection hidden="1"/>
    </xf>
    <xf numFmtId="0" fontId="0" fillId="4" borderId="6" xfId="0" applyFill="1" applyBorder="1" applyAlignment="1" applyProtection="1">
      <alignment horizontal="right"/>
      <protection hidden="1"/>
    </xf>
    <xf numFmtId="166" fontId="0" fillId="4" borderId="21" xfId="1" applyNumberFormat="1" applyFont="1" applyFill="1" applyBorder="1" applyProtection="1">
      <protection hidden="1"/>
    </xf>
    <xf numFmtId="0" fontId="2" fillId="4" borderId="9" xfId="0" applyFont="1" applyFill="1" applyBorder="1" applyProtection="1">
      <protection hidden="1"/>
    </xf>
    <xf numFmtId="0" fontId="2" fillId="4" borderId="27" xfId="0" applyFont="1" applyFill="1" applyBorder="1" applyAlignment="1" applyProtection="1">
      <alignment horizontal="right"/>
      <protection hidden="1"/>
    </xf>
    <xf numFmtId="166" fontId="2" fillId="4" borderId="28" xfId="1" applyNumberFormat="1" applyFont="1" applyFill="1" applyBorder="1" applyProtection="1">
      <protection hidden="1"/>
    </xf>
    <xf numFmtId="17" fontId="8" fillId="5" borderId="15" xfId="0" applyNumberFormat="1" applyFont="1" applyFill="1" applyBorder="1" applyAlignment="1" applyProtection="1">
      <alignment horizontal="center"/>
      <protection hidden="1"/>
    </xf>
    <xf numFmtId="0" fontId="6" fillId="5" borderId="31" xfId="0" applyFont="1" applyFill="1" applyBorder="1" applyProtection="1">
      <protection hidden="1"/>
    </xf>
    <xf numFmtId="0" fontId="7" fillId="5" borderId="37" xfId="0" applyFont="1" applyFill="1" applyBorder="1" applyProtection="1">
      <protection hidden="1"/>
    </xf>
    <xf numFmtId="164" fontId="7" fillId="5" borderId="37" xfId="1" applyNumberFormat="1" applyFont="1" applyFill="1" applyBorder="1" applyAlignment="1" applyProtection="1">
      <alignment horizontal="center"/>
      <protection hidden="1"/>
    </xf>
    <xf numFmtId="17" fontId="8" fillId="5" borderId="37" xfId="0" applyNumberFormat="1" applyFont="1" applyFill="1" applyBorder="1" applyAlignment="1" applyProtection="1">
      <alignment horizontal="center"/>
      <protection hidden="1"/>
    </xf>
    <xf numFmtId="17" fontId="8" fillId="5" borderId="48" xfId="0" applyNumberFormat="1" applyFont="1" applyFill="1" applyBorder="1" applyAlignment="1" applyProtection="1">
      <alignment horizontal="center"/>
      <protection hidden="1"/>
    </xf>
    <xf numFmtId="0" fontId="6" fillId="5" borderId="33" xfId="0" applyFont="1" applyFill="1" applyBorder="1" applyProtection="1">
      <protection hidden="1"/>
    </xf>
    <xf numFmtId="17" fontId="8" fillId="5" borderId="36" xfId="0" applyNumberFormat="1" applyFont="1" applyFill="1" applyBorder="1" applyAlignment="1" applyProtection="1">
      <alignment horizontal="center"/>
      <protection hidden="1"/>
    </xf>
    <xf numFmtId="17" fontId="8" fillId="5" borderId="46" xfId="0" applyNumberFormat="1" applyFont="1" applyFill="1" applyBorder="1" applyAlignment="1" applyProtection="1">
      <alignment horizontal="center"/>
      <protection hidden="1"/>
    </xf>
    <xf numFmtId="17" fontId="8" fillId="5" borderId="1" xfId="0" applyNumberFormat="1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0" fontId="6" fillId="3" borderId="0" xfId="0" applyFont="1" applyFill="1" applyAlignment="1">
      <alignment horizontal="center"/>
    </xf>
    <xf numFmtId="0" fontId="0" fillId="3" borderId="0" xfId="0" applyFill="1"/>
    <xf numFmtId="164" fontId="0" fillId="3" borderId="0" xfId="1" applyNumberFormat="1" applyFont="1" applyFill="1" applyAlignment="1">
      <alignment horizontal="right"/>
    </xf>
    <xf numFmtId="164" fontId="0" fillId="3" borderId="0" xfId="1" applyNumberFormat="1" applyFont="1" applyFill="1" applyBorder="1" applyAlignment="1">
      <alignment horizontal="right"/>
    </xf>
    <xf numFmtId="0" fontId="6" fillId="5" borderId="29" xfId="0" applyFont="1" applyFill="1" applyBorder="1"/>
    <xf numFmtId="164" fontId="6" fillId="5" borderId="29" xfId="1" applyNumberFormat="1" applyFont="1" applyFill="1" applyBorder="1" applyAlignment="1">
      <alignment horizontal="right"/>
    </xf>
    <xf numFmtId="0" fontId="0" fillId="3" borderId="47" xfId="0" applyFill="1" applyBorder="1"/>
    <xf numFmtId="164" fontId="0" fillId="3" borderId="47" xfId="1" applyNumberFormat="1" applyFont="1" applyFill="1" applyBorder="1" applyAlignment="1">
      <alignment horizontal="right"/>
    </xf>
    <xf numFmtId="0" fontId="2" fillId="3" borderId="47" xfId="0" applyFont="1" applyFill="1" applyBorder="1"/>
    <xf numFmtId="164" fontId="2" fillId="3" borderId="47" xfId="1" applyNumberFormat="1" applyFont="1" applyFill="1" applyBorder="1" applyAlignment="1">
      <alignment horizontal="right"/>
    </xf>
    <xf numFmtId="9" fontId="0" fillId="3" borderId="47" xfId="2" applyFont="1" applyFill="1" applyBorder="1"/>
    <xf numFmtId="9" fontId="0" fillId="3" borderId="47" xfId="2" applyFont="1" applyFill="1" applyBorder="1" applyAlignment="1">
      <alignment horizontal="right"/>
    </xf>
    <xf numFmtId="0" fontId="0" fillId="3" borderId="29" xfId="0" applyFill="1" applyBorder="1"/>
    <xf numFmtId="164" fontId="0" fillId="3" borderId="29" xfId="1" applyNumberFormat="1" applyFont="1" applyFill="1" applyBorder="1" applyAlignment="1">
      <alignment horizontal="right"/>
    </xf>
    <xf numFmtId="164" fontId="0" fillId="3" borderId="30" xfId="1" applyNumberFormat="1" applyFont="1" applyFill="1" applyBorder="1" applyAlignment="1">
      <alignment horizontal="right"/>
    </xf>
    <xf numFmtId="9" fontId="2" fillId="3" borderId="30" xfId="2" applyFont="1" applyFill="1" applyBorder="1"/>
    <xf numFmtId="9" fontId="2" fillId="3" borderId="30" xfId="2" applyFont="1" applyFill="1" applyBorder="1" applyAlignment="1">
      <alignment horizontal="right"/>
    </xf>
    <xf numFmtId="166" fontId="2" fillId="3" borderId="47" xfId="0" applyNumberFormat="1" applyFont="1" applyFill="1" applyBorder="1" applyAlignment="1" applyProtection="1">
      <alignment horizontal="right"/>
      <protection hidden="1"/>
    </xf>
    <xf numFmtId="0" fontId="2" fillId="3" borderId="29" xfId="0" applyFont="1" applyFill="1" applyBorder="1"/>
    <xf numFmtId="9" fontId="2" fillId="3" borderId="29" xfId="2" applyFont="1" applyFill="1" applyBorder="1" applyAlignment="1">
      <alignment horizontal="right"/>
    </xf>
    <xf numFmtId="0" fontId="2" fillId="3" borderId="30" xfId="0" applyFont="1" applyFill="1" applyBorder="1"/>
    <xf numFmtId="9" fontId="2" fillId="9" borderId="14" xfId="2" applyFont="1" applyFill="1" applyBorder="1" applyAlignment="1">
      <alignment horizontal="right"/>
    </xf>
    <xf numFmtId="164" fontId="0" fillId="9" borderId="47" xfId="1" applyNumberFormat="1" applyFont="1" applyFill="1" applyBorder="1" applyAlignment="1">
      <alignment horizontal="right"/>
    </xf>
    <xf numFmtId="0" fontId="6" fillId="5" borderId="29" xfId="0" applyFont="1" applyFill="1" applyBorder="1" applyAlignment="1">
      <alignment horizontal="center"/>
    </xf>
    <xf numFmtId="164" fontId="6" fillId="5" borderId="29" xfId="0" applyNumberFormat="1" applyFont="1" applyFill="1" applyBorder="1" applyAlignment="1">
      <alignment horizontal="right"/>
    </xf>
    <xf numFmtId="0" fontId="0" fillId="3" borderId="44" xfId="0" applyFill="1" applyBorder="1"/>
    <xf numFmtId="0" fontId="0" fillId="3" borderId="43" xfId="0" applyFill="1" applyBorder="1"/>
    <xf numFmtId="164" fontId="0" fillId="9" borderId="30" xfId="1" applyNumberFormat="1" applyFont="1" applyFill="1" applyBorder="1" applyAlignment="1">
      <alignment horizontal="right"/>
    </xf>
    <xf numFmtId="0" fontId="0" fillId="3" borderId="0" xfId="0" quotePrefix="1" applyFill="1"/>
    <xf numFmtId="0" fontId="0" fillId="3" borderId="41" xfId="0" applyFill="1" applyBorder="1"/>
    <xf numFmtId="164" fontId="0" fillId="3" borderId="29" xfId="1" applyNumberFormat="1" applyFont="1" applyFill="1" applyBorder="1"/>
    <xf numFmtId="164" fontId="0" fillId="3" borderId="30" xfId="1" applyNumberFormat="1" applyFont="1" applyFill="1" applyBorder="1"/>
    <xf numFmtId="164" fontId="0" fillId="3" borderId="47" xfId="1" applyNumberFormat="1" applyFont="1" applyFill="1" applyBorder="1"/>
    <xf numFmtId="0" fontId="27" fillId="3" borderId="0" xfId="0" applyFont="1" applyFill="1"/>
    <xf numFmtId="0" fontId="23" fillId="0" borderId="4" xfId="0" applyFont="1" applyBorder="1" applyProtection="1">
      <protection locked="0"/>
    </xf>
    <xf numFmtId="164" fontId="0" fillId="0" borderId="0" xfId="1" applyNumberFormat="1" applyFont="1" applyBorder="1" applyAlignment="1" applyProtection="1">
      <protection hidden="1"/>
    </xf>
    <xf numFmtId="0" fontId="0" fillId="3" borderId="0" xfId="0" applyFill="1" applyAlignment="1">
      <alignment horizontal="center"/>
    </xf>
    <xf numFmtId="0" fontId="33" fillId="3" borderId="0" xfId="0" applyFont="1" applyFill="1"/>
    <xf numFmtId="0" fontId="0" fillId="10" borderId="14" xfId="0" applyFill="1" applyBorder="1" applyAlignment="1">
      <alignment horizontal="center"/>
    </xf>
    <xf numFmtId="164" fontId="7" fillId="5" borderId="14" xfId="1" applyNumberFormat="1" applyFont="1" applyFill="1" applyBorder="1" applyProtection="1">
      <protection hidden="1"/>
    </xf>
    <xf numFmtId="164" fontId="7" fillId="5" borderId="44" xfId="1" applyNumberFormat="1" applyFont="1" applyFill="1" applyBorder="1" applyProtection="1">
      <protection hidden="1"/>
    </xf>
    <xf numFmtId="164" fontId="0" fillId="0" borderId="14" xfId="1" applyNumberFormat="1" applyFont="1" applyBorder="1" applyProtection="1">
      <protection hidden="1"/>
    </xf>
    <xf numFmtId="14" fontId="0" fillId="0" borderId="14" xfId="0" applyNumberFormat="1" applyBorder="1" applyProtection="1">
      <protection hidden="1"/>
    </xf>
    <xf numFmtId="0" fontId="0" fillId="9" borderId="14" xfId="0" applyFill="1" applyBorder="1" applyProtection="1">
      <protection locked="0"/>
    </xf>
    <xf numFmtId="164" fontId="0" fillId="9" borderId="47" xfId="1" applyNumberFormat="1" applyFont="1" applyFill="1" applyBorder="1" applyAlignment="1" applyProtection="1">
      <alignment horizontal="right"/>
      <protection locked="0"/>
    </xf>
    <xf numFmtId="9" fontId="2" fillId="9" borderId="14" xfId="2" applyFont="1" applyFill="1" applyBorder="1" applyAlignment="1" applyProtection="1">
      <alignment horizontal="right"/>
      <protection locked="0"/>
    </xf>
    <xf numFmtId="164" fontId="0" fillId="9" borderId="30" xfId="1" applyNumberFormat="1" applyFont="1" applyFill="1" applyBorder="1" applyAlignment="1" applyProtection="1">
      <alignment horizontal="right"/>
      <protection locked="0"/>
    </xf>
    <xf numFmtId="166" fontId="0" fillId="4" borderId="0" xfId="1" applyNumberFormat="1" applyFont="1" applyFill="1" applyBorder="1" applyProtection="1">
      <protection locked="0"/>
    </xf>
    <xf numFmtId="9" fontId="0" fillId="2" borderId="14" xfId="2" applyFont="1" applyFill="1" applyBorder="1" applyAlignment="1" applyProtection="1">
      <alignment horizontal="right"/>
      <protection locked="0"/>
    </xf>
    <xf numFmtId="164" fontId="6" fillId="5" borderId="29" xfId="1" applyNumberFormat="1" applyFont="1" applyFill="1" applyBorder="1" applyAlignment="1" applyProtection="1">
      <alignment horizontal="right"/>
      <protection locked="0"/>
    </xf>
    <xf numFmtId="164" fontId="0" fillId="3" borderId="30" xfId="1" applyNumberFormat="1" applyFont="1" applyFill="1" applyBorder="1" applyAlignment="1" applyProtection="1">
      <alignment horizontal="right"/>
    </xf>
    <xf numFmtId="164" fontId="0" fillId="0" borderId="0" xfId="1" applyNumberFormat="1" applyFont="1" applyAlignment="1" applyProtection="1">
      <alignment horizontal="right" vertical="top"/>
    </xf>
    <xf numFmtId="164" fontId="1" fillId="7" borderId="14" xfId="1" applyNumberFormat="1" applyFont="1" applyFill="1" applyBorder="1" applyAlignment="1" applyProtection="1">
      <alignment horizontal="right" vertical="top" wrapText="1"/>
    </xf>
    <xf numFmtId="166" fontId="0" fillId="0" borderId="30" xfId="1" applyNumberFormat="1" applyFont="1" applyBorder="1" applyAlignment="1" applyProtection="1">
      <alignment horizontal="right" vertical="top" wrapText="1"/>
    </xf>
    <xf numFmtId="167" fontId="0" fillId="0" borderId="0" xfId="2" applyNumberFormat="1" applyFont="1" applyAlignment="1" applyProtection="1">
      <alignment horizontal="right" vertical="top"/>
    </xf>
    <xf numFmtId="166" fontId="0" fillId="0" borderId="14" xfId="1" applyNumberFormat="1" applyFont="1" applyBorder="1" applyAlignment="1" applyProtection="1">
      <alignment horizontal="right" vertical="top" wrapText="1"/>
    </xf>
    <xf numFmtId="164" fontId="0" fillId="0" borderId="0" xfId="1" applyNumberFormat="1" applyFont="1" applyAlignment="1" applyProtection="1">
      <alignment horizontal="left" vertical="top"/>
    </xf>
    <xf numFmtId="166" fontId="1" fillId="2" borderId="14" xfId="1" applyNumberFormat="1" applyFont="1" applyFill="1" applyBorder="1" applyAlignment="1" applyProtection="1">
      <alignment horizontal="right" vertical="top" wrapText="1"/>
    </xf>
    <xf numFmtId="164" fontId="1" fillId="2" borderId="14" xfId="1" applyNumberFormat="1" applyFont="1" applyFill="1" applyBorder="1" applyAlignment="1" applyProtection="1">
      <alignment horizontal="right" vertical="top" wrapText="1"/>
    </xf>
    <xf numFmtId="164" fontId="1" fillId="0" borderId="14" xfId="1" applyNumberFormat="1" applyFont="1" applyBorder="1" applyAlignment="1" applyProtection="1">
      <alignment horizontal="right" vertical="top"/>
    </xf>
    <xf numFmtId="167" fontId="0" fillId="0" borderId="14" xfId="2" applyNumberFormat="1" applyFont="1" applyBorder="1" applyAlignment="1" applyProtection="1">
      <alignment horizontal="right" vertical="top" wrapText="1"/>
    </xf>
    <xf numFmtId="43" fontId="0" fillId="0" borderId="0" xfId="1" applyFont="1" applyAlignment="1" applyProtection="1">
      <alignment horizontal="right" vertical="top"/>
    </xf>
    <xf numFmtId="164" fontId="31" fillId="0" borderId="14" xfId="1" applyNumberFormat="1" applyFont="1" applyBorder="1" applyAlignment="1" applyProtection="1">
      <alignment horizontal="right" vertical="center" wrapText="1"/>
    </xf>
    <xf numFmtId="10" fontId="32" fillId="7" borderId="14" xfId="2" applyNumberFormat="1" applyFont="1" applyFill="1" applyBorder="1" applyAlignment="1" applyProtection="1">
      <alignment vertical="center" wrapText="1"/>
    </xf>
    <xf numFmtId="164" fontId="0" fillId="0" borderId="14" xfId="1" applyNumberFormat="1" applyFont="1" applyBorder="1" applyAlignment="1" applyProtection="1">
      <alignment horizontal="right" vertical="center" wrapText="1"/>
    </xf>
    <xf numFmtId="167" fontId="25" fillId="0" borderId="14" xfId="2" applyNumberFormat="1" applyFont="1" applyFill="1" applyBorder="1" applyAlignment="1" applyProtection="1">
      <alignment vertical="center" wrapText="1"/>
    </xf>
    <xf numFmtId="164" fontId="32" fillId="0" borderId="14" xfId="1" applyNumberFormat="1" applyFont="1" applyBorder="1" applyAlignment="1" applyProtection="1">
      <alignment horizontal="right" vertical="center" wrapText="1"/>
    </xf>
    <xf numFmtId="164" fontId="32" fillId="8" borderId="14" xfId="1" applyNumberFormat="1" applyFont="1" applyFill="1" applyBorder="1" applyAlignment="1" applyProtection="1">
      <alignment horizontal="right" vertical="center" wrapText="1"/>
    </xf>
    <xf numFmtId="10" fontId="32" fillId="8" borderId="14" xfId="2" applyNumberFormat="1" applyFont="1" applyFill="1" applyBorder="1" applyAlignment="1" applyProtection="1">
      <alignment horizontal="right" vertical="center" wrapText="1"/>
    </xf>
    <xf numFmtId="164" fontId="0" fillId="0" borderId="29" xfId="1" applyNumberFormat="1" applyFont="1" applyBorder="1" applyAlignment="1" applyProtection="1">
      <alignment horizontal="right"/>
    </xf>
    <xf numFmtId="164" fontId="0" fillId="0" borderId="42" xfId="1" applyNumberFormat="1" applyFont="1" applyBorder="1" applyAlignment="1" applyProtection="1">
      <alignment horizontal="right"/>
    </xf>
    <xf numFmtId="164" fontId="0" fillId="0" borderId="47" xfId="1" applyNumberFormat="1" applyFont="1" applyBorder="1" applyAlignment="1" applyProtection="1">
      <alignment horizontal="right"/>
    </xf>
    <xf numFmtId="164" fontId="0" fillId="0" borderId="45" xfId="1" applyNumberFormat="1" applyFont="1" applyBorder="1" applyAlignment="1" applyProtection="1">
      <alignment horizontal="right"/>
    </xf>
    <xf numFmtId="167" fontId="0" fillId="0" borderId="47" xfId="2" applyNumberFormat="1" applyFont="1" applyBorder="1" applyAlignment="1" applyProtection="1">
      <alignment horizontal="right"/>
    </xf>
    <xf numFmtId="167" fontId="0" fillId="0" borderId="45" xfId="2" applyNumberFormat="1" applyFont="1" applyBorder="1" applyAlignment="1" applyProtection="1">
      <alignment horizontal="right"/>
    </xf>
    <xf numFmtId="167" fontId="0" fillId="0" borderId="30" xfId="2" applyNumberFormat="1" applyFont="1" applyBorder="1" applyAlignment="1" applyProtection="1">
      <alignment horizontal="right"/>
    </xf>
    <xf numFmtId="167" fontId="0" fillId="0" borderId="35" xfId="2" applyNumberFormat="1" applyFont="1" applyBorder="1" applyAlignment="1" applyProtection="1">
      <alignment horizontal="right"/>
    </xf>
    <xf numFmtId="164" fontId="24" fillId="0" borderId="14" xfId="1" applyNumberFormat="1" applyFont="1" applyBorder="1" applyAlignment="1" applyProtection="1">
      <alignment horizontal="right" vertical="center" wrapText="1"/>
    </xf>
    <xf numFmtId="164" fontId="24" fillId="0" borderId="14" xfId="1" applyNumberFormat="1" applyFont="1" applyFill="1" applyBorder="1" applyAlignment="1" applyProtection="1">
      <alignment horizontal="right" vertical="center" wrapText="1"/>
    </xf>
    <xf numFmtId="164" fontId="0" fillId="0" borderId="29" xfId="1" applyNumberFormat="1" applyFont="1" applyBorder="1" applyAlignment="1" applyProtection="1">
      <alignment horizontal="right" vertical="top"/>
    </xf>
    <xf numFmtId="164" fontId="0" fillId="0" borderId="30" xfId="1" applyNumberFormat="1" applyFont="1" applyBorder="1" applyAlignment="1" applyProtection="1">
      <alignment horizontal="right" vertical="top"/>
    </xf>
    <xf numFmtId="164" fontId="0" fillId="0" borderId="47" xfId="1" applyNumberFormat="1" applyFont="1" applyBorder="1" applyAlignment="1" applyProtection="1">
      <alignment horizontal="right" vertical="top"/>
    </xf>
    <xf numFmtId="10" fontId="0" fillId="0" borderId="14" xfId="2" applyNumberFormat="1" applyFont="1" applyBorder="1" applyAlignment="1" applyProtection="1">
      <alignment horizontal="right" vertical="top"/>
    </xf>
    <xf numFmtId="43" fontId="1" fillId="0" borderId="14" xfId="1" applyFont="1" applyBorder="1" applyAlignment="1" applyProtection="1">
      <alignment vertical="top"/>
    </xf>
    <xf numFmtId="0" fontId="0" fillId="0" borderId="0" xfId="0" quotePrefix="1" applyAlignment="1" applyProtection="1">
      <alignment horizontal="right"/>
      <protection hidden="1"/>
    </xf>
    <xf numFmtId="0" fontId="0" fillId="0" borderId="14" xfId="0" applyBorder="1" applyAlignment="1" applyProtection="1">
      <alignment horizontal="right"/>
      <protection hidden="1"/>
    </xf>
    <xf numFmtId="0" fontId="7" fillId="5" borderId="14" xfId="0" applyFont="1" applyFill="1" applyBorder="1" applyAlignment="1" applyProtection="1">
      <alignment horizontal="left"/>
      <protection hidden="1"/>
    </xf>
    <xf numFmtId="0" fontId="2" fillId="2" borderId="14" xfId="0" applyFont="1" applyFill="1" applyBorder="1" applyProtection="1">
      <protection locked="0"/>
    </xf>
    <xf numFmtId="164" fontId="2" fillId="2" borderId="14" xfId="0" applyNumberFormat="1" applyFont="1" applyFill="1" applyBorder="1" applyAlignment="1" applyProtection="1">
      <alignment horizontal="right"/>
      <protection locked="0"/>
    </xf>
    <xf numFmtId="164" fontId="0" fillId="3" borderId="14" xfId="0" applyNumberForma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left" indent="1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3" borderId="14" xfId="0" applyFill="1" applyBorder="1" applyProtection="1"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 vertical="top"/>
      <protection locked="0"/>
    </xf>
    <xf numFmtId="164" fontId="1" fillId="3" borderId="14" xfId="1" applyNumberFormat="1" applyFont="1" applyFill="1" applyBorder="1" applyProtection="1">
      <protection locked="0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Protection="1">
      <protection locked="0"/>
    </xf>
    <xf numFmtId="164" fontId="24" fillId="9" borderId="14" xfId="1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left"/>
    </xf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0" fontId="0" fillId="7" borderId="14" xfId="0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2" fillId="7" borderId="14" xfId="0" applyFont="1" applyFill="1" applyBorder="1" applyAlignment="1">
      <alignment vertical="top" wrapText="1"/>
    </xf>
    <xf numFmtId="0" fontId="2" fillId="7" borderId="14" xfId="0" applyFont="1" applyFill="1" applyBorder="1" applyAlignment="1">
      <alignment horizontal="right" vertical="center" wrapText="1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quotePrefix="1" applyAlignment="1">
      <alignment vertical="top"/>
    </xf>
    <xf numFmtId="164" fontId="31" fillId="0" borderId="14" xfId="0" applyNumberFormat="1" applyFont="1" applyBorder="1" applyAlignment="1">
      <alignment horizontal="right" vertical="center" wrapText="1"/>
    </xf>
    <xf numFmtId="0" fontId="0" fillId="7" borderId="14" xfId="0" applyFill="1" applyBorder="1" applyAlignment="1">
      <alignment vertical="center" wrapText="1"/>
    </xf>
    <xf numFmtId="0" fontId="0" fillId="7" borderId="14" xfId="0" applyFill="1" applyBorder="1" applyAlignment="1">
      <alignment horizontal="right" vertical="center" wrapText="1"/>
    </xf>
    <xf numFmtId="0" fontId="25" fillId="7" borderId="14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166" fontId="0" fillId="0" borderId="14" xfId="0" applyNumberFormat="1" applyBorder="1" applyAlignment="1">
      <alignment horizontal="right" vertical="center" wrapText="1"/>
    </xf>
    <xf numFmtId="166" fontId="25" fillId="7" borderId="14" xfId="0" applyNumberFormat="1" applyFont="1" applyFill="1" applyBorder="1" applyAlignment="1">
      <alignment horizontal="right" vertical="center" wrapText="1"/>
    </xf>
    <xf numFmtId="164" fontId="25" fillId="7" borderId="14" xfId="0" applyNumberFormat="1" applyFont="1" applyFill="1" applyBorder="1" applyAlignment="1">
      <alignment horizontal="right" vertical="center" wrapText="1"/>
    </xf>
    <xf numFmtId="0" fontId="25" fillId="2" borderId="14" xfId="0" applyFont="1" applyFill="1" applyBorder="1" applyAlignment="1">
      <alignment vertical="center" wrapText="1"/>
    </xf>
    <xf numFmtId="0" fontId="25" fillId="2" borderId="14" xfId="0" applyFont="1" applyFill="1" applyBorder="1" applyAlignment="1">
      <alignment horizontal="right" vertical="center"/>
    </xf>
    <xf numFmtId="164" fontId="0" fillId="0" borderId="14" xfId="0" applyNumberFormat="1" applyBorder="1" applyAlignment="1">
      <alignment vertical="top"/>
    </xf>
    <xf numFmtId="0" fontId="2" fillId="8" borderId="14" xfId="0" applyFont="1" applyFill="1" applyBorder="1" applyAlignment="1">
      <alignment vertical="center" wrapText="1"/>
    </xf>
    <xf numFmtId="0" fontId="2" fillId="8" borderId="14" xfId="0" applyFont="1" applyFill="1" applyBorder="1" applyAlignment="1">
      <alignment horizontal="right" vertical="center" wrapText="1"/>
    </xf>
    <xf numFmtId="0" fontId="0" fillId="0" borderId="30" xfId="0" applyBorder="1" applyAlignment="1">
      <alignment vertical="top" wrapText="1"/>
    </xf>
    <xf numFmtId="0" fontId="32" fillId="7" borderId="14" xfId="0" applyFont="1" applyFill="1" applyBorder="1" applyAlignment="1">
      <alignment vertical="center" wrapText="1"/>
    </xf>
    <xf numFmtId="0" fontId="32" fillId="8" borderId="14" xfId="0" applyFont="1" applyFill="1" applyBorder="1" applyAlignment="1">
      <alignment vertical="center" wrapText="1"/>
    </xf>
    <xf numFmtId="0" fontId="32" fillId="8" borderId="14" xfId="0" applyFont="1" applyFill="1" applyBorder="1" applyAlignment="1">
      <alignment horizontal="right" vertical="center" wrapText="1"/>
    </xf>
    <xf numFmtId="0" fontId="32" fillId="0" borderId="14" xfId="0" applyFont="1" applyBorder="1" applyAlignment="1">
      <alignment vertical="center" wrapText="1"/>
    </xf>
    <xf numFmtId="0" fontId="32" fillId="0" borderId="14" xfId="0" applyFont="1" applyBorder="1" applyAlignment="1">
      <alignment horizontal="right" vertical="center" wrapText="1"/>
    </xf>
    <xf numFmtId="164" fontId="32" fillId="8" borderId="14" xfId="0" applyNumberFormat="1" applyFont="1" applyFill="1" applyBorder="1" applyAlignment="1">
      <alignment horizontal="right" vertical="center" wrapText="1"/>
    </xf>
    <xf numFmtId="0" fontId="6" fillId="5" borderId="15" xfId="0" applyFont="1" applyFill="1" applyBorder="1"/>
    <xf numFmtId="0" fontId="6" fillId="5" borderId="1" xfId="0" applyFont="1" applyFill="1" applyBorder="1"/>
    <xf numFmtId="0" fontId="6" fillId="5" borderId="34" xfId="0" applyFont="1" applyFill="1" applyBorder="1" applyAlignment="1">
      <alignment horizontal="right"/>
    </xf>
    <xf numFmtId="0" fontId="6" fillId="5" borderId="14" xfId="0" applyFont="1" applyFill="1" applyBorder="1" applyAlignment="1">
      <alignment horizontal="right"/>
    </xf>
    <xf numFmtId="0" fontId="0" fillId="0" borderId="41" xfId="0" applyBorder="1"/>
    <xf numFmtId="0" fontId="0" fillId="0" borderId="19" xfId="0" applyBorder="1"/>
    <xf numFmtId="0" fontId="0" fillId="0" borderId="43" xfId="0" applyBorder="1"/>
    <xf numFmtId="0" fontId="0" fillId="0" borderId="24" xfId="0" applyBorder="1"/>
    <xf numFmtId="0" fontId="29" fillId="8" borderId="14" xfId="0" applyFont="1" applyFill="1" applyBorder="1" applyAlignment="1">
      <alignment horizontal="justify" vertical="center" wrapText="1"/>
    </xf>
    <xf numFmtId="0" fontId="30" fillId="8" borderId="14" xfId="0" applyFont="1" applyFill="1" applyBorder="1" applyAlignment="1">
      <alignment horizontal="right" vertical="center" wrapText="1"/>
    </xf>
    <xf numFmtId="0" fontId="29" fillId="0" borderId="14" xfId="0" applyFont="1" applyBorder="1" applyAlignment="1">
      <alignment horizontal="justify" vertical="center" wrapText="1"/>
    </xf>
    <xf numFmtId="10" fontId="24" fillId="0" borderId="14" xfId="0" applyNumberFormat="1" applyFont="1" applyBorder="1" applyAlignment="1">
      <alignment horizontal="right" vertical="center" wrapText="1"/>
    </xf>
    <xf numFmtId="0" fontId="29" fillId="0" borderId="14" xfId="0" applyFont="1" applyBorder="1" applyAlignment="1">
      <alignment vertical="center" wrapText="1"/>
    </xf>
    <xf numFmtId="0" fontId="0" fillId="0" borderId="41" xfId="0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15" xfId="0" applyBorder="1" applyAlignment="1">
      <alignment vertical="top"/>
    </xf>
    <xf numFmtId="0" fontId="24" fillId="8" borderId="14" xfId="0" applyFont="1" applyFill="1" applyBorder="1" applyAlignment="1">
      <alignment horizontal="left" vertical="center" wrapText="1"/>
    </xf>
    <xf numFmtId="0" fontId="34" fillId="8" borderId="14" xfId="0" applyFont="1" applyFill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top"/>
    </xf>
    <xf numFmtId="0" fontId="9" fillId="0" borderId="0" xfId="0" applyFont="1" applyAlignment="1" applyProtection="1">
      <alignment horizontal="left"/>
      <protection locked="0"/>
    </xf>
    <xf numFmtId="164" fontId="0" fillId="0" borderId="0" xfId="1" applyNumberFormat="1" applyFont="1" applyAlignment="1" applyProtection="1">
      <alignment horizontal="right" vertical="top"/>
      <protection locked="0"/>
    </xf>
    <xf numFmtId="0" fontId="0" fillId="0" borderId="0" xfId="0" applyAlignment="1" applyProtection="1">
      <alignment vertical="top"/>
      <protection locked="0"/>
    </xf>
    <xf numFmtId="0" fontId="2" fillId="9" borderId="0" xfId="0" applyFont="1" applyFill="1" applyAlignment="1" applyProtection="1">
      <alignment vertical="top"/>
      <protection locked="0"/>
    </xf>
    <xf numFmtId="164" fontId="2" fillId="2" borderId="14" xfId="1" applyNumberFormat="1" applyFont="1" applyFill="1" applyBorder="1" applyAlignment="1" applyProtection="1">
      <alignment horizontal="right" vertical="top"/>
      <protection locked="0"/>
    </xf>
    <xf numFmtId="164" fontId="0" fillId="3" borderId="14" xfId="1" applyNumberFormat="1" applyFont="1" applyFill="1" applyBorder="1" applyAlignment="1" applyProtection="1">
      <alignment horizontal="right" vertical="top"/>
      <protection locked="0"/>
    </xf>
    <xf numFmtId="164" fontId="0" fillId="0" borderId="0" xfId="1" applyNumberFormat="1" applyFont="1" applyAlignment="1" applyProtection="1">
      <alignment vertical="top"/>
      <protection locked="0"/>
    </xf>
    <xf numFmtId="166" fontId="18" fillId="0" borderId="6" xfId="0" applyNumberFormat="1" applyFont="1" applyBorder="1" applyAlignment="1" applyProtection="1">
      <alignment horizontal="left" vertical="top" wrapText="1"/>
      <protection hidden="1"/>
    </xf>
    <xf numFmtId="0" fontId="11" fillId="0" borderId="0" xfId="3" applyFont="1" applyFill="1" applyAlignment="1" applyProtection="1">
      <alignment horizontal="left"/>
      <protection hidden="1"/>
    </xf>
    <xf numFmtId="0" fontId="13" fillId="0" borderId="24" xfId="0" applyFont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14" fontId="0" fillId="0" borderId="15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3" fillId="3" borderId="14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15" xfId="0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3" fillId="3" borderId="16" xfId="0" applyFont="1" applyFill="1" applyBorder="1" applyProtection="1">
      <protection locked="0"/>
    </xf>
    <xf numFmtId="0" fontId="32" fillId="7" borderId="15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0" fontId="32" fillId="7" borderId="16" xfId="0" applyFont="1" applyFill="1" applyBorder="1" applyAlignment="1">
      <alignment vertical="center" wrapText="1"/>
    </xf>
    <xf numFmtId="0" fontId="32" fillId="8" borderId="14" xfId="0" applyFont="1" applyFill="1" applyBorder="1" applyAlignment="1">
      <alignment vertical="center" wrapText="1"/>
    </xf>
    <xf numFmtId="0" fontId="32" fillId="8" borderId="14" xfId="0" applyFont="1" applyFill="1" applyBorder="1" applyAlignment="1">
      <alignment horizontal="right" vertical="center" wrapText="1"/>
    </xf>
    <xf numFmtId="0" fontId="32" fillId="7" borderId="14" xfId="0" applyFont="1" applyFill="1" applyBorder="1" applyAlignment="1">
      <alignment horizontal="left" vertical="center" wrapText="1"/>
    </xf>
    <xf numFmtId="0" fontId="31" fillId="0" borderId="14" xfId="0" applyFont="1" applyBorder="1" applyAlignment="1">
      <alignment vertical="center" wrapText="1"/>
    </xf>
    <xf numFmtId="0" fontId="31" fillId="0" borderId="15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164" fontId="3" fillId="3" borderId="15" xfId="1" applyNumberFormat="1" applyFont="1" applyFill="1" applyBorder="1" applyAlignment="1" applyProtection="1">
      <protection locked="0"/>
    </xf>
    <xf numFmtId="164" fontId="3" fillId="3" borderId="1" xfId="1" applyNumberFormat="1" applyFont="1" applyFill="1" applyBorder="1" applyAlignment="1" applyProtection="1">
      <protection locked="0"/>
    </xf>
    <xf numFmtId="164" fontId="3" fillId="3" borderId="16" xfId="1" applyNumberFormat="1" applyFont="1" applyFill="1" applyBorder="1" applyAlignment="1" applyProtection="1">
      <protection locked="0"/>
    </xf>
    <xf numFmtId="164" fontId="3" fillId="3" borderId="15" xfId="1" applyNumberFormat="1" applyFont="1" applyFill="1" applyBorder="1" applyAlignment="1" applyProtection="1">
      <alignment horizontal="right"/>
      <protection locked="0"/>
    </xf>
    <xf numFmtId="164" fontId="3" fillId="3" borderId="1" xfId="1" applyNumberFormat="1" applyFont="1" applyFill="1" applyBorder="1" applyAlignment="1" applyProtection="1">
      <alignment horizontal="right"/>
      <protection locked="0"/>
    </xf>
    <xf numFmtId="164" fontId="3" fillId="3" borderId="16" xfId="1" applyNumberFormat="1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horizontal="right"/>
      <protection locked="0"/>
    </xf>
    <xf numFmtId="0" fontId="3" fillId="3" borderId="16" xfId="0" applyFont="1" applyFill="1" applyBorder="1" applyAlignment="1" applyProtection="1">
      <alignment horizontal="right"/>
      <protection locked="0"/>
    </xf>
    <xf numFmtId="167" fontId="3" fillId="3" borderId="15" xfId="2" applyNumberFormat="1" applyFont="1" applyFill="1" applyBorder="1" applyAlignment="1" applyProtection="1">
      <alignment horizontal="right"/>
      <protection locked="0"/>
    </xf>
    <xf numFmtId="167" fontId="3" fillId="3" borderId="1" xfId="2" applyNumberFormat="1" applyFont="1" applyFill="1" applyBorder="1" applyAlignment="1" applyProtection="1">
      <alignment horizontal="right"/>
      <protection locked="0"/>
    </xf>
    <xf numFmtId="167" fontId="3" fillId="3" borderId="16" xfId="2" applyNumberFormat="1" applyFont="1" applyFill="1" applyBorder="1" applyAlignment="1" applyProtection="1">
      <alignment horizontal="right"/>
      <protection locked="0"/>
    </xf>
    <xf numFmtId="164" fontId="3" fillId="3" borderId="15" xfId="1" applyNumberFormat="1" applyFont="1" applyFill="1" applyBorder="1" applyAlignment="1" applyProtection="1"/>
    <xf numFmtId="164" fontId="3" fillId="3" borderId="1" xfId="1" applyNumberFormat="1" applyFont="1" applyFill="1" applyBorder="1" applyAlignment="1" applyProtection="1"/>
    <xf numFmtId="164" fontId="3" fillId="3" borderId="16" xfId="1" applyNumberFormat="1" applyFont="1" applyFill="1" applyBorder="1" applyAlignment="1" applyProtection="1"/>
    <xf numFmtId="9" fontId="3" fillId="3" borderId="15" xfId="2" applyFont="1" applyFill="1" applyBorder="1" applyAlignment="1" applyProtection="1">
      <protection locked="0"/>
    </xf>
    <xf numFmtId="9" fontId="3" fillId="3" borderId="1" xfId="2" applyFont="1" applyFill="1" applyBorder="1" applyAlignment="1" applyProtection="1">
      <protection locked="0"/>
    </xf>
    <xf numFmtId="9" fontId="3" fillId="3" borderId="16" xfId="2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alignment horizontal="left" vertical="top"/>
      <protection locked="0"/>
    </xf>
    <xf numFmtId="0" fontId="3" fillId="3" borderId="30" xfId="0" applyFont="1" applyFill="1" applyBorder="1" applyAlignment="1" applyProtection="1">
      <alignment horizontal="left" vertical="top"/>
      <protection locked="0"/>
    </xf>
    <xf numFmtId="0" fontId="3" fillId="3" borderId="29" xfId="0" applyFont="1" applyFill="1" applyBorder="1" applyAlignment="1" applyProtection="1">
      <alignment horizontal="left" vertical="top"/>
      <protection locked="0"/>
    </xf>
    <xf numFmtId="164" fontId="3" fillId="3" borderId="14" xfId="1" applyNumberFormat="1" applyFont="1" applyFill="1" applyBorder="1" applyAlignment="1" applyProtection="1">
      <alignment horizontal="right"/>
      <protection locked="0"/>
    </xf>
    <xf numFmtId="0" fontId="6" fillId="5" borderId="0" xfId="0" applyFont="1" applyFill="1" applyAlignment="1" applyProtection="1">
      <alignment horizontal="left"/>
      <protection hidden="1"/>
    </xf>
    <xf numFmtId="0" fontId="6" fillId="5" borderId="45" xfId="0" applyFont="1" applyFill="1" applyBorder="1" applyAlignment="1" applyProtection="1">
      <alignment horizontal="left"/>
      <protection hidden="1"/>
    </xf>
  </cellXfs>
  <cellStyles count="6">
    <cellStyle name="Comma" xfId="1" builtinId="3"/>
    <cellStyle name="Comma 2" xfId="5" xr:uid="{F893A914-B1AA-46A3-9C3A-A9D76CF59C95}"/>
    <cellStyle name="Hyperlink" xfId="3" builtinId="8"/>
    <cellStyle name="Normal" xfId="0" builtinId="0"/>
    <cellStyle name="Normal 3" xfId="4" xr:uid="{00000000-0005-0000-0000-000003000000}"/>
    <cellStyle name="Percent" xfId="2" builtinId="5"/>
  </cellStyles>
  <dxfs count="9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hidden="0"/>
    </dxf>
    <dxf>
      <protection hidden="0"/>
    </dxf>
    <dxf>
      <protection hidden="0"/>
    </dxf>
    <dxf>
      <protection hidden="0"/>
    </dxf>
    <dxf>
      <protection hidden="0"/>
    </dxf>
    <dxf>
      <protection hidden="0"/>
    </dxf>
    <dxf>
      <protection hidden="0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ont>
        <b/>
      </font>
    </dxf>
    <dxf>
      <font>
        <b/>
      </font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-* #,##0_-;\-* #,##0_-;_-* &quot;-&quot;??_-;_-@_-"/>
    </dxf>
    <dxf>
      <numFmt numFmtId="164" formatCode="_-* #,##0_-;\-* #,##0_-;_-* &quot;-&quot;??_-;_-@_-"/>
    </dxf>
    <dxf>
      <alignment horizontal="right"/>
    </dxf>
    <dxf>
      <alignment horizontal="right"/>
    </dxf>
  </dxfs>
  <tableStyles count="0" defaultTableStyle="TableStyleMedium2" defaultPivotStyle="PivotStyleLight16"/>
  <colors>
    <mruColors>
      <color rgb="FF425059"/>
      <color rgb="FFD58428"/>
      <color rgb="FFCC9900"/>
      <color rgb="FFC89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19050</xdr:rowOff>
    </xdr:from>
    <xdr:to>
      <xdr:col>10</xdr:col>
      <xdr:colOff>314814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72692B-CF17-4486-BEB7-FA70CEB81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09550"/>
          <a:ext cx="6010764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29</xdr:row>
      <xdr:rowOff>47625</xdr:rowOff>
    </xdr:from>
    <xdr:to>
      <xdr:col>15</xdr:col>
      <xdr:colOff>314325</xdr:colOff>
      <xdr:row>31</xdr:row>
      <xdr:rowOff>114300</xdr:rowOff>
    </xdr:to>
    <xdr:sp macro="" textlink="">
      <xdr:nvSpPr>
        <xdr:cNvPr id="4" name="Callout: Left Arrow 3">
          <a:extLst>
            <a:ext uri="{FF2B5EF4-FFF2-40B4-BE49-F238E27FC236}">
              <a16:creationId xmlns:a16="http://schemas.microsoft.com/office/drawing/2014/main" id="{B435D93E-7282-4C0E-B601-8FD69541E23C}"/>
            </a:ext>
          </a:extLst>
        </xdr:cNvPr>
        <xdr:cNvSpPr/>
      </xdr:nvSpPr>
      <xdr:spPr>
        <a:xfrm>
          <a:off x="7505700" y="5572125"/>
          <a:ext cx="5181600" cy="447675"/>
        </a:xfrm>
        <a:prstGeom prst="leftArrowCallout">
          <a:avLst>
            <a:gd name="adj1" fmla="val 25000"/>
            <a:gd name="adj2" fmla="val 25000"/>
            <a:gd name="adj3" fmla="val 25000"/>
            <a:gd name="adj4" fmla="val 82808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Units under construction</a:t>
          </a:r>
          <a:r>
            <a:rPr lang="en-IE" sz="1100" baseline="0">
              <a:solidFill>
                <a:sysClr val="windowText" lastClr="000000"/>
              </a:solidFill>
            </a:rPr>
            <a:t> is the difference in the total units completed between each phase selected. This can updated manually if required. </a:t>
          </a:r>
          <a:endParaRPr lang="en-I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28576</xdr:colOff>
      <xdr:row>33</xdr:row>
      <xdr:rowOff>104775</xdr:rowOff>
    </xdr:from>
    <xdr:to>
      <xdr:col>15</xdr:col>
      <xdr:colOff>314326</xdr:colOff>
      <xdr:row>35</xdr:row>
      <xdr:rowOff>161925</xdr:rowOff>
    </xdr:to>
    <xdr:sp macro="" textlink="">
      <xdr:nvSpPr>
        <xdr:cNvPr id="5" name="Callout: Left Arrow 4">
          <a:extLst>
            <a:ext uri="{FF2B5EF4-FFF2-40B4-BE49-F238E27FC236}">
              <a16:creationId xmlns:a16="http://schemas.microsoft.com/office/drawing/2014/main" id="{A46011B7-896B-4E4E-8765-6AC99B862A28}"/>
            </a:ext>
          </a:extLst>
        </xdr:cNvPr>
        <xdr:cNvSpPr/>
      </xdr:nvSpPr>
      <xdr:spPr>
        <a:xfrm>
          <a:off x="7524751" y="6391275"/>
          <a:ext cx="5162550" cy="438150"/>
        </a:xfrm>
        <a:prstGeom prst="leftArrowCallout">
          <a:avLst>
            <a:gd name="adj1" fmla="val 25000"/>
            <a:gd name="adj2" fmla="val 25000"/>
            <a:gd name="adj3" fmla="val 25000"/>
            <a:gd name="adj4" fmla="val 8317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Completed units GDV is based</a:t>
          </a:r>
          <a:r>
            <a:rPr lang="en-IE" sz="1100" baseline="0">
              <a:solidFill>
                <a:sysClr val="windowText" lastClr="000000"/>
              </a:solidFill>
            </a:rPr>
            <a:t> on number of extra completed units between phases. This can be amended if required.</a:t>
          </a:r>
        </a:p>
      </xdr:txBody>
    </xdr:sp>
    <xdr:clientData/>
  </xdr:twoCellAnchor>
  <xdr:twoCellAnchor>
    <xdr:from>
      <xdr:col>7</xdr:col>
      <xdr:colOff>57150</xdr:colOff>
      <xdr:row>2</xdr:row>
      <xdr:rowOff>142875</xdr:rowOff>
    </xdr:from>
    <xdr:to>
      <xdr:col>15</xdr:col>
      <xdr:colOff>361950</xdr:colOff>
      <xdr:row>6</xdr:row>
      <xdr:rowOff>66675</xdr:rowOff>
    </xdr:to>
    <xdr:sp macro="" textlink="">
      <xdr:nvSpPr>
        <xdr:cNvPr id="6" name="Callout: Left Arrow 5">
          <a:extLst>
            <a:ext uri="{FF2B5EF4-FFF2-40B4-BE49-F238E27FC236}">
              <a16:creationId xmlns:a16="http://schemas.microsoft.com/office/drawing/2014/main" id="{F815A3A3-2F17-4F73-B90E-8AB324E76500}"/>
            </a:ext>
          </a:extLst>
        </xdr:cNvPr>
        <xdr:cNvSpPr/>
      </xdr:nvSpPr>
      <xdr:spPr>
        <a:xfrm>
          <a:off x="7277100" y="523875"/>
          <a:ext cx="5181600" cy="685800"/>
        </a:xfrm>
        <a:prstGeom prst="leftArrowCallout">
          <a:avLst>
            <a:gd name="adj1" fmla="val 13889"/>
            <a:gd name="adj2" fmla="val 15278"/>
            <a:gd name="adj3" fmla="val 25000"/>
            <a:gd name="adj4" fmla="val 85933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Select the periods to assess at. Best practice is to use first period as peak funding and each subsequent period as 6 month intervals</a:t>
          </a:r>
          <a:r>
            <a:rPr lang="en-IE" sz="1100" baseline="0">
              <a:solidFill>
                <a:sysClr val="windowText" lastClr="000000"/>
              </a:solidFill>
            </a:rPr>
            <a:t> unless programme dictates otherwise</a:t>
          </a:r>
        </a:p>
      </xdr:txBody>
    </xdr:sp>
    <xdr:clientData/>
  </xdr:twoCellAnchor>
  <xdr:twoCellAnchor>
    <xdr:from>
      <xdr:col>7</xdr:col>
      <xdr:colOff>28575</xdr:colOff>
      <xdr:row>31</xdr:row>
      <xdr:rowOff>133349</xdr:rowOff>
    </xdr:from>
    <xdr:to>
      <xdr:col>15</xdr:col>
      <xdr:colOff>323850</xdr:colOff>
      <xdr:row>33</xdr:row>
      <xdr:rowOff>28574</xdr:rowOff>
    </xdr:to>
    <xdr:sp macro="" textlink="">
      <xdr:nvSpPr>
        <xdr:cNvPr id="3" name="Callout: Left Arrow 2">
          <a:extLst>
            <a:ext uri="{FF2B5EF4-FFF2-40B4-BE49-F238E27FC236}">
              <a16:creationId xmlns:a16="http://schemas.microsoft.com/office/drawing/2014/main" id="{AE4F0631-C4D3-4C5A-BBB1-0A4BBEAD4C63}"/>
            </a:ext>
          </a:extLst>
        </xdr:cNvPr>
        <xdr:cNvSpPr/>
      </xdr:nvSpPr>
      <xdr:spPr>
        <a:xfrm>
          <a:off x="7524750" y="6038849"/>
          <a:ext cx="5172075" cy="276225"/>
        </a:xfrm>
        <a:prstGeom prst="leftArrowCallout">
          <a:avLst>
            <a:gd name="adj1" fmla="val 25000"/>
            <a:gd name="adj2" fmla="val 25000"/>
            <a:gd name="adj3" fmla="val 25000"/>
            <a:gd name="adj4" fmla="val 83176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Interest is based</a:t>
          </a:r>
          <a:r>
            <a:rPr lang="en-IE" sz="1100" baseline="0">
              <a:solidFill>
                <a:sysClr val="windowText" lastClr="000000"/>
              </a:solidFill>
            </a:rPr>
            <a:t> forecasted interest between phases. </a:t>
          </a:r>
        </a:p>
        <a:p>
          <a:pPr algn="l"/>
          <a:endParaRPr lang="en-I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19050</xdr:colOff>
      <xdr:row>44</xdr:row>
      <xdr:rowOff>57150</xdr:rowOff>
    </xdr:from>
    <xdr:to>
      <xdr:col>15</xdr:col>
      <xdr:colOff>323850</xdr:colOff>
      <xdr:row>46</xdr:row>
      <xdr:rowOff>114300</xdr:rowOff>
    </xdr:to>
    <xdr:sp macro="" textlink="">
      <xdr:nvSpPr>
        <xdr:cNvPr id="9" name="Callout: Left Arrow 8">
          <a:extLst>
            <a:ext uri="{FF2B5EF4-FFF2-40B4-BE49-F238E27FC236}">
              <a16:creationId xmlns:a16="http://schemas.microsoft.com/office/drawing/2014/main" id="{D78EB0F0-4FB4-4161-BF8C-25A4B9E9978F}"/>
            </a:ext>
          </a:extLst>
        </xdr:cNvPr>
        <xdr:cNvSpPr/>
      </xdr:nvSpPr>
      <xdr:spPr>
        <a:xfrm>
          <a:off x="7239000" y="8629650"/>
          <a:ext cx="5181600" cy="438150"/>
        </a:xfrm>
        <a:prstGeom prst="leftArrowCallout">
          <a:avLst>
            <a:gd name="adj1" fmla="val 25000"/>
            <a:gd name="adj2" fmla="val 25000"/>
            <a:gd name="adj3" fmla="val 25000"/>
            <a:gd name="adj4" fmla="val 82624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Workings to be used to estimate cost to complete for units under construction</a:t>
          </a:r>
          <a:r>
            <a:rPr lang="en-IE" sz="1100" baseline="0">
              <a:solidFill>
                <a:sysClr val="windowText" lastClr="000000"/>
              </a:solidFill>
            </a:rPr>
            <a:t> and entered in above table</a:t>
          </a:r>
          <a:endParaRPr lang="en-I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19050</xdr:colOff>
      <xdr:row>47</xdr:row>
      <xdr:rowOff>28575</xdr:rowOff>
    </xdr:from>
    <xdr:to>
      <xdr:col>15</xdr:col>
      <xdr:colOff>323850</xdr:colOff>
      <xdr:row>49</xdr:row>
      <xdr:rowOff>85725</xdr:rowOff>
    </xdr:to>
    <xdr:sp macro="" textlink="">
      <xdr:nvSpPr>
        <xdr:cNvPr id="12" name="Callout: Left Arrow 11">
          <a:extLst>
            <a:ext uri="{FF2B5EF4-FFF2-40B4-BE49-F238E27FC236}">
              <a16:creationId xmlns:a16="http://schemas.microsoft.com/office/drawing/2014/main" id="{86FF0881-8CDE-4C00-83AA-EC25428DB78E}"/>
            </a:ext>
          </a:extLst>
        </xdr:cNvPr>
        <xdr:cNvSpPr/>
      </xdr:nvSpPr>
      <xdr:spPr>
        <a:xfrm>
          <a:off x="7239000" y="9172575"/>
          <a:ext cx="5181600" cy="438150"/>
        </a:xfrm>
        <a:prstGeom prst="leftArrowCallout">
          <a:avLst>
            <a:gd name="adj1" fmla="val 25000"/>
            <a:gd name="adj2" fmla="val 25000"/>
            <a:gd name="adj3" fmla="val 25000"/>
            <a:gd name="adj4" fmla="val 82624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E" sz="1100">
              <a:solidFill>
                <a:sysClr val="windowText" lastClr="000000"/>
              </a:solidFill>
            </a:rPr>
            <a:t>Deduct </a:t>
          </a:r>
          <a:r>
            <a:rPr lang="en-IE" sz="1100" baseline="0">
              <a:solidFill>
                <a:sysClr val="windowText" lastClr="000000"/>
              </a:solidFill>
            </a:rPr>
            <a:t>costs the have been incurred but are known to not be related to the specific units under construction. eg: roads, bonds, etc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</xdr:row>
          <xdr:rowOff>0</xdr:rowOff>
        </xdr:from>
        <xdr:to>
          <xdr:col>29</xdr:col>
          <xdr:colOff>180975</xdr:colOff>
          <xdr:row>24</xdr:row>
          <xdr:rowOff>0</xdr:rowOff>
        </xdr:to>
        <xdr:pic>
          <xdr:nvPicPr>
            <xdr:cNvPr id="15" name="Picture 14">
              <a:extLst>
                <a:ext uri="{FF2B5EF4-FFF2-40B4-BE49-F238E27FC236}">
                  <a16:creationId xmlns:a16="http://schemas.microsoft.com/office/drawing/2014/main" id="{28D1C8CB-47EB-4D78-9C91-9BEEA04101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5:$F$24" spid="_x0000_s323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478000" y="762000"/>
              <a:ext cx="7496175" cy="38100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25</xdr:row>
          <xdr:rowOff>0</xdr:rowOff>
        </xdr:from>
        <xdr:to>
          <xdr:col>29</xdr:col>
          <xdr:colOff>190500</xdr:colOff>
          <xdr:row>40</xdr:row>
          <xdr:rowOff>9525</xdr:rowOff>
        </xdr:to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79252E0E-4080-4EC4-AF18-2E9186456A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26:$F$40" spid="_x0000_s323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3592175" y="4953000"/>
              <a:ext cx="7505700" cy="28670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1000126</xdr:colOff>
      <xdr:row>0</xdr:row>
      <xdr:rowOff>0</xdr:rowOff>
    </xdr:from>
    <xdr:to>
      <xdr:col>13</xdr:col>
      <xdr:colOff>0</xdr:colOff>
      <xdr:row>1</xdr:row>
      <xdr:rowOff>411534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526BE-C6DD-4C45-810F-7C4413BD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6" y="0"/>
          <a:ext cx="4057649" cy="60203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omas Kearns" refreshedDate="46246.498378356482" createdVersion="6" refreshedVersion="8" minRefreshableVersion="3" recordCount="500" xr:uid="{4C299564-BEAD-44E4-B1D1-DF910AF252D8}">
  <cacheSource type="worksheet">
    <worksheetSource ref="B9:T509" sheet="Unit Sales"/>
  </cacheSource>
  <cacheFields count="19">
    <cacheField name="(eg: 1 example street, example road)" numFmtId="0">
      <sharedItems containsNonDate="0" containsString="0" containsBlank="1"/>
    </cacheField>
    <cacheField name="(Select the phase the unit will be completed from Dropdown menu)" numFmtId="0">
      <sharedItems containsNonDate="0" containsString="0" containsBlank="1"/>
    </cacheField>
    <cacheField name="(Select the property type from Dropdown menu)" numFmtId="0">
      <sharedItems containsNonDate="0" containsString="0" containsBlank="1"/>
    </cacheField>
    <cacheField name="(Type A/B/C, etc)" numFmtId="0">
      <sharedItems containsNonDate="0" containsString="0" containsBlank="1"/>
    </cacheField>
    <cacheField name="(2 Storey, Duplex, etc)" numFmtId="0">
      <sharedItems containsNonDate="0" containsString="0" containsBlank="1"/>
    </cacheField>
    <cacheField name="(Select the target market from Dropdown menu)" numFmtId="0">
      <sharedItems containsNonDate="0" containsBlank="1" count="3">
        <m/>
        <s v="Open Market" u="1"/>
        <s v="Part V" u="1"/>
      </sharedItems>
    </cacheField>
    <cacheField name="(Select the current build status from Dropdown menu)" numFmtId="0">
      <sharedItems containsNonDate="0" containsString="0" containsBlank="1"/>
    </cacheField>
    <cacheField name="(Select the current sales status from Dropdown menu)" numFmtId="0">
      <sharedItems containsNonDate="0" containsString="0" containsBlank="1"/>
    </cacheField>
    <cacheField name="(Select the number of bedrooms from Dropdown menu)" numFmtId="0">
      <sharedItems containsNonDate="0" containsString="0" containsBlank="1"/>
    </cacheField>
    <cacheField name="(m2)" numFmtId="164">
      <sharedItems containsNonDate="0" containsString="0" containsBlank="1"/>
    </cacheField>
    <cacheField name="(ft2)" numFmtId="164">
      <sharedItems containsNonDate="0" containsString="0" containsBlank="1"/>
    </cacheField>
    <cacheField name="(Current price not accounting for inflation)" numFmtId="164">
      <sharedItems containsNonDate="0" containsString="0" containsBlank="1"/>
    </cacheField>
    <cacheField name="MM/YYYY" numFmtId="165">
      <sharedItems containsNonDate="0" containsString="0" containsBlank="1"/>
    </cacheField>
    <cacheField name="MM/YYYY2" numFmtId="165">
      <sharedItems containsNonDate="0" containsString="0" containsBlank="1"/>
    </cacheField>
    <cacheField name="MM/YYYY3" numFmtId="0">
      <sharedItems containsNonDate="0" containsString="0" containsBlank="1"/>
    </cacheField>
    <cacheField name="€" numFmtId="164">
      <sharedItems/>
    </cacheField>
    <cacheField name="MM/YYYY4" numFmtId="14">
      <sharedItems/>
    </cacheField>
    <cacheField name="ignore" numFmtId="14">
      <sharedItems/>
    </cacheField>
    <cacheField name="pivot" numFmtId="0">
      <sharedItems count="32">
        <s v=" "/>
        <s v="3 Bungalow" u="1"/>
        <s v="4 Detached House" u="1"/>
        <s v="4 Semi-detached house" u="1"/>
        <s v="3 Terraced house" u="1"/>
        <s v="3 Semi-detached house" u="1"/>
        <s v="4 Terraced house" u="1"/>
        <s v="2 Apartment" u="1"/>
        <s v="1 Apartment" u="1"/>
        <s v="1-bed Non Re" u="1"/>
        <s v="3 End-of-terrace house" u="1"/>
        <s v="2 Terraced house" u="1"/>
        <s v="3-bed Semi-detached house" u="1"/>
        <s v="3-bed End-of-terrace house" u="1"/>
        <s v="2-bed Terraced house" u="1"/>
        <s v="3-bed Duplex House" u="1"/>
        <s v="2-bed Duplex House" u="1"/>
        <s v="" u="1"/>
        <s v="1-bed Terraced house" u="1"/>
        <s v="1-bed Duplex House" u="1"/>
        <s v="4-bed Semi-detached house" u="1"/>
        <s v="3-bed Apartment" u="1"/>
        <s v="4-bed End-of-terrace house" u="1"/>
        <s v="4-bed Terraced house" u="1"/>
        <s v="1-bed Apartment" u="1"/>
        <s v="4-bed Detached House" u="1"/>
        <s v="2-bed End-of-terrace house" u="1"/>
        <s v="2-bed Detached House" u="1"/>
        <s v="2-bed Apartment" u="1"/>
        <s v="5+ bed Detached House" u="1"/>
        <s v="3-bed Terraced house" u="1"/>
        <s v="3-bed Detached Hous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"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  <r>
    <m/>
    <m/>
    <m/>
    <m/>
    <m/>
    <x v="0"/>
    <m/>
    <m/>
    <m/>
    <m/>
    <m/>
    <m/>
    <m/>
    <m/>
    <m/>
    <s v=""/>
    <s v=""/>
    <s v="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4D881C-B88D-4B52-ACA4-26AF5D3EC5C3}" name="PivotTable1" cacheId="2" applyNumberFormats="0" applyBorderFormats="0" applyFontFormats="0" applyPatternFormats="0" applyAlignmentFormats="0" applyWidthHeightFormats="1" dataCaption="Values" updatedVersion="8" minRefreshableVersion="3" itemPrintTitles="1" createdVersion="6" indent="0" outline="1" outlineData="1" multipleFieldFilters="0" rowHeaderCaption="Unit Type">
  <location ref="A3:E6" firstHeaderRow="0" firstDataRow="1" firstDataCol="1"/>
  <pivotFields count="19">
    <pivotField showAll="0"/>
    <pivotField showAll="0"/>
    <pivotField dataField="1" showAll="0"/>
    <pivotField showAll="0"/>
    <pivotField showAll="0"/>
    <pivotField axis="axisRow" showAll="0">
      <items count="4">
        <item m="1" x="1"/>
        <item x="0"/>
        <item m="1" x="2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33">
        <item m="1" x="17"/>
        <item m="1" x="18"/>
        <item m="1" x="29"/>
        <item m="1" x="14"/>
        <item m="1" x="30"/>
        <item m="1" x="23"/>
        <item m="1" x="26"/>
        <item m="1" x="13"/>
        <item m="1" x="22"/>
        <item m="1" x="24"/>
        <item m="1" x="28"/>
        <item m="1" x="21"/>
        <item m="1" x="19"/>
        <item m="1" x="16"/>
        <item m="1" x="15"/>
        <item m="1" x="12"/>
        <item m="1" x="20"/>
        <item m="1" x="27"/>
        <item m="1" x="31"/>
        <item m="1" x="25"/>
        <item x="0"/>
        <item m="1" x="2"/>
        <item m="1" x="3"/>
        <item m="1" x="5"/>
        <item m="1" x="10"/>
        <item m="1" x="11"/>
        <item m="1" x="1"/>
        <item m="1" x="4"/>
        <item m="1" x="6"/>
        <item m="1" x="7"/>
        <item m="1" x="8"/>
        <item m="1" x="9"/>
        <item t="default"/>
      </items>
    </pivotField>
  </pivotFields>
  <rowFields count="2">
    <field x="5"/>
    <field x="18"/>
  </rowFields>
  <rowItems count="3">
    <i>
      <x v="1"/>
    </i>
    <i r="1">
      <x v="2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Quantity" fld="2" subtotal="count" baseField="0" baseItem="0"/>
    <dataField name="Avg Area (ft)" fld="10" subtotal="average" baseField="18" baseItem="1"/>
    <dataField name="Avg GDV" fld="11" subtotal="average" baseField="18" baseItem="5"/>
    <dataField name="Total GDV" fld="11" baseField="18" baseItem="1"/>
  </dataFields>
  <formats count="55">
    <format dxfId="98">
      <pivotArea outline="0" collapsedLevelsAreSubtotals="1" fieldPosition="0"/>
    </format>
    <format dxfId="9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6">
      <pivotArea outline="0" collapsedLevelsAreSubtotals="1" fieldPosition="0"/>
    </format>
    <format dxfId="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4">
      <pivotArea type="all" dataOnly="0" outline="0" fieldPosition="0"/>
    </format>
    <format dxfId="93">
      <pivotArea outline="0" collapsedLevelsAreSubtotals="1" fieldPosition="0"/>
    </format>
    <format dxfId="92">
      <pivotArea field="18" type="button" dataOnly="0" labelOnly="1" outline="0" axis="axisRow" fieldPosition="1"/>
    </format>
    <format dxfId="91">
      <pivotArea dataOnly="0" labelOnly="1" fieldPosition="0">
        <references count="1">
          <reference field="18" count="0"/>
        </references>
      </pivotArea>
    </format>
    <format dxfId="90">
      <pivotArea dataOnly="0" labelOnly="1" grandRow="1" outline="0" fieldPosition="0"/>
    </format>
    <format dxfId="8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8">
      <pivotArea field="18" type="button" dataOnly="0" labelOnly="1" outline="0" axis="axisRow" fieldPosition="1"/>
    </format>
    <format dxfId="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6">
      <pivotArea field="18" type="button" dataOnly="0" labelOnly="1" outline="0" axis="axisRow" fieldPosition="1"/>
    </format>
    <format dxfId="8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4">
      <pivotArea field="18" type="button" dataOnly="0" labelOnly="1" outline="0" axis="axisRow" fieldPosition="1"/>
    </format>
    <format dxfId="8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2">
      <pivotArea collapsedLevelsAreSubtotals="1" fieldPosition="0">
        <references count="1">
          <reference field="18" count="3">
            <x v="8"/>
            <x v="19"/>
            <x v="20"/>
          </reference>
        </references>
      </pivotArea>
    </format>
    <format dxfId="81">
      <pivotArea grandRow="1" outline="0" collapsedLevelsAreSubtotals="1" fieldPosition="0"/>
    </format>
    <format dxfId="80">
      <pivotArea dataOnly="0" labelOnly="1" fieldPosition="0">
        <references count="1">
          <reference field="18" count="3">
            <x v="8"/>
            <x v="19"/>
            <x v="20"/>
          </reference>
        </references>
      </pivotArea>
    </format>
    <format dxfId="79">
      <pivotArea dataOnly="0" labelOnly="1" grandRow="1" outline="0" fieldPosition="0"/>
    </format>
    <format dxfId="78">
      <pivotArea collapsedLevelsAreSubtotals="1" fieldPosition="0">
        <references count="1">
          <reference field="18" count="5">
            <x v="1"/>
            <x v="2"/>
            <x v="8"/>
            <x v="19"/>
            <x v="20"/>
          </reference>
        </references>
      </pivotArea>
    </format>
    <format dxfId="77">
      <pivotArea grandRow="1" outline="0" collapsedLevelsAreSubtotals="1" fieldPosition="0"/>
    </format>
    <format dxfId="76">
      <pivotArea dataOnly="0" labelOnly="1" fieldPosition="0">
        <references count="1">
          <reference field="18" count="5">
            <x v="1"/>
            <x v="2"/>
            <x v="8"/>
            <x v="19"/>
            <x v="20"/>
          </reference>
        </references>
      </pivotArea>
    </format>
    <format dxfId="75">
      <pivotArea dataOnly="0" labelOnly="1" grandRow="1" outline="0" fieldPosition="0"/>
    </format>
    <format dxfId="74">
      <pivotArea outline="0" collapsedLevelsAreSubtotals="1" fieldPosition="0"/>
    </format>
    <format dxfId="73">
      <pivotArea dataOnly="0" labelOnly="1" fieldPosition="0">
        <references count="1">
          <reference field="18" count="0"/>
        </references>
      </pivotArea>
    </format>
    <format dxfId="72">
      <pivotArea dataOnly="0" labelOnly="1" grandRow="1" outline="0" fieldPosition="0"/>
    </format>
    <format dxfId="71">
      <pivotArea outline="0" collapsedLevelsAreSubtotals="1" fieldPosition="0"/>
    </format>
    <format dxfId="70">
      <pivotArea dataOnly="0" labelOnly="1" fieldPosition="0">
        <references count="1">
          <reference field="18" count="0"/>
        </references>
      </pivotArea>
    </format>
    <format dxfId="69">
      <pivotArea dataOnly="0" labelOnly="1" grandRow="1" outline="0" fieldPosition="0"/>
    </format>
    <format dxfId="68">
      <pivotArea grandRow="1" outline="0" collapsedLevelsAreSubtotals="1" fieldPosition="0"/>
    </format>
    <format dxfId="67">
      <pivotArea dataOnly="0" labelOnly="1" grandRow="1" outline="0" fieldPosition="0"/>
    </format>
    <format dxfId="66">
      <pivotArea type="all" dataOnly="0" outline="0" fieldPosition="0"/>
    </format>
    <format dxfId="65">
      <pivotArea outline="0" collapsedLevelsAreSubtotals="1" fieldPosition="0"/>
    </format>
    <format dxfId="64">
      <pivotArea field="5" type="button" dataOnly="0" labelOnly="1" outline="0" axis="axisRow" fieldPosition="0"/>
    </format>
    <format dxfId="63">
      <pivotArea dataOnly="0" labelOnly="1" fieldPosition="0">
        <references count="1">
          <reference field="5" count="0"/>
        </references>
      </pivotArea>
    </format>
    <format dxfId="62">
      <pivotArea dataOnly="0" labelOnly="1" grandRow="1" outline="0" fieldPosition="0"/>
    </format>
    <format dxfId="61">
      <pivotArea dataOnly="0" labelOnly="1" fieldPosition="0">
        <references count="2">
          <reference field="5" count="0" selected="0"/>
          <reference field="18" count="0"/>
        </references>
      </pivotArea>
    </format>
    <format dxfId="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dataOnly="0" labelOnly="1" fieldPosition="0">
        <references count="1">
          <reference field="5" count="0"/>
        </references>
      </pivotArea>
    </format>
    <format dxfId="56">
      <pivotArea dataOnly="0" labelOnly="1" grandRow="1" outline="0" fieldPosition="0"/>
    </format>
    <format dxfId="55">
      <pivotArea dataOnly="0" labelOnly="1" fieldPosition="0">
        <references count="2">
          <reference field="5" count="0" selected="0"/>
          <reference field="18" count="0"/>
        </references>
      </pivotArea>
    </format>
    <format dxfId="54">
      <pivotArea outline="0" collapsedLevelsAreSubtotals="1" fieldPosition="0"/>
    </format>
    <format dxfId="53">
      <pivotArea dataOnly="0" labelOnly="1" fieldPosition="0">
        <references count="1">
          <reference field="5" count="0"/>
        </references>
      </pivotArea>
    </format>
    <format dxfId="52">
      <pivotArea dataOnly="0" labelOnly="1" grandRow="1" outline="0" fieldPosition="0"/>
    </format>
    <format dxfId="51">
      <pivotArea dataOnly="0" labelOnly="1" fieldPosition="0">
        <references count="2">
          <reference field="5" count="0" selected="0"/>
          <reference field="18" count="0"/>
        </references>
      </pivotArea>
    </format>
    <format dxfId="50">
      <pivotArea type="all" dataOnly="0" outline="0" fieldPosition="0"/>
    </format>
    <format dxfId="49">
      <pivotArea outline="0" collapsedLevelsAreSubtotals="1" fieldPosition="0"/>
    </format>
    <format dxfId="48">
      <pivotArea field="5" type="button" dataOnly="0" labelOnly="1" outline="0" axis="axisRow" fieldPosition="0"/>
    </format>
    <format dxfId="47">
      <pivotArea dataOnly="0" labelOnly="1" fieldPosition="0">
        <references count="1">
          <reference field="5" count="0"/>
        </references>
      </pivotArea>
    </format>
    <format dxfId="46">
      <pivotArea dataOnly="0" labelOnly="1" grandRow="1" outline="0" fieldPosition="0"/>
    </format>
    <format dxfId="45">
      <pivotArea dataOnly="0" labelOnly="1" fieldPosition="0">
        <references count="2">
          <reference field="5" count="0" selected="0"/>
          <reference field="18" count="0"/>
        </references>
      </pivotArea>
    </format>
    <format dxfId="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25059"/>
  </sheetPr>
  <dimension ref="A1:K24"/>
  <sheetViews>
    <sheetView showGridLines="0" zoomScale="80" zoomScaleNormal="80" workbookViewId="0">
      <selection activeCell="B9" sqref="B9:J9"/>
    </sheetView>
  </sheetViews>
  <sheetFormatPr defaultColWidth="0" defaultRowHeight="14.4" zeroHeight="1" x14ac:dyDescent="0.3"/>
  <cols>
    <col min="1" max="11" width="9.109375" style="3" customWidth="1"/>
    <col min="12" max="16384" width="9.109375" style="3" hidden="1"/>
  </cols>
  <sheetData>
    <row r="1" spans="2:10" x14ac:dyDescent="0.3"/>
    <row r="2" spans="2:10" x14ac:dyDescent="0.3"/>
    <row r="3" spans="2:10" x14ac:dyDescent="0.3"/>
    <row r="4" spans="2:10" x14ac:dyDescent="0.3"/>
    <row r="5" spans="2:10" x14ac:dyDescent="0.3"/>
    <row r="6" spans="2:10" x14ac:dyDescent="0.3"/>
    <row r="7" spans="2:10" x14ac:dyDescent="0.3"/>
    <row r="8" spans="2:10" x14ac:dyDescent="0.3"/>
    <row r="9" spans="2:10" ht="21" x14ac:dyDescent="0.4">
      <c r="B9" s="413" t="s">
        <v>1802</v>
      </c>
      <c r="C9" s="413"/>
      <c r="D9" s="413"/>
      <c r="E9" s="413"/>
      <c r="F9" s="413"/>
      <c r="G9" s="413"/>
      <c r="H9" s="413"/>
      <c r="I9" s="413"/>
      <c r="J9" s="413"/>
    </row>
    <row r="10" spans="2:10" x14ac:dyDescent="0.3"/>
    <row r="11" spans="2:10" ht="18" x14ac:dyDescent="0.35">
      <c r="B11" s="68" t="s">
        <v>111</v>
      </c>
    </row>
    <row r="12" spans="2:10" ht="7.5" customHeight="1" x14ac:dyDescent="0.3"/>
    <row r="13" spans="2:10" ht="18" x14ac:dyDescent="0.35">
      <c r="B13" s="412" t="s">
        <v>106</v>
      </c>
      <c r="C13" s="412"/>
      <c r="D13" s="412"/>
    </row>
    <row r="14" spans="2:10" ht="7.5" customHeight="1" x14ac:dyDescent="0.3"/>
    <row r="15" spans="2:10" ht="18" x14ac:dyDescent="0.35">
      <c r="B15" s="412" t="s">
        <v>107</v>
      </c>
      <c r="C15" s="412"/>
      <c r="D15" s="412"/>
      <c r="E15" s="412"/>
      <c r="F15" s="412"/>
    </row>
    <row r="16" spans="2:10" ht="7.5" customHeight="1" x14ac:dyDescent="0.3"/>
    <row r="17" spans="2:4" ht="18" x14ac:dyDescent="0.35">
      <c r="B17" s="412" t="s">
        <v>108</v>
      </c>
      <c r="C17" s="412"/>
      <c r="D17" s="412"/>
    </row>
    <row r="18" spans="2:4" ht="7.5" customHeight="1" x14ac:dyDescent="0.3"/>
    <row r="19" spans="2:4" ht="18" x14ac:dyDescent="0.35">
      <c r="B19" s="412" t="s">
        <v>109</v>
      </c>
      <c r="C19" s="412"/>
    </row>
    <row r="20" spans="2:4" ht="7.5" customHeight="1" x14ac:dyDescent="0.3"/>
    <row r="21" spans="2:4" ht="18" x14ac:dyDescent="0.35">
      <c r="B21" s="412" t="s">
        <v>113</v>
      </c>
      <c r="C21" s="412"/>
      <c r="D21" s="412"/>
    </row>
    <row r="22" spans="2:4" ht="7.5" customHeight="1" x14ac:dyDescent="0.3"/>
    <row r="23" spans="2:4" ht="18" x14ac:dyDescent="0.35">
      <c r="B23" s="412" t="s">
        <v>110</v>
      </c>
      <c r="C23" s="412"/>
      <c r="D23" s="412"/>
    </row>
    <row r="24" spans="2:4" x14ac:dyDescent="0.3"/>
  </sheetData>
  <sheetProtection algorithmName="SHA-512" hashValue="/vrfun7KXgqkcLCfFBLDcJ7bs24MaGglJ/ubfoaIRN8CpFPGU/4W4AL+gc8VdH995kZJ9fprvVDY1IHV51BbyA==" saltValue="LBnIv0Pz9aIWJxcbcXKOaA==" spinCount="100000" sheet="1" formatColumns="0" formatRows="0"/>
  <mergeCells count="7">
    <mergeCell ref="B23:D23"/>
    <mergeCell ref="B9:J9"/>
    <mergeCell ref="B13:D13"/>
    <mergeCell ref="B15:F15"/>
    <mergeCell ref="B17:D17"/>
    <mergeCell ref="B19:C19"/>
    <mergeCell ref="B21:D21"/>
  </mergeCells>
  <hyperlinks>
    <hyperlink ref="B13" location="Notes!A1" display="1. Notes for completion" xr:uid="{00000000-0004-0000-0000-000000000000}"/>
    <hyperlink ref="B15" location="Overview!A1" display="2. HBFI Cashflow Model Overview" xr:uid="{00000000-0004-0000-0000-000001000000}"/>
    <hyperlink ref="B17" location="'Unit Sales'!A1" display="3. Unit Sales Schedule" xr:uid="{00000000-0004-0000-0000-000002000000}"/>
    <hyperlink ref="B19" location="Capex!A1" display="4. Capex" xr:uid="{00000000-0004-0000-0000-000003000000}"/>
    <hyperlink ref="B21" location="'Monthly cashflow'!A1" display="5. Detailed Cashflow " xr:uid="{00000000-0004-0000-0000-000004000000}"/>
    <hyperlink ref="B23" location="'Cashflow Summary'!A1" display="6. Cashflow Summary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425059"/>
  </sheetPr>
  <dimension ref="A1:E91"/>
  <sheetViews>
    <sheetView showGridLines="0" workbookViewId="0">
      <pane xSplit="1" ySplit="2" topLeftCell="B3" activePane="bottomRight" state="frozen"/>
      <selection activeCell="I84" sqref="I84"/>
      <selection pane="topRight" activeCell="I84" sqref="I84"/>
      <selection pane="bottomLeft" activeCell="I84" sqref="I84"/>
      <selection pane="bottomRight" activeCell="C10" sqref="C10"/>
    </sheetView>
  </sheetViews>
  <sheetFormatPr defaultColWidth="0" defaultRowHeight="14.4" x14ac:dyDescent="0.3"/>
  <cols>
    <col min="1" max="1" width="2.6640625" style="3" customWidth="1"/>
    <col min="2" max="2" width="9.109375" style="2" customWidth="1"/>
    <col min="3" max="3" width="118.109375" style="3" bestFit="1" customWidth="1"/>
    <col min="4" max="4" width="14.33203125" style="69" customWidth="1"/>
    <col min="5" max="5" width="3.5546875" style="3" customWidth="1"/>
    <col min="6" max="16384" width="9.109375" style="3" hidden="1"/>
  </cols>
  <sheetData>
    <row r="1" spans="1:4" ht="25.8" x14ac:dyDescent="0.5">
      <c r="A1" s="1" t="s">
        <v>114</v>
      </c>
    </row>
    <row r="2" spans="1:4" x14ac:dyDescent="0.3">
      <c r="B2" s="2" t="s">
        <v>158</v>
      </c>
    </row>
    <row r="4" spans="1:4" ht="15.6" x14ac:dyDescent="0.3">
      <c r="B4" s="70" t="s">
        <v>90</v>
      </c>
      <c r="C4" s="71"/>
      <c r="D4" s="72" t="s">
        <v>121</v>
      </c>
    </row>
    <row r="5" spans="1:4" x14ac:dyDescent="0.3">
      <c r="B5" s="47">
        <v>1</v>
      </c>
      <c r="C5" s="9" t="s">
        <v>115</v>
      </c>
      <c r="D5" s="73" t="s">
        <v>122</v>
      </c>
    </row>
    <row r="6" spans="1:4" x14ac:dyDescent="0.3">
      <c r="B6" s="47">
        <f>B5+1</f>
        <v>2</v>
      </c>
      <c r="C6" s="9" t="s">
        <v>116</v>
      </c>
      <c r="D6" s="73" t="s">
        <v>122</v>
      </c>
    </row>
    <row r="7" spans="1:4" x14ac:dyDescent="0.3">
      <c r="B7" s="47">
        <f t="shared" ref="B7:B28" si="0">B6+1</f>
        <v>3</v>
      </c>
      <c r="C7" s="9" t="s">
        <v>117</v>
      </c>
      <c r="D7" s="73" t="s">
        <v>122</v>
      </c>
    </row>
    <row r="8" spans="1:4" x14ac:dyDescent="0.3">
      <c r="B8" s="47">
        <f t="shared" si="0"/>
        <v>4</v>
      </c>
      <c r="C8" s="9" t="s">
        <v>118</v>
      </c>
      <c r="D8" s="73" t="s">
        <v>123</v>
      </c>
    </row>
    <row r="9" spans="1:4" x14ac:dyDescent="0.3">
      <c r="B9" s="47">
        <f t="shared" si="0"/>
        <v>5</v>
      </c>
      <c r="C9" s="3" t="s">
        <v>328</v>
      </c>
      <c r="D9" s="73" t="s">
        <v>123</v>
      </c>
    </row>
    <row r="10" spans="1:4" x14ac:dyDescent="0.3">
      <c r="B10" s="47">
        <f t="shared" si="0"/>
        <v>6</v>
      </c>
      <c r="C10" s="9" t="s">
        <v>119</v>
      </c>
      <c r="D10" s="73" t="s">
        <v>122</v>
      </c>
    </row>
    <row r="11" spans="1:4" x14ac:dyDescent="0.3">
      <c r="B11" s="47">
        <f t="shared" si="0"/>
        <v>7</v>
      </c>
      <c r="C11" s="9" t="s">
        <v>120</v>
      </c>
      <c r="D11" s="73" t="s">
        <v>124</v>
      </c>
    </row>
    <row r="12" spans="1:4" x14ac:dyDescent="0.3">
      <c r="B12" s="47">
        <f t="shared" si="0"/>
        <v>8</v>
      </c>
      <c r="C12" s="9" t="s">
        <v>159</v>
      </c>
      <c r="D12" s="73" t="s">
        <v>124</v>
      </c>
    </row>
    <row r="13" spans="1:4" x14ac:dyDescent="0.3">
      <c r="B13" s="47">
        <f t="shared" si="0"/>
        <v>9</v>
      </c>
      <c r="C13" s="3" t="s">
        <v>329</v>
      </c>
      <c r="D13" s="73" t="s">
        <v>123</v>
      </c>
    </row>
    <row r="14" spans="1:4" x14ac:dyDescent="0.3">
      <c r="B14" s="47">
        <f t="shared" si="0"/>
        <v>10</v>
      </c>
      <c r="C14" s="9" t="s">
        <v>194</v>
      </c>
      <c r="D14" s="73" t="s">
        <v>123</v>
      </c>
    </row>
    <row r="15" spans="1:4" x14ac:dyDescent="0.3">
      <c r="B15" s="47">
        <f t="shared" si="0"/>
        <v>11</v>
      </c>
      <c r="C15" s="9" t="s">
        <v>195</v>
      </c>
      <c r="D15" s="73" t="s">
        <v>134</v>
      </c>
    </row>
    <row r="16" spans="1:4" x14ac:dyDescent="0.3">
      <c r="B16" s="47">
        <f t="shared" si="0"/>
        <v>12</v>
      </c>
      <c r="C16" s="9" t="s">
        <v>196</v>
      </c>
      <c r="D16" s="73" t="s">
        <v>134</v>
      </c>
    </row>
    <row r="17" spans="2:4" x14ac:dyDescent="0.3">
      <c r="B17" s="47">
        <f t="shared" si="0"/>
        <v>13</v>
      </c>
      <c r="C17" s="9" t="s">
        <v>197</v>
      </c>
      <c r="D17" s="73" t="s">
        <v>123</v>
      </c>
    </row>
    <row r="18" spans="2:4" x14ac:dyDescent="0.3">
      <c r="B18" s="47">
        <f t="shared" si="0"/>
        <v>14</v>
      </c>
      <c r="C18" s="9" t="s">
        <v>330</v>
      </c>
      <c r="D18" s="73" t="s">
        <v>123</v>
      </c>
    </row>
    <row r="19" spans="2:4" x14ac:dyDescent="0.3">
      <c r="B19" s="47">
        <f t="shared" si="0"/>
        <v>15</v>
      </c>
      <c r="C19" s="9" t="s">
        <v>331</v>
      </c>
      <c r="D19" s="73" t="s">
        <v>123</v>
      </c>
    </row>
    <row r="20" spans="2:4" x14ac:dyDescent="0.3">
      <c r="B20" s="47">
        <f t="shared" si="0"/>
        <v>16</v>
      </c>
      <c r="C20" s="9" t="s">
        <v>332</v>
      </c>
      <c r="D20" s="73" t="s">
        <v>123</v>
      </c>
    </row>
    <row r="21" spans="2:4" x14ac:dyDescent="0.3">
      <c r="B21" s="47">
        <f t="shared" si="0"/>
        <v>17</v>
      </c>
      <c r="C21" s="9" t="s">
        <v>333</v>
      </c>
      <c r="D21" s="73" t="s">
        <v>123</v>
      </c>
    </row>
    <row r="22" spans="2:4" x14ac:dyDescent="0.3">
      <c r="B22" s="47">
        <f t="shared" si="0"/>
        <v>18</v>
      </c>
      <c r="C22" s="9" t="s">
        <v>125</v>
      </c>
      <c r="D22" s="73" t="s">
        <v>126</v>
      </c>
    </row>
    <row r="23" spans="2:4" x14ac:dyDescent="0.3">
      <c r="B23" s="47">
        <f t="shared" si="0"/>
        <v>19</v>
      </c>
      <c r="C23" s="9" t="s">
        <v>127</v>
      </c>
      <c r="D23" s="73" t="s">
        <v>126</v>
      </c>
    </row>
    <row r="24" spans="2:4" x14ac:dyDescent="0.3">
      <c r="B24" s="47">
        <f t="shared" si="0"/>
        <v>20</v>
      </c>
      <c r="C24" s="9" t="s">
        <v>129</v>
      </c>
      <c r="D24" s="73" t="s">
        <v>123</v>
      </c>
    </row>
    <row r="25" spans="2:4" x14ac:dyDescent="0.3">
      <c r="B25" s="47">
        <f t="shared" si="0"/>
        <v>21</v>
      </c>
      <c r="C25" s="9" t="s">
        <v>128</v>
      </c>
      <c r="D25" s="73" t="s">
        <v>123</v>
      </c>
    </row>
    <row r="26" spans="2:4" x14ac:dyDescent="0.3">
      <c r="B26" s="47">
        <f t="shared" si="0"/>
        <v>22</v>
      </c>
      <c r="C26" s="9" t="s">
        <v>130</v>
      </c>
      <c r="D26" s="73" t="s">
        <v>126</v>
      </c>
    </row>
    <row r="27" spans="2:4" x14ac:dyDescent="0.3">
      <c r="B27" s="47">
        <f t="shared" si="0"/>
        <v>23</v>
      </c>
      <c r="C27" s="9" t="s">
        <v>131</v>
      </c>
      <c r="D27" s="73" t="s">
        <v>126</v>
      </c>
    </row>
    <row r="28" spans="2:4" x14ac:dyDescent="0.3">
      <c r="B28" s="47">
        <f t="shared" si="0"/>
        <v>24</v>
      </c>
      <c r="C28" s="9" t="s">
        <v>132</v>
      </c>
      <c r="D28" s="73" t="s">
        <v>126</v>
      </c>
    </row>
    <row r="29" spans="2:4" ht="15.6" x14ac:dyDescent="0.3">
      <c r="B29" s="70" t="s">
        <v>62</v>
      </c>
      <c r="C29" s="71"/>
      <c r="D29" s="72" t="s">
        <v>121</v>
      </c>
    </row>
    <row r="30" spans="2:4" x14ac:dyDescent="0.3">
      <c r="B30" s="47">
        <f>B28+1</f>
        <v>25</v>
      </c>
      <c r="C30" s="3" t="s">
        <v>334</v>
      </c>
      <c r="D30" s="73" t="s">
        <v>122</v>
      </c>
    </row>
    <row r="31" spans="2:4" x14ac:dyDescent="0.3">
      <c r="B31" s="47">
        <f t="shared" ref="B31:B43" si="1">B30+1</f>
        <v>26</v>
      </c>
      <c r="C31" s="9" t="s">
        <v>133</v>
      </c>
      <c r="D31" s="73" t="s">
        <v>134</v>
      </c>
    </row>
    <row r="32" spans="2:4" x14ac:dyDescent="0.3">
      <c r="B32" s="47">
        <f t="shared" si="1"/>
        <v>27</v>
      </c>
      <c r="C32" s="9" t="s">
        <v>335</v>
      </c>
      <c r="D32" s="73" t="s">
        <v>134</v>
      </c>
    </row>
    <row r="33" spans="2:4" x14ac:dyDescent="0.3">
      <c r="B33" s="47">
        <f t="shared" si="1"/>
        <v>28</v>
      </c>
      <c r="C33" s="9" t="s">
        <v>135</v>
      </c>
      <c r="D33" s="73" t="s">
        <v>122</v>
      </c>
    </row>
    <row r="34" spans="2:4" x14ac:dyDescent="0.3">
      <c r="B34" s="47">
        <f t="shared" si="1"/>
        <v>29</v>
      </c>
      <c r="C34" s="9" t="s">
        <v>160</v>
      </c>
      <c r="D34" s="73" t="s">
        <v>122</v>
      </c>
    </row>
    <row r="35" spans="2:4" x14ac:dyDescent="0.3">
      <c r="B35" s="47">
        <f t="shared" si="1"/>
        <v>30</v>
      </c>
      <c r="C35" s="9" t="s">
        <v>336</v>
      </c>
      <c r="D35" s="73" t="s">
        <v>134</v>
      </c>
    </row>
    <row r="36" spans="2:4" x14ac:dyDescent="0.3">
      <c r="B36" s="47">
        <f t="shared" si="1"/>
        <v>31</v>
      </c>
      <c r="C36" s="9" t="s">
        <v>337</v>
      </c>
      <c r="D36" s="73" t="s">
        <v>134</v>
      </c>
    </row>
    <row r="37" spans="2:4" x14ac:dyDescent="0.3">
      <c r="B37" s="47">
        <f t="shared" si="1"/>
        <v>32</v>
      </c>
      <c r="C37" s="9" t="s">
        <v>338</v>
      </c>
      <c r="D37" s="73" t="s">
        <v>134</v>
      </c>
    </row>
    <row r="38" spans="2:4" x14ac:dyDescent="0.3">
      <c r="B38" s="47">
        <f t="shared" si="1"/>
        <v>33</v>
      </c>
      <c r="C38" s="9" t="s">
        <v>136</v>
      </c>
      <c r="D38" s="73" t="s">
        <v>134</v>
      </c>
    </row>
    <row r="39" spans="2:4" x14ac:dyDescent="0.3">
      <c r="B39" s="47">
        <f t="shared" si="1"/>
        <v>34</v>
      </c>
      <c r="C39" s="9" t="s">
        <v>137</v>
      </c>
      <c r="D39" s="73" t="s">
        <v>123</v>
      </c>
    </row>
    <row r="40" spans="2:4" x14ac:dyDescent="0.3">
      <c r="B40" s="47">
        <f t="shared" si="1"/>
        <v>35</v>
      </c>
      <c r="C40" s="9" t="s">
        <v>138</v>
      </c>
      <c r="D40" s="73" t="s">
        <v>123</v>
      </c>
    </row>
    <row r="41" spans="2:4" x14ac:dyDescent="0.3">
      <c r="B41" s="47">
        <f t="shared" si="1"/>
        <v>36</v>
      </c>
      <c r="C41" s="9" t="s">
        <v>139</v>
      </c>
      <c r="D41" s="73" t="s">
        <v>123</v>
      </c>
    </row>
    <row r="42" spans="2:4" x14ac:dyDescent="0.3">
      <c r="B42" s="47">
        <f t="shared" si="1"/>
        <v>37</v>
      </c>
      <c r="C42" s="3" t="s">
        <v>339</v>
      </c>
      <c r="D42" s="73" t="s">
        <v>85</v>
      </c>
    </row>
    <row r="43" spans="2:4" x14ac:dyDescent="0.3">
      <c r="B43" s="47">
        <f t="shared" si="1"/>
        <v>38</v>
      </c>
      <c r="C43" s="9" t="s">
        <v>140</v>
      </c>
      <c r="D43" s="73" t="s">
        <v>85</v>
      </c>
    </row>
    <row r="44" spans="2:4" ht="15.6" x14ac:dyDescent="0.3">
      <c r="B44" s="70" t="s">
        <v>6</v>
      </c>
      <c r="C44" s="71"/>
      <c r="D44" s="72" t="s">
        <v>121</v>
      </c>
    </row>
    <row r="45" spans="2:4" x14ac:dyDescent="0.3">
      <c r="B45" s="47">
        <f>B43+1</f>
        <v>39</v>
      </c>
      <c r="C45" s="9" t="s">
        <v>340</v>
      </c>
      <c r="D45" s="73" t="s">
        <v>122</v>
      </c>
    </row>
    <row r="46" spans="2:4" x14ac:dyDescent="0.3">
      <c r="B46" s="47">
        <f t="shared" ref="B46:B54" si="2">B45+1</f>
        <v>40</v>
      </c>
      <c r="C46" s="9" t="s">
        <v>341</v>
      </c>
      <c r="D46" s="73" t="s">
        <v>122</v>
      </c>
    </row>
    <row r="47" spans="2:4" x14ac:dyDescent="0.3">
      <c r="B47" s="47">
        <f t="shared" si="2"/>
        <v>41</v>
      </c>
      <c r="C47" s="9" t="s">
        <v>141</v>
      </c>
      <c r="D47" s="73" t="s">
        <v>123</v>
      </c>
    </row>
    <row r="48" spans="2:4" x14ac:dyDescent="0.3">
      <c r="B48" s="47">
        <f t="shared" si="2"/>
        <v>42</v>
      </c>
      <c r="C48" s="9" t="s">
        <v>142</v>
      </c>
      <c r="D48" s="73" t="s">
        <v>123</v>
      </c>
    </row>
    <row r="49" spans="2:4" x14ac:dyDescent="0.3">
      <c r="B49" s="47">
        <f t="shared" si="2"/>
        <v>43</v>
      </c>
      <c r="C49" s="9" t="s">
        <v>143</v>
      </c>
      <c r="D49" s="73" t="s">
        <v>123</v>
      </c>
    </row>
    <row r="50" spans="2:4" x14ac:dyDescent="0.3">
      <c r="B50" s="47">
        <f t="shared" si="2"/>
        <v>44</v>
      </c>
      <c r="C50" s="9" t="s">
        <v>144</v>
      </c>
      <c r="D50" s="73" t="s">
        <v>123</v>
      </c>
    </row>
    <row r="51" spans="2:4" x14ac:dyDescent="0.3">
      <c r="B51" s="47">
        <f t="shared" si="2"/>
        <v>45</v>
      </c>
      <c r="C51" s="9" t="s">
        <v>145</v>
      </c>
      <c r="D51" s="73" t="s">
        <v>123</v>
      </c>
    </row>
    <row r="52" spans="2:4" x14ac:dyDescent="0.3">
      <c r="B52" s="47">
        <f t="shared" si="2"/>
        <v>46</v>
      </c>
      <c r="C52" s="9" t="s">
        <v>146</v>
      </c>
      <c r="D52" s="73" t="s">
        <v>123</v>
      </c>
    </row>
    <row r="53" spans="2:4" x14ac:dyDescent="0.3">
      <c r="B53" s="47">
        <f t="shared" si="2"/>
        <v>47</v>
      </c>
      <c r="C53" s="9" t="s">
        <v>147</v>
      </c>
      <c r="D53" s="73" t="s">
        <v>123</v>
      </c>
    </row>
    <row r="54" spans="2:4" x14ac:dyDescent="0.3">
      <c r="B54" s="47">
        <f t="shared" si="2"/>
        <v>48</v>
      </c>
      <c r="C54" s="9" t="s">
        <v>148</v>
      </c>
      <c r="D54" s="73" t="s">
        <v>123</v>
      </c>
    </row>
    <row r="55" spans="2:4" ht="15.6" x14ac:dyDescent="0.3">
      <c r="B55" s="70" t="s">
        <v>112</v>
      </c>
      <c r="C55" s="71"/>
      <c r="D55" s="72" t="s">
        <v>121</v>
      </c>
    </row>
    <row r="56" spans="2:4" x14ac:dyDescent="0.3">
      <c r="B56" s="47">
        <f>B54+1</f>
        <v>49</v>
      </c>
      <c r="C56" s="9" t="s">
        <v>342</v>
      </c>
      <c r="D56" s="73" t="s">
        <v>123</v>
      </c>
    </row>
    <row r="57" spans="2:4" x14ac:dyDescent="0.3">
      <c r="B57" s="47">
        <f t="shared" ref="B57:B91" si="3">B56+1</f>
        <v>50</v>
      </c>
      <c r="C57" s="9" t="s">
        <v>161</v>
      </c>
      <c r="D57" s="73" t="s">
        <v>123</v>
      </c>
    </row>
    <row r="58" spans="2:4" x14ac:dyDescent="0.3">
      <c r="B58" s="47">
        <f t="shared" si="3"/>
        <v>51</v>
      </c>
      <c r="C58" s="9" t="s">
        <v>343</v>
      </c>
      <c r="D58" s="73" t="s">
        <v>123</v>
      </c>
    </row>
    <row r="59" spans="2:4" x14ac:dyDescent="0.3">
      <c r="B59" s="47">
        <f t="shared" si="3"/>
        <v>52</v>
      </c>
      <c r="C59" s="9" t="s">
        <v>149</v>
      </c>
      <c r="D59" s="73" t="s">
        <v>123</v>
      </c>
    </row>
    <row r="60" spans="2:4" x14ac:dyDescent="0.3">
      <c r="B60" s="47">
        <f t="shared" si="3"/>
        <v>53</v>
      </c>
      <c r="C60" s="9" t="s">
        <v>344</v>
      </c>
      <c r="D60" s="73" t="s">
        <v>123</v>
      </c>
    </row>
    <row r="61" spans="2:4" x14ac:dyDescent="0.3">
      <c r="B61" s="47">
        <f t="shared" si="3"/>
        <v>54</v>
      </c>
      <c r="C61" s="9" t="s">
        <v>150</v>
      </c>
      <c r="D61" s="73" t="s">
        <v>123</v>
      </c>
    </row>
    <row r="62" spans="2:4" x14ac:dyDescent="0.3">
      <c r="B62" s="47">
        <f t="shared" si="3"/>
        <v>55</v>
      </c>
      <c r="C62" s="9" t="s">
        <v>151</v>
      </c>
      <c r="D62" s="73" t="s">
        <v>123</v>
      </c>
    </row>
    <row r="63" spans="2:4" x14ac:dyDescent="0.3">
      <c r="B63" s="47">
        <f t="shared" si="3"/>
        <v>56</v>
      </c>
      <c r="C63" s="9" t="s">
        <v>152</v>
      </c>
      <c r="D63" s="73" t="s">
        <v>123</v>
      </c>
    </row>
    <row r="64" spans="2:4" x14ac:dyDescent="0.3">
      <c r="B64" s="47">
        <f t="shared" si="3"/>
        <v>57</v>
      </c>
      <c r="C64" s="9" t="s">
        <v>153</v>
      </c>
      <c r="D64" s="73" t="s">
        <v>123</v>
      </c>
    </row>
    <row r="65" spans="2:4" x14ac:dyDescent="0.3">
      <c r="B65" s="47">
        <f t="shared" si="3"/>
        <v>58</v>
      </c>
      <c r="C65" s="9" t="s">
        <v>345</v>
      </c>
      <c r="D65" s="73" t="s">
        <v>123</v>
      </c>
    </row>
    <row r="66" spans="2:4" x14ac:dyDescent="0.3">
      <c r="B66" s="47">
        <f t="shared" si="3"/>
        <v>59</v>
      </c>
      <c r="C66" s="9" t="s">
        <v>346</v>
      </c>
      <c r="D66" s="73" t="s">
        <v>123</v>
      </c>
    </row>
    <row r="67" spans="2:4" x14ac:dyDescent="0.3">
      <c r="B67" s="47">
        <f t="shared" si="3"/>
        <v>60</v>
      </c>
      <c r="C67" s="9" t="s">
        <v>154</v>
      </c>
      <c r="D67" s="73" t="s">
        <v>123</v>
      </c>
    </row>
    <row r="68" spans="2:4" x14ac:dyDescent="0.3">
      <c r="B68" s="47">
        <f t="shared" si="3"/>
        <v>61</v>
      </c>
      <c r="C68" s="9" t="s">
        <v>347</v>
      </c>
      <c r="D68" s="73" t="s">
        <v>123</v>
      </c>
    </row>
    <row r="69" spans="2:4" x14ac:dyDescent="0.3">
      <c r="B69" s="47">
        <f t="shared" si="3"/>
        <v>62</v>
      </c>
      <c r="C69" s="9" t="s">
        <v>348</v>
      </c>
      <c r="D69" s="73" t="s">
        <v>123</v>
      </c>
    </row>
    <row r="70" spans="2:4" x14ac:dyDescent="0.3">
      <c r="B70" s="47">
        <f t="shared" si="3"/>
        <v>63</v>
      </c>
      <c r="C70" s="9" t="s">
        <v>349</v>
      </c>
      <c r="D70" s="73" t="s">
        <v>123</v>
      </c>
    </row>
    <row r="71" spans="2:4" x14ac:dyDescent="0.3">
      <c r="B71" s="47">
        <f t="shared" si="3"/>
        <v>64</v>
      </c>
      <c r="C71" s="9" t="s">
        <v>350</v>
      </c>
      <c r="D71" s="73" t="s">
        <v>123</v>
      </c>
    </row>
    <row r="72" spans="2:4" x14ac:dyDescent="0.3">
      <c r="B72" s="47">
        <f t="shared" si="3"/>
        <v>65</v>
      </c>
      <c r="C72" s="9" t="s">
        <v>351</v>
      </c>
      <c r="D72" s="73" t="s">
        <v>123</v>
      </c>
    </row>
    <row r="73" spans="2:4" x14ac:dyDescent="0.3">
      <c r="B73" s="47">
        <f t="shared" si="3"/>
        <v>66</v>
      </c>
      <c r="C73" s="9" t="s">
        <v>352</v>
      </c>
      <c r="D73" s="73" t="s">
        <v>123</v>
      </c>
    </row>
    <row r="74" spans="2:4" x14ac:dyDescent="0.3">
      <c r="B74" s="47">
        <f t="shared" si="3"/>
        <v>67</v>
      </c>
      <c r="C74" s="9" t="s">
        <v>353</v>
      </c>
      <c r="D74" s="73" t="s">
        <v>123</v>
      </c>
    </row>
    <row r="75" spans="2:4" x14ac:dyDescent="0.3">
      <c r="B75" s="47">
        <f t="shared" si="3"/>
        <v>68</v>
      </c>
      <c r="C75" s="9" t="s">
        <v>354</v>
      </c>
      <c r="D75" s="73" t="s">
        <v>123</v>
      </c>
    </row>
    <row r="76" spans="2:4" x14ac:dyDescent="0.3">
      <c r="B76" s="47">
        <f t="shared" si="3"/>
        <v>69</v>
      </c>
      <c r="C76" s="9" t="s">
        <v>355</v>
      </c>
      <c r="D76" s="73" t="s">
        <v>123</v>
      </c>
    </row>
    <row r="77" spans="2:4" x14ac:dyDescent="0.3">
      <c r="B77" s="47">
        <f t="shared" si="3"/>
        <v>70</v>
      </c>
      <c r="C77" s="9" t="s">
        <v>356</v>
      </c>
      <c r="D77" s="73" t="s">
        <v>123</v>
      </c>
    </row>
    <row r="78" spans="2:4" x14ac:dyDescent="0.3">
      <c r="B78" s="47">
        <f t="shared" si="3"/>
        <v>71</v>
      </c>
      <c r="C78" s="9" t="s">
        <v>357</v>
      </c>
      <c r="D78" s="73" t="s">
        <v>123</v>
      </c>
    </row>
    <row r="79" spans="2:4" x14ac:dyDescent="0.3">
      <c r="B79" s="47">
        <f t="shared" si="3"/>
        <v>72</v>
      </c>
      <c r="C79" s="9" t="s">
        <v>358</v>
      </c>
      <c r="D79" s="73" t="s">
        <v>123</v>
      </c>
    </row>
    <row r="80" spans="2:4" x14ac:dyDescent="0.3">
      <c r="B80" s="47">
        <f t="shared" si="3"/>
        <v>73</v>
      </c>
      <c r="C80" s="9" t="s">
        <v>359</v>
      </c>
      <c r="D80" s="73" t="s">
        <v>123</v>
      </c>
    </row>
    <row r="81" spans="2:4" x14ac:dyDescent="0.3">
      <c r="B81" s="47">
        <f t="shared" si="3"/>
        <v>74</v>
      </c>
      <c r="C81" s="9" t="s">
        <v>360</v>
      </c>
      <c r="D81" s="73" t="s">
        <v>123</v>
      </c>
    </row>
    <row r="82" spans="2:4" x14ac:dyDescent="0.3">
      <c r="B82" s="47">
        <f t="shared" si="3"/>
        <v>75</v>
      </c>
      <c r="C82" s="9" t="s">
        <v>155</v>
      </c>
      <c r="D82" s="73" t="s">
        <v>123</v>
      </c>
    </row>
    <row r="83" spans="2:4" x14ac:dyDescent="0.3">
      <c r="B83" s="47">
        <f t="shared" si="3"/>
        <v>76</v>
      </c>
      <c r="C83" s="9" t="s">
        <v>156</v>
      </c>
      <c r="D83" s="73" t="s">
        <v>123</v>
      </c>
    </row>
    <row r="84" spans="2:4" x14ac:dyDescent="0.3">
      <c r="B84" s="47">
        <f t="shared" si="3"/>
        <v>77</v>
      </c>
      <c r="C84" s="9" t="s">
        <v>368</v>
      </c>
      <c r="D84" s="73" t="s">
        <v>123</v>
      </c>
    </row>
    <row r="85" spans="2:4" x14ac:dyDescent="0.3">
      <c r="B85" s="47">
        <f t="shared" si="3"/>
        <v>78</v>
      </c>
      <c r="C85" s="9" t="s">
        <v>369</v>
      </c>
      <c r="D85" s="73" t="s">
        <v>123</v>
      </c>
    </row>
    <row r="86" spans="2:4" x14ac:dyDescent="0.3">
      <c r="B86" s="47">
        <f t="shared" si="3"/>
        <v>79</v>
      </c>
      <c r="C86" s="9" t="s">
        <v>370</v>
      </c>
      <c r="D86" s="73" t="s">
        <v>123</v>
      </c>
    </row>
    <row r="87" spans="2:4" x14ac:dyDescent="0.3">
      <c r="B87" s="47">
        <f t="shared" si="3"/>
        <v>80</v>
      </c>
      <c r="C87" s="9" t="s">
        <v>157</v>
      </c>
      <c r="D87" s="73" t="s">
        <v>123</v>
      </c>
    </row>
    <row r="88" spans="2:4" x14ac:dyDescent="0.3">
      <c r="B88" s="47">
        <f t="shared" si="3"/>
        <v>81</v>
      </c>
      <c r="C88" s="9" t="s">
        <v>361</v>
      </c>
      <c r="D88" s="73" t="s">
        <v>123</v>
      </c>
    </row>
    <row r="89" spans="2:4" x14ac:dyDescent="0.3">
      <c r="B89" s="47">
        <f t="shared" si="3"/>
        <v>82</v>
      </c>
      <c r="C89" s="9" t="s">
        <v>540</v>
      </c>
      <c r="D89" s="73" t="s">
        <v>123</v>
      </c>
    </row>
    <row r="90" spans="2:4" x14ac:dyDescent="0.3">
      <c r="B90" s="47">
        <f t="shared" si="3"/>
        <v>83</v>
      </c>
      <c r="C90" s="9" t="s">
        <v>198</v>
      </c>
      <c r="D90" s="73" t="s">
        <v>123</v>
      </c>
    </row>
    <row r="91" spans="2:4" x14ac:dyDescent="0.3">
      <c r="B91" s="47">
        <f t="shared" si="3"/>
        <v>84</v>
      </c>
      <c r="C91" s="9" t="s">
        <v>185</v>
      </c>
      <c r="D91" s="73" t="s">
        <v>123</v>
      </c>
    </row>
  </sheetData>
  <sheetProtection algorithmName="SHA-512" hashValue="uC+W+c9Uc6yUzY7J/V5prp/Fpks+cxuDIlAFqAU8YWjTjT/FJme38KQjjR8RZU8rNzkQyDFlUFAhhhlpDFaw1w==" saltValue="BYnvXwZFhGP4ER1KktP2Mg==" spinCount="100000" sheet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D58428"/>
    <pageSetUpPr fitToPage="1"/>
  </sheetPr>
  <dimension ref="A1:P77"/>
  <sheetViews>
    <sheetView showGridLines="0" showRuler="0" zoomScale="85" zoomScaleNormal="85" workbookViewId="0">
      <pane xSplit="1" ySplit="2" topLeftCell="B47" activePane="bottomRight" state="frozen"/>
      <selection activeCell="I84" sqref="I84"/>
      <selection pane="topRight" activeCell="I84" sqref="I84"/>
      <selection pane="bottomLeft" activeCell="I84" sqref="I84"/>
      <selection pane="bottomRight" activeCell="A49" sqref="A49"/>
    </sheetView>
  </sheetViews>
  <sheetFormatPr defaultColWidth="0" defaultRowHeight="14.4" zeroHeight="1" x14ac:dyDescent="0.3"/>
  <cols>
    <col min="1" max="1" width="37.6640625" style="3" bestFit="1" customWidth="1"/>
    <col min="2" max="12" width="14" style="3" customWidth="1"/>
    <col min="13" max="13" width="3.109375" style="3" customWidth="1"/>
    <col min="14" max="16384" width="9.109375" style="3" hidden="1"/>
  </cols>
  <sheetData>
    <row r="1" spans="1:13" ht="25.8" x14ac:dyDescent="0.5">
      <c r="A1" s="1" t="str">
        <f>"Cashflow Model Overview: "&amp;B4</f>
        <v xml:space="preserve">Cashflow Model Overview: 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4" t="s">
        <v>403</v>
      </c>
      <c r="B4" s="423"/>
      <c r="C4" s="423"/>
      <c r="D4" s="423"/>
      <c r="E4" s="423"/>
      <c r="F4" s="168">
        <v>1</v>
      </c>
      <c r="G4" s="4" t="s">
        <v>53</v>
      </c>
      <c r="H4" s="417"/>
      <c r="I4" s="418"/>
      <c r="J4" s="418"/>
      <c r="K4" s="418"/>
      <c r="L4" s="419"/>
      <c r="M4" s="168">
        <f>F8+1</f>
        <v>6</v>
      </c>
    </row>
    <row r="5" spans="1:13" x14ac:dyDescent="0.3">
      <c r="A5" s="4" t="s">
        <v>459</v>
      </c>
      <c r="B5" s="427"/>
      <c r="C5" s="428"/>
      <c r="D5" s="428"/>
      <c r="E5" s="429"/>
      <c r="F5" s="168">
        <f>F4+1</f>
        <v>2</v>
      </c>
      <c r="G5" s="4" t="s">
        <v>54</v>
      </c>
      <c r="H5" s="420"/>
      <c r="I5" s="421"/>
      <c r="J5" s="421"/>
      <c r="K5" s="421"/>
      <c r="L5" s="422"/>
      <c r="M5" s="168">
        <f t="shared" ref="M5" si="0">M4+1</f>
        <v>7</v>
      </c>
    </row>
    <row r="6" spans="1:13" x14ac:dyDescent="0.3">
      <c r="A6" s="4" t="s">
        <v>34</v>
      </c>
      <c r="B6" s="427"/>
      <c r="C6" s="428"/>
      <c r="D6" s="428"/>
      <c r="E6" s="429"/>
      <c r="F6" s="168">
        <f t="shared" ref="F6:F8" si="1">F5+1</f>
        <v>3</v>
      </c>
      <c r="G6" s="4" t="s">
        <v>393</v>
      </c>
      <c r="H6" s="417"/>
      <c r="I6" s="418"/>
      <c r="J6" s="418"/>
      <c r="K6" s="418"/>
      <c r="L6" s="419"/>
      <c r="M6" s="168"/>
    </row>
    <row r="7" spans="1:13" x14ac:dyDescent="0.3">
      <c r="A7" s="4" t="s">
        <v>57</v>
      </c>
      <c r="B7" s="424"/>
      <c r="C7" s="425"/>
      <c r="D7" s="425"/>
      <c r="E7" s="426"/>
      <c r="F7" s="168">
        <f t="shared" si="1"/>
        <v>4</v>
      </c>
      <c r="G7" s="5"/>
      <c r="H7" s="416"/>
      <c r="I7" s="416"/>
      <c r="J7" s="416"/>
      <c r="K7" s="416"/>
      <c r="L7" s="416"/>
      <c r="M7" s="416"/>
    </row>
    <row r="8" spans="1:13" x14ac:dyDescent="0.3">
      <c r="A8" s="136" t="s">
        <v>304</v>
      </c>
      <c r="B8" s="424"/>
      <c r="C8" s="425"/>
      <c r="D8" s="425"/>
      <c r="E8" s="426"/>
      <c r="F8" s="168">
        <f t="shared" si="1"/>
        <v>5</v>
      </c>
      <c r="G8" s="5"/>
    </row>
    <row r="9" spans="1:13" x14ac:dyDescent="0.3">
      <c r="B9" s="6"/>
    </row>
    <row r="10" spans="1:13" x14ac:dyDescent="0.3">
      <c r="A10" s="7" t="s">
        <v>74</v>
      </c>
    </row>
    <row r="11" spans="1:13" x14ac:dyDescent="0.3">
      <c r="A11" s="4" t="s">
        <v>76</v>
      </c>
      <c r="B11" s="8" t="s">
        <v>72</v>
      </c>
      <c r="C11" s="8" t="s">
        <v>73</v>
      </c>
      <c r="D11" s="168">
        <f>M5+1</f>
        <v>8</v>
      </c>
    </row>
    <row r="12" spans="1:13" x14ac:dyDescent="0.3">
      <c r="A12" s="9" t="str">
        <f>IF($B$7&gt;0,"Phase 1","")</f>
        <v/>
      </c>
      <c r="B12" s="214"/>
      <c r="C12" s="214"/>
      <c r="D12" s="10">
        <v>1</v>
      </c>
    </row>
    <row r="13" spans="1:13" x14ac:dyDescent="0.3">
      <c r="A13" s="9" t="str">
        <f>IF($B$7&gt;1,"Phase 2","")</f>
        <v/>
      </c>
      <c r="B13" s="214"/>
      <c r="C13" s="214"/>
      <c r="D13" s="10">
        <v>2</v>
      </c>
    </row>
    <row r="14" spans="1:13" x14ac:dyDescent="0.3">
      <c r="A14" s="9" t="str">
        <f>IF($B$7&gt;2,"Phase 3","")</f>
        <v/>
      </c>
      <c r="B14" s="214"/>
      <c r="C14" s="214"/>
      <c r="D14" s="10">
        <v>3</v>
      </c>
    </row>
    <row r="15" spans="1:13" x14ac:dyDescent="0.3">
      <c r="A15" s="9" t="str">
        <f>IF($B$7&gt;3,"Phase 4","")</f>
        <v/>
      </c>
      <c r="B15" s="214"/>
      <c r="C15" s="214"/>
      <c r="D15" s="10">
        <v>4</v>
      </c>
    </row>
    <row r="16" spans="1:13" x14ac:dyDescent="0.3">
      <c r="A16" s="9" t="str">
        <f>IF($B$7&gt;4,"Phase 5","")</f>
        <v/>
      </c>
      <c r="B16" s="177"/>
      <c r="C16" s="177"/>
      <c r="D16" s="10">
        <v>5</v>
      </c>
    </row>
    <row r="17" spans="1:12" x14ac:dyDescent="0.3">
      <c r="A17" s="9" t="str">
        <f>IF($B$7&gt;5,"Phase 6","")</f>
        <v/>
      </c>
      <c r="B17" s="177"/>
      <c r="C17" s="177"/>
      <c r="D17" s="10">
        <v>6</v>
      </c>
    </row>
    <row r="18" spans="1:12" x14ac:dyDescent="0.3">
      <c r="A18" s="9" t="str">
        <f>IF($B$7&gt;6,"Phase 7","")</f>
        <v/>
      </c>
      <c r="B18" s="177"/>
      <c r="C18" s="177"/>
      <c r="D18" s="10">
        <v>7</v>
      </c>
    </row>
    <row r="19" spans="1:12" x14ac:dyDescent="0.3">
      <c r="A19" s="9" t="str">
        <f>IF($B$7&gt;7,"Phase 8","")</f>
        <v/>
      </c>
      <c r="B19" s="177"/>
      <c r="C19" s="177"/>
      <c r="D19" s="10">
        <v>8</v>
      </c>
    </row>
    <row r="20" spans="1:12" x14ac:dyDescent="0.3">
      <c r="A20" s="9" t="str">
        <f>IF($B$7&gt;8,"Phase 9","")</f>
        <v/>
      </c>
      <c r="B20" s="177"/>
      <c r="C20" s="177"/>
      <c r="D20" s="10">
        <v>9</v>
      </c>
    </row>
    <row r="21" spans="1:12" x14ac:dyDescent="0.3">
      <c r="A21" s="9" t="str">
        <f>IF($B$7&gt;9,"Phase 10","")</f>
        <v/>
      </c>
      <c r="B21" s="177"/>
      <c r="C21" s="177"/>
      <c r="D21" s="10">
        <v>10</v>
      </c>
    </row>
    <row r="22" spans="1:12" x14ac:dyDescent="0.3"/>
    <row r="23" spans="1:12" x14ac:dyDescent="0.3"/>
    <row r="24" spans="1:12" x14ac:dyDescent="0.3">
      <c r="A24" s="4" t="s">
        <v>84</v>
      </c>
      <c r="B24" s="8" t="str">
        <f t="array" ref="B24:K24">TRANSPOSE(A12:A21)</f>
        <v/>
      </c>
      <c r="C24" s="8" t="str">
        <v/>
      </c>
      <c r="D24" s="8" t="str">
        <v/>
      </c>
      <c r="E24" s="8" t="str">
        <v/>
      </c>
      <c r="F24" s="8" t="str">
        <v/>
      </c>
      <c r="G24" s="8" t="str">
        <v/>
      </c>
      <c r="H24" s="8" t="str">
        <v/>
      </c>
      <c r="I24" s="8" t="str">
        <v/>
      </c>
      <c r="J24" s="8" t="str">
        <v/>
      </c>
      <c r="K24" s="8" t="str">
        <v/>
      </c>
      <c r="L24" s="8" t="s">
        <v>4</v>
      </c>
    </row>
    <row r="25" spans="1:12" x14ac:dyDescent="0.3">
      <c r="A25" s="9" t="s">
        <v>70</v>
      </c>
      <c r="B25" s="11">
        <f>COUNTIFS('Unit Sales'!$U:$U,Overview!$A25,'Unit Sales'!$C:$C,Overview!B$24)</f>
        <v>0</v>
      </c>
      <c r="C25" s="11">
        <f>COUNTIFS('Unit Sales'!$U:$U,Overview!$A25,'Unit Sales'!$C:$C,Overview!C$24)</f>
        <v>0</v>
      </c>
      <c r="D25" s="11">
        <f>COUNTIFS('Unit Sales'!$U:$U,Overview!$A25,'Unit Sales'!$C:$C,Overview!D$24)</f>
        <v>0</v>
      </c>
      <c r="E25" s="11">
        <f>COUNTIFS('Unit Sales'!$U:$U,Overview!$A25,'Unit Sales'!$C:$C,Overview!E$24)</f>
        <v>0</v>
      </c>
      <c r="F25" s="11">
        <f>COUNTIFS('Unit Sales'!$U:$U,Overview!$A25,'Unit Sales'!$C:$C,Overview!F$24)</f>
        <v>0</v>
      </c>
      <c r="G25" s="11">
        <f>COUNTIFS('Unit Sales'!$U:$U,Overview!$A25,'Unit Sales'!$C:$C,Overview!G$24)</f>
        <v>0</v>
      </c>
      <c r="H25" s="11">
        <f>COUNTIFS('Unit Sales'!$U:$U,Overview!$A25,'Unit Sales'!$C:$C,Overview!H$24)</f>
        <v>0</v>
      </c>
      <c r="I25" s="11">
        <f>COUNTIFS('Unit Sales'!$U:$U,Overview!$A25,'Unit Sales'!$C:$C,Overview!I$24)</f>
        <v>0</v>
      </c>
      <c r="J25" s="11">
        <f>COUNTIFS('Unit Sales'!$U:$U,Overview!$A25,'Unit Sales'!$C:$C,Overview!J$24)</f>
        <v>0</v>
      </c>
      <c r="K25" s="11">
        <f>COUNTIFS('Unit Sales'!$U:$U,Overview!$A25,'Unit Sales'!$C:$C,Overview!K$24)</f>
        <v>0</v>
      </c>
      <c r="L25" s="11">
        <f>SUM(B25:K25)</f>
        <v>0</v>
      </c>
    </row>
    <row r="26" spans="1:12" x14ac:dyDescent="0.3">
      <c r="A26" s="9" t="s">
        <v>71</v>
      </c>
      <c r="B26" s="11">
        <f>COUNTIFS('Unit Sales'!$U:$U,Overview!$A26,'Unit Sales'!$C:$C,Overview!B$24)</f>
        <v>0</v>
      </c>
      <c r="C26" s="11">
        <f>COUNTIFS('Unit Sales'!$U:$U,Overview!$A26,'Unit Sales'!$C:$C,Overview!C$24)</f>
        <v>0</v>
      </c>
      <c r="D26" s="11">
        <f>COUNTIFS('Unit Sales'!$U:$U,Overview!$A26,'Unit Sales'!$C:$C,Overview!D$24)</f>
        <v>0</v>
      </c>
      <c r="E26" s="11">
        <f>COUNTIFS('Unit Sales'!$U:$U,Overview!$A26,'Unit Sales'!$C:$C,Overview!E$24)</f>
        <v>0</v>
      </c>
      <c r="F26" s="11">
        <f>COUNTIFS('Unit Sales'!$U:$U,Overview!$A26,'Unit Sales'!$C:$C,Overview!F$24)</f>
        <v>0</v>
      </c>
      <c r="G26" s="11">
        <f>COUNTIFS('Unit Sales'!$U:$U,Overview!$A26,'Unit Sales'!$C:$C,Overview!G$24)</f>
        <v>0</v>
      </c>
      <c r="H26" s="11">
        <f>COUNTIFS('Unit Sales'!$U:$U,Overview!$A26,'Unit Sales'!$C:$C,Overview!H$24)</f>
        <v>0</v>
      </c>
      <c r="I26" s="11">
        <f>COUNTIFS('Unit Sales'!$U:$U,Overview!$A26,'Unit Sales'!$C:$C,Overview!I$24)</f>
        <v>0</v>
      </c>
      <c r="J26" s="11">
        <f>COUNTIFS('Unit Sales'!$U:$U,Overview!$A26,'Unit Sales'!$C:$C,Overview!J$24)</f>
        <v>0</v>
      </c>
      <c r="K26" s="11">
        <f>COUNTIFS('Unit Sales'!$U:$U,Overview!$A26,'Unit Sales'!$C:$C,Overview!K$24)</f>
        <v>0</v>
      </c>
      <c r="L26" s="11">
        <f t="shared" ref="L26:L27" si="2">SUM(B26:K26)</f>
        <v>0</v>
      </c>
    </row>
    <row r="27" spans="1:12" x14ac:dyDescent="0.3">
      <c r="A27" s="9" t="s">
        <v>3</v>
      </c>
      <c r="B27" s="11">
        <f>COUNTIFS('Unit Sales'!$U:$U,Overview!$A27,'Unit Sales'!$C:$C,Overview!B$24)</f>
        <v>0</v>
      </c>
      <c r="C27" s="11">
        <f>COUNTIFS('Unit Sales'!$U:$U,Overview!$A27,'Unit Sales'!$C:$C,Overview!C$24)</f>
        <v>0</v>
      </c>
      <c r="D27" s="11">
        <f>COUNTIFS('Unit Sales'!$U:$U,Overview!$A27,'Unit Sales'!$C:$C,Overview!D$24)</f>
        <v>0</v>
      </c>
      <c r="E27" s="11">
        <f>COUNTIFS('Unit Sales'!$U:$U,Overview!$A27,'Unit Sales'!$C:$C,Overview!E$24)</f>
        <v>0</v>
      </c>
      <c r="F27" s="11">
        <f>COUNTIFS('Unit Sales'!$U:$U,Overview!$A27,'Unit Sales'!$C:$C,Overview!F$24)</f>
        <v>0</v>
      </c>
      <c r="G27" s="11">
        <f>COUNTIFS('Unit Sales'!$U:$U,Overview!$A27,'Unit Sales'!$C:$C,Overview!G$24)</f>
        <v>0</v>
      </c>
      <c r="H27" s="11">
        <f>COUNTIFS('Unit Sales'!$U:$U,Overview!$A27,'Unit Sales'!$C:$C,Overview!H$24)</f>
        <v>0</v>
      </c>
      <c r="I27" s="11">
        <f>COUNTIFS('Unit Sales'!$U:$U,Overview!$A27,'Unit Sales'!$C:$C,Overview!I$24)</f>
        <v>0</v>
      </c>
      <c r="J27" s="11">
        <f>COUNTIFS('Unit Sales'!$U:$U,Overview!$A27,'Unit Sales'!$C:$C,Overview!J$24)</f>
        <v>0</v>
      </c>
      <c r="K27" s="11">
        <f>COUNTIFS('Unit Sales'!$U:$U,Overview!$A27,'Unit Sales'!$C:$C,Overview!K$24)</f>
        <v>0</v>
      </c>
      <c r="L27" s="11">
        <f t="shared" si="2"/>
        <v>0</v>
      </c>
    </row>
    <row r="28" spans="1:12" x14ac:dyDescent="0.3">
      <c r="A28" s="12" t="s">
        <v>4</v>
      </c>
      <c r="B28" s="13">
        <f>SUM(B25:B27)</f>
        <v>0</v>
      </c>
      <c r="C28" s="13">
        <f t="shared" ref="C28:E28" si="3">SUM(C25:C27)</f>
        <v>0</v>
      </c>
      <c r="D28" s="13">
        <f t="shared" si="3"/>
        <v>0</v>
      </c>
      <c r="E28" s="13">
        <f t="shared" si="3"/>
        <v>0</v>
      </c>
      <c r="F28" s="13">
        <f t="shared" ref="F28:K28" si="4">SUM(F25:F27)</f>
        <v>0</v>
      </c>
      <c r="G28" s="13">
        <f t="shared" si="4"/>
        <v>0</v>
      </c>
      <c r="H28" s="13">
        <f t="shared" si="4"/>
        <v>0</v>
      </c>
      <c r="I28" s="13">
        <f t="shared" si="4"/>
        <v>0</v>
      </c>
      <c r="J28" s="13">
        <f t="shared" si="4"/>
        <v>0</v>
      </c>
      <c r="K28" s="13">
        <f t="shared" si="4"/>
        <v>0</v>
      </c>
      <c r="L28" s="13">
        <f>SUM(L25:L27)</f>
        <v>0</v>
      </c>
    </row>
    <row r="29" spans="1:12" x14ac:dyDescent="0.3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6.2" x14ac:dyDescent="0.3">
      <c r="A31" s="4" t="s">
        <v>309</v>
      </c>
      <c r="B31" s="4"/>
      <c r="C31" s="65"/>
    </row>
    <row r="32" spans="1:12" x14ac:dyDescent="0.3">
      <c r="A32" s="16" t="s">
        <v>310</v>
      </c>
      <c r="B32" s="175"/>
      <c r="C32" s="168">
        <f>D11+1</f>
        <v>9</v>
      </c>
    </row>
    <row r="33" spans="1:16" x14ac:dyDescent="0.3">
      <c r="A33" s="16" t="s">
        <v>183</v>
      </c>
      <c r="B33" s="175"/>
      <c r="C33" s="168">
        <f t="shared" ref="C33:C34" si="5">C32+1</f>
        <v>10</v>
      </c>
      <c r="D33" s="127"/>
    </row>
    <row r="34" spans="1:16" x14ac:dyDescent="0.3">
      <c r="A34" s="16" t="s">
        <v>186</v>
      </c>
      <c r="B34" s="175"/>
      <c r="C34" s="168">
        <f t="shared" si="5"/>
        <v>11</v>
      </c>
    </row>
    <row r="35" spans="1:16" x14ac:dyDescent="0.3">
      <c r="A35" s="16" t="s">
        <v>463</v>
      </c>
      <c r="B35" s="11">
        <f>IF(B34="Y",B33*9.96%,0)</f>
        <v>0</v>
      </c>
    </row>
    <row r="36" spans="1:16" x14ac:dyDescent="0.3"/>
    <row r="37" spans="1:16" x14ac:dyDescent="0.3">
      <c r="A37" s="4" t="s">
        <v>187</v>
      </c>
      <c r="B37" s="4"/>
    </row>
    <row r="38" spans="1:16" x14ac:dyDescent="0.3">
      <c r="A38" s="16" t="s">
        <v>188</v>
      </c>
      <c r="B38" s="233"/>
      <c r="C38" s="168">
        <f>C34+1</f>
        <v>12</v>
      </c>
    </row>
    <row r="39" spans="1:16" x14ac:dyDescent="0.3">
      <c r="A39" s="16" t="s">
        <v>189</v>
      </c>
      <c r="B39" s="233"/>
      <c r="C39" s="168">
        <f t="shared" ref="C39" si="6">C38+1</f>
        <v>13</v>
      </c>
    </row>
    <row r="40" spans="1:16" x14ac:dyDescent="0.3"/>
    <row r="41" spans="1:16" x14ac:dyDescent="0.3">
      <c r="A41" s="4" t="s">
        <v>199</v>
      </c>
      <c r="B41" s="8" t="s">
        <v>299</v>
      </c>
      <c r="C41" s="8" t="s">
        <v>300</v>
      </c>
      <c r="D41" s="169" t="s">
        <v>326</v>
      </c>
      <c r="O41" s="414" t="s">
        <v>301</v>
      </c>
      <c r="P41" s="415"/>
    </row>
    <row r="42" spans="1:16" x14ac:dyDescent="0.3">
      <c r="A42" s="16" t="s">
        <v>302</v>
      </c>
      <c r="B42" s="175"/>
      <c r="C42" s="178"/>
      <c r="D42" s="168">
        <f>C39+1</f>
        <v>14</v>
      </c>
      <c r="O42" s="135">
        <f>(B42*(1-C42))</f>
        <v>0</v>
      </c>
      <c r="P42" s="11">
        <f>SUM(O42:O45)</f>
        <v>0</v>
      </c>
    </row>
    <row r="43" spans="1:16" x14ac:dyDescent="0.3">
      <c r="A43" s="16" t="s">
        <v>303</v>
      </c>
      <c r="B43" s="175"/>
      <c r="C43" s="178"/>
      <c r="D43" s="168">
        <f t="shared" ref="D43:D45" si="7">D42+1</f>
        <v>15</v>
      </c>
      <c r="O43" s="135">
        <f>(B43*(1-C43))</f>
        <v>0</v>
      </c>
      <c r="P43" s="9"/>
    </row>
    <row r="44" spans="1:16" x14ac:dyDescent="0.3">
      <c r="A44" s="16" t="s">
        <v>298</v>
      </c>
      <c r="B44" s="175"/>
      <c r="C44" s="178"/>
      <c r="D44" s="168">
        <f t="shared" si="7"/>
        <v>16</v>
      </c>
      <c r="O44" s="135">
        <f>(B44*(1-C44))</f>
        <v>0</v>
      </c>
      <c r="P44" s="9"/>
    </row>
    <row r="45" spans="1:16" x14ac:dyDescent="0.3">
      <c r="A45" s="16" t="s">
        <v>3</v>
      </c>
      <c r="B45" s="175"/>
      <c r="C45" s="178"/>
      <c r="D45" s="168">
        <f t="shared" si="7"/>
        <v>17</v>
      </c>
      <c r="O45" s="135">
        <f>(B45*(1-C45))</f>
        <v>0</v>
      </c>
      <c r="P45" s="9"/>
    </row>
    <row r="46" spans="1:16" x14ac:dyDescent="0.3"/>
    <row r="47" spans="1:16" x14ac:dyDescent="0.3">
      <c r="A47" s="4" t="s">
        <v>17</v>
      </c>
      <c r="B47" s="4"/>
    </row>
    <row r="48" spans="1:16" x14ac:dyDescent="0.3">
      <c r="A48" s="16" t="s">
        <v>18</v>
      </c>
      <c r="B48" s="179"/>
      <c r="C48" s="168">
        <f>D45+1</f>
        <v>18</v>
      </c>
    </row>
    <row r="49" spans="1:3" x14ac:dyDescent="0.3">
      <c r="A49" s="16" t="s">
        <v>19</v>
      </c>
      <c r="B49" s="179"/>
      <c r="C49" s="168">
        <f>C48+1</f>
        <v>19</v>
      </c>
    </row>
    <row r="50" spans="1:3" ht="16.2" x14ac:dyDescent="0.3">
      <c r="A50" s="16" t="s">
        <v>305</v>
      </c>
      <c r="B50" s="11">
        <f>'Monthly cashflow'!$D$91</f>
        <v>0</v>
      </c>
      <c r="C50" s="65"/>
    </row>
    <row r="51" spans="1:3" x14ac:dyDescent="0.3"/>
    <row r="52" spans="1:3" x14ac:dyDescent="0.3">
      <c r="A52" s="4" t="s">
        <v>20</v>
      </c>
      <c r="B52" s="4"/>
    </row>
    <row r="53" spans="1:3" x14ac:dyDescent="0.3">
      <c r="A53" s="16" t="s">
        <v>285</v>
      </c>
      <c r="B53" s="233"/>
      <c r="C53" s="168">
        <f>C49+1</f>
        <v>20</v>
      </c>
    </row>
    <row r="54" spans="1:3" x14ac:dyDescent="0.3">
      <c r="A54" s="16" t="s">
        <v>221</v>
      </c>
      <c r="B54" s="233"/>
      <c r="C54" s="168">
        <f>C53+1</f>
        <v>21</v>
      </c>
    </row>
    <row r="55" spans="1:3" x14ac:dyDescent="0.3">
      <c r="A55" s="16" t="s">
        <v>21</v>
      </c>
      <c r="B55" s="179"/>
      <c r="C55" s="168">
        <f t="shared" ref="C55:C56" si="8">C54+1</f>
        <v>22</v>
      </c>
    </row>
    <row r="56" spans="1:3" x14ac:dyDescent="0.3">
      <c r="A56" s="16" t="s">
        <v>22</v>
      </c>
      <c r="B56" s="179"/>
      <c r="C56" s="168">
        <f t="shared" si="8"/>
        <v>23</v>
      </c>
    </row>
    <row r="57" spans="1:3" x14ac:dyDescent="0.3"/>
    <row r="58" spans="1:3" x14ac:dyDescent="0.3">
      <c r="A58" s="4" t="s">
        <v>24</v>
      </c>
      <c r="B58" s="4"/>
    </row>
    <row r="59" spans="1:3" x14ac:dyDescent="0.3">
      <c r="A59" s="16" t="s">
        <v>365</v>
      </c>
      <c r="B59" s="179"/>
      <c r="C59" s="168">
        <f>C56+1</f>
        <v>24</v>
      </c>
    </row>
    <row r="60" spans="1:3" x14ac:dyDescent="0.3">
      <c r="A60" s="16" t="s">
        <v>509</v>
      </c>
      <c r="B60" s="179"/>
      <c r="C60" s="168"/>
    </row>
    <row r="61" spans="1:3" x14ac:dyDescent="0.3">
      <c r="A61" s="16" t="s">
        <v>556</v>
      </c>
      <c r="B61" s="179"/>
      <c r="C61" s="168"/>
    </row>
    <row r="62" spans="1:3" x14ac:dyDescent="0.3">
      <c r="A62" s="16" t="str">
        <f>IF(B76="Y","Revolving Equity %","")</f>
        <v/>
      </c>
      <c r="B62" s="77" t="str">
        <f>IFERROR(IF(B76="Y",B66/-'Monthly cashflow'!D124,""),"")</f>
        <v/>
      </c>
      <c r="C62" s="168"/>
    </row>
    <row r="63" spans="1:3" ht="16.2" x14ac:dyDescent="0.3">
      <c r="A63" s="16" t="s">
        <v>191</v>
      </c>
      <c r="B63" s="77">
        <f>'Credit Paper Tables'!D17</f>
        <v>0</v>
      </c>
      <c r="C63" s="65"/>
    </row>
    <row r="64" spans="1:3" ht="16.2" x14ac:dyDescent="0.3">
      <c r="A64" s="16" t="s">
        <v>105</v>
      </c>
      <c r="B64" s="77">
        <f>'Credit Paper Tables'!D18</f>
        <v>0</v>
      </c>
      <c r="C64" s="65"/>
    </row>
    <row r="65" spans="1:4" ht="16.2" x14ac:dyDescent="0.3">
      <c r="A65" s="16" t="s">
        <v>184</v>
      </c>
      <c r="B65" s="77">
        <f>'Monthly cashflow'!D128</f>
        <v>0</v>
      </c>
      <c r="C65" s="65"/>
      <c r="D65" s="78"/>
    </row>
    <row r="66" spans="1:4" x14ac:dyDescent="0.3">
      <c r="A66" s="16" t="s">
        <v>470</v>
      </c>
      <c r="B66" s="11">
        <f>'Credit Paper Tables'!D6</f>
        <v>0</v>
      </c>
    </row>
    <row r="67" spans="1:4" x14ac:dyDescent="0.3">
      <c r="A67" s="16" t="s">
        <v>222</v>
      </c>
      <c r="B67" s="77">
        <f>'Monthly cashflow'!D135</f>
        <v>0</v>
      </c>
    </row>
    <row r="68" spans="1:4" x14ac:dyDescent="0.3">
      <c r="A68" s="16" t="s">
        <v>468</v>
      </c>
      <c r="B68" s="11">
        <f>-('Monthly cashflow'!D103+'Monthly cashflow'!D110+'Monthly cashflow'!D106)</f>
        <v>0</v>
      </c>
    </row>
    <row r="69" spans="1:4" x14ac:dyDescent="0.3">
      <c r="A69" s="16" t="s">
        <v>469</v>
      </c>
      <c r="B69" s="77">
        <f>-(IFERROR(B68/'Monthly cashflow'!D122,0))</f>
        <v>0</v>
      </c>
    </row>
    <row r="70" spans="1:4" x14ac:dyDescent="0.3">
      <c r="A70" s="16" t="s">
        <v>796</v>
      </c>
      <c r="B70" s="77" t="e">
        <f>B68/'Credit Paper Tables'!B11</f>
        <v>#DIV/0!</v>
      </c>
    </row>
    <row r="71" spans="1:4" x14ac:dyDescent="0.3"/>
    <row r="72" spans="1:4" x14ac:dyDescent="0.3">
      <c r="A72" s="4" t="s">
        <v>294</v>
      </c>
      <c r="B72" s="8" t="s">
        <v>293</v>
      </c>
    </row>
    <row r="73" spans="1:4" x14ac:dyDescent="0.3">
      <c r="A73" s="16" t="s">
        <v>295</v>
      </c>
      <c r="B73" s="179" t="s">
        <v>296</v>
      </c>
      <c r="C73" s="169" t="s">
        <v>326</v>
      </c>
    </row>
    <row r="74" spans="1:4" x14ac:dyDescent="0.3"/>
    <row r="75" spans="1:4" x14ac:dyDescent="0.3">
      <c r="A75" s="4" t="s">
        <v>471</v>
      </c>
      <c r="B75" s="8" t="s">
        <v>293</v>
      </c>
    </row>
    <row r="76" spans="1:4" x14ac:dyDescent="0.3">
      <c r="A76" s="16" t="s">
        <v>472</v>
      </c>
      <c r="B76" s="179" t="s">
        <v>562</v>
      </c>
      <c r="C76" s="169" t="s">
        <v>326</v>
      </c>
    </row>
    <row r="77" spans="1:4" x14ac:dyDescent="0.3"/>
  </sheetData>
  <sheetProtection algorithmName="SHA-512" hashValue="gFUHJgGV6dTyjZpeY+SMFIBy+yPJufoDkP+4JG6aylSh+vBR1BfgipoW3QvdX7as+HFRb4Dybw2C0Ntdxgv5wg==" saltValue="7PqXLXTr5d2tAojq/tVPFw==" spinCount="100000" sheet="1" objects="1" scenarios="1" formatColumns="0" formatRows="0"/>
  <mergeCells count="10">
    <mergeCell ref="O41:P41"/>
    <mergeCell ref="H7:M7"/>
    <mergeCell ref="H4:L4"/>
    <mergeCell ref="H5:L5"/>
    <mergeCell ref="B4:E4"/>
    <mergeCell ref="H6:L6"/>
    <mergeCell ref="B8:E8"/>
    <mergeCell ref="B5:E5"/>
    <mergeCell ref="B6:E6"/>
    <mergeCell ref="B7:E7"/>
  </mergeCells>
  <conditionalFormatting sqref="B32:B35">
    <cfRule type="containsBlanks" dxfId="43" priority="5">
      <formula>LEN(TRIM(B32))=0</formula>
    </cfRule>
    <cfRule type="expression" dxfId="42" priority="6">
      <formula>"$B$7&gt;$D$11"</formula>
    </cfRule>
  </conditionalFormatting>
  <conditionalFormatting sqref="B38:B39">
    <cfRule type="containsBlanks" dxfId="41" priority="59">
      <formula>LEN(TRIM(B38))=0</formula>
    </cfRule>
    <cfRule type="expression" dxfId="40" priority="60">
      <formula>"$B$7&gt;$D$11"</formula>
    </cfRule>
  </conditionalFormatting>
  <conditionalFormatting sqref="B42:B45">
    <cfRule type="containsBlanks" dxfId="39" priority="18">
      <formula>LEN(TRIM(B42))=0</formula>
    </cfRule>
    <cfRule type="expression" dxfId="38" priority="19">
      <formula>"$B$7&gt;$D$11"</formula>
    </cfRule>
  </conditionalFormatting>
  <conditionalFormatting sqref="B48:B49">
    <cfRule type="containsBlanks" dxfId="37" priority="3">
      <formula>LEN(TRIM(B48))=0</formula>
    </cfRule>
    <cfRule type="expression" dxfId="36" priority="4">
      <formula>"$B$7&gt;$D$11"</formula>
    </cfRule>
  </conditionalFormatting>
  <conditionalFormatting sqref="B53:B56">
    <cfRule type="containsBlanks" dxfId="35" priority="1">
      <formula>LEN(TRIM(B53))=0</formula>
    </cfRule>
    <cfRule type="expression" dxfId="34" priority="2">
      <formula>"$B$7&gt;$D$11"</formula>
    </cfRule>
  </conditionalFormatting>
  <conditionalFormatting sqref="B59:B61">
    <cfRule type="containsBlanks" dxfId="33" priority="68">
      <formula>LEN(TRIM(B59))=0</formula>
    </cfRule>
  </conditionalFormatting>
  <conditionalFormatting sqref="B63:B70">
    <cfRule type="containsBlanks" dxfId="32" priority="40">
      <formula>LEN(TRIM(B63))=0</formula>
    </cfRule>
  </conditionalFormatting>
  <conditionalFormatting sqref="B66">
    <cfRule type="expression" dxfId="31" priority="67">
      <formula>"$B$7&gt;$D$11"</formula>
    </cfRule>
  </conditionalFormatting>
  <conditionalFormatting sqref="B12:C21">
    <cfRule type="containsBlanks" dxfId="30" priority="8">
      <formula>LEN(TRIM(B12))=0</formula>
    </cfRule>
    <cfRule type="expression" dxfId="29" priority="9">
      <formula>"$B$7&gt;$D$11"</formula>
    </cfRule>
  </conditionalFormatting>
  <conditionalFormatting sqref="B4:E8">
    <cfRule type="containsBlanks" dxfId="28" priority="7">
      <formula>LEN(TRIM(B4))=0</formula>
    </cfRule>
  </conditionalFormatting>
  <conditionalFormatting sqref="H4:L6">
    <cfRule type="containsBlanks" dxfId="27" priority="41">
      <formula>LEN(TRIM(H4))=0</formula>
    </cfRule>
  </conditionalFormatting>
  <conditionalFormatting sqref="P42">
    <cfRule type="containsBlanks" dxfId="26" priority="86">
      <formula>LEN(TRIM(P42))=0</formula>
    </cfRule>
    <cfRule type="expression" dxfId="25" priority="87">
      <formula>"$B$7&gt;$D$11"</formula>
    </cfRule>
  </conditionalFormatting>
  <dataValidations count="7">
    <dataValidation type="whole" allowBlank="1" showInputMessage="1" showErrorMessage="1" sqref="B7:E7" xr:uid="{00000000-0002-0000-0200-000000000000}">
      <formula1>1</formula1>
      <formula2>10</formula2>
    </dataValidation>
    <dataValidation type="date" allowBlank="1" showInputMessage="1" showErrorMessage="1" sqref="H5:L5 C12:C22 B13:B22" xr:uid="{00000000-0002-0000-0200-000001000000}">
      <formula1>43493</formula1>
      <formula2>72686</formula2>
    </dataValidation>
    <dataValidation type="whole" operator="greaterThanOrEqual" allowBlank="1" showInputMessage="1" showErrorMessage="1" sqref="B39 B33" xr:uid="{00000000-0002-0000-0200-000002000000}">
      <formula1>0</formula1>
    </dataValidation>
    <dataValidation operator="greaterThan" allowBlank="1" showInputMessage="1" showErrorMessage="1" sqref="B35" xr:uid="{35FF946F-1B1F-428D-B07C-94372474734A}"/>
    <dataValidation type="decimal" allowBlank="1" showInputMessage="1" showErrorMessage="1" sqref="C42:C45 B59:B61" xr:uid="{00000000-0002-0000-0200-000004000000}">
      <formula1>0</formula1>
      <formula2>1</formula2>
    </dataValidation>
    <dataValidation type="date" allowBlank="1" showInputMessage="1" showErrorMessage="1" sqref="B12" xr:uid="{A12147CB-2843-48DD-A85C-2547951E3DB4}">
      <formula1>36526</formula1>
      <formula2>72686</formula2>
    </dataValidation>
    <dataValidation type="whole" operator="greaterThan" allowBlank="1" showInputMessage="1" showErrorMessage="1" sqref="B8:E8" xr:uid="{00000000-0002-0000-0200-000006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greaterThanOrEqual" allowBlank="1" showInputMessage="1" showErrorMessage="1" xr:uid="{00000000-0002-0000-0200-000007000000}">
          <x14:formula1>
            <xm:f>'Drop downs'!$H$2:$H$3</xm:f>
          </x14:formula1>
          <xm:sqref>B38 B34</xm:sqref>
        </x14:dataValidation>
        <x14:dataValidation type="list" allowBlank="1" showInputMessage="1" showErrorMessage="1" xr:uid="{00000000-0002-0000-0200-000008000000}">
          <x14:formula1>
            <xm:f>'Drop downs'!$H$2:$H$3</xm:f>
          </x14:formula1>
          <xm:sqref>B73 B76</xm:sqref>
        </x14:dataValidation>
        <x14:dataValidation type="list" allowBlank="1" showInputMessage="1" showErrorMessage="1" xr:uid="{1533D26D-1657-4175-91A6-A285ACC7418F}">
          <x14:formula1>
            <xm:f>'Drop downs'!$I$2:$I$4</xm:f>
          </x14:formula1>
          <xm:sqref>H6:L6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D58428"/>
    <pageSetUpPr fitToPage="1"/>
  </sheetPr>
  <dimension ref="A1:V1009"/>
  <sheetViews>
    <sheetView showGridLines="0" zoomScale="80" zoomScaleNormal="80" workbookViewId="0">
      <pane xSplit="3" ySplit="9" topLeftCell="D10" activePane="bottomRight" state="frozen"/>
      <selection activeCell="I84" sqref="I84"/>
      <selection pane="topRight" activeCell="I84" sqref="I84"/>
      <selection pane="bottomLeft" activeCell="I84" sqref="I84"/>
      <selection pane="bottomRight" activeCell="H9" sqref="H9"/>
    </sheetView>
  </sheetViews>
  <sheetFormatPr defaultColWidth="0" defaultRowHeight="14.4" zeroHeight="1" x14ac:dyDescent="0.3"/>
  <cols>
    <col min="1" max="1" width="4.109375" style="2" bestFit="1" customWidth="1"/>
    <col min="2" max="2" width="14.33203125" style="2" bestFit="1" customWidth="1"/>
    <col min="3" max="3" width="16.44140625" style="2" bestFit="1" customWidth="1"/>
    <col min="4" max="7" width="32.88671875" style="2" customWidth="1"/>
    <col min="8" max="8" width="18.44140625" style="2" bestFit="1" customWidth="1"/>
    <col min="9" max="9" width="13.88671875" style="2" bestFit="1" customWidth="1"/>
    <col min="10" max="10" width="14.33203125" style="15" customWidth="1"/>
    <col min="11" max="11" width="9.6640625" style="41" bestFit="1" customWidth="1"/>
    <col min="12" max="12" width="11.109375" style="41" bestFit="1" customWidth="1"/>
    <col min="13" max="13" width="23.33203125" style="41" bestFit="1" customWidth="1"/>
    <col min="14" max="14" width="21.6640625" style="15" customWidth="1"/>
    <col min="15" max="16" width="17.88671875" style="15" customWidth="1"/>
    <col min="17" max="17" width="23.33203125" style="41" hidden="1" customWidth="1"/>
    <col min="18" max="18" width="17.88671875" style="15" hidden="1" customWidth="1"/>
    <col min="19" max="19" width="10.6640625" style="3" hidden="1" customWidth="1"/>
    <col min="20" max="16384" width="9.109375" style="3" hidden="1"/>
  </cols>
  <sheetData>
    <row r="1" spans="1:22" ht="25.8" x14ac:dyDescent="0.5">
      <c r="A1" s="1" t="str">
        <f>"Unit Sales Schedule: "&amp;Overview!B4</f>
        <v xml:space="preserve">Unit Sales Schedule: </v>
      </c>
      <c r="B1" s="1"/>
      <c r="J1" s="2"/>
      <c r="K1" s="2"/>
      <c r="L1" s="3"/>
      <c r="M1" s="3"/>
      <c r="Q1" s="10"/>
      <c r="R1" s="10"/>
    </row>
    <row r="2" spans="1:22" x14ac:dyDescent="0.3">
      <c r="E2" s="3"/>
      <c r="F2" s="3"/>
      <c r="G2" s="3"/>
      <c r="H2" s="3"/>
      <c r="I2" s="3"/>
      <c r="J2" s="3"/>
      <c r="K2" s="3"/>
      <c r="L2" s="42"/>
      <c r="M2" s="42" t="s">
        <v>4</v>
      </c>
      <c r="N2" s="42" t="s">
        <v>292</v>
      </c>
      <c r="Q2" s="10"/>
      <c r="R2" s="10"/>
    </row>
    <row r="3" spans="1:22" x14ac:dyDescent="0.3">
      <c r="E3" s="3"/>
      <c r="F3" s="3"/>
      <c r="G3" s="3"/>
      <c r="H3" s="3"/>
      <c r="I3" s="3"/>
      <c r="J3" s="3"/>
      <c r="K3" s="3"/>
      <c r="L3" s="42" t="s">
        <v>287</v>
      </c>
      <c r="M3" s="11">
        <f>SUM(M10:M509)</f>
        <v>0</v>
      </c>
      <c r="N3" s="11">
        <f>SUM(Q10:Q509)</f>
        <v>0</v>
      </c>
      <c r="Q3" s="10"/>
      <c r="R3" s="10"/>
    </row>
    <row r="4" spans="1:22" x14ac:dyDescent="0.3">
      <c r="E4" s="3"/>
      <c r="F4" s="3"/>
      <c r="G4" s="3"/>
      <c r="H4" s="3"/>
      <c r="I4" s="3"/>
      <c r="J4" s="3"/>
      <c r="K4" s="3"/>
      <c r="L4" s="3"/>
      <c r="M4" s="3"/>
      <c r="N4" s="3"/>
      <c r="Q4" s="10"/>
      <c r="R4" s="10"/>
    </row>
    <row r="5" spans="1:22" x14ac:dyDescent="0.3">
      <c r="A5" s="251" t="s">
        <v>569</v>
      </c>
      <c r="E5" s="3"/>
      <c r="F5" s="3"/>
      <c r="G5" s="3"/>
      <c r="H5" s="3"/>
      <c r="I5" s="3"/>
      <c r="J5" s="3"/>
      <c r="K5" s="3"/>
      <c r="L5" s="42"/>
      <c r="M5" s="42" t="s">
        <v>288</v>
      </c>
      <c r="N5" s="42" t="s">
        <v>289</v>
      </c>
      <c r="Q5" s="10"/>
      <c r="R5" s="10"/>
    </row>
    <row r="6" spans="1:22" x14ac:dyDescent="0.3">
      <c r="E6" s="3"/>
      <c r="F6" s="3"/>
      <c r="G6" s="3"/>
      <c r="H6" s="3"/>
      <c r="I6" s="3"/>
      <c r="J6" s="3"/>
      <c r="K6" s="3"/>
      <c r="L6" s="42" t="s">
        <v>286</v>
      </c>
      <c r="M6" s="178"/>
      <c r="N6" s="175"/>
      <c r="O6" s="169" t="s">
        <v>326</v>
      </c>
      <c r="P6" s="169"/>
      <c r="Q6" s="3"/>
    </row>
    <row r="7" spans="1:22" ht="11.25" customHeight="1" x14ac:dyDescent="0.35">
      <c r="B7" s="168">
        <f>Overview!C59+1</f>
        <v>25</v>
      </c>
      <c r="C7" s="168">
        <f>B7+1</f>
        <v>26</v>
      </c>
      <c r="D7" s="168">
        <f t="shared" ref="D7:O7" si="0">C7+1</f>
        <v>27</v>
      </c>
      <c r="E7" s="168">
        <f t="shared" si="0"/>
        <v>28</v>
      </c>
      <c r="F7" s="168">
        <f t="shared" si="0"/>
        <v>29</v>
      </c>
      <c r="G7" s="168">
        <f t="shared" si="0"/>
        <v>30</v>
      </c>
      <c r="H7" s="168">
        <f t="shared" si="0"/>
        <v>31</v>
      </c>
      <c r="I7" s="168">
        <f t="shared" si="0"/>
        <v>32</v>
      </c>
      <c r="J7" s="168">
        <f t="shared" si="0"/>
        <v>33</v>
      </c>
      <c r="K7" s="168">
        <f t="shared" si="0"/>
        <v>34</v>
      </c>
      <c r="L7" s="168">
        <f t="shared" si="0"/>
        <v>35</v>
      </c>
      <c r="M7" s="168">
        <f t="shared" si="0"/>
        <v>36</v>
      </c>
      <c r="N7" s="168">
        <f t="shared" si="0"/>
        <v>37</v>
      </c>
      <c r="O7" s="168">
        <f t="shared" si="0"/>
        <v>38</v>
      </c>
      <c r="P7" s="168"/>
      <c r="Q7" s="67"/>
      <c r="R7" s="67"/>
    </row>
    <row r="8" spans="1:22" s="157" customFormat="1" ht="29.25" customHeight="1" x14ac:dyDescent="0.3">
      <c r="A8" s="154" t="s">
        <v>56</v>
      </c>
      <c r="B8" s="154" t="s">
        <v>250</v>
      </c>
      <c r="C8" s="154" t="s">
        <v>564</v>
      </c>
      <c r="D8" s="154" t="s">
        <v>565</v>
      </c>
      <c r="E8" s="154" t="s">
        <v>5</v>
      </c>
      <c r="F8" s="154" t="s">
        <v>34</v>
      </c>
      <c r="G8" s="154" t="s">
        <v>254</v>
      </c>
      <c r="H8" s="154" t="s">
        <v>255</v>
      </c>
      <c r="I8" s="154" t="s">
        <v>248</v>
      </c>
      <c r="J8" s="155" t="s">
        <v>55</v>
      </c>
      <c r="K8" s="156" t="s">
        <v>518</v>
      </c>
      <c r="L8" s="156" t="s">
        <v>518</v>
      </c>
      <c r="M8" s="156" t="s">
        <v>566</v>
      </c>
      <c r="N8" s="155" t="s">
        <v>568</v>
      </c>
      <c r="O8" s="155" t="s">
        <v>567</v>
      </c>
      <c r="P8" s="155" t="s">
        <v>462</v>
      </c>
      <c r="Q8" s="156" t="s">
        <v>290</v>
      </c>
      <c r="R8" s="155" t="s">
        <v>291</v>
      </c>
    </row>
    <row r="9" spans="1:22" s="46" customFormat="1" ht="97.5" customHeight="1" x14ac:dyDescent="0.3">
      <c r="A9" s="43"/>
      <c r="B9" s="43" t="s">
        <v>251</v>
      </c>
      <c r="C9" s="43" t="s">
        <v>510</v>
      </c>
      <c r="D9" s="43" t="s">
        <v>511</v>
      </c>
      <c r="E9" s="43" t="s">
        <v>59</v>
      </c>
      <c r="F9" s="43" t="s">
        <v>60</v>
      </c>
      <c r="G9" s="43" t="s">
        <v>512</v>
      </c>
      <c r="H9" s="43" t="s">
        <v>513</v>
      </c>
      <c r="I9" s="43" t="s">
        <v>514</v>
      </c>
      <c r="J9" s="44" t="s">
        <v>515</v>
      </c>
      <c r="K9" s="45" t="s">
        <v>516</v>
      </c>
      <c r="L9" s="45" t="s">
        <v>517</v>
      </c>
      <c r="M9" s="45" t="s">
        <v>61</v>
      </c>
      <c r="N9" s="44" t="s">
        <v>85</v>
      </c>
      <c r="O9" s="44" t="s">
        <v>85</v>
      </c>
      <c r="P9" s="44" t="s">
        <v>85</v>
      </c>
      <c r="Q9" s="45" t="s">
        <v>217</v>
      </c>
      <c r="R9" s="44" t="s">
        <v>85</v>
      </c>
      <c r="S9" s="46" t="s">
        <v>519</v>
      </c>
      <c r="T9" s="46" t="s">
        <v>520</v>
      </c>
      <c r="U9" s="46" t="s">
        <v>249</v>
      </c>
      <c r="V9" s="46" t="s">
        <v>674</v>
      </c>
    </row>
    <row r="10" spans="1:22" x14ac:dyDescent="0.3">
      <c r="A10" s="47">
        <v>1</v>
      </c>
      <c r="B10" s="173"/>
      <c r="C10" s="173"/>
      <c r="D10" s="173"/>
      <c r="E10" s="173"/>
      <c r="F10" s="173"/>
      <c r="G10" s="173"/>
      <c r="H10" s="173"/>
      <c r="I10" s="173"/>
      <c r="J10" s="174"/>
      <c r="K10" s="175"/>
      <c r="L10" s="175"/>
      <c r="M10" s="175"/>
      <c r="N10" s="176"/>
      <c r="O10" s="176"/>
      <c r="P10" s="176"/>
      <c r="Q10" s="11" t="str">
        <f>IF(I10="contracted",M10,IF(M10&lt;&gt;"",M10*(1-$M$6),""))</f>
        <v/>
      </c>
      <c r="R10" s="171" t="str">
        <f t="shared" ref="R10:R73" si="1">IF(O10&lt;&gt;"",EDATE(O10,$N$6),"")</f>
        <v/>
      </c>
      <c r="S10" s="172" t="str">
        <f>IFERROR(EOMONTH(R10,-1)+1,"")</f>
        <v/>
      </c>
      <c r="T10" s="3" t="str">
        <f>J10&amp;" "&amp;D10</f>
        <v xml:space="preserve"> </v>
      </c>
      <c r="U10" s="3" t="str">
        <f>IF(D10&lt;&gt;"",VLOOKUP(D10,'Drop downs'!B:C,2,0),"")</f>
        <v/>
      </c>
      <c r="V10" s="3" t="str">
        <f>IFERROR(R10-N10,"")</f>
        <v/>
      </c>
    </row>
    <row r="11" spans="1:22" x14ac:dyDescent="0.3">
      <c r="A11" s="47" t="str">
        <f>IF(C10&lt;&gt;0,A10+1,"")</f>
        <v/>
      </c>
      <c r="B11" s="173"/>
      <c r="C11" s="173"/>
      <c r="D11" s="173"/>
      <c r="E11" s="173"/>
      <c r="F11" s="173"/>
      <c r="G11" s="173"/>
      <c r="H11" s="173"/>
      <c r="I11" s="173"/>
      <c r="J11" s="174"/>
      <c r="K11" s="175"/>
      <c r="L11" s="175"/>
      <c r="M11" s="175"/>
      <c r="N11" s="176"/>
      <c r="O11" s="176"/>
      <c r="P11" s="176"/>
      <c r="Q11" s="11" t="str">
        <f t="shared" ref="Q11:Q74" si="2">IF(I11="contracted",M11,IF(M11&lt;&gt;"",M11*(1-$M$6),""))</f>
        <v/>
      </c>
      <c r="R11" s="171" t="str">
        <f t="shared" si="1"/>
        <v/>
      </c>
      <c r="S11" s="172" t="str">
        <f t="shared" ref="S11:S74" si="3">IFERROR(EOMONTH(R11,-1)+1,"")</f>
        <v/>
      </c>
      <c r="T11" s="3" t="str">
        <f t="shared" ref="T11:T74" si="4">J11&amp;" "&amp;D11</f>
        <v xml:space="preserve"> </v>
      </c>
      <c r="U11" s="3" t="str">
        <f>IF(D11&lt;&gt;"",VLOOKUP(D11,'Drop downs'!B:C,2,0),"")</f>
        <v/>
      </c>
      <c r="V11" s="3" t="str">
        <f t="shared" ref="V11:V74" si="5">IFERROR(R11-N11,"")</f>
        <v/>
      </c>
    </row>
    <row r="12" spans="1:22" x14ac:dyDescent="0.3">
      <c r="A12" s="47" t="str">
        <f t="shared" ref="A12:A75" si="6">IF(C11&lt;&gt;0,A11+1,"")</f>
        <v/>
      </c>
      <c r="B12" s="173"/>
      <c r="C12" s="173"/>
      <c r="D12" s="173"/>
      <c r="E12" s="173"/>
      <c r="F12" s="173"/>
      <c r="G12" s="173"/>
      <c r="H12" s="173"/>
      <c r="I12" s="173"/>
      <c r="J12" s="174"/>
      <c r="K12" s="175"/>
      <c r="L12" s="175"/>
      <c r="M12" s="175"/>
      <c r="N12" s="176"/>
      <c r="O12" s="176"/>
      <c r="P12" s="176"/>
      <c r="Q12" s="11" t="str">
        <f t="shared" si="2"/>
        <v/>
      </c>
      <c r="R12" s="171" t="str">
        <f t="shared" si="1"/>
        <v/>
      </c>
      <c r="S12" s="172" t="str">
        <f t="shared" si="3"/>
        <v/>
      </c>
      <c r="T12" s="3" t="str">
        <f t="shared" si="4"/>
        <v xml:space="preserve"> </v>
      </c>
      <c r="U12" s="3" t="str">
        <f>IF(D12&lt;&gt;"",VLOOKUP(D12,'Drop downs'!B:C,2,0),"")</f>
        <v/>
      </c>
      <c r="V12" s="3" t="str">
        <f t="shared" si="5"/>
        <v/>
      </c>
    </row>
    <row r="13" spans="1:22" x14ac:dyDescent="0.3">
      <c r="A13" s="47" t="str">
        <f t="shared" si="6"/>
        <v/>
      </c>
      <c r="B13" s="173"/>
      <c r="C13" s="173"/>
      <c r="D13" s="173"/>
      <c r="E13" s="173"/>
      <c r="F13" s="173"/>
      <c r="G13" s="173"/>
      <c r="H13" s="173"/>
      <c r="I13" s="173"/>
      <c r="J13" s="174"/>
      <c r="K13" s="175"/>
      <c r="L13" s="175"/>
      <c r="M13" s="175"/>
      <c r="N13" s="176"/>
      <c r="O13" s="176"/>
      <c r="P13" s="176"/>
      <c r="Q13" s="11" t="str">
        <f t="shared" si="2"/>
        <v/>
      </c>
      <c r="R13" s="171" t="str">
        <f t="shared" si="1"/>
        <v/>
      </c>
      <c r="S13" s="172" t="str">
        <f t="shared" si="3"/>
        <v/>
      </c>
      <c r="T13" s="3" t="str">
        <f t="shared" si="4"/>
        <v xml:space="preserve"> </v>
      </c>
      <c r="U13" s="3" t="str">
        <f>IF(D13&lt;&gt;"",VLOOKUP(D13,'Drop downs'!B:C,2,0),"")</f>
        <v/>
      </c>
      <c r="V13" s="3" t="str">
        <f t="shared" si="5"/>
        <v/>
      </c>
    </row>
    <row r="14" spans="1:22" x14ac:dyDescent="0.3">
      <c r="A14" s="47" t="str">
        <f t="shared" si="6"/>
        <v/>
      </c>
      <c r="B14" s="173"/>
      <c r="C14" s="173"/>
      <c r="D14" s="173"/>
      <c r="E14" s="173"/>
      <c r="F14" s="173"/>
      <c r="G14" s="173"/>
      <c r="H14" s="173"/>
      <c r="I14" s="173"/>
      <c r="J14" s="174"/>
      <c r="K14" s="175"/>
      <c r="L14" s="175"/>
      <c r="M14" s="175"/>
      <c r="N14" s="176"/>
      <c r="O14" s="176"/>
      <c r="P14" s="176"/>
      <c r="Q14" s="11" t="str">
        <f t="shared" si="2"/>
        <v/>
      </c>
      <c r="R14" s="171" t="str">
        <f t="shared" si="1"/>
        <v/>
      </c>
      <c r="S14" s="172" t="str">
        <f t="shared" si="3"/>
        <v/>
      </c>
      <c r="T14" s="3" t="str">
        <f t="shared" si="4"/>
        <v xml:space="preserve"> </v>
      </c>
      <c r="U14" s="3" t="str">
        <f>IF(D14&lt;&gt;"",VLOOKUP(D14,'Drop downs'!B:C,2,0),"")</f>
        <v/>
      </c>
      <c r="V14" s="3" t="str">
        <f t="shared" si="5"/>
        <v/>
      </c>
    </row>
    <row r="15" spans="1:22" x14ac:dyDescent="0.3">
      <c r="A15" s="47" t="str">
        <f t="shared" si="6"/>
        <v/>
      </c>
      <c r="B15" s="173"/>
      <c r="C15" s="173"/>
      <c r="D15" s="173"/>
      <c r="E15" s="173"/>
      <c r="F15" s="173"/>
      <c r="G15" s="173"/>
      <c r="H15" s="173"/>
      <c r="I15" s="173"/>
      <c r="J15" s="174"/>
      <c r="K15" s="175"/>
      <c r="L15" s="175"/>
      <c r="M15" s="175"/>
      <c r="N15" s="176"/>
      <c r="O15" s="176"/>
      <c r="P15" s="176"/>
      <c r="Q15" s="11" t="str">
        <f t="shared" si="2"/>
        <v/>
      </c>
      <c r="R15" s="171" t="str">
        <f t="shared" si="1"/>
        <v/>
      </c>
      <c r="S15" s="172" t="str">
        <f t="shared" si="3"/>
        <v/>
      </c>
      <c r="T15" s="3" t="str">
        <f t="shared" si="4"/>
        <v xml:space="preserve"> </v>
      </c>
      <c r="U15" s="3" t="str">
        <f>IF(D15&lt;&gt;"",VLOOKUP(D15,'Drop downs'!B:C,2,0),"")</f>
        <v/>
      </c>
      <c r="V15" s="3" t="str">
        <f t="shared" si="5"/>
        <v/>
      </c>
    </row>
    <row r="16" spans="1:22" x14ac:dyDescent="0.3">
      <c r="A16" s="47" t="str">
        <f t="shared" si="6"/>
        <v/>
      </c>
      <c r="B16" s="173"/>
      <c r="C16" s="173"/>
      <c r="D16" s="173"/>
      <c r="E16" s="173"/>
      <c r="F16" s="173"/>
      <c r="G16" s="173"/>
      <c r="H16" s="173"/>
      <c r="I16" s="173"/>
      <c r="J16" s="174"/>
      <c r="K16" s="175"/>
      <c r="L16" s="175"/>
      <c r="M16" s="175"/>
      <c r="N16" s="176"/>
      <c r="O16" s="176"/>
      <c r="P16" s="176"/>
      <c r="Q16" s="11" t="str">
        <f t="shared" si="2"/>
        <v/>
      </c>
      <c r="R16" s="171" t="str">
        <f t="shared" si="1"/>
        <v/>
      </c>
      <c r="S16" s="172" t="str">
        <f t="shared" si="3"/>
        <v/>
      </c>
      <c r="T16" s="3" t="str">
        <f t="shared" si="4"/>
        <v xml:space="preserve"> </v>
      </c>
      <c r="U16" s="3" t="str">
        <f>IF(D16&lt;&gt;"",VLOOKUP(D16,'Drop downs'!B:C,2,0),"")</f>
        <v/>
      </c>
      <c r="V16" s="3" t="str">
        <f t="shared" si="5"/>
        <v/>
      </c>
    </row>
    <row r="17" spans="1:22" x14ac:dyDescent="0.3">
      <c r="A17" s="47" t="str">
        <f t="shared" si="6"/>
        <v/>
      </c>
      <c r="B17" s="173"/>
      <c r="C17" s="173"/>
      <c r="D17" s="173"/>
      <c r="E17" s="173"/>
      <c r="F17" s="173"/>
      <c r="G17" s="173"/>
      <c r="H17" s="173"/>
      <c r="I17" s="173"/>
      <c r="J17" s="174"/>
      <c r="K17" s="175"/>
      <c r="L17" s="175"/>
      <c r="M17" s="175"/>
      <c r="N17" s="176"/>
      <c r="O17" s="176"/>
      <c r="P17" s="176"/>
      <c r="Q17" s="11" t="str">
        <f t="shared" si="2"/>
        <v/>
      </c>
      <c r="R17" s="171" t="str">
        <f t="shared" si="1"/>
        <v/>
      </c>
      <c r="S17" s="172" t="str">
        <f t="shared" si="3"/>
        <v/>
      </c>
      <c r="T17" s="3" t="str">
        <f t="shared" si="4"/>
        <v xml:space="preserve"> </v>
      </c>
      <c r="U17" s="3" t="str">
        <f>IF(D17&lt;&gt;"",VLOOKUP(D17,'Drop downs'!B:C,2,0),"")</f>
        <v/>
      </c>
      <c r="V17" s="3" t="str">
        <f t="shared" si="5"/>
        <v/>
      </c>
    </row>
    <row r="18" spans="1:22" x14ac:dyDescent="0.3">
      <c r="A18" s="47" t="str">
        <f t="shared" si="6"/>
        <v/>
      </c>
      <c r="B18" s="173"/>
      <c r="C18" s="173"/>
      <c r="D18" s="173"/>
      <c r="E18" s="173"/>
      <c r="F18" s="173"/>
      <c r="G18" s="173"/>
      <c r="H18" s="173"/>
      <c r="I18" s="173"/>
      <c r="J18" s="174"/>
      <c r="K18" s="175"/>
      <c r="L18" s="175"/>
      <c r="M18" s="175"/>
      <c r="N18" s="176"/>
      <c r="O18" s="176"/>
      <c r="P18" s="176"/>
      <c r="Q18" s="11" t="str">
        <f t="shared" si="2"/>
        <v/>
      </c>
      <c r="R18" s="171" t="str">
        <f t="shared" si="1"/>
        <v/>
      </c>
      <c r="S18" s="172" t="str">
        <f t="shared" si="3"/>
        <v/>
      </c>
      <c r="T18" s="3" t="str">
        <f t="shared" si="4"/>
        <v xml:space="preserve"> </v>
      </c>
      <c r="U18" s="3" t="str">
        <f>IF(D18&lt;&gt;"",VLOOKUP(D18,'Drop downs'!B:C,2,0),"")</f>
        <v/>
      </c>
      <c r="V18" s="3" t="str">
        <f t="shared" si="5"/>
        <v/>
      </c>
    </row>
    <row r="19" spans="1:22" x14ac:dyDescent="0.3">
      <c r="A19" s="47" t="str">
        <f t="shared" si="6"/>
        <v/>
      </c>
      <c r="B19" s="173"/>
      <c r="C19" s="173"/>
      <c r="D19" s="173"/>
      <c r="E19" s="173"/>
      <c r="F19" s="173"/>
      <c r="G19" s="173"/>
      <c r="H19" s="173"/>
      <c r="I19" s="173"/>
      <c r="J19" s="174"/>
      <c r="K19" s="175"/>
      <c r="L19" s="175"/>
      <c r="M19" s="175"/>
      <c r="N19" s="176"/>
      <c r="O19" s="176"/>
      <c r="P19" s="176"/>
      <c r="Q19" s="11" t="str">
        <f t="shared" si="2"/>
        <v/>
      </c>
      <c r="R19" s="171" t="str">
        <f t="shared" si="1"/>
        <v/>
      </c>
      <c r="S19" s="172" t="str">
        <f t="shared" si="3"/>
        <v/>
      </c>
      <c r="T19" s="3" t="str">
        <f t="shared" si="4"/>
        <v xml:space="preserve"> </v>
      </c>
      <c r="U19" s="3" t="str">
        <f>IF(D19&lt;&gt;"",VLOOKUP(D19,'Drop downs'!B:C,2,0),"")</f>
        <v/>
      </c>
      <c r="V19" s="3" t="str">
        <f t="shared" si="5"/>
        <v/>
      </c>
    </row>
    <row r="20" spans="1:22" x14ac:dyDescent="0.3">
      <c r="A20" s="47" t="str">
        <f t="shared" si="6"/>
        <v/>
      </c>
      <c r="B20" s="173"/>
      <c r="C20" s="173"/>
      <c r="D20" s="173"/>
      <c r="E20" s="173"/>
      <c r="F20" s="173"/>
      <c r="G20" s="173"/>
      <c r="H20" s="173"/>
      <c r="I20" s="173"/>
      <c r="J20" s="174"/>
      <c r="K20" s="175"/>
      <c r="L20" s="175"/>
      <c r="M20" s="175"/>
      <c r="N20" s="176"/>
      <c r="O20" s="176"/>
      <c r="P20" s="176"/>
      <c r="Q20" s="11" t="str">
        <f t="shared" si="2"/>
        <v/>
      </c>
      <c r="R20" s="171" t="str">
        <f t="shared" si="1"/>
        <v/>
      </c>
      <c r="S20" s="172" t="str">
        <f t="shared" si="3"/>
        <v/>
      </c>
      <c r="T20" s="3" t="str">
        <f t="shared" si="4"/>
        <v xml:space="preserve"> </v>
      </c>
      <c r="U20" s="3" t="str">
        <f>IF(D20&lt;&gt;"",VLOOKUP(D20,'Drop downs'!B:C,2,0),"")</f>
        <v/>
      </c>
      <c r="V20" s="3" t="str">
        <f t="shared" si="5"/>
        <v/>
      </c>
    </row>
    <row r="21" spans="1:22" x14ac:dyDescent="0.3">
      <c r="A21" s="47" t="str">
        <f t="shared" si="6"/>
        <v/>
      </c>
      <c r="B21" s="173"/>
      <c r="C21" s="173"/>
      <c r="D21" s="173"/>
      <c r="E21" s="173"/>
      <c r="F21" s="173"/>
      <c r="G21" s="173"/>
      <c r="H21" s="173"/>
      <c r="I21" s="173"/>
      <c r="J21" s="174"/>
      <c r="K21" s="175"/>
      <c r="L21" s="175"/>
      <c r="M21" s="175"/>
      <c r="N21" s="176"/>
      <c r="O21" s="176"/>
      <c r="P21" s="176"/>
      <c r="Q21" s="11" t="str">
        <f t="shared" si="2"/>
        <v/>
      </c>
      <c r="R21" s="171" t="str">
        <f t="shared" si="1"/>
        <v/>
      </c>
      <c r="S21" s="172" t="str">
        <f t="shared" si="3"/>
        <v/>
      </c>
      <c r="T21" s="3" t="str">
        <f t="shared" si="4"/>
        <v xml:space="preserve"> </v>
      </c>
      <c r="U21" s="3" t="str">
        <f>IF(D21&lt;&gt;"",VLOOKUP(D21,'Drop downs'!B:C,2,0),"")</f>
        <v/>
      </c>
      <c r="V21" s="3" t="str">
        <f t="shared" si="5"/>
        <v/>
      </c>
    </row>
    <row r="22" spans="1:22" x14ac:dyDescent="0.3">
      <c r="A22" s="47" t="str">
        <f t="shared" si="6"/>
        <v/>
      </c>
      <c r="B22" s="173"/>
      <c r="C22" s="173"/>
      <c r="D22" s="173"/>
      <c r="E22" s="173"/>
      <c r="F22" s="173"/>
      <c r="G22" s="173"/>
      <c r="H22" s="173"/>
      <c r="I22" s="173"/>
      <c r="J22" s="174"/>
      <c r="K22" s="175"/>
      <c r="L22" s="175"/>
      <c r="M22" s="175"/>
      <c r="N22" s="176"/>
      <c r="O22" s="176"/>
      <c r="P22" s="176"/>
      <c r="Q22" s="11" t="str">
        <f t="shared" si="2"/>
        <v/>
      </c>
      <c r="R22" s="171" t="str">
        <f t="shared" si="1"/>
        <v/>
      </c>
      <c r="S22" s="172" t="str">
        <f t="shared" si="3"/>
        <v/>
      </c>
      <c r="T22" s="3" t="str">
        <f t="shared" si="4"/>
        <v xml:space="preserve"> </v>
      </c>
      <c r="U22" s="3" t="str">
        <f>IF(D22&lt;&gt;"",VLOOKUP(D22,'Drop downs'!B:C,2,0),"")</f>
        <v/>
      </c>
      <c r="V22" s="3" t="str">
        <f t="shared" si="5"/>
        <v/>
      </c>
    </row>
    <row r="23" spans="1:22" x14ac:dyDescent="0.3">
      <c r="A23" s="47" t="str">
        <f t="shared" si="6"/>
        <v/>
      </c>
      <c r="B23" s="173"/>
      <c r="C23" s="173"/>
      <c r="D23" s="173"/>
      <c r="E23" s="173"/>
      <c r="F23" s="173"/>
      <c r="G23" s="173"/>
      <c r="H23" s="173"/>
      <c r="I23" s="173"/>
      <c r="J23" s="174"/>
      <c r="K23" s="175"/>
      <c r="L23" s="175"/>
      <c r="M23" s="175"/>
      <c r="N23" s="176"/>
      <c r="O23" s="176"/>
      <c r="P23" s="176"/>
      <c r="Q23" s="11" t="str">
        <f t="shared" si="2"/>
        <v/>
      </c>
      <c r="R23" s="171" t="str">
        <f t="shared" si="1"/>
        <v/>
      </c>
      <c r="S23" s="172" t="str">
        <f t="shared" si="3"/>
        <v/>
      </c>
      <c r="T23" s="3" t="str">
        <f t="shared" si="4"/>
        <v xml:space="preserve"> </v>
      </c>
      <c r="U23" s="3" t="str">
        <f>IF(D23&lt;&gt;"",VLOOKUP(D23,'Drop downs'!B:C,2,0),"")</f>
        <v/>
      </c>
      <c r="V23" s="3" t="str">
        <f t="shared" si="5"/>
        <v/>
      </c>
    </row>
    <row r="24" spans="1:22" x14ac:dyDescent="0.3">
      <c r="A24" s="47" t="str">
        <f t="shared" si="6"/>
        <v/>
      </c>
      <c r="B24" s="173"/>
      <c r="C24" s="173"/>
      <c r="D24" s="173"/>
      <c r="E24" s="173"/>
      <c r="F24" s="173"/>
      <c r="G24" s="173"/>
      <c r="H24" s="173"/>
      <c r="I24" s="173"/>
      <c r="J24" s="174"/>
      <c r="K24" s="175"/>
      <c r="L24" s="175"/>
      <c r="M24" s="175"/>
      <c r="N24" s="176"/>
      <c r="O24" s="176"/>
      <c r="P24" s="176"/>
      <c r="Q24" s="11" t="str">
        <f t="shared" si="2"/>
        <v/>
      </c>
      <c r="R24" s="171" t="str">
        <f t="shared" si="1"/>
        <v/>
      </c>
      <c r="S24" s="172" t="str">
        <f t="shared" si="3"/>
        <v/>
      </c>
      <c r="T24" s="3" t="str">
        <f t="shared" si="4"/>
        <v xml:space="preserve"> </v>
      </c>
      <c r="U24" s="3" t="str">
        <f>IF(D24&lt;&gt;"",VLOOKUP(D24,'Drop downs'!B:C,2,0),"")</f>
        <v/>
      </c>
      <c r="V24" s="3" t="str">
        <f t="shared" si="5"/>
        <v/>
      </c>
    </row>
    <row r="25" spans="1:22" x14ac:dyDescent="0.3">
      <c r="A25" s="47" t="str">
        <f t="shared" si="6"/>
        <v/>
      </c>
      <c r="B25" s="173"/>
      <c r="C25" s="173"/>
      <c r="D25" s="173"/>
      <c r="E25" s="173"/>
      <c r="F25" s="173"/>
      <c r="G25" s="173"/>
      <c r="H25" s="173"/>
      <c r="I25" s="173"/>
      <c r="J25" s="174"/>
      <c r="K25" s="175"/>
      <c r="L25" s="175"/>
      <c r="M25" s="175"/>
      <c r="N25" s="176"/>
      <c r="O25" s="176"/>
      <c r="P25" s="176"/>
      <c r="Q25" s="11" t="str">
        <f t="shared" si="2"/>
        <v/>
      </c>
      <c r="R25" s="171" t="str">
        <f t="shared" si="1"/>
        <v/>
      </c>
      <c r="S25" s="172" t="str">
        <f t="shared" si="3"/>
        <v/>
      </c>
      <c r="T25" s="3" t="str">
        <f t="shared" si="4"/>
        <v xml:space="preserve"> </v>
      </c>
      <c r="U25" s="3" t="str">
        <f>IF(D25&lt;&gt;"",VLOOKUP(D25,'Drop downs'!B:C,2,0),"")</f>
        <v/>
      </c>
      <c r="V25" s="3" t="str">
        <f t="shared" si="5"/>
        <v/>
      </c>
    </row>
    <row r="26" spans="1:22" x14ac:dyDescent="0.3">
      <c r="A26" s="47" t="str">
        <f t="shared" si="6"/>
        <v/>
      </c>
      <c r="B26" s="173"/>
      <c r="C26" s="173"/>
      <c r="D26" s="173"/>
      <c r="E26" s="173"/>
      <c r="F26" s="173"/>
      <c r="G26" s="173"/>
      <c r="H26" s="173"/>
      <c r="I26" s="173"/>
      <c r="J26" s="174"/>
      <c r="K26" s="175"/>
      <c r="L26" s="175"/>
      <c r="M26" s="175"/>
      <c r="N26" s="176"/>
      <c r="O26" s="176"/>
      <c r="P26" s="176"/>
      <c r="Q26" s="11" t="str">
        <f t="shared" si="2"/>
        <v/>
      </c>
      <c r="R26" s="171" t="str">
        <f t="shared" si="1"/>
        <v/>
      </c>
      <c r="S26" s="172" t="str">
        <f t="shared" si="3"/>
        <v/>
      </c>
      <c r="T26" s="3" t="str">
        <f t="shared" si="4"/>
        <v xml:space="preserve"> </v>
      </c>
      <c r="U26" s="3" t="str">
        <f>IF(D26&lt;&gt;"",VLOOKUP(D26,'Drop downs'!B:C,2,0),"")</f>
        <v/>
      </c>
      <c r="V26" s="3" t="str">
        <f t="shared" si="5"/>
        <v/>
      </c>
    </row>
    <row r="27" spans="1:22" x14ac:dyDescent="0.3">
      <c r="A27" s="47" t="str">
        <f t="shared" si="6"/>
        <v/>
      </c>
      <c r="B27" s="173"/>
      <c r="C27" s="173"/>
      <c r="D27" s="173"/>
      <c r="E27" s="173"/>
      <c r="F27" s="173"/>
      <c r="G27" s="173"/>
      <c r="H27" s="173"/>
      <c r="I27" s="173"/>
      <c r="J27" s="174"/>
      <c r="K27" s="175"/>
      <c r="L27" s="175"/>
      <c r="M27" s="175"/>
      <c r="N27" s="176"/>
      <c r="O27" s="176"/>
      <c r="P27" s="176"/>
      <c r="Q27" s="11" t="str">
        <f t="shared" si="2"/>
        <v/>
      </c>
      <c r="R27" s="171" t="str">
        <f t="shared" si="1"/>
        <v/>
      </c>
      <c r="S27" s="172" t="str">
        <f t="shared" si="3"/>
        <v/>
      </c>
      <c r="T27" s="3" t="str">
        <f t="shared" si="4"/>
        <v xml:space="preserve"> </v>
      </c>
      <c r="U27" s="3" t="str">
        <f>IF(D27&lt;&gt;"",VLOOKUP(D27,'Drop downs'!B:C,2,0),"")</f>
        <v/>
      </c>
      <c r="V27" s="3" t="str">
        <f t="shared" si="5"/>
        <v/>
      </c>
    </row>
    <row r="28" spans="1:22" x14ac:dyDescent="0.3">
      <c r="A28" s="47" t="str">
        <f t="shared" si="6"/>
        <v/>
      </c>
      <c r="B28" s="173"/>
      <c r="C28" s="173"/>
      <c r="D28" s="173"/>
      <c r="E28" s="173"/>
      <c r="F28" s="173"/>
      <c r="G28" s="173"/>
      <c r="H28" s="173"/>
      <c r="I28" s="173"/>
      <c r="J28" s="174"/>
      <c r="K28" s="175"/>
      <c r="L28" s="175"/>
      <c r="M28" s="175"/>
      <c r="N28" s="176"/>
      <c r="O28" s="176"/>
      <c r="P28" s="176"/>
      <c r="Q28" s="11" t="str">
        <f t="shared" si="2"/>
        <v/>
      </c>
      <c r="R28" s="171" t="str">
        <f t="shared" si="1"/>
        <v/>
      </c>
      <c r="S28" s="172" t="str">
        <f t="shared" si="3"/>
        <v/>
      </c>
      <c r="T28" s="3" t="str">
        <f t="shared" si="4"/>
        <v xml:space="preserve"> </v>
      </c>
      <c r="U28" s="3" t="str">
        <f>IF(D28&lt;&gt;"",VLOOKUP(D28,'Drop downs'!B:C,2,0),"")</f>
        <v/>
      </c>
      <c r="V28" s="3" t="str">
        <f t="shared" si="5"/>
        <v/>
      </c>
    </row>
    <row r="29" spans="1:22" x14ac:dyDescent="0.3">
      <c r="A29" s="47" t="str">
        <f t="shared" si="6"/>
        <v/>
      </c>
      <c r="B29" s="173"/>
      <c r="C29" s="173"/>
      <c r="D29" s="173"/>
      <c r="E29" s="173"/>
      <c r="F29" s="173"/>
      <c r="G29" s="173"/>
      <c r="H29" s="173"/>
      <c r="I29" s="173"/>
      <c r="J29" s="174"/>
      <c r="K29" s="175"/>
      <c r="L29" s="175"/>
      <c r="M29" s="175"/>
      <c r="N29" s="176"/>
      <c r="O29" s="176"/>
      <c r="P29" s="176"/>
      <c r="Q29" s="11" t="str">
        <f t="shared" si="2"/>
        <v/>
      </c>
      <c r="R29" s="171" t="str">
        <f t="shared" si="1"/>
        <v/>
      </c>
      <c r="S29" s="172" t="str">
        <f t="shared" si="3"/>
        <v/>
      </c>
      <c r="T29" s="3" t="str">
        <f t="shared" si="4"/>
        <v xml:space="preserve"> </v>
      </c>
      <c r="U29" s="3" t="str">
        <f>IF(D29&lt;&gt;"",VLOOKUP(D29,'Drop downs'!B:C,2,0),"")</f>
        <v/>
      </c>
      <c r="V29" s="3" t="str">
        <f t="shared" si="5"/>
        <v/>
      </c>
    </row>
    <row r="30" spans="1:22" x14ac:dyDescent="0.3">
      <c r="A30" s="47" t="str">
        <f t="shared" si="6"/>
        <v/>
      </c>
      <c r="B30" s="173"/>
      <c r="C30" s="173"/>
      <c r="D30" s="173"/>
      <c r="E30" s="173"/>
      <c r="F30" s="173"/>
      <c r="G30" s="173"/>
      <c r="H30" s="173"/>
      <c r="I30" s="173"/>
      <c r="J30" s="174"/>
      <c r="K30" s="175"/>
      <c r="L30" s="175"/>
      <c r="M30" s="175"/>
      <c r="N30" s="176"/>
      <c r="O30" s="176"/>
      <c r="P30" s="176"/>
      <c r="Q30" s="11" t="str">
        <f t="shared" si="2"/>
        <v/>
      </c>
      <c r="R30" s="171" t="str">
        <f t="shared" si="1"/>
        <v/>
      </c>
      <c r="S30" s="172" t="str">
        <f t="shared" si="3"/>
        <v/>
      </c>
      <c r="T30" s="3" t="str">
        <f t="shared" si="4"/>
        <v xml:space="preserve"> </v>
      </c>
      <c r="U30" s="3" t="str">
        <f>IF(D30&lt;&gt;"",VLOOKUP(D30,'Drop downs'!B:C,2,0),"")</f>
        <v/>
      </c>
      <c r="V30" s="3" t="str">
        <f t="shared" si="5"/>
        <v/>
      </c>
    </row>
    <row r="31" spans="1:22" x14ac:dyDescent="0.3">
      <c r="A31" s="47" t="str">
        <f t="shared" si="6"/>
        <v/>
      </c>
      <c r="B31" s="173"/>
      <c r="C31" s="173"/>
      <c r="D31" s="173"/>
      <c r="E31" s="173"/>
      <c r="F31" s="173"/>
      <c r="G31" s="173"/>
      <c r="H31" s="173"/>
      <c r="I31" s="173"/>
      <c r="J31" s="174"/>
      <c r="K31" s="175"/>
      <c r="L31" s="175"/>
      <c r="M31" s="175"/>
      <c r="N31" s="176"/>
      <c r="O31" s="176"/>
      <c r="P31" s="176"/>
      <c r="Q31" s="11" t="str">
        <f t="shared" si="2"/>
        <v/>
      </c>
      <c r="R31" s="171" t="str">
        <f t="shared" si="1"/>
        <v/>
      </c>
      <c r="S31" s="172" t="str">
        <f t="shared" si="3"/>
        <v/>
      </c>
      <c r="T31" s="3" t="str">
        <f t="shared" si="4"/>
        <v xml:space="preserve"> </v>
      </c>
      <c r="U31" s="3" t="str">
        <f>IF(D31&lt;&gt;"",VLOOKUP(D31,'Drop downs'!B:C,2,0),"")</f>
        <v/>
      </c>
      <c r="V31" s="3" t="str">
        <f t="shared" si="5"/>
        <v/>
      </c>
    </row>
    <row r="32" spans="1:22" x14ac:dyDescent="0.3">
      <c r="A32" s="47" t="str">
        <f t="shared" si="6"/>
        <v/>
      </c>
      <c r="B32" s="173"/>
      <c r="C32" s="173"/>
      <c r="D32" s="173"/>
      <c r="E32" s="173"/>
      <c r="F32" s="173"/>
      <c r="G32" s="173"/>
      <c r="H32" s="173"/>
      <c r="I32" s="173"/>
      <c r="J32" s="174"/>
      <c r="K32" s="175"/>
      <c r="L32" s="175"/>
      <c r="M32" s="175"/>
      <c r="N32" s="176"/>
      <c r="O32" s="176"/>
      <c r="P32" s="176"/>
      <c r="Q32" s="11" t="str">
        <f t="shared" si="2"/>
        <v/>
      </c>
      <c r="R32" s="171" t="str">
        <f t="shared" si="1"/>
        <v/>
      </c>
      <c r="S32" s="172" t="str">
        <f t="shared" si="3"/>
        <v/>
      </c>
      <c r="T32" s="3" t="str">
        <f t="shared" si="4"/>
        <v xml:space="preserve"> </v>
      </c>
      <c r="U32" s="3" t="str">
        <f>IF(D32&lt;&gt;"",VLOOKUP(D32,'Drop downs'!B:C,2,0),"")</f>
        <v/>
      </c>
      <c r="V32" s="3" t="str">
        <f t="shared" si="5"/>
        <v/>
      </c>
    </row>
    <row r="33" spans="1:22" x14ac:dyDescent="0.3">
      <c r="A33" s="47" t="str">
        <f t="shared" si="6"/>
        <v/>
      </c>
      <c r="B33" s="173"/>
      <c r="C33" s="173"/>
      <c r="D33" s="173"/>
      <c r="E33" s="173"/>
      <c r="F33" s="173"/>
      <c r="G33" s="173"/>
      <c r="H33" s="173"/>
      <c r="I33" s="173"/>
      <c r="J33" s="174"/>
      <c r="K33" s="175"/>
      <c r="L33" s="175"/>
      <c r="M33" s="175"/>
      <c r="N33" s="176"/>
      <c r="O33" s="176"/>
      <c r="P33" s="176"/>
      <c r="Q33" s="11" t="str">
        <f t="shared" si="2"/>
        <v/>
      </c>
      <c r="R33" s="171" t="str">
        <f t="shared" si="1"/>
        <v/>
      </c>
      <c r="S33" s="172" t="str">
        <f t="shared" si="3"/>
        <v/>
      </c>
      <c r="T33" s="3" t="str">
        <f t="shared" si="4"/>
        <v xml:space="preserve"> </v>
      </c>
      <c r="U33" s="3" t="str">
        <f>IF(D33&lt;&gt;"",VLOOKUP(D33,'Drop downs'!B:C,2,0),"")</f>
        <v/>
      </c>
      <c r="V33" s="3" t="str">
        <f t="shared" si="5"/>
        <v/>
      </c>
    </row>
    <row r="34" spans="1:22" x14ac:dyDescent="0.3">
      <c r="A34" s="47" t="str">
        <f t="shared" si="6"/>
        <v/>
      </c>
      <c r="B34" s="173"/>
      <c r="C34" s="173"/>
      <c r="D34" s="173"/>
      <c r="E34" s="173"/>
      <c r="F34" s="173"/>
      <c r="G34" s="173"/>
      <c r="H34" s="173"/>
      <c r="I34" s="173"/>
      <c r="J34" s="174"/>
      <c r="K34" s="175"/>
      <c r="L34" s="175"/>
      <c r="M34" s="175"/>
      <c r="N34" s="176"/>
      <c r="O34" s="176"/>
      <c r="P34" s="176"/>
      <c r="Q34" s="11" t="str">
        <f t="shared" si="2"/>
        <v/>
      </c>
      <c r="R34" s="171" t="str">
        <f t="shared" si="1"/>
        <v/>
      </c>
      <c r="S34" s="172" t="str">
        <f t="shared" si="3"/>
        <v/>
      </c>
      <c r="T34" s="3" t="str">
        <f t="shared" si="4"/>
        <v xml:space="preserve"> </v>
      </c>
      <c r="U34" s="3" t="str">
        <f>IF(D34&lt;&gt;"",VLOOKUP(D34,'Drop downs'!B:C,2,0),"")</f>
        <v/>
      </c>
      <c r="V34" s="3" t="str">
        <f t="shared" si="5"/>
        <v/>
      </c>
    </row>
    <row r="35" spans="1:22" x14ac:dyDescent="0.3">
      <c r="A35" s="47" t="str">
        <f t="shared" si="6"/>
        <v/>
      </c>
      <c r="B35" s="173"/>
      <c r="C35" s="173"/>
      <c r="D35" s="173"/>
      <c r="E35" s="173"/>
      <c r="F35" s="173"/>
      <c r="G35" s="173"/>
      <c r="H35" s="173"/>
      <c r="I35" s="173"/>
      <c r="J35" s="174"/>
      <c r="K35" s="175"/>
      <c r="L35" s="175"/>
      <c r="M35" s="175"/>
      <c r="N35" s="176"/>
      <c r="O35" s="176"/>
      <c r="P35" s="176"/>
      <c r="Q35" s="11" t="str">
        <f t="shared" si="2"/>
        <v/>
      </c>
      <c r="R35" s="171" t="str">
        <f t="shared" si="1"/>
        <v/>
      </c>
      <c r="S35" s="172" t="str">
        <f t="shared" si="3"/>
        <v/>
      </c>
      <c r="T35" s="3" t="str">
        <f t="shared" si="4"/>
        <v xml:space="preserve"> </v>
      </c>
      <c r="U35" s="3" t="str">
        <f>IF(D35&lt;&gt;"",VLOOKUP(D35,'Drop downs'!B:C,2,0),"")</f>
        <v/>
      </c>
      <c r="V35" s="3" t="str">
        <f t="shared" si="5"/>
        <v/>
      </c>
    </row>
    <row r="36" spans="1:22" x14ac:dyDescent="0.3">
      <c r="A36" s="47" t="str">
        <f t="shared" si="6"/>
        <v/>
      </c>
      <c r="B36" s="173"/>
      <c r="C36" s="173"/>
      <c r="D36" s="173"/>
      <c r="E36" s="173"/>
      <c r="F36" s="173"/>
      <c r="G36" s="173"/>
      <c r="H36" s="173"/>
      <c r="I36" s="173"/>
      <c r="J36" s="174"/>
      <c r="K36" s="175"/>
      <c r="L36" s="175"/>
      <c r="M36" s="175"/>
      <c r="N36" s="176"/>
      <c r="O36" s="176"/>
      <c r="P36" s="176"/>
      <c r="Q36" s="11" t="str">
        <f t="shared" si="2"/>
        <v/>
      </c>
      <c r="R36" s="171" t="str">
        <f t="shared" si="1"/>
        <v/>
      </c>
      <c r="S36" s="172" t="str">
        <f t="shared" si="3"/>
        <v/>
      </c>
      <c r="T36" s="3" t="str">
        <f t="shared" si="4"/>
        <v xml:space="preserve"> </v>
      </c>
      <c r="U36" s="3" t="str">
        <f>IF(D36&lt;&gt;"",VLOOKUP(D36,'Drop downs'!B:C,2,0),"")</f>
        <v/>
      </c>
      <c r="V36" s="3" t="str">
        <f t="shared" si="5"/>
        <v/>
      </c>
    </row>
    <row r="37" spans="1:22" x14ac:dyDescent="0.3">
      <c r="A37" s="47" t="str">
        <f t="shared" si="6"/>
        <v/>
      </c>
      <c r="B37" s="173"/>
      <c r="C37" s="173"/>
      <c r="D37" s="173"/>
      <c r="E37" s="173"/>
      <c r="F37" s="173"/>
      <c r="G37" s="173"/>
      <c r="H37" s="173"/>
      <c r="I37" s="173"/>
      <c r="J37" s="174"/>
      <c r="K37" s="175"/>
      <c r="L37" s="175"/>
      <c r="M37" s="175"/>
      <c r="N37" s="176"/>
      <c r="O37" s="176"/>
      <c r="P37" s="176"/>
      <c r="Q37" s="11" t="str">
        <f t="shared" si="2"/>
        <v/>
      </c>
      <c r="R37" s="171" t="str">
        <f t="shared" si="1"/>
        <v/>
      </c>
      <c r="S37" s="172" t="str">
        <f t="shared" si="3"/>
        <v/>
      </c>
      <c r="T37" s="3" t="str">
        <f t="shared" si="4"/>
        <v xml:space="preserve"> </v>
      </c>
      <c r="U37" s="3" t="str">
        <f>IF(D37&lt;&gt;"",VLOOKUP(D37,'Drop downs'!B:C,2,0),"")</f>
        <v/>
      </c>
      <c r="V37" s="3" t="str">
        <f t="shared" si="5"/>
        <v/>
      </c>
    </row>
    <row r="38" spans="1:22" x14ac:dyDescent="0.3">
      <c r="A38" s="47" t="str">
        <f t="shared" si="6"/>
        <v/>
      </c>
      <c r="B38" s="173"/>
      <c r="C38" s="173"/>
      <c r="D38" s="173"/>
      <c r="E38" s="173"/>
      <c r="F38" s="173"/>
      <c r="G38" s="173"/>
      <c r="H38" s="173"/>
      <c r="I38" s="173"/>
      <c r="J38" s="174"/>
      <c r="K38" s="175"/>
      <c r="L38" s="175"/>
      <c r="M38" s="175"/>
      <c r="N38" s="176"/>
      <c r="O38" s="176"/>
      <c r="P38" s="176"/>
      <c r="Q38" s="11" t="str">
        <f t="shared" si="2"/>
        <v/>
      </c>
      <c r="R38" s="171" t="str">
        <f t="shared" si="1"/>
        <v/>
      </c>
      <c r="S38" s="172" t="str">
        <f t="shared" si="3"/>
        <v/>
      </c>
      <c r="T38" s="3" t="str">
        <f t="shared" si="4"/>
        <v xml:space="preserve"> </v>
      </c>
      <c r="U38" s="3" t="str">
        <f>IF(D38&lt;&gt;"",VLOOKUP(D38,'Drop downs'!B:C,2,0),"")</f>
        <v/>
      </c>
      <c r="V38" s="3" t="str">
        <f t="shared" si="5"/>
        <v/>
      </c>
    </row>
    <row r="39" spans="1:22" x14ac:dyDescent="0.3">
      <c r="A39" s="47" t="str">
        <f t="shared" si="6"/>
        <v/>
      </c>
      <c r="B39" s="173"/>
      <c r="C39" s="173"/>
      <c r="D39" s="173"/>
      <c r="E39" s="173"/>
      <c r="F39" s="173"/>
      <c r="G39" s="173"/>
      <c r="H39" s="173"/>
      <c r="I39" s="173"/>
      <c r="J39" s="174"/>
      <c r="K39" s="175"/>
      <c r="L39" s="175"/>
      <c r="M39" s="175"/>
      <c r="N39" s="176"/>
      <c r="O39" s="176"/>
      <c r="P39" s="176"/>
      <c r="Q39" s="11" t="str">
        <f t="shared" si="2"/>
        <v/>
      </c>
      <c r="R39" s="171" t="str">
        <f t="shared" si="1"/>
        <v/>
      </c>
      <c r="S39" s="172" t="str">
        <f t="shared" si="3"/>
        <v/>
      </c>
      <c r="T39" s="3" t="str">
        <f t="shared" si="4"/>
        <v xml:space="preserve"> </v>
      </c>
      <c r="U39" s="3" t="str">
        <f>IF(D39&lt;&gt;"",VLOOKUP(D39,'Drop downs'!B:C,2,0),"")</f>
        <v/>
      </c>
      <c r="V39" s="3" t="str">
        <f t="shared" si="5"/>
        <v/>
      </c>
    </row>
    <row r="40" spans="1:22" x14ac:dyDescent="0.3">
      <c r="A40" s="47" t="str">
        <f t="shared" si="6"/>
        <v/>
      </c>
      <c r="B40" s="173"/>
      <c r="C40" s="173"/>
      <c r="D40" s="173"/>
      <c r="E40" s="173"/>
      <c r="F40" s="173"/>
      <c r="G40" s="173"/>
      <c r="H40" s="173"/>
      <c r="I40" s="173"/>
      <c r="J40" s="174"/>
      <c r="K40" s="175"/>
      <c r="L40" s="175"/>
      <c r="M40" s="175"/>
      <c r="N40" s="176"/>
      <c r="O40" s="176"/>
      <c r="P40" s="176"/>
      <c r="Q40" s="11" t="str">
        <f t="shared" si="2"/>
        <v/>
      </c>
      <c r="R40" s="171" t="str">
        <f t="shared" si="1"/>
        <v/>
      </c>
      <c r="S40" s="172" t="str">
        <f t="shared" si="3"/>
        <v/>
      </c>
      <c r="T40" s="3" t="str">
        <f t="shared" si="4"/>
        <v xml:space="preserve"> </v>
      </c>
      <c r="U40" s="3" t="str">
        <f>IF(D40&lt;&gt;"",VLOOKUP(D40,'Drop downs'!B:C,2,0),"")</f>
        <v/>
      </c>
      <c r="V40" s="3" t="str">
        <f t="shared" si="5"/>
        <v/>
      </c>
    </row>
    <row r="41" spans="1:22" x14ac:dyDescent="0.3">
      <c r="A41" s="47" t="str">
        <f t="shared" si="6"/>
        <v/>
      </c>
      <c r="B41" s="173"/>
      <c r="C41" s="173"/>
      <c r="D41" s="173"/>
      <c r="E41" s="173"/>
      <c r="F41" s="173"/>
      <c r="G41" s="173"/>
      <c r="H41" s="173"/>
      <c r="I41" s="173"/>
      <c r="J41" s="174"/>
      <c r="K41" s="175"/>
      <c r="L41" s="175"/>
      <c r="M41" s="175"/>
      <c r="N41" s="176"/>
      <c r="O41" s="176"/>
      <c r="P41" s="176"/>
      <c r="Q41" s="11" t="str">
        <f t="shared" si="2"/>
        <v/>
      </c>
      <c r="R41" s="171" t="str">
        <f t="shared" si="1"/>
        <v/>
      </c>
      <c r="S41" s="172" t="str">
        <f t="shared" si="3"/>
        <v/>
      </c>
      <c r="T41" s="3" t="str">
        <f t="shared" si="4"/>
        <v xml:space="preserve"> </v>
      </c>
      <c r="U41" s="3" t="str">
        <f>IF(D41&lt;&gt;"",VLOOKUP(D41,'Drop downs'!B:C,2,0),"")</f>
        <v/>
      </c>
      <c r="V41" s="3" t="str">
        <f t="shared" si="5"/>
        <v/>
      </c>
    </row>
    <row r="42" spans="1:22" x14ac:dyDescent="0.3">
      <c r="A42" s="47" t="str">
        <f t="shared" si="6"/>
        <v/>
      </c>
      <c r="B42" s="173"/>
      <c r="C42" s="173"/>
      <c r="D42" s="173"/>
      <c r="E42" s="173"/>
      <c r="F42" s="173"/>
      <c r="G42" s="173"/>
      <c r="H42" s="173"/>
      <c r="I42" s="173"/>
      <c r="J42" s="174"/>
      <c r="K42" s="175"/>
      <c r="L42" s="175"/>
      <c r="M42" s="175"/>
      <c r="N42" s="176"/>
      <c r="O42" s="176"/>
      <c r="P42" s="176"/>
      <c r="Q42" s="11" t="str">
        <f t="shared" si="2"/>
        <v/>
      </c>
      <c r="R42" s="171" t="str">
        <f t="shared" si="1"/>
        <v/>
      </c>
      <c r="S42" s="172" t="str">
        <f t="shared" si="3"/>
        <v/>
      </c>
      <c r="T42" s="3" t="str">
        <f t="shared" si="4"/>
        <v xml:space="preserve"> </v>
      </c>
      <c r="U42" s="3" t="str">
        <f>IF(D42&lt;&gt;"",VLOOKUP(D42,'Drop downs'!B:C,2,0),"")</f>
        <v/>
      </c>
      <c r="V42" s="3" t="str">
        <f t="shared" si="5"/>
        <v/>
      </c>
    </row>
    <row r="43" spans="1:22" x14ac:dyDescent="0.3">
      <c r="A43" s="47" t="str">
        <f t="shared" si="6"/>
        <v/>
      </c>
      <c r="B43" s="173"/>
      <c r="C43" s="173"/>
      <c r="D43" s="173"/>
      <c r="E43" s="173"/>
      <c r="F43" s="173"/>
      <c r="G43" s="173"/>
      <c r="H43" s="173"/>
      <c r="I43" s="173"/>
      <c r="J43" s="174"/>
      <c r="K43" s="175"/>
      <c r="L43" s="175"/>
      <c r="M43" s="175"/>
      <c r="N43" s="176"/>
      <c r="O43" s="176"/>
      <c r="P43" s="176"/>
      <c r="Q43" s="11" t="str">
        <f t="shared" si="2"/>
        <v/>
      </c>
      <c r="R43" s="171" t="str">
        <f t="shared" si="1"/>
        <v/>
      </c>
      <c r="S43" s="172" t="str">
        <f t="shared" si="3"/>
        <v/>
      </c>
      <c r="T43" s="3" t="str">
        <f t="shared" si="4"/>
        <v xml:space="preserve"> </v>
      </c>
      <c r="U43" s="3" t="str">
        <f>IF(D43&lt;&gt;"",VLOOKUP(D43,'Drop downs'!B:C,2,0),"")</f>
        <v/>
      </c>
      <c r="V43" s="3" t="str">
        <f t="shared" si="5"/>
        <v/>
      </c>
    </row>
    <row r="44" spans="1:22" x14ac:dyDescent="0.3">
      <c r="A44" s="47" t="str">
        <f t="shared" si="6"/>
        <v/>
      </c>
      <c r="B44" s="173"/>
      <c r="C44" s="173"/>
      <c r="D44" s="173"/>
      <c r="E44" s="173"/>
      <c r="F44" s="173"/>
      <c r="G44" s="173"/>
      <c r="H44" s="173"/>
      <c r="I44" s="173"/>
      <c r="J44" s="174"/>
      <c r="K44" s="175"/>
      <c r="L44" s="175"/>
      <c r="M44" s="175"/>
      <c r="N44" s="176"/>
      <c r="O44" s="176"/>
      <c r="P44" s="176"/>
      <c r="Q44" s="11" t="str">
        <f t="shared" si="2"/>
        <v/>
      </c>
      <c r="R44" s="171" t="str">
        <f t="shared" si="1"/>
        <v/>
      </c>
      <c r="S44" s="172" t="str">
        <f t="shared" si="3"/>
        <v/>
      </c>
      <c r="T44" s="3" t="str">
        <f t="shared" si="4"/>
        <v xml:space="preserve"> </v>
      </c>
      <c r="U44" s="3" t="str">
        <f>IF(D44&lt;&gt;"",VLOOKUP(D44,'Drop downs'!B:C,2,0),"")</f>
        <v/>
      </c>
      <c r="V44" s="3" t="str">
        <f t="shared" si="5"/>
        <v/>
      </c>
    </row>
    <row r="45" spans="1:22" x14ac:dyDescent="0.3">
      <c r="A45" s="47" t="str">
        <f t="shared" si="6"/>
        <v/>
      </c>
      <c r="B45" s="173"/>
      <c r="C45" s="173"/>
      <c r="D45" s="173"/>
      <c r="E45" s="173"/>
      <c r="F45" s="173"/>
      <c r="G45" s="173"/>
      <c r="H45" s="173"/>
      <c r="I45" s="173"/>
      <c r="J45" s="174"/>
      <c r="K45" s="175"/>
      <c r="L45" s="175"/>
      <c r="M45" s="175"/>
      <c r="N45" s="176"/>
      <c r="O45" s="176"/>
      <c r="P45" s="176"/>
      <c r="Q45" s="11" t="str">
        <f t="shared" si="2"/>
        <v/>
      </c>
      <c r="R45" s="171" t="str">
        <f t="shared" si="1"/>
        <v/>
      </c>
      <c r="S45" s="172" t="str">
        <f t="shared" si="3"/>
        <v/>
      </c>
      <c r="T45" s="3" t="str">
        <f t="shared" si="4"/>
        <v xml:space="preserve"> </v>
      </c>
      <c r="U45" s="3" t="str">
        <f>IF(D45&lt;&gt;"",VLOOKUP(D45,'Drop downs'!B:C,2,0),"")</f>
        <v/>
      </c>
      <c r="V45" s="3" t="str">
        <f t="shared" si="5"/>
        <v/>
      </c>
    </row>
    <row r="46" spans="1:22" x14ac:dyDescent="0.3">
      <c r="A46" s="47" t="str">
        <f t="shared" si="6"/>
        <v/>
      </c>
      <c r="B46" s="173"/>
      <c r="C46" s="173"/>
      <c r="D46" s="173"/>
      <c r="E46" s="173"/>
      <c r="F46" s="173"/>
      <c r="G46" s="173"/>
      <c r="H46" s="173"/>
      <c r="I46" s="173"/>
      <c r="J46" s="174"/>
      <c r="K46" s="175"/>
      <c r="L46" s="175"/>
      <c r="M46" s="175"/>
      <c r="N46" s="176"/>
      <c r="O46" s="176"/>
      <c r="P46" s="176"/>
      <c r="Q46" s="11" t="str">
        <f t="shared" si="2"/>
        <v/>
      </c>
      <c r="R46" s="171" t="str">
        <f t="shared" si="1"/>
        <v/>
      </c>
      <c r="S46" s="172" t="str">
        <f t="shared" si="3"/>
        <v/>
      </c>
      <c r="T46" s="3" t="str">
        <f t="shared" si="4"/>
        <v xml:space="preserve"> </v>
      </c>
      <c r="U46" s="3" t="str">
        <f>IF(D46&lt;&gt;"",VLOOKUP(D46,'Drop downs'!B:C,2,0),"")</f>
        <v/>
      </c>
      <c r="V46" s="3" t="str">
        <f t="shared" si="5"/>
        <v/>
      </c>
    </row>
    <row r="47" spans="1:22" x14ac:dyDescent="0.3">
      <c r="A47" s="47" t="str">
        <f t="shared" si="6"/>
        <v/>
      </c>
      <c r="B47" s="173"/>
      <c r="C47" s="173"/>
      <c r="D47" s="173"/>
      <c r="E47" s="173"/>
      <c r="F47" s="173"/>
      <c r="G47" s="173"/>
      <c r="H47" s="173"/>
      <c r="I47" s="173"/>
      <c r="J47" s="174"/>
      <c r="K47" s="175"/>
      <c r="L47" s="175"/>
      <c r="M47" s="175"/>
      <c r="N47" s="176"/>
      <c r="O47" s="176"/>
      <c r="P47" s="176"/>
      <c r="Q47" s="11" t="str">
        <f t="shared" si="2"/>
        <v/>
      </c>
      <c r="R47" s="171" t="str">
        <f t="shared" si="1"/>
        <v/>
      </c>
      <c r="S47" s="172" t="str">
        <f t="shared" si="3"/>
        <v/>
      </c>
      <c r="T47" s="3" t="str">
        <f t="shared" si="4"/>
        <v xml:space="preserve"> </v>
      </c>
      <c r="U47" s="3" t="str">
        <f>IF(D47&lt;&gt;"",VLOOKUP(D47,'Drop downs'!B:C,2,0),"")</f>
        <v/>
      </c>
      <c r="V47" s="3" t="str">
        <f t="shared" si="5"/>
        <v/>
      </c>
    </row>
    <row r="48" spans="1:22" x14ac:dyDescent="0.3">
      <c r="A48" s="47" t="str">
        <f t="shared" si="6"/>
        <v/>
      </c>
      <c r="B48" s="173"/>
      <c r="C48" s="173"/>
      <c r="D48" s="173"/>
      <c r="E48" s="173"/>
      <c r="F48" s="173"/>
      <c r="G48" s="173"/>
      <c r="H48" s="173"/>
      <c r="I48" s="173"/>
      <c r="J48" s="174"/>
      <c r="K48" s="175"/>
      <c r="L48" s="175"/>
      <c r="M48" s="175"/>
      <c r="N48" s="176"/>
      <c r="O48" s="176"/>
      <c r="P48" s="176"/>
      <c r="Q48" s="11" t="str">
        <f t="shared" si="2"/>
        <v/>
      </c>
      <c r="R48" s="171" t="str">
        <f t="shared" si="1"/>
        <v/>
      </c>
      <c r="S48" s="172" t="str">
        <f t="shared" si="3"/>
        <v/>
      </c>
      <c r="T48" s="3" t="str">
        <f t="shared" si="4"/>
        <v xml:space="preserve"> </v>
      </c>
      <c r="U48" s="3" t="str">
        <f>IF(D48&lt;&gt;"",VLOOKUP(D48,'Drop downs'!B:C,2,0),"")</f>
        <v/>
      </c>
      <c r="V48" s="3" t="str">
        <f t="shared" si="5"/>
        <v/>
      </c>
    </row>
    <row r="49" spans="1:22" x14ac:dyDescent="0.3">
      <c r="A49" s="47" t="str">
        <f t="shared" si="6"/>
        <v/>
      </c>
      <c r="B49" s="173"/>
      <c r="C49" s="173"/>
      <c r="D49" s="173"/>
      <c r="E49" s="173"/>
      <c r="F49" s="173"/>
      <c r="G49" s="173"/>
      <c r="H49" s="173"/>
      <c r="I49" s="173"/>
      <c r="J49" s="174"/>
      <c r="K49" s="175"/>
      <c r="L49" s="175"/>
      <c r="M49" s="175"/>
      <c r="N49" s="176"/>
      <c r="O49" s="176"/>
      <c r="P49" s="176"/>
      <c r="Q49" s="11" t="str">
        <f t="shared" si="2"/>
        <v/>
      </c>
      <c r="R49" s="171" t="str">
        <f t="shared" si="1"/>
        <v/>
      </c>
      <c r="S49" s="172" t="str">
        <f t="shared" si="3"/>
        <v/>
      </c>
      <c r="T49" s="3" t="str">
        <f t="shared" si="4"/>
        <v xml:space="preserve"> </v>
      </c>
      <c r="U49" s="3" t="str">
        <f>IF(D49&lt;&gt;"",VLOOKUP(D49,'Drop downs'!B:C,2,0),"")</f>
        <v/>
      </c>
      <c r="V49" s="3" t="str">
        <f t="shared" si="5"/>
        <v/>
      </c>
    </row>
    <row r="50" spans="1:22" x14ac:dyDescent="0.3">
      <c r="A50" s="47" t="str">
        <f t="shared" si="6"/>
        <v/>
      </c>
      <c r="B50" s="173"/>
      <c r="C50" s="173"/>
      <c r="D50" s="173"/>
      <c r="E50" s="173"/>
      <c r="F50" s="173"/>
      <c r="G50" s="173"/>
      <c r="H50" s="173"/>
      <c r="I50" s="173"/>
      <c r="J50" s="174"/>
      <c r="K50" s="175"/>
      <c r="L50" s="175"/>
      <c r="M50" s="175"/>
      <c r="N50" s="176"/>
      <c r="O50" s="176"/>
      <c r="P50" s="176"/>
      <c r="Q50" s="11" t="str">
        <f t="shared" si="2"/>
        <v/>
      </c>
      <c r="R50" s="171" t="str">
        <f t="shared" si="1"/>
        <v/>
      </c>
      <c r="S50" s="172" t="str">
        <f t="shared" si="3"/>
        <v/>
      </c>
      <c r="T50" s="3" t="str">
        <f t="shared" si="4"/>
        <v xml:space="preserve"> </v>
      </c>
      <c r="U50" s="3" t="str">
        <f>IF(D50&lt;&gt;"",VLOOKUP(D50,'Drop downs'!B:C,2,0),"")</f>
        <v/>
      </c>
      <c r="V50" s="3" t="str">
        <f t="shared" si="5"/>
        <v/>
      </c>
    </row>
    <row r="51" spans="1:22" x14ac:dyDescent="0.3">
      <c r="A51" s="47" t="str">
        <f t="shared" si="6"/>
        <v/>
      </c>
      <c r="B51" s="173"/>
      <c r="C51" s="173"/>
      <c r="D51" s="173"/>
      <c r="E51" s="173"/>
      <c r="F51" s="173"/>
      <c r="G51" s="173"/>
      <c r="H51" s="173"/>
      <c r="I51" s="173"/>
      <c r="J51" s="174"/>
      <c r="K51" s="175"/>
      <c r="L51" s="175"/>
      <c r="M51" s="175"/>
      <c r="N51" s="176"/>
      <c r="O51" s="176"/>
      <c r="P51" s="176"/>
      <c r="Q51" s="11" t="str">
        <f t="shared" si="2"/>
        <v/>
      </c>
      <c r="R51" s="171" t="str">
        <f t="shared" si="1"/>
        <v/>
      </c>
      <c r="S51" s="172" t="str">
        <f t="shared" si="3"/>
        <v/>
      </c>
      <c r="T51" s="3" t="str">
        <f t="shared" si="4"/>
        <v xml:space="preserve"> </v>
      </c>
      <c r="U51" s="3" t="str">
        <f>IF(D51&lt;&gt;"",VLOOKUP(D51,'Drop downs'!B:C,2,0),"")</f>
        <v/>
      </c>
      <c r="V51" s="3" t="str">
        <f t="shared" si="5"/>
        <v/>
      </c>
    </row>
    <row r="52" spans="1:22" x14ac:dyDescent="0.3">
      <c r="A52" s="47" t="str">
        <f t="shared" si="6"/>
        <v/>
      </c>
      <c r="B52" s="173"/>
      <c r="C52" s="173"/>
      <c r="D52" s="173"/>
      <c r="E52" s="173"/>
      <c r="F52" s="173"/>
      <c r="G52" s="173"/>
      <c r="H52" s="173"/>
      <c r="I52" s="173"/>
      <c r="J52" s="174"/>
      <c r="K52" s="175"/>
      <c r="L52" s="175"/>
      <c r="M52" s="175"/>
      <c r="N52" s="176"/>
      <c r="O52" s="176"/>
      <c r="P52" s="176"/>
      <c r="Q52" s="11" t="str">
        <f t="shared" si="2"/>
        <v/>
      </c>
      <c r="R52" s="171" t="str">
        <f t="shared" si="1"/>
        <v/>
      </c>
      <c r="S52" s="172" t="str">
        <f t="shared" si="3"/>
        <v/>
      </c>
      <c r="T52" s="3" t="str">
        <f t="shared" si="4"/>
        <v xml:space="preserve"> </v>
      </c>
      <c r="U52" s="3" t="str">
        <f>IF(D52&lt;&gt;"",VLOOKUP(D52,'Drop downs'!B:C,2,0),"")</f>
        <v/>
      </c>
      <c r="V52" s="3" t="str">
        <f t="shared" si="5"/>
        <v/>
      </c>
    </row>
    <row r="53" spans="1:22" x14ac:dyDescent="0.3">
      <c r="A53" s="47" t="str">
        <f t="shared" si="6"/>
        <v/>
      </c>
      <c r="B53" s="173"/>
      <c r="C53" s="173"/>
      <c r="D53" s="173"/>
      <c r="E53" s="173"/>
      <c r="F53" s="173"/>
      <c r="G53" s="173"/>
      <c r="H53" s="173"/>
      <c r="I53" s="173"/>
      <c r="J53" s="174"/>
      <c r="K53" s="175"/>
      <c r="L53" s="175"/>
      <c r="M53" s="175"/>
      <c r="N53" s="176"/>
      <c r="O53" s="176"/>
      <c r="P53" s="176"/>
      <c r="Q53" s="11" t="str">
        <f t="shared" si="2"/>
        <v/>
      </c>
      <c r="R53" s="171" t="str">
        <f t="shared" si="1"/>
        <v/>
      </c>
      <c r="S53" s="172" t="str">
        <f t="shared" si="3"/>
        <v/>
      </c>
      <c r="T53" s="3" t="str">
        <f t="shared" si="4"/>
        <v xml:space="preserve"> </v>
      </c>
      <c r="U53" s="3" t="str">
        <f>IF(D53&lt;&gt;"",VLOOKUP(D53,'Drop downs'!B:C,2,0),"")</f>
        <v/>
      </c>
      <c r="V53" s="3" t="str">
        <f t="shared" si="5"/>
        <v/>
      </c>
    </row>
    <row r="54" spans="1:22" x14ac:dyDescent="0.3">
      <c r="A54" s="47" t="str">
        <f t="shared" si="6"/>
        <v/>
      </c>
      <c r="B54" s="173"/>
      <c r="C54" s="173"/>
      <c r="D54" s="173"/>
      <c r="E54" s="173"/>
      <c r="F54" s="173"/>
      <c r="G54" s="173"/>
      <c r="H54" s="173"/>
      <c r="I54" s="173"/>
      <c r="J54" s="174"/>
      <c r="K54" s="175"/>
      <c r="L54" s="175"/>
      <c r="M54" s="175"/>
      <c r="N54" s="176"/>
      <c r="O54" s="176"/>
      <c r="P54" s="176"/>
      <c r="Q54" s="11" t="str">
        <f t="shared" si="2"/>
        <v/>
      </c>
      <c r="R54" s="171" t="str">
        <f t="shared" si="1"/>
        <v/>
      </c>
      <c r="S54" s="172" t="str">
        <f t="shared" si="3"/>
        <v/>
      </c>
      <c r="T54" s="3" t="str">
        <f t="shared" si="4"/>
        <v xml:space="preserve"> </v>
      </c>
      <c r="U54" s="3" t="str">
        <f>IF(D54&lt;&gt;"",VLOOKUP(D54,'Drop downs'!B:C,2,0),"")</f>
        <v/>
      </c>
      <c r="V54" s="3" t="str">
        <f t="shared" si="5"/>
        <v/>
      </c>
    </row>
    <row r="55" spans="1:22" x14ac:dyDescent="0.3">
      <c r="A55" s="47" t="str">
        <f t="shared" si="6"/>
        <v/>
      </c>
      <c r="B55" s="173"/>
      <c r="C55" s="173"/>
      <c r="D55" s="173"/>
      <c r="E55" s="173"/>
      <c r="F55" s="173"/>
      <c r="G55" s="173"/>
      <c r="H55" s="173"/>
      <c r="I55" s="173"/>
      <c r="J55" s="174"/>
      <c r="K55" s="175"/>
      <c r="L55" s="175"/>
      <c r="M55" s="175"/>
      <c r="N55" s="176"/>
      <c r="O55" s="176"/>
      <c r="P55" s="176"/>
      <c r="Q55" s="11" t="str">
        <f t="shared" si="2"/>
        <v/>
      </c>
      <c r="R55" s="171" t="str">
        <f t="shared" si="1"/>
        <v/>
      </c>
      <c r="S55" s="172" t="str">
        <f t="shared" si="3"/>
        <v/>
      </c>
      <c r="T55" s="3" t="str">
        <f t="shared" si="4"/>
        <v xml:space="preserve"> </v>
      </c>
      <c r="U55" s="3" t="str">
        <f>IF(D55&lt;&gt;"",VLOOKUP(D55,'Drop downs'!B:C,2,0),"")</f>
        <v/>
      </c>
      <c r="V55" s="3" t="str">
        <f t="shared" si="5"/>
        <v/>
      </c>
    </row>
    <row r="56" spans="1:22" x14ac:dyDescent="0.3">
      <c r="A56" s="47" t="str">
        <f t="shared" si="6"/>
        <v/>
      </c>
      <c r="B56" s="173"/>
      <c r="C56" s="173"/>
      <c r="D56" s="173"/>
      <c r="E56" s="173"/>
      <c r="F56" s="173"/>
      <c r="G56" s="173"/>
      <c r="H56" s="173"/>
      <c r="I56" s="173"/>
      <c r="J56" s="174"/>
      <c r="K56" s="175"/>
      <c r="L56" s="175"/>
      <c r="M56" s="175"/>
      <c r="N56" s="176"/>
      <c r="O56" s="176"/>
      <c r="P56" s="176"/>
      <c r="Q56" s="11" t="str">
        <f t="shared" si="2"/>
        <v/>
      </c>
      <c r="R56" s="171" t="str">
        <f t="shared" si="1"/>
        <v/>
      </c>
      <c r="S56" s="172" t="str">
        <f t="shared" si="3"/>
        <v/>
      </c>
      <c r="T56" s="3" t="str">
        <f t="shared" si="4"/>
        <v xml:space="preserve"> </v>
      </c>
      <c r="U56" s="3" t="str">
        <f>IF(D56&lt;&gt;"",VLOOKUP(D56,'Drop downs'!B:C,2,0),"")</f>
        <v/>
      </c>
      <c r="V56" s="3" t="str">
        <f t="shared" si="5"/>
        <v/>
      </c>
    </row>
    <row r="57" spans="1:22" x14ac:dyDescent="0.3">
      <c r="A57" s="47" t="str">
        <f t="shared" si="6"/>
        <v/>
      </c>
      <c r="B57" s="173"/>
      <c r="C57" s="173"/>
      <c r="D57" s="173"/>
      <c r="E57" s="173"/>
      <c r="F57" s="173"/>
      <c r="G57" s="173"/>
      <c r="H57" s="173"/>
      <c r="I57" s="173"/>
      <c r="J57" s="174"/>
      <c r="K57" s="175"/>
      <c r="L57" s="175"/>
      <c r="M57" s="175"/>
      <c r="N57" s="176"/>
      <c r="O57" s="176"/>
      <c r="P57" s="176"/>
      <c r="Q57" s="11" t="str">
        <f t="shared" si="2"/>
        <v/>
      </c>
      <c r="R57" s="171" t="str">
        <f t="shared" si="1"/>
        <v/>
      </c>
      <c r="S57" s="172" t="str">
        <f t="shared" si="3"/>
        <v/>
      </c>
      <c r="T57" s="3" t="str">
        <f t="shared" si="4"/>
        <v xml:space="preserve"> </v>
      </c>
      <c r="U57" s="3" t="str">
        <f>IF(D57&lt;&gt;"",VLOOKUP(D57,'Drop downs'!B:C,2,0),"")</f>
        <v/>
      </c>
      <c r="V57" s="3" t="str">
        <f t="shared" si="5"/>
        <v/>
      </c>
    </row>
    <row r="58" spans="1:22" x14ac:dyDescent="0.3">
      <c r="A58" s="47" t="str">
        <f t="shared" si="6"/>
        <v/>
      </c>
      <c r="B58" s="173"/>
      <c r="C58" s="173"/>
      <c r="D58" s="173"/>
      <c r="E58" s="173"/>
      <c r="F58" s="173"/>
      <c r="G58" s="173"/>
      <c r="H58" s="173"/>
      <c r="I58" s="173"/>
      <c r="J58" s="174"/>
      <c r="K58" s="175"/>
      <c r="L58" s="175"/>
      <c r="M58" s="175"/>
      <c r="N58" s="176"/>
      <c r="O58" s="176"/>
      <c r="P58" s="176"/>
      <c r="Q58" s="11" t="str">
        <f t="shared" si="2"/>
        <v/>
      </c>
      <c r="R58" s="171" t="str">
        <f t="shared" si="1"/>
        <v/>
      </c>
      <c r="S58" s="172" t="str">
        <f t="shared" si="3"/>
        <v/>
      </c>
      <c r="T58" s="3" t="str">
        <f t="shared" si="4"/>
        <v xml:space="preserve"> </v>
      </c>
      <c r="U58" s="3" t="str">
        <f>IF(D58&lt;&gt;"",VLOOKUP(D58,'Drop downs'!B:C,2,0),"")</f>
        <v/>
      </c>
      <c r="V58" s="3" t="str">
        <f t="shared" si="5"/>
        <v/>
      </c>
    </row>
    <row r="59" spans="1:22" x14ac:dyDescent="0.3">
      <c r="A59" s="47" t="str">
        <f t="shared" si="6"/>
        <v/>
      </c>
      <c r="B59" s="173"/>
      <c r="C59" s="173"/>
      <c r="D59" s="173"/>
      <c r="E59" s="173"/>
      <c r="F59" s="173"/>
      <c r="G59" s="173"/>
      <c r="H59" s="173"/>
      <c r="I59" s="173"/>
      <c r="J59" s="174"/>
      <c r="K59" s="175"/>
      <c r="L59" s="175"/>
      <c r="M59" s="175"/>
      <c r="N59" s="176"/>
      <c r="O59" s="176"/>
      <c r="P59" s="176"/>
      <c r="Q59" s="11" t="str">
        <f t="shared" si="2"/>
        <v/>
      </c>
      <c r="R59" s="171" t="str">
        <f t="shared" si="1"/>
        <v/>
      </c>
      <c r="S59" s="172" t="str">
        <f t="shared" si="3"/>
        <v/>
      </c>
      <c r="T59" s="3" t="str">
        <f t="shared" si="4"/>
        <v xml:space="preserve"> </v>
      </c>
      <c r="U59" s="3" t="str">
        <f>IF(D59&lt;&gt;"",VLOOKUP(D59,'Drop downs'!B:C,2,0),"")</f>
        <v/>
      </c>
      <c r="V59" s="3" t="str">
        <f t="shared" si="5"/>
        <v/>
      </c>
    </row>
    <row r="60" spans="1:22" x14ac:dyDescent="0.3">
      <c r="A60" s="47" t="str">
        <f t="shared" si="6"/>
        <v/>
      </c>
      <c r="B60" s="173"/>
      <c r="C60" s="173"/>
      <c r="D60" s="173"/>
      <c r="E60" s="173"/>
      <c r="F60" s="173"/>
      <c r="G60" s="173"/>
      <c r="H60" s="173"/>
      <c r="I60" s="173"/>
      <c r="J60" s="174"/>
      <c r="K60" s="175"/>
      <c r="L60" s="175"/>
      <c r="M60" s="175"/>
      <c r="N60" s="176"/>
      <c r="O60" s="176"/>
      <c r="P60" s="176"/>
      <c r="Q60" s="11" t="str">
        <f t="shared" si="2"/>
        <v/>
      </c>
      <c r="R60" s="171" t="str">
        <f t="shared" si="1"/>
        <v/>
      </c>
      <c r="S60" s="172" t="str">
        <f t="shared" si="3"/>
        <v/>
      </c>
      <c r="T60" s="3" t="str">
        <f t="shared" si="4"/>
        <v xml:space="preserve"> </v>
      </c>
      <c r="U60" s="3" t="str">
        <f>IF(D60&lt;&gt;"",VLOOKUP(D60,'Drop downs'!B:C,2,0),"")</f>
        <v/>
      </c>
      <c r="V60" s="3" t="str">
        <f t="shared" si="5"/>
        <v/>
      </c>
    </row>
    <row r="61" spans="1:22" x14ac:dyDescent="0.3">
      <c r="A61" s="47" t="str">
        <f t="shared" si="6"/>
        <v/>
      </c>
      <c r="B61" s="173"/>
      <c r="C61" s="173"/>
      <c r="D61" s="173"/>
      <c r="E61" s="173"/>
      <c r="F61" s="173"/>
      <c r="G61" s="173"/>
      <c r="H61" s="173"/>
      <c r="I61" s="173"/>
      <c r="J61" s="174"/>
      <c r="K61" s="175"/>
      <c r="L61" s="175"/>
      <c r="M61" s="175"/>
      <c r="N61" s="176"/>
      <c r="O61" s="176"/>
      <c r="P61" s="176"/>
      <c r="Q61" s="11" t="str">
        <f t="shared" si="2"/>
        <v/>
      </c>
      <c r="R61" s="171" t="str">
        <f t="shared" si="1"/>
        <v/>
      </c>
      <c r="S61" s="172" t="str">
        <f t="shared" si="3"/>
        <v/>
      </c>
      <c r="T61" s="3" t="str">
        <f t="shared" si="4"/>
        <v xml:space="preserve"> </v>
      </c>
      <c r="U61" s="3" t="str">
        <f>IF(D61&lt;&gt;"",VLOOKUP(D61,'Drop downs'!B:C,2,0),"")</f>
        <v/>
      </c>
      <c r="V61" s="3" t="str">
        <f t="shared" si="5"/>
        <v/>
      </c>
    </row>
    <row r="62" spans="1:22" x14ac:dyDescent="0.3">
      <c r="A62" s="47" t="str">
        <f t="shared" si="6"/>
        <v/>
      </c>
      <c r="B62" s="173"/>
      <c r="C62" s="173"/>
      <c r="D62" s="173"/>
      <c r="E62" s="173"/>
      <c r="F62" s="173"/>
      <c r="G62" s="173"/>
      <c r="H62" s="173"/>
      <c r="I62" s="173"/>
      <c r="J62" s="174"/>
      <c r="K62" s="175"/>
      <c r="L62" s="175"/>
      <c r="M62" s="175"/>
      <c r="N62" s="176"/>
      <c r="O62" s="176"/>
      <c r="P62" s="176"/>
      <c r="Q62" s="11" t="str">
        <f t="shared" si="2"/>
        <v/>
      </c>
      <c r="R62" s="171" t="str">
        <f t="shared" si="1"/>
        <v/>
      </c>
      <c r="S62" s="172" t="str">
        <f t="shared" si="3"/>
        <v/>
      </c>
      <c r="T62" s="3" t="str">
        <f t="shared" si="4"/>
        <v xml:space="preserve"> </v>
      </c>
      <c r="U62" s="3" t="str">
        <f>IF(D62&lt;&gt;"",VLOOKUP(D62,'Drop downs'!B:C,2,0),"")</f>
        <v/>
      </c>
      <c r="V62" s="3" t="str">
        <f t="shared" si="5"/>
        <v/>
      </c>
    </row>
    <row r="63" spans="1:22" x14ac:dyDescent="0.3">
      <c r="A63" s="47" t="str">
        <f t="shared" si="6"/>
        <v/>
      </c>
      <c r="B63" s="173"/>
      <c r="C63" s="173"/>
      <c r="D63" s="173"/>
      <c r="E63" s="173"/>
      <c r="F63" s="173"/>
      <c r="G63" s="173"/>
      <c r="H63" s="173"/>
      <c r="I63" s="173"/>
      <c r="J63" s="174"/>
      <c r="K63" s="175"/>
      <c r="L63" s="175"/>
      <c r="M63" s="175"/>
      <c r="N63" s="176"/>
      <c r="O63" s="176"/>
      <c r="P63" s="176"/>
      <c r="Q63" s="11" t="str">
        <f t="shared" si="2"/>
        <v/>
      </c>
      <c r="R63" s="171" t="str">
        <f t="shared" si="1"/>
        <v/>
      </c>
      <c r="S63" s="172" t="str">
        <f t="shared" si="3"/>
        <v/>
      </c>
      <c r="T63" s="3" t="str">
        <f t="shared" si="4"/>
        <v xml:space="preserve"> </v>
      </c>
      <c r="U63" s="3" t="str">
        <f>IF(D63&lt;&gt;"",VLOOKUP(D63,'Drop downs'!B:C,2,0),"")</f>
        <v/>
      </c>
      <c r="V63" s="3" t="str">
        <f t="shared" si="5"/>
        <v/>
      </c>
    </row>
    <row r="64" spans="1:22" x14ac:dyDescent="0.3">
      <c r="A64" s="47" t="str">
        <f t="shared" si="6"/>
        <v/>
      </c>
      <c r="B64" s="173"/>
      <c r="C64" s="173"/>
      <c r="D64" s="173"/>
      <c r="E64" s="173"/>
      <c r="F64" s="173"/>
      <c r="G64" s="173"/>
      <c r="H64" s="173"/>
      <c r="I64" s="173"/>
      <c r="J64" s="174"/>
      <c r="K64" s="175"/>
      <c r="L64" s="175"/>
      <c r="M64" s="175"/>
      <c r="N64" s="176"/>
      <c r="O64" s="176"/>
      <c r="P64" s="176"/>
      <c r="Q64" s="11" t="str">
        <f t="shared" si="2"/>
        <v/>
      </c>
      <c r="R64" s="171" t="str">
        <f t="shared" si="1"/>
        <v/>
      </c>
      <c r="S64" s="172" t="str">
        <f t="shared" si="3"/>
        <v/>
      </c>
      <c r="T64" s="3" t="str">
        <f t="shared" si="4"/>
        <v xml:space="preserve"> </v>
      </c>
      <c r="U64" s="3" t="str">
        <f>IF(D64&lt;&gt;"",VLOOKUP(D64,'Drop downs'!B:C,2,0),"")</f>
        <v/>
      </c>
      <c r="V64" s="3" t="str">
        <f t="shared" si="5"/>
        <v/>
      </c>
    </row>
    <row r="65" spans="1:22" x14ac:dyDescent="0.3">
      <c r="A65" s="47" t="str">
        <f t="shared" si="6"/>
        <v/>
      </c>
      <c r="B65" s="173"/>
      <c r="C65" s="173"/>
      <c r="D65" s="173"/>
      <c r="E65" s="173"/>
      <c r="F65" s="173"/>
      <c r="G65" s="173"/>
      <c r="H65" s="173"/>
      <c r="I65" s="173"/>
      <c r="J65" s="174"/>
      <c r="K65" s="175"/>
      <c r="L65" s="175"/>
      <c r="M65" s="175"/>
      <c r="N65" s="176"/>
      <c r="O65" s="176"/>
      <c r="P65" s="176"/>
      <c r="Q65" s="11" t="str">
        <f t="shared" si="2"/>
        <v/>
      </c>
      <c r="R65" s="171" t="str">
        <f t="shared" si="1"/>
        <v/>
      </c>
      <c r="S65" s="172" t="str">
        <f t="shared" si="3"/>
        <v/>
      </c>
      <c r="T65" s="3" t="str">
        <f t="shared" si="4"/>
        <v xml:space="preserve"> </v>
      </c>
      <c r="U65" s="3" t="str">
        <f>IF(D65&lt;&gt;"",VLOOKUP(D65,'Drop downs'!B:C,2,0),"")</f>
        <v/>
      </c>
      <c r="V65" s="3" t="str">
        <f t="shared" si="5"/>
        <v/>
      </c>
    </row>
    <row r="66" spans="1:22" x14ac:dyDescent="0.3">
      <c r="A66" s="47" t="str">
        <f t="shared" si="6"/>
        <v/>
      </c>
      <c r="B66" s="173"/>
      <c r="C66" s="173"/>
      <c r="D66" s="173"/>
      <c r="E66" s="173"/>
      <c r="F66" s="173"/>
      <c r="G66" s="173"/>
      <c r="H66" s="173"/>
      <c r="I66" s="173"/>
      <c r="J66" s="174"/>
      <c r="K66" s="175"/>
      <c r="L66" s="175"/>
      <c r="M66" s="175"/>
      <c r="N66" s="176"/>
      <c r="O66" s="176"/>
      <c r="P66" s="176"/>
      <c r="Q66" s="11" t="str">
        <f t="shared" si="2"/>
        <v/>
      </c>
      <c r="R66" s="171" t="str">
        <f t="shared" si="1"/>
        <v/>
      </c>
      <c r="S66" s="172" t="str">
        <f t="shared" si="3"/>
        <v/>
      </c>
      <c r="T66" s="3" t="str">
        <f t="shared" si="4"/>
        <v xml:space="preserve"> </v>
      </c>
      <c r="U66" s="3" t="str">
        <f>IF(D66&lt;&gt;"",VLOOKUP(D66,'Drop downs'!B:C,2,0),"")</f>
        <v/>
      </c>
      <c r="V66" s="3" t="str">
        <f t="shared" si="5"/>
        <v/>
      </c>
    </row>
    <row r="67" spans="1:22" x14ac:dyDescent="0.3">
      <c r="A67" s="47" t="str">
        <f t="shared" si="6"/>
        <v/>
      </c>
      <c r="B67" s="173"/>
      <c r="C67" s="173"/>
      <c r="D67" s="173"/>
      <c r="E67" s="173"/>
      <c r="F67" s="173"/>
      <c r="G67" s="173"/>
      <c r="H67" s="173"/>
      <c r="I67" s="173"/>
      <c r="J67" s="174"/>
      <c r="K67" s="175"/>
      <c r="L67" s="175"/>
      <c r="M67" s="175"/>
      <c r="N67" s="176"/>
      <c r="O67" s="176"/>
      <c r="P67" s="176"/>
      <c r="Q67" s="11" t="str">
        <f t="shared" si="2"/>
        <v/>
      </c>
      <c r="R67" s="171" t="str">
        <f t="shared" si="1"/>
        <v/>
      </c>
      <c r="S67" s="172" t="str">
        <f t="shared" si="3"/>
        <v/>
      </c>
      <c r="T67" s="3" t="str">
        <f t="shared" si="4"/>
        <v xml:space="preserve"> </v>
      </c>
      <c r="U67" s="3" t="str">
        <f>IF(D67&lt;&gt;"",VLOOKUP(D67,'Drop downs'!B:C,2,0),"")</f>
        <v/>
      </c>
      <c r="V67" s="3" t="str">
        <f t="shared" si="5"/>
        <v/>
      </c>
    </row>
    <row r="68" spans="1:22" x14ac:dyDescent="0.3">
      <c r="A68" s="47" t="str">
        <f t="shared" si="6"/>
        <v/>
      </c>
      <c r="B68" s="173"/>
      <c r="C68" s="173"/>
      <c r="D68" s="173"/>
      <c r="E68" s="173"/>
      <c r="F68" s="173"/>
      <c r="G68" s="173"/>
      <c r="H68" s="173"/>
      <c r="I68" s="173"/>
      <c r="J68" s="174"/>
      <c r="K68" s="175"/>
      <c r="L68" s="175"/>
      <c r="M68" s="175"/>
      <c r="N68" s="176"/>
      <c r="O68" s="176"/>
      <c r="P68" s="176"/>
      <c r="Q68" s="11" t="str">
        <f t="shared" si="2"/>
        <v/>
      </c>
      <c r="R68" s="171" t="str">
        <f t="shared" si="1"/>
        <v/>
      </c>
      <c r="S68" s="172" t="str">
        <f t="shared" si="3"/>
        <v/>
      </c>
      <c r="T68" s="3" t="str">
        <f t="shared" si="4"/>
        <v xml:space="preserve"> </v>
      </c>
      <c r="U68" s="3" t="str">
        <f>IF(D68&lt;&gt;"",VLOOKUP(D68,'Drop downs'!B:C,2,0),"")</f>
        <v/>
      </c>
      <c r="V68" s="3" t="str">
        <f t="shared" si="5"/>
        <v/>
      </c>
    </row>
    <row r="69" spans="1:22" x14ac:dyDescent="0.3">
      <c r="A69" s="47" t="str">
        <f t="shared" si="6"/>
        <v/>
      </c>
      <c r="B69" s="173"/>
      <c r="C69" s="173"/>
      <c r="D69" s="173"/>
      <c r="E69" s="173"/>
      <c r="F69" s="173"/>
      <c r="G69" s="173"/>
      <c r="H69" s="173"/>
      <c r="I69" s="173"/>
      <c r="J69" s="174"/>
      <c r="K69" s="175"/>
      <c r="L69" s="175"/>
      <c r="M69" s="175"/>
      <c r="N69" s="176"/>
      <c r="O69" s="176"/>
      <c r="P69" s="176"/>
      <c r="Q69" s="11" t="str">
        <f t="shared" si="2"/>
        <v/>
      </c>
      <c r="R69" s="171" t="str">
        <f t="shared" si="1"/>
        <v/>
      </c>
      <c r="S69" s="172" t="str">
        <f t="shared" si="3"/>
        <v/>
      </c>
      <c r="T69" s="3" t="str">
        <f t="shared" si="4"/>
        <v xml:space="preserve"> </v>
      </c>
      <c r="U69" s="3" t="str">
        <f>IF(D69&lt;&gt;"",VLOOKUP(D69,'Drop downs'!B:C,2,0),"")</f>
        <v/>
      </c>
      <c r="V69" s="3" t="str">
        <f t="shared" si="5"/>
        <v/>
      </c>
    </row>
    <row r="70" spans="1:22" x14ac:dyDescent="0.3">
      <c r="A70" s="47" t="str">
        <f t="shared" si="6"/>
        <v/>
      </c>
      <c r="B70" s="173"/>
      <c r="C70" s="173"/>
      <c r="D70" s="173"/>
      <c r="E70" s="173"/>
      <c r="F70" s="173"/>
      <c r="G70" s="173"/>
      <c r="H70" s="173"/>
      <c r="I70" s="173"/>
      <c r="J70" s="174"/>
      <c r="K70" s="175"/>
      <c r="L70" s="175"/>
      <c r="M70" s="175"/>
      <c r="N70" s="176"/>
      <c r="O70" s="176"/>
      <c r="P70" s="176"/>
      <c r="Q70" s="11" t="str">
        <f t="shared" si="2"/>
        <v/>
      </c>
      <c r="R70" s="171" t="str">
        <f t="shared" si="1"/>
        <v/>
      </c>
      <c r="S70" s="172" t="str">
        <f t="shared" si="3"/>
        <v/>
      </c>
      <c r="T70" s="3" t="str">
        <f t="shared" si="4"/>
        <v xml:space="preserve"> </v>
      </c>
      <c r="U70" s="3" t="str">
        <f>IF(D70&lt;&gt;"",VLOOKUP(D70,'Drop downs'!B:C,2,0),"")</f>
        <v/>
      </c>
      <c r="V70" s="3" t="str">
        <f t="shared" si="5"/>
        <v/>
      </c>
    </row>
    <row r="71" spans="1:22" x14ac:dyDescent="0.3">
      <c r="A71" s="47" t="str">
        <f t="shared" si="6"/>
        <v/>
      </c>
      <c r="B71" s="173"/>
      <c r="C71" s="173"/>
      <c r="D71" s="173"/>
      <c r="E71" s="173"/>
      <c r="F71" s="173"/>
      <c r="G71" s="173"/>
      <c r="H71" s="173"/>
      <c r="I71" s="173"/>
      <c r="J71" s="174"/>
      <c r="K71" s="175"/>
      <c r="L71" s="175"/>
      <c r="M71" s="175"/>
      <c r="N71" s="176"/>
      <c r="O71" s="176"/>
      <c r="P71" s="176"/>
      <c r="Q71" s="11" t="str">
        <f t="shared" si="2"/>
        <v/>
      </c>
      <c r="R71" s="171" t="str">
        <f t="shared" si="1"/>
        <v/>
      </c>
      <c r="S71" s="172" t="str">
        <f t="shared" si="3"/>
        <v/>
      </c>
      <c r="T71" s="3" t="str">
        <f t="shared" si="4"/>
        <v xml:space="preserve"> </v>
      </c>
      <c r="U71" s="3" t="str">
        <f>IF(D71&lt;&gt;"",VLOOKUP(D71,'Drop downs'!B:C,2,0),"")</f>
        <v/>
      </c>
      <c r="V71" s="3" t="str">
        <f t="shared" si="5"/>
        <v/>
      </c>
    </row>
    <row r="72" spans="1:22" x14ac:dyDescent="0.3">
      <c r="A72" s="47" t="str">
        <f t="shared" si="6"/>
        <v/>
      </c>
      <c r="B72" s="173"/>
      <c r="C72" s="173"/>
      <c r="D72" s="173"/>
      <c r="E72" s="173"/>
      <c r="F72" s="173"/>
      <c r="G72" s="173"/>
      <c r="H72" s="173"/>
      <c r="I72" s="173"/>
      <c r="J72" s="174"/>
      <c r="K72" s="175"/>
      <c r="L72" s="175"/>
      <c r="M72" s="175"/>
      <c r="N72" s="176"/>
      <c r="O72" s="176"/>
      <c r="P72" s="176"/>
      <c r="Q72" s="11" t="str">
        <f t="shared" si="2"/>
        <v/>
      </c>
      <c r="R72" s="171" t="str">
        <f t="shared" si="1"/>
        <v/>
      </c>
      <c r="S72" s="172" t="str">
        <f t="shared" si="3"/>
        <v/>
      </c>
      <c r="T72" s="3" t="str">
        <f t="shared" si="4"/>
        <v xml:space="preserve"> </v>
      </c>
      <c r="U72" s="3" t="str">
        <f>IF(D72&lt;&gt;"",VLOOKUP(D72,'Drop downs'!B:C,2,0),"")</f>
        <v/>
      </c>
      <c r="V72" s="3" t="str">
        <f t="shared" si="5"/>
        <v/>
      </c>
    </row>
    <row r="73" spans="1:22" x14ac:dyDescent="0.3">
      <c r="A73" s="47" t="str">
        <f t="shared" si="6"/>
        <v/>
      </c>
      <c r="B73" s="173"/>
      <c r="C73" s="173"/>
      <c r="D73" s="173"/>
      <c r="E73" s="173"/>
      <c r="F73" s="173"/>
      <c r="G73" s="173"/>
      <c r="H73" s="173"/>
      <c r="I73" s="173"/>
      <c r="J73" s="174"/>
      <c r="K73" s="175"/>
      <c r="L73" s="175"/>
      <c r="M73" s="175"/>
      <c r="N73" s="176"/>
      <c r="O73" s="176"/>
      <c r="P73" s="176"/>
      <c r="Q73" s="11" t="str">
        <f t="shared" si="2"/>
        <v/>
      </c>
      <c r="R73" s="171" t="str">
        <f t="shared" si="1"/>
        <v/>
      </c>
      <c r="S73" s="172" t="str">
        <f t="shared" si="3"/>
        <v/>
      </c>
      <c r="T73" s="3" t="str">
        <f t="shared" si="4"/>
        <v xml:space="preserve"> </v>
      </c>
      <c r="U73" s="3" t="str">
        <f>IF(D73&lt;&gt;"",VLOOKUP(D73,'Drop downs'!B:C,2,0),"")</f>
        <v/>
      </c>
      <c r="V73" s="3" t="str">
        <f t="shared" si="5"/>
        <v/>
      </c>
    </row>
    <row r="74" spans="1:22" x14ac:dyDescent="0.3">
      <c r="A74" s="47" t="str">
        <f t="shared" si="6"/>
        <v/>
      </c>
      <c r="B74" s="173"/>
      <c r="C74" s="173"/>
      <c r="D74" s="173"/>
      <c r="E74" s="173"/>
      <c r="F74" s="173"/>
      <c r="G74" s="173"/>
      <c r="H74" s="173"/>
      <c r="I74" s="173"/>
      <c r="J74" s="174"/>
      <c r="K74" s="175"/>
      <c r="L74" s="175"/>
      <c r="M74" s="175"/>
      <c r="N74" s="176"/>
      <c r="O74" s="176"/>
      <c r="P74" s="176"/>
      <c r="Q74" s="11" t="str">
        <f t="shared" si="2"/>
        <v/>
      </c>
      <c r="R74" s="171" t="str">
        <f t="shared" ref="R74:R137" si="7">IF(O74&lt;&gt;"",EDATE(O74,$N$6),"")</f>
        <v/>
      </c>
      <c r="S74" s="172" t="str">
        <f t="shared" si="3"/>
        <v/>
      </c>
      <c r="T74" s="3" t="str">
        <f t="shared" si="4"/>
        <v xml:space="preserve"> </v>
      </c>
      <c r="U74" s="3" t="str">
        <f>IF(D74&lt;&gt;"",VLOOKUP(D74,'Drop downs'!B:C,2,0),"")</f>
        <v/>
      </c>
      <c r="V74" s="3" t="str">
        <f t="shared" si="5"/>
        <v/>
      </c>
    </row>
    <row r="75" spans="1:22" x14ac:dyDescent="0.3">
      <c r="A75" s="47" t="str">
        <f t="shared" si="6"/>
        <v/>
      </c>
      <c r="B75" s="173"/>
      <c r="C75" s="173"/>
      <c r="D75" s="173"/>
      <c r="E75" s="173"/>
      <c r="F75" s="173"/>
      <c r="G75" s="173"/>
      <c r="H75" s="173"/>
      <c r="I75" s="173"/>
      <c r="J75" s="174"/>
      <c r="K75" s="175"/>
      <c r="L75" s="175"/>
      <c r="M75" s="175"/>
      <c r="N75" s="176"/>
      <c r="O75" s="176"/>
      <c r="P75" s="176"/>
      <c r="Q75" s="11" t="str">
        <f t="shared" ref="Q75:Q138" si="8">IF(I75="contracted",M75,IF(M75&lt;&gt;"",M75*(1-$M$6),""))</f>
        <v/>
      </c>
      <c r="R75" s="171" t="str">
        <f t="shared" si="7"/>
        <v/>
      </c>
      <c r="S75" s="172" t="str">
        <f t="shared" ref="S75:S138" si="9">IFERROR(EOMONTH(R75,-1)+1,"")</f>
        <v/>
      </c>
      <c r="T75" s="3" t="str">
        <f t="shared" ref="T75:T138" si="10">J75&amp;" "&amp;D75</f>
        <v xml:space="preserve"> </v>
      </c>
      <c r="U75" s="3" t="str">
        <f>IF(D75&lt;&gt;"",VLOOKUP(D75,'Drop downs'!B:C,2,0),"")</f>
        <v/>
      </c>
      <c r="V75" s="3" t="str">
        <f t="shared" ref="V75:V138" si="11">IFERROR(R75-N75,"")</f>
        <v/>
      </c>
    </row>
    <row r="76" spans="1:22" x14ac:dyDescent="0.3">
      <c r="A76" s="47" t="str">
        <f t="shared" ref="A76:A139" si="12">IF(C75&lt;&gt;0,A75+1,"")</f>
        <v/>
      </c>
      <c r="B76" s="173"/>
      <c r="C76" s="173"/>
      <c r="D76" s="173"/>
      <c r="E76" s="173"/>
      <c r="F76" s="173"/>
      <c r="G76" s="173"/>
      <c r="H76" s="173"/>
      <c r="I76" s="173"/>
      <c r="J76" s="174"/>
      <c r="K76" s="175"/>
      <c r="L76" s="175"/>
      <c r="M76" s="175"/>
      <c r="N76" s="176"/>
      <c r="O76" s="176"/>
      <c r="P76" s="176"/>
      <c r="Q76" s="11" t="str">
        <f t="shared" si="8"/>
        <v/>
      </c>
      <c r="R76" s="171" t="str">
        <f t="shared" si="7"/>
        <v/>
      </c>
      <c r="S76" s="172" t="str">
        <f t="shared" si="9"/>
        <v/>
      </c>
      <c r="T76" s="3" t="str">
        <f t="shared" si="10"/>
        <v xml:space="preserve"> </v>
      </c>
      <c r="U76" s="3" t="str">
        <f>IF(D76&lt;&gt;"",VLOOKUP(D76,'Drop downs'!B:C,2,0),"")</f>
        <v/>
      </c>
      <c r="V76" s="3" t="str">
        <f t="shared" si="11"/>
        <v/>
      </c>
    </row>
    <row r="77" spans="1:22" x14ac:dyDescent="0.3">
      <c r="A77" s="47" t="str">
        <f t="shared" si="12"/>
        <v/>
      </c>
      <c r="B77" s="173"/>
      <c r="C77" s="173"/>
      <c r="D77" s="173"/>
      <c r="E77" s="173"/>
      <c r="F77" s="173"/>
      <c r="G77" s="173"/>
      <c r="H77" s="173"/>
      <c r="I77" s="173"/>
      <c r="J77" s="174"/>
      <c r="K77" s="175"/>
      <c r="L77" s="175"/>
      <c r="M77" s="175"/>
      <c r="N77" s="176"/>
      <c r="O77" s="176"/>
      <c r="P77" s="176"/>
      <c r="Q77" s="11" t="str">
        <f t="shared" si="8"/>
        <v/>
      </c>
      <c r="R77" s="171" t="str">
        <f t="shared" si="7"/>
        <v/>
      </c>
      <c r="S77" s="172" t="str">
        <f t="shared" si="9"/>
        <v/>
      </c>
      <c r="T77" s="3" t="str">
        <f t="shared" si="10"/>
        <v xml:space="preserve"> </v>
      </c>
      <c r="U77" s="3" t="str">
        <f>IF(D77&lt;&gt;"",VLOOKUP(D77,'Drop downs'!B:C,2,0),"")</f>
        <v/>
      </c>
      <c r="V77" s="3" t="str">
        <f t="shared" si="11"/>
        <v/>
      </c>
    </row>
    <row r="78" spans="1:22" x14ac:dyDescent="0.3">
      <c r="A78" s="47" t="str">
        <f t="shared" si="12"/>
        <v/>
      </c>
      <c r="B78" s="173"/>
      <c r="C78" s="173"/>
      <c r="D78" s="173"/>
      <c r="E78" s="173"/>
      <c r="F78" s="173"/>
      <c r="G78" s="173"/>
      <c r="H78" s="173"/>
      <c r="I78" s="173"/>
      <c r="J78" s="174"/>
      <c r="K78" s="175"/>
      <c r="L78" s="175"/>
      <c r="M78" s="175"/>
      <c r="N78" s="176"/>
      <c r="O78" s="176"/>
      <c r="P78" s="176"/>
      <c r="Q78" s="11" t="str">
        <f t="shared" si="8"/>
        <v/>
      </c>
      <c r="R78" s="171" t="str">
        <f t="shared" si="7"/>
        <v/>
      </c>
      <c r="S78" s="172" t="str">
        <f t="shared" si="9"/>
        <v/>
      </c>
      <c r="T78" s="3" t="str">
        <f t="shared" si="10"/>
        <v xml:space="preserve"> </v>
      </c>
      <c r="U78" s="3" t="str">
        <f>IF(D78&lt;&gt;"",VLOOKUP(D78,'Drop downs'!B:C,2,0),"")</f>
        <v/>
      </c>
      <c r="V78" s="3" t="str">
        <f t="shared" si="11"/>
        <v/>
      </c>
    </row>
    <row r="79" spans="1:22" x14ac:dyDescent="0.3">
      <c r="A79" s="47" t="str">
        <f t="shared" si="12"/>
        <v/>
      </c>
      <c r="B79" s="173"/>
      <c r="C79" s="173"/>
      <c r="D79" s="173"/>
      <c r="E79" s="173"/>
      <c r="F79" s="173"/>
      <c r="G79" s="173"/>
      <c r="H79" s="173"/>
      <c r="I79" s="173"/>
      <c r="J79" s="174"/>
      <c r="K79" s="175"/>
      <c r="L79" s="175"/>
      <c r="M79" s="175"/>
      <c r="N79" s="176"/>
      <c r="O79" s="176"/>
      <c r="P79" s="176"/>
      <c r="Q79" s="11" t="str">
        <f t="shared" si="8"/>
        <v/>
      </c>
      <c r="R79" s="171" t="str">
        <f t="shared" si="7"/>
        <v/>
      </c>
      <c r="S79" s="172" t="str">
        <f t="shared" si="9"/>
        <v/>
      </c>
      <c r="T79" s="3" t="str">
        <f t="shared" si="10"/>
        <v xml:space="preserve"> </v>
      </c>
      <c r="U79" s="3" t="str">
        <f>IF(D79&lt;&gt;"",VLOOKUP(D79,'Drop downs'!B:C,2,0),"")</f>
        <v/>
      </c>
      <c r="V79" s="3" t="str">
        <f t="shared" si="11"/>
        <v/>
      </c>
    </row>
    <row r="80" spans="1:22" x14ac:dyDescent="0.3">
      <c r="A80" s="47" t="str">
        <f t="shared" si="12"/>
        <v/>
      </c>
      <c r="B80" s="173"/>
      <c r="C80" s="173"/>
      <c r="D80" s="173"/>
      <c r="E80" s="173"/>
      <c r="F80" s="173"/>
      <c r="G80" s="173"/>
      <c r="H80" s="173"/>
      <c r="I80" s="173"/>
      <c r="J80" s="174"/>
      <c r="K80" s="175"/>
      <c r="L80" s="175"/>
      <c r="M80" s="175"/>
      <c r="N80" s="176"/>
      <c r="O80" s="176"/>
      <c r="P80" s="176"/>
      <c r="Q80" s="11" t="str">
        <f t="shared" si="8"/>
        <v/>
      </c>
      <c r="R80" s="171" t="str">
        <f t="shared" si="7"/>
        <v/>
      </c>
      <c r="S80" s="172" t="str">
        <f t="shared" si="9"/>
        <v/>
      </c>
      <c r="T80" s="3" t="str">
        <f t="shared" si="10"/>
        <v xml:space="preserve"> </v>
      </c>
      <c r="U80" s="3" t="str">
        <f>IF(D80&lt;&gt;"",VLOOKUP(D80,'Drop downs'!B:C,2,0),"")</f>
        <v/>
      </c>
      <c r="V80" s="3" t="str">
        <f t="shared" si="11"/>
        <v/>
      </c>
    </row>
    <row r="81" spans="1:22" x14ac:dyDescent="0.3">
      <c r="A81" s="47" t="str">
        <f t="shared" si="12"/>
        <v/>
      </c>
      <c r="B81" s="173"/>
      <c r="C81" s="173"/>
      <c r="D81" s="173"/>
      <c r="E81" s="173"/>
      <c r="F81" s="173"/>
      <c r="G81" s="173"/>
      <c r="H81" s="173"/>
      <c r="I81" s="173"/>
      <c r="J81" s="174"/>
      <c r="K81" s="175"/>
      <c r="L81" s="175"/>
      <c r="M81" s="175"/>
      <c r="N81" s="176"/>
      <c r="O81" s="176"/>
      <c r="P81" s="176"/>
      <c r="Q81" s="11" t="str">
        <f t="shared" si="8"/>
        <v/>
      </c>
      <c r="R81" s="171" t="str">
        <f t="shared" si="7"/>
        <v/>
      </c>
      <c r="S81" s="172" t="str">
        <f t="shared" si="9"/>
        <v/>
      </c>
      <c r="T81" s="3" t="str">
        <f t="shared" si="10"/>
        <v xml:space="preserve"> </v>
      </c>
      <c r="U81" s="3" t="str">
        <f>IF(D81&lt;&gt;"",VLOOKUP(D81,'Drop downs'!B:C,2,0),"")</f>
        <v/>
      </c>
      <c r="V81" s="3" t="str">
        <f t="shared" si="11"/>
        <v/>
      </c>
    </row>
    <row r="82" spans="1:22" x14ac:dyDescent="0.3">
      <c r="A82" s="47" t="str">
        <f t="shared" si="12"/>
        <v/>
      </c>
      <c r="B82" s="173"/>
      <c r="C82" s="173"/>
      <c r="D82" s="173"/>
      <c r="E82" s="173"/>
      <c r="F82" s="173"/>
      <c r="G82" s="173"/>
      <c r="H82" s="173"/>
      <c r="I82" s="173"/>
      <c r="J82" s="174"/>
      <c r="K82" s="175"/>
      <c r="L82" s="175"/>
      <c r="M82" s="175"/>
      <c r="N82" s="176"/>
      <c r="O82" s="176"/>
      <c r="P82" s="176"/>
      <c r="Q82" s="11" t="str">
        <f t="shared" si="8"/>
        <v/>
      </c>
      <c r="R82" s="171" t="str">
        <f t="shared" si="7"/>
        <v/>
      </c>
      <c r="S82" s="172" t="str">
        <f t="shared" si="9"/>
        <v/>
      </c>
      <c r="T82" s="3" t="str">
        <f t="shared" si="10"/>
        <v xml:space="preserve"> </v>
      </c>
      <c r="U82" s="3" t="str">
        <f>IF(D82&lt;&gt;"",VLOOKUP(D82,'Drop downs'!B:C,2,0),"")</f>
        <v/>
      </c>
      <c r="V82" s="3" t="str">
        <f t="shared" si="11"/>
        <v/>
      </c>
    </row>
    <row r="83" spans="1:22" x14ac:dyDescent="0.3">
      <c r="A83" s="47" t="str">
        <f t="shared" si="12"/>
        <v/>
      </c>
      <c r="B83" s="173"/>
      <c r="C83" s="173"/>
      <c r="D83" s="173"/>
      <c r="E83" s="173"/>
      <c r="F83" s="173"/>
      <c r="G83" s="173"/>
      <c r="H83" s="173"/>
      <c r="I83" s="173"/>
      <c r="J83" s="174"/>
      <c r="K83" s="175"/>
      <c r="L83" s="175"/>
      <c r="M83" s="175"/>
      <c r="N83" s="176"/>
      <c r="O83" s="176"/>
      <c r="P83" s="176"/>
      <c r="Q83" s="11" t="str">
        <f t="shared" si="8"/>
        <v/>
      </c>
      <c r="R83" s="171" t="str">
        <f t="shared" si="7"/>
        <v/>
      </c>
      <c r="S83" s="172" t="str">
        <f t="shared" si="9"/>
        <v/>
      </c>
      <c r="T83" s="3" t="str">
        <f t="shared" si="10"/>
        <v xml:space="preserve"> </v>
      </c>
      <c r="U83" s="3" t="str">
        <f>IF(D83&lt;&gt;"",VLOOKUP(D83,'Drop downs'!B:C,2,0),"")</f>
        <v/>
      </c>
      <c r="V83" s="3" t="str">
        <f t="shared" si="11"/>
        <v/>
      </c>
    </row>
    <row r="84" spans="1:22" x14ac:dyDescent="0.3">
      <c r="A84" s="47" t="str">
        <f t="shared" si="12"/>
        <v/>
      </c>
      <c r="B84" s="173"/>
      <c r="C84" s="173"/>
      <c r="D84" s="173"/>
      <c r="E84" s="173"/>
      <c r="F84" s="173"/>
      <c r="G84" s="173"/>
      <c r="H84" s="173"/>
      <c r="I84" s="173"/>
      <c r="J84" s="174"/>
      <c r="K84" s="175"/>
      <c r="L84" s="175"/>
      <c r="M84" s="175"/>
      <c r="N84" s="176"/>
      <c r="O84" s="176"/>
      <c r="P84" s="176"/>
      <c r="Q84" s="11" t="str">
        <f t="shared" si="8"/>
        <v/>
      </c>
      <c r="R84" s="171" t="str">
        <f t="shared" si="7"/>
        <v/>
      </c>
      <c r="S84" s="172" t="str">
        <f t="shared" si="9"/>
        <v/>
      </c>
      <c r="T84" s="3" t="str">
        <f t="shared" si="10"/>
        <v xml:space="preserve"> </v>
      </c>
      <c r="U84" s="3" t="str">
        <f>IF(D84&lt;&gt;"",VLOOKUP(D84,'Drop downs'!B:C,2,0),"")</f>
        <v/>
      </c>
      <c r="V84" s="3" t="str">
        <f t="shared" si="11"/>
        <v/>
      </c>
    </row>
    <row r="85" spans="1:22" x14ac:dyDescent="0.3">
      <c r="A85" s="47" t="str">
        <f t="shared" si="12"/>
        <v/>
      </c>
      <c r="B85" s="173"/>
      <c r="C85" s="173"/>
      <c r="D85" s="173"/>
      <c r="E85" s="173"/>
      <c r="F85" s="173"/>
      <c r="G85" s="173"/>
      <c r="H85" s="173"/>
      <c r="I85" s="173"/>
      <c r="J85" s="174"/>
      <c r="K85" s="175"/>
      <c r="L85" s="175"/>
      <c r="M85" s="175"/>
      <c r="N85" s="176"/>
      <c r="O85" s="176"/>
      <c r="P85" s="176"/>
      <c r="Q85" s="11" t="str">
        <f t="shared" si="8"/>
        <v/>
      </c>
      <c r="R85" s="171" t="str">
        <f t="shared" si="7"/>
        <v/>
      </c>
      <c r="S85" s="172" t="str">
        <f t="shared" si="9"/>
        <v/>
      </c>
      <c r="T85" s="3" t="str">
        <f t="shared" si="10"/>
        <v xml:space="preserve"> </v>
      </c>
      <c r="U85" s="3" t="str">
        <f>IF(D85&lt;&gt;"",VLOOKUP(D85,'Drop downs'!B:C,2,0),"")</f>
        <v/>
      </c>
      <c r="V85" s="3" t="str">
        <f t="shared" si="11"/>
        <v/>
      </c>
    </row>
    <row r="86" spans="1:22" x14ac:dyDescent="0.3">
      <c r="A86" s="47" t="str">
        <f t="shared" si="12"/>
        <v/>
      </c>
      <c r="B86" s="173"/>
      <c r="C86" s="173"/>
      <c r="D86" s="173"/>
      <c r="E86" s="173"/>
      <c r="F86" s="173"/>
      <c r="G86" s="173"/>
      <c r="H86" s="173"/>
      <c r="I86" s="173"/>
      <c r="J86" s="174"/>
      <c r="K86" s="175"/>
      <c r="L86" s="175"/>
      <c r="M86" s="175"/>
      <c r="N86" s="176"/>
      <c r="O86" s="176"/>
      <c r="P86" s="176"/>
      <c r="Q86" s="11" t="str">
        <f t="shared" si="8"/>
        <v/>
      </c>
      <c r="R86" s="171" t="str">
        <f t="shared" si="7"/>
        <v/>
      </c>
      <c r="S86" s="172" t="str">
        <f t="shared" si="9"/>
        <v/>
      </c>
      <c r="T86" s="3" t="str">
        <f t="shared" si="10"/>
        <v xml:space="preserve"> </v>
      </c>
      <c r="U86" s="3" t="str">
        <f>IF(D86&lt;&gt;"",VLOOKUP(D86,'Drop downs'!B:C,2,0),"")</f>
        <v/>
      </c>
      <c r="V86" s="3" t="str">
        <f t="shared" si="11"/>
        <v/>
      </c>
    </row>
    <row r="87" spans="1:22" x14ac:dyDescent="0.3">
      <c r="A87" s="47" t="str">
        <f t="shared" si="12"/>
        <v/>
      </c>
      <c r="B87" s="173"/>
      <c r="C87" s="173"/>
      <c r="D87" s="173"/>
      <c r="E87" s="173"/>
      <c r="F87" s="173"/>
      <c r="G87" s="173"/>
      <c r="H87" s="173"/>
      <c r="I87" s="173"/>
      <c r="J87" s="174"/>
      <c r="K87" s="175"/>
      <c r="L87" s="175"/>
      <c r="M87" s="175"/>
      <c r="N87" s="176"/>
      <c r="O87" s="176"/>
      <c r="P87" s="176"/>
      <c r="Q87" s="11" t="str">
        <f t="shared" si="8"/>
        <v/>
      </c>
      <c r="R87" s="171" t="str">
        <f t="shared" si="7"/>
        <v/>
      </c>
      <c r="S87" s="172" t="str">
        <f t="shared" si="9"/>
        <v/>
      </c>
      <c r="T87" s="3" t="str">
        <f t="shared" si="10"/>
        <v xml:space="preserve"> </v>
      </c>
      <c r="U87" s="3" t="str">
        <f>IF(D87&lt;&gt;"",VLOOKUP(D87,'Drop downs'!B:C,2,0),"")</f>
        <v/>
      </c>
      <c r="V87" s="3" t="str">
        <f t="shared" si="11"/>
        <v/>
      </c>
    </row>
    <row r="88" spans="1:22" x14ac:dyDescent="0.3">
      <c r="A88" s="47" t="str">
        <f t="shared" si="12"/>
        <v/>
      </c>
      <c r="B88" s="173"/>
      <c r="C88" s="173"/>
      <c r="D88" s="173"/>
      <c r="E88" s="173"/>
      <c r="F88" s="173"/>
      <c r="G88" s="173"/>
      <c r="H88" s="173"/>
      <c r="I88" s="173"/>
      <c r="J88" s="174"/>
      <c r="K88" s="175"/>
      <c r="L88" s="175"/>
      <c r="M88" s="175"/>
      <c r="N88" s="176"/>
      <c r="O88" s="176"/>
      <c r="P88" s="176"/>
      <c r="Q88" s="11" t="str">
        <f t="shared" si="8"/>
        <v/>
      </c>
      <c r="R88" s="171" t="str">
        <f t="shared" si="7"/>
        <v/>
      </c>
      <c r="S88" s="172" t="str">
        <f t="shared" si="9"/>
        <v/>
      </c>
      <c r="T88" s="3" t="str">
        <f t="shared" si="10"/>
        <v xml:space="preserve"> </v>
      </c>
      <c r="U88" s="3" t="str">
        <f>IF(D88&lt;&gt;"",VLOOKUP(D88,'Drop downs'!B:C,2,0),"")</f>
        <v/>
      </c>
      <c r="V88" s="3" t="str">
        <f t="shared" si="11"/>
        <v/>
      </c>
    </row>
    <row r="89" spans="1:22" x14ac:dyDescent="0.3">
      <c r="A89" s="47" t="str">
        <f t="shared" si="12"/>
        <v/>
      </c>
      <c r="B89" s="173"/>
      <c r="C89" s="173"/>
      <c r="D89" s="173"/>
      <c r="E89" s="173"/>
      <c r="F89" s="173"/>
      <c r="G89" s="173"/>
      <c r="H89" s="173"/>
      <c r="I89" s="173"/>
      <c r="J89" s="174"/>
      <c r="K89" s="175"/>
      <c r="L89" s="175"/>
      <c r="M89" s="175"/>
      <c r="N89" s="176"/>
      <c r="O89" s="176"/>
      <c r="P89" s="176"/>
      <c r="Q89" s="11" t="str">
        <f t="shared" si="8"/>
        <v/>
      </c>
      <c r="R89" s="171" t="str">
        <f t="shared" si="7"/>
        <v/>
      </c>
      <c r="S89" s="172" t="str">
        <f t="shared" si="9"/>
        <v/>
      </c>
      <c r="T89" s="3" t="str">
        <f t="shared" si="10"/>
        <v xml:space="preserve"> </v>
      </c>
      <c r="U89" s="3" t="str">
        <f>IF(D89&lt;&gt;"",VLOOKUP(D89,'Drop downs'!B:C,2,0),"")</f>
        <v/>
      </c>
      <c r="V89" s="3" t="str">
        <f t="shared" si="11"/>
        <v/>
      </c>
    </row>
    <row r="90" spans="1:22" x14ac:dyDescent="0.3">
      <c r="A90" s="47" t="str">
        <f t="shared" si="12"/>
        <v/>
      </c>
      <c r="B90" s="173"/>
      <c r="C90" s="173"/>
      <c r="D90" s="173"/>
      <c r="E90" s="173"/>
      <c r="F90" s="173"/>
      <c r="G90" s="173"/>
      <c r="H90" s="173"/>
      <c r="I90" s="173"/>
      <c r="J90" s="174"/>
      <c r="K90" s="175"/>
      <c r="L90" s="175"/>
      <c r="M90" s="175"/>
      <c r="N90" s="176"/>
      <c r="O90" s="176"/>
      <c r="P90" s="176"/>
      <c r="Q90" s="11" t="str">
        <f t="shared" si="8"/>
        <v/>
      </c>
      <c r="R90" s="171" t="str">
        <f t="shared" si="7"/>
        <v/>
      </c>
      <c r="S90" s="172" t="str">
        <f t="shared" si="9"/>
        <v/>
      </c>
      <c r="T90" s="3" t="str">
        <f t="shared" si="10"/>
        <v xml:space="preserve"> </v>
      </c>
      <c r="U90" s="3" t="str">
        <f>IF(D90&lt;&gt;"",VLOOKUP(D90,'Drop downs'!B:C,2,0),"")</f>
        <v/>
      </c>
      <c r="V90" s="3" t="str">
        <f t="shared" si="11"/>
        <v/>
      </c>
    </row>
    <row r="91" spans="1:22" x14ac:dyDescent="0.3">
      <c r="A91" s="47" t="str">
        <f t="shared" si="12"/>
        <v/>
      </c>
      <c r="B91" s="173"/>
      <c r="C91" s="173"/>
      <c r="D91" s="173"/>
      <c r="E91" s="173"/>
      <c r="F91" s="173"/>
      <c r="G91" s="173"/>
      <c r="H91" s="173"/>
      <c r="I91" s="173"/>
      <c r="J91" s="174"/>
      <c r="K91" s="175"/>
      <c r="L91" s="175"/>
      <c r="M91" s="175"/>
      <c r="N91" s="176"/>
      <c r="O91" s="176"/>
      <c r="P91" s="176"/>
      <c r="Q91" s="11" t="str">
        <f t="shared" si="8"/>
        <v/>
      </c>
      <c r="R91" s="171" t="str">
        <f t="shared" si="7"/>
        <v/>
      </c>
      <c r="S91" s="172" t="str">
        <f t="shared" si="9"/>
        <v/>
      </c>
      <c r="T91" s="3" t="str">
        <f t="shared" si="10"/>
        <v xml:space="preserve"> </v>
      </c>
      <c r="U91" s="3" t="str">
        <f>IF(D91&lt;&gt;"",VLOOKUP(D91,'Drop downs'!B:C,2,0),"")</f>
        <v/>
      </c>
      <c r="V91" s="3" t="str">
        <f t="shared" si="11"/>
        <v/>
      </c>
    </row>
    <row r="92" spans="1:22" x14ac:dyDescent="0.3">
      <c r="A92" s="47" t="str">
        <f t="shared" si="12"/>
        <v/>
      </c>
      <c r="B92" s="173"/>
      <c r="C92" s="173"/>
      <c r="D92" s="173"/>
      <c r="E92" s="173"/>
      <c r="F92" s="173"/>
      <c r="G92" s="173"/>
      <c r="H92" s="173"/>
      <c r="I92" s="173"/>
      <c r="J92" s="174"/>
      <c r="K92" s="175"/>
      <c r="L92" s="175"/>
      <c r="M92" s="175"/>
      <c r="N92" s="176"/>
      <c r="O92" s="176"/>
      <c r="P92" s="176"/>
      <c r="Q92" s="11" t="str">
        <f t="shared" si="8"/>
        <v/>
      </c>
      <c r="R92" s="171" t="str">
        <f t="shared" si="7"/>
        <v/>
      </c>
      <c r="S92" s="172" t="str">
        <f t="shared" si="9"/>
        <v/>
      </c>
      <c r="T92" s="3" t="str">
        <f t="shared" si="10"/>
        <v xml:space="preserve"> </v>
      </c>
      <c r="U92" s="3" t="str">
        <f>IF(D92&lt;&gt;"",VLOOKUP(D92,'Drop downs'!B:C,2,0),"")</f>
        <v/>
      </c>
      <c r="V92" s="3" t="str">
        <f t="shared" si="11"/>
        <v/>
      </c>
    </row>
    <row r="93" spans="1:22" x14ac:dyDescent="0.3">
      <c r="A93" s="47" t="str">
        <f t="shared" si="12"/>
        <v/>
      </c>
      <c r="B93" s="173"/>
      <c r="C93" s="173"/>
      <c r="D93" s="173"/>
      <c r="E93" s="173"/>
      <c r="F93" s="173"/>
      <c r="G93" s="173"/>
      <c r="H93" s="173"/>
      <c r="I93" s="173"/>
      <c r="J93" s="174"/>
      <c r="K93" s="175"/>
      <c r="L93" s="175"/>
      <c r="M93" s="175"/>
      <c r="N93" s="176"/>
      <c r="O93" s="176"/>
      <c r="P93" s="176"/>
      <c r="Q93" s="11" t="str">
        <f t="shared" si="8"/>
        <v/>
      </c>
      <c r="R93" s="171" t="str">
        <f t="shared" si="7"/>
        <v/>
      </c>
      <c r="S93" s="172" t="str">
        <f t="shared" si="9"/>
        <v/>
      </c>
      <c r="T93" s="3" t="str">
        <f t="shared" si="10"/>
        <v xml:space="preserve"> </v>
      </c>
      <c r="U93" s="3" t="str">
        <f>IF(D93&lt;&gt;"",VLOOKUP(D93,'Drop downs'!B:C,2,0),"")</f>
        <v/>
      </c>
      <c r="V93" s="3" t="str">
        <f t="shared" si="11"/>
        <v/>
      </c>
    </row>
    <row r="94" spans="1:22" x14ac:dyDescent="0.3">
      <c r="A94" s="47" t="str">
        <f t="shared" si="12"/>
        <v/>
      </c>
      <c r="B94" s="173"/>
      <c r="C94" s="173"/>
      <c r="D94" s="173"/>
      <c r="E94" s="173"/>
      <c r="F94" s="173"/>
      <c r="G94" s="173"/>
      <c r="H94" s="173"/>
      <c r="I94" s="173"/>
      <c r="J94" s="174"/>
      <c r="K94" s="175"/>
      <c r="L94" s="175"/>
      <c r="M94" s="175"/>
      <c r="N94" s="176"/>
      <c r="O94" s="176"/>
      <c r="P94" s="176"/>
      <c r="Q94" s="11" t="str">
        <f t="shared" si="8"/>
        <v/>
      </c>
      <c r="R94" s="171" t="str">
        <f t="shared" si="7"/>
        <v/>
      </c>
      <c r="S94" s="172" t="str">
        <f t="shared" si="9"/>
        <v/>
      </c>
      <c r="T94" s="3" t="str">
        <f t="shared" si="10"/>
        <v xml:space="preserve"> </v>
      </c>
      <c r="U94" s="3" t="str">
        <f>IF(D94&lt;&gt;"",VLOOKUP(D94,'Drop downs'!B:C,2,0),"")</f>
        <v/>
      </c>
      <c r="V94" s="3" t="str">
        <f t="shared" si="11"/>
        <v/>
      </c>
    </row>
    <row r="95" spans="1:22" x14ac:dyDescent="0.3">
      <c r="A95" s="47" t="str">
        <f t="shared" si="12"/>
        <v/>
      </c>
      <c r="B95" s="173"/>
      <c r="C95" s="173"/>
      <c r="D95" s="173"/>
      <c r="E95" s="173"/>
      <c r="F95" s="173"/>
      <c r="G95" s="173"/>
      <c r="H95" s="173"/>
      <c r="I95" s="173"/>
      <c r="J95" s="174"/>
      <c r="K95" s="175"/>
      <c r="L95" s="175"/>
      <c r="M95" s="175"/>
      <c r="N95" s="176"/>
      <c r="O95" s="176"/>
      <c r="P95" s="176"/>
      <c r="Q95" s="11" t="str">
        <f t="shared" si="8"/>
        <v/>
      </c>
      <c r="R95" s="171" t="str">
        <f t="shared" si="7"/>
        <v/>
      </c>
      <c r="S95" s="172" t="str">
        <f t="shared" si="9"/>
        <v/>
      </c>
      <c r="T95" s="3" t="str">
        <f t="shared" si="10"/>
        <v xml:space="preserve"> </v>
      </c>
      <c r="U95" s="3" t="str">
        <f>IF(D95&lt;&gt;"",VLOOKUP(D95,'Drop downs'!B:C,2,0),"")</f>
        <v/>
      </c>
      <c r="V95" s="3" t="str">
        <f t="shared" si="11"/>
        <v/>
      </c>
    </row>
    <row r="96" spans="1:22" x14ac:dyDescent="0.3">
      <c r="A96" s="47" t="str">
        <f t="shared" si="12"/>
        <v/>
      </c>
      <c r="B96" s="173"/>
      <c r="C96" s="173"/>
      <c r="D96" s="173"/>
      <c r="E96" s="173"/>
      <c r="F96" s="173"/>
      <c r="G96" s="173"/>
      <c r="H96" s="173"/>
      <c r="I96" s="173"/>
      <c r="J96" s="174"/>
      <c r="K96" s="175"/>
      <c r="L96" s="175"/>
      <c r="M96" s="175"/>
      <c r="N96" s="176"/>
      <c r="O96" s="176"/>
      <c r="P96" s="176"/>
      <c r="Q96" s="11" t="str">
        <f t="shared" si="8"/>
        <v/>
      </c>
      <c r="R96" s="171" t="str">
        <f t="shared" si="7"/>
        <v/>
      </c>
      <c r="S96" s="172" t="str">
        <f t="shared" si="9"/>
        <v/>
      </c>
      <c r="T96" s="3" t="str">
        <f t="shared" si="10"/>
        <v xml:space="preserve"> </v>
      </c>
      <c r="U96" s="3" t="str">
        <f>IF(D96&lt;&gt;"",VLOOKUP(D96,'Drop downs'!B:C,2,0),"")</f>
        <v/>
      </c>
      <c r="V96" s="3" t="str">
        <f t="shared" si="11"/>
        <v/>
      </c>
    </row>
    <row r="97" spans="1:22" x14ac:dyDescent="0.3">
      <c r="A97" s="47" t="str">
        <f t="shared" si="12"/>
        <v/>
      </c>
      <c r="B97" s="173"/>
      <c r="C97" s="173"/>
      <c r="D97" s="173"/>
      <c r="E97" s="173"/>
      <c r="F97" s="173"/>
      <c r="G97" s="173"/>
      <c r="H97" s="173"/>
      <c r="I97" s="173"/>
      <c r="J97" s="174"/>
      <c r="K97" s="175"/>
      <c r="L97" s="175"/>
      <c r="M97" s="175"/>
      <c r="N97" s="176"/>
      <c r="O97" s="176"/>
      <c r="P97" s="176"/>
      <c r="Q97" s="11" t="str">
        <f t="shared" si="8"/>
        <v/>
      </c>
      <c r="R97" s="171" t="str">
        <f t="shared" si="7"/>
        <v/>
      </c>
      <c r="S97" s="172" t="str">
        <f t="shared" si="9"/>
        <v/>
      </c>
      <c r="T97" s="3" t="str">
        <f t="shared" si="10"/>
        <v xml:space="preserve"> </v>
      </c>
      <c r="U97" s="3" t="str">
        <f>IF(D97&lt;&gt;"",VLOOKUP(D97,'Drop downs'!B:C,2,0),"")</f>
        <v/>
      </c>
      <c r="V97" s="3" t="str">
        <f t="shared" si="11"/>
        <v/>
      </c>
    </row>
    <row r="98" spans="1:22" x14ac:dyDescent="0.3">
      <c r="A98" s="47" t="str">
        <f t="shared" si="12"/>
        <v/>
      </c>
      <c r="B98" s="173"/>
      <c r="C98" s="173"/>
      <c r="D98" s="173"/>
      <c r="E98" s="173"/>
      <c r="F98" s="173"/>
      <c r="G98" s="173"/>
      <c r="H98" s="173"/>
      <c r="I98" s="173"/>
      <c r="J98" s="174"/>
      <c r="K98" s="175"/>
      <c r="L98" s="175"/>
      <c r="M98" s="175"/>
      <c r="N98" s="176"/>
      <c r="O98" s="176"/>
      <c r="P98" s="174"/>
      <c r="Q98" s="11" t="str">
        <f t="shared" si="8"/>
        <v/>
      </c>
      <c r="R98" s="171" t="str">
        <f t="shared" si="7"/>
        <v/>
      </c>
      <c r="S98" s="172" t="str">
        <f t="shared" si="9"/>
        <v/>
      </c>
      <c r="T98" s="3" t="str">
        <f t="shared" si="10"/>
        <v xml:space="preserve"> </v>
      </c>
      <c r="U98" s="3" t="str">
        <f>IF(D98&lt;&gt;"",VLOOKUP(D98,'Drop downs'!B:C,2,0),"")</f>
        <v/>
      </c>
      <c r="V98" s="3" t="str">
        <f t="shared" si="11"/>
        <v/>
      </c>
    </row>
    <row r="99" spans="1:22" x14ac:dyDescent="0.3">
      <c r="A99" s="47" t="str">
        <f t="shared" si="12"/>
        <v/>
      </c>
      <c r="B99" s="173"/>
      <c r="C99" s="173"/>
      <c r="D99" s="173"/>
      <c r="E99" s="173"/>
      <c r="F99" s="173"/>
      <c r="G99" s="173"/>
      <c r="H99" s="173"/>
      <c r="I99" s="173"/>
      <c r="J99" s="174"/>
      <c r="K99" s="175"/>
      <c r="L99" s="175"/>
      <c r="M99" s="175"/>
      <c r="N99" s="176"/>
      <c r="O99" s="176"/>
      <c r="P99" s="174"/>
      <c r="Q99" s="11" t="str">
        <f t="shared" si="8"/>
        <v/>
      </c>
      <c r="R99" s="171" t="str">
        <f t="shared" si="7"/>
        <v/>
      </c>
      <c r="S99" s="172" t="str">
        <f t="shared" si="9"/>
        <v/>
      </c>
      <c r="T99" s="3" t="str">
        <f t="shared" si="10"/>
        <v xml:space="preserve"> </v>
      </c>
      <c r="U99" s="3" t="str">
        <f>IF(D99&lt;&gt;"",VLOOKUP(D99,'Drop downs'!B:C,2,0),"")</f>
        <v/>
      </c>
      <c r="V99" s="3" t="str">
        <f t="shared" si="11"/>
        <v/>
      </c>
    </row>
    <row r="100" spans="1:22" x14ac:dyDescent="0.3">
      <c r="A100" s="47" t="str">
        <f t="shared" si="12"/>
        <v/>
      </c>
      <c r="B100" s="173"/>
      <c r="C100" s="173"/>
      <c r="D100" s="173"/>
      <c r="E100" s="173"/>
      <c r="F100" s="173"/>
      <c r="G100" s="173"/>
      <c r="H100" s="173"/>
      <c r="I100" s="173"/>
      <c r="J100" s="174"/>
      <c r="K100" s="175"/>
      <c r="L100" s="175"/>
      <c r="M100" s="175"/>
      <c r="N100" s="176"/>
      <c r="O100" s="176"/>
      <c r="P100" s="174"/>
      <c r="Q100" s="11" t="str">
        <f t="shared" si="8"/>
        <v/>
      </c>
      <c r="R100" s="171" t="str">
        <f t="shared" si="7"/>
        <v/>
      </c>
      <c r="S100" s="172" t="str">
        <f t="shared" si="9"/>
        <v/>
      </c>
      <c r="T100" s="3" t="str">
        <f t="shared" si="10"/>
        <v xml:space="preserve"> </v>
      </c>
      <c r="U100" s="3" t="str">
        <f>IF(D100&lt;&gt;"",VLOOKUP(D100,'Drop downs'!B:C,2,0),"")</f>
        <v/>
      </c>
      <c r="V100" s="3" t="str">
        <f t="shared" si="11"/>
        <v/>
      </c>
    </row>
    <row r="101" spans="1:22" x14ac:dyDescent="0.3">
      <c r="A101" s="47" t="str">
        <f t="shared" si="12"/>
        <v/>
      </c>
      <c r="B101" s="173"/>
      <c r="C101" s="173"/>
      <c r="D101" s="173"/>
      <c r="E101" s="173"/>
      <c r="F101" s="173"/>
      <c r="G101" s="173"/>
      <c r="H101" s="173"/>
      <c r="I101" s="173"/>
      <c r="J101" s="174"/>
      <c r="K101" s="175"/>
      <c r="L101" s="175"/>
      <c r="M101" s="175"/>
      <c r="N101" s="176"/>
      <c r="O101" s="176"/>
      <c r="P101" s="174"/>
      <c r="Q101" s="11" t="str">
        <f t="shared" si="8"/>
        <v/>
      </c>
      <c r="R101" s="171" t="str">
        <f t="shared" si="7"/>
        <v/>
      </c>
      <c r="S101" s="172" t="str">
        <f t="shared" si="9"/>
        <v/>
      </c>
      <c r="T101" s="3" t="str">
        <f t="shared" si="10"/>
        <v xml:space="preserve"> </v>
      </c>
      <c r="U101" s="3" t="str">
        <f>IF(D101&lt;&gt;"",VLOOKUP(D101,'Drop downs'!B:C,2,0),"")</f>
        <v/>
      </c>
      <c r="V101" s="3" t="str">
        <f t="shared" si="11"/>
        <v/>
      </c>
    </row>
    <row r="102" spans="1:22" x14ac:dyDescent="0.3">
      <c r="A102" s="47" t="str">
        <f t="shared" si="12"/>
        <v/>
      </c>
      <c r="B102" s="173"/>
      <c r="C102" s="173"/>
      <c r="D102" s="173"/>
      <c r="E102" s="173"/>
      <c r="F102" s="173"/>
      <c r="G102" s="173"/>
      <c r="H102" s="173"/>
      <c r="I102" s="173"/>
      <c r="J102" s="174"/>
      <c r="K102" s="175"/>
      <c r="L102" s="175"/>
      <c r="M102" s="175"/>
      <c r="N102" s="176"/>
      <c r="O102" s="176"/>
      <c r="P102" s="174"/>
      <c r="Q102" s="11" t="str">
        <f t="shared" si="8"/>
        <v/>
      </c>
      <c r="R102" s="171" t="str">
        <f t="shared" si="7"/>
        <v/>
      </c>
      <c r="S102" s="172" t="str">
        <f t="shared" si="9"/>
        <v/>
      </c>
      <c r="T102" s="3" t="str">
        <f t="shared" si="10"/>
        <v xml:space="preserve"> </v>
      </c>
      <c r="U102" s="3" t="str">
        <f>IF(D102&lt;&gt;"",VLOOKUP(D102,'Drop downs'!B:C,2,0),"")</f>
        <v/>
      </c>
      <c r="V102" s="3" t="str">
        <f t="shared" si="11"/>
        <v/>
      </c>
    </row>
    <row r="103" spans="1:22" x14ac:dyDescent="0.3">
      <c r="A103" s="47" t="str">
        <f t="shared" si="12"/>
        <v/>
      </c>
      <c r="B103" s="173"/>
      <c r="C103" s="173"/>
      <c r="D103" s="173"/>
      <c r="E103" s="173"/>
      <c r="F103" s="173"/>
      <c r="G103" s="173"/>
      <c r="H103" s="173"/>
      <c r="I103" s="173"/>
      <c r="J103" s="174"/>
      <c r="K103" s="175"/>
      <c r="L103" s="175"/>
      <c r="M103" s="175"/>
      <c r="N103" s="176"/>
      <c r="O103" s="176"/>
      <c r="P103" s="174"/>
      <c r="Q103" s="11" t="str">
        <f t="shared" si="8"/>
        <v/>
      </c>
      <c r="R103" s="171" t="str">
        <f t="shared" si="7"/>
        <v/>
      </c>
      <c r="S103" s="172" t="str">
        <f t="shared" si="9"/>
        <v/>
      </c>
      <c r="T103" s="3" t="str">
        <f t="shared" si="10"/>
        <v xml:space="preserve"> </v>
      </c>
      <c r="U103" s="3" t="str">
        <f>IF(D103&lt;&gt;"",VLOOKUP(D103,'Drop downs'!B:C,2,0),"")</f>
        <v/>
      </c>
      <c r="V103" s="3" t="str">
        <f t="shared" si="11"/>
        <v/>
      </c>
    </row>
    <row r="104" spans="1:22" x14ac:dyDescent="0.3">
      <c r="A104" s="47" t="str">
        <f t="shared" si="12"/>
        <v/>
      </c>
      <c r="B104" s="173"/>
      <c r="C104" s="173"/>
      <c r="D104" s="173"/>
      <c r="E104" s="173"/>
      <c r="F104" s="173"/>
      <c r="G104" s="173"/>
      <c r="H104" s="173"/>
      <c r="I104" s="173"/>
      <c r="J104" s="174"/>
      <c r="K104" s="175"/>
      <c r="L104" s="175"/>
      <c r="M104" s="175"/>
      <c r="N104" s="176"/>
      <c r="O104" s="176"/>
      <c r="P104" s="174"/>
      <c r="Q104" s="11" t="str">
        <f t="shared" si="8"/>
        <v/>
      </c>
      <c r="R104" s="171" t="str">
        <f t="shared" si="7"/>
        <v/>
      </c>
      <c r="S104" s="172" t="str">
        <f t="shared" si="9"/>
        <v/>
      </c>
      <c r="T104" s="3" t="str">
        <f t="shared" si="10"/>
        <v xml:space="preserve"> </v>
      </c>
      <c r="U104" s="3" t="str">
        <f>IF(D104&lt;&gt;"",VLOOKUP(D104,'Drop downs'!B:C,2,0),"")</f>
        <v/>
      </c>
      <c r="V104" s="3" t="str">
        <f t="shared" si="11"/>
        <v/>
      </c>
    </row>
    <row r="105" spans="1:22" x14ac:dyDescent="0.3">
      <c r="A105" s="47" t="str">
        <f t="shared" si="12"/>
        <v/>
      </c>
      <c r="B105" s="173"/>
      <c r="C105" s="173"/>
      <c r="D105" s="173"/>
      <c r="E105" s="173"/>
      <c r="F105" s="173"/>
      <c r="G105" s="173"/>
      <c r="H105" s="173"/>
      <c r="I105" s="173"/>
      <c r="J105" s="174"/>
      <c r="K105" s="175"/>
      <c r="L105" s="175"/>
      <c r="M105" s="175"/>
      <c r="N105" s="176"/>
      <c r="O105" s="176"/>
      <c r="P105" s="176"/>
      <c r="Q105" s="11" t="str">
        <f t="shared" si="8"/>
        <v/>
      </c>
      <c r="R105" s="171" t="str">
        <f t="shared" si="7"/>
        <v/>
      </c>
      <c r="S105" s="172" t="str">
        <f t="shared" si="9"/>
        <v/>
      </c>
      <c r="T105" s="3" t="str">
        <f t="shared" si="10"/>
        <v xml:space="preserve"> </v>
      </c>
      <c r="U105" s="3" t="str">
        <f>IF(D105&lt;&gt;"",VLOOKUP(D105,'Drop downs'!B:C,2,0),"")</f>
        <v/>
      </c>
      <c r="V105" s="3" t="str">
        <f t="shared" si="11"/>
        <v/>
      </c>
    </row>
    <row r="106" spans="1:22" x14ac:dyDescent="0.3">
      <c r="A106" s="47" t="str">
        <f t="shared" si="12"/>
        <v/>
      </c>
      <c r="B106" s="173"/>
      <c r="C106" s="173"/>
      <c r="D106" s="173"/>
      <c r="E106" s="173"/>
      <c r="F106" s="173"/>
      <c r="G106" s="173"/>
      <c r="H106" s="173"/>
      <c r="I106" s="173"/>
      <c r="J106" s="174"/>
      <c r="K106" s="175"/>
      <c r="L106" s="175"/>
      <c r="M106" s="175"/>
      <c r="N106" s="176"/>
      <c r="O106" s="176"/>
      <c r="P106" s="176"/>
      <c r="Q106" s="11" t="str">
        <f t="shared" si="8"/>
        <v/>
      </c>
      <c r="R106" s="171" t="str">
        <f t="shared" si="7"/>
        <v/>
      </c>
      <c r="S106" s="172" t="str">
        <f t="shared" si="9"/>
        <v/>
      </c>
      <c r="T106" s="3" t="str">
        <f t="shared" si="10"/>
        <v xml:space="preserve"> </v>
      </c>
      <c r="U106" s="3" t="str">
        <f>IF(D106&lt;&gt;"",VLOOKUP(D106,'Drop downs'!B:C,2,0),"")</f>
        <v/>
      </c>
      <c r="V106" s="3" t="str">
        <f t="shared" si="11"/>
        <v/>
      </c>
    </row>
    <row r="107" spans="1:22" x14ac:dyDescent="0.3">
      <c r="A107" s="47" t="str">
        <f t="shared" si="12"/>
        <v/>
      </c>
      <c r="B107" s="173"/>
      <c r="C107" s="173"/>
      <c r="D107" s="173"/>
      <c r="E107" s="173"/>
      <c r="F107" s="173"/>
      <c r="G107" s="173"/>
      <c r="H107" s="173"/>
      <c r="I107" s="173"/>
      <c r="J107" s="174"/>
      <c r="K107" s="175"/>
      <c r="L107" s="175"/>
      <c r="M107" s="175"/>
      <c r="N107" s="176"/>
      <c r="O107" s="176"/>
      <c r="P107" s="176"/>
      <c r="Q107" s="11" t="str">
        <f t="shared" si="8"/>
        <v/>
      </c>
      <c r="R107" s="171" t="str">
        <f t="shared" si="7"/>
        <v/>
      </c>
      <c r="S107" s="172" t="str">
        <f t="shared" si="9"/>
        <v/>
      </c>
      <c r="T107" s="3" t="str">
        <f t="shared" si="10"/>
        <v xml:space="preserve"> </v>
      </c>
      <c r="U107" s="3" t="str">
        <f>IF(D107&lt;&gt;"",VLOOKUP(D107,'Drop downs'!B:C,2,0),"")</f>
        <v/>
      </c>
      <c r="V107" s="3" t="str">
        <f t="shared" si="11"/>
        <v/>
      </c>
    </row>
    <row r="108" spans="1:22" x14ac:dyDescent="0.3">
      <c r="A108" s="47" t="str">
        <f t="shared" si="12"/>
        <v/>
      </c>
      <c r="B108" s="173"/>
      <c r="C108" s="173"/>
      <c r="D108" s="173"/>
      <c r="E108" s="173"/>
      <c r="F108" s="173"/>
      <c r="G108" s="173"/>
      <c r="H108" s="173"/>
      <c r="I108" s="173"/>
      <c r="J108" s="174"/>
      <c r="K108" s="175"/>
      <c r="L108" s="175"/>
      <c r="M108" s="175"/>
      <c r="N108" s="176"/>
      <c r="O108" s="176"/>
      <c r="P108" s="176"/>
      <c r="Q108" s="11" t="str">
        <f t="shared" si="8"/>
        <v/>
      </c>
      <c r="R108" s="171" t="str">
        <f t="shared" si="7"/>
        <v/>
      </c>
      <c r="S108" s="172" t="str">
        <f t="shared" si="9"/>
        <v/>
      </c>
      <c r="T108" s="3" t="str">
        <f t="shared" si="10"/>
        <v xml:space="preserve"> </v>
      </c>
      <c r="U108" s="3" t="str">
        <f>IF(D108&lt;&gt;"",VLOOKUP(D108,'Drop downs'!B:C,2,0),"")</f>
        <v/>
      </c>
      <c r="V108" s="3" t="str">
        <f t="shared" si="11"/>
        <v/>
      </c>
    </row>
    <row r="109" spans="1:22" x14ac:dyDescent="0.3">
      <c r="A109" s="47" t="str">
        <f t="shared" si="12"/>
        <v/>
      </c>
      <c r="B109" s="173"/>
      <c r="C109" s="173"/>
      <c r="D109" s="173"/>
      <c r="E109" s="173"/>
      <c r="F109" s="173"/>
      <c r="G109" s="173"/>
      <c r="H109" s="173"/>
      <c r="I109" s="173"/>
      <c r="J109" s="174"/>
      <c r="K109" s="175"/>
      <c r="L109" s="175"/>
      <c r="M109" s="175"/>
      <c r="N109" s="176"/>
      <c r="O109" s="176"/>
      <c r="P109" s="176"/>
      <c r="Q109" s="11" t="str">
        <f t="shared" si="8"/>
        <v/>
      </c>
      <c r="R109" s="171" t="str">
        <f t="shared" si="7"/>
        <v/>
      </c>
      <c r="S109" s="172" t="str">
        <f t="shared" si="9"/>
        <v/>
      </c>
      <c r="T109" s="3" t="str">
        <f t="shared" si="10"/>
        <v xml:space="preserve"> </v>
      </c>
      <c r="U109" s="3" t="str">
        <f>IF(D109&lt;&gt;"",VLOOKUP(D109,'Drop downs'!B:C,2,0),"")</f>
        <v/>
      </c>
      <c r="V109" s="3" t="str">
        <f t="shared" si="11"/>
        <v/>
      </c>
    </row>
    <row r="110" spans="1:22" x14ac:dyDescent="0.3">
      <c r="A110" s="47" t="str">
        <f t="shared" si="12"/>
        <v/>
      </c>
      <c r="B110" s="173"/>
      <c r="C110" s="173"/>
      <c r="D110" s="173"/>
      <c r="E110" s="173"/>
      <c r="F110" s="173"/>
      <c r="G110" s="173"/>
      <c r="H110" s="173"/>
      <c r="I110" s="173"/>
      <c r="J110" s="174"/>
      <c r="K110" s="175"/>
      <c r="L110" s="175"/>
      <c r="M110" s="175"/>
      <c r="N110" s="176"/>
      <c r="O110" s="176"/>
      <c r="P110" s="176"/>
      <c r="Q110" s="11" t="str">
        <f t="shared" si="8"/>
        <v/>
      </c>
      <c r="R110" s="171" t="str">
        <f t="shared" si="7"/>
        <v/>
      </c>
      <c r="S110" s="172" t="str">
        <f t="shared" si="9"/>
        <v/>
      </c>
      <c r="T110" s="3" t="str">
        <f t="shared" si="10"/>
        <v xml:space="preserve"> </v>
      </c>
      <c r="U110" s="3" t="str">
        <f>IF(D110&lt;&gt;"",VLOOKUP(D110,'Drop downs'!B:C,2,0),"")</f>
        <v/>
      </c>
      <c r="V110" s="3" t="str">
        <f t="shared" si="11"/>
        <v/>
      </c>
    </row>
    <row r="111" spans="1:22" x14ac:dyDescent="0.3">
      <c r="A111" s="47" t="str">
        <f t="shared" si="12"/>
        <v/>
      </c>
      <c r="B111" s="173"/>
      <c r="C111" s="173"/>
      <c r="D111" s="173"/>
      <c r="E111" s="173"/>
      <c r="F111" s="173"/>
      <c r="G111" s="173"/>
      <c r="H111" s="173"/>
      <c r="I111" s="173"/>
      <c r="J111" s="174"/>
      <c r="K111" s="175"/>
      <c r="L111" s="175"/>
      <c r="M111" s="175"/>
      <c r="N111" s="176"/>
      <c r="O111" s="176"/>
      <c r="P111" s="176"/>
      <c r="Q111" s="11" t="str">
        <f t="shared" si="8"/>
        <v/>
      </c>
      <c r="R111" s="171" t="str">
        <f t="shared" si="7"/>
        <v/>
      </c>
      <c r="S111" s="172" t="str">
        <f t="shared" si="9"/>
        <v/>
      </c>
      <c r="T111" s="3" t="str">
        <f t="shared" si="10"/>
        <v xml:space="preserve"> </v>
      </c>
      <c r="U111" s="3" t="str">
        <f>IF(D111&lt;&gt;"",VLOOKUP(D111,'Drop downs'!B:C,2,0),"")</f>
        <v/>
      </c>
      <c r="V111" s="3" t="str">
        <f t="shared" si="11"/>
        <v/>
      </c>
    </row>
    <row r="112" spans="1:22" x14ac:dyDescent="0.3">
      <c r="A112" s="47" t="str">
        <f t="shared" si="12"/>
        <v/>
      </c>
      <c r="B112" s="173"/>
      <c r="C112" s="173"/>
      <c r="D112" s="173"/>
      <c r="E112" s="173"/>
      <c r="F112" s="173"/>
      <c r="G112" s="173"/>
      <c r="H112" s="173"/>
      <c r="I112" s="173"/>
      <c r="J112" s="174"/>
      <c r="K112" s="175"/>
      <c r="L112" s="175"/>
      <c r="M112" s="175"/>
      <c r="N112" s="176"/>
      <c r="O112" s="176"/>
      <c r="P112" s="176"/>
      <c r="Q112" s="11" t="str">
        <f t="shared" si="8"/>
        <v/>
      </c>
      <c r="R112" s="171" t="str">
        <f t="shared" si="7"/>
        <v/>
      </c>
      <c r="S112" s="172" t="str">
        <f t="shared" si="9"/>
        <v/>
      </c>
      <c r="T112" s="3" t="str">
        <f t="shared" si="10"/>
        <v xml:space="preserve"> </v>
      </c>
      <c r="U112" s="3" t="str">
        <f>IF(D112&lt;&gt;"",VLOOKUP(D112,'Drop downs'!B:C,2,0),"")</f>
        <v/>
      </c>
      <c r="V112" s="3" t="str">
        <f t="shared" si="11"/>
        <v/>
      </c>
    </row>
    <row r="113" spans="1:22" x14ac:dyDescent="0.3">
      <c r="A113" s="47" t="str">
        <f t="shared" si="12"/>
        <v/>
      </c>
      <c r="B113" s="173"/>
      <c r="C113" s="173"/>
      <c r="D113" s="173"/>
      <c r="E113" s="173"/>
      <c r="F113" s="173"/>
      <c r="G113" s="173"/>
      <c r="H113" s="173"/>
      <c r="I113" s="173"/>
      <c r="J113" s="174"/>
      <c r="K113" s="175"/>
      <c r="L113" s="175"/>
      <c r="M113" s="175"/>
      <c r="N113" s="176"/>
      <c r="O113" s="176"/>
      <c r="P113" s="176"/>
      <c r="Q113" s="11" t="str">
        <f t="shared" si="8"/>
        <v/>
      </c>
      <c r="R113" s="171" t="str">
        <f t="shared" si="7"/>
        <v/>
      </c>
      <c r="S113" s="172" t="str">
        <f t="shared" si="9"/>
        <v/>
      </c>
      <c r="T113" s="3" t="str">
        <f t="shared" si="10"/>
        <v xml:space="preserve"> </v>
      </c>
      <c r="U113" s="3" t="str">
        <f>IF(D113&lt;&gt;"",VLOOKUP(D113,'Drop downs'!B:C,2,0),"")</f>
        <v/>
      </c>
      <c r="V113" s="3" t="str">
        <f t="shared" si="11"/>
        <v/>
      </c>
    </row>
    <row r="114" spans="1:22" x14ac:dyDescent="0.3">
      <c r="A114" s="47" t="str">
        <f t="shared" si="12"/>
        <v/>
      </c>
      <c r="B114" s="173"/>
      <c r="C114" s="173"/>
      <c r="D114" s="173"/>
      <c r="E114" s="173"/>
      <c r="F114" s="173"/>
      <c r="G114" s="173"/>
      <c r="H114" s="173"/>
      <c r="I114" s="173"/>
      <c r="J114" s="174"/>
      <c r="K114" s="175"/>
      <c r="L114" s="175"/>
      <c r="M114" s="175"/>
      <c r="N114" s="176"/>
      <c r="O114" s="176"/>
      <c r="P114" s="176"/>
      <c r="Q114" s="11" t="str">
        <f t="shared" si="8"/>
        <v/>
      </c>
      <c r="R114" s="171" t="str">
        <f t="shared" si="7"/>
        <v/>
      </c>
      <c r="S114" s="172" t="str">
        <f t="shared" si="9"/>
        <v/>
      </c>
      <c r="T114" s="3" t="str">
        <f t="shared" si="10"/>
        <v xml:space="preserve"> </v>
      </c>
      <c r="U114" s="3" t="str">
        <f>IF(D114&lt;&gt;"",VLOOKUP(D114,'Drop downs'!B:C,2,0),"")</f>
        <v/>
      </c>
      <c r="V114" s="3" t="str">
        <f t="shared" si="11"/>
        <v/>
      </c>
    </row>
    <row r="115" spans="1:22" x14ac:dyDescent="0.3">
      <c r="A115" s="47" t="str">
        <f t="shared" si="12"/>
        <v/>
      </c>
      <c r="B115" s="173"/>
      <c r="C115" s="173"/>
      <c r="D115" s="173"/>
      <c r="E115" s="173"/>
      <c r="F115" s="173"/>
      <c r="G115" s="173"/>
      <c r="H115" s="173"/>
      <c r="I115" s="173"/>
      <c r="J115" s="174"/>
      <c r="K115" s="175"/>
      <c r="L115" s="175"/>
      <c r="M115" s="175"/>
      <c r="N115" s="176"/>
      <c r="O115" s="176"/>
      <c r="P115" s="176"/>
      <c r="Q115" s="11" t="str">
        <f t="shared" si="8"/>
        <v/>
      </c>
      <c r="R115" s="171" t="str">
        <f t="shared" si="7"/>
        <v/>
      </c>
      <c r="S115" s="172" t="str">
        <f t="shared" si="9"/>
        <v/>
      </c>
      <c r="T115" s="3" t="str">
        <f t="shared" si="10"/>
        <v xml:space="preserve"> </v>
      </c>
      <c r="U115" s="3" t="str">
        <f>IF(D115&lt;&gt;"",VLOOKUP(D115,'Drop downs'!B:C,2,0),"")</f>
        <v/>
      </c>
      <c r="V115" s="3" t="str">
        <f t="shared" si="11"/>
        <v/>
      </c>
    </row>
    <row r="116" spans="1:22" x14ac:dyDescent="0.3">
      <c r="A116" s="47" t="str">
        <f t="shared" si="12"/>
        <v/>
      </c>
      <c r="B116" s="173"/>
      <c r="C116" s="173"/>
      <c r="D116" s="173"/>
      <c r="E116" s="173"/>
      <c r="F116" s="173"/>
      <c r="G116" s="173"/>
      <c r="H116" s="173"/>
      <c r="I116" s="173"/>
      <c r="J116" s="174"/>
      <c r="K116" s="175"/>
      <c r="L116" s="175"/>
      <c r="M116" s="175"/>
      <c r="N116" s="176"/>
      <c r="O116" s="176"/>
      <c r="P116" s="176"/>
      <c r="Q116" s="11" t="str">
        <f t="shared" si="8"/>
        <v/>
      </c>
      <c r="R116" s="171" t="str">
        <f t="shared" si="7"/>
        <v/>
      </c>
      <c r="S116" s="172" t="str">
        <f t="shared" si="9"/>
        <v/>
      </c>
      <c r="T116" s="3" t="str">
        <f t="shared" si="10"/>
        <v xml:space="preserve"> </v>
      </c>
      <c r="U116" s="3" t="str">
        <f>IF(D116&lt;&gt;"",VLOOKUP(D116,'Drop downs'!B:C,2,0),"")</f>
        <v/>
      </c>
      <c r="V116" s="3" t="str">
        <f t="shared" si="11"/>
        <v/>
      </c>
    </row>
    <row r="117" spans="1:22" x14ac:dyDescent="0.3">
      <c r="A117" s="47" t="str">
        <f t="shared" si="12"/>
        <v/>
      </c>
      <c r="B117" s="173"/>
      <c r="C117" s="173"/>
      <c r="D117" s="173"/>
      <c r="E117" s="173"/>
      <c r="F117" s="173"/>
      <c r="G117" s="173"/>
      <c r="H117" s="173"/>
      <c r="I117" s="173"/>
      <c r="J117" s="174"/>
      <c r="K117" s="175"/>
      <c r="L117" s="175"/>
      <c r="M117" s="175"/>
      <c r="N117" s="176"/>
      <c r="O117" s="176"/>
      <c r="P117" s="176"/>
      <c r="Q117" s="11" t="str">
        <f t="shared" si="8"/>
        <v/>
      </c>
      <c r="R117" s="171" t="str">
        <f t="shared" si="7"/>
        <v/>
      </c>
      <c r="S117" s="172" t="str">
        <f t="shared" si="9"/>
        <v/>
      </c>
      <c r="T117" s="3" t="str">
        <f t="shared" si="10"/>
        <v xml:space="preserve"> </v>
      </c>
      <c r="U117" s="3" t="str">
        <f>IF(D117&lt;&gt;"",VLOOKUP(D117,'Drop downs'!B:C,2,0),"")</f>
        <v/>
      </c>
      <c r="V117" s="3" t="str">
        <f t="shared" si="11"/>
        <v/>
      </c>
    </row>
    <row r="118" spans="1:22" x14ac:dyDescent="0.3">
      <c r="A118" s="47" t="str">
        <f t="shared" si="12"/>
        <v/>
      </c>
      <c r="B118" s="173"/>
      <c r="C118" s="173"/>
      <c r="D118" s="173"/>
      <c r="E118" s="173"/>
      <c r="F118" s="173"/>
      <c r="G118" s="173"/>
      <c r="H118" s="173"/>
      <c r="I118" s="173"/>
      <c r="J118" s="174"/>
      <c r="K118" s="175"/>
      <c r="L118" s="175"/>
      <c r="M118" s="175"/>
      <c r="N118" s="176"/>
      <c r="O118" s="176"/>
      <c r="P118" s="176"/>
      <c r="Q118" s="11" t="str">
        <f t="shared" si="8"/>
        <v/>
      </c>
      <c r="R118" s="171" t="str">
        <f t="shared" si="7"/>
        <v/>
      </c>
      <c r="S118" s="172" t="str">
        <f t="shared" si="9"/>
        <v/>
      </c>
      <c r="T118" s="3" t="str">
        <f t="shared" si="10"/>
        <v xml:space="preserve"> </v>
      </c>
      <c r="U118" s="3" t="str">
        <f>IF(D118&lt;&gt;"",VLOOKUP(D118,'Drop downs'!B:C,2,0),"")</f>
        <v/>
      </c>
      <c r="V118" s="3" t="str">
        <f t="shared" si="11"/>
        <v/>
      </c>
    </row>
    <row r="119" spans="1:22" x14ac:dyDescent="0.3">
      <c r="A119" s="47" t="str">
        <f t="shared" si="12"/>
        <v/>
      </c>
      <c r="B119" s="173"/>
      <c r="C119" s="173"/>
      <c r="D119" s="173"/>
      <c r="E119" s="173"/>
      <c r="F119" s="173"/>
      <c r="G119" s="173"/>
      <c r="H119" s="173"/>
      <c r="I119" s="173"/>
      <c r="J119" s="174"/>
      <c r="K119" s="175"/>
      <c r="L119" s="175"/>
      <c r="M119" s="175"/>
      <c r="N119" s="176"/>
      <c r="O119" s="176"/>
      <c r="P119" s="176"/>
      <c r="Q119" s="11" t="str">
        <f t="shared" si="8"/>
        <v/>
      </c>
      <c r="R119" s="171" t="str">
        <f t="shared" si="7"/>
        <v/>
      </c>
      <c r="S119" s="172" t="str">
        <f t="shared" si="9"/>
        <v/>
      </c>
      <c r="T119" s="3" t="str">
        <f t="shared" si="10"/>
        <v xml:space="preserve"> </v>
      </c>
      <c r="U119" s="3" t="str">
        <f>IF(D119&lt;&gt;"",VLOOKUP(D119,'Drop downs'!B:C,2,0),"")</f>
        <v/>
      </c>
      <c r="V119" s="3" t="str">
        <f t="shared" si="11"/>
        <v/>
      </c>
    </row>
    <row r="120" spans="1:22" x14ac:dyDescent="0.3">
      <c r="A120" s="47" t="str">
        <f t="shared" si="12"/>
        <v/>
      </c>
      <c r="B120" s="173"/>
      <c r="C120" s="173"/>
      <c r="D120" s="173"/>
      <c r="E120" s="173"/>
      <c r="F120" s="173"/>
      <c r="G120" s="173"/>
      <c r="H120" s="173"/>
      <c r="I120" s="173"/>
      <c r="J120" s="174"/>
      <c r="K120" s="175"/>
      <c r="L120" s="175"/>
      <c r="M120" s="175"/>
      <c r="N120" s="176"/>
      <c r="O120" s="176"/>
      <c r="P120" s="176"/>
      <c r="Q120" s="11" t="str">
        <f t="shared" si="8"/>
        <v/>
      </c>
      <c r="R120" s="171" t="str">
        <f t="shared" si="7"/>
        <v/>
      </c>
      <c r="S120" s="172" t="str">
        <f t="shared" si="9"/>
        <v/>
      </c>
      <c r="T120" s="3" t="str">
        <f t="shared" si="10"/>
        <v xml:space="preserve"> </v>
      </c>
      <c r="U120" s="3" t="str">
        <f>IF(D120&lt;&gt;"",VLOOKUP(D120,'Drop downs'!B:C,2,0),"")</f>
        <v/>
      </c>
      <c r="V120" s="3" t="str">
        <f t="shared" si="11"/>
        <v/>
      </c>
    </row>
    <row r="121" spans="1:22" x14ac:dyDescent="0.3">
      <c r="A121" s="47" t="str">
        <f t="shared" si="12"/>
        <v/>
      </c>
      <c r="B121" s="173"/>
      <c r="C121" s="173"/>
      <c r="D121" s="173"/>
      <c r="E121" s="173"/>
      <c r="F121" s="173"/>
      <c r="G121" s="173"/>
      <c r="H121" s="173"/>
      <c r="I121" s="173"/>
      <c r="J121" s="174"/>
      <c r="K121" s="175"/>
      <c r="L121" s="175"/>
      <c r="M121" s="175"/>
      <c r="N121" s="176"/>
      <c r="O121" s="176"/>
      <c r="P121" s="176"/>
      <c r="Q121" s="11" t="str">
        <f t="shared" si="8"/>
        <v/>
      </c>
      <c r="R121" s="171" t="str">
        <f t="shared" si="7"/>
        <v/>
      </c>
      <c r="S121" s="172" t="str">
        <f t="shared" si="9"/>
        <v/>
      </c>
      <c r="T121" s="3" t="str">
        <f t="shared" si="10"/>
        <v xml:space="preserve"> </v>
      </c>
      <c r="U121" s="3" t="str">
        <f>IF(D121&lt;&gt;"",VLOOKUP(D121,'Drop downs'!B:C,2,0),"")</f>
        <v/>
      </c>
      <c r="V121" s="3" t="str">
        <f t="shared" si="11"/>
        <v/>
      </c>
    </row>
    <row r="122" spans="1:22" x14ac:dyDescent="0.3">
      <c r="A122" s="47" t="str">
        <f t="shared" si="12"/>
        <v/>
      </c>
      <c r="B122" s="173"/>
      <c r="C122" s="173"/>
      <c r="D122" s="173"/>
      <c r="E122" s="173"/>
      <c r="F122" s="173"/>
      <c r="G122" s="173"/>
      <c r="H122" s="173"/>
      <c r="I122" s="173"/>
      <c r="J122" s="174"/>
      <c r="K122" s="175"/>
      <c r="L122" s="175"/>
      <c r="M122" s="175"/>
      <c r="N122" s="176"/>
      <c r="O122" s="176"/>
      <c r="P122" s="176"/>
      <c r="Q122" s="11" t="str">
        <f t="shared" si="8"/>
        <v/>
      </c>
      <c r="R122" s="171" t="str">
        <f t="shared" si="7"/>
        <v/>
      </c>
      <c r="S122" s="172" t="str">
        <f t="shared" si="9"/>
        <v/>
      </c>
      <c r="T122" s="3" t="str">
        <f t="shared" si="10"/>
        <v xml:space="preserve"> </v>
      </c>
      <c r="U122" s="3" t="str">
        <f>IF(D122&lt;&gt;"",VLOOKUP(D122,'Drop downs'!B:C,2,0),"")</f>
        <v/>
      </c>
      <c r="V122" s="3" t="str">
        <f t="shared" si="11"/>
        <v/>
      </c>
    </row>
    <row r="123" spans="1:22" x14ac:dyDescent="0.3">
      <c r="A123" s="47" t="str">
        <f t="shared" si="12"/>
        <v/>
      </c>
      <c r="B123" s="173"/>
      <c r="C123" s="173"/>
      <c r="D123" s="173"/>
      <c r="E123" s="173"/>
      <c r="F123" s="173"/>
      <c r="G123" s="173"/>
      <c r="H123" s="173"/>
      <c r="I123" s="173"/>
      <c r="J123" s="174"/>
      <c r="K123" s="175"/>
      <c r="L123" s="175"/>
      <c r="M123" s="175"/>
      <c r="N123" s="176"/>
      <c r="O123" s="176"/>
      <c r="P123" s="176"/>
      <c r="Q123" s="11" t="str">
        <f t="shared" si="8"/>
        <v/>
      </c>
      <c r="R123" s="171" t="str">
        <f t="shared" si="7"/>
        <v/>
      </c>
      <c r="S123" s="172" t="str">
        <f t="shared" si="9"/>
        <v/>
      </c>
      <c r="T123" s="3" t="str">
        <f t="shared" si="10"/>
        <v xml:space="preserve"> </v>
      </c>
      <c r="U123" s="3" t="str">
        <f>IF(D123&lt;&gt;"",VLOOKUP(D123,'Drop downs'!B:C,2,0),"")</f>
        <v/>
      </c>
      <c r="V123" s="3" t="str">
        <f t="shared" si="11"/>
        <v/>
      </c>
    </row>
    <row r="124" spans="1:22" x14ac:dyDescent="0.3">
      <c r="A124" s="47" t="str">
        <f t="shared" si="12"/>
        <v/>
      </c>
      <c r="B124" s="173"/>
      <c r="C124" s="173"/>
      <c r="D124" s="173"/>
      <c r="E124" s="173"/>
      <c r="F124" s="173"/>
      <c r="G124" s="173"/>
      <c r="H124" s="173"/>
      <c r="I124" s="173"/>
      <c r="J124" s="174"/>
      <c r="K124" s="175"/>
      <c r="L124" s="175"/>
      <c r="M124" s="175"/>
      <c r="N124" s="176"/>
      <c r="O124" s="176"/>
      <c r="P124" s="176"/>
      <c r="Q124" s="11" t="str">
        <f t="shared" si="8"/>
        <v/>
      </c>
      <c r="R124" s="171" t="str">
        <f t="shared" si="7"/>
        <v/>
      </c>
      <c r="S124" s="172" t="str">
        <f t="shared" si="9"/>
        <v/>
      </c>
      <c r="T124" s="3" t="str">
        <f t="shared" si="10"/>
        <v xml:space="preserve"> </v>
      </c>
      <c r="U124" s="3" t="str">
        <f>IF(D124&lt;&gt;"",VLOOKUP(D124,'Drop downs'!B:C,2,0),"")</f>
        <v/>
      </c>
      <c r="V124" s="3" t="str">
        <f t="shared" si="11"/>
        <v/>
      </c>
    </row>
    <row r="125" spans="1:22" x14ac:dyDescent="0.3">
      <c r="A125" s="47" t="str">
        <f t="shared" si="12"/>
        <v/>
      </c>
      <c r="B125" s="173"/>
      <c r="C125" s="173"/>
      <c r="D125" s="173"/>
      <c r="E125" s="173"/>
      <c r="F125" s="173"/>
      <c r="G125" s="173"/>
      <c r="H125" s="173"/>
      <c r="I125" s="173"/>
      <c r="J125" s="174"/>
      <c r="K125" s="175"/>
      <c r="L125" s="175"/>
      <c r="M125" s="175"/>
      <c r="N125" s="176"/>
      <c r="O125" s="176"/>
      <c r="P125" s="176"/>
      <c r="Q125" s="11" t="str">
        <f t="shared" si="8"/>
        <v/>
      </c>
      <c r="R125" s="171" t="str">
        <f t="shared" si="7"/>
        <v/>
      </c>
      <c r="S125" s="172" t="str">
        <f t="shared" si="9"/>
        <v/>
      </c>
      <c r="T125" s="3" t="str">
        <f t="shared" si="10"/>
        <v xml:space="preserve"> </v>
      </c>
      <c r="U125" s="3" t="str">
        <f>IF(D125&lt;&gt;"",VLOOKUP(D125,'Drop downs'!B:C,2,0),"")</f>
        <v/>
      </c>
      <c r="V125" s="3" t="str">
        <f t="shared" si="11"/>
        <v/>
      </c>
    </row>
    <row r="126" spans="1:22" x14ac:dyDescent="0.3">
      <c r="A126" s="47" t="str">
        <f t="shared" si="12"/>
        <v/>
      </c>
      <c r="B126" s="173"/>
      <c r="C126" s="173"/>
      <c r="D126" s="173"/>
      <c r="E126" s="173"/>
      <c r="F126" s="173"/>
      <c r="G126" s="173"/>
      <c r="H126" s="173"/>
      <c r="I126" s="173"/>
      <c r="J126" s="174"/>
      <c r="K126" s="175"/>
      <c r="L126" s="175"/>
      <c r="M126" s="175"/>
      <c r="N126" s="176"/>
      <c r="O126" s="176"/>
      <c r="P126" s="176"/>
      <c r="Q126" s="11" t="str">
        <f t="shared" si="8"/>
        <v/>
      </c>
      <c r="R126" s="171" t="str">
        <f t="shared" si="7"/>
        <v/>
      </c>
      <c r="S126" s="172" t="str">
        <f t="shared" si="9"/>
        <v/>
      </c>
      <c r="T126" s="3" t="str">
        <f t="shared" si="10"/>
        <v xml:space="preserve"> </v>
      </c>
      <c r="U126" s="3" t="str">
        <f>IF(D126&lt;&gt;"",VLOOKUP(D126,'Drop downs'!B:C,2,0),"")</f>
        <v/>
      </c>
      <c r="V126" s="3" t="str">
        <f t="shared" si="11"/>
        <v/>
      </c>
    </row>
    <row r="127" spans="1:22" x14ac:dyDescent="0.3">
      <c r="A127" s="47" t="str">
        <f t="shared" si="12"/>
        <v/>
      </c>
      <c r="B127" s="173"/>
      <c r="C127" s="173"/>
      <c r="D127" s="173"/>
      <c r="E127" s="173"/>
      <c r="F127" s="173"/>
      <c r="G127" s="173"/>
      <c r="H127" s="173"/>
      <c r="I127" s="173"/>
      <c r="J127" s="174"/>
      <c r="K127" s="175"/>
      <c r="L127" s="175"/>
      <c r="M127" s="175"/>
      <c r="N127" s="176"/>
      <c r="O127" s="176"/>
      <c r="P127" s="176"/>
      <c r="Q127" s="11" t="str">
        <f t="shared" si="8"/>
        <v/>
      </c>
      <c r="R127" s="171" t="str">
        <f t="shared" si="7"/>
        <v/>
      </c>
      <c r="S127" s="172" t="str">
        <f t="shared" si="9"/>
        <v/>
      </c>
      <c r="T127" s="3" t="str">
        <f t="shared" si="10"/>
        <v xml:space="preserve"> </v>
      </c>
      <c r="U127" s="3" t="str">
        <f>IF(D127&lt;&gt;"",VLOOKUP(D127,'Drop downs'!B:C,2,0),"")</f>
        <v/>
      </c>
      <c r="V127" s="3" t="str">
        <f t="shared" si="11"/>
        <v/>
      </c>
    </row>
    <row r="128" spans="1:22" x14ac:dyDescent="0.3">
      <c r="A128" s="47" t="str">
        <f t="shared" si="12"/>
        <v/>
      </c>
      <c r="B128" s="173"/>
      <c r="C128" s="173"/>
      <c r="D128" s="173"/>
      <c r="E128" s="173"/>
      <c r="F128" s="173"/>
      <c r="G128" s="173"/>
      <c r="H128" s="173"/>
      <c r="I128" s="173"/>
      <c r="J128" s="174"/>
      <c r="K128" s="175"/>
      <c r="L128" s="175"/>
      <c r="M128" s="175"/>
      <c r="N128" s="176"/>
      <c r="O128" s="176"/>
      <c r="P128" s="176"/>
      <c r="Q128" s="11" t="str">
        <f t="shared" si="8"/>
        <v/>
      </c>
      <c r="R128" s="171" t="str">
        <f t="shared" si="7"/>
        <v/>
      </c>
      <c r="S128" s="172" t="str">
        <f t="shared" si="9"/>
        <v/>
      </c>
      <c r="T128" s="3" t="str">
        <f t="shared" si="10"/>
        <v xml:space="preserve"> </v>
      </c>
      <c r="U128" s="3" t="str">
        <f>IF(D128&lt;&gt;"",VLOOKUP(D128,'Drop downs'!B:C,2,0),"")</f>
        <v/>
      </c>
      <c r="V128" s="3" t="str">
        <f t="shared" si="11"/>
        <v/>
      </c>
    </row>
    <row r="129" spans="1:22" x14ac:dyDescent="0.3">
      <c r="A129" s="47" t="str">
        <f t="shared" si="12"/>
        <v/>
      </c>
      <c r="B129" s="173"/>
      <c r="C129" s="173"/>
      <c r="D129" s="173"/>
      <c r="E129" s="173"/>
      <c r="F129" s="173"/>
      <c r="G129" s="173"/>
      <c r="H129" s="173"/>
      <c r="I129" s="173"/>
      <c r="J129" s="174"/>
      <c r="K129" s="175"/>
      <c r="L129" s="175"/>
      <c r="M129" s="175"/>
      <c r="N129" s="176"/>
      <c r="O129" s="176"/>
      <c r="P129" s="176"/>
      <c r="Q129" s="11" t="str">
        <f t="shared" si="8"/>
        <v/>
      </c>
      <c r="R129" s="171" t="str">
        <f t="shared" si="7"/>
        <v/>
      </c>
      <c r="S129" s="172" t="str">
        <f t="shared" si="9"/>
        <v/>
      </c>
      <c r="T129" s="3" t="str">
        <f t="shared" si="10"/>
        <v xml:space="preserve"> </v>
      </c>
      <c r="U129" s="3" t="str">
        <f>IF(D129&lt;&gt;"",VLOOKUP(D129,'Drop downs'!B:C,2,0),"")</f>
        <v/>
      </c>
      <c r="V129" s="3" t="str">
        <f t="shared" si="11"/>
        <v/>
      </c>
    </row>
    <row r="130" spans="1:22" x14ac:dyDescent="0.3">
      <c r="A130" s="47" t="str">
        <f t="shared" si="12"/>
        <v/>
      </c>
      <c r="B130" s="173"/>
      <c r="C130" s="173"/>
      <c r="D130" s="173"/>
      <c r="E130" s="173"/>
      <c r="F130" s="173"/>
      <c r="G130" s="173"/>
      <c r="H130" s="173"/>
      <c r="I130" s="173"/>
      <c r="J130" s="174"/>
      <c r="K130" s="175"/>
      <c r="L130" s="175"/>
      <c r="M130" s="175"/>
      <c r="N130" s="176"/>
      <c r="O130" s="176"/>
      <c r="P130" s="176"/>
      <c r="Q130" s="11" t="str">
        <f t="shared" si="8"/>
        <v/>
      </c>
      <c r="R130" s="171" t="str">
        <f t="shared" si="7"/>
        <v/>
      </c>
      <c r="S130" s="172" t="str">
        <f t="shared" si="9"/>
        <v/>
      </c>
      <c r="T130" s="3" t="str">
        <f t="shared" si="10"/>
        <v xml:space="preserve"> </v>
      </c>
      <c r="U130" s="3" t="str">
        <f>IF(D130&lt;&gt;"",VLOOKUP(D130,'Drop downs'!B:C,2,0),"")</f>
        <v/>
      </c>
      <c r="V130" s="3" t="str">
        <f t="shared" si="11"/>
        <v/>
      </c>
    </row>
    <row r="131" spans="1:22" x14ac:dyDescent="0.3">
      <c r="A131" s="47" t="str">
        <f t="shared" si="12"/>
        <v/>
      </c>
      <c r="B131" s="173"/>
      <c r="C131" s="173"/>
      <c r="D131" s="173"/>
      <c r="E131" s="173"/>
      <c r="F131" s="173"/>
      <c r="G131" s="173"/>
      <c r="H131" s="173"/>
      <c r="I131" s="173"/>
      <c r="J131" s="174"/>
      <c r="K131" s="175"/>
      <c r="L131" s="175"/>
      <c r="M131" s="175"/>
      <c r="N131" s="176"/>
      <c r="O131" s="176"/>
      <c r="P131" s="176"/>
      <c r="Q131" s="11" t="str">
        <f t="shared" si="8"/>
        <v/>
      </c>
      <c r="R131" s="171" t="str">
        <f t="shared" si="7"/>
        <v/>
      </c>
      <c r="S131" s="172" t="str">
        <f t="shared" si="9"/>
        <v/>
      </c>
      <c r="T131" s="3" t="str">
        <f t="shared" si="10"/>
        <v xml:space="preserve"> </v>
      </c>
      <c r="U131" s="3" t="str">
        <f>IF(D131&lt;&gt;"",VLOOKUP(D131,'Drop downs'!B:C,2,0),"")</f>
        <v/>
      </c>
      <c r="V131" s="3" t="str">
        <f t="shared" si="11"/>
        <v/>
      </c>
    </row>
    <row r="132" spans="1:22" x14ac:dyDescent="0.3">
      <c r="A132" s="47" t="str">
        <f t="shared" si="12"/>
        <v/>
      </c>
      <c r="B132" s="173"/>
      <c r="C132" s="173"/>
      <c r="D132" s="173"/>
      <c r="E132" s="173"/>
      <c r="F132" s="173"/>
      <c r="G132" s="173"/>
      <c r="H132" s="173"/>
      <c r="I132" s="173"/>
      <c r="J132" s="174"/>
      <c r="K132" s="175"/>
      <c r="L132" s="175"/>
      <c r="M132" s="175"/>
      <c r="N132" s="176"/>
      <c r="O132" s="176"/>
      <c r="P132" s="176"/>
      <c r="Q132" s="11" t="str">
        <f t="shared" si="8"/>
        <v/>
      </c>
      <c r="R132" s="171" t="str">
        <f t="shared" si="7"/>
        <v/>
      </c>
      <c r="S132" s="172" t="str">
        <f t="shared" si="9"/>
        <v/>
      </c>
      <c r="T132" s="3" t="str">
        <f t="shared" si="10"/>
        <v xml:space="preserve"> </v>
      </c>
      <c r="U132" s="3" t="str">
        <f>IF(D132&lt;&gt;"",VLOOKUP(D132,'Drop downs'!B:C,2,0),"")</f>
        <v/>
      </c>
      <c r="V132" s="3" t="str">
        <f t="shared" si="11"/>
        <v/>
      </c>
    </row>
    <row r="133" spans="1:22" x14ac:dyDescent="0.3">
      <c r="A133" s="47" t="str">
        <f t="shared" si="12"/>
        <v/>
      </c>
      <c r="B133" s="173"/>
      <c r="C133" s="173"/>
      <c r="D133" s="173"/>
      <c r="E133" s="173"/>
      <c r="F133" s="173"/>
      <c r="G133" s="173"/>
      <c r="H133" s="173"/>
      <c r="I133" s="173"/>
      <c r="J133" s="174"/>
      <c r="K133" s="175"/>
      <c r="L133" s="175"/>
      <c r="M133" s="175"/>
      <c r="N133" s="176"/>
      <c r="O133" s="176"/>
      <c r="P133" s="176"/>
      <c r="Q133" s="11" t="str">
        <f t="shared" si="8"/>
        <v/>
      </c>
      <c r="R133" s="171" t="str">
        <f t="shared" si="7"/>
        <v/>
      </c>
      <c r="S133" s="172" t="str">
        <f t="shared" si="9"/>
        <v/>
      </c>
      <c r="T133" s="3" t="str">
        <f t="shared" si="10"/>
        <v xml:space="preserve"> </v>
      </c>
      <c r="U133" s="3" t="str">
        <f>IF(D133&lt;&gt;"",VLOOKUP(D133,'Drop downs'!B:C,2,0),"")</f>
        <v/>
      </c>
      <c r="V133" s="3" t="str">
        <f t="shared" si="11"/>
        <v/>
      </c>
    </row>
    <row r="134" spans="1:22" x14ac:dyDescent="0.3">
      <c r="A134" s="47" t="str">
        <f t="shared" si="12"/>
        <v/>
      </c>
      <c r="B134" s="173"/>
      <c r="C134" s="173"/>
      <c r="D134" s="173"/>
      <c r="E134" s="173"/>
      <c r="F134" s="173"/>
      <c r="G134" s="173"/>
      <c r="H134" s="173"/>
      <c r="I134" s="173"/>
      <c r="J134" s="174"/>
      <c r="K134" s="175"/>
      <c r="L134" s="175"/>
      <c r="M134" s="175"/>
      <c r="N134" s="176"/>
      <c r="O134" s="176"/>
      <c r="P134" s="176"/>
      <c r="Q134" s="11" t="str">
        <f t="shared" si="8"/>
        <v/>
      </c>
      <c r="R134" s="171" t="str">
        <f t="shared" si="7"/>
        <v/>
      </c>
      <c r="S134" s="172" t="str">
        <f t="shared" si="9"/>
        <v/>
      </c>
      <c r="T134" s="3" t="str">
        <f t="shared" si="10"/>
        <v xml:space="preserve"> </v>
      </c>
      <c r="U134" s="3" t="str">
        <f>IF(D134&lt;&gt;"",VLOOKUP(D134,'Drop downs'!B:C,2,0),"")</f>
        <v/>
      </c>
      <c r="V134" s="3" t="str">
        <f t="shared" si="11"/>
        <v/>
      </c>
    </row>
    <row r="135" spans="1:22" x14ac:dyDescent="0.3">
      <c r="A135" s="47" t="str">
        <f t="shared" si="12"/>
        <v/>
      </c>
      <c r="B135" s="173"/>
      <c r="C135" s="173"/>
      <c r="D135" s="173"/>
      <c r="E135" s="173"/>
      <c r="F135" s="173"/>
      <c r="G135" s="173"/>
      <c r="H135" s="173"/>
      <c r="I135" s="173"/>
      <c r="J135" s="174"/>
      <c r="K135" s="175"/>
      <c r="L135" s="175"/>
      <c r="M135" s="175"/>
      <c r="N135" s="176"/>
      <c r="O135" s="176"/>
      <c r="P135" s="176"/>
      <c r="Q135" s="11" t="str">
        <f t="shared" si="8"/>
        <v/>
      </c>
      <c r="R135" s="171" t="str">
        <f t="shared" si="7"/>
        <v/>
      </c>
      <c r="S135" s="172" t="str">
        <f t="shared" si="9"/>
        <v/>
      </c>
      <c r="T135" s="3" t="str">
        <f t="shared" si="10"/>
        <v xml:space="preserve"> </v>
      </c>
      <c r="U135" s="3" t="str">
        <f>IF(D135&lt;&gt;"",VLOOKUP(D135,'Drop downs'!B:C,2,0),"")</f>
        <v/>
      </c>
      <c r="V135" s="3" t="str">
        <f t="shared" si="11"/>
        <v/>
      </c>
    </row>
    <row r="136" spans="1:22" x14ac:dyDescent="0.3">
      <c r="A136" s="47" t="str">
        <f t="shared" si="12"/>
        <v/>
      </c>
      <c r="B136" s="173"/>
      <c r="C136" s="173"/>
      <c r="D136" s="173"/>
      <c r="E136" s="173"/>
      <c r="F136" s="173"/>
      <c r="G136" s="173"/>
      <c r="H136" s="173"/>
      <c r="I136" s="173"/>
      <c r="J136" s="174"/>
      <c r="K136" s="175"/>
      <c r="L136" s="175"/>
      <c r="M136" s="175"/>
      <c r="N136" s="176"/>
      <c r="O136" s="176"/>
      <c r="P136" s="176"/>
      <c r="Q136" s="11" t="str">
        <f t="shared" si="8"/>
        <v/>
      </c>
      <c r="R136" s="171" t="str">
        <f t="shared" si="7"/>
        <v/>
      </c>
      <c r="S136" s="172" t="str">
        <f t="shared" si="9"/>
        <v/>
      </c>
      <c r="T136" s="3" t="str">
        <f t="shared" si="10"/>
        <v xml:space="preserve"> </v>
      </c>
      <c r="U136" s="3" t="str">
        <f>IF(D136&lt;&gt;"",VLOOKUP(D136,'Drop downs'!B:C,2,0),"")</f>
        <v/>
      </c>
      <c r="V136" s="3" t="str">
        <f t="shared" si="11"/>
        <v/>
      </c>
    </row>
    <row r="137" spans="1:22" x14ac:dyDescent="0.3">
      <c r="A137" s="47" t="str">
        <f t="shared" si="12"/>
        <v/>
      </c>
      <c r="B137" s="173"/>
      <c r="C137" s="173"/>
      <c r="D137" s="173"/>
      <c r="E137" s="173"/>
      <c r="F137" s="173"/>
      <c r="G137" s="173"/>
      <c r="H137" s="173"/>
      <c r="I137" s="173"/>
      <c r="J137" s="174"/>
      <c r="K137" s="175"/>
      <c r="L137" s="175"/>
      <c r="M137" s="175"/>
      <c r="N137" s="176"/>
      <c r="O137" s="176"/>
      <c r="P137" s="176"/>
      <c r="Q137" s="11" t="str">
        <f t="shared" si="8"/>
        <v/>
      </c>
      <c r="R137" s="171" t="str">
        <f t="shared" si="7"/>
        <v/>
      </c>
      <c r="S137" s="172" t="str">
        <f t="shared" si="9"/>
        <v/>
      </c>
      <c r="T137" s="3" t="str">
        <f t="shared" si="10"/>
        <v xml:space="preserve"> </v>
      </c>
      <c r="U137" s="3" t="str">
        <f>IF(D137&lt;&gt;"",VLOOKUP(D137,'Drop downs'!B:C,2,0),"")</f>
        <v/>
      </c>
      <c r="V137" s="3" t="str">
        <f t="shared" si="11"/>
        <v/>
      </c>
    </row>
    <row r="138" spans="1:22" x14ac:dyDescent="0.3">
      <c r="A138" s="47" t="str">
        <f t="shared" si="12"/>
        <v/>
      </c>
      <c r="B138" s="173"/>
      <c r="C138" s="173"/>
      <c r="D138" s="173"/>
      <c r="E138" s="173"/>
      <c r="F138" s="173"/>
      <c r="G138" s="173"/>
      <c r="H138" s="173"/>
      <c r="I138" s="173"/>
      <c r="J138" s="174"/>
      <c r="K138" s="175"/>
      <c r="L138" s="175"/>
      <c r="M138" s="175"/>
      <c r="N138" s="176"/>
      <c r="O138" s="176"/>
      <c r="P138" s="176"/>
      <c r="Q138" s="11" t="str">
        <f t="shared" si="8"/>
        <v/>
      </c>
      <c r="R138" s="171" t="str">
        <f t="shared" ref="R138:R201" si="13">IF(O138&lt;&gt;"",EDATE(O138,$N$6),"")</f>
        <v/>
      </c>
      <c r="S138" s="172" t="str">
        <f t="shared" si="9"/>
        <v/>
      </c>
      <c r="T138" s="3" t="str">
        <f t="shared" si="10"/>
        <v xml:space="preserve"> </v>
      </c>
      <c r="U138" s="3" t="str">
        <f>IF(D138&lt;&gt;"",VLOOKUP(D138,'Drop downs'!B:C,2,0),"")</f>
        <v/>
      </c>
      <c r="V138" s="3" t="str">
        <f t="shared" si="11"/>
        <v/>
      </c>
    </row>
    <row r="139" spans="1:22" x14ac:dyDescent="0.3">
      <c r="A139" s="47" t="str">
        <f t="shared" si="12"/>
        <v/>
      </c>
      <c r="B139" s="173"/>
      <c r="C139" s="173"/>
      <c r="D139" s="173"/>
      <c r="E139" s="173"/>
      <c r="F139" s="173"/>
      <c r="G139" s="173"/>
      <c r="H139" s="173"/>
      <c r="I139" s="173"/>
      <c r="J139" s="174"/>
      <c r="K139" s="175"/>
      <c r="L139" s="175"/>
      <c r="M139" s="175"/>
      <c r="N139" s="176"/>
      <c r="O139" s="176"/>
      <c r="P139" s="176"/>
      <c r="Q139" s="11" t="str">
        <f t="shared" ref="Q139:Q202" si="14">IF(I139="contracted",M139,IF(M139&lt;&gt;"",M139*(1-$M$6),""))</f>
        <v/>
      </c>
      <c r="R139" s="171" t="str">
        <f t="shared" si="13"/>
        <v/>
      </c>
      <c r="S139" s="172" t="str">
        <f t="shared" ref="S139:S202" si="15">IFERROR(EOMONTH(R139,-1)+1,"")</f>
        <v/>
      </c>
      <c r="T139" s="3" t="str">
        <f t="shared" ref="T139:T202" si="16">J139&amp;" "&amp;D139</f>
        <v xml:space="preserve"> </v>
      </c>
      <c r="U139" s="3" t="str">
        <f>IF(D139&lt;&gt;"",VLOOKUP(D139,'Drop downs'!B:C,2,0),"")</f>
        <v/>
      </c>
      <c r="V139" s="3" t="str">
        <f t="shared" ref="V139:V202" si="17">IFERROR(R139-N139,"")</f>
        <v/>
      </c>
    </row>
    <row r="140" spans="1:22" x14ac:dyDescent="0.3">
      <c r="A140" s="47" t="str">
        <f t="shared" ref="A140:A203" si="18">IF(C139&lt;&gt;0,A139+1,"")</f>
        <v/>
      </c>
      <c r="B140" s="173"/>
      <c r="C140" s="173"/>
      <c r="D140" s="173"/>
      <c r="E140" s="173"/>
      <c r="F140" s="173"/>
      <c r="G140" s="173"/>
      <c r="H140" s="173"/>
      <c r="I140" s="173"/>
      <c r="J140" s="174"/>
      <c r="K140" s="175"/>
      <c r="L140" s="175"/>
      <c r="M140" s="175"/>
      <c r="N140" s="176"/>
      <c r="O140" s="176"/>
      <c r="P140" s="176"/>
      <c r="Q140" s="11" t="str">
        <f t="shared" si="14"/>
        <v/>
      </c>
      <c r="R140" s="171" t="str">
        <f t="shared" si="13"/>
        <v/>
      </c>
      <c r="S140" s="172" t="str">
        <f t="shared" si="15"/>
        <v/>
      </c>
      <c r="T140" s="3" t="str">
        <f t="shared" si="16"/>
        <v xml:space="preserve"> </v>
      </c>
      <c r="U140" s="3" t="str">
        <f>IF(D140&lt;&gt;"",VLOOKUP(D140,'Drop downs'!B:C,2,0),"")</f>
        <v/>
      </c>
      <c r="V140" s="3" t="str">
        <f t="shared" si="17"/>
        <v/>
      </c>
    </row>
    <row r="141" spans="1:22" x14ac:dyDescent="0.3">
      <c r="A141" s="47" t="str">
        <f t="shared" si="18"/>
        <v/>
      </c>
      <c r="B141" s="173"/>
      <c r="C141" s="173"/>
      <c r="D141" s="173"/>
      <c r="E141" s="173"/>
      <c r="F141" s="173"/>
      <c r="G141" s="173"/>
      <c r="H141" s="173"/>
      <c r="I141" s="173"/>
      <c r="J141" s="174"/>
      <c r="K141" s="175"/>
      <c r="L141" s="175"/>
      <c r="M141" s="175"/>
      <c r="N141" s="176"/>
      <c r="O141" s="176"/>
      <c r="P141" s="176"/>
      <c r="Q141" s="11" t="str">
        <f t="shared" si="14"/>
        <v/>
      </c>
      <c r="R141" s="171" t="str">
        <f t="shared" si="13"/>
        <v/>
      </c>
      <c r="S141" s="172" t="str">
        <f t="shared" si="15"/>
        <v/>
      </c>
      <c r="T141" s="3" t="str">
        <f t="shared" si="16"/>
        <v xml:space="preserve"> </v>
      </c>
      <c r="U141" s="3" t="str">
        <f>IF(D141&lt;&gt;"",VLOOKUP(D141,'Drop downs'!B:C,2,0),"")</f>
        <v/>
      </c>
      <c r="V141" s="3" t="str">
        <f t="shared" si="17"/>
        <v/>
      </c>
    </row>
    <row r="142" spans="1:22" x14ac:dyDescent="0.3">
      <c r="A142" s="47" t="str">
        <f t="shared" si="18"/>
        <v/>
      </c>
      <c r="B142" s="173"/>
      <c r="C142" s="173"/>
      <c r="D142" s="173"/>
      <c r="E142" s="173"/>
      <c r="F142" s="173"/>
      <c r="G142" s="173"/>
      <c r="H142" s="173"/>
      <c r="I142" s="173"/>
      <c r="J142" s="174"/>
      <c r="K142" s="175"/>
      <c r="L142" s="175"/>
      <c r="M142" s="175"/>
      <c r="N142" s="176"/>
      <c r="O142" s="176"/>
      <c r="P142" s="176"/>
      <c r="Q142" s="11" t="str">
        <f t="shared" si="14"/>
        <v/>
      </c>
      <c r="R142" s="171" t="str">
        <f t="shared" si="13"/>
        <v/>
      </c>
      <c r="S142" s="172" t="str">
        <f t="shared" si="15"/>
        <v/>
      </c>
      <c r="T142" s="3" t="str">
        <f t="shared" si="16"/>
        <v xml:space="preserve"> </v>
      </c>
      <c r="U142" s="3" t="str">
        <f>IF(D142&lt;&gt;"",VLOOKUP(D142,'Drop downs'!B:C,2,0),"")</f>
        <v/>
      </c>
      <c r="V142" s="3" t="str">
        <f t="shared" si="17"/>
        <v/>
      </c>
    </row>
    <row r="143" spans="1:22" x14ac:dyDescent="0.3">
      <c r="A143" s="47" t="str">
        <f t="shared" si="18"/>
        <v/>
      </c>
      <c r="B143" s="173"/>
      <c r="C143" s="173"/>
      <c r="D143" s="173"/>
      <c r="E143" s="173"/>
      <c r="F143" s="173"/>
      <c r="G143" s="173"/>
      <c r="H143" s="173"/>
      <c r="I143" s="173"/>
      <c r="J143" s="174"/>
      <c r="K143" s="175"/>
      <c r="L143" s="175"/>
      <c r="M143" s="175"/>
      <c r="N143" s="176"/>
      <c r="O143" s="176"/>
      <c r="P143" s="176"/>
      <c r="Q143" s="11" t="str">
        <f t="shared" si="14"/>
        <v/>
      </c>
      <c r="R143" s="171" t="str">
        <f t="shared" si="13"/>
        <v/>
      </c>
      <c r="S143" s="172" t="str">
        <f t="shared" si="15"/>
        <v/>
      </c>
      <c r="T143" s="3" t="str">
        <f t="shared" si="16"/>
        <v xml:space="preserve"> </v>
      </c>
      <c r="U143" s="3" t="str">
        <f>IF(D143&lt;&gt;"",VLOOKUP(D143,'Drop downs'!B:C,2,0),"")</f>
        <v/>
      </c>
      <c r="V143" s="3" t="str">
        <f t="shared" si="17"/>
        <v/>
      </c>
    </row>
    <row r="144" spans="1:22" x14ac:dyDescent="0.3">
      <c r="A144" s="47" t="str">
        <f t="shared" si="18"/>
        <v/>
      </c>
      <c r="B144" s="173"/>
      <c r="C144" s="173"/>
      <c r="D144" s="173"/>
      <c r="E144" s="173"/>
      <c r="F144" s="173"/>
      <c r="G144" s="173"/>
      <c r="H144" s="173"/>
      <c r="I144" s="173"/>
      <c r="J144" s="174"/>
      <c r="K144" s="175"/>
      <c r="L144" s="175"/>
      <c r="M144" s="175"/>
      <c r="N144" s="176"/>
      <c r="O144" s="176"/>
      <c r="P144" s="176"/>
      <c r="Q144" s="11" t="str">
        <f t="shared" si="14"/>
        <v/>
      </c>
      <c r="R144" s="171" t="str">
        <f t="shared" si="13"/>
        <v/>
      </c>
      <c r="S144" s="172" t="str">
        <f t="shared" si="15"/>
        <v/>
      </c>
      <c r="T144" s="3" t="str">
        <f t="shared" si="16"/>
        <v xml:space="preserve"> </v>
      </c>
      <c r="U144" s="3" t="str">
        <f>IF(D144&lt;&gt;"",VLOOKUP(D144,'Drop downs'!B:C,2,0),"")</f>
        <v/>
      </c>
      <c r="V144" s="3" t="str">
        <f t="shared" si="17"/>
        <v/>
      </c>
    </row>
    <row r="145" spans="1:22" x14ac:dyDescent="0.3">
      <c r="A145" s="47" t="str">
        <f t="shared" si="18"/>
        <v/>
      </c>
      <c r="B145" s="173"/>
      <c r="C145" s="173"/>
      <c r="D145" s="173"/>
      <c r="E145" s="173"/>
      <c r="F145" s="173"/>
      <c r="G145" s="173"/>
      <c r="H145" s="173"/>
      <c r="I145" s="173"/>
      <c r="J145" s="174"/>
      <c r="K145" s="175"/>
      <c r="L145" s="175"/>
      <c r="M145" s="175"/>
      <c r="N145" s="176"/>
      <c r="O145" s="176"/>
      <c r="P145" s="176"/>
      <c r="Q145" s="11" t="str">
        <f t="shared" si="14"/>
        <v/>
      </c>
      <c r="R145" s="171" t="str">
        <f t="shared" si="13"/>
        <v/>
      </c>
      <c r="S145" s="172" t="str">
        <f t="shared" si="15"/>
        <v/>
      </c>
      <c r="T145" s="3" t="str">
        <f t="shared" si="16"/>
        <v xml:space="preserve"> </v>
      </c>
      <c r="U145" s="3" t="str">
        <f>IF(D145&lt;&gt;"",VLOOKUP(D145,'Drop downs'!B:C,2,0),"")</f>
        <v/>
      </c>
      <c r="V145" s="3" t="str">
        <f t="shared" si="17"/>
        <v/>
      </c>
    </row>
    <row r="146" spans="1:22" x14ac:dyDescent="0.3">
      <c r="A146" s="47" t="str">
        <f t="shared" si="18"/>
        <v/>
      </c>
      <c r="B146" s="173"/>
      <c r="C146" s="173"/>
      <c r="D146" s="173"/>
      <c r="E146" s="173"/>
      <c r="F146" s="173"/>
      <c r="G146" s="173"/>
      <c r="H146" s="173"/>
      <c r="I146" s="173"/>
      <c r="J146" s="174"/>
      <c r="K146" s="175"/>
      <c r="L146" s="175"/>
      <c r="M146" s="175"/>
      <c r="N146" s="176"/>
      <c r="O146" s="176"/>
      <c r="P146" s="176"/>
      <c r="Q146" s="11" t="str">
        <f t="shared" si="14"/>
        <v/>
      </c>
      <c r="R146" s="171" t="str">
        <f t="shared" si="13"/>
        <v/>
      </c>
      <c r="S146" s="172" t="str">
        <f t="shared" si="15"/>
        <v/>
      </c>
      <c r="T146" s="3" t="str">
        <f t="shared" si="16"/>
        <v xml:space="preserve"> </v>
      </c>
      <c r="U146" s="3" t="str">
        <f>IF(D146&lt;&gt;"",VLOOKUP(D146,'Drop downs'!B:C,2,0),"")</f>
        <v/>
      </c>
      <c r="V146" s="3" t="str">
        <f t="shared" si="17"/>
        <v/>
      </c>
    </row>
    <row r="147" spans="1:22" x14ac:dyDescent="0.3">
      <c r="A147" s="47" t="str">
        <f t="shared" si="18"/>
        <v/>
      </c>
      <c r="B147" s="173"/>
      <c r="C147" s="173"/>
      <c r="D147" s="173"/>
      <c r="E147" s="173"/>
      <c r="F147" s="173"/>
      <c r="G147" s="173"/>
      <c r="H147" s="173"/>
      <c r="I147" s="173"/>
      <c r="J147" s="174"/>
      <c r="K147" s="175"/>
      <c r="L147" s="175"/>
      <c r="M147" s="175"/>
      <c r="N147" s="176"/>
      <c r="O147" s="176"/>
      <c r="P147" s="176"/>
      <c r="Q147" s="11" t="str">
        <f t="shared" si="14"/>
        <v/>
      </c>
      <c r="R147" s="171" t="str">
        <f t="shared" si="13"/>
        <v/>
      </c>
      <c r="S147" s="172" t="str">
        <f t="shared" si="15"/>
        <v/>
      </c>
      <c r="T147" s="3" t="str">
        <f t="shared" si="16"/>
        <v xml:space="preserve"> </v>
      </c>
      <c r="U147" s="3" t="str">
        <f>IF(D147&lt;&gt;"",VLOOKUP(D147,'Drop downs'!B:C,2,0),"")</f>
        <v/>
      </c>
      <c r="V147" s="3" t="str">
        <f t="shared" si="17"/>
        <v/>
      </c>
    </row>
    <row r="148" spans="1:22" x14ac:dyDescent="0.3">
      <c r="A148" s="47" t="str">
        <f t="shared" si="18"/>
        <v/>
      </c>
      <c r="B148" s="173"/>
      <c r="C148" s="173"/>
      <c r="D148" s="173"/>
      <c r="E148" s="173"/>
      <c r="F148" s="173"/>
      <c r="G148" s="173"/>
      <c r="H148" s="173"/>
      <c r="I148" s="173"/>
      <c r="J148" s="174"/>
      <c r="K148" s="175"/>
      <c r="L148" s="175"/>
      <c r="M148" s="175"/>
      <c r="N148" s="176"/>
      <c r="O148" s="176"/>
      <c r="P148" s="176"/>
      <c r="Q148" s="11" t="str">
        <f t="shared" si="14"/>
        <v/>
      </c>
      <c r="R148" s="171" t="str">
        <f t="shared" si="13"/>
        <v/>
      </c>
      <c r="S148" s="172" t="str">
        <f t="shared" si="15"/>
        <v/>
      </c>
      <c r="T148" s="3" t="str">
        <f t="shared" si="16"/>
        <v xml:space="preserve"> </v>
      </c>
      <c r="U148" s="3" t="str">
        <f>IF(D148&lt;&gt;"",VLOOKUP(D148,'Drop downs'!B:C,2,0),"")</f>
        <v/>
      </c>
      <c r="V148" s="3" t="str">
        <f t="shared" si="17"/>
        <v/>
      </c>
    </row>
    <row r="149" spans="1:22" x14ac:dyDescent="0.3">
      <c r="A149" s="47" t="str">
        <f t="shared" si="18"/>
        <v/>
      </c>
      <c r="B149" s="173"/>
      <c r="C149" s="173"/>
      <c r="D149" s="173"/>
      <c r="E149" s="173"/>
      <c r="F149" s="173"/>
      <c r="G149" s="173"/>
      <c r="H149" s="173"/>
      <c r="I149" s="173"/>
      <c r="J149" s="174"/>
      <c r="K149" s="175"/>
      <c r="L149" s="175"/>
      <c r="M149" s="175"/>
      <c r="N149" s="176"/>
      <c r="O149" s="176"/>
      <c r="P149" s="176"/>
      <c r="Q149" s="11" t="str">
        <f t="shared" si="14"/>
        <v/>
      </c>
      <c r="R149" s="171" t="str">
        <f t="shared" si="13"/>
        <v/>
      </c>
      <c r="S149" s="172" t="str">
        <f t="shared" si="15"/>
        <v/>
      </c>
      <c r="T149" s="3" t="str">
        <f t="shared" si="16"/>
        <v xml:space="preserve"> </v>
      </c>
      <c r="U149" s="3" t="str">
        <f>IF(D149&lt;&gt;"",VLOOKUP(D149,'Drop downs'!B:C,2,0),"")</f>
        <v/>
      </c>
      <c r="V149" s="3" t="str">
        <f t="shared" si="17"/>
        <v/>
      </c>
    </row>
    <row r="150" spans="1:22" x14ac:dyDescent="0.3">
      <c r="A150" s="47" t="str">
        <f t="shared" si="18"/>
        <v/>
      </c>
      <c r="B150" s="173"/>
      <c r="C150" s="173"/>
      <c r="D150" s="173"/>
      <c r="E150" s="173"/>
      <c r="F150" s="173"/>
      <c r="G150" s="173"/>
      <c r="H150" s="173"/>
      <c r="I150" s="173"/>
      <c r="J150" s="174"/>
      <c r="K150" s="175"/>
      <c r="L150" s="175"/>
      <c r="M150" s="175"/>
      <c r="N150" s="176"/>
      <c r="O150" s="176"/>
      <c r="P150" s="176"/>
      <c r="Q150" s="11" t="str">
        <f t="shared" si="14"/>
        <v/>
      </c>
      <c r="R150" s="171" t="str">
        <f t="shared" si="13"/>
        <v/>
      </c>
      <c r="S150" s="172" t="str">
        <f t="shared" si="15"/>
        <v/>
      </c>
      <c r="T150" s="3" t="str">
        <f t="shared" si="16"/>
        <v xml:space="preserve"> </v>
      </c>
      <c r="U150" s="3" t="str">
        <f>IF(D150&lt;&gt;"",VLOOKUP(D150,'Drop downs'!B:C,2,0),"")</f>
        <v/>
      </c>
      <c r="V150" s="3" t="str">
        <f t="shared" si="17"/>
        <v/>
      </c>
    </row>
    <row r="151" spans="1:22" x14ac:dyDescent="0.3">
      <c r="A151" s="47" t="str">
        <f t="shared" si="18"/>
        <v/>
      </c>
      <c r="B151" s="173"/>
      <c r="C151" s="173"/>
      <c r="D151" s="173"/>
      <c r="E151" s="173"/>
      <c r="F151" s="173"/>
      <c r="G151" s="173"/>
      <c r="H151" s="173"/>
      <c r="I151" s="173"/>
      <c r="J151" s="174"/>
      <c r="K151" s="175"/>
      <c r="L151" s="175"/>
      <c r="M151" s="175"/>
      <c r="N151" s="176"/>
      <c r="O151" s="176"/>
      <c r="P151" s="176"/>
      <c r="Q151" s="11" t="str">
        <f t="shared" si="14"/>
        <v/>
      </c>
      <c r="R151" s="171" t="str">
        <f t="shared" si="13"/>
        <v/>
      </c>
      <c r="S151" s="172" t="str">
        <f t="shared" si="15"/>
        <v/>
      </c>
      <c r="T151" s="3" t="str">
        <f t="shared" si="16"/>
        <v xml:space="preserve"> </v>
      </c>
      <c r="U151" s="3" t="str">
        <f>IF(D151&lt;&gt;"",VLOOKUP(D151,'Drop downs'!B:C,2,0),"")</f>
        <v/>
      </c>
      <c r="V151" s="3" t="str">
        <f t="shared" si="17"/>
        <v/>
      </c>
    </row>
    <row r="152" spans="1:22" x14ac:dyDescent="0.3">
      <c r="A152" s="47" t="str">
        <f t="shared" si="18"/>
        <v/>
      </c>
      <c r="B152" s="173"/>
      <c r="C152" s="173"/>
      <c r="D152" s="173"/>
      <c r="E152" s="173"/>
      <c r="F152" s="173"/>
      <c r="G152" s="173"/>
      <c r="H152" s="173"/>
      <c r="I152" s="173"/>
      <c r="J152" s="174"/>
      <c r="K152" s="175"/>
      <c r="L152" s="175"/>
      <c r="M152" s="175"/>
      <c r="N152" s="176"/>
      <c r="O152" s="176"/>
      <c r="P152" s="176"/>
      <c r="Q152" s="11" t="str">
        <f t="shared" si="14"/>
        <v/>
      </c>
      <c r="R152" s="171" t="str">
        <f t="shared" si="13"/>
        <v/>
      </c>
      <c r="S152" s="172" t="str">
        <f t="shared" si="15"/>
        <v/>
      </c>
      <c r="T152" s="3" t="str">
        <f t="shared" si="16"/>
        <v xml:space="preserve"> </v>
      </c>
      <c r="U152" s="3" t="str">
        <f>IF(D152&lt;&gt;"",VLOOKUP(D152,'Drop downs'!B:C,2,0),"")</f>
        <v/>
      </c>
      <c r="V152" s="3" t="str">
        <f t="shared" si="17"/>
        <v/>
      </c>
    </row>
    <row r="153" spans="1:22" x14ac:dyDescent="0.3">
      <c r="A153" s="47" t="str">
        <f t="shared" si="18"/>
        <v/>
      </c>
      <c r="B153" s="173"/>
      <c r="C153" s="173"/>
      <c r="D153" s="173"/>
      <c r="E153" s="173"/>
      <c r="F153" s="173"/>
      <c r="G153" s="173"/>
      <c r="H153" s="173"/>
      <c r="I153" s="173"/>
      <c r="J153" s="174"/>
      <c r="K153" s="175"/>
      <c r="L153" s="175"/>
      <c r="M153" s="175"/>
      <c r="N153" s="176"/>
      <c r="O153" s="176"/>
      <c r="P153" s="176"/>
      <c r="Q153" s="11" t="str">
        <f t="shared" si="14"/>
        <v/>
      </c>
      <c r="R153" s="171" t="str">
        <f t="shared" si="13"/>
        <v/>
      </c>
      <c r="S153" s="172" t="str">
        <f t="shared" si="15"/>
        <v/>
      </c>
      <c r="T153" s="3" t="str">
        <f t="shared" si="16"/>
        <v xml:space="preserve"> </v>
      </c>
      <c r="U153" s="3" t="str">
        <f>IF(D153&lt;&gt;"",VLOOKUP(D153,'Drop downs'!B:C,2,0),"")</f>
        <v/>
      </c>
      <c r="V153" s="3" t="str">
        <f t="shared" si="17"/>
        <v/>
      </c>
    </row>
    <row r="154" spans="1:22" x14ac:dyDescent="0.3">
      <c r="A154" s="47" t="str">
        <f t="shared" si="18"/>
        <v/>
      </c>
      <c r="B154" s="173"/>
      <c r="C154" s="173"/>
      <c r="D154" s="173"/>
      <c r="E154" s="173"/>
      <c r="F154" s="173"/>
      <c r="G154" s="173"/>
      <c r="H154" s="173"/>
      <c r="I154" s="173"/>
      <c r="J154" s="174"/>
      <c r="K154" s="175"/>
      <c r="L154" s="175"/>
      <c r="M154" s="175"/>
      <c r="N154" s="176"/>
      <c r="O154" s="176"/>
      <c r="P154" s="176"/>
      <c r="Q154" s="11" t="str">
        <f t="shared" si="14"/>
        <v/>
      </c>
      <c r="R154" s="171" t="str">
        <f t="shared" si="13"/>
        <v/>
      </c>
      <c r="S154" s="172" t="str">
        <f t="shared" si="15"/>
        <v/>
      </c>
      <c r="T154" s="3" t="str">
        <f t="shared" si="16"/>
        <v xml:space="preserve"> </v>
      </c>
      <c r="U154" s="3" t="str">
        <f>IF(D154&lt;&gt;"",VLOOKUP(D154,'Drop downs'!B:C,2,0),"")</f>
        <v/>
      </c>
      <c r="V154" s="3" t="str">
        <f t="shared" si="17"/>
        <v/>
      </c>
    </row>
    <row r="155" spans="1:22" x14ac:dyDescent="0.3">
      <c r="A155" s="47" t="str">
        <f t="shared" si="18"/>
        <v/>
      </c>
      <c r="B155" s="173"/>
      <c r="C155" s="173"/>
      <c r="D155" s="173"/>
      <c r="E155" s="173"/>
      <c r="F155" s="173"/>
      <c r="G155" s="173"/>
      <c r="H155" s="173"/>
      <c r="I155" s="173"/>
      <c r="J155" s="174"/>
      <c r="K155" s="175"/>
      <c r="L155" s="175"/>
      <c r="M155" s="175"/>
      <c r="N155" s="176"/>
      <c r="O155" s="176"/>
      <c r="P155" s="176"/>
      <c r="Q155" s="11" t="str">
        <f t="shared" si="14"/>
        <v/>
      </c>
      <c r="R155" s="171" t="str">
        <f t="shared" si="13"/>
        <v/>
      </c>
      <c r="S155" s="172" t="str">
        <f t="shared" si="15"/>
        <v/>
      </c>
      <c r="T155" s="3" t="str">
        <f t="shared" si="16"/>
        <v xml:space="preserve"> </v>
      </c>
      <c r="U155" s="3" t="str">
        <f>IF(D155&lt;&gt;"",VLOOKUP(D155,'Drop downs'!B:C,2,0),"")</f>
        <v/>
      </c>
      <c r="V155" s="3" t="str">
        <f t="shared" si="17"/>
        <v/>
      </c>
    </row>
    <row r="156" spans="1:22" x14ac:dyDescent="0.3">
      <c r="A156" s="47" t="str">
        <f t="shared" si="18"/>
        <v/>
      </c>
      <c r="B156" s="173"/>
      <c r="C156" s="173"/>
      <c r="D156" s="173"/>
      <c r="E156" s="173"/>
      <c r="F156" s="173"/>
      <c r="G156" s="173"/>
      <c r="H156" s="173"/>
      <c r="I156" s="173"/>
      <c r="J156" s="174"/>
      <c r="K156" s="175"/>
      <c r="L156" s="175"/>
      <c r="M156" s="175"/>
      <c r="N156" s="176"/>
      <c r="O156" s="176"/>
      <c r="P156" s="176"/>
      <c r="Q156" s="11" t="str">
        <f t="shared" si="14"/>
        <v/>
      </c>
      <c r="R156" s="171" t="str">
        <f t="shared" si="13"/>
        <v/>
      </c>
      <c r="S156" s="172" t="str">
        <f t="shared" si="15"/>
        <v/>
      </c>
      <c r="T156" s="3" t="str">
        <f t="shared" si="16"/>
        <v xml:space="preserve"> </v>
      </c>
      <c r="U156" s="3" t="str">
        <f>IF(D156&lt;&gt;"",VLOOKUP(D156,'Drop downs'!B:C,2,0),"")</f>
        <v/>
      </c>
      <c r="V156" s="3" t="str">
        <f t="shared" si="17"/>
        <v/>
      </c>
    </row>
    <row r="157" spans="1:22" x14ac:dyDescent="0.3">
      <c r="A157" s="47" t="str">
        <f t="shared" si="18"/>
        <v/>
      </c>
      <c r="B157" s="173"/>
      <c r="C157" s="173"/>
      <c r="D157" s="173"/>
      <c r="E157" s="173"/>
      <c r="F157" s="173"/>
      <c r="G157" s="173"/>
      <c r="H157" s="173"/>
      <c r="I157" s="173"/>
      <c r="J157" s="174"/>
      <c r="K157" s="175"/>
      <c r="L157" s="175"/>
      <c r="M157" s="175"/>
      <c r="N157" s="176"/>
      <c r="O157" s="176"/>
      <c r="P157" s="176"/>
      <c r="Q157" s="11" t="str">
        <f t="shared" si="14"/>
        <v/>
      </c>
      <c r="R157" s="171" t="str">
        <f t="shared" si="13"/>
        <v/>
      </c>
      <c r="S157" s="172" t="str">
        <f t="shared" si="15"/>
        <v/>
      </c>
      <c r="T157" s="3" t="str">
        <f t="shared" si="16"/>
        <v xml:space="preserve"> </v>
      </c>
      <c r="U157" s="3" t="str">
        <f>IF(D157&lt;&gt;"",VLOOKUP(D157,'Drop downs'!B:C,2,0),"")</f>
        <v/>
      </c>
      <c r="V157" s="3" t="str">
        <f t="shared" si="17"/>
        <v/>
      </c>
    </row>
    <row r="158" spans="1:22" x14ac:dyDescent="0.3">
      <c r="A158" s="47" t="str">
        <f t="shared" si="18"/>
        <v/>
      </c>
      <c r="B158" s="173"/>
      <c r="C158" s="173"/>
      <c r="D158" s="173"/>
      <c r="E158" s="173"/>
      <c r="F158" s="173"/>
      <c r="G158" s="173"/>
      <c r="H158" s="173"/>
      <c r="I158" s="173"/>
      <c r="J158" s="174"/>
      <c r="K158" s="175"/>
      <c r="L158" s="175"/>
      <c r="M158" s="175"/>
      <c r="N158" s="176"/>
      <c r="O158" s="176"/>
      <c r="P158" s="176"/>
      <c r="Q158" s="11" t="str">
        <f t="shared" si="14"/>
        <v/>
      </c>
      <c r="R158" s="171" t="str">
        <f t="shared" si="13"/>
        <v/>
      </c>
      <c r="S158" s="172" t="str">
        <f t="shared" si="15"/>
        <v/>
      </c>
      <c r="T158" s="3" t="str">
        <f t="shared" si="16"/>
        <v xml:space="preserve"> </v>
      </c>
      <c r="U158" s="3" t="str">
        <f>IF(D158&lt;&gt;"",VLOOKUP(D158,'Drop downs'!B:C,2,0),"")</f>
        <v/>
      </c>
      <c r="V158" s="3" t="str">
        <f t="shared" si="17"/>
        <v/>
      </c>
    </row>
    <row r="159" spans="1:22" x14ac:dyDescent="0.3">
      <c r="A159" s="47" t="str">
        <f t="shared" si="18"/>
        <v/>
      </c>
      <c r="B159" s="173"/>
      <c r="C159" s="173"/>
      <c r="D159" s="173"/>
      <c r="E159" s="173"/>
      <c r="F159" s="173"/>
      <c r="G159" s="173"/>
      <c r="H159" s="173"/>
      <c r="I159" s="173"/>
      <c r="J159" s="174"/>
      <c r="K159" s="175"/>
      <c r="L159" s="175"/>
      <c r="M159" s="175"/>
      <c r="N159" s="176"/>
      <c r="O159" s="176"/>
      <c r="P159" s="176"/>
      <c r="Q159" s="11" t="str">
        <f t="shared" si="14"/>
        <v/>
      </c>
      <c r="R159" s="171" t="str">
        <f t="shared" si="13"/>
        <v/>
      </c>
      <c r="S159" s="172" t="str">
        <f t="shared" si="15"/>
        <v/>
      </c>
      <c r="T159" s="3" t="str">
        <f t="shared" si="16"/>
        <v xml:space="preserve"> </v>
      </c>
      <c r="U159" s="3" t="str">
        <f>IF(D159&lt;&gt;"",VLOOKUP(D159,'Drop downs'!B:C,2,0),"")</f>
        <v/>
      </c>
      <c r="V159" s="3" t="str">
        <f t="shared" si="17"/>
        <v/>
      </c>
    </row>
    <row r="160" spans="1:22" x14ac:dyDescent="0.3">
      <c r="A160" s="47" t="str">
        <f t="shared" si="18"/>
        <v/>
      </c>
      <c r="B160" s="173"/>
      <c r="C160" s="173"/>
      <c r="D160" s="173"/>
      <c r="E160" s="173"/>
      <c r="F160" s="173"/>
      <c r="G160" s="173"/>
      <c r="H160" s="173"/>
      <c r="I160" s="173"/>
      <c r="J160" s="174"/>
      <c r="K160" s="175"/>
      <c r="L160" s="175"/>
      <c r="M160" s="175"/>
      <c r="N160" s="176"/>
      <c r="O160" s="176"/>
      <c r="P160" s="176"/>
      <c r="Q160" s="11" t="str">
        <f t="shared" si="14"/>
        <v/>
      </c>
      <c r="R160" s="171" t="str">
        <f t="shared" si="13"/>
        <v/>
      </c>
      <c r="S160" s="172" t="str">
        <f t="shared" si="15"/>
        <v/>
      </c>
      <c r="T160" s="3" t="str">
        <f t="shared" si="16"/>
        <v xml:space="preserve"> </v>
      </c>
      <c r="U160" s="3" t="str">
        <f>IF(D160&lt;&gt;"",VLOOKUP(D160,'Drop downs'!B:C,2,0),"")</f>
        <v/>
      </c>
      <c r="V160" s="3" t="str">
        <f t="shared" si="17"/>
        <v/>
      </c>
    </row>
    <row r="161" spans="1:22" x14ac:dyDescent="0.3">
      <c r="A161" s="47" t="str">
        <f t="shared" si="18"/>
        <v/>
      </c>
      <c r="B161" s="173"/>
      <c r="C161" s="173"/>
      <c r="D161" s="173"/>
      <c r="E161" s="173"/>
      <c r="F161" s="173"/>
      <c r="G161" s="173"/>
      <c r="H161" s="173"/>
      <c r="I161" s="173"/>
      <c r="J161" s="174"/>
      <c r="K161" s="175"/>
      <c r="L161" s="175"/>
      <c r="M161" s="175"/>
      <c r="N161" s="176"/>
      <c r="O161" s="176"/>
      <c r="P161" s="176"/>
      <c r="Q161" s="11" t="str">
        <f t="shared" si="14"/>
        <v/>
      </c>
      <c r="R161" s="171" t="str">
        <f t="shared" si="13"/>
        <v/>
      </c>
      <c r="S161" s="172" t="str">
        <f t="shared" si="15"/>
        <v/>
      </c>
      <c r="T161" s="3" t="str">
        <f t="shared" si="16"/>
        <v xml:space="preserve"> </v>
      </c>
      <c r="U161" s="3" t="str">
        <f>IF(D161&lt;&gt;"",VLOOKUP(D161,'Drop downs'!B:C,2,0),"")</f>
        <v/>
      </c>
      <c r="V161" s="3" t="str">
        <f t="shared" si="17"/>
        <v/>
      </c>
    </row>
    <row r="162" spans="1:22" x14ac:dyDescent="0.3">
      <c r="A162" s="47" t="str">
        <f t="shared" si="18"/>
        <v/>
      </c>
      <c r="B162" s="173"/>
      <c r="C162" s="173"/>
      <c r="D162" s="173"/>
      <c r="E162" s="173"/>
      <c r="F162" s="173"/>
      <c r="G162" s="173"/>
      <c r="H162" s="173"/>
      <c r="I162" s="173"/>
      <c r="J162" s="174"/>
      <c r="K162" s="175"/>
      <c r="L162" s="175"/>
      <c r="M162" s="175"/>
      <c r="N162" s="176"/>
      <c r="O162" s="176"/>
      <c r="P162" s="176"/>
      <c r="Q162" s="11" t="str">
        <f t="shared" si="14"/>
        <v/>
      </c>
      <c r="R162" s="171" t="str">
        <f t="shared" si="13"/>
        <v/>
      </c>
      <c r="S162" s="172" t="str">
        <f t="shared" si="15"/>
        <v/>
      </c>
      <c r="T162" s="3" t="str">
        <f t="shared" si="16"/>
        <v xml:space="preserve"> </v>
      </c>
      <c r="U162" s="3" t="str">
        <f>IF(D162&lt;&gt;"",VLOOKUP(D162,'Drop downs'!B:C,2,0),"")</f>
        <v/>
      </c>
      <c r="V162" s="3" t="str">
        <f t="shared" si="17"/>
        <v/>
      </c>
    </row>
    <row r="163" spans="1:22" x14ac:dyDescent="0.3">
      <c r="A163" s="47" t="str">
        <f t="shared" si="18"/>
        <v/>
      </c>
      <c r="B163" s="173"/>
      <c r="C163" s="173"/>
      <c r="D163" s="173"/>
      <c r="E163" s="173"/>
      <c r="F163" s="173"/>
      <c r="G163" s="173"/>
      <c r="H163" s="173"/>
      <c r="I163" s="173"/>
      <c r="J163" s="174"/>
      <c r="K163" s="175"/>
      <c r="L163" s="175"/>
      <c r="M163" s="175"/>
      <c r="N163" s="176"/>
      <c r="O163" s="176"/>
      <c r="P163" s="176"/>
      <c r="Q163" s="11" t="str">
        <f t="shared" si="14"/>
        <v/>
      </c>
      <c r="R163" s="171" t="str">
        <f t="shared" si="13"/>
        <v/>
      </c>
      <c r="S163" s="172" t="str">
        <f t="shared" si="15"/>
        <v/>
      </c>
      <c r="T163" s="3" t="str">
        <f t="shared" si="16"/>
        <v xml:space="preserve"> </v>
      </c>
      <c r="U163" s="3" t="str">
        <f>IF(D163&lt;&gt;"",VLOOKUP(D163,'Drop downs'!B:C,2,0),"")</f>
        <v/>
      </c>
      <c r="V163" s="3" t="str">
        <f t="shared" si="17"/>
        <v/>
      </c>
    </row>
    <row r="164" spans="1:22" x14ac:dyDescent="0.3">
      <c r="A164" s="47" t="str">
        <f t="shared" si="18"/>
        <v/>
      </c>
      <c r="B164" s="173"/>
      <c r="C164" s="173"/>
      <c r="D164" s="173"/>
      <c r="E164" s="173"/>
      <c r="F164" s="173"/>
      <c r="G164" s="173"/>
      <c r="H164" s="173"/>
      <c r="I164" s="173"/>
      <c r="J164" s="174"/>
      <c r="K164" s="175"/>
      <c r="L164" s="175"/>
      <c r="M164" s="175"/>
      <c r="N164" s="176"/>
      <c r="O164" s="176"/>
      <c r="P164" s="176"/>
      <c r="Q164" s="11" t="str">
        <f t="shared" si="14"/>
        <v/>
      </c>
      <c r="R164" s="171" t="str">
        <f t="shared" si="13"/>
        <v/>
      </c>
      <c r="S164" s="172" t="str">
        <f t="shared" si="15"/>
        <v/>
      </c>
      <c r="T164" s="3" t="str">
        <f t="shared" si="16"/>
        <v xml:space="preserve"> </v>
      </c>
      <c r="U164" s="3" t="str">
        <f>IF(D164&lt;&gt;"",VLOOKUP(D164,'Drop downs'!B:C,2,0),"")</f>
        <v/>
      </c>
      <c r="V164" s="3" t="str">
        <f t="shared" si="17"/>
        <v/>
      </c>
    </row>
    <row r="165" spans="1:22" x14ac:dyDescent="0.3">
      <c r="A165" s="47" t="str">
        <f t="shared" si="18"/>
        <v/>
      </c>
      <c r="B165" s="173"/>
      <c r="C165" s="173"/>
      <c r="D165" s="173"/>
      <c r="E165" s="173"/>
      <c r="F165" s="173"/>
      <c r="G165" s="173"/>
      <c r="H165" s="173"/>
      <c r="I165" s="173"/>
      <c r="J165" s="174"/>
      <c r="K165" s="175"/>
      <c r="L165" s="175"/>
      <c r="M165" s="175"/>
      <c r="N165" s="176"/>
      <c r="O165" s="176"/>
      <c r="P165" s="176"/>
      <c r="Q165" s="11" t="str">
        <f t="shared" si="14"/>
        <v/>
      </c>
      <c r="R165" s="171" t="str">
        <f t="shared" si="13"/>
        <v/>
      </c>
      <c r="S165" s="172" t="str">
        <f t="shared" si="15"/>
        <v/>
      </c>
      <c r="T165" s="3" t="str">
        <f t="shared" si="16"/>
        <v xml:space="preserve"> </v>
      </c>
      <c r="U165" s="3" t="str">
        <f>IF(D165&lt;&gt;"",VLOOKUP(D165,'Drop downs'!B:C,2,0),"")</f>
        <v/>
      </c>
      <c r="V165" s="3" t="str">
        <f t="shared" si="17"/>
        <v/>
      </c>
    </row>
    <row r="166" spans="1:22" x14ac:dyDescent="0.3">
      <c r="A166" s="47" t="str">
        <f t="shared" si="18"/>
        <v/>
      </c>
      <c r="B166" s="173"/>
      <c r="C166" s="173"/>
      <c r="D166" s="173"/>
      <c r="E166" s="173"/>
      <c r="F166" s="173"/>
      <c r="G166" s="173"/>
      <c r="H166" s="173"/>
      <c r="I166" s="173"/>
      <c r="J166" s="174"/>
      <c r="K166" s="175"/>
      <c r="L166" s="175"/>
      <c r="M166" s="175"/>
      <c r="N166" s="176"/>
      <c r="O166" s="176"/>
      <c r="P166" s="176"/>
      <c r="Q166" s="11" t="str">
        <f t="shared" si="14"/>
        <v/>
      </c>
      <c r="R166" s="171" t="str">
        <f t="shared" si="13"/>
        <v/>
      </c>
      <c r="S166" s="172" t="str">
        <f t="shared" si="15"/>
        <v/>
      </c>
      <c r="T166" s="3" t="str">
        <f t="shared" si="16"/>
        <v xml:space="preserve"> </v>
      </c>
      <c r="U166" s="3" t="str">
        <f>IF(D166&lt;&gt;"",VLOOKUP(D166,'Drop downs'!B:C,2,0),"")</f>
        <v/>
      </c>
      <c r="V166" s="3" t="str">
        <f t="shared" si="17"/>
        <v/>
      </c>
    </row>
    <row r="167" spans="1:22" x14ac:dyDescent="0.3">
      <c r="A167" s="47" t="str">
        <f t="shared" si="18"/>
        <v/>
      </c>
      <c r="B167" s="173"/>
      <c r="C167" s="173"/>
      <c r="D167" s="173"/>
      <c r="E167" s="173"/>
      <c r="F167" s="173"/>
      <c r="G167" s="173"/>
      <c r="H167" s="173"/>
      <c r="I167" s="173"/>
      <c r="J167" s="174"/>
      <c r="K167" s="175"/>
      <c r="L167" s="175"/>
      <c r="M167" s="175"/>
      <c r="N167" s="176"/>
      <c r="O167" s="176"/>
      <c r="P167" s="176"/>
      <c r="Q167" s="11" t="str">
        <f t="shared" si="14"/>
        <v/>
      </c>
      <c r="R167" s="171" t="str">
        <f t="shared" si="13"/>
        <v/>
      </c>
      <c r="S167" s="172" t="str">
        <f t="shared" si="15"/>
        <v/>
      </c>
      <c r="T167" s="3" t="str">
        <f t="shared" si="16"/>
        <v xml:space="preserve"> </v>
      </c>
      <c r="U167" s="3" t="str">
        <f>IF(D167&lt;&gt;"",VLOOKUP(D167,'Drop downs'!B:C,2,0),"")</f>
        <v/>
      </c>
      <c r="V167" s="3" t="str">
        <f t="shared" si="17"/>
        <v/>
      </c>
    </row>
    <row r="168" spans="1:22" x14ac:dyDescent="0.3">
      <c r="A168" s="47" t="str">
        <f t="shared" si="18"/>
        <v/>
      </c>
      <c r="B168" s="173"/>
      <c r="C168" s="173"/>
      <c r="D168" s="173"/>
      <c r="E168" s="173"/>
      <c r="F168" s="173"/>
      <c r="G168" s="173"/>
      <c r="H168" s="173"/>
      <c r="I168" s="173"/>
      <c r="J168" s="174"/>
      <c r="K168" s="175"/>
      <c r="L168" s="175"/>
      <c r="M168" s="175"/>
      <c r="N168" s="176"/>
      <c r="O168" s="176"/>
      <c r="P168" s="176"/>
      <c r="Q168" s="11" t="str">
        <f t="shared" si="14"/>
        <v/>
      </c>
      <c r="R168" s="171" t="str">
        <f t="shared" si="13"/>
        <v/>
      </c>
      <c r="S168" s="172" t="str">
        <f t="shared" si="15"/>
        <v/>
      </c>
      <c r="T168" s="3" t="str">
        <f t="shared" si="16"/>
        <v xml:space="preserve"> </v>
      </c>
      <c r="U168" s="3" t="str">
        <f>IF(D168&lt;&gt;"",VLOOKUP(D168,'Drop downs'!B:C,2,0),"")</f>
        <v/>
      </c>
      <c r="V168" s="3" t="str">
        <f t="shared" si="17"/>
        <v/>
      </c>
    </row>
    <row r="169" spans="1:22" x14ac:dyDescent="0.3">
      <c r="A169" s="47" t="str">
        <f t="shared" si="18"/>
        <v/>
      </c>
      <c r="B169" s="173"/>
      <c r="C169" s="173"/>
      <c r="D169" s="173"/>
      <c r="E169" s="173"/>
      <c r="F169" s="173"/>
      <c r="G169" s="173"/>
      <c r="H169" s="173"/>
      <c r="I169" s="173"/>
      <c r="J169" s="174"/>
      <c r="K169" s="175"/>
      <c r="L169" s="175"/>
      <c r="M169" s="175"/>
      <c r="N169" s="176"/>
      <c r="O169" s="176"/>
      <c r="P169" s="176"/>
      <c r="Q169" s="11" t="str">
        <f t="shared" si="14"/>
        <v/>
      </c>
      <c r="R169" s="171" t="str">
        <f t="shared" si="13"/>
        <v/>
      </c>
      <c r="S169" s="172" t="str">
        <f t="shared" si="15"/>
        <v/>
      </c>
      <c r="T169" s="3" t="str">
        <f t="shared" si="16"/>
        <v xml:space="preserve"> </v>
      </c>
      <c r="U169" s="3" t="str">
        <f>IF(D169&lt;&gt;"",VLOOKUP(D169,'Drop downs'!B:C,2,0),"")</f>
        <v/>
      </c>
      <c r="V169" s="3" t="str">
        <f t="shared" si="17"/>
        <v/>
      </c>
    </row>
    <row r="170" spans="1:22" x14ac:dyDescent="0.3">
      <c r="A170" s="47" t="str">
        <f t="shared" si="18"/>
        <v/>
      </c>
      <c r="B170" s="173"/>
      <c r="C170" s="173"/>
      <c r="D170" s="173"/>
      <c r="E170" s="173"/>
      <c r="F170" s="173"/>
      <c r="G170" s="173"/>
      <c r="H170" s="173"/>
      <c r="I170" s="173"/>
      <c r="J170" s="174"/>
      <c r="K170" s="175"/>
      <c r="L170" s="175"/>
      <c r="M170" s="175"/>
      <c r="N170" s="176"/>
      <c r="O170" s="176"/>
      <c r="P170" s="176"/>
      <c r="Q170" s="11" t="str">
        <f t="shared" si="14"/>
        <v/>
      </c>
      <c r="R170" s="171" t="str">
        <f t="shared" si="13"/>
        <v/>
      </c>
      <c r="S170" s="172" t="str">
        <f t="shared" si="15"/>
        <v/>
      </c>
      <c r="T170" s="3" t="str">
        <f t="shared" si="16"/>
        <v xml:space="preserve"> </v>
      </c>
      <c r="U170" s="3" t="str">
        <f>IF(D170&lt;&gt;"",VLOOKUP(D170,'Drop downs'!B:C,2,0),"")</f>
        <v/>
      </c>
      <c r="V170" s="3" t="str">
        <f t="shared" si="17"/>
        <v/>
      </c>
    </row>
    <row r="171" spans="1:22" x14ac:dyDescent="0.3">
      <c r="A171" s="47" t="str">
        <f t="shared" si="18"/>
        <v/>
      </c>
      <c r="B171" s="173"/>
      <c r="C171" s="173"/>
      <c r="D171" s="173"/>
      <c r="E171" s="173"/>
      <c r="F171" s="173"/>
      <c r="G171" s="173"/>
      <c r="H171" s="173"/>
      <c r="I171" s="173"/>
      <c r="J171" s="174"/>
      <c r="K171" s="175"/>
      <c r="L171" s="175"/>
      <c r="M171" s="175"/>
      <c r="N171" s="176"/>
      <c r="O171" s="176"/>
      <c r="P171" s="176"/>
      <c r="Q171" s="11" t="str">
        <f t="shared" si="14"/>
        <v/>
      </c>
      <c r="R171" s="171" t="str">
        <f t="shared" si="13"/>
        <v/>
      </c>
      <c r="S171" s="172" t="str">
        <f t="shared" si="15"/>
        <v/>
      </c>
      <c r="T171" s="3" t="str">
        <f t="shared" si="16"/>
        <v xml:space="preserve"> </v>
      </c>
      <c r="U171" s="3" t="str">
        <f>IF(D171&lt;&gt;"",VLOOKUP(D171,'Drop downs'!B:C,2,0),"")</f>
        <v/>
      </c>
      <c r="V171" s="3" t="str">
        <f t="shared" si="17"/>
        <v/>
      </c>
    </row>
    <row r="172" spans="1:22" x14ac:dyDescent="0.3">
      <c r="A172" s="47" t="str">
        <f t="shared" si="18"/>
        <v/>
      </c>
      <c r="B172" s="173"/>
      <c r="C172" s="173"/>
      <c r="D172" s="173"/>
      <c r="E172" s="173"/>
      <c r="F172" s="173"/>
      <c r="G172" s="173"/>
      <c r="H172" s="173"/>
      <c r="I172" s="173"/>
      <c r="J172" s="174"/>
      <c r="K172" s="175"/>
      <c r="L172" s="175"/>
      <c r="M172" s="175"/>
      <c r="N172" s="176"/>
      <c r="O172" s="176"/>
      <c r="P172" s="176"/>
      <c r="Q172" s="11" t="str">
        <f t="shared" si="14"/>
        <v/>
      </c>
      <c r="R172" s="171" t="str">
        <f t="shared" si="13"/>
        <v/>
      </c>
      <c r="S172" s="172" t="str">
        <f t="shared" si="15"/>
        <v/>
      </c>
      <c r="T172" s="3" t="str">
        <f t="shared" si="16"/>
        <v xml:space="preserve"> </v>
      </c>
      <c r="U172" s="3" t="str">
        <f>IF(D172&lt;&gt;"",VLOOKUP(D172,'Drop downs'!B:C,2,0),"")</f>
        <v/>
      </c>
      <c r="V172" s="3" t="str">
        <f t="shared" si="17"/>
        <v/>
      </c>
    </row>
    <row r="173" spans="1:22" x14ac:dyDescent="0.3">
      <c r="A173" s="47" t="str">
        <f t="shared" si="18"/>
        <v/>
      </c>
      <c r="B173" s="173"/>
      <c r="C173" s="173"/>
      <c r="D173" s="173"/>
      <c r="E173" s="173"/>
      <c r="F173" s="173"/>
      <c r="G173" s="173"/>
      <c r="H173" s="173"/>
      <c r="I173" s="173"/>
      <c r="J173" s="174"/>
      <c r="K173" s="175"/>
      <c r="L173" s="175"/>
      <c r="M173" s="175"/>
      <c r="N173" s="176"/>
      <c r="O173" s="176"/>
      <c r="P173" s="176"/>
      <c r="Q173" s="11" t="str">
        <f t="shared" si="14"/>
        <v/>
      </c>
      <c r="R173" s="171" t="str">
        <f t="shared" si="13"/>
        <v/>
      </c>
      <c r="S173" s="172" t="str">
        <f t="shared" si="15"/>
        <v/>
      </c>
      <c r="T173" s="3" t="str">
        <f t="shared" si="16"/>
        <v xml:space="preserve"> </v>
      </c>
      <c r="U173" s="3" t="str">
        <f>IF(D173&lt;&gt;"",VLOOKUP(D173,'Drop downs'!B:C,2,0),"")</f>
        <v/>
      </c>
      <c r="V173" s="3" t="str">
        <f t="shared" si="17"/>
        <v/>
      </c>
    </row>
    <row r="174" spans="1:22" x14ac:dyDescent="0.3">
      <c r="A174" s="47" t="str">
        <f t="shared" si="18"/>
        <v/>
      </c>
      <c r="B174" s="173"/>
      <c r="C174" s="173"/>
      <c r="D174" s="173"/>
      <c r="E174" s="173"/>
      <c r="F174" s="173"/>
      <c r="G174" s="173"/>
      <c r="H174" s="173"/>
      <c r="I174" s="173"/>
      <c r="J174" s="174"/>
      <c r="K174" s="175"/>
      <c r="L174" s="175"/>
      <c r="M174" s="175"/>
      <c r="N174" s="176"/>
      <c r="O174" s="176"/>
      <c r="P174" s="176"/>
      <c r="Q174" s="11" t="str">
        <f t="shared" si="14"/>
        <v/>
      </c>
      <c r="R174" s="171" t="str">
        <f t="shared" si="13"/>
        <v/>
      </c>
      <c r="S174" s="172" t="str">
        <f t="shared" si="15"/>
        <v/>
      </c>
      <c r="T174" s="3" t="str">
        <f t="shared" si="16"/>
        <v xml:space="preserve"> </v>
      </c>
      <c r="U174" s="3" t="str">
        <f>IF(D174&lt;&gt;"",VLOOKUP(D174,'Drop downs'!B:C,2,0),"")</f>
        <v/>
      </c>
      <c r="V174" s="3" t="str">
        <f t="shared" si="17"/>
        <v/>
      </c>
    </row>
    <row r="175" spans="1:22" x14ac:dyDescent="0.3">
      <c r="A175" s="47" t="str">
        <f t="shared" si="18"/>
        <v/>
      </c>
      <c r="B175" s="173"/>
      <c r="C175" s="173"/>
      <c r="D175" s="173"/>
      <c r="E175" s="173"/>
      <c r="F175" s="173"/>
      <c r="G175" s="173"/>
      <c r="H175" s="173"/>
      <c r="I175" s="173"/>
      <c r="J175" s="174"/>
      <c r="K175" s="175"/>
      <c r="L175" s="175"/>
      <c r="M175" s="175"/>
      <c r="N175" s="176"/>
      <c r="O175" s="176"/>
      <c r="P175" s="176"/>
      <c r="Q175" s="11" t="str">
        <f t="shared" si="14"/>
        <v/>
      </c>
      <c r="R175" s="171" t="str">
        <f t="shared" si="13"/>
        <v/>
      </c>
      <c r="S175" s="172" t="str">
        <f t="shared" si="15"/>
        <v/>
      </c>
      <c r="T175" s="3" t="str">
        <f t="shared" si="16"/>
        <v xml:space="preserve"> </v>
      </c>
      <c r="U175" s="3" t="str">
        <f>IF(D175&lt;&gt;"",VLOOKUP(D175,'Drop downs'!B:C,2,0),"")</f>
        <v/>
      </c>
      <c r="V175" s="3" t="str">
        <f t="shared" si="17"/>
        <v/>
      </c>
    </row>
    <row r="176" spans="1:22" x14ac:dyDescent="0.3">
      <c r="A176" s="47" t="str">
        <f t="shared" si="18"/>
        <v/>
      </c>
      <c r="B176" s="173"/>
      <c r="C176" s="173"/>
      <c r="D176" s="173"/>
      <c r="E176" s="173"/>
      <c r="F176" s="173"/>
      <c r="G176" s="173"/>
      <c r="H176" s="173"/>
      <c r="I176" s="173"/>
      <c r="J176" s="174"/>
      <c r="K176" s="175"/>
      <c r="L176" s="175"/>
      <c r="M176" s="175"/>
      <c r="N176" s="176"/>
      <c r="O176" s="176"/>
      <c r="P176" s="176"/>
      <c r="Q176" s="11" t="str">
        <f t="shared" si="14"/>
        <v/>
      </c>
      <c r="R176" s="171" t="str">
        <f t="shared" si="13"/>
        <v/>
      </c>
      <c r="S176" s="172" t="str">
        <f t="shared" si="15"/>
        <v/>
      </c>
      <c r="T176" s="3" t="str">
        <f t="shared" si="16"/>
        <v xml:space="preserve"> </v>
      </c>
      <c r="U176" s="3" t="str">
        <f>IF(D176&lt;&gt;"",VLOOKUP(D176,'Drop downs'!B:C,2,0),"")</f>
        <v/>
      </c>
      <c r="V176" s="3" t="str">
        <f t="shared" si="17"/>
        <v/>
      </c>
    </row>
    <row r="177" spans="1:22" x14ac:dyDescent="0.3">
      <c r="A177" s="47" t="str">
        <f t="shared" si="18"/>
        <v/>
      </c>
      <c r="B177" s="173"/>
      <c r="C177" s="173"/>
      <c r="D177" s="173"/>
      <c r="E177" s="173"/>
      <c r="F177" s="173"/>
      <c r="G177" s="173"/>
      <c r="H177" s="173"/>
      <c r="I177" s="173"/>
      <c r="J177" s="174"/>
      <c r="K177" s="175"/>
      <c r="L177" s="175"/>
      <c r="M177" s="175"/>
      <c r="N177" s="176"/>
      <c r="O177" s="176"/>
      <c r="P177" s="176"/>
      <c r="Q177" s="11" t="str">
        <f t="shared" si="14"/>
        <v/>
      </c>
      <c r="R177" s="171" t="str">
        <f t="shared" si="13"/>
        <v/>
      </c>
      <c r="S177" s="172" t="str">
        <f t="shared" si="15"/>
        <v/>
      </c>
      <c r="T177" s="3" t="str">
        <f t="shared" si="16"/>
        <v xml:space="preserve"> </v>
      </c>
      <c r="U177" s="3" t="str">
        <f>IF(D177&lt;&gt;"",VLOOKUP(D177,'Drop downs'!B:C,2,0),"")</f>
        <v/>
      </c>
      <c r="V177" s="3" t="str">
        <f t="shared" si="17"/>
        <v/>
      </c>
    </row>
    <row r="178" spans="1:22" x14ac:dyDescent="0.3">
      <c r="A178" s="47" t="str">
        <f t="shared" si="18"/>
        <v/>
      </c>
      <c r="B178" s="173"/>
      <c r="C178" s="173"/>
      <c r="D178" s="173"/>
      <c r="E178" s="173"/>
      <c r="F178" s="173"/>
      <c r="G178" s="173"/>
      <c r="H178" s="173"/>
      <c r="I178" s="173"/>
      <c r="J178" s="174"/>
      <c r="K178" s="175"/>
      <c r="L178" s="175"/>
      <c r="M178" s="175"/>
      <c r="N178" s="176"/>
      <c r="O178" s="176"/>
      <c r="P178" s="176"/>
      <c r="Q178" s="11" t="str">
        <f t="shared" si="14"/>
        <v/>
      </c>
      <c r="R178" s="171" t="str">
        <f t="shared" si="13"/>
        <v/>
      </c>
      <c r="S178" s="172" t="str">
        <f t="shared" si="15"/>
        <v/>
      </c>
      <c r="T178" s="3" t="str">
        <f t="shared" si="16"/>
        <v xml:space="preserve"> </v>
      </c>
      <c r="U178" s="3" t="str">
        <f>IF(D178&lt;&gt;"",VLOOKUP(D178,'Drop downs'!B:C,2,0),"")</f>
        <v/>
      </c>
      <c r="V178" s="3" t="str">
        <f t="shared" si="17"/>
        <v/>
      </c>
    </row>
    <row r="179" spans="1:22" x14ac:dyDescent="0.3">
      <c r="A179" s="47" t="str">
        <f t="shared" si="18"/>
        <v/>
      </c>
      <c r="B179" s="173"/>
      <c r="C179" s="173"/>
      <c r="D179" s="173"/>
      <c r="E179" s="173"/>
      <c r="F179" s="173"/>
      <c r="G179" s="173"/>
      <c r="H179" s="173"/>
      <c r="I179" s="173"/>
      <c r="J179" s="174"/>
      <c r="K179" s="175"/>
      <c r="L179" s="175"/>
      <c r="M179" s="175"/>
      <c r="N179" s="176"/>
      <c r="O179" s="176"/>
      <c r="P179" s="176"/>
      <c r="Q179" s="11" t="str">
        <f t="shared" si="14"/>
        <v/>
      </c>
      <c r="R179" s="171" t="str">
        <f t="shared" si="13"/>
        <v/>
      </c>
      <c r="S179" s="172" t="str">
        <f t="shared" si="15"/>
        <v/>
      </c>
      <c r="T179" s="3" t="str">
        <f t="shared" si="16"/>
        <v xml:space="preserve"> </v>
      </c>
      <c r="U179" s="3" t="str">
        <f>IF(D179&lt;&gt;"",VLOOKUP(D179,'Drop downs'!B:C,2,0),"")</f>
        <v/>
      </c>
      <c r="V179" s="3" t="str">
        <f t="shared" si="17"/>
        <v/>
      </c>
    </row>
    <row r="180" spans="1:22" x14ac:dyDescent="0.3">
      <c r="A180" s="47" t="str">
        <f t="shared" si="18"/>
        <v/>
      </c>
      <c r="B180" s="173"/>
      <c r="C180" s="173"/>
      <c r="D180" s="173"/>
      <c r="E180" s="173"/>
      <c r="F180" s="173"/>
      <c r="G180" s="173"/>
      <c r="H180" s="173"/>
      <c r="I180" s="173"/>
      <c r="J180" s="174"/>
      <c r="K180" s="175"/>
      <c r="L180" s="175"/>
      <c r="M180" s="175"/>
      <c r="N180" s="176"/>
      <c r="O180" s="176"/>
      <c r="P180" s="176"/>
      <c r="Q180" s="11" t="str">
        <f t="shared" si="14"/>
        <v/>
      </c>
      <c r="R180" s="171" t="str">
        <f t="shared" si="13"/>
        <v/>
      </c>
      <c r="S180" s="172" t="str">
        <f t="shared" si="15"/>
        <v/>
      </c>
      <c r="T180" s="3" t="str">
        <f t="shared" si="16"/>
        <v xml:space="preserve"> </v>
      </c>
      <c r="U180" s="3" t="str">
        <f>IF(D180&lt;&gt;"",VLOOKUP(D180,'Drop downs'!B:C,2,0),"")</f>
        <v/>
      </c>
      <c r="V180" s="3" t="str">
        <f t="shared" si="17"/>
        <v/>
      </c>
    </row>
    <row r="181" spans="1:22" x14ac:dyDescent="0.3">
      <c r="A181" s="47" t="str">
        <f t="shared" si="18"/>
        <v/>
      </c>
      <c r="B181" s="173"/>
      <c r="C181" s="173"/>
      <c r="D181" s="173"/>
      <c r="E181" s="173"/>
      <c r="F181" s="173"/>
      <c r="G181" s="173"/>
      <c r="H181" s="173"/>
      <c r="I181" s="173"/>
      <c r="J181" s="174"/>
      <c r="K181" s="175"/>
      <c r="L181" s="175"/>
      <c r="M181" s="175"/>
      <c r="N181" s="176"/>
      <c r="O181" s="176"/>
      <c r="P181" s="176"/>
      <c r="Q181" s="11" t="str">
        <f t="shared" si="14"/>
        <v/>
      </c>
      <c r="R181" s="171" t="str">
        <f t="shared" si="13"/>
        <v/>
      </c>
      <c r="S181" s="172" t="str">
        <f t="shared" si="15"/>
        <v/>
      </c>
      <c r="T181" s="3" t="str">
        <f t="shared" si="16"/>
        <v xml:space="preserve"> </v>
      </c>
      <c r="U181" s="3" t="str">
        <f>IF(D181&lt;&gt;"",VLOOKUP(D181,'Drop downs'!B:C,2,0),"")</f>
        <v/>
      </c>
      <c r="V181" s="3" t="str">
        <f t="shared" si="17"/>
        <v/>
      </c>
    </row>
    <row r="182" spans="1:22" x14ac:dyDescent="0.3">
      <c r="A182" s="47" t="str">
        <f t="shared" si="18"/>
        <v/>
      </c>
      <c r="B182" s="173"/>
      <c r="C182" s="173"/>
      <c r="D182" s="173"/>
      <c r="E182" s="173"/>
      <c r="F182" s="173"/>
      <c r="G182" s="173"/>
      <c r="H182" s="173"/>
      <c r="I182" s="173"/>
      <c r="J182" s="174"/>
      <c r="K182" s="175"/>
      <c r="L182" s="175"/>
      <c r="M182" s="175"/>
      <c r="N182" s="176"/>
      <c r="O182" s="176"/>
      <c r="P182" s="176"/>
      <c r="Q182" s="11" t="str">
        <f t="shared" si="14"/>
        <v/>
      </c>
      <c r="R182" s="171" t="str">
        <f t="shared" si="13"/>
        <v/>
      </c>
      <c r="S182" s="172" t="str">
        <f t="shared" si="15"/>
        <v/>
      </c>
      <c r="T182" s="3" t="str">
        <f t="shared" si="16"/>
        <v xml:space="preserve"> </v>
      </c>
      <c r="U182" s="3" t="str">
        <f>IF(D182&lt;&gt;"",VLOOKUP(D182,'Drop downs'!B:C,2,0),"")</f>
        <v/>
      </c>
      <c r="V182" s="3" t="str">
        <f t="shared" si="17"/>
        <v/>
      </c>
    </row>
    <row r="183" spans="1:22" x14ac:dyDescent="0.3">
      <c r="A183" s="47" t="str">
        <f t="shared" si="18"/>
        <v/>
      </c>
      <c r="B183" s="173"/>
      <c r="C183" s="173"/>
      <c r="D183" s="173"/>
      <c r="E183" s="173"/>
      <c r="F183" s="173"/>
      <c r="G183" s="173"/>
      <c r="H183" s="173"/>
      <c r="I183" s="173"/>
      <c r="J183" s="174"/>
      <c r="K183" s="175"/>
      <c r="L183" s="175"/>
      <c r="M183" s="175"/>
      <c r="N183" s="176"/>
      <c r="O183" s="176"/>
      <c r="P183" s="176"/>
      <c r="Q183" s="11" t="str">
        <f t="shared" si="14"/>
        <v/>
      </c>
      <c r="R183" s="171" t="str">
        <f t="shared" si="13"/>
        <v/>
      </c>
      <c r="S183" s="172" t="str">
        <f t="shared" si="15"/>
        <v/>
      </c>
      <c r="T183" s="3" t="str">
        <f t="shared" si="16"/>
        <v xml:space="preserve"> </v>
      </c>
      <c r="U183" s="3" t="str">
        <f>IF(D183&lt;&gt;"",VLOOKUP(D183,'Drop downs'!B:C,2,0),"")</f>
        <v/>
      </c>
      <c r="V183" s="3" t="str">
        <f t="shared" si="17"/>
        <v/>
      </c>
    </row>
    <row r="184" spans="1:22" x14ac:dyDescent="0.3">
      <c r="A184" s="47" t="str">
        <f t="shared" si="18"/>
        <v/>
      </c>
      <c r="B184" s="173"/>
      <c r="C184" s="173"/>
      <c r="D184" s="173"/>
      <c r="E184" s="173"/>
      <c r="F184" s="173"/>
      <c r="G184" s="173"/>
      <c r="H184" s="173"/>
      <c r="I184" s="173"/>
      <c r="J184" s="174"/>
      <c r="K184" s="175"/>
      <c r="L184" s="175"/>
      <c r="M184" s="175"/>
      <c r="N184" s="176"/>
      <c r="O184" s="176"/>
      <c r="P184" s="176"/>
      <c r="Q184" s="11" t="str">
        <f t="shared" si="14"/>
        <v/>
      </c>
      <c r="R184" s="171" t="str">
        <f t="shared" si="13"/>
        <v/>
      </c>
      <c r="S184" s="172" t="str">
        <f t="shared" si="15"/>
        <v/>
      </c>
      <c r="T184" s="3" t="str">
        <f t="shared" si="16"/>
        <v xml:space="preserve"> </v>
      </c>
      <c r="U184" s="3" t="str">
        <f>IF(D184&lt;&gt;"",VLOOKUP(D184,'Drop downs'!B:C,2,0),"")</f>
        <v/>
      </c>
      <c r="V184" s="3" t="str">
        <f t="shared" si="17"/>
        <v/>
      </c>
    </row>
    <row r="185" spans="1:22" x14ac:dyDescent="0.3">
      <c r="A185" s="47" t="str">
        <f t="shared" si="18"/>
        <v/>
      </c>
      <c r="B185" s="173"/>
      <c r="C185" s="173"/>
      <c r="D185" s="173"/>
      <c r="E185" s="173"/>
      <c r="F185" s="173"/>
      <c r="G185" s="173"/>
      <c r="H185" s="173"/>
      <c r="I185" s="173"/>
      <c r="J185" s="174"/>
      <c r="K185" s="175"/>
      <c r="L185" s="175"/>
      <c r="M185" s="175"/>
      <c r="N185" s="176"/>
      <c r="O185" s="176"/>
      <c r="P185" s="176"/>
      <c r="Q185" s="11" t="str">
        <f t="shared" si="14"/>
        <v/>
      </c>
      <c r="R185" s="171" t="str">
        <f t="shared" si="13"/>
        <v/>
      </c>
      <c r="S185" s="172" t="str">
        <f t="shared" si="15"/>
        <v/>
      </c>
      <c r="T185" s="3" t="str">
        <f t="shared" si="16"/>
        <v xml:space="preserve"> </v>
      </c>
      <c r="U185" s="3" t="str">
        <f>IF(D185&lt;&gt;"",VLOOKUP(D185,'Drop downs'!B:C,2,0),"")</f>
        <v/>
      </c>
      <c r="V185" s="3" t="str">
        <f t="shared" si="17"/>
        <v/>
      </c>
    </row>
    <row r="186" spans="1:22" x14ac:dyDescent="0.3">
      <c r="A186" s="47" t="str">
        <f t="shared" si="18"/>
        <v/>
      </c>
      <c r="B186" s="173"/>
      <c r="C186" s="173"/>
      <c r="D186" s="173"/>
      <c r="E186" s="173"/>
      <c r="F186" s="173"/>
      <c r="G186" s="173"/>
      <c r="H186" s="173"/>
      <c r="I186" s="173"/>
      <c r="J186" s="174"/>
      <c r="K186" s="175"/>
      <c r="L186" s="175"/>
      <c r="M186" s="175"/>
      <c r="N186" s="176"/>
      <c r="O186" s="176"/>
      <c r="P186" s="176"/>
      <c r="Q186" s="11" t="str">
        <f t="shared" si="14"/>
        <v/>
      </c>
      <c r="R186" s="171" t="str">
        <f t="shared" si="13"/>
        <v/>
      </c>
      <c r="S186" s="172" t="str">
        <f t="shared" si="15"/>
        <v/>
      </c>
      <c r="T186" s="3" t="str">
        <f t="shared" si="16"/>
        <v xml:space="preserve"> </v>
      </c>
      <c r="U186" s="3" t="str">
        <f>IF(D186&lt;&gt;"",VLOOKUP(D186,'Drop downs'!B:C,2,0),"")</f>
        <v/>
      </c>
      <c r="V186" s="3" t="str">
        <f t="shared" si="17"/>
        <v/>
      </c>
    </row>
    <row r="187" spans="1:22" x14ac:dyDescent="0.3">
      <c r="A187" s="47" t="str">
        <f t="shared" si="18"/>
        <v/>
      </c>
      <c r="B187" s="173"/>
      <c r="C187" s="173"/>
      <c r="D187" s="173"/>
      <c r="E187" s="173"/>
      <c r="F187" s="173"/>
      <c r="G187" s="173"/>
      <c r="H187" s="173"/>
      <c r="I187" s="173"/>
      <c r="J187" s="174"/>
      <c r="K187" s="175"/>
      <c r="L187" s="175"/>
      <c r="M187" s="175"/>
      <c r="N187" s="176"/>
      <c r="O187" s="176"/>
      <c r="P187" s="176"/>
      <c r="Q187" s="11" t="str">
        <f t="shared" si="14"/>
        <v/>
      </c>
      <c r="R187" s="171" t="str">
        <f t="shared" si="13"/>
        <v/>
      </c>
      <c r="S187" s="172" t="str">
        <f t="shared" si="15"/>
        <v/>
      </c>
      <c r="T187" s="3" t="str">
        <f t="shared" si="16"/>
        <v xml:space="preserve"> </v>
      </c>
      <c r="U187" s="3" t="str">
        <f>IF(D187&lt;&gt;"",VLOOKUP(D187,'Drop downs'!B:C,2,0),"")</f>
        <v/>
      </c>
      <c r="V187" s="3" t="str">
        <f t="shared" si="17"/>
        <v/>
      </c>
    </row>
    <row r="188" spans="1:22" x14ac:dyDescent="0.3">
      <c r="A188" s="47" t="str">
        <f t="shared" si="18"/>
        <v/>
      </c>
      <c r="B188" s="173"/>
      <c r="C188" s="173"/>
      <c r="D188" s="173"/>
      <c r="E188" s="173"/>
      <c r="F188" s="173"/>
      <c r="G188" s="173"/>
      <c r="H188" s="173"/>
      <c r="I188" s="173"/>
      <c r="J188" s="174"/>
      <c r="K188" s="175"/>
      <c r="L188" s="175"/>
      <c r="M188" s="175"/>
      <c r="N188" s="176"/>
      <c r="O188" s="176"/>
      <c r="P188" s="176"/>
      <c r="Q188" s="11" t="str">
        <f t="shared" si="14"/>
        <v/>
      </c>
      <c r="R188" s="171" t="str">
        <f t="shared" si="13"/>
        <v/>
      </c>
      <c r="S188" s="172" t="str">
        <f t="shared" si="15"/>
        <v/>
      </c>
      <c r="T188" s="3" t="str">
        <f t="shared" si="16"/>
        <v xml:space="preserve"> </v>
      </c>
      <c r="U188" s="3" t="str">
        <f>IF(D188&lt;&gt;"",VLOOKUP(D188,'Drop downs'!B:C,2,0),"")</f>
        <v/>
      </c>
      <c r="V188" s="3" t="str">
        <f t="shared" si="17"/>
        <v/>
      </c>
    </row>
    <row r="189" spans="1:22" x14ac:dyDescent="0.3">
      <c r="A189" s="47" t="str">
        <f t="shared" si="18"/>
        <v/>
      </c>
      <c r="B189" s="173"/>
      <c r="C189" s="173"/>
      <c r="D189" s="173"/>
      <c r="E189" s="173"/>
      <c r="F189" s="173"/>
      <c r="G189" s="173"/>
      <c r="H189" s="173"/>
      <c r="I189" s="173"/>
      <c r="J189" s="174"/>
      <c r="K189" s="175"/>
      <c r="L189" s="175"/>
      <c r="M189" s="175"/>
      <c r="N189" s="176"/>
      <c r="O189" s="176"/>
      <c r="P189" s="176"/>
      <c r="Q189" s="11" t="str">
        <f t="shared" si="14"/>
        <v/>
      </c>
      <c r="R189" s="171" t="str">
        <f t="shared" si="13"/>
        <v/>
      </c>
      <c r="S189" s="172" t="str">
        <f t="shared" si="15"/>
        <v/>
      </c>
      <c r="T189" s="3" t="str">
        <f t="shared" si="16"/>
        <v xml:space="preserve"> </v>
      </c>
      <c r="U189" s="3" t="str">
        <f>IF(D189&lt;&gt;"",VLOOKUP(D189,'Drop downs'!B:C,2,0),"")</f>
        <v/>
      </c>
      <c r="V189" s="3" t="str">
        <f t="shared" si="17"/>
        <v/>
      </c>
    </row>
    <row r="190" spans="1:22" x14ac:dyDescent="0.3">
      <c r="A190" s="47" t="str">
        <f t="shared" si="18"/>
        <v/>
      </c>
      <c r="B190" s="173"/>
      <c r="C190" s="173"/>
      <c r="D190" s="173"/>
      <c r="E190" s="173"/>
      <c r="F190" s="173"/>
      <c r="G190" s="173"/>
      <c r="H190" s="173"/>
      <c r="I190" s="173"/>
      <c r="J190" s="174"/>
      <c r="K190" s="175"/>
      <c r="L190" s="175"/>
      <c r="M190" s="175"/>
      <c r="N190" s="176"/>
      <c r="O190" s="176"/>
      <c r="P190" s="176"/>
      <c r="Q190" s="11" t="str">
        <f t="shared" si="14"/>
        <v/>
      </c>
      <c r="R190" s="171" t="str">
        <f t="shared" si="13"/>
        <v/>
      </c>
      <c r="S190" s="172" t="str">
        <f t="shared" si="15"/>
        <v/>
      </c>
      <c r="T190" s="3" t="str">
        <f t="shared" si="16"/>
        <v xml:space="preserve"> </v>
      </c>
      <c r="U190" s="3" t="str">
        <f>IF(D190&lt;&gt;"",VLOOKUP(D190,'Drop downs'!B:C,2,0),"")</f>
        <v/>
      </c>
      <c r="V190" s="3" t="str">
        <f t="shared" si="17"/>
        <v/>
      </c>
    </row>
    <row r="191" spans="1:22" x14ac:dyDescent="0.3">
      <c r="A191" s="47" t="str">
        <f t="shared" si="18"/>
        <v/>
      </c>
      <c r="B191" s="173"/>
      <c r="C191" s="173"/>
      <c r="D191" s="173"/>
      <c r="E191" s="173"/>
      <c r="F191" s="173"/>
      <c r="G191" s="173"/>
      <c r="H191" s="173"/>
      <c r="I191" s="173"/>
      <c r="J191" s="174"/>
      <c r="K191" s="175"/>
      <c r="L191" s="175"/>
      <c r="M191" s="175"/>
      <c r="N191" s="176"/>
      <c r="O191" s="176"/>
      <c r="P191" s="176"/>
      <c r="Q191" s="11" t="str">
        <f t="shared" si="14"/>
        <v/>
      </c>
      <c r="R191" s="171" t="str">
        <f t="shared" si="13"/>
        <v/>
      </c>
      <c r="S191" s="172" t="str">
        <f t="shared" si="15"/>
        <v/>
      </c>
      <c r="T191" s="3" t="str">
        <f t="shared" si="16"/>
        <v xml:space="preserve"> </v>
      </c>
      <c r="U191" s="3" t="str">
        <f>IF(D191&lt;&gt;"",VLOOKUP(D191,'Drop downs'!B:C,2,0),"")</f>
        <v/>
      </c>
      <c r="V191" s="3" t="str">
        <f t="shared" si="17"/>
        <v/>
      </c>
    </row>
    <row r="192" spans="1:22" x14ac:dyDescent="0.3">
      <c r="A192" s="47" t="str">
        <f t="shared" si="18"/>
        <v/>
      </c>
      <c r="B192" s="173"/>
      <c r="C192" s="173"/>
      <c r="D192" s="173"/>
      <c r="E192" s="173"/>
      <c r="F192" s="173"/>
      <c r="G192" s="173"/>
      <c r="H192" s="173"/>
      <c r="I192" s="173"/>
      <c r="J192" s="174"/>
      <c r="K192" s="175"/>
      <c r="L192" s="175"/>
      <c r="M192" s="175"/>
      <c r="N192" s="176"/>
      <c r="O192" s="176"/>
      <c r="P192" s="176"/>
      <c r="Q192" s="11" t="str">
        <f t="shared" si="14"/>
        <v/>
      </c>
      <c r="R192" s="171" t="str">
        <f t="shared" si="13"/>
        <v/>
      </c>
      <c r="S192" s="172" t="str">
        <f t="shared" si="15"/>
        <v/>
      </c>
      <c r="T192" s="3" t="str">
        <f t="shared" si="16"/>
        <v xml:space="preserve"> </v>
      </c>
      <c r="U192" s="3" t="str">
        <f>IF(D192&lt;&gt;"",VLOOKUP(D192,'Drop downs'!B:C,2,0),"")</f>
        <v/>
      </c>
      <c r="V192" s="3" t="str">
        <f t="shared" si="17"/>
        <v/>
      </c>
    </row>
    <row r="193" spans="1:22" x14ac:dyDescent="0.3">
      <c r="A193" s="47" t="str">
        <f t="shared" si="18"/>
        <v/>
      </c>
      <c r="B193" s="173"/>
      <c r="C193" s="173"/>
      <c r="D193" s="173"/>
      <c r="E193" s="173"/>
      <c r="F193" s="173"/>
      <c r="G193" s="173"/>
      <c r="H193" s="173"/>
      <c r="I193" s="173"/>
      <c r="J193" s="174"/>
      <c r="K193" s="175"/>
      <c r="L193" s="175"/>
      <c r="M193" s="175"/>
      <c r="N193" s="176"/>
      <c r="O193" s="176"/>
      <c r="P193" s="176"/>
      <c r="Q193" s="11" t="str">
        <f t="shared" si="14"/>
        <v/>
      </c>
      <c r="R193" s="171" t="str">
        <f t="shared" si="13"/>
        <v/>
      </c>
      <c r="S193" s="172" t="str">
        <f t="shared" si="15"/>
        <v/>
      </c>
      <c r="T193" s="3" t="str">
        <f t="shared" si="16"/>
        <v xml:space="preserve"> </v>
      </c>
      <c r="U193" s="3" t="str">
        <f>IF(D193&lt;&gt;"",VLOOKUP(D193,'Drop downs'!B:C,2,0),"")</f>
        <v/>
      </c>
      <c r="V193" s="3" t="str">
        <f t="shared" si="17"/>
        <v/>
      </c>
    </row>
    <row r="194" spans="1:22" x14ac:dyDescent="0.3">
      <c r="A194" s="47" t="str">
        <f t="shared" si="18"/>
        <v/>
      </c>
      <c r="B194" s="173"/>
      <c r="C194" s="173"/>
      <c r="D194" s="173"/>
      <c r="E194" s="173"/>
      <c r="F194" s="173"/>
      <c r="G194" s="173"/>
      <c r="H194" s="173"/>
      <c r="I194" s="173"/>
      <c r="J194" s="174"/>
      <c r="K194" s="175"/>
      <c r="L194" s="175"/>
      <c r="M194" s="175"/>
      <c r="N194" s="176"/>
      <c r="O194" s="176"/>
      <c r="P194" s="176"/>
      <c r="Q194" s="11" t="str">
        <f t="shared" si="14"/>
        <v/>
      </c>
      <c r="R194" s="171" t="str">
        <f t="shared" si="13"/>
        <v/>
      </c>
      <c r="S194" s="172" t="str">
        <f t="shared" si="15"/>
        <v/>
      </c>
      <c r="T194" s="3" t="str">
        <f t="shared" si="16"/>
        <v xml:space="preserve"> </v>
      </c>
      <c r="U194" s="3" t="str">
        <f>IF(D194&lt;&gt;"",VLOOKUP(D194,'Drop downs'!B:C,2,0),"")</f>
        <v/>
      </c>
      <c r="V194" s="3" t="str">
        <f t="shared" si="17"/>
        <v/>
      </c>
    </row>
    <row r="195" spans="1:22" x14ac:dyDescent="0.3">
      <c r="A195" s="47" t="str">
        <f t="shared" si="18"/>
        <v/>
      </c>
      <c r="B195" s="173"/>
      <c r="C195" s="173"/>
      <c r="D195" s="173"/>
      <c r="E195" s="173"/>
      <c r="F195" s="173"/>
      <c r="G195" s="173"/>
      <c r="H195" s="173"/>
      <c r="I195" s="173"/>
      <c r="J195" s="174"/>
      <c r="K195" s="175"/>
      <c r="L195" s="175"/>
      <c r="M195" s="175"/>
      <c r="N195" s="176"/>
      <c r="O195" s="176"/>
      <c r="P195" s="176"/>
      <c r="Q195" s="11" t="str">
        <f t="shared" si="14"/>
        <v/>
      </c>
      <c r="R195" s="171" t="str">
        <f t="shared" si="13"/>
        <v/>
      </c>
      <c r="S195" s="172" t="str">
        <f t="shared" si="15"/>
        <v/>
      </c>
      <c r="T195" s="3" t="str">
        <f t="shared" si="16"/>
        <v xml:space="preserve"> </v>
      </c>
      <c r="U195" s="3" t="str">
        <f>IF(D195&lt;&gt;"",VLOOKUP(D195,'Drop downs'!B:C,2,0),"")</f>
        <v/>
      </c>
      <c r="V195" s="3" t="str">
        <f t="shared" si="17"/>
        <v/>
      </c>
    </row>
    <row r="196" spans="1:22" x14ac:dyDescent="0.3">
      <c r="A196" s="47" t="str">
        <f t="shared" si="18"/>
        <v/>
      </c>
      <c r="B196" s="173"/>
      <c r="C196" s="173"/>
      <c r="D196" s="173"/>
      <c r="E196" s="173"/>
      <c r="F196" s="173"/>
      <c r="G196" s="173"/>
      <c r="H196" s="173"/>
      <c r="I196" s="173"/>
      <c r="J196" s="174"/>
      <c r="K196" s="175"/>
      <c r="L196" s="175"/>
      <c r="M196" s="175"/>
      <c r="N196" s="176"/>
      <c r="O196" s="176"/>
      <c r="P196" s="176"/>
      <c r="Q196" s="11" t="str">
        <f t="shared" si="14"/>
        <v/>
      </c>
      <c r="R196" s="171" t="str">
        <f t="shared" si="13"/>
        <v/>
      </c>
      <c r="S196" s="172" t="str">
        <f t="shared" si="15"/>
        <v/>
      </c>
      <c r="T196" s="3" t="str">
        <f t="shared" si="16"/>
        <v xml:space="preserve"> </v>
      </c>
      <c r="U196" s="3" t="str">
        <f>IF(D196&lt;&gt;"",VLOOKUP(D196,'Drop downs'!B:C,2,0),"")</f>
        <v/>
      </c>
      <c r="V196" s="3" t="str">
        <f t="shared" si="17"/>
        <v/>
      </c>
    </row>
    <row r="197" spans="1:22" x14ac:dyDescent="0.3">
      <c r="A197" s="47" t="str">
        <f t="shared" si="18"/>
        <v/>
      </c>
      <c r="B197" s="173"/>
      <c r="C197" s="173"/>
      <c r="D197" s="173"/>
      <c r="E197" s="173"/>
      <c r="F197" s="173"/>
      <c r="G197" s="173"/>
      <c r="H197" s="173"/>
      <c r="I197" s="173"/>
      <c r="J197" s="174"/>
      <c r="K197" s="175"/>
      <c r="L197" s="175"/>
      <c r="M197" s="175"/>
      <c r="N197" s="176"/>
      <c r="O197" s="176"/>
      <c r="P197" s="176"/>
      <c r="Q197" s="11" t="str">
        <f t="shared" si="14"/>
        <v/>
      </c>
      <c r="R197" s="171" t="str">
        <f t="shared" si="13"/>
        <v/>
      </c>
      <c r="S197" s="172" t="str">
        <f t="shared" si="15"/>
        <v/>
      </c>
      <c r="T197" s="3" t="str">
        <f t="shared" si="16"/>
        <v xml:space="preserve"> </v>
      </c>
      <c r="U197" s="3" t="str">
        <f>IF(D197&lt;&gt;"",VLOOKUP(D197,'Drop downs'!B:C,2,0),"")</f>
        <v/>
      </c>
      <c r="V197" s="3" t="str">
        <f t="shared" si="17"/>
        <v/>
      </c>
    </row>
    <row r="198" spans="1:22" x14ac:dyDescent="0.3">
      <c r="A198" s="47" t="str">
        <f t="shared" si="18"/>
        <v/>
      </c>
      <c r="B198" s="173"/>
      <c r="C198" s="173"/>
      <c r="D198" s="173"/>
      <c r="E198" s="173"/>
      <c r="F198" s="173"/>
      <c r="G198" s="173"/>
      <c r="H198" s="173"/>
      <c r="I198" s="173"/>
      <c r="J198" s="174"/>
      <c r="K198" s="175"/>
      <c r="L198" s="175"/>
      <c r="M198" s="175"/>
      <c r="N198" s="176"/>
      <c r="O198" s="176"/>
      <c r="P198" s="176"/>
      <c r="Q198" s="11" t="str">
        <f t="shared" si="14"/>
        <v/>
      </c>
      <c r="R198" s="171" t="str">
        <f t="shared" si="13"/>
        <v/>
      </c>
      <c r="S198" s="172" t="str">
        <f t="shared" si="15"/>
        <v/>
      </c>
      <c r="T198" s="3" t="str">
        <f t="shared" si="16"/>
        <v xml:space="preserve"> </v>
      </c>
      <c r="U198" s="3" t="str">
        <f>IF(D198&lt;&gt;"",VLOOKUP(D198,'Drop downs'!B:C,2,0),"")</f>
        <v/>
      </c>
      <c r="V198" s="3" t="str">
        <f t="shared" si="17"/>
        <v/>
      </c>
    </row>
    <row r="199" spans="1:22" x14ac:dyDescent="0.3">
      <c r="A199" s="47" t="str">
        <f t="shared" si="18"/>
        <v/>
      </c>
      <c r="B199" s="173"/>
      <c r="C199" s="173"/>
      <c r="D199" s="173"/>
      <c r="E199" s="173"/>
      <c r="F199" s="173"/>
      <c r="G199" s="173"/>
      <c r="H199" s="173"/>
      <c r="I199" s="173"/>
      <c r="J199" s="174"/>
      <c r="K199" s="175"/>
      <c r="L199" s="175"/>
      <c r="M199" s="175"/>
      <c r="N199" s="176"/>
      <c r="O199" s="176"/>
      <c r="P199" s="176"/>
      <c r="Q199" s="11" t="str">
        <f t="shared" si="14"/>
        <v/>
      </c>
      <c r="R199" s="171" t="str">
        <f t="shared" si="13"/>
        <v/>
      </c>
      <c r="S199" s="172" t="str">
        <f t="shared" si="15"/>
        <v/>
      </c>
      <c r="T199" s="3" t="str">
        <f t="shared" si="16"/>
        <v xml:space="preserve"> </v>
      </c>
      <c r="U199" s="3" t="str">
        <f>IF(D199&lt;&gt;"",VLOOKUP(D199,'Drop downs'!B:C,2,0),"")</f>
        <v/>
      </c>
      <c r="V199" s="3" t="str">
        <f t="shared" si="17"/>
        <v/>
      </c>
    </row>
    <row r="200" spans="1:22" x14ac:dyDescent="0.3">
      <c r="A200" s="47" t="str">
        <f t="shared" si="18"/>
        <v/>
      </c>
      <c r="B200" s="173"/>
      <c r="C200" s="173"/>
      <c r="D200" s="173"/>
      <c r="E200" s="173"/>
      <c r="F200" s="173"/>
      <c r="G200" s="173"/>
      <c r="H200" s="173"/>
      <c r="I200" s="173"/>
      <c r="J200" s="174"/>
      <c r="K200" s="175"/>
      <c r="L200" s="175"/>
      <c r="M200" s="175"/>
      <c r="N200" s="176"/>
      <c r="O200" s="176"/>
      <c r="P200" s="176"/>
      <c r="Q200" s="11" t="str">
        <f t="shared" si="14"/>
        <v/>
      </c>
      <c r="R200" s="171" t="str">
        <f t="shared" si="13"/>
        <v/>
      </c>
      <c r="S200" s="172" t="str">
        <f t="shared" si="15"/>
        <v/>
      </c>
      <c r="T200" s="3" t="str">
        <f t="shared" si="16"/>
        <v xml:space="preserve"> </v>
      </c>
      <c r="U200" s="3" t="str">
        <f>IF(D200&lt;&gt;"",VLOOKUP(D200,'Drop downs'!B:C,2,0),"")</f>
        <v/>
      </c>
      <c r="V200" s="3" t="str">
        <f t="shared" si="17"/>
        <v/>
      </c>
    </row>
    <row r="201" spans="1:22" x14ac:dyDescent="0.3">
      <c r="A201" s="47" t="str">
        <f t="shared" si="18"/>
        <v/>
      </c>
      <c r="B201" s="173"/>
      <c r="C201" s="173"/>
      <c r="D201" s="173"/>
      <c r="E201" s="173"/>
      <c r="F201" s="173"/>
      <c r="G201" s="173"/>
      <c r="H201" s="173"/>
      <c r="I201" s="173"/>
      <c r="J201" s="174"/>
      <c r="K201" s="175"/>
      <c r="L201" s="175"/>
      <c r="M201" s="175"/>
      <c r="N201" s="176"/>
      <c r="O201" s="176"/>
      <c r="P201" s="176"/>
      <c r="Q201" s="11" t="str">
        <f t="shared" si="14"/>
        <v/>
      </c>
      <c r="R201" s="171" t="str">
        <f t="shared" si="13"/>
        <v/>
      </c>
      <c r="S201" s="172" t="str">
        <f t="shared" si="15"/>
        <v/>
      </c>
      <c r="T201" s="3" t="str">
        <f t="shared" si="16"/>
        <v xml:space="preserve"> </v>
      </c>
      <c r="U201" s="3" t="str">
        <f>IF(D201&lt;&gt;"",VLOOKUP(D201,'Drop downs'!B:C,2,0),"")</f>
        <v/>
      </c>
      <c r="V201" s="3" t="str">
        <f t="shared" si="17"/>
        <v/>
      </c>
    </row>
    <row r="202" spans="1:22" x14ac:dyDescent="0.3">
      <c r="A202" s="47" t="str">
        <f t="shared" si="18"/>
        <v/>
      </c>
      <c r="B202" s="173"/>
      <c r="C202" s="173"/>
      <c r="D202" s="173"/>
      <c r="E202" s="173"/>
      <c r="F202" s="173"/>
      <c r="G202" s="173"/>
      <c r="H202" s="173"/>
      <c r="I202" s="173"/>
      <c r="J202" s="174"/>
      <c r="K202" s="175"/>
      <c r="L202" s="175"/>
      <c r="M202" s="175"/>
      <c r="N202" s="176"/>
      <c r="O202" s="176"/>
      <c r="P202" s="176"/>
      <c r="Q202" s="11" t="str">
        <f t="shared" si="14"/>
        <v/>
      </c>
      <c r="R202" s="171" t="str">
        <f t="shared" ref="R202:R265" si="19">IF(O202&lt;&gt;"",EDATE(O202,$N$6),"")</f>
        <v/>
      </c>
      <c r="S202" s="172" t="str">
        <f t="shared" si="15"/>
        <v/>
      </c>
      <c r="T202" s="3" t="str">
        <f t="shared" si="16"/>
        <v xml:space="preserve"> </v>
      </c>
      <c r="U202" s="3" t="str">
        <f>IF(D202&lt;&gt;"",VLOOKUP(D202,'Drop downs'!B:C,2,0),"")</f>
        <v/>
      </c>
      <c r="V202" s="3" t="str">
        <f t="shared" si="17"/>
        <v/>
      </c>
    </row>
    <row r="203" spans="1:22" x14ac:dyDescent="0.3">
      <c r="A203" s="47" t="str">
        <f t="shared" si="18"/>
        <v/>
      </c>
      <c r="B203" s="173"/>
      <c r="C203" s="173"/>
      <c r="D203" s="173"/>
      <c r="E203" s="173"/>
      <c r="F203" s="173"/>
      <c r="G203" s="173"/>
      <c r="H203" s="173"/>
      <c r="I203" s="173"/>
      <c r="J203" s="174"/>
      <c r="K203" s="175"/>
      <c r="L203" s="175"/>
      <c r="M203" s="175"/>
      <c r="N203" s="176"/>
      <c r="O203" s="176"/>
      <c r="P203" s="176"/>
      <c r="Q203" s="11" t="str">
        <f t="shared" ref="Q203:Q266" si="20">IF(I203="contracted",M203,IF(M203&lt;&gt;"",M203*(1-$M$6),""))</f>
        <v/>
      </c>
      <c r="R203" s="171" t="str">
        <f t="shared" si="19"/>
        <v/>
      </c>
      <c r="S203" s="172" t="str">
        <f t="shared" ref="S203:S266" si="21">IFERROR(EOMONTH(R203,-1)+1,"")</f>
        <v/>
      </c>
      <c r="T203" s="3" t="str">
        <f t="shared" ref="T203:T266" si="22">J203&amp;" "&amp;D203</f>
        <v xml:space="preserve"> </v>
      </c>
      <c r="U203" s="3" t="str">
        <f>IF(D203&lt;&gt;"",VLOOKUP(D203,'Drop downs'!B:C,2,0),"")</f>
        <v/>
      </c>
      <c r="V203" s="3" t="str">
        <f t="shared" ref="V203:V266" si="23">IFERROR(R203-N203,"")</f>
        <v/>
      </c>
    </row>
    <row r="204" spans="1:22" x14ac:dyDescent="0.3">
      <c r="A204" s="47" t="str">
        <f t="shared" ref="A204:A267" si="24">IF(C203&lt;&gt;0,A203+1,"")</f>
        <v/>
      </c>
      <c r="B204" s="173"/>
      <c r="C204" s="173"/>
      <c r="D204" s="173"/>
      <c r="E204" s="173"/>
      <c r="F204" s="173"/>
      <c r="G204" s="173"/>
      <c r="H204" s="173"/>
      <c r="I204" s="173"/>
      <c r="J204" s="174"/>
      <c r="K204" s="175"/>
      <c r="L204" s="175"/>
      <c r="M204" s="175"/>
      <c r="N204" s="176"/>
      <c r="O204" s="176"/>
      <c r="P204" s="176"/>
      <c r="Q204" s="11" t="str">
        <f t="shared" si="20"/>
        <v/>
      </c>
      <c r="R204" s="171" t="str">
        <f t="shared" si="19"/>
        <v/>
      </c>
      <c r="S204" s="172" t="str">
        <f t="shared" si="21"/>
        <v/>
      </c>
      <c r="T204" s="3" t="str">
        <f t="shared" si="22"/>
        <v xml:space="preserve"> </v>
      </c>
      <c r="U204" s="3" t="str">
        <f>IF(D204&lt;&gt;"",VLOOKUP(D204,'Drop downs'!B:C,2,0),"")</f>
        <v/>
      </c>
      <c r="V204" s="3" t="str">
        <f t="shared" si="23"/>
        <v/>
      </c>
    </row>
    <row r="205" spans="1:22" x14ac:dyDescent="0.3">
      <c r="A205" s="47" t="str">
        <f t="shared" si="24"/>
        <v/>
      </c>
      <c r="B205" s="173"/>
      <c r="C205" s="173"/>
      <c r="D205" s="173"/>
      <c r="E205" s="173"/>
      <c r="F205" s="173"/>
      <c r="G205" s="173"/>
      <c r="H205" s="173"/>
      <c r="I205" s="173"/>
      <c r="J205" s="174"/>
      <c r="K205" s="175"/>
      <c r="L205" s="175"/>
      <c r="M205" s="175"/>
      <c r="N205" s="176"/>
      <c r="O205" s="176"/>
      <c r="P205" s="176"/>
      <c r="Q205" s="11" t="str">
        <f t="shared" si="20"/>
        <v/>
      </c>
      <c r="R205" s="171" t="str">
        <f t="shared" si="19"/>
        <v/>
      </c>
      <c r="S205" s="172" t="str">
        <f t="shared" si="21"/>
        <v/>
      </c>
      <c r="T205" s="3" t="str">
        <f t="shared" si="22"/>
        <v xml:space="preserve"> </v>
      </c>
      <c r="U205" s="3" t="str">
        <f>IF(D205&lt;&gt;"",VLOOKUP(D205,'Drop downs'!B:C,2,0),"")</f>
        <v/>
      </c>
      <c r="V205" s="3" t="str">
        <f t="shared" si="23"/>
        <v/>
      </c>
    </row>
    <row r="206" spans="1:22" x14ac:dyDescent="0.3">
      <c r="A206" s="47" t="str">
        <f t="shared" si="24"/>
        <v/>
      </c>
      <c r="B206" s="173"/>
      <c r="C206" s="173"/>
      <c r="D206" s="173"/>
      <c r="E206" s="173"/>
      <c r="F206" s="173"/>
      <c r="G206" s="173"/>
      <c r="H206" s="173"/>
      <c r="I206" s="173"/>
      <c r="J206" s="174"/>
      <c r="K206" s="175"/>
      <c r="L206" s="175"/>
      <c r="M206" s="175"/>
      <c r="N206" s="176"/>
      <c r="O206" s="176"/>
      <c r="P206" s="176"/>
      <c r="Q206" s="11" t="str">
        <f t="shared" si="20"/>
        <v/>
      </c>
      <c r="R206" s="171" t="str">
        <f t="shared" si="19"/>
        <v/>
      </c>
      <c r="S206" s="172" t="str">
        <f t="shared" si="21"/>
        <v/>
      </c>
      <c r="T206" s="3" t="str">
        <f t="shared" si="22"/>
        <v xml:space="preserve"> </v>
      </c>
      <c r="U206" s="3" t="str">
        <f>IF(D206&lt;&gt;"",VLOOKUP(D206,'Drop downs'!B:C,2,0),"")</f>
        <v/>
      </c>
      <c r="V206" s="3" t="str">
        <f t="shared" si="23"/>
        <v/>
      </c>
    </row>
    <row r="207" spans="1:22" x14ac:dyDescent="0.3">
      <c r="A207" s="47" t="str">
        <f t="shared" si="24"/>
        <v/>
      </c>
      <c r="B207" s="173"/>
      <c r="C207" s="173"/>
      <c r="D207" s="173"/>
      <c r="E207" s="173"/>
      <c r="F207" s="173"/>
      <c r="G207" s="173"/>
      <c r="H207" s="173"/>
      <c r="I207" s="173"/>
      <c r="J207" s="174"/>
      <c r="K207" s="175"/>
      <c r="L207" s="175"/>
      <c r="M207" s="175"/>
      <c r="N207" s="176"/>
      <c r="O207" s="176"/>
      <c r="P207" s="176"/>
      <c r="Q207" s="11" t="str">
        <f t="shared" si="20"/>
        <v/>
      </c>
      <c r="R207" s="171" t="str">
        <f t="shared" si="19"/>
        <v/>
      </c>
      <c r="S207" s="172" t="str">
        <f t="shared" si="21"/>
        <v/>
      </c>
      <c r="T207" s="3" t="str">
        <f t="shared" si="22"/>
        <v xml:space="preserve"> </v>
      </c>
      <c r="U207" s="3" t="str">
        <f>IF(D207&lt;&gt;"",VLOOKUP(D207,'Drop downs'!B:C,2,0),"")</f>
        <v/>
      </c>
      <c r="V207" s="3" t="str">
        <f t="shared" si="23"/>
        <v/>
      </c>
    </row>
    <row r="208" spans="1:22" x14ac:dyDescent="0.3">
      <c r="A208" s="47" t="str">
        <f t="shared" si="24"/>
        <v/>
      </c>
      <c r="B208" s="173"/>
      <c r="C208" s="173"/>
      <c r="D208" s="173"/>
      <c r="E208" s="173"/>
      <c r="F208" s="173"/>
      <c r="G208" s="173"/>
      <c r="H208" s="173"/>
      <c r="I208" s="173"/>
      <c r="J208" s="174"/>
      <c r="K208" s="175"/>
      <c r="L208" s="175"/>
      <c r="M208" s="175"/>
      <c r="N208" s="176"/>
      <c r="O208" s="176"/>
      <c r="P208" s="176"/>
      <c r="Q208" s="11" t="str">
        <f t="shared" si="20"/>
        <v/>
      </c>
      <c r="R208" s="171" t="str">
        <f t="shared" si="19"/>
        <v/>
      </c>
      <c r="S208" s="172" t="str">
        <f t="shared" si="21"/>
        <v/>
      </c>
      <c r="T208" s="3" t="str">
        <f t="shared" si="22"/>
        <v xml:space="preserve"> </v>
      </c>
      <c r="U208" s="3" t="str">
        <f>IF(D208&lt;&gt;"",VLOOKUP(D208,'Drop downs'!B:C,2,0),"")</f>
        <v/>
      </c>
      <c r="V208" s="3" t="str">
        <f t="shared" si="23"/>
        <v/>
      </c>
    </row>
    <row r="209" spans="1:22" x14ac:dyDescent="0.3">
      <c r="A209" s="47" t="str">
        <f t="shared" si="24"/>
        <v/>
      </c>
      <c r="B209" s="173"/>
      <c r="C209" s="173"/>
      <c r="D209" s="173"/>
      <c r="E209" s="173"/>
      <c r="F209" s="173"/>
      <c r="G209" s="173"/>
      <c r="H209" s="173"/>
      <c r="I209" s="173"/>
      <c r="J209" s="174"/>
      <c r="K209" s="175"/>
      <c r="L209" s="175"/>
      <c r="M209" s="175"/>
      <c r="N209" s="176"/>
      <c r="O209" s="176"/>
      <c r="P209" s="176"/>
      <c r="Q209" s="11" t="str">
        <f t="shared" si="20"/>
        <v/>
      </c>
      <c r="R209" s="171" t="str">
        <f t="shared" si="19"/>
        <v/>
      </c>
      <c r="S209" s="172" t="str">
        <f t="shared" si="21"/>
        <v/>
      </c>
      <c r="T209" s="3" t="str">
        <f t="shared" si="22"/>
        <v xml:space="preserve"> </v>
      </c>
      <c r="U209" s="3" t="str">
        <f>IF(D209&lt;&gt;"",VLOOKUP(D209,'Drop downs'!B:C,2,0),"")</f>
        <v/>
      </c>
      <c r="V209" s="3" t="str">
        <f t="shared" si="23"/>
        <v/>
      </c>
    </row>
    <row r="210" spans="1:22" x14ac:dyDescent="0.3">
      <c r="A210" s="47" t="str">
        <f t="shared" si="24"/>
        <v/>
      </c>
      <c r="B210" s="173"/>
      <c r="C210" s="173"/>
      <c r="D210" s="173"/>
      <c r="E210" s="173"/>
      <c r="F210" s="173"/>
      <c r="G210" s="173"/>
      <c r="H210" s="173"/>
      <c r="I210" s="173"/>
      <c r="J210" s="174"/>
      <c r="K210" s="175"/>
      <c r="L210" s="175"/>
      <c r="M210" s="175"/>
      <c r="N210" s="176"/>
      <c r="O210" s="176"/>
      <c r="P210" s="176"/>
      <c r="Q210" s="11" t="str">
        <f t="shared" si="20"/>
        <v/>
      </c>
      <c r="R210" s="171" t="str">
        <f t="shared" si="19"/>
        <v/>
      </c>
      <c r="S210" s="172" t="str">
        <f t="shared" si="21"/>
        <v/>
      </c>
      <c r="T210" s="3" t="str">
        <f t="shared" si="22"/>
        <v xml:space="preserve"> </v>
      </c>
      <c r="U210" s="3" t="str">
        <f>IF(D210&lt;&gt;"",VLOOKUP(D210,'Drop downs'!B:C,2,0),"")</f>
        <v/>
      </c>
      <c r="V210" s="3" t="str">
        <f t="shared" si="23"/>
        <v/>
      </c>
    </row>
    <row r="211" spans="1:22" x14ac:dyDescent="0.3">
      <c r="A211" s="47" t="str">
        <f t="shared" si="24"/>
        <v/>
      </c>
      <c r="B211" s="173"/>
      <c r="C211" s="173"/>
      <c r="D211" s="173"/>
      <c r="E211" s="173"/>
      <c r="F211" s="173"/>
      <c r="G211" s="173"/>
      <c r="H211" s="173"/>
      <c r="I211" s="173"/>
      <c r="J211" s="174"/>
      <c r="K211" s="175"/>
      <c r="L211" s="175"/>
      <c r="M211" s="175"/>
      <c r="N211" s="176"/>
      <c r="O211" s="176"/>
      <c r="P211" s="176"/>
      <c r="Q211" s="11" t="str">
        <f t="shared" si="20"/>
        <v/>
      </c>
      <c r="R211" s="171" t="str">
        <f t="shared" si="19"/>
        <v/>
      </c>
      <c r="S211" s="172" t="str">
        <f t="shared" si="21"/>
        <v/>
      </c>
      <c r="T211" s="3" t="str">
        <f t="shared" si="22"/>
        <v xml:space="preserve"> </v>
      </c>
      <c r="U211" s="3" t="str">
        <f>IF(D211&lt;&gt;"",VLOOKUP(D211,'Drop downs'!B:C,2,0),"")</f>
        <v/>
      </c>
      <c r="V211" s="3" t="str">
        <f t="shared" si="23"/>
        <v/>
      </c>
    </row>
    <row r="212" spans="1:22" x14ac:dyDescent="0.3">
      <c r="A212" s="47" t="str">
        <f t="shared" si="24"/>
        <v/>
      </c>
      <c r="B212" s="173"/>
      <c r="C212" s="173"/>
      <c r="D212" s="173"/>
      <c r="E212" s="173"/>
      <c r="F212" s="173"/>
      <c r="G212" s="173"/>
      <c r="H212" s="173"/>
      <c r="I212" s="173"/>
      <c r="J212" s="174"/>
      <c r="K212" s="175"/>
      <c r="L212" s="175"/>
      <c r="M212" s="175"/>
      <c r="N212" s="176"/>
      <c r="O212" s="176"/>
      <c r="P212" s="176"/>
      <c r="Q212" s="11" t="str">
        <f t="shared" si="20"/>
        <v/>
      </c>
      <c r="R212" s="171" t="str">
        <f t="shared" si="19"/>
        <v/>
      </c>
      <c r="S212" s="172" t="str">
        <f t="shared" si="21"/>
        <v/>
      </c>
      <c r="T212" s="3" t="str">
        <f t="shared" si="22"/>
        <v xml:space="preserve"> </v>
      </c>
      <c r="U212" s="3" t="str">
        <f>IF(D212&lt;&gt;"",VLOOKUP(D212,'Drop downs'!B:C,2,0),"")</f>
        <v/>
      </c>
      <c r="V212" s="3" t="str">
        <f t="shared" si="23"/>
        <v/>
      </c>
    </row>
    <row r="213" spans="1:22" x14ac:dyDescent="0.3">
      <c r="A213" s="47" t="str">
        <f t="shared" si="24"/>
        <v/>
      </c>
      <c r="B213" s="173"/>
      <c r="C213" s="173"/>
      <c r="D213" s="173"/>
      <c r="E213" s="173"/>
      <c r="F213" s="173"/>
      <c r="G213" s="173"/>
      <c r="H213" s="173"/>
      <c r="I213" s="173"/>
      <c r="J213" s="174"/>
      <c r="K213" s="175"/>
      <c r="L213" s="175"/>
      <c r="M213" s="175"/>
      <c r="N213" s="176"/>
      <c r="O213" s="176"/>
      <c r="P213" s="176"/>
      <c r="Q213" s="11" t="str">
        <f t="shared" si="20"/>
        <v/>
      </c>
      <c r="R213" s="171" t="str">
        <f t="shared" si="19"/>
        <v/>
      </c>
      <c r="S213" s="172" t="str">
        <f t="shared" si="21"/>
        <v/>
      </c>
      <c r="T213" s="3" t="str">
        <f t="shared" si="22"/>
        <v xml:space="preserve"> </v>
      </c>
      <c r="U213" s="3" t="str">
        <f>IF(D213&lt;&gt;"",VLOOKUP(D213,'Drop downs'!B:C,2,0),"")</f>
        <v/>
      </c>
      <c r="V213" s="3" t="str">
        <f t="shared" si="23"/>
        <v/>
      </c>
    </row>
    <row r="214" spans="1:22" x14ac:dyDescent="0.3">
      <c r="A214" s="47" t="str">
        <f t="shared" si="24"/>
        <v/>
      </c>
      <c r="B214" s="173"/>
      <c r="C214" s="173"/>
      <c r="D214" s="173"/>
      <c r="E214" s="173"/>
      <c r="F214" s="173"/>
      <c r="G214" s="173"/>
      <c r="H214" s="173"/>
      <c r="I214" s="173"/>
      <c r="J214" s="174"/>
      <c r="K214" s="175"/>
      <c r="L214" s="175"/>
      <c r="M214" s="175"/>
      <c r="N214" s="176"/>
      <c r="O214" s="176"/>
      <c r="P214" s="176"/>
      <c r="Q214" s="11" t="str">
        <f t="shared" si="20"/>
        <v/>
      </c>
      <c r="R214" s="171" t="str">
        <f t="shared" si="19"/>
        <v/>
      </c>
      <c r="S214" s="172" t="str">
        <f t="shared" si="21"/>
        <v/>
      </c>
      <c r="T214" s="3" t="str">
        <f t="shared" si="22"/>
        <v xml:space="preserve"> </v>
      </c>
      <c r="U214" s="3" t="str">
        <f>IF(D214&lt;&gt;"",VLOOKUP(D214,'Drop downs'!B:C,2,0),"")</f>
        <v/>
      </c>
      <c r="V214" s="3" t="str">
        <f t="shared" si="23"/>
        <v/>
      </c>
    </row>
    <row r="215" spans="1:22" x14ac:dyDescent="0.3">
      <c r="A215" s="47" t="str">
        <f t="shared" si="24"/>
        <v/>
      </c>
      <c r="B215" s="173"/>
      <c r="C215" s="173"/>
      <c r="D215" s="173"/>
      <c r="E215" s="173"/>
      <c r="F215" s="173"/>
      <c r="G215" s="173"/>
      <c r="H215" s="173"/>
      <c r="I215" s="173"/>
      <c r="J215" s="174"/>
      <c r="K215" s="175"/>
      <c r="L215" s="175"/>
      <c r="M215" s="175"/>
      <c r="N215" s="176"/>
      <c r="O215" s="176"/>
      <c r="P215" s="176"/>
      <c r="Q215" s="11" t="str">
        <f t="shared" si="20"/>
        <v/>
      </c>
      <c r="R215" s="171" t="str">
        <f t="shared" si="19"/>
        <v/>
      </c>
      <c r="S215" s="172" t="str">
        <f t="shared" si="21"/>
        <v/>
      </c>
      <c r="T215" s="3" t="str">
        <f t="shared" si="22"/>
        <v xml:space="preserve"> </v>
      </c>
      <c r="U215" s="3" t="str">
        <f>IF(D215&lt;&gt;"",VLOOKUP(D215,'Drop downs'!B:C,2,0),"")</f>
        <v/>
      </c>
      <c r="V215" s="3" t="str">
        <f t="shared" si="23"/>
        <v/>
      </c>
    </row>
    <row r="216" spans="1:22" x14ac:dyDescent="0.3">
      <c r="A216" s="47" t="str">
        <f t="shared" si="24"/>
        <v/>
      </c>
      <c r="B216" s="173"/>
      <c r="C216" s="173"/>
      <c r="D216" s="173"/>
      <c r="E216" s="173"/>
      <c r="F216" s="173"/>
      <c r="G216" s="173"/>
      <c r="H216" s="173"/>
      <c r="I216" s="173"/>
      <c r="J216" s="174"/>
      <c r="K216" s="175"/>
      <c r="L216" s="175"/>
      <c r="M216" s="175"/>
      <c r="N216" s="176"/>
      <c r="O216" s="176"/>
      <c r="P216" s="176"/>
      <c r="Q216" s="11" t="str">
        <f t="shared" si="20"/>
        <v/>
      </c>
      <c r="R216" s="171" t="str">
        <f t="shared" si="19"/>
        <v/>
      </c>
      <c r="S216" s="172" t="str">
        <f t="shared" si="21"/>
        <v/>
      </c>
      <c r="T216" s="3" t="str">
        <f t="shared" si="22"/>
        <v xml:space="preserve"> </v>
      </c>
      <c r="U216" s="3" t="str">
        <f>IF(D216&lt;&gt;"",VLOOKUP(D216,'Drop downs'!B:C,2,0),"")</f>
        <v/>
      </c>
      <c r="V216" s="3" t="str">
        <f t="shared" si="23"/>
        <v/>
      </c>
    </row>
    <row r="217" spans="1:22" x14ac:dyDescent="0.3">
      <c r="A217" s="47" t="str">
        <f t="shared" si="24"/>
        <v/>
      </c>
      <c r="B217" s="173"/>
      <c r="C217" s="173"/>
      <c r="D217" s="173"/>
      <c r="E217" s="173"/>
      <c r="F217" s="173"/>
      <c r="G217" s="173"/>
      <c r="H217" s="173"/>
      <c r="I217" s="173"/>
      <c r="J217" s="174"/>
      <c r="K217" s="175"/>
      <c r="L217" s="175"/>
      <c r="M217" s="175"/>
      <c r="N217" s="176"/>
      <c r="O217" s="176"/>
      <c r="P217" s="176"/>
      <c r="Q217" s="11" t="str">
        <f t="shared" si="20"/>
        <v/>
      </c>
      <c r="R217" s="171" t="str">
        <f t="shared" si="19"/>
        <v/>
      </c>
      <c r="S217" s="172" t="str">
        <f t="shared" si="21"/>
        <v/>
      </c>
      <c r="T217" s="3" t="str">
        <f t="shared" si="22"/>
        <v xml:space="preserve"> </v>
      </c>
      <c r="U217" s="3" t="str">
        <f>IF(D217&lt;&gt;"",VLOOKUP(D217,'Drop downs'!B:C,2,0),"")</f>
        <v/>
      </c>
      <c r="V217" s="3" t="str">
        <f t="shared" si="23"/>
        <v/>
      </c>
    </row>
    <row r="218" spans="1:22" x14ac:dyDescent="0.3">
      <c r="A218" s="47" t="str">
        <f t="shared" si="24"/>
        <v/>
      </c>
      <c r="B218" s="173"/>
      <c r="C218" s="173"/>
      <c r="D218" s="173"/>
      <c r="E218" s="173"/>
      <c r="F218" s="173"/>
      <c r="G218" s="173"/>
      <c r="H218" s="173"/>
      <c r="I218" s="173"/>
      <c r="J218" s="174"/>
      <c r="K218" s="175"/>
      <c r="L218" s="175"/>
      <c r="M218" s="175"/>
      <c r="N218" s="176"/>
      <c r="O218" s="176"/>
      <c r="P218" s="176"/>
      <c r="Q218" s="11" t="str">
        <f t="shared" si="20"/>
        <v/>
      </c>
      <c r="R218" s="171" t="str">
        <f t="shared" si="19"/>
        <v/>
      </c>
      <c r="S218" s="172" t="str">
        <f t="shared" si="21"/>
        <v/>
      </c>
      <c r="T218" s="3" t="str">
        <f t="shared" si="22"/>
        <v xml:space="preserve"> </v>
      </c>
      <c r="U218" s="3" t="str">
        <f>IF(D218&lt;&gt;"",VLOOKUP(D218,'Drop downs'!B:C,2,0),"")</f>
        <v/>
      </c>
      <c r="V218" s="3" t="str">
        <f t="shared" si="23"/>
        <v/>
      </c>
    </row>
    <row r="219" spans="1:22" x14ac:dyDescent="0.3">
      <c r="A219" s="47" t="str">
        <f t="shared" si="24"/>
        <v/>
      </c>
      <c r="B219" s="173"/>
      <c r="C219" s="173"/>
      <c r="D219" s="173"/>
      <c r="E219" s="173"/>
      <c r="F219" s="173"/>
      <c r="G219" s="173"/>
      <c r="H219" s="173"/>
      <c r="I219" s="173"/>
      <c r="J219" s="174"/>
      <c r="K219" s="175"/>
      <c r="L219" s="175"/>
      <c r="M219" s="175"/>
      <c r="N219" s="176"/>
      <c r="O219" s="176"/>
      <c r="P219" s="176"/>
      <c r="Q219" s="11" t="str">
        <f t="shared" si="20"/>
        <v/>
      </c>
      <c r="R219" s="171" t="str">
        <f t="shared" si="19"/>
        <v/>
      </c>
      <c r="S219" s="172" t="str">
        <f t="shared" si="21"/>
        <v/>
      </c>
      <c r="T219" s="3" t="str">
        <f t="shared" si="22"/>
        <v xml:space="preserve"> </v>
      </c>
      <c r="U219" s="3" t="str">
        <f>IF(D219&lt;&gt;"",VLOOKUP(D219,'Drop downs'!B:C,2,0),"")</f>
        <v/>
      </c>
      <c r="V219" s="3" t="str">
        <f t="shared" si="23"/>
        <v/>
      </c>
    </row>
    <row r="220" spans="1:22" x14ac:dyDescent="0.3">
      <c r="A220" s="47" t="str">
        <f t="shared" si="24"/>
        <v/>
      </c>
      <c r="B220" s="173"/>
      <c r="C220" s="173"/>
      <c r="D220" s="173"/>
      <c r="E220" s="173"/>
      <c r="F220" s="173"/>
      <c r="G220" s="173"/>
      <c r="H220" s="173"/>
      <c r="I220" s="173"/>
      <c r="J220" s="174"/>
      <c r="K220" s="175"/>
      <c r="L220" s="175"/>
      <c r="M220" s="175"/>
      <c r="N220" s="176"/>
      <c r="O220" s="176"/>
      <c r="P220" s="176"/>
      <c r="Q220" s="11" t="str">
        <f t="shared" si="20"/>
        <v/>
      </c>
      <c r="R220" s="171" t="str">
        <f t="shared" si="19"/>
        <v/>
      </c>
      <c r="S220" s="172" t="str">
        <f t="shared" si="21"/>
        <v/>
      </c>
      <c r="T220" s="3" t="str">
        <f t="shared" si="22"/>
        <v xml:space="preserve"> </v>
      </c>
      <c r="U220" s="3" t="str">
        <f>IF(D220&lt;&gt;"",VLOOKUP(D220,'Drop downs'!B:C,2,0),"")</f>
        <v/>
      </c>
      <c r="V220" s="3" t="str">
        <f t="shared" si="23"/>
        <v/>
      </c>
    </row>
    <row r="221" spans="1:22" x14ac:dyDescent="0.3">
      <c r="A221" s="47" t="str">
        <f t="shared" si="24"/>
        <v/>
      </c>
      <c r="B221" s="173"/>
      <c r="C221" s="173"/>
      <c r="D221" s="173"/>
      <c r="E221" s="173"/>
      <c r="F221" s="173"/>
      <c r="G221" s="173"/>
      <c r="H221" s="173"/>
      <c r="I221" s="173"/>
      <c r="J221" s="174"/>
      <c r="K221" s="175"/>
      <c r="L221" s="175"/>
      <c r="M221" s="175"/>
      <c r="N221" s="176"/>
      <c r="O221" s="176"/>
      <c r="P221" s="176"/>
      <c r="Q221" s="11" t="str">
        <f t="shared" si="20"/>
        <v/>
      </c>
      <c r="R221" s="171" t="str">
        <f t="shared" si="19"/>
        <v/>
      </c>
      <c r="S221" s="172" t="str">
        <f t="shared" si="21"/>
        <v/>
      </c>
      <c r="T221" s="3" t="str">
        <f t="shared" si="22"/>
        <v xml:space="preserve"> </v>
      </c>
      <c r="U221" s="3" t="str">
        <f>IF(D221&lt;&gt;"",VLOOKUP(D221,'Drop downs'!B:C,2,0),"")</f>
        <v/>
      </c>
      <c r="V221" s="3" t="str">
        <f t="shared" si="23"/>
        <v/>
      </c>
    </row>
    <row r="222" spans="1:22" x14ac:dyDescent="0.3">
      <c r="A222" s="47" t="str">
        <f t="shared" si="24"/>
        <v/>
      </c>
      <c r="B222" s="173"/>
      <c r="C222" s="173"/>
      <c r="D222" s="173"/>
      <c r="E222" s="173"/>
      <c r="F222" s="173"/>
      <c r="G222" s="173"/>
      <c r="H222" s="173"/>
      <c r="I222" s="173"/>
      <c r="J222" s="174"/>
      <c r="K222" s="175"/>
      <c r="L222" s="175"/>
      <c r="M222" s="175"/>
      <c r="N222" s="176"/>
      <c r="O222" s="176"/>
      <c r="P222" s="176"/>
      <c r="Q222" s="11" t="str">
        <f t="shared" si="20"/>
        <v/>
      </c>
      <c r="R222" s="171" t="str">
        <f t="shared" si="19"/>
        <v/>
      </c>
      <c r="S222" s="172" t="str">
        <f t="shared" si="21"/>
        <v/>
      </c>
      <c r="T222" s="3" t="str">
        <f t="shared" si="22"/>
        <v xml:space="preserve"> </v>
      </c>
      <c r="U222" s="3" t="str">
        <f>IF(D222&lt;&gt;"",VLOOKUP(D222,'Drop downs'!B:C,2,0),"")</f>
        <v/>
      </c>
      <c r="V222" s="3" t="str">
        <f t="shared" si="23"/>
        <v/>
      </c>
    </row>
    <row r="223" spans="1:22" x14ac:dyDescent="0.3">
      <c r="A223" s="47" t="str">
        <f t="shared" si="24"/>
        <v/>
      </c>
      <c r="B223" s="173"/>
      <c r="C223" s="173"/>
      <c r="D223" s="173"/>
      <c r="E223" s="173"/>
      <c r="F223" s="173"/>
      <c r="G223" s="173"/>
      <c r="H223" s="173"/>
      <c r="I223" s="173"/>
      <c r="J223" s="174"/>
      <c r="K223" s="175"/>
      <c r="L223" s="175"/>
      <c r="M223" s="175"/>
      <c r="N223" s="176"/>
      <c r="O223" s="176"/>
      <c r="P223" s="176"/>
      <c r="Q223" s="11" t="str">
        <f t="shared" si="20"/>
        <v/>
      </c>
      <c r="R223" s="171" t="str">
        <f t="shared" si="19"/>
        <v/>
      </c>
      <c r="S223" s="172" t="str">
        <f t="shared" si="21"/>
        <v/>
      </c>
      <c r="T223" s="3" t="str">
        <f t="shared" si="22"/>
        <v xml:space="preserve"> </v>
      </c>
      <c r="U223" s="3" t="str">
        <f>IF(D223&lt;&gt;"",VLOOKUP(D223,'Drop downs'!B:C,2,0),"")</f>
        <v/>
      </c>
      <c r="V223" s="3" t="str">
        <f t="shared" si="23"/>
        <v/>
      </c>
    </row>
    <row r="224" spans="1:22" x14ac:dyDescent="0.3">
      <c r="A224" s="47" t="str">
        <f t="shared" si="24"/>
        <v/>
      </c>
      <c r="B224" s="173"/>
      <c r="C224" s="173"/>
      <c r="D224" s="173"/>
      <c r="E224" s="173"/>
      <c r="F224" s="173"/>
      <c r="G224" s="173"/>
      <c r="H224" s="173"/>
      <c r="I224" s="173"/>
      <c r="J224" s="174"/>
      <c r="K224" s="175"/>
      <c r="L224" s="175"/>
      <c r="M224" s="175"/>
      <c r="N224" s="176"/>
      <c r="O224" s="176"/>
      <c r="P224" s="176"/>
      <c r="Q224" s="11" t="str">
        <f t="shared" si="20"/>
        <v/>
      </c>
      <c r="R224" s="171" t="str">
        <f t="shared" si="19"/>
        <v/>
      </c>
      <c r="S224" s="172" t="str">
        <f t="shared" si="21"/>
        <v/>
      </c>
      <c r="T224" s="3" t="str">
        <f t="shared" si="22"/>
        <v xml:space="preserve"> </v>
      </c>
      <c r="U224" s="3" t="str">
        <f>IF(D224&lt;&gt;"",VLOOKUP(D224,'Drop downs'!B:C,2,0),"")</f>
        <v/>
      </c>
      <c r="V224" s="3" t="str">
        <f t="shared" si="23"/>
        <v/>
      </c>
    </row>
    <row r="225" spans="1:22" x14ac:dyDescent="0.3">
      <c r="A225" s="47" t="str">
        <f t="shared" si="24"/>
        <v/>
      </c>
      <c r="B225" s="173"/>
      <c r="C225" s="173"/>
      <c r="D225" s="173"/>
      <c r="E225" s="173"/>
      <c r="F225" s="173"/>
      <c r="G225" s="173"/>
      <c r="H225" s="173"/>
      <c r="I225" s="173"/>
      <c r="J225" s="174"/>
      <c r="K225" s="175"/>
      <c r="L225" s="175"/>
      <c r="M225" s="175"/>
      <c r="N225" s="176"/>
      <c r="O225" s="176"/>
      <c r="P225" s="176"/>
      <c r="Q225" s="11" t="str">
        <f t="shared" si="20"/>
        <v/>
      </c>
      <c r="R225" s="171" t="str">
        <f t="shared" si="19"/>
        <v/>
      </c>
      <c r="S225" s="172" t="str">
        <f t="shared" si="21"/>
        <v/>
      </c>
      <c r="T225" s="3" t="str">
        <f t="shared" si="22"/>
        <v xml:space="preserve"> </v>
      </c>
      <c r="U225" s="3" t="str">
        <f>IF(D225&lt;&gt;"",VLOOKUP(D225,'Drop downs'!B:C,2,0),"")</f>
        <v/>
      </c>
      <c r="V225" s="3" t="str">
        <f t="shared" si="23"/>
        <v/>
      </c>
    </row>
    <row r="226" spans="1:22" x14ac:dyDescent="0.3">
      <c r="A226" s="47" t="str">
        <f t="shared" si="24"/>
        <v/>
      </c>
      <c r="B226" s="173"/>
      <c r="C226" s="173"/>
      <c r="D226" s="173"/>
      <c r="E226" s="173"/>
      <c r="F226" s="173"/>
      <c r="G226" s="173"/>
      <c r="H226" s="173"/>
      <c r="I226" s="173"/>
      <c r="J226" s="174"/>
      <c r="K226" s="175"/>
      <c r="L226" s="175"/>
      <c r="M226" s="175"/>
      <c r="N226" s="176"/>
      <c r="O226" s="176"/>
      <c r="P226" s="176"/>
      <c r="Q226" s="11" t="str">
        <f t="shared" si="20"/>
        <v/>
      </c>
      <c r="R226" s="171" t="str">
        <f t="shared" si="19"/>
        <v/>
      </c>
      <c r="S226" s="172" t="str">
        <f t="shared" si="21"/>
        <v/>
      </c>
      <c r="T226" s="3" t="str">
        <f t="shared" si="22"/>
        <v xml:space="preserve"> </v>
      </c>
      <c r="U226" s="3" t="str">
        <f>IF(D226&lt;&gt;"",VLOOKUP(D226,'Drop downs'!B:C,2,0),"")</f>
        <v/>
      </c>
      <c r="V226" s="3" t="str">
        <f t="shared" si="23"/>
        <v/>
      </c>
    </row>
    <row r="227" spans="1:22" x14ac:dyDescent="0.3">
      <c r="A227" s="47" t="str">
        <f t="shared" si="24"/>
        <v/>
      </c>
      <c r="B227" s="173"/>
      <c r="C227" s="173"/>
      <c r="D227" s="173"/>
      <c r="E227" s="173"/>
      <c r="F227" s="173"/>
      <c r="G227" s="173"/>
      <c r="H227" s="173"/>
      <c r="I227" s="173"/>
      <c r="J227" s="174"/>
      <c r="K227" s="175"/>
      <c r="L227" s="175"/>
      <c r="M227" s="175"/>
      <c r="N227" s="176"/>
      <c r="O227" s="176"/>
      <c r="P227" s="176"/>
      <c r="Q227" s="11" t="str">
        <f t="shared" si="20"/>
        <v/>
      </c>
      <c r="R227" s="171" t="str">
        <f t="shared" si="19"/>
        <v/>
      </c>
      <c r="S227" s="172" t="str">
        <f t="shared" si="21"/>
        <v/>
      </c>
      <c r="T227" s="3" t="str">
        <f t="shared" si="22"/>
        <v xml:space="preserve"> </v>
      </c>
      <c r="U227" s="3" t="str">
        <f>IF(D227&lt;&gt;"",VLOOKUP(D227,'Drop downs'!B:C,2,0),"")</f>
        <v/>
      </c>
      <c r="V227" s="3" t="str">
        <f t="shared" si="23"/>
        <v/>
      </c>
    </row>
    <row r="228" spans="1:22" x14ac:dyDescent="0.3">
      <c r="A228" s="47" t="str">
        <f t="shared" si="24"/>
        <v/>
      </c>
      <c r="B228" s="173"/>
      <c r="C228" s="173"/>
      <c r="D228" s="173"/>
      <c r="E228" s="173"/>
      <c r="F228" s="173"/>
      <c r="G228" s="173"/>
      <c r="H228" s="173"/>
      <c r="I228" s="173"/>
      <c r="J228" s="174"/>
      <c r="K228" s="175"/>
      <c r="L228" s="175"/>
      <c r="M228" s="175"/>
      <c r="N228" s="176"/>
      <c r="O228" s="176"/>
      <c r="P228" s="176"/>
      <c r="Q228" s="11" t="str">
        <f t="shared" si="20"/>
        <v/>
      </c>
      <c r="R228" s="171" t="str">
        <f t="shared" si="19"/>
        <v/>
      </c>
      <c r="S228" s="172" t="str">
        <f t="shared" si="21"/>
        <v/>
      </c>
      <c r="T228" s="3" t="str">
        <f t="shared" si="22"/>
        <v xml:space="preserve"> </v>
      </c>
      <c r="U228" s="3" t="str">
        <f>IF(D228&lt;&gt;"",VLOOKUP(D228,'Drop downs'!B:C,2,0),"")</f>
        <v/>
      </c>
      <c r="V228" s="3" t="str">
        <f t="shared" si="23"/>
        <v/>
      </c>
    </row>
    <row r="229" spans="1:22" x14ac:dyDescent="0.3">
      <c r="A229" s="47" t="str">
        <f t="shared" si="24"/>
        <v/>
      </c>
      <c r="B229" s="173"/>
      <c r="C229" s="173"/>
      <c r="D229" s="173"/>
      <c r="E229" s="173"/>
      <c r="F229" s="173"/>
      <c r="G229" s="173"/>
      <c r="H229" s="173"/>
      <c r="I229" s="173"/>
      <c r="J229" s="174"/>
      <c r="K229" s="175"/>
      <c r="L229" s="175"/>
      <c r="M229" s="175"/>
      <c r="N229" s="176"/>
      <c r="O229" s="176"/>
      <c r="P229" s="176"/>
      <c r="Q229" s="11" t="str">
        <f t="shared" si="20"/>
        <v/>
      </c>
      <c r="R229" s="171" t="str">
        <f t="shared" si="19"/>
        <v/>
      </c>
      <c r="S229" s="172" t="str">
        <f t="shared" si="21"/>
        <v/>
      </c>
      <c r="T229" s="3" t="str">
        <f t="shared" si="22"/>
        <v xml:space="preserve"> </v>
      </c>
      <c r="U229" s="3" t="str">
        <f>IF(D229&lt;&gt;"",VLOOKUP(D229,'Drop downs'!B:C,2,0),"")</f>
        <v/>
      </c>
      <c r="V229" s="3" t="str">
        <f t="shared" si="23"/>
        <v/>
      </c>
    </row>
    <row r="230" spans="1:22" x14ac:dyDescent="0.3">
      <c r="A230" s="47" t="str">
        <f t="shared" si="24"/>
        <v/>
      </c>
      <c r="B230" s="173"/>
      <c r="C230" s="173"/>
      <c r="D230" s="173"/>
      <c r="E230" s="173"/>
      <c r="F230" s="173"/>
      <c r="G230" s="173"/>
      <c r="H230" s="173"/>
      <c r="I230" s="173"/>
      <c r="J230" s="174"/>
      <c r="K230" s="175"/>
      <c r="L230" s="175"/>
      <c r="M230" s="175"/>
      <c r="N230" s="176"/>
      <c r="O230" s="176"/>
      <c r="P230" s="176"/>
      <c r="Q230" s="11" t="str">
        <f t="shared" si="20"/>
        <v/>
      </c>
      <c r="R230" s="171" t="str">
        <f t="shared" si="19"/>
        <v/>
      </c>
      <c r="S230" s="172" t="str">
        <f t="shared" si="21"/>
        <v/>
      </c>
      <c r="T230" s="3" t="str">
        <f t="shared" si="22"/>
        <v xml:space="preserve"> </v>
      </c>
      <c r="U230" s="3" t="str">
        <f>IF(D230&lt;&gt;"",VLOOKUP(D230,'Drop downs'!B:C,2,0),"")</f>
        <v/>
      </c>
      <c r="V230" s="3" t="str">
        <f t="shared" si="23"/>
        <v/>
      </c>
    </row>
    <row r="231" spans="1:22" x14ac:dyDescent="0.3">
      <c r="A231" s="47" t="str">
        <f t="shared" si="24"/>
        <v/>
      </c>
      <c r="B231" s="173"/>
      <c r="C231" s="173"/>
      <c r="D231" s="173"/>
      <c r="E231" s="173"/>
      <c r="F231" s="173"/>
      <c r="G231" s="173"/>
      <c r="H231" s="173"/>
      <c r="I231" s="173"/>
      <c r="J231" s="174"/>
      <c r="K231" s="175"/>
      <c r="L231" s="175"/>
      <c r="M231" s="175"/>
      <c r="N231" s="176"/>
      <c r="O231" s="176"/>
      <c r="P231" s="176"/>
      <c r="Q231" s="11" t="str">
        <f t="shared" si="20"/>
        <v/>
      </c>
      <c r="R231" s="171" t="str">
        <f t="shared" si="19"/>
        <v/>
      </c>
      <c r="S231" s="172" t="str">
        <f t="shared" si="21"/>
        <v/>
      </c>
      <c r="T231" s="3" t="str">
        <f t="shared" si="22"/>
        <v xml:space="preserve"> </v>
      </c>
      <c r="U231" s="3" t="str">
        <f>IF(D231&lt;&gt;"",VLOOKUP(D231,'Drop downs'!B:C,2,0),"")</f>
        <v/>
      </c>
      <c r="V231" s="3" t="str">
        <f t="shared" si="23"/>
        <v/>
      </c>
    </row>
    <row r="232" spans="1:22" x14ac:dyDescent="0.3">
      <c r="A232" s="47" t="str">
        <f t="shared" si="24"/>
        <v/>
      </c>
      <c r="B232" s="173"/>
      <c r="C232" s="173"/>
      <c r="D232" s="173"/>
      <c r="E232" s="173"/>
      <c r="F232" s="173"/>
      <c r="G232" s="173"/>
      <c r="H232" s="173"/>
      <c r="I232" s="173"/>
      <c r="J232" s="174"/>
      <c r="K232" s="175"/>
      <c r="L232" s="175"/>
      <c r="M232" s="175"/>
      <c r="N232" s="176"/>
      <c r="O232" s="176"/>
      <c r="P232" s="176"/>
      <c r="Q232" s="11" t="str">
        <f t="shared" si="20"/>
        <v/>
      </c>
      <c r="R232" s="171" t="str">
        <f t="shared" si="19"/>
        <v/>
      </c>
      <c r="S232" s="172" t="str">
        <f t="shared" si="21"/>
        <v/>
      </c>
      <c r="T232" s="3" t="str">
        <f t="shared" si="22"/>
        <v xml:space="preserve"> </v>
      </c>
      <c r="U232" s="3" t="str">
        <f>IF(D232&lt;&gt;"",VLOOKUP(D232,'Drop downs'!B:C,2,0),"")</f>
        <v/>
      </c>
      <c r="V232" s="3" t="str">
        <f t="shared" si="23"/>
        <v/>
      </c>
    </row>
    <row r="233" spans="1:22" x14ac:dyDescent="0.3">
      <c r="A233" s="47" t="str">
        <f t="shared" si="24"/>
        <v/>
      </c>
      <c r="B233" s="173"/>
      <c r="C233" s="173"/>
      <c r="D233" s="173"/>
      <c r="E233" s="173"/>
      <c r="F233" s="173"/>
      <c r="G233" s="173"/>
      <c r="H233" s="173"/>
      <c r="I233" s="173"/>
      <c r="J233" s="174"/>
      <c r="K233" s="175"/>
      <c r="L233" s="175"/>
      <c r="M233" s="175"/>
      <c r="N233" s="176"/>
      <c r="O233" s="176"/>
      <c r="P233" s="176"/>
      <c r="Q233" s="11" t="str">
        <f t="shared" si="20"/>
        <v/>
      </c>
      <c r="R233" s="171" t="str">
        <f t="shared" si="19"/>
        <v/>
      </c>
      <c r="S233" s="172" t="str">
        <f t="shared" si="21"/>
        <v/>
      </c>
      <c r="T233" s="3" t="str">
        <f t="shared" si="22"/>
        <v xml:space="preserve"> </v>
      </c>
      <c r="U233" s="3" t="str">
        <f>IF(D233&lt;&gt;"",VLOOKUP(D233,'Drop downs'!B:C,2,0),"")</f>
        <v/>
      </c>
      <c r="V233" s="3" t="str">
        <f t="shared" si="23"/>
        <v/>
      </c>
    </row>
    <row r="234" spans="1:22" x14ac:dyDescent="0.3">
      <c r="A234" s="47" t="str">
        <f t="shared" si="24"/>
        <v/>
      </c>
      <c r="B234" s="173"/>
      <c r="C234" s="173"/>
      <c r="D234" s="173"/>
      <c r="E234" s="173"/>
      <c r="F234" s="173"/>
      <c r="G234" s="173"/>
      <c r="H234" s="173"/>
      <c r="I234" s="173"/>
      <c r="J234" s="174"/>
      <c r="K234" s="175"/>
      <c r="L234" s="175"/>
      <c r="M234" s="175"/>
      <c r="N234" s="176"/>
      <c r="O234" s="176"/>
      <c r="P234" s="176"/>
      <c r="Q234" s="11" t="str">
        <f t="shared" si="20"/>
        <v/>
      </c>
      <c r="R234" s="171" t="str">
        <f t="shared" si="19"/>
        <v/>
      </c>
      <c r="S234" s="172" t="str">
        <f t="shared" si="21"/>
        <v/>
      </c>
      <c r="T234" s="3" t="str">
        <f t="shared" si="22"/>
        <v xml:space="preserve"> </v>
      </c>
      <c r="U234" s="3" t="str">
        <f>IF(D234&lt;&gt;"",VLOOKUP(D234,'Drop downs'!B:C,2,0),"")</f>
        <v/>
      </c>
      <c r="V234" s="3" t="str">
        <f t="shared" si="23"/>
        <v/>
      </c>
    </row>
    <row r="235" spans="1:22" x14ac:dyDescent="0.3">
      <c r="A235" s="47" t="str">
        <f t="shared" si="24"/>
        <v/>
      </c>
      <c r="B235" s="173"/>
      <c r="C235" s="173"/>
      <c r="D235" s="173"/>
      <c r="E235" s="173"/>
      <c r="F235" s="173"/>
      <c r="G235" s="173"/>
      <c r="H235" s="173"/>
      <c r="I235" s="173"/>
      <c r="J235" s="174"/>
      <c r="K235" s="175"/>
      <c r="L235" s="175"/>
      <c r="M235" s="175"/>
      <c r="N235" s="176"/>
      <c r="O235" s="176"/>
      <c r="P235" s="176"/>
      <c r="Q235" s="11" t="str">
        <f t="shared" si="20"/>
        <v/>
      </c>
      <c r="R235" s="171" t="str">
        <f t="shared" si="19"/>
        <v/>
      </c>
      <c r="S235" s="172" t="str">
        <f t="shared" si="21"/>
        <v/>
      </c>
      <c r="T235" s="3" t="str">
        <f t="shared" si="22"/>
        <v xml:space="preserve"> </v>
      </c>
      <c r="U235" s="3" t="str">
        <f>IF(D235&lt;&gt;"",VLOOKUP(D235,'Drop downs'!B:C,2,0),"")</f>
        <v/>
      </c>
      <c r="V235" s="3" t="str">
        <f t="shared" si="23"/>
        <v/>
      </c>
    </row>
    <row r="236" spans="1:22" x14ac:dyDescent="0.3">
      <c r="A236" s="47" t="str">
        <f t="shared" si="24"/>
        <v/>
      </c>
      <c r="B236" s="173"/>
      <c r="C236" s="173"/>
      <c r="D236" s="173"/>
      <c r="E236" s="173"/>
      <c r="F236" s="173"/>
      <c r="G236" s="173"/>
      <c r="H236" s="173"/>
      <c r="I236" s="173"/>
      <c r="J236" s="174"/>
      <c r="K236" s="175"/>
      <c r="L236" s="175"/>
      <c r="M236" s="175"/>
      <c r="N236" s="176"/>
      <c r="O236" s="176"/>
      <c r="P236" s="176"/>
      <c r="Q236" s="11" t="str">
        <f t="shared" si="20"/>
        <v/>
      </c>
      <c r="R236" s="171" t="str">
        <f t="shared" si="19"/>
        <v/>
      </c>
      <c r="S236" s="172" t="str">
        <f t="shared" si="21"/>
        <v/>
      </c>
      <c r="T236" s="3" t="str">
        <f t="shared" si="22"/>
        <v xml:space="preserve"> </v>
      </c>
      <c r="U236" s="3" t="str">
        <f>IF(D236&lt;&gt;"",VLOOKUP(D236,'Drop downs'!B:C,2,0),"")</f>
        <v/>
      </c>
      <c r="V236" s="3" t="str">
        <f t="shared" si="23"/>
        <v/>
      </c>
    </row>
    <row r="237" spans="1:22" x14ac:dyDescent="0.3">
      <c r="A237" s="47" t="str">
        <f t="shared" si="24"/>
        <v/>
      </c>
      <c r="B237" s="173"/>
      <c r="C237" s="173"/>
      <c r="D237" s="173"/>
      <c r="E237" s="173"/>
      <c r="F237" s="173"/>
      <c r="G237" s="173"/>
      <c r="H237" s="173"/>
      <c r="I237" s="173"/>
      <c r="J237" s="174"/>
      <c r="K237" s="175"/>
      <c r="L237" s="175"/>
      <c r="M237" s="175"/>
      <c r="N237" s="176"/>
      <c r="O237" s="176"/>
      <c r="P237" s="176"/>
      <c r="Q237" s="11" t="str">
        <f t="shared" si="20"/>
        <v/>
      </c>
      <c r="R237" s="171" t="str">
        <f t="shared" si="19"/>
        <v/>
      </c>
      <c r="S237" s="172" t="str">
        <f t="shared" si="21"/>
        <v/>
      </c>
      <c r="T237" s="3" t="str">
        <f t="shared" si="22"/>
        <v xml:space="preserve"> </v>
      </c>
      <c r="U237" s="3" t="str">
        <f>IF(D237&lt;&gt;"",VLOOKUP(D237,'Drop downs'!B:C,2,0),"")</f>
        <v/>
      </c>
      <c r="V237" s="3" t="str">
        <f t="shared" si="23"/>
        <v/>
      </c>
    </row>
    <row r="238" spans="1:22" x14ac:dyDescent="0.3">
      <c r="A238" s="47" t="str">
        <f t="shared" si="24"/>
        <v/>
      </c>
      <c r="B238" s="173"/>
      <c r="C238" s="173"/>
      <c r="D238" s="173"/>
      <c r="E238" s="173"/>
      <c r="F238" s="173"/>
      <c r="G238" s="173"/>
      <c r="H238" s="173"/>
      <c r="I238" s="173"/>
      <c r="J238" s="174"/>
      <c r="K238" s="175"/>
      <c r="L238" s="175"/>
      <c r="M238" s="175"/>
      <c r="N238" s="176"/>
      <c r="O238" s="176"/>
      <c r="P238" s="176"/>
      <c r="Q238" s="11" t="str">
        <f t="shared" si="20"/>
        <v/>
      </c>
      <c r="R238" s="171" t="str">
        <f t="shared" si="19"/>
        <v/>
      </c>
      <c r="S238" s="172" t="str">
        <f t="shared" si="21"/>
        <v/>
      </c>
      <c r="T238" s="3" t="str">
        <f t="shared" si="22"/>
        <v xml:space="preserve"> </v>
      </c>
      <c r="U238" s="3" t="str">
        <f>IF(D238&lt;&gt;"",VLOOKUP(D238,'Drop downs'!B:C,2,0),"")</f>
        <v/>
      </c>
      <c r="V238" s="3" t="str">
        <f t="shared" si="23"/>
        <v/>
      </c>
    </row>
    <row r="239" spans="1:22" x14ac:dyDescent="0.3">
      <c r="A239" s="47" t="str">
        <f t="shared" si="24"/>
        <v/>
      </c>
      <c r="B239" s="173"/>
      <c r="C239" s="173"/>
      <c r="D239" s="173"/>
      <c r="E239" s="173"/>
      <c r="F239" s="173"/>
      <c r="G239" s="173"/>
      <c r="H239" s="173"/>
      <c r="I239" s="173"/>
      <c r="J239" s="174"/>
      <c r="K239" s="175"/>
      <c r="L239" s="175"/>
      <c r="M239" s="175"/>
      <c r="N239" s="176"/>
      <c r="O239" s="176"/>
      <c r="P239" s="176"/>
      <c r="Q239" s="11" t="str">
        <f t="shared" si="20"/>
        <v/>
      </c>
      <c r="R239" s="171" t="str">
        <f t="shared" si="19"/>
        <v/>
      </c>
      <c r="S239" s="172" t="str">
        <f t="shared" si="21"/>
        <v/>
      </c>
      <c r="T239" s="3" t="str">
        <f t="shared" si="22"/>
        <v xml:space="preserve"> </v>
      </c>
      <c r="U239" s="3" t="str">
        <f>IF(D239&lt;&gt;"",VLOOKUP(D239,'Drop downs'!B:C,2,0),"")</f>
        <v/>
      </c>
      <c r="V239" s="3" t="str">
        <f t="shared" si="23"/>
        <v/>
      </c>
    </row>
    <row r="240" spans="1:22" x14ac:dyDescent="0.3">
      <c r="A240" s="47" t="str">
        <f t="shared" si="24"/>
        <v/>
      </c>
      <c r="B240" s="173"/>
      <c r="C240" s="173"/>
      <c r="D240" s="173"/>
      <c r="E240" s="173"/>
      <c r="F240" s="173"/>
      <c r="G240" s="173"/>
      <c r="H240" s="173"/>
      <c r="I240" s="173"/>
      <c r="J240" s="174"/>
      <c r="K240" s="175"/>
      <c r="L240" s="175"/>
      <c r="M240" s="175"/>
      <c r="N240" s="176"/>
      <c r="O240" s="176"/>
      <c r="P240" s="176"/>
      <c r="Q240" s="11" t="str">
        <f t="shared" si="20"/>
        <v/>
      </c>
      <c r="R240" s="171" t="str">
        <f t="shared" si="19"/>
        <v/>
      </c>
      <c r="S240" s="172" t="str">
        <f t="shared" si="21"/>
        <v/>
      </c>
      <c r="T240" s="3" t="str">
        <f t="shared" si="22"/>
        <v xml:space="preserve"> </v>
      </c>
      <c r="U240" s="3" t="str">
        <f>IF(D240&lt;&gt;"",VLOOKUP(D240,'Drop downs'!B:C,2,0),"")</f>
        <v/>
      </c>
      <c r="V240" s="3" t="str">
        <f t="shared" si="23"/>
        <v/>
      </c>
    </row>
    <row r="241" spans="1:22" x14ac:dyDescent="0.3">
      <c r="A241" s="47" t="str">
        <f t="shared" si="24"/>
        <v/>
      </c>
      <c r="B241" s="173"/>
      <c r="C241" s="173"/>
      <c r="D241" s="173"/>
      <c r="E241" s="173"/>
      <c r="F241" s="173"/>
      <c r="G241" s="173"/>
      <c r="H241" s="173"/>
      <c r="I241" s="173"/>
      <c r="J241" s="174"/>
      <c r="K241" s="175"/>
      <c r="L241" s="175"/>
      <c r="M241" s="175"/>
      <c r="N241" s="176"/>
      <c r="O241" s="176"/>
      <c r="P241" s="176"/>
      <c r="Q241" s="11" t="str">
        <f t="shared" si="20"/>
        <v/>
      </c>
      <c r="R241" s="171" t="str">
        <f t="shared" si="19"/>
        <v/>
      </c>
      <c r="S241" s="172" t="str">
        <f t="shared" si="21"/>
        <v/>
      </c>
      <c r="T241" s="3" t="str">
        <f t="shared" si="22"/>
        <v xml:space="preserve"> </v>
      </c>
      <c r="U241" s="3" t="str">
        <f>IF(D241&lt;&gt;"",VLOOKUP(D241,'Drop downs'!B:C,2,0),"")</f>
        <v/>
      </c>
      <c r="V241" s="3" t="str">
        <f t="shared" si="23"/>
        <v/>
      </c>
    </row>
    <row r="242" spans="1:22" x14ac:dyDescent="0.3">
      <c r="A242" s="47" t="str">
        <f t="shared" si="24"/>
        <v/>
      </c>
      <c r="B242" s="173"/>
      <c r="C242" s="173"/>
      <c r="D242" s="173"/>
      <c r="E242" s="173"/>
      <c r="F242" s="173"/>
      <c r="G242" s="173"/>
      <c r="H242" s="173"/>
      <c r="I242" s="173"/>
      <c r="J242" s="174"/>
      <c r="K242" s="175"/>
      <c r="L242" s="175"/>
      <c r="M242" s="175"/>
      <c r="N242" s="176"/>
      <c r="O242" s="176"/>
      <c r="P242" s="176"/>
      <c r="Q242" s="11" t="str">
        <f t="shared" si="20"/>
        <v/>
      </c>
      <c r="R242" s="171" t="str">
        <f t="shared" si="19"/>
        <v/>
      </c>
      <c r="S242" s="172" t="str">
        <f t="shared" si="21"/>
        <v/>
      </c>
      <c r="T242" s="3" t="str">
        <f t="shared" si="22"/>
        <v xml:space="preserve"> </v>
      </c>
      <c r="U242" s="3" t="str">
        <f>IF(D242&lt;&gt;"",VLOOKUP(D242,'Drop downs'!B:C,2,0),"")</f>
        <v/>
      </c>
      <c r="V242" s="3" t="str">
        <f t="shared" si="23"/>
        <v/>
      </c>
    </row>
    <row r="243" spans="1:22" x14ac:dyDescent="0.3">
      <c r="A243" s="47" t="str">
        <f t="shared" si="24"/>
        <v/>
      </c>
      <c r="B243" s="173"/>
      <c r="C243" s="173"/>
      <c r="D243" s="173"/>
      <c r="E243" s="173"/>
      <c r="F243" s="173"/>
      <c r="G243" s="173"/>
      <c r="H243" s="173"/>
      <c r="I243" s="173"/>
      <c r="J243" s="174"/>
      <c r="K243" s="175"/>
      <c r="L243" s="175"/>
      <c r="M243" s="175"/>
      <c r="N243" s="176"/>
      <c r="O243" s="176"/>
      <c r="P243" s="176"/>
      <c r="Q243" s="11" t="str">
        <f t="shared" si="20"/>
        <v/>
      </c>
      <c r="R243" s="171" t="str">
        <f t="shared" si="19"/>
        <v/>
      </c>
      <c r="S243" s="172" t="str">
        <f t="shared" si="21"/>
        <v/>
      </c>
      <c r="T243" s="3" t="str">
        <f t="shared" si="22"/>
        <v xml:space="preserve"> </v>
      </c>
      <c r="U243" s="3" t="str">
        <f>IF(D243&lt;&gt;"",VLOOKUP(D243,'Drop downs'!B:C,2,0),"")</f>
        <v/>
      </c>
      <c r="V243" s="3" t="str">
        <f t="shared" si="23"/>
        <v/>
      </c>
    </row>
    <row r="244" spans="1:22" x14ac:dyDescent="0.3">
      <c r="A244" s="47" t="str">
        <f t="shared" si="24"/>
        <v/>
      </c>
      <c r="B244" s="173"/>
      <c r="C244" s="173"/>
      <c r="D244" s="173"/>
      <c r="E244" s="173"/>
      <c r="F244" s="173"/>
      <c r="G244" s="173"/>
      <c r="H244" s="173"/>
      <c r="I244" s="173"/>
      <c r="J244" s="174"/>
      <c r="K244" s="175"/>
      <c r="L244" s="175"/>
      <c r="M244" s="175"/>
      <c r="N244" s="176"/>
      <c r="O244" s="176"/>
      <c r="P244" s="176"/>
      <c r="Q244" s="11" t="str">
        <f t="shared" si="20"/>
        <v/>
      </c>
      <c r="R244" s="171" t="str">
        <f t="shared" si="19"/>
        <v/>
      </c>
      <c r="S244" s="172" t="str">
        <f t="shared" si="21"/>
        <v/>
      </c>
      <c r="T244" s="3" t="str">
        <f t="shared" si="22"/>
        <v xml:space="preserve"> </v>
      </c>
      <c r="U244" s="3" t="str">
        <f>IF(D244&lt;&gt;"",VLOOKUP(D244,'Drop downs'!B:C,2,0),"")</f>
        <v/>
      </c>
      <c r="V244" s="3" t="str">
        <f t="shared" si="23"/>
        <v/>
      </c>
    </row>
    <row r="245" spans="1:22" x14ac:dyDescent="0.3">
      <c r="A245" s="47" t="str">
        <f t="shared" si="24"/>
        <v/>
      </c>
      <c r="B245" s="173"/>
      <c r="C245" s="173"/>
      <c r="D245" s="173"/>
      <c r="E245" s="173"/>
      <c r="F245" s="173"/>
      <c r="G245" s="173"/>
      <c r="H245" s="173"/>
      <c r="I245" s="173"/>
      <c r="J245" s="174"/>
      <c r="K245" s="175"/>
      <c r="L245" s="175"/>
      <c r="M245" s="175"/>
      <c r="N245" s="176"/>
      <c r="O245" s="176"/>
      <c r="P245" s="176"/>
      <c r="Q245" s="11" t="str">
        <f t="shared" si="20"/>
        <v/>
      </c>
      <c r="R245" s="171" t="str">
        <f t="shared" si="19"/>
        <v/>
      </c>
      <c r="S245" s="172" t="str">
        <f t="shared" si="21"/>
        <v/>
      </c>
      <c r="T245" s="3" t="str">
        <f t="shared" si="22"/>
        <v xml:space="preserve"> </v>
      </c>
      <c r="U245" s="3" t="str">
        <f>IF(D245&lt;&gt;"",VLOOKUP(D245,'Drop downs'!B:C,2,0),"")</f>
        <v/>
      </c>
      <c r="V245" s="3" t="str">
        <f t="shared" si="23"/>
        <v/>
      </c>
    </row>
    <row r="246" spans="1:22" x14ac:dyDescent="0.3">
      <c r="A246" s="47" t="str">
        <f t="shared" si="24"/>
        <v/>
      </c>
      <c r="B246" s="173"/>
      <c r="C246" s="173"/>
      <c r="D246" s="173"/>
      <c r="E246" s="173"/>
      <c r="F246" s="173"/>
      <c r="G246" s="173"/>
      <c r="H246" s="173"/>
      <c r="I246" s="173"/>
      <c r="J246" s="174"/>
      <c r="K246" s="175"/>
      <c r="L246" s="175"/>
      <c r="M246" s="175"/>
      <c r="N246" s="176"/>
      <c r="O246" s="176"/>
      <c r="P246" s="176"/>
      <c r="Q246" s="11" t="str">
        <f t="shared" si="20"/>
        <v/>
      </c>
      <c r="R246" s="171" t="str">
        <f t="shared" si="19"/>
        <v/>
      </c>
      <c r="S246" s="172" t="str">
        <f t="shared" si="21"/>
        <v/>
      </c>
      <c r="T246" s="3" t="str">
        <f t="shared" si="22"/>
        <v xml:space="preserve"> </v>
      </c>
      <c r="U246" s="3" t="str">
        <f>IF(D246&lt;&gt;"",VLOOKUP(D246,'Drop downs'!B:C,2,0),"")</f>
        <v/>
      </c>
      <c r="V246" s="3" t="str">
        <f t="shared" si="23"/>
        <v/>
      </c>
    </row>
    <row r="247" spans="1:22" x14ac:dyDescent="0.3">
      <c r="A247" s="47" t="str">
        <f t="shared" si="24"/>
        <v/>
      </c>
      <c r="B247" s="173"/>
      <c r="C247" s="173"/>
      <c r="D247" s="173"/>
      <c r="E247" s="173"/>
      <c r="F247" s="173"/>
      <c r="G247" s="173"/>
      <c r="H247" s="173"/>
      <c r="I247" s="173"/>
      <c r="J247" s="174"/>
      <c r="K247" s="175"/>
      <c r="L247" s="175"/>
      <c r="M247" s="175"/>
      <c r="N247" s="176"/>
      <c r="O247" s="176"/>
      <c r="P247" s="176"/>
      <c r="Q247" s="11" t="str">
        <f t="shared" si="20"/>
        <v/>
      </c>
      <c r="R247" s="171" t="str">
        <f t="shared" si="19"/>
        <v/>
      </c>
      <c r="S247" s="172" t="str">
        <f t="shared" si="21"/>
        <v/>
      </c>
      <c r="T247" s="3" t="str">
        <f t="shared" si="22"/>
        <v xml:space="preserve"> </v>
      </c>
      <c r="U247" s="3" t="str">
        <f>IF(D247&lt;&gt;"",VLOOKUP(D247,'Drop downs'!B:C,2,0),"")</f>
        <v/>
      </c>
      <c r="V247" s="3" t="str">
        <f t="shared" si="23"/>
        <v/>
      </c>
    </row>
    <row r="248" spans="1:22" x14ac:dyDescent="0.3">
      <c r="A248" s="47" t="str">
        <f t="shared" si="24"/>
        <v/>
      </c>
      <c r="B248" s="173"/>
      <c r="C248" s="173"/>
      <c r="D248" s="173"/>
      <c r="E248" s="173"/>
      <c r="F248" s="173"/>
      <c r="G248" s="173"/>
      <c r="H248" s="173"/>
      <c r="I248" s="173"/>
      <c r="J248" s="174"/>
      <c r="K248" s="175"/>
      <c r="L248" s="175"/>
      <c r="M248" s="175"/>
      <c r="N248" s="176"/>
      <c r="O248" s="176"/>
      <c r="P248" s="176"/>
      <c r="Q248" s="11" t="str">
        <f t="shared" si="20"/>
        <v/>
      </c>
      <c r="R248" s="171" t="str">
        <f t="shared" si="19"/>
        <v/>
      </c>
      <c r="S248" s="172" t="str">
        <f t="shared" si="21"/>
        <v/>
      </c>
      <c r="T248" s="3" t="str">
        <f t="shared" si="22"/>
        <v xml:space="preserve"> </v>
      </c>
      <c r="U248" s="3" t="str">
        <f>IF(D248&lt;&gt;"",VLOOKUP(D248,'Drop downs'!B:C,2,0),"")</f>
        <v/>
      </c>
      <c r="V248" s="3" t="str">
        <f t="shared" si="23"/>
        <v/>
      </c>
    </row>
    <row r="249" spans="1:22" x14ac:dyDescent="0.3">
      <c r="A249" s="47" t="str">
        <f t="shared" si="24"/>
        <v/>
      </c>
      <c r="B249" s="173"/>
      <c r="C249" s="173"/>
      <c r="D249" s="173"/>
      <c r="E249" s="173"/>
      <c r="F249" s="173"/>
      <c r="G249" s="173"/>
      <c r="H249" s="173"/>
      <c r="I249" s="173"/>
      <c r="J249" s="174"/>
      <c r="K249" s="175"/>
      <c r="L249" s="175"/>
      <c r="M249" s="175"/>
      <c r="N249" s="176"/>
      <c r="O249" s="176"/>
      <c r="P249" s="176"/>
      <c r="Q249" s="11" t="str">
        <f t="shared" si="20"/>
        <v/>
      </c>
      <c r="R249" s="171" t="str">
        <f t="shared" si="19"/>
        <v/>
      </c>
      <c r="S249" s="172" t="str">
        <f t="shared" si="21"/>
        <v/>
      </c>
      <c r="T249" s="3" t="str">
        <f t="shared" si="22"/>
        <v xml:space="preserve"> </v>
      </c>
      <c r="U249" s="3" t="str">
        <f>IF(D249&lt;&gt;"",VLOOKUP(D249,'Drop downs'!B:C,2,0),"")</f>
        <v/>
      </c>
      <c r="V249" s="3" t="str">
        <f t="shared" si="23"/>
        <v/>
      </c>
    </row>
    <row r="250" spans="1:22" x14ac:dyDescent="0.3">
      <c r="A250" s="47" t="str">
        <f t="shared" si="24"/>
        <v/>
      </c>
      <c r="B250" s="173"/>
      <c r="C250" s="173"/>
      <c r="D250" s="173"/>
      <c r="E250" s="173"/>
      <c r="F250" s="173"/>
      <c r="G250" s="173"/>
      <c r="H250" s="173"/>
      <c r="I250" s="173"/>
      <c r="J250" s="174"/>
      <c r="K250" s="175"/>
      <c r="L250" s="175"/>
      <c r="M250" s="175"/>
      <c r="N250" s="176"/>
      <c r="O250" s="176"/>
      <c r="P250" s="176"/>
      <c r="Q250" s="11" t="str">
        <f t="shared" si="20"/>
        <v/>
      </c>
      <c r="R250" s="171" t="str">
        <f t="shared" si="19"/>
        <v/>
      </c>
      <c r="S250" s="172" t="str">
        <f t="shared" si="21"/>
        <v/>
      </c>
      <c r="T250" s="3" t="str">
        <f t="shared" si="22"/>
        <v xml:space="preserve"> </v>
      </c>
      <c r="U250" s="3" t="str">
        <f>IF(D250&lt;&gt;"",VLOOKUP(D250,'Drop downs'!B:C,2,0),"")</f>
        <v/>
      </c>
      <c r="V250" s="3" t="str">
        <f t="shared" si="23"/>
        <v/>
      </c>
    </row>
    <row r="251" spans="1:22" x14ac:dyDescent="0.3">
      <c r="A251" s="47" t="str">
        <f t="shared" si="24"/>
        <v/>
      </c>
      <c r="B251" s="173"/>
      <c r="C251" s="173"/>
      <c r="D251" s="173"/>
      <c r="E251" s="173"/>
      <c r="F251" s="173"/>
      <c r="G251" s="173"/>
      <c r="H251" s="173"/>
      <c r="I251" s="173"/>
      <c r="J251" s="174"/>
      <c r="K251" s="175"/>
      <c r="L251" s="175"/>
      <c r="M251" s="175"/>
      <c r="N251" s="176"/>
      <c r="O251" s="176"/>
      <c r="P251" s="176"/>
      <c r="Q251" s="11" t="str">
        <f t="shared" si="20"/>
        <v/>
      </c>
      <c r="R251" s="171" t="str">
        <f t="shared" si="19"/>
        <v/>
      </c>
      <c r="S251" s="172" t="str">
        <f t="shared" si="21"/>
        <v/>
      </c>
      <c r="T251" s="3" t="str">
        <f t="shared" si="22"/>
        <v xml:space="preserve"> </v>
      </c>
      <c r="U251" s="3" t="str">
        <f>IF(D251&lt;&gt;"",VLOOKUP(D251,'Drop downs'!B:C,2,0),"")</f>
        <v/>
      </c>
      <c r="V251" s="3" t="str">
        <f t="shared" si="23"/>
        <v/>
      </c>
    </row>
    <row r="252" spans="1:22" x14ac:dyDescent="0.3">
      <c r="A252" s="47" t="str">
        <f t="shared" si="24"/>
        <v/>
      </c>
      <c r="B252" s="173"/>
      <c r="C252" s="173"/>
      <c r="D252" s="173"/>
      <c r="E252" s="173"/>
      <c r="F252" s="173"/>
      <c r="G252" s="173"/>
      <c r="H252" s="173"/>
      <c r="I252" s="173"/>
      <c r="J252" s="174"/>
      <c r="K252" s="175"/>
      <c r="L252" s="175"/>
      <c r="M252" s="175"/>
      <c r="N252" s="176"/>
      <c r="O252" s="176"/>
      <c r="P252" s="176"/>
      <c r="Q252" s="11" t="str">
        <f t="shared" si="20"/>
        <v/>
      </c>
      <c r="R252" s="171" t="str">
        <f t="shared" si="19"/>
        <v/>
      </c>
      <c r="S252" s="172" t="str">
        <f t="shared" si="21"/>
        <v/>
      </c>
      <c r="T252" s="3" t="str">
        <f t="shared" si="22"/>
        <v xml:space="preserve"> </v>
      </c>
      <c r="U252" s="3" t="str">
        <f>IF(D252&lt;&gt;"",VLOOKUP(D252,'Drop downs'!B:C,2,0),"")</f>
        <v/>
      </c>
      <c r="V252" s="3" t="str">
        <f t="shared" si="23"/>
        <v/>
      </c>
    </row>
    <row r="253" spans="1:22" x14ac:dyDescent="0.3">
      <c r="A253" s="47" t="str">
        <f t="shared" si="24"/>
        <v/>
      </c>
      <c r="B253" s="173"/>
      <c r="C253" s="173"/>
      <c r="D253" s="173"/>
      <c r="E253" s="173"/>
      <c r="F253" s="173"/>
      <c r="G253" s="173"/>
      <c r="H253" s="173"/>
      <c r="I253" s="173"/>
      <c r="J253" s="174"/>
      <c r="K253" s="175"/>
      <c r="L253" s="175"/>
      <c r="M253" s="175"/>
      <c r="N253" s="176"/>
      <c r="O253" s="176"/>
      <c r="P253" s="176"/>
      <c r="Q253" s="11" t="str">
        <f t="shared" si="20"/>
        <v/>
      </c>
      <c r="R253" s="171" t="str">
        <f t="shared" si="19"/>
        <v/>
      </c>
      <c r="S253" s="172" t="str">
        <f t="shared" si="21"/>
        <v/>
      </c>
      <c r="T253" s="3" t="str">
        <f t="shared" si="22"/>
        <v xml:space="preserve"> </v>
      </c>
      <c r="U253" s="3" t="str">
        <f>IF(D253&lt;&gt;"",VLOOKUP(D253,'Drop downs'!B:C,2,0),"")</f>
        <v/>
      </c>
      <c r="V253" s="3" t="str">
        <f t="shared" si="23"/>
        <v/>
      </c>
    </row>
    <row r="254" spans="1:22" x14ac:dyDescent="0.3">
      <c r="A254" s="47" t="str">
        <f t="shared" si="24"/>
        <v/>
      </c>
      <c r="B254" s="173"/>
      <c r="C254" s="173"/>
      <c r="D254" s="173"/>
      <c r="E254" s="173"/>
      <c r="F254" s="173"/>
      <c r="G254" s="173"/>
      <c r="H254" s="173"/>
      <c r="I254" s="173"/>
      <c r="J254" s="174"/>
      <c r="K254" s="175"/>
      <c r="L254" s="175"/>
      <c r="M254" s="175"/>
      <c r="N254" s="176"/>
      <c r="O254" s="176"/>
      <c r="P254" s="176"/>
      <c r="Q254" s="11" t="str">
        <f t="shared" si="20"/>
        <v/>
      </c>
      <c r="R254" s="171" t="str">
        <f t="shared" si="19"/>
        <v/>
      </c>
      <c r="S254" s="172" t="str">
        <f t="shared" si="21"/>
        <v/>
      </c>
      <c r="T254" s="3" t="str">
        <f t="shared" si="22"/>
        <v xml:space="preserve"> </v>
      </c>
      <c r="U254" s="3" t="str">
        <f>IF(D254&lt;&gt;"",VLOOKUP(D254,'Drop downs'!B:C,2,0),"")</f>
        <v/>
      </c>
      <c r="V254" s="3" t="str">
        <f t="shared" si="23"/>
        <v/>
      </c>
    </row>
    <row r="255" spans="1:22" x14ac:dyDescent="0.3">
      <c r="A255" s="47" t="str">
        <f t="shared" si="24"/>
        <v/>
      </c>
      <c r="B255" s="173"/>
      <c r="C255" s="173"/>
      <c r="D255" s="173"/>
      <c r="E255" s="173"/>
      <c r="F255" s="173"/>
      <c r="G255" s="173"/>
      <c r="H255" s="173"/>
      <c r="I255" s="173"/>
      <c r="J255" s="174"/>
      <c r="K255" s="175"/>
      <c r="L255" s="175"/>
      <c r="M255" s="175"/>
      <c r="N255" s="176"/>
      <c r="O255" s="176"/>
      <c r="P255" s="176"/>
      <c r="Q255" s="11" t="str">
        <f t="shared" si="20"/>
        <v/>
      </c>
      <c r="R255" s="171" t="str">
        <f t="shared" si="19"/>
        <v/>
      </c>
      <c r="S255" s="172" t="str">
        <f t="shared" si="21"/>
        <v/>
      </c>
      <c r="T255" s="3" t="str">
        <f t="shared" si="22"/>
        <v xml:space="preserve"> </v>
      </c>
      <c r="U255" s="3" t="str">
        <f>IF(D255&lt;&gt;"",VLOOKUP(D255,'Drop downs'!B:C,2,0),"")</f>
        <v/>
      </c>
      <c r="V255" s="3" t="str">
        <f t="shared" si="23"/>
        <v/>
      </c>
    </row>
    <row r="256" spans="1:22" x14ac:dyDescent="0.3">
      <c r="A256" s="47" t="str">
        <f t="shared" si="24"/>
        <v/>
      </c>
      <c r="B256" s="173"/>
      <c r="C256" s="173"/>
      <c r="D256" s="173"/>
      <c r="E256" s="173"/>
      <c r="F256" s="173"/>
      <c r="G256" s="173"/>
      <c r="H256" s="173"/>
      <c r="I256" s="173"/>
      <c r="J256" s="174"/>
      <c r="K256" s="175"/>
      <c r="L256" s="175"/>
      <c r="M256" s="175"/>
      <c r="N256" s="176"/>
      <c r="O256" s="176"/>
      <c r="P256" s="176"/>
      <c r="Q256" s="11" t="str">
        <f t="shared" si="20"/>
        <v/>
      </c>
      <c r="R256" s="171" t="str">
        <f t="shared" si="19"/>
        <v/>
      </c>
      <c r="S256" s="172" t="str">
        <f t="shared" si="21"/>
        <v/>
      </c>
      <c r="T256" s="3" t="str">
        <f t="shared" si="22"/>
        <v xml:space="preserve"> </v>
      </c>
      <c r="U256" s="3" t="str">
        <f>IF(D256&lt;&gt;"",VLOOKUP(D256,'Drop downs'!B:C,2,0),"")</f>
        <v/>
      </c>
      <c r="V256" s="3" t="str">
        <f t="shared" si="23"/>
        <v/>
      </c>
    </row>
    <row r="257" spans="1:22" x14ac:dyDescent="0.3">
      <c r="A257" s="47" t="str">
        <f t="shared" si="24"/>
        <v/>
      </c>
      <c r="B257" s="173"/>
      <c r="C257" s="173"/>
      <c r="D257" s="173"/>
      <c r="E257" s="173"/>
      <c r="F257" s="173"/>
      <c r="G257" s="173"/>
      <c r="H257" s="173"/>
      <c r="I257" s="173"/>
      <c r="J257" s="174"/>
      <c r="K257" s="175"/>
      <c r="L257" s="175"/>
      <c r="M257" s="175"/>
      <c r="N257" s="176"/>
      <c r="O257" s="176"/>
      <c r="P257" s="176"/>
      <c r="Q257" s="11" t="str">
        <f t="shared" si="20"/>
        <v/>
      </c>
      <c r="R257" s="171" t="str">
        <f t="shared" si="19"/>
        <v/>
      </c>
      <c r="S257" s="172" t="str">
        <f t="shared" si="21"/>
        <v/>
      </c>
      <c r="T257" s="3" t="str">
        <f t="shared" si="22"/>
        <v xml:space="preserve"> </v>
      </c>
      <c r="U257" s="3" t="str">
        <f>IF(D257&lt;&gt;"",VLOOKUP(D257,'Drop downs'!B:C,2,0),"")</f>
        <v/>
      </c>
      <c r="V257" s="3" t="str">
        <f t="shared" si="23"/>
        <v/>
      </c>
    </row>
    <row r="258" spans="1:22" x14ac:dyDescent="0.3">
      <c r="A258" s="47" t="str">
        <f t="shared" si="24"/>
        <v/>
      </c>
      <c r="B258" s="173"/>
      <c r="C258" s="173"/>
      <c r="D258" s="173"/>
      <c r="E258" s="173"/>
      <c r="F258" s="173"/>
      <c r="G258" s="173"/>
      <c r="H258" s="173"/>
      <c r="I258" s="173"/>
      <c r="J258" s="174"/>
      <c r="K258" s="175"/>
      <c r="L258" s="175"/>
      <c r="M258" s="175"/>
      <c r="N258" s="176"/>
      <c r="O258" s="176"/>
      <c r="P258" s="176"/>
      <c r="Q258" s="11" t="str">
        <f t="shared" si="20"/>
        <v/>
      </c>
      <c r="R258" s="171" t="str">
        <f t="shared" si="19"/>
        <v/>
      </c>
      <c r="S258" s="172" t="str">
        <f t="shared" si="21"/>
        <v/>
      </c>
      <c r="T258" s="3" t="str">
        <f t="shared" si="22"/>
        <v xml:space="preserve"> </v>
      </c>
      <c r="U258" s="3" t="str">
        <f>IF(D258&lt;&gt;"",VLOOKUP(D258,'Drop downs'!B:C,2,0),"")</f>
        <v/>
      </c>
      <c r="V258" s="3" t="str">
        <f t="shared" si="23"/>
        <v/>
      </c>
    </row>
    <row r="259" spans="1:22" x14ac:dyDescent="0.3">
      <c r="A259" s="47" t="str">
        <f t="shared" si="24"/>
        <v/>
      </c>
      <c r="B259" s="173"/>
      <c r="C259" s="173"/>
      <c r="D259" s="173"/>
      <c r="E259" s="173"/>
      <c r="F259" s="173"/>
      <c r="G259" s="173"/>
      <c r="H259" s="173"/>
      <c r="I259" s="173"/>
      <c r="J259" s="174"/>
      <c r="K259" s="175"/>
      <c r="L259" s="175"/>
      <c r="M259" s="175"/>
      <c r="N259" s="176"/>
      <c r="O259" s="176"/>
      <c r="P259" s="176"/>
      <c r="Q259" s="11" t="str">
        <f t="shared" si="20"/>
        <v/>
      </c>
      <c r="R259" s="171" t="str">
        <f t="shared" si="19"/>
        <v/>
      </c>
      <c r="S259" s="172" t="str">
        <f t="shared" si="21"/>
        <v/>
      </c>
      <c r="T259" s="3" t="str">
        <f t="shared" si="22"/>
        <v xml:space="preserve"> </v>
      </c>
      <c r="U259" s="3" t="str">
        <f>IF(D259&lt;&gt;"",VLOOKUP(D259,'Drop downs'!B:C,2,0),"")</f>
        <v/>
      </c>
      <c r="V259" s="3" t="str">
        <f t="shared" si="23"/>
        <v/>
      </c>
    </row>
    <row r="260" spans="1:22" x14ac:dyDescent="0.3">
      <c r="A260" s="47" t="str">
        <f t="shared" si="24"/>
        <v/>
      </c>
      <c r="B260" s="173"/>
      <c r="C260" s="173"/>
      <c r="D260" s="173"/>
      <c r="E260" s="173"/>
      <c r="F260" s="173"/>
      <c r="G260" s="173"/>
      <c r="H260" s="173"/>
      <c r="I260" s="173"/>
      <c r="J260" s="174"/>
      <c r="K260" s="175"/>
      <c r="L260" s="175"/>
      <c r="M260" s="175"/>
      <c r="N260" s="176"/>
      <c r="O260" s="176"/>
      <c r="P260" s="176"/>
      <c r="Q260" s="11" t="str">
        <f t="shared" si="20"/>
        <v/>
      </c>
      <c r="R260" s="171" t="str">
        <f t="shared" si="19"/>
        <v/>
      </c>
      <c r="S260" s="172" t="str">
        <f t="shared" si="21"/>
        <v/>
      </c>
      <c r="T260" s="3" t="str">
        <f t="shared" si="22"/>
        <v xml:space="preserve"> </v>
      </c>
      <c r="U260" s="3" t="str">
        <f>IF(D260&lt;&gt;"",VLOOKUP(D260,'Drop downs'!B:C,2,0),"")</f>
        <v/>
      </c>
      <c r="V260" s="3" t="str">
        <f t="shared" si="23"/>
        <v/>
      </c>
    </row>
    <row r="261" spans="1:22" x14ac:dyDescent="0.3">
      <c r="A261" s="47" t="str">
        <f t="shared" si="24"/>
        <v/>
      </c>
      <c r="B261" s="173"/>
      <c r="C261" s="173"/>
      <c r="D261" s="173"/>
      <c r="E261" s="173"/>
      <c r="F261" s="173"/>
      <c r="G261" s="173"/>
      <c r="H261" s="173"/>
      <c r="I261" s="173"/>
      <c r="J261" s="174"/>
      <c r="K261" s="175"/>
      <c r="L261" s="175"/>
      <c r="M261" s="175"/>
      <c r="N261" s="176"/>
      <c r="O261" s="176"/>
      <c r="P261" s="176"/>
      <c r="Q261" s="11" t="str">
        <f t="shared" si="20"/>
        <v/>
      </c>
      <c r="R261" s="171" t="str">
        <f t="shared" si="19"/>
        <v/>
      </c>
      <c r="S261" s="172" t="str">
        <f t="shared" si="21"/>
        <v/>
      </c>
      <c r="T261" s="3" t="str">
        <f t="shared" si="22"/>
        <v xml:space="preserve"> </v>
      </c>
      <c r="U261" s="3" t="str">
        <f>IF(D261&lt;&gt;"",VLOOKUP(D261,'Drop downs'!B:C,2,0),"")</f>
        <v/>
      </c>
      <c r="V261" s="3" t="str">
        <f t="shared" si="23"/>
        <v/>
      </c>
    </row>
    <row r="262" spans="1:22" x14ac:dyDescent="0.3">
      <c r="A262" s="47" t="str">
        <f t="shared" si="24"/>
        <v/>
      </c>
      <c r="B262" s="173"/>
      <c r="C262" s="173"/>
      <c r="D262" s="173"/>
      <c r="E262" s="173"/>
      <c r="F262" s="173"/>
      <c r="G262" s="173"/>
      <c r="H262" s="173"/>
      <c r="I262" s="173"/>
      <c r="J262" s="174"/>
      <c r="K262" s="175"/>
      <c r="L262" s="175"/>
      <c r="M262" s="175"/>
      <c r="N262" s="176"/>
      <c r="O262" s="176"/>
      <c r="P262" s="176"/>
      <c r="Q262" s="11" t="str">
        <f t="shared" si="20"/>
        <v/>
      </c>
      <c r="R262" s="171" t="str">
        <f t="shared" si="19"/>
        <v/>
      </c>
      <c r="S262" s="172" t="str">
        <f t="shared" si="21"/>
        <v/>
      </c>
      <c r="T262" s="3" t="str">
        <f t="shared" si="22"/>
        <v xml:space="preserve"> </v>
      </c>
      <c r="U262" s="3" t="str">
        <f>IF(D262&lt;&gt;"",VLOOKUP(D262,'Drop downs'!B:C,2,0),"")</f>
        <v/>
      </c>
      <c r="V262" s="3" t="str">
        <f t="shared" si="23"/>
        <v/>
      </c>
    </row>
    <row r="263" spans="1:22" x14ac:dyDescent="0.3">
      <c r="A263" s="47" t="str">
        <f t="shared" si="24"/>
        <v/>
      </c>
      <c r="B263" s="173"/>
      <c r="C263" s="173"/>
      <c r="D263" s="173"/>
      <c r="E263" s="173"/>
      <c r="F263" s="173"/>
      <c r="G263" s="173"/>
      <c r="H263" s="173"/>
      <c r="I263" s="173"/>
      <c r="J263" s="174"/>
      <c r="K263" s="175"/>
      <c r="L263" s="175"/>
      <c r="M263" s="175"/>
      <c r="N263" s="176"/>
      <c r="O263" s="176"/>
      <c r="P263" s="176"/>
      <c r="Q263" s="11" t="str">
        <f t="shared" si="20"/>
        <v/>
      </c>
      <c r="R263" s="171" t="str">
        <f t="shared" si="19"/>
        <v/>
      </c>
      <c r="S263" s="172" t="str">
        <f t="shared" si="21"/>
        <v/>
      </c>
      <c r="T263" s="3" t="str">
        <f t="shared" si="22"/>
        <v xml:space="preserve"> </v>
      </c>
      <c r="U263" s="3" t="str">
        <f>IF(D263&lt;&gt;"",VLOOKUP(D263,'Drop downs'!B:C,2,0),"")</f>
        <v/>
      </c>
      <c r="V263" s="3" t="str">
        <f t="shared" si="23"/>
        <v/>
      </c>
    </row>
    <row r="264" spans="1:22" x14ac:dyDescent="0.3">
      <c r="A264" s="47" t="str">
        <f t="shared" si="24"/>
        <v/>
      </c>
      <c r="B264" s="173"/>
      <c r="C264" s="173"/>
      <c r="D264" s="173"/>
      <c r="E264" s="173"/>
      <c r="F264" s="173"/>
      <c r="G264" s="173"/>
      <c r="H264" s="173"/>
      <c r="I264" s="173"/>
      <c r="J264" s="174"/>
      <c r="K264" s="175"/>
      <c r="L264" s="175"/>
      <c r="M264" s="175"/>
      <c r="N264" s="176"/>
      <c r="O264" s="176"/>
      <c r="P264" s="176"/>
      <c r="Q264" s="11" t="str">
        <f t="shared" si="20"/>
        <v/>
      </c>
      <c r="R264" s="171" t="str">
        <f t="shared" si="19"/>
        <v/>
      </c>
      <c r="S264" s="172" t="str">
        <f t="shared" si="21"/>
        <v/>
      </c>
      <c r="T264" s="3" t="str">
        <f t="shared" si="22"/>
        <v xml:space="preserve"> </v>
      </c>
      <c r="U264" s="3" t="str">
        <f>IF(D264&lt;&gt;"",VLOOKUP(D264,'Drop downs'!B:C,2,0),"")</f>
        <v/>
      </c>
      <c r="V264" s="3" t="str">
        <f t="shared" si="23"/>
        <v/>
      </c>
    </row>
    <row r="265" spans="1:22" x14ac:dyDescent="0.3">
      <c r="A265" s="47" t="str">
        <f t="shared" si="24"/>
        <v/>
      </c>
      <c r="B265" s="173"/>
      <c r="C265" s="173"/>
      <c r="D265" s="173"/>
      <c r="E265" s="173"/>
      <c r="F265" s="173"/>
      <c r="G265" s="173"/>
      <c r="H265" s="173"/>
      <c r="I265" s="173"/>
      <c r="J265" s="174"/>
      <c r="K265" s="175"/>
      <c r="L265" s="175"/>
      <c r="M265" s="175"/>
      <c r="N265" s="176"/>
      <c r="O265" s="176"/>
      <c r="P265" s="176"/>
      <c r="Q265" s="11" t="str">
        <f t="shared" si="20"/>
        <v/>
      </c>
      <c r="R265" s="171" t="str">
        <f t="shared" si="19"/>
        <v/>
      </c>
      <c r="S265" s="172" t="str">
        <f t="shared" si="21"/>
        <v/>
      </c>
      <c r="T265" s="3" t="str">
        <f t="shared" si="22"/>
        <v xml:space="preserve"> </v>
      </c>
      <c r="U265" s="3" t="str">
        <f>IF(D265&lt;&gt;"",VLOOKUP(D265,'Drop downs'!B:C,2,0),"")</f>
        <v/>
      </c>
      <c r="V265" s="3" t="str">
        <f t="shared" si="23"/>
        <v/>
      </c>
    </row>
    <row r="266" spans="1:22" x14ac:dyDescent="0.3">
      <c r="A266" s="47" t="str">
        <f t="shared" si="24"/>
        <v/>
      </c>
      <c r="B266" s="173"/>
      <c r="C266" s="173"/>
      <c r="D266" s="173"/>
      <c r="E266" s="173"/>
      <c r="F266" s="173"/>
      <c r="G266" s="173"/>
      <c r="H266" s="173"/>
      <c r="I266" s="173"/>
      <c r="J266" s="174"/>
      <c r="K266" s="175"/>
      <c r="L266" s="175"/>
      <c r="M266" s="175"/>
      <c r="N266" s="176"/>
      <c r="O266" s="176"/>
      <c r="P266" s="176"/>
      <c r="Q266" s="11" t="str">
        <f t="shared" si="20"/>
        <v/>
      </c>
      <c r="R266" s="171" t="str">
        <f t="shared" ref="R266:R309" si="25">IF(O266&lt;&gt;"",EDATE(O266,$N$6),"")</f>
        <v/>
      </c>
      <c r="S266" s="172" t="str">
        <f t="shared" si="21"/>
        <v/>
      </c>
      <c r="T266" s="3" t="str">
        <f t="shared" si="22"/>
        <v xml:space="preserve"> </v>
      </c>
      <c r="U266" s="3" t="str">
        <f>IF(D266&lt;&gt;"",VLOOKUP(D266,'Drop downs'!B:C,2,0),"")</f>
        <v/>
      </c>
      <c r="V266" s="3" t="str">
        <f t="shared" si="23"/>
        <v/>
      </c>
    </row>
    <row r="267" spans="1:22" x14ac:dyDescent="0.3">
      <c r="A267" s="47" t="str">
        <f t="shared" si="24"/>
        <v/>
      </c>
      <c r="B267" s="173"/>
      <c r="C267" s="173"/>
      <c r="D267" s="173"/>
      <c r="E267" s="173"/>
      <c r="F267" s="173"/>
      <c r="G267" s="173"/>
      <c r="H267" s="173"/>
      <c r="I267" s="173"/>
      <c r="J267" s="174"/>
      <c r="K267" s="175"/>
      <c r="L267" s="175"/>
      <c r="M267" s="175"/>
      <c r="N267" s="176"/>
      <c r="O267" s="176"/>
      <c r="P267" s="176"/>
      <c r="Q267" s="11" t="str">
        <f t="shared" ref="Q267:Q330" si="26">IF(I267="contracted",M267,IF(M267&lt;&gt;"",M267*(1-$M$6),""))</f>
        <v/>
      </c>
      <c r="R267" s="171" t="str">
        <f t="shared" si="25"/>
        <v/>
      </c>
      <c r="S267" s="172" t="str">
        <f t="shared" ref="S267:S309" si="27">IFERROR(EOMONTH(R267,-1)+1,"")</f>
        <v/>
      </c>
      <c r="T267" s="3" t="str">
        <f t="shared" ref="T267:T330" si="28">J267&amp;" "&amp;D267</f>
        <v xml:space="preserve"> </v>
      </c>
      <c r="U267" s="3" t="str">
        <f>IF(D267&lt;&gt;"",VLOOKUP(D267,'Drop downs'!B:C,2,0),"")</f>
        <v/>
      </c>
      <c r="V267" s="3" t="str">
        <f t="shared" ref="V267:V330" si="29">IFERROR(R267-N267,"")</f>
        <v/>
      </c>
    </row>
    <row r="268" spans="1:22" x14ac:dyDescent="0.3">
      <c r="A268" s="47" t="str">
        <f t="shared" ref="A268:A309" si="30">IF(C267&lt;&gt;0,A267+1,"")</f>
        <v/>
      </c>
      <c r="B268" s="173"/>
      <c r="C268" s="173"/>
      <c r="D268" s="173"/>
      <c r="E268" s="173"/>
      <c r="F268" s="173"/>
      <c r="G268" s="173"/>
      <c r="H268" s="173"/>
      <c r="I268" s="173"/>
      <c r="J268" s="174"/>
      <c r="K268" s="175"/>
      <c r="L268" s="175"/>
      <c r="M268" s="175"/>
      <c r="N268" s="176"/>
      <c r="O268" s="176"/>
      <c r="P268" s="176"/>
      <c r="Q268" s="11" t="str">
        <f t="shared" si="26"/>
        <v/>
      </c>
      <c r="R268" s="171" t="str">
        <f t="shared" si="25"/>
        <v/>
      </c>
      <c r="S268" s="172" t="str">
        <f t="shared" si="27"/>
        <v/>
      </c>
      <c r="T268" s="3" t="str">
        <f t="shared" si="28"/>
        <v xml:space="preserve"> </v>
      </c>
      <c r="U268" s="3" t="str">
        <f>IF(D268&lt;&gt;"",VLOOKUP(D268,'Drop downs'!B:C,2,0),"")</f>
        <v/>
      </c>
      <c r="V268" s="3" t="str">
        <f t="shared" si="29"/>
        <v/>
      </c>
    </row>
    <row r="269" spans="1:22" x14ac:dyDescent="0.3">
      <c r="A269" s="47" t="str">
        <f t="shared" si="30"/>
        <v/>
      </c>
      <c r="B269" s="173"/>
      <c r="C269" s="173"/>
      <c r="D269" s="173"/>
      <c r="E269" s="173"/>
      <c r="F269" s="173"/>
      <c r="G269" s="173"/>
      <c r="H269" s="173"/>
      <c r="I269" s="173"/>
      <c r="J269" s="174"/>
      <c r="K269" s="175"/>
      <c r="L269" s="175"/>
      <c r="M269" s="175"/>
      <c r="N269" s="176"/>
      <c r="O269" s="176"/>
      <c r="P269" s="176"/>
      <c r="Q269" s="11" t="str">
        <f t="shared" si="26"/>
        <v/>
      </c>
      <c r="R269" s="171" t="str">
        <f t="shared" si="25"/>
        <v/>
      </c>
      <c r="S269" s="172" t="str">
        <f t="shared" si="27"/>
        <v/>
      </c>
      <c r="T269" s="3" t="str">
        <f t="shared" si="28"/>
        <v xml:space="preserve"> </v>
      </c>
      <c r="U269" s="3" t="str">
        <f>IF(D269&lt;&gt;"",VLOOKUP(D269,'Drop downs'!B:C,2,0),"")</f>
        <v/>
      </c>
      <c r="V269" s="3" t="str">
        <f t="shared" si="29"/>
        <v/>
      </c>
    </row>
    <row r="270" spans="1:22" x14ac:dyDescent="0.3">
      <c r="A270" s="47" t="str">
        <f t="shared" si="30"/>
        <v/>
      </c>
      <c r="B270" s="173"/>
      <c r="C270" s="173"/>
      <c r="D270" s="173"/>
      <c r="E270" s="173"/>
      <c r="F270" s="173"/>
      <c r="G270" s="173"/>
      <c r="H270" s="173"/>
      <c r="I270" s="173"/>
      <c r="J270" s="174"/>
      <c r="K270" s="175"/>
      <c r="L270" s="175"/>
      <c r="M270" s="175"/>
      <c r="N270" s="176"/>
      <c r="O270" s="176"/>
      <c r="P270" s="176"/>
      <c r="Q270" s="11" t="str">
        <f t="shared" si="26"/>
        <v/>
      </c>
      <c r="R270" s="171" t="str">
        <f t="shared" si="25"/>
        <v/>
      </c>
      <c r="S270" s="172" t="str">
        <f t="shared" si="27"/>
        <v/>
      </c>
      <c r="T270" s="3" t="str">
        <f t="shared" si="28"/>
        <v xml:space="preserve"> </v>
      </c>
      <c r="U270" s="3" t="str">
        <f>IF(D270&lt;&gt;"",VLOOKUP(D270,'Drop downs'!B:C,2,0),"")</f>
        <v/>
      </c>
      <c r="V270" s="3" t="str">
        <f t="shared" si="29"/>
        <v/>
      </c>
    </row>
    <row r="271" spans="1:22" x14ac:dyDescent="0.3">
      <c r="A271" s="47" t="str">
        <f t="shared" si="30"/>
        <v/>
      </c>
      <c r="B271" s="173"/>
      <c r="C271" s="173"/>
      <c r="D271" s="173"/>
      <c r="E271" s="173"/>
      <c r="F271" s="173"/>
      <c r="G271" s="173"/>
      <c r="H271" s="173"/>
      <c r="I271" s="173"/>
      <c r="J271" s="174"/>
      <c r="K271" s="175"/>
      <c r="L271" s="175"/>
      <c r="M271" s="175"/>
      <c r="N271" s="176"/>
      <c r="O271" s="176"/>
      <c r="P271" s="176"/>
      <c r="Q271" s="11" t="str">
        <f t="shared" si="26"/>
        <v/>
      </c>
      <c r="R271" s="171" t="str">
        <f t="shared" si="25"/>
        <v/>
      </c>
      <c r="S271" s="172" t="str">
        <f t="shared" si="27"/>
        <v/>
      </c>
      <c r="T271" s="3" t="str">
        <f t="shared" si="28"/>
        <v xml:space="preserve"> </v>
      </c>
      <c r="U271" s="3" t="str">
        <f>IF(D271&lt;&gt;"",VLOOKUP(D271,'Drop downs'!B:C,2,0),"")</f>
        <v/>
      </c>
      <c r="V271" s="3" t="str">
        <f t="shared" si="29"/>
        <v/>
      </c>
    </row>
    <row r="272" spans="1:22" x14ac:dyDescent="0.3">
      <c r="A272" s="47" t="str">
        <f t="shared" si="30"/>
        <v/>
      </c>
      <c r="B272" s="173"/>
      <c r="C272" s="173"/>
      <c r="D272" s="173"/>
      <c r="E272" s="173"/>
      <c r="F272" s="173"/>
      <c r="G272" s="173"/>
      <c r="H272" s="173"/>
      <c r="I272" s="173"/>
      <c r="J272" s="174"/>
      <c r="K272" s="175"/>
      <c r="L272" s="175"/>
      <c r="M272" s="175"/>
      <c r="N272" s="176"/>
      <c r="O272" s="176"/>
      <c r="P272" s="176"/>
      <c r="Q272" s="11" t="str">
        <f t="shared" si="26"/>
        <v/>
      </c>
      <c r="R272" s="171" t="str">
        <f t="shared" si="25"/>
        <v/>
      </c>
      <c r="S272" s="172" t="str">
        <f t="shared" si="27"/>
        <v/>
      </c>
      <c r="T272" s="3" t="str">
        <f t="shared" si="28"/>
        <v xml:space="preserve"> </v>
      </c>
      <c r="U272" s="3" t="str">
        <f>IF(D272&lt;&gt;"",VLOOKUP(D272,'Drop downs'!B:C,2,0),"")</f>
        <v/>
      </c>
      <c r="V272" s="3" t="str">
        <f t="shared" si="29"/>
        <v/>
      </c>
    </row>
    <row r="273" spans="1:22" x14ac:dyDescent="0.3">
      <c r="A273" s="47" t="str">
        <f t="shared" si="30"/>
        <v/>
      </c>
      <c r="B273" s="173"/>
      <c r="C273" s="173"/>
      <c r="D273" s="173"/>
      <c r="E273" s="173"/>
      <c r="F273" s="173"/>
      <c r="G273" s="173"/>
      <c r="H273" s="173"/>
      <c r="I273" s="173"/>
      <c r="J273" s="174"/>
      <c r="K273" s="175"/>
      <c r="L273" s="175"/>
      <c r="M273" s="175"/>
      <c r="N273" s="176"/>
      <c r="O273" s="176"/>
      <c r="P273" s="176"/>
      <c r="Q273" s="11" t="str">
        <f t="shared" si="26"/>
        <v/>
      </c>
      <c r="R273" s="171" t="str">
        <f t="shared" si="25"/>
        <v/>
      </c>
      <c r="S273" s="172" t="str">
        <f t="shared" si="27"/>
        <v/>
      </c>
      <c r="T273" s="3" t="str">
        <f t="shared" si="28"/>
        <v xml:space="preserve"> </v>
      </c>
      <c r="U273" s="3" t="str">
        <f>IF(D273&lt;&gt;"",VLOOKUP(D273,'Drop downs'!B:C,2,0),"")</f>
        <v/>
      </c>
      <c r="V273" s="3" t="str">
        <f t="shared" si="29"/>
        <v/>
      </c>
    </row>
    <row r="274" spans="1:22" x14ac:dyDescent="0.3">
      <c r="A274" s="47" t="str">
        <f t="shared" si="30"/>
        <v/>
      </c>
      <c r="B274" s="173"/>
      <c r="C274" s="173"/>
      <c r="D274" s="173"/>
      <c r="E274" s="173"/>
      <c r="F274" s="173"/>
      <c r="G274" s="173"/>
      <c r="H274" s="173"/>
      <c r="I274" s="173"/>
      <c r="J274" s="174"/>
      <c r="K274" s="175"/>
      <c r="L274" s="175"/>
      <c r="M274" s="175"/>
      <c r="N274" s="176"/>
      <c r="O274" s="176"/>
      <c r="P274" s="176"/>
      <c r="Q274" s="11" t="str">
        <f t="shared" si="26"/>
        <v/>
      </c>
      <c r="R274" s="171" t="str">
        <f t="shared" si="25"/>
        <v/>
      </c>
      <c r="S274" s="172" t="str">
        <f t="shared" si="27"/>
        <v/>
      </c>
      <c r="T274" s="3" t="str">
        <f t="shared" si="28"/>
        <v xml:space="preserve"> </v>
      </c>
      <c r="U274" s="3" t="str">
        <f>IF(D274&lt;&gt;"",VLOOKUP(D274,'Drop downs'!B:C,2,0),"")</f>
        <v/>
      </c>
      <c r="V274" s="3" t="str">
        <f t="shared" si="29"/>
        <v/>
      </c>
    </row>
    <row r="275" spans="1:22" x14ac:dyDescent="0.3">
      <c r="A275" s="47" t="str">
        <f t="shared" si="30"/>
        <v/>
      </c>
      <c r="B275" s="173"/>
      <c r="C275" s="173"/>
      <c r="D275" s="173"/>
      <c r="E275" s="173"/>
      <c r="F275" s="173"/>
      <c r="G275" s="173"/>
      <c r="H275" s="173"/>
      <c r="I275" s="173"/>
      <c r="J275" s="174"/>
      <c r="K275" s="175"/>
      <c r="L275" s="175"/>
      <c r="M275" s="175"/>
      <c r="N275" s="176"/>
      <c r="O275" s="176"/>
      <c r="P275" s="176"/>
      <c r="Q275" s="11" t="str">
        <f t="shared" si="26"/>
        <v/>
      </c>
      <c r="R275" s="171" t="str">
        <f t="shared" si="25"/>
        <v/>
      </c>
      <c r="S275" s="172" t="str">
        <f t="shared" si="27"/>
        <v/>
      </c>
      <c r="T275" s="3" t="str">
        <f t="shared" si="28"/>
        <v xml:space="preserve"> </v>
      </c>
      <c r="U275" s="3" t="str">
        <f>IF(D275&lt;&gt;"",VLOOKUP(D275,'Drop downs'!B:C,2,0),"")</f>
        <v/>
      </c>
      <c r="V275" s="3" t="str">
        <f t="shared" si="29"/>
        <v/>
      </c>
    </row>
    <row r="276" spans="1:22" x14ac:dyDescent="0.3">
      <c r="A276" s="47" t="str">
        <f t="shared" si="30"/>
        <v/>
      </c>
      <c r="B276" s="173"/>
      <c r="C276" s="173"/>
      <c r="D276" s="173"/>
      <c r="E276" s="173"/>
      <c r="F276" s="173"/>
      <c r="G276" s="173"/>
      <c r="H276" s="173"/>
      <c r="I276" s="173"/>
      <c r="J276" s="174"/>
      <c r="K276" s="175"/>
      <c r="L276" s="175"/>
      <c r="M276" s="175"/>
      <c r="N276" s="176"/>
      <c r="O276" s="176"/>
      <c r="P276" s="176"/>
      <c r="Q276" s="11" t="str">
        <f t="shared" si="26"/>
        <v/>
      </c>
      <c r="R276" s="171" t="str">
        <f t="shared" si="25"/>
        <v/>
      </c>
      <c r="S276" s="172" t="str">
        <f t="shared" si="27"/>
        <v/>
      </c>
      <c r="T276" s="3" t="str">
        <f t="shared" si="28"/>
        <v xml:space="preserve"> </v>
      </c>
      <c r="U276" s="3" t="str">
        <f>IF(D276&lt;&gt;"",VLOOKUP(D276,'Drop downs'!B:C,2,0),"")</f>
        <v/>
      </c>
      <c r="V276" s="3" t="str">
        <f t="shared" si="29"/>
        <v/>
      </c>
    </row>
    <row r="277" spans="1:22" x14ac:dyDescent="0.3">
      <c r="A277" s="47" t="str">
        <f t="shared" si="30"/>
        <v/>
      </c>
      <c r="B277" s="173"/>
      <c r="C277" s="173"/>
      <c r="D277" s="173"/>
      <c r="E277" s="173"/>
      <c r="F277" s="173"/>
      <c r="G277" s="173"/>
      <c r="H277" s="173"/>
      <c r="I277" s="173"/>
      <c r="J277" s="174"/>
      <c r="K277" s="175"/>
      <c r="L277" s="175"/>
      <c r="M277" s="175"/>
      <c r="N277" s="176"/>
      <c r="O277" s="176"/>
      <c r="P277" s="176"/>
      <c r="Q277" s="11" t="str">
        <f t="shared" si="26"/>
        <v/>
      </c>
      <c r="R277" s="171" t="str">
        <f t="shared" si="25"/>
        <v/>
      </c>
      <c r="S277" s="172" t="str">
        <f t="shared" si="27"/>
        <v/>
      </c>
      <c r="T277" s="3" t="str">
        <f t="shared" si="28"/>
        <v xml:space="preserve"> </v>
      </c>
      <c r="U277" s="3" t="str">
        <f>IF(D277&lt;&gt;"",VLOOKUP(D277,'Drop downs'!B:C,2,0),"")</f>
        <v/>
      </c>
      <c r="V277" s="3" t="str">
        <f t="shared" si="29"/>
        <v/>
      </c>
    </row>
    <row r="278" spans="1:22" x14ac:dyDescent="0.3">
      <c r="A278" s="47" t="str">
        <f t="shared" si="30"/>
        <v/>
      </c>
      <c r="B278" s="173"/>
      <c r="C278" s="173"/>
      <c r="D278" s="173"/>
      <c r="E278" s="173"/>
      <c r="F278" s="173"/>
      <c r="G278" s="173"/>
      <c r="H278" s="173"/>
      <c r="I278" s="173"/>
      <c r="J278" s="174"/>
      <c r="K278" s="175"/>
      <c r="L278" s="175"/>
      <c r="M278" s="175"/>
      <c r="N278" s="176"/>
      <c r="O278" s="176"/>
      <c r="P278" s="176"/>
      <c r="Q278" s="11" t="str">
        <f t="shared" si="26"/>
        <v/>
      </c>
      <c r="R278" s="171" t="str">
        <f t="shared" si="25"/>
        <v/>
      </c>
      <c r="S278" s="172" t="str">
        <f t="shared" si="27"/>
        <v/>
      </c>
      <c r="T278" s="3" t="str">
        <f t="shared" si="28"/>
        <v xml:space="preserve"> </v>
      </c>
      <c r="U278" s="3" t="str">
        <f>IF(D278&lt;&gt;"",VLOOKUP(D278,'Drop downs'!B:C,2,0),"")</f>
        <v/>
      </c>
      <c r="V278" s="3" t="str">
        <f t="shared" si="29"/>
        <v/>
      </c>
    </row>
    <row r="279" spans="1:22" x14ac:dyDescent="0.3">
      <c r="A279" s="47" t="str">
        <f t="shared" si="30"/>
        <v/>
      </c>
      <c r="B279" s="173"/>
      <c r="C279" s="173"/>
      <c r="D279" s="173"/>
      <c r="E279" s="173"/>
      <c r="F279" s="173"/>
      <c r="G279" s="173"/>
      <c r="H279" s="173"/>
      <c r="I279" s="173"/>
      <c r="J279" s="174"/>
      <c r="K279" s="175"/>
      <c r="L279" s="175"/>
      <c r="M279" s="175"/>
      <c r="N279" s="176"/>
      <c r="O279" s="176"/>
      <c r="P279" s="176"/>
      <c r="Q279" s="11" t="str">
        <f t="shared" si="26"/>
        <v/>
      </c>
      <c r="R279" s="171" t="str">
        <f t="shared" si="25"/>
        <v/>
      </c>
      <c r="S279" s="172" t="str">
        <f t="shared" si="27"/>
        <v/>
      </c>
      <c r="T279" s="3" t="str">
        <f t="shared" si="28"/>
        <v xml:space="preserve"> </v>
      </c>
      <c r="U279" s="3" t="str">
        <f>IF(D279&lt;&gt;"",VLOOKUP(D279,'Drop downs'!B:C,2,0),"")</f>
        <v/>
      </c>
      <c r="V279" s="3" t="str">
        <f t="shared" si="29"/>
        <v/>
      </c>
    </row>
    <row r="280" spans="1:22" x14ac:dyDescent="0.3">
      <c r="A280" s="47" t="str">
        <f t="shared" si="30"/>
        <v/>
      </c>
      <c r="B280" s="173"/>
      <c r="C280" s="173"/>
      <c r="D280" s="173"/>
      <c r="E280" s="173"/>
      <c r="F280" s="173"/>
      <c r="G280" s="173"/>
      <c r="H280" s="173"/>
      <c r="I280" s="173"/>
      <c r="J280" s="174"/>
      <c r="K280" s="175"/>
      <c r="L280" s="175"/>
      <c r="M280" s="175"/>
      <c r="N280" s="176"/>
      <c r="O280" s="176"/>
      <c r="P280" s="176"/>
      <c r="Q280" s="11" t="str">
        <f t="shared" si="26"/>
        <v/>
      </c>
      <c r="R280" s="171" t="str">
        <f t="shared" si="25"/>
        <v/>
      </c>
      <c r="S280" s="172" t="str">
        <f t="shared" si="27"/>
        <v/>
      </c>
      <c r="T280" s="3" t="str">
        <f t="shared" si="28"/>
        <v xml:space="preserve"> </v>
      </c>
      <c r="U280" s="3" t="str">
        <f>IF(D280&lt;&gt;"",VLOOKUP(D280,'Drop downs'!B:C,2,0),"")</f>
        <v/>
      </c>
      <c r="V280" s="3" t="str">
        <f t="shared" si="29"/>
        <v/>
      </c>
    </row>
    <row r="281" spans="1:22" x14ac:dyDescent="0.3">
      <c r="A281" s="47" t="str">
        <f t="shared" si="30"/>
        <v/>
      </c>
      <c r="B281" s="173"/>
      <c r="C281" s="173"/>
      <c r="D281" s="173"/>
      <c r="E281" s="173"/>
      <c r="F281" s="173"/>
      <c r="G281" s="173"/>
      <c r="H281" s="173"/>
      <c r="I281" s="173"/>
      <c r="J281" s="174"/>
      <c r="K281" s="175"/>
      <c r="L281" s="175"/>
      <c r="M281" s="175"/>
      <c r="N281" s="176"/>
      <c r="O281" s="176"/>
      <c r="P281" s="176"/>
      <c r="Q281" s="11" t="str">
        <f t="shared" si="26"/>
        <v/>
      </c>
      <c r="R281" s="171" t="str">
        <f t="shared" si="25"/>
        <v/>
      </c>
      <c r="S281" s="172" t="str">
        <f t="shared" si="27"/>
        <v/>
      </c>
      <c r="T281" s="3" t="str">
        <f t="shared" si="28"/>
        <v xml:space="preserve"> </v>
      </c>
      <c r="U281" s="3" t="str">
        <f>IF(D281&lt;&gt;"",VLOOKUP(D281,'Drop downs'!B:C,2,0),"")</f>
        <v/>
      </c>
      <c r="V281" s="3" t="str">
        <f t="shared" si="29"/>
        <v/>
      </c>
    </row>
    <row r="282" spans="1:22" x14ac:dyDescent="0.3">
      <c r="A282" s="47" t="str">
        <f t="shared" si="30"/>
        <v/>
      </c>
      <c r="B282" s="173"/>
      <c r="C282" s="173"/>
      <c r="D282" s="173"/>
      <c r="E282" s="173"/>
      <c r="F282" s="173"/>
      <c r="G282" s="173"/>
      <c r="H282" s="173"/>
      <c r="I282" s="173"/>
      <c r="J282" s="174"/>
      <c r="K282" s="175"/>
      <c r="L282" s="175"/>
      <c r="M282" s="175"/>
      <c r="N282" s="176"/>
      <c r="O282" s="176"/>
      <c r="P282" s="176"/>
      <c r="Q282" s="11" t="str">
        <f t="shared" si="26"/>
        <v/>
      </c>
      <c r="R282" s="171" t="str">
        <f t="shared" si="25"/>
        <v/>
      </c>
      <c r="S282" s="172" t="str">
        <f t="shared" si="27"/>
        <v/>
      </c>
      <c r="T282" s="3" t="str">
        <f t="shared" si="28"/>
        <v xml:space="preserve"> </v>
      </c>
      <c r="U282" s="3" t="str">
        <f>IF(D282&lt;&gt;"",VLOOKUP(D282,'Drop downs'!B:C,2,0),"")</f>
        <v/>
      </c>
      <c r="V282" s="3" t="str">
        <f t="shared" si="29"/>
        <v/>
      </c>
    </row>
    <row r="283" spans="1:22" x14ac:dyDescent="0.3">
      <c r="A283" s="47" t="str">
        <f t="shared" si="30"/>
        <v/>
      </c>
      <c r="B283" s="173"/>
      <c r="C283" s="173"/>
      <c r="D283" s="173"/>
      <c r="E283" s="173"/>
      <c r="F283" s="173"/>
      <c r="G283" s="173"/>
      <c r="H283" s="173"/>
      <c r="I283" s="173"/>
      <c r="J283" s="174"/>
      <c r="K283" s="175"/>
      <c r="L283" s="175"/>
      <c r="M283" s="175"/>
      <c r="N283" s="176"/>
      <c r="O283" s="176"/>
      <c r="P283" s="176"/>
      <c r="Q283" s="11" t="str">
        <f t="shared" si="26"/>
        <v/>
      </c>
      <c r="R283" s="171" t="str">
        <f t="shared" si="25"/>
        <v/>
      </c>
      <c r="S283" s="172" t="str">
        <f t="shared" si="27"/>
        <v/>
      </c>
      <c r="T283" s="3" t="str">
        <f t="shared" si="28"/>
        <v xml:space="preserve"> </v>
      </c>
      <c r="U283" s="3" t="str">
        <f>IF(D283&lt;&gt;"",VLOOKUP(D283,'Drop downs'!B:C,2,0),"")</f>
        <v/>
      </c>
      <c r="V283" s="3" t="str">
        <f t="shared" si="29"/>
        <v/>
      </c>
    </row>
    <row r="284" spans="1:22" x14ac:dyDescent="0.3">
      <c r="A284" s="47" t="str">
        <f t="shared" si="30"/>
        <v/>
      </c>
      <c r="B284" s="173"/>
      <c r="C284" s="173"/>
      <c r="D284" s="173"/>
      <c r="E284" s="173"/>
      <c r="F284" s="173"/>
      <c r="G284" s="173"/>
      <c r="H284" s="173"/>
      <c r="I284" s="173"/>
      <c r="J284" s="174"/>
      <c r="K284" s="175"/>
      <c r="L284" s="175"/>
      <c r="M284" s="175"/>
      <c r="N284" s="176"/>
      <c r="O284" s="176"/>
      <c r="P284" s="176"/>
      <c r="Q284" s="11" t="str">
        <f t="shared" si="26"/>
        <v/>
      </c>
      <c r="R284" s="171" t="str">
        <f t="shared" si="25"/>
        <v/>
      </c>
      <c r="S284" s="172" t="str">
        <f t="shared" si="27"/>
        <v/>
      </c>
      <c r="T284" s="3" t="str">
        <f t="shared" si="28"/>
        <v xml:space="preserve"> </v>
      </c>
      <c r="U284" s="3" t="str">
        <f>IF(D284&lt;&gt;"",VLOOKUP(D284,'Drop downs'!B:C,2,0),"")</f>
        <v/>
      </c>
      <c r="V284" s="3" t="str">
        <f t="shared" si="29"/>
        <v/>
      </c>
    </row>
    <row r="285" spans="1:22" x14ac:dyDescent="0.3">
      <c r="A285" s="47" t="str">
        <f t="shared" si="30"/>
        <v/>
      </c>
      <c r="B285" s="173"/>
      <c r="C285" s="173"/>
      <c r="D285" s="173"/>
      <c r="E285" s="173"/>
      <c r="F285" s="173"/>
      <c r="G285" s="173"/>
      <c r="H285" s="173"/>
      <c r="I285" s="173"/>
      <c r="J285" s="174"/>
      <c r="K285" s="175"/>
      <c r="L285" s="175"/>
      <c r="M285" s="175"/>
      <c r="N285" s="176"/>
      <c r="O285" s="176"/>
      <c r="P285" s="176"/>
      <c r="Q285" s="11" t="str">
        <f t="shared" si="26"/>
        <v/>
      </c>
      <c r="R285" s="171" t="str">
        <f t="shared" si="25"/>
        <v/>
      </c>
      <c r="S285" s="172" t="str">
        <f t="shared" si="27"/>
        <v/>
      </c>
      <c r="T285" s="3" t="str">
        <f t="shared" si="28"/>
        <v xml:space="preserve"> </v>
      </c>
      <c r="U285" s="3" t="str">
        <f>IF(D285&lt;&gt;"",VLOOKUP(D285,'Drop downs'!B:C,2,0),"")</f>
        <v/>
      </c>
      <c r="V285" s="3" t="str">
        <f t="shared" si="29"/>
        <v/>
      </c>
    </row>
    <row r="286" spans="1:22" x14ac:dyDescent="0.3">
      <c r="A286" s="47" t="str">
        <f t="shared" si="30"/>
        <v/>
      </c>
      <c r="B286" s="173"/>
      <c r="C286" s="173"/>
      <c r="D286" s="173"/>
      <c r="E286" s="173"/>
      <c r="F286" s="173"/>
      <c r="G286" s="173"/>
      <c r="H286" s="173"/>
      <c r="I286" s="173"/>
      <c r="J286" s="174"/>
      <c r="K286" s="175"/>
      <c r="L286" s="175"/>
      <c r="M286" s="175"/>
      <c r="N286" s="176"/>
      <c r="O286" s="176"/>
      <c r="P286" s="176"/>
      <c r="Q286" s="11" t="str">
        <f t="shared" si="26"/>
        <v/>
      </c>
      <c r="R286" s="171" t="str">
        <f t="shared" si="25"/>
        <v/>
      </c>
      <c r="S286" s="172" t="str">
        <f t="shared" si="27"/>
        <v/>
      </c>
      <c r="T286" s="3" t="str">
        <f t="shared" si="28"/>
        <v xml:space="preserve"> </v>
      </c>
      <c r="U286" s="3" t="str">
        <f>IF(D286&lt;&gt;"",VLOOKUP(D286,'Drop downs'!B:C,2,0),"")</f>
        <v/>
      </c>
      <c r="V286" s="3" t="str">
        <f t="shared" si="29"/>
        <v/>
      </c>
    </row>
    <row r="287" spans="1:22" x14ac:dyDescent="0.3">
      <c r="A287" s="47" t="str">
        <f t="shared" si="30"/>
        <v/>
      </c>
      <c r="B287" s="173"/>
      <c r="C287" s="173"/>
      <c r="D287" s="173"/>
      <c r="E287" s="173"/>
      <c r="F287" s="173"/>
      <c r="G287" s="173"/>
      <c r="H287" s="173"/>
      <c r="I287" s="173"/>
      <c r="J287" s="174"/>
      <c r="K287" s="175"/>
      <c r="L287" s="175"/>
      <c r="M287" s="175"/>
      <c r="N287" s="176"/>
      <c r="O287" s="176"/>
      <c r="P287" s="176"/>
      <c r="Q287" s="11" t="str">
        <f t="shared" si="26"/>
        <v/>
      </c>
      <c r="R287" s="171" t="str">
        <f t="shared" si="25"/>
        <v/>
      </c>
      <c r="S287" s="172" t="str">
        <f t="shared" si="27"/>
        <v/>
      </c>
      <c r="T287" s="3" t="str">
        <f t="shared" si="28"/>
        <v xml:space="preserve"> </v>
      </c>
      <c r="U287" s="3" t="str">
        <f>IF(D287&lt;&gt;"",VLOOKUP(D287,'Drop downs'!B:C,2,0),"")</f>
        <v/>
      </c>
      <c r="V287" s="3" t="str">
        <f t="shared" si="29"/>
        <v/>
      </c>
    </row>
    <row r="288" spans="1:22" x14ac:dyDescent="0.3">
      <c r="A288" s="47" t="str">
        <f t="shared" si="30"/>
        <v/>
      </c>
      <c r="B288" s="173"/>
      <c r="C288" s="173"/>
      <c r="D288" s="173"/>
      <c r="E288" s="173"/>
      <c r="F288" s="173"/>
      <c r="G288" s="173"/>
      <c r="H288" s="173"/>
      <c r="I288" s="173"/>
      <c r="J288" s="174"/>
      <c r="K288" s="175"/>
      <c r="L288" s="175"/>
      <c r="M288" s="175"/>
      <c r="N288" s="176"/>
      <c r="O288" s="176"/>
      <c r="P288" s="176"/>
      <c r="Q288" s="11" t="str">
        <f t="shared" si="26"/>
        <v/>
      </c>
      <c r="R288" s="171" t="str">
        <f t="shared" si="25"/>
        <v/>
      </c>
      <c r="S288" s="172" t="str">
        <f t="shared" si="27"/>
        <v/>
      </c>
      <c r="T288" s="3" t="str">
        <f t="shared" si="28"/>
        <v xml:space="preserve"> </v>
      </c>
      <c r="U288" s="3" t="str">
        <f>IF(D288&lt;&gt;"",VLOOKUP(D288,'Drop downs'!B:C,2,0),"")</f>
        <v/>
      </c>
      <c r="V288" s="3" t="str">
        <f t="shared" si="29"/>
        <v/>
      </c>
    </row>
    <row r="289" spans="1:22" x14ac:dyDescent="0.3">
      <c r="A289" s="47" t="str">
        <f t="shared" si="30"/>
        <v/>
      </c>
      <c r="B289" s="173"/>
      <c r="C289" s="173"/>
      <c r="D289" s="173"/>
      <c r="E289" s="173"/>
      <c r="F289" s="173"/>
      <c r="G289" s="173"/>
      <c r="H289" s="173"/>
      <c r="I289" s="173"/>
      <c r="J289" s="174"/>
      <c r="K289" s="175"/>
      <c r="L289" s="175"/>
      <c r="M289" s="175"/>
      <c r="N289" s="176"/>
      <c r="O289" s="176"/>
      <c r="P289" s="176"/>
      <c r="Q289" s="11" t="str">
        <f t="shared" si="26"/>
        <v/>
      </c>
      <c r="R289" s="171" t="str">
        <f t="shared" si="25"/>
        <v/>
      </c>
      <c r="S289" s="172" t="str">
        <f t="shared" si="27"/>
        <v/>
      </c>
      <c r="T289" s="3" t="str">
        <f t="shared" si="28"/>
        <v xml:space="preserve"> </v>
      </c>
      <c r="U289" s="3" t="str">
        <f>IF(D289&lt;&gt;"",VLOOKUP(D289,'Drop downs'!B:C,2,0),"")</f>
        <v/>
      </c>
      <c r="V289" s="3" t="str">
        <f t="shared" si="29"/>
        <v/>
      </c>
    </row>
    <row r="290" spans="1:22" x14ac:dyDescent="0.3">
      <c r="A290" s="47" t="str">
        <f t="shared" si="30"/>
        <v/>
      </c>
      <c r="B290" s="173"/>
      <c r="C290" s="173"/>
      <c r="D290" s="173"/>
      <c r="E290" s="173"/>
      <c r="F290" s="173"/>
      <c r="G290" s="173"/>
      <c r="H290" s="173"/>
      <c r="I290" s="173"/>
      <c r="J290" s="174"/>
      <c r="K290" s="175"/>
      <c r="L290" s="175"/>
      <c r="M290" s="175"/>
      <c r="N290" s="176"/>
      <c r="O290" s="176"/>
      <c r="P290" s="176"/>
      <c r="Q290" s="11" t="str">
        <f t="shared" si="26"/>
        <v/>
      </c>
      <c r="R290" s="171" t="str">
        <f t="shared" si="25"/>
        <v/>
      </c>
      <c r="S290" s="172" t="str">
        <f t="shared" si="27"/>
        <v/>
      </c>
      <c r="T290" s="3" t="str">
        <f t="shared" si="28"/>
        <v xml:space="preserve"> </v>
      </c>
      <c r="U290" s="3" t="str">
        <f>IF(D290&lt;&gt;"",VLOOKUP(D290,'Drop downs'!B:C,2,0),"")</f>
        <v/>
      </c>
      <c r="V290" s="3" t="str">
        <f t="shared" si="29"/>
        <v/>
      </c>
    </row>
    <row r="291" spans="1:22" x14ac:dyDescent="0.3">
      <c r="A291" s="47" t="str">
        <f t="shared" si="30"/>
        <v/>
      </c>
      <c r="B291" s="173"/>
      <c r="C291" s="173"/>
      <c r="D291" s="173"/>
      <c r="E291" s="173"/>
      <c r="F291" s="173"/>
      <c r="G291" s="173"/>
      <c r="H291" s="173"/>
      <c r="I291" s="173"/>
      <c r="J291" s="174"/>
      <c r="K291" s="175"/>
      <c r="L291" s="175"/>
      <c r="M291" s="175"/>
      <c r="N291" s="176"/>
      <c r="O291" s="176"/>
      <c r="P291" s="176"/>
      <c r="Q291" s="11" t="str">
        <f t="shared" si="26"/>
        <v/>
      </c>
      <c r="R291" s="171" t="str">
        <f t="shared" si="25"/>
        <v/>
      </c>
      <c r="S291" s="172" t="str">
        <f t="shared" si="27"/>
        <v/>
      </c>
      <c r="T291" s="3" t="str">
        <f t="shared" si="28"/>
        <v xml:space="preserve"> </v>
      </c>
      <c r="U291" s="3" t="str">
        <f>IF(D291&lt;&gt;"",VLOOKUP(D291,'Drop downs'!B:C,2,0),"")</f>
        <v/>
      </c>
      <c r="V291" s="3" t="str">
        <f t="shared" si="29"/>
        <v/>
      </c>
    </row>
    <row r="292" spans="1:22" x14ac:dyDescent="0.3">
      <c r="A292" s="47" t="str">
        <f t="shared" si="30"/>
        <v/>
      </c>
      <c r="B292" s="173"/>
      <c r="C292" s="173"/>
      <c r="D292" s="173"/>
      <c r="E292" s="173"/>
      <c r="F292" s="173"/>
      <c r="G292" s="173"/>
      <c r="H292" s="173"/>
      <c r="I292" s="173"/>
      <c r="J292" s="174"/>
      <c r="K292" s="175"/>
      <c r="L292" s="175"/>
      <c r="M292" s="175"/>
      <c r="N292" s="176"/>
      <c r="O292" s="176"/>
      <c r="P292" s="176"/>
      <c r="Q292" s="11" t="str">
        <f t="shared" si="26"/>
        <v/>
      </c>
      <c r="R292" s="171" t="str">
        <f t="shared" si="25"/>
        <v/>
      </c>
      <c r="S292" s="172" t="str">
        <f t="shared" si="27"/>
        <v/>
      </c>
      <c r="T292" s="3" t="str">
        <f t="shared" si="28"/>
        <v xml:space="preserve"> </v>
      </c>
      <c r="U292" s="3" t="str">
        <f>IF(D292&lt;&gt;"",VLOOKUP(D292,'Drop downs'!B:C,2,0),"")</f>
        <v/>
      </c>
      <c r="V292" s="3" t="str">
        <f t="shared" si="29"/>
        <v/>
      </c>
    </row>
    <row r="293" spans="1:22" x14ac:dyDescent="0.3">
      <c r="A293" s="47" t="str">
        <f t="shared" si="30"/>
        <v/>
      </c>
      <c r="B293" s="173"/>
      <c r="C293" s="173"/>
      <c r="D293" s="173"/>
      <c r="E293" s="173"/>
      <c r="F293" s="173"/>
      <c r="G293" s="173"/>
      <c r="H293" s="173"/>
      <c r="I293" s="173"/>
      <c r="J293" s="174"/>
      <c r="K293" s="175"/>
      <c r="L293" s="175"/>
      <c r="M293" s="175"/>
      <c r="N293" s="176"/>
      <c r="O293" s="176"/>
      <c r="P293" s="176"/>
      <c r="Q293" s="11" t="str">
        <f t="shared" si="26"/>
        <v/>
      </c>
      <c r="R293" s="171" t="str">
        <f t="shared" si="25"/>
        <v/>
      </c>
      <c r="S293" s="172" t="str">
        <f t="shared" si="27"/>
        <v/>
      </c>
      <c r="T293" s="3" t="str">
        <f t="shared" si="28"/>
        <v xml:space="preserve"> </v>
      </c>
      <c r="U293" s="3" t="str">
        <f>IF(D293&lt;&gt;"",VLOOKUP(D293,'Drop downs'!B:C,2,0),"")</f>
        <v/>
      </c>
      <c r="V293" s="3" t="str">
        <f t="shared" si="29"/>
        <v/>
      </c>
    </row>
    <row r="294" spans="1:22" x14ac:dyDescent="0.3">
      <c r="A294" s="47" t="str">
        <f t="shared" si="30"/>
        <v/>
      </c>
      <c r="B294" s="173"/>
      <c r="C294" s="173"/>
      <c r="D294" s="173"/>
      <c r="E294" s="173"/>
      <c r="F294" s="173"/>
      <c r="G294" s="173"/>
      <c r="H294" s="173"/>
      <c r="I294" s="173"/>
      <c r="J294" s="174"/>
      <c r="K294" s="175"/>
      <c r="L294" s="175"/>
      <c r="M294" s="175"/>
      <c r="N294" s="176"/>
      <c r="O294" s="176"/>
      <c r="P294" s="176"/>
      <c r="Q294" s="11" t="str">
        <f t="shared" si="26"/>
        <v/>
      </c>
      <c r="R294" s="171" t="str">
        <f t="shared" si="25"/>
        <v/>
      </c>
      <c r="S294" s="172" t="str">
        <f t="shared" si="27"/>
        <v/>
      </c>
      <c r="T294" s="3" t="str">
        <f t="shared" si="28"/>
        <v xml:space="preserve"> </v>
      </c>
      <c r="U294" s="3" t="str">
        <f>IF(D294&lt;&gt;"",VLOOKUP(D294,'Drop downs'!B:C,2,0),"")</f>
        <v/>
      </c>
      <c r="V294" s="3" t="str">
        <f t="shared" si="29"/>
        <v/>
      </c>
    </row>
    <row r="295" spans="1:22" x14ac:dyDescent="0.3">
      <c r="A295" s="47" t="str">
        <f t="shared" si="30"/>
        <v/>
      </c>
      <c r="B295" s="173"/>
      <c r="C295" s="173"/>
      <c r="D295" s="173"/>
      <c r="E295" s="173"/>
      <c r="F295" s="173"/>
      <c r="G295" s="173"/>
      <c r="H295" s="173"/>
      <c r="I295" s="173"/>
      <c r="J295" s="174"/>
      <c r="K295" s="175"/>
      <c r="L295" s="175"/>
      <c r="M295" s="175"/>
      <c r="N295" s="176"/>
      <c r="O295" s="176"/>
      <c r="P295" s="176"/>
      <c r="Q295" s="11" t="str">
        <f t="shared" si="26"/>
        <v/>
      </c>
      <c r="R295" s="171" t="str">
        <f t="shared" si="25"/>
        <v/>
      </c>
      <c r="S295" s="172" t="str">
        <f t="shared" si="27"/>
        <v/>
      </c>
      <c r="T295" s="3" t="str">
        <f t="shared" si="28"/>
        <v xml:space="preserve"> </v>
      </c>
      <c r="U295" s="3" t="str">
        <f>IF(D295&lt;&gt;"",VLOOKUP(D295,'Drop downs'!B:C,2,0),"")</f>
        <v/>
      </c>
      <c r="V295" s="3" t="str">
        <f t="shared" si="29"/>
        <v/>
      </c>
    </row>
    <row r="296" spans="1:22" x14ac:dyDescent="0.3">
      <c r="A296" s="47" t="str">
        <f t="shared" si="30"/>
        <v/>
      </c>
      <c r="B296" s="173"/>
      <c r="C296" s="173"/>
      <c r="D296" s="173"/>
      <c r="E296" s="173"/>
      <c r="F296" s="173"/>
      <c r="G296" s="173"/>
      <c r="H296" s="173"/>
      <c r="I296" s="173"/>
      <c r="J296" s="174"/>
      <c r="K296" s="175"/>
      <c r="L296" s="175"/>
      <c r="M296" s="175"/>
      <c r="N296" s="176"/>
      <c r="O296" s="176"/>
      <c r="P296" s="176"/>
      <c r="Q296" s="11" t="str">
        <f t="shared" si="26"/>
        <v/>
      </c>
      <c r="R296" s="171" t="str">
        <f t="shared" si="25"/>
        <v/>
      </c>
      <c r="S296" s="172" t="str">
        <f t="shared" si="27"/>
        <v/>
      </c>
      <c r="T296" s="3" t="str">
        <f t="shared" si="28"/>
        <v xml:space="preserve"> </v>
      </c>
      <c r="U296" s="3" t="str">
        <f>IF(D296&lt;&gt;"",VLOOKUP(D296,'Drop downs'!B:C,2,0),"")</f>
        <v/>
      </c>
      <c r="V296" s="3" t="str">
        <f t="shared" si="29"/>
        <v/>
      </c>
    </row>
    <row r="297" spans="1:22" x14ac:dyDescent="0.3">
      <c r="A297" s="47" t="str">
        <f t="shared" si="30"/>
        <v/>
      </c>
      <c r="B297" s="173"/>
      <c r="C297" s="173"/>
      <c r="D297" s="173"/>
      <c r="E297" s="173"/>
      <c r="F297" s="173"/>
      <c r="G297" s="173"/>
      <c r="H297" s="173"/>
      <c r="I297" s="173"/>
      <c r="J297" s="174"/>
      <c r="K297" s="175"/>
      <c r="L297" s="175"/>
      <c r="M297" s="175"/>
      <c r="N297" s="176"/>
      <c r="O297" s="176"/>
      <c r="P297" s="176"/>
      <c r="Q297" s="11" t="str">
        <f t="shared" si="26"/>
        <v/>
      </c>
      <c r="R297" s="171" t="str">
        <f t="shared" si="25"/>
        <v/>
      </c>
      <c r="S297" s="172" t="str">
        <f t="shared" si="27"/>
        <v/>
      </c>
      <c r="T297" s="3" t="str">
        <f t="shared" si="28"/>
        <v xml:space="preserve"> </v>
      </c>
      <c r="U297" s="3" t="str">
        <f>IF(D297&lt;&gt;"",VLOOKUP(D297,'Drop downs'!B:C,2,0),"")</f>
        <v/>
      </c>
      <c r="V297" s="3" t="str">
        <f t="shared" si="29"/>
        <v/>
      </c>
    </row>
    <row r="298" spans="1:22" x14ac:dyDescent="0.3">
      <c r="A298" s="47" t="str">
        <f t="shared" si="30"/>
        <v/>
      </c>
      <c r="B298" s="173"/>
      <c r="C298" s="173"/>
      <c r="D298" s="173"/>
      <c r="E298" s="173"/>
      <c r="F298" s="173"/>
      <c r="G298" s="173"/>
      <c r="H298" s="173"/>
      <c r="I298" s="173"/>
      <c r="J298" s="174"/>
      <c r="K298" s="175"/>
      <c r="L298" s="175"/>
      <c r="M298" s="175"/>
      <c r="N298" s="176"/>
      <c r="O298" s="176"/>
      <c r="P298" s="176"/>
      <c r="Q298" s="11" t="str">
        <f t="shared" si="26"/>
        <v/>
      </c>
      <c r="R298" s="171" t="str">
        <f t="shared" si="25"/>
        <v/>
      </c>
      <c r="S298" s="172" t="str">
        <f t="shared" si="27"/>
        <v/>
      </c>
      <c r="T298" s="3" t="str">
        <f t="shared" si="28"/>
        <v xml:space="preserve"> </v>
      </c>
      <c r="U298" s="3" t="str">
        <f>IF(D298&lt;&gt;"",VLOOKUP(D298,'Drop downs'!B:C,2,0),"")</f>
        <v/>
      </c>
      <c r="V298" s="3" t="str">
        <f t="shared" si="29"/>
        <v/>
      </c>
    </row>
    <row r="299" spans="1:22" x14ac:dyDescent="0.3">
      <c r="A299" s="47" t="str">
        <f t="shared" si="30"/>
        <v/>
      </c>
      <c r="B299" s="173"/>
      <c r="C299" s="173"/>
      <c r="D299" s="173"/>
      <c r="E299" s="173"/>
      <c r="F299" s="173"/>
      <c r="G299" s="173"/>
      <c r="H299" s="173"/>
      <c r="I299" s="173"/>
      <c r="J299" s="174"/>
      <c r="K299" s="175"/>
      <c r="L299" s="175"/>
      <c r="M299" s="175"/>
      <c r="N299" s="176"/>
      <c r="O299" s="176"/>
      <c r="P299" s="176"/>
      <c r="Q299" s="11" t="str">
        <f t="shared" si="26"/>
        <v/>
      </c>
      <c r="R299" s="171" t="str">
        <f t="shared" si="25"/>
        <v/>
      </c>
      <c r="S299" s="172" t="str">
        <f t="shared" si="27"/>
        <v/>
      </c>
      <c r="T299" s="3" t="str">
        <f t="shared" si="28"/>
        <v xml:space="preserve"> </v>
      </c>
      <c r="U299" s="3" t="str">
        <f>IF(D299&lt;&gt;"",VLOOKUP(D299,'Drop downs'!B:C,2,0),"")</f>
        <v/>
      </c>
      <c r="V299" s="3" t="str">
        <f t="shared" si="29"/>
        <v/>
      </c>
    </row>
    <row r="300" spans="1:22" x14ac:dyDescent="0.3">
      <c r="A300" s="47" t="str">
        <f t="shared" si="30"/>
        <v/>
      </c>
      <c r="B300" s="173"/>
      <c r="C300" s="173"/>
      <c r="D300" s="173"/>
      <c r="E300" s="173"/>
      <c r="F300" s="173"/>
      <c r="G300" s="173"/>
      <c r="H300" s="173"/>
      <c r="I300" s="173"/>
      <c r="J300" s="174"/>
      <c r="K300" s="175"/>
      <c r="L300" s="175"/>
      <c r="M300" s="175"/>
      <c r="N300" s="176"/>
      <c r="O300" s="176"/>
      <c r="P300" s="176"/>
      <c r="Q300" s="11" t="str">
        <f t="shared" si="26"/>
        <v/>
      </c>
      <c r="R300" s="171" t="str">
        <f t="shared" si="25"/>
        <v/>
      </c>
      <c r="S300" s="172" t="str">
        <f t="shared" si="27"/>
        <v/>
      </c>
      <c r="T300" s="3" t="str">
        <f t="shared" si="28"/>
        <v xml:space="preserve"> </v>
      </c>
      <c r="U300" s="3" t="str">
        <f>IF(D300&lt;&gt;"",VLOOKUP(D300,'Drop downs'!B:C,2,0),"")</f>
        <v/>
      </c>
      <c r="V300" s="3" t="str">
        <f t="shared" si="29"/>
        <v/>
      </c>
    </row>
    <row r="301" spans="1:22" x14ac:dyDescent="0.3">
      <c r="A301" s="47" t="str">
        <f t="shared" si="30"/>
        <v/>
      </c>
      <c r="B301" s="173"/>
      <c r="C301" s="173"/>
      <c r="D301" s="173"/>
      <c r="E301" s="173"/>
      <c r="F301" s="173"/>
      <c r="G301" s="173"/>
      <c r="H301" s="173"/>
      <c r="I301" s="173"/>
      <c r="J301" s="174"/>
      <c r="K301" s="175"/>
      <c r="L301" s="175"/>
      <c r="M301" s="175"/>
      <c r="N301" s="176"/>
      <c r="O301" s="176"/>
      <c r="P301" s="176"/>
      <c r="Q301" s="11" t="str">
        <f t="shared" si="26"/>
        <v/>
      </c>
      <c r="R301" s="171" t="str">
        <f t="shared" si="25"/>
        <v/>
      </c>
      <c r="S301" s="172" t="str">
        <f t="shared" si="27"/>
        <v/>
      </c>
      <c r="T301" s="3" t="str">
        <f t="shared" si="28"/>
        <v xml:space="preserve"> </v>
      </c>
      <c r="U301" s="3" t="str">
        <f>IF(D301&lt;&gt;"",VLOOKUP(D301,'Drop downs'!B:C,2,0),"")</f>
        <v/>
      </c>
      <c r="V301" s="3" t="str">
        <f t="shared" si="29"/>
        <v/>
      </c>
    </row>
    <row r="302" spans="1:22" x14ac:dyDescent="0.3">
      <c r="A302" s="47" t="str">
        <f t="shared" si="30"/>
        <v/>
      </c>
      <c r="B302" s="173"/>
      <c r="C302" s="173"/>
      <c r="D302" s="173"/>
      <c r="E302" s="173"/>
      <c r="F302" s="173"/>
      <c r="G302" s="173"/>
      <c r="H302" s="173"/>
      <c r="I302" s="173"/>
      <c r="J302" s="174"/>
      <c r="K302" s="175"/>
      <c r="L302" s="175"/>
      <c r="M302" s="175"/>
      <c r="N302" s="176"/>
      <c r="O302" s="176"/>
      <c r="P302" s="176"/>
      <c r="Q302" s="11" t="str">
        <f t="shared" si="26"/>
        <v/>
      </c>
      <c r="R302" s="171" t="str">
        <f t="shared" si="25"/>
        <v/>
      </c>
      <c r="S302" s="172" t="str">
        <f t="shared" si="27"/>
        <v/>
      </c>
      <c r="T302" s="3" t="str">
        <f t="shared" si="28"/>
        <v xml:space="preserve"> </v>
      </c>
      <c r="U302" s="3" t="str">
        <f>IF(D302&lt;&gt;"",VLOOKUP(D302,'Drop downs'!B:C,2,0),"")</f>
        <v/>
      </c>
      <c r="V302" s="3" t="str">
        <f t="shared" si="29"/>
        <v/>
      </c>
    </row>
    <row r="303" spans="1:22" x14ac:dyDescent="0.3">
      <c r="A303" s="47" t="str">
        <f t="shared" si="30"/>
        <v/>
      </c>
      <c r="B303" s="173"/>
      <c r="C303" s="173"/>
      <c r="D303" s="173"/>
      <c r="E303" s="173"/>
      <c r="F303" s="173"/>
      <c r="G303" s="173"/>
      <c r="H303" s="173"/>
      <c r="I303" s="173"/>
      <c r="J303" s="174"/>
      <c r="K303" s="175"/>
      <c r="L303" s="175"/>
      <c r="M303" s="175"/>
      <c r="N303" s="176"/>
      <c r="O303" s="176"/>
      <c r="P303" s="176"/>
      <c r="Q303" s="11" t="str">
        <f t="shared" si="26"/>
        <v/>
      </c>
      <c r="R303" s="171" t="str">
        <f t="shared" si="25"/>
        <v/>
      </c>
      <c r="S303" s="172" t="str">
        <f t="shared" si="27"/>
        <v/>
      </c>
      <c r="T303" s="3" t="str">
        <f t="shared" si="28"/>
        <v xml:space="preserve"> </v>
      </c>
      <c r="U303" s="3" t="str">
        <f>IF(D303&lt;&gt;"",VLOOKUP(D303,'Drop downs'!B:C,2,0),"")</f>
        <v/>
      </c>
      <c r="V303" s="3" t="str">
        <f t="shared" si="29"/>
        <v/>
      </c>
    </row>
    <row r="304" spans="1:22" x14ac:dyDescent="0.3">
      <c r="A304" s="47" t="str">
        <f t="shared" si="30"/>
        <v/>
      </c>
      <c r="B304" s="173"/>
      <c r="C304" s="173"/>
      <c r="D304" s="173"/>
      <c r="E304" s="173"/>
      <c r="F304" s="173"/>
      <c r="G304" s="173"/>
      <c r="H304" s="173"/>
      <c r="I304" s="173"/>
      <c r="J304" s="174"/>
      <c r="K304" s="175"/>
      <c r="L304" s="175"/>
      <c r="M304" s="175"/>
      <c r="N304" s="176"/>
      <c r="O304" s="176"/>
      <c r="P304" s="176"/>
      <c r="Q304" s="11" t="str">
        <f t="shared" si="26"/>
        <v/>
      </c>
      <c r="R304" s="171" t="str">
        <f t="shared" si="25"/>
        <v/>
      </c>
      <c r="S304" s="172" t="str">
        <f t="shared" si="27"/>
        <v/>
      </c>
      <c r="T304" s="3" t="str">
        <f t="shared" si="28"/>
        <v xml:space="preserve"> </v>
      </c>
      <c r="U304" s="3" t="str">
        <f>IF(D304&lt;&gt;"",VLOOKUP(D304,'Drop downs'!B:C,2,0),"")</f>
        <v/>
      </c>
      <c r="V304" s="3" t="str">
        <f t="shared" si="29"/>
        <v/>
      </c>
    </row>
    <row r="305" spans="1:22" x14ac:dyDescent="0.3">
      <c r="A305" s="47" t="str">
        <f t="shared" si="30"/>
        <v/>
      </c>
      <c r="B305" s="173"/>
      <c r="C305" s="173"/>
      <c r="D305" s="173"/>
      <c r="E305" s="173"/>
      <c r="F305" s="173"/>
      <c r="G305" s="173"/>
      <c r="H305" s="173"/>
      <c r="I305" s="173"/>
      <c r="J305" s="174"/>
      <c r="K305" s="175"/>
      <c r="L305" s="175"/>
      <c r="M305" s="175"/>
      <c r="N305" s="176"/>
      <c r="O305" s="176"/>
      <c r="P305" s="176"/>
      <c r="Q305" s="11" t="str">
        <f t="shared" si="26"/>
        <v/>
      </c>
      <c r="R305" s="171" t="str">
        <f t="shared" si="25"/>
        <v/>
      </c>
      <c r="S305" s="172" t="str">
        <f t="shared" si="27"/>
        <v/>
      </c>
      <c r="T305" s="3" t="str">
        <f t="shared" si="28"/>
        <v xml:space="preserve"> </v>
      </c>
      <c r="U305" s="3" t="str">
        <f>IF(D305&lt;&gt;"",VLOOKUP(D305,'Drop downs'!B:C,2,0),"")</f>
        <v/>
      </c>
      <c r="V305" s="3" t="str">
        <f t="shared" si="29"/>
        <v/>
      </c>
    </row>
    <row r="306" spans="1:22" x14ac:dyDescent="0.3">
      <c r="A306" s="47" t="str">
        <f t="shared" si="30"/>
        <v/>
      </c>
      <c r="B306" s="173"/>
      <c r="C306" s="173"/>
      <c r="D306" s="173"/>
      <c r="E306" s="173"/>
      <c r="F306" s="173"/>
      <c r="G306" s="173"/>
      <c r="H306" s="173"/>
      <c r="I306" s="173"/>
      <c r="J306" s="174"/>
      <c r="K306" s="175"/>
      <c r="L306" s="175"/>
      <c r="M306" s="175"/>
      <c r="N306" s="176"/>
      <c r="O306" s="176"/>
      <c r="P306" s="176"/>
      <c r="Q306" s="11" t="str">
        <f t="shared" si="26"/>
        <v/>
      </c>
      <c r="R306" s="171" t="str">
        <f t="shared" si="25"/>
        <v/>
      </c>
      <c r="S306" s="172" t="str">
        <f t="shared" si="27"/>
        <v/>
      </c>
      <c r="T306" s="3" t="str">
        <f t="shared" si="28"/>
        <v xml:space="preserve"> </v>
      </c>
      <c r="U306" s="3" t="str">
        <f>IF(D306&lt;&gt;"",VLOOKUP(D306,'Drop downs'!B:C,2,0),"")</f>
        <v/>
      </c>
      <c r="V306" s="3" t="str">
        <f t="shared" si="29"/>
        <v/>
      </c>
    </row>
    <row r="307" spans="1:22" x14ac:dyDescent="0.3">
      <c r="A307" s="47" t="str">
        <f t="shared" si="30"/>
        <v/>
      </c>
      <c r="B307" s="173"/>
      <c r="C307" s="173"/>
      <c r="D307" s="173"/>
      <c r="E307" s="173"/>
      <c r="F307" s="173"/>
      <c r="G307" s="173"/>
      <c r="H307" s="173"/>
      <c r="I307" s="173"/>
      <c r="J307" s="174"/>
      <c r="K307" s="175"/>
      <c r="L307" s="175"/>
      <c r="M307" s="175"/>
      <c r="N307" s="176"/>
      <c r="O307" s="176"/>
      <c r="P307" s="176"/>
      <c r="Q307" s="11" t="str">
        <f t="shared" si="26"/>
        <v/>
      </c>
      <c r="R307" s="171" t="str">
        <f t="shared" si="25"/>
        <v/>
      </c>
      <c r="S307" s="172" t="str">
        <f t="shared" si="27"/>
        <v/>
      </c>
      <c r="T307" s="3" t="str">
        <f t="shared" si="28"/>
        <v xml:space="preserve"> </v>
      </c>
      <c r="U307" s="3" t="str">
        <f>IF(D307&lt;&gt;"",VLOOKUP(D307,'Drop downs'!B:C,2,0),"")</f>
        <v/>
      </c>
      <c r="V307" s="3" t="str">
        <f t="shared" si="29"/>
        <v/>
      </c>
    </row>
    <row r="308" spans="1:22" x14ac:dyDescent="0.3">
      <c r="A308" s="47" t="str">
        <f t="shared" si="30"/>
        <v/>
      </c>
      <c r="B308" s="173"/>
      <c r="C308" s="173"/>
      <c r="D308" s="173"/>
      <c r="E308" s="173"/>
      <c r="F308" s="173"/>
      <c r="G308" s="173"/>
      <c r="H308" s="173"/>
      <c r="I308" s="173"/>
      <c r="J308" s="174"/>
      <c r="K308" s="175"/>
      <c r="L308" s="175"/>
      <c r="M308" s="175"/>
      <c r="N308" s="176"/>
      <c r="O308" s="176"/>
      <c r="P308" s="176"/>
      <c r="Q308" s="11" t="str">
        <f t="shared" si="26"/>
        <v/>
      </c>
      <c r="R308" s="171" t="str">
        <f t="shared" si="25"/>
        <v/>
      </c>
      <c r="S308" s="172" t="str">
        <f t="shared" si="27"/>
        <v/>
      </c>
      <c r="T308" s="3" t="str">
        <f t="shared" si="28"/>
        <v xml:space="preserve"> </v>
      </c>
      <c r="U308" s="3" t="str">
        <f>IF(D308&lt;&gt;"",VLOOKUP(D308,'Drop downs'!B:C,2,0),"")</f>
        <v/>
      </c>
      <c r="V308" s="3" t="str">
        <f t="shared" si="29"/>
        <v/>
      </c>
    </row>
    <row r="309" spans="1:22" x14ac:dyDescent="0.3">
      <c r="A309" s="47" t="str">
        <f t="shared" si="30"/>
        <v/>
      </c>
      <c r="B309" s="173"/>
      <c r="C309" s="173"/>
      <c r="D309" s="173"/>
      <c r="E309" s="173"/>
      <c r="F309" s="173"/>
      <c r="G309" s="173"/>
      <c r="H309" s="173"/>
      <c r="I309" s="173"/>
      <c r="J309" s="174"/>
      <c r="K309" s="175"/>
      <c r="L309" s="175"/>
      <c r="M309" s="175"/>
      <c r="N309" s="176"/>
      <c r="O309" s="176"/>
      <c r="P309" s="176"/>
      <c r="Q309" s="11" t="str">
        <f t="shared" si="26"/>
        <v/>
      </c>
      <c r="R309" s="171" t="str">
        <f t="shared" si="25"/>
        <v/>
      </c>
      <c r="S309" s="172" t="str">
        <f t="shared" si="27"/>
        <v/>
      </c>
      <c r="T309" s="3" t="str">
        <f t="shared" si="28"/>
        <v xml:space="preserve"> </v>
      </c>
      <c r="U309" s="3" t="str">
        <f>IF(D309&lt;&gt;"",VLOOKUP(D309,'Drop downs'!B:C,2,0),"")</f>
        <v/>
      </c>
      <c r="V309" s="3" t="str">
        <f t="shared" si="29"/>
        <v/>
      </c>
    </row>
    <row r="310" spans="1:22" x14ac:dyDescent="0.3">
      <c r="A310" s="47" t="str">
        <f t="shared" ref="A310:A373" si="31">IF(C309&lt;&gt;0,A309+1,"")</f>
        <v/>
      </c>
      <c r="B310" s="173"/>
      <c r="C310" s="173"/>
      <c r="D310" s="173"/>
      <c r="E310" s="173"/>
      <c r="F310" s="173"/>
      <c r="G310" s="173"/>
      <c r="H310" s="173"/>
      <c r="I310" s="173"/>
      <c r="J310" s="174"/>
      <c r="K310" s="175"/>
      <c r="L310" s="175"/>
      <c r="M310" s="175"/>
      <c r="N310" s="176"/>
      <c r="O310" s="176"/>
      <c r="P310" s="176"/>
      <c r="Q310" s="11" t="str">
        <f t="shared" si="26"/>
        <v/>
      </c>
      <c r="R310" s="171" t="str">
        <f t="shared" ref="R310:R373" si="32">IF(O310&lt;&gt;"",EDATE(O310,$N$6),"")</f>
        <v/>
      </c>
      <c r="S310" s="172" t="str">
        <f t="shared" ref="S310:S373" si="33">IFERROR(EOMONTH(R310,-1)+1,"")</f>
        <v/>
      </c>
      <c r="T310" s="3" t="str">
        <f t="shared" si="28"/>
        <v xml:space="preserve"> </v>
      </c>
      <c r="U310" s="3" t="str">
        <f>IF(D310&lt;&gt;"",VLOOKUP(D310,'Drop downs'!B:C,2,0),"")</f>
        <v/>
      </c>
      <c r="V310" s="3" t="str">
        <f t="shared" si="29"/>
        <v/>
      </c>
    </row>
    <row r="311" spans="1:22" x14ac:dyDescent="0.3">
      <c r="A311" s="47" t="str">
        <f t="shared" si="31"/>
        <v/>
      </c>
      <c r="B311" s="173"/>
      <c r="C311" s="173"/>
      <c r="D311" s="173"/>
      <c r="E311" s="173"/>
      <c r="F311" s="173"/>
      <c r="G311" s="173"/>
      <c r="H311" s="173"/>
      <c r="I311" s="173"/>
      <c r="J311" s="174"/>
      <c r="K311" s="175"/>
      <c r="L311" s="175"/>
      <c r="M311" s="175"/>
      <c r="N311" s="176"/>
      <c r="O311" s="176"/>
      <c r="P311" s="176"/>
      <c r="Q311" s="11" t="str">
        <f t="shared" si="26"/>
        <v/>
      </c>
      <c r="R311" s="171" t="str">
        <f t="shared" si="32"/>
        <v/>
      </c>
      <c r="S311" s="172" t="str">
        <f t="shared" si="33"/>
        <v/>
      </c>
      <c r="T311" s="3" t="str">
        <f t="shared" si="28"/>
        <v xml:space="preserve"> </v>
      </c>
      <c r="U311" s="3" t="str">
        <f>IF(D311&lt;&gt;"",VLOOKUP(D311,'Drop downs'!B:C,2,0),"")</f>
        <v/>
      </c>
      <c r="V311" s="3" t="str">
        <f t="shared" si="29"/>
        <v/>
      </c>
    </row>
    <row r="312" spans="1:22" x14ac:dyDescent="0.3">
      <c r="A312" s="47" t="str">
        <f t="shared" si="31"/>
        <v/>
      </c>
      <c r="B312" s="173"/>
      <c r="C312" s="173"/>
      <c r="D312" s="173"/>
      <c r="E312" s="173"/>
      <c r="F312" s="173"/>
      <c r="G312" s="173"/>
      <c r="H312" s="173"/>
      <c r="I312" s="173"/>
      <c r="J312" s="174"/>
      <c r="K312" s="175"/>
      <c r="L312" s="175"/>
      <c r="M312" s="175"/>
      <c r="N312" s="176"/>
      <c r="O312" s="176"/>
      <c r="P312" s="176"/>
      <c r="Q312" s="11" t="str">
        <f t="shared" si="26"/>
        <v/>
      </c>
      <c r="R312" s="171" t="str">
        <f t="shared" si="32"/>
        <v/>
      </c>
      <c r="S312" s="172" t="str">
        <f t="shared" si="33"/>
        <v/>
      </c>
      <c r="T312" s="3" t="str">
        <f t="shared" si="28"/>
        <v xml:space="preserve"> </v>
      </c>
      <c r="U312" s="3" t="str">
        <f>IF(D312&lt;&gt;"",VLOOKUP(D312,'Drop downs'!B:C,2,0),"")</f>
        <v/>
      </c>
      <c r="V312" s="3" t="str">
        <f t="shared" si="29"/>
        <v/>
      </c>
    </row>
    <row r="313" spans="1:22" x14ac:dyDescent="0.3">
      <c r="A313" s="47" t="str">
        <f t="shared" si="31"/>
        <v/>
      </c>
      <c r="B313" s="173"/>
      <c r="C313" s="173"/>
      <c r="D313" s="173"/>
      <c r="E313" s="173"/>
      <c r="F313" s="173"/>
      <c r="G313" s="173"/>
      <c r="H313" s="173"/>
      <c r="I313" s="173"/>
      <c r="J313" s="174"/>
      <c r="K313" s="175"/>
      <c r="L313" s="175"/>
      <c r="M313" s="175"/>
      <c r="N313" s="176"/>
      <c r="O313" s="176"/>
      <c r="P313" s="176"/>
      <c r="Q313" s="11" t="str">
        <f t="shared" si="26"/>
        <v/>
      </c>
      <c r="R313" s="171" t="str">
        <f t="shared" si="32"/>
        <v/>
      </c>
      <c r="S313" s="172" t="str">
        <f t="shared" si="33"/>
        <v/>
      </c>
      <c r="T313" s="3" t="str">
        <f t="shared" si="28"/>
        <v xml:space="preserve"> </v>
      </c>
      <c r="U313" s="3" t="str">
        <f>IF(D313&lt;&gt;"",VLOOKUP(D313,'Drop downs'!B:C,2,0),"")</f>
        <v/>
      </c>
      <c r="V313" s="3" t="str">
        <f t="shared" si="29"/>
        <v/>
      </c>
    </row>
    <row r="314" spans="1:22" x14ac:dyDescent="0.3">
      <c r="A314" s="47" t="str">
        <f t="shared" si="31"/>
        <v/>
      </c>
      <c r="B314" s="173"/>
      <c r="C314" s="173"/>
      <c r="D314" s="173"/>
      <c r="E314" s="173"/>
      <c r="F314" s="173"/>
      <c r="G314" s="173"/>
      <c r="H314" s="173"/>
      <c r="I314" s="173"/>
      <c r="J314" s="174"/>
      <c r="K314" s="175"/>
      <c r="L314" s="175"/>
      <c r="M314" s="175"/>
      <c r="N314" s="176"/>
      <c r="O314" s="176"/>
      <c r="P314" s="176"/>
      <c r="Q314" s="11" t="str">
        <f t="shared" si="26"/>
        <v/>
      </c>
      <c r="R314" s="171" t="str">
        <f t="shared" si="32"/>
        <v/>
      </c>
      <c r="S314" s="172" t="str">
        <f t="shared" si="33"/>
        <v/>
      </c>
      <c r="T314" s="3" t="str">
        <f t="shared" si="28"/>
        <v xml:space="preserve"> </v>
      </c>
      <c r="U314" s="3" t="str">
        <f>IF(D314&lt;&gt;"",VLOOKUP(D314,'Drop downs'!B:C,2,0),"")</f>
        <v/>
      </c>
      <c r="V314" s="3" t="str">
        <f t="shared" si="29"/>
        <v/>
      </c>
    </row>
    <row r="315" spans="1:22" x14ac:dyDescent="0.3">
      <c r="A315" s="47" t="str">
        <f t="shared" si="31"/>
        <v/>
      </c>
      <c r="B315" s="173"/>
      <c r="C315" s="173"/>
      <c r="D315" s="173"/>
      <c r="E315" s="173"/>
      <c r="F315" s="173"/>
      <c r="G315" s="173"/>
      <c r="H315" s="173"/>
      <c r="I315" s="173"/>
      <c r="J315" s="174"/>
      <c r="K315" s="175"/>
      <c r="L315" s="175"/>
      <c r="M315" s="175"/>
      <c r="N315" s="176"/>
      <c r="O315" s="176"/>
      <c r="P315" s="176"/>
      <c r="Q315" s="11" t="str">
        <f t="shared" si="26"/>
        <v/>
      </c>
      <c r="R315" s="171" t="str">
        <f t="shared" si="32"/>
        <v/>
      </c>
      <c r="S315" s="172" t="str">
        <f t="shared" si="33"/>
        <v/>
      </c>
      <c r="T315" s="3" t="str">
        <f t="shared" si="28"/>
        <v xml:space="preserve"> </v>
      </c>
      <c r="U315" s="3" t="str">
        <f>IF(D315&lt;&gt;"",VLOOKUP(D315,'Drop downs'!B:C,2,0),"")</f>
        <v/>
      </c>
      <c r="V315" s="3" t="str">
        <f t="shared" si="29"/>
        <v/>
      </c>
    </row>
    <row r="316" spans="1:22" x14ac:dyDescent="0.3">
      <c r="A316" s="47" t="str">
        <f t="shared" si="31"/>
        <v/>
      </c>
      <c r="B316" s="173"/>
      <c r="C316" s="173"/>
      <c r="D316" s="173"/>
      <c r="E316" s="173"/>
      <c r="F316" s="173"/>
      <c r="G316" s="173"/>
      <c r="H316" s="173"/>
      <c r="I316" s="173"/>
      <c r="J316" s="174"/>
      <c r="K316" s="175"/>
      <c r="L316" s="175"/>
      <c r="M316" s="175"/>
      <c r="N316" s="176"/>
      <c r="O316" s="176"/>
      <c r="P316" s="176"/>
      <c r="Q316" s="11" t="str">
        <f t="shared" si="26"/>
        <v/>
      </c>
      <c r="R316" s="171" t="str">
        <f t="shared" si="32"/>
        <v/>
      </c>
      <c r="S316" s="172" t="str">
        <f t="shared" si="33"/>
        <v/>
      </c>
      <c r="T316" s="3" t="str">
        <f t="shared" si="28"/>
        <v xml:space="preserve"> </v>
      </c>
      <c r="U316" s="3" t="str">
        <f>IF(D316&lt;&gt;"",VLOOKUP(D316,'Drop downs'!B:C,2,0),"")</f>
        <v/>
      </c>
      <c r="V316" s="3" t="str">
        <f t="shared" si="29"/>
        <v/>
      </c>
    </row>
    <row r="317" spans="1:22" x14ac:dyDescent="0.3">
      <c r="A317" s="47" t="str">
        <f t="shared" si="31"/>
        <v/>
      </c>
      <c r="B317" s="173"/>
      <c r="C317" s="173"/>
      <c r="D317" s="173"/>
      <c r="E317" s="173"/>
      <c r="F317" s="173"/>
      <c r="G317" s="173"/>
      <c r="H317" s="173"/>
      <c r="I317" s="173"/>
      <c r="J317" s="174"/>
      <c r="K317" s="175"/>
      <c r="L317" s="175"/>
      <c r="M317" s="175"/>
      <c r="N317" s="176"/>
      <c r="O317" s="176"/>
      <c r="P317" s="176"/>
      <c r="Q317" s="11" t="str">
        <f t="shared" si="26"/>
        <v/>
      </c>
      <c r="R317" s="171" t="str">
        <f t="shared" si="32"/>
        <v/>
      </c>
      <c r="S317" s="172" t="str">
        <f t="shared" si="33"/>
        <v/>
      </c>
      <c r="T317" s="3" t="str">
        <f t="shared" si="28"/>
        <v xml:space="preserve"> </v>
      </c>
      <c r="U317" s="3" t="str">
        <f>IF(D317&lt;&gt;"",VLOOKUP(D317,'Drop downs'!B:C,2,0),"")</f>
        <v/>
      </c>
      <c r="V317" s="3" t="str">
        <f t="shared" si="29"/>
        <v/>
      </c>
    </row>
    <row r="318" spans="1:22" x14ac:dyDescent="0.3">
      <c r="A318" s="47" t="str">
        <f t="shared" si="31"/>
        <v/>
      </c>
      <c r="B318" s="173"/>
      <c r="C318" s="173"/>
      <c r="D318" s="173"/>
      <c r="E318" s="173"/>
      <c r="F318" s="173"/>
      <c r="G318" s="173"/>
      <c r="H318" s="173"/>
      <c r="I318" s="173"/>
      <c r="J318" s="174"/>
      <c r="K318" s="175"/>
      <c r="L318" s="175"/>
      <c r="M318" s="175"/>
      <c r="N318" s="176"/>
      <c r="O318" s="176"/>
      <c r="P318" s="176"/>
      <c r="Q318" s="11" t="str">
        <f t="shared" si="26"/>
        <v/>
      </c>
      <c r="R318" s="171" t="str">
        <f t="shared" si="32"/>
        <v/>
      </c>
      <c r="S318" s="172" t="str">
        <f t="shared" si="33"/>
        <v/>
      </c>
      <c r="T318" s="3" t="str">
        <f t="shared" si="28"/>
        <v xml:space="preserve"> </v>
      </c>
      <c r="U318" s="3" t="str">
        <f>IF(D318&lt;&gt;"",VLOOKUP(D318,'Drop downs'!B:C,2,0),"")</f>
        <v/>
      </c>
      <c r="V318" s="3" t="str">
        <f t="shared" si="29"/>
        <v/>
      </c>
    </row>
    <row r="319" spans="1:22" x14ac:dyDescent="0.3">
      <c r="A319" s="47" t="str">
        <f t="shared" si="31"/>
        <v/>
      </c>
      <c r="B319" s="173"/>
      <c r="C319" s="173"/>
      <c r="D319" s="173"/>
      <c r="E319" s="173"/>
      <c r="F319" s="173"/>
      <c r="G319" s="173"/>
      <c r="H319" s="173"/>
      <c r="I319" s="173"/>
      <c r="J319" s="174"/>
      <c r="K319" s="175"/>
      <c r="L319" s="175"/>
      <c r="M319" s="175"/>
      <c r="N319" s="176"/>
      <c r="O319" s="176"/>
      <c r="P319" s="176"/>
      <c r="Q319" s="11" t="str">
        <f t="shared" si="26"/>
        <v/>
      </c>
      <c r="R319" s="171" t="str">
        <f t="shared" si="32"/>
        <v/>
      </c>
      <c r="S319" s="172" t="str">
        <f t="shared" si="33"/>
        <v/>
      </c>
      <c r="T319" s="3" t="str">
        <f t="shared" si="28"/>
        <v xml:space="preserve"> </v>
      </c>
      <c r="U319" s="3" t="str">
        <f>IF(D319&lt;&gt;"",VLOOKUP(D319,'Drop downs'!B:C,2,0),"")</f>
        <v/>
      </c>
      <c r="V319" s="3" t="str">
        <f t="shared" si="29"/>
        <v/>
      </c>
    </row>
    <row r="320" spans="1:22" x14ac:dyDescent="0.3">
      <c r="A320" s="47" t="str">
        <f t="shared" si="31"/>
        <v/>
      </c>
      <c r="B320" s="173"/>
      <c r="C320" s="173"/>
      <c r="D320" s="173"/>
      <c r="E320" s="173"/>
      <c r="F320" s="173"/>
      <c r="G320" s="173"/>
      <c r="H320" s="173"/>
      <c r="I320" s="173"/>
      <c r="J320" s="174"/>
      <c r="K320" s="175"/>
      <c r="L320" s="175"/>
      <c r="M320" s="175"/>
      <c r="N320" s="176"/>
      <c r="O320" s="176"/>
      <c r="P320" s="176"/>
      <c r="Q320" s="11" t="str">
        <f t="shared" si="26"/>
        <v/>
      </c>
      <c r="R320" s="171" t="str">
        <f t="shared" si="32"/>
        <v/>
      </c>
      <c r="S320" s="172" t="str">
        <f t="shared" si="33"/>
        <v/>
      </c>
      <c r="T320" s="3" t="str">
        <f t="shared" si="28"/>
        <v xml:space="preserve"> </v>
      </c>
      <c r="U320" s="3" t="str">
        <f>IF(D320&lt;&gt;"",VLOOKUP(D320,'Drop downs'!B:C,2,0),"")</f>
        <v/>
      </c>
      <c r="V320" s="3" t="str">
        <f t="shared" si="29"/>
        <v/>
      </c>
    </row>
    <row r="321" spans="1:22" x14ac:dyDescent="0.3">
      <c r="A321" s="47" t="str">
        <f t="shared" si="31"/>
        <v/>
      </c>
      <c r="B321" s="173"/>
      <c r="C321" s="173"/>
      <c r="D321" s="173"/>
      <c r="E321" s="173"/>
      <c r="F321" s="173"/>
      <c r="G321" s="173"/>
      <c r="H321" s="173"/>
      <c r="I321" s="173"/>
      <c r="J321" s="174"/>
      <c r="K321" s="175"/>
      <c r="L321" s="175"/>
      <c r="M321" s="175"/>
      <c r="N321" s="176"/>
      <c r="O321" s="176"/>
      <c r="P321" s="176"/>
      <c r="Q321" s="11" t="str">
        <f t="shared" si="26"/>
        <v/>
      </c>
      <c r="R321" s="171" t="str">
        <f t="shared" si="32"/>
        <v/>
      </c>
      <c r="S321" s="172" t="str">
        <f t="shared" si="33"/>
        <v/>
      </c>
      <c r="T321" s="3" t="str">
        <f t="shared" si="28"/>
        <v xml:space="preserve"> </v>
      </c>
      <c r="U321" s="3" t="str">
        <f>IF(D321&lt;&gt;"",VLOOKUP(D321,'Drop downs'!B:C,2,0),"")</f>
        <v/>
      </c>
      <c r="V321" s="3" t="str">
        <f t="shared" si="29"/>
        <v/>
      </c>
    </row>
    <row r="322" spans="1:22" x14ac:dyDescent="0.3">
      <c r="A322" s="47" t="str">
        <f t="shared" si="31"/>
        <v/>
      </c>
      <c r="B322" s="173"/>
      <c r="C322" s="173"/>
      <c r="D322" s="173"/>
      <c r="E322" s="173"/>
      <c r="F322" s="173"/>
      <c r="G322" s="173"/>
      <c r="H322" s="173"/>
      <c r="I322" s="173"/>
      <c r="J322" s="174"/>
      <c r="K322" s="175"/>
      <c r="L322" s="175"/>
      <c r="M322" s="175"/>
      <c r="N322" s="176"/>
      <c r="O322" s="176"/>
      <c r="P322" s="176"/>
      <c r="Q322" s="11" t="str">
        <f t="shared" si="26"/>
        <v/>
      </c>
      <c r="R322" s="171" t="str">
        <f t="shared" si="32"/>
        <v/>
      </c>
      <c r="S322" s="172" t="str">
        <f t="shared" si="33"/>
        <v/>
      </c>
      <c r="T322" s="3" t="str">
        <f t="shared" si="28"/>
        <v xml:space="preserve"> </v>
      </c>
      <c r="U322" s="3" t="str">
        <f>IF(D322&lt;&gt;"",VLOOKUP(D322,'Drop downs'!B:C,2,0),"")</f>
        <v/>
      </c>
      <c r="V322" s="3" t="str">
        <f t="shared" si="29"/>
        <v/>
      </c>
    </row>
    <row r="323" spans="1:22" x14ac:dyDescent="0.3">
      <c r="A323" s="47" t="str">
        <f t="shared" si="31"/>
        <v/>
      </c>
      <c r="B323" s="173"/>
      <c r="C323" s="173"/>
      <c r="D323" s="173"/>
      <c r="E323" s="173"/>
      <c r="F323" s="173"/>
      <c r="G323" s="173"/>
      <c r="H323" s="173"/>
      <c r="I323" s="173"/>
      <c r="J323" s="174"/>
      <c r="K323" s="175"/>
      <c r="L323" s="175"/>
      <c r="M323" s="175"/>
      <c r="N323" s="176"/>
      <c r="O323" s="176"/>
      <c r="P323" s="176"/>
      <c r="Q323" s="11" t="str">
        <f t="shared" si="26"/>
        <v/>
      </c>
      <c r="R323" s="171" t="str">
        <f t="shared" si="32"/>
        <v/>
      </c>
      <c r="S323" s="172" t="str">
        <f t="shared" si="33"/>
        <v/>
      </c>
      <c r="T323" s="3" t="str">
        <f t="shared" si="28"/>
        <v xml:space="preserve"> </v>
      </c>
      <c r="U323" s="3" t="str">
        <f>IF(D323&lt;&gt;"",VLOOKUP(D323,'Drop downs'!B:C,2,0),"")</f>
        <v/>
      </c>
      <c r="V323" s="3" t="str">
        <f t="shared" si="29"/>
        <v/>
      </c>
    </row>
    <row r="324" spans="1:22" x14ac:dyDescent="0.3">
      <c r="A324" s="47" t="str">
        <f t="shared" si="31"/>
        <v/>
      </c>
      <c r="B324" s="173"/>
      <c r="C324" s="173"/>
      <c r="D324" s="173"/>
      <c r="E324" s="173"/>
      <c r="F324" s="173"/>
      <c r="G324" s="173"/>
      <c r="H324" s="173"/>
      <c r="I324" s="173"/>
      <c r="J324" s="174"/>
      <c r="K324" s="175"/>
      <c r="L324" s="175"/>
      <c r="M324" s="175"/>
      <c r="N324" s="176"/>
      <c r="O324" s="176"/>
      <c r="P324" s="176"/>
      <c r="Q324" s="11" t="str">
        <f t="shared" si="26"/>
        <v/>
      </c>
      <c r="R324" s="171" t="str">
        <f t="shared" si="32"/>
        <v/>
      </c>
      <c r="S324" s="172" t="str">
        <f t="shared" si="33"/>
        <v/>
      </c>
      <c r="T324" s="3" t="str">
        <f t="shared" si="28"/>
        <v xml:space="preserve"> </v>
      </c>
      <c r="U324" s="3" t="str">
        <f>IF(D324&lt;&gt;"",VLOOKUP(D324,'Drop downs'!B:C,2,0),"")</f>
        <v/>
      </c>
      <c r="V324" s="3" t="str">
        <f t="shared" si="29"/>
        <v/>
      </c>
    </row>
    <row r="325" spans="1:22" x14ac:dyDescent="0.3">
      <c r="A325" s="47" t="str">
        <f t="shared" si="31"/>
        <v/>
      </c>
      <c r="B325" s="173"/>
      <c r="C325" s="173"/>
      <c r="D325" s="173"/>
      <c r="E325" s="173"/>
      <c r="F325" s="173"/>
      <c r="G325" s="173"/>
      <c r="H325" s="173"/>
      <c r="I325" s="173"/>
      <c r="J325" s="174"/>
      <c r="K325" s="175"/>
      <c r="L325" s="175"/>
      <c r="M325" s="175"/>
      <c r="N325" s="176"/>
      <c r="O325" s="176"/>
      <c r="P325" s="176"/>
      <c r="Q325" s="11" t="str">
        <f t="shared" si="26"/>
        <v/>
      </c>
      <c r="R325" s="171" t="str">
        <f t="shared" si="32"/>
        <v/>
      </c>
      <c r="S325" s="172" t="str">
        <f t="shared" si="33"/>
        <v/>
      </c>
      <c r="T325" s="3" t="str">
        <f t="shared" si="28"/>
        <v xml:space="preserve"> </v>
      </c>
      <c r="U325" s="3" t="str">
        <f>IF(D325&lt;&gt;"",VLOOKUP(D325,'Drop downs'!B:C,2,0),"")</f>
        <v/>
      </c>
      <c r="V325" s="3" t="str">
        <f t="shared" si="29"/>
        <v/>
      </c>
    </row>
    <row r="326" spans="1:22" x14ac:dyDescent="0.3">
      <c r="A326" s="47" t="str">
        <f t="shared" si="31"/>
        <v/>
      </c>
      <c r="B326" s="173"/>
      <c r="C326" s="173"/>
      <c r="D326" s="173"/>
      <c r="E326" s="173"/>
      <c r="F326" s="173"/>
      <c r="G326" s="173"/>
      <c r="H326" s="173"/>
      <c r="I326" s="173"/>
      <c r="J326" s="174"/>
      <c r="K326" s="175"/>
      <c r="L326" s="175"/>
      <c r="M326" s="175"/>
      <c r="N326" s="176"/>
      <c r="O326" s="176"/>
      <c r="P326" s="176"/>
      <c r="Q326" s="11" t="str">
        <f t="shared" si="26"/>
        <v/>
      </c>
      <c r="R326" s="171" t="str">
        <f t="shared" si="32"/>
        <v/>
      </c>
      <c r="S326" s="172" t="str">
        <f t="shared" si="33"/>
        <v/>
      </c>
      <c r="T326" s="3" t="str">
        <f t="shared" si="28"/>
        <v xml:space="preserve"> </v>
      </c>
      <c r="U326" s="3" t="str">
        <f>IF(D326&lt;&gt;"",VLOOKUP(D326,'Drop downs'!B:C,2,0),"")</f>
        <v/>
      </c>
      <c r="V326" s="3" t="str">
        <f t="shared" si="29"/>
        <v/>
      </c>
    </row>
    <row r="327" spans="1:22" x14ac:dyDescent="0.3">
      <c r="A327" s="47" t="str">
        <f t="shared" si="31"/>
        <v/>
      </c>
      <c r="B327" s="173"/>
      <c r="C327" s="173"/>
      <c r="D327" s="173"/>
      <c r="E327" s="173"/>
      <c r="F327" s="173"/>
      <c r="G327" s="173"/>
      <c r="H327" s="173"/>
      <c r="I327" s="173"/>
      <c r="J327" s="174"/>
      <c r="K327" s="175"/>
      <c r="L327" s="175"/>
      <c r="M327" s="175"/>
      <c r="N327" s="176"/>
      <c r="O327" s="176"/>
      <c r="P327" s="176"/>
      <c r="Q327" s="11" t="str">
        <f t="shared" si="26"/>
        <v/>
      </c>
      <c r="R327" s="171" t="str">
        <f t="shared" si="32"/>
        <v/>
      </c>
      <c r="S327" s="172" t="str">
        <f t="shared" si="33"/>
        <v/>
      </c>
      <c r="T327" s="3" t="str">
        <f t="shared" si="28"/>
        <v xml:space="preserve"> </v>
      </c>
      <c r="U327" s="3" t="str">
        <f>IF(D327&lt;&gt;"",VLOOKUP(D327,'Drop downs'!B:C,2,0),"")</f>
        <v/>
      </c>
      <c r="V327" s="3" t="str">
        <f t="shared" si="29"/>
        <v/>
      </c>
    </row>
    <row r="328" spans="1:22" x14ac:dyDescent="0.3">
      <c r="A328" s="47" t="str">
        <f t="shared" si="31"/>
        <v/>
      </c>
      <c r="B328" s="173"/>
      <c r="C328" s="173"/>
      <c r="D328" s="173"/>
      <c r="E328" s="173"/>
      <c r="F328" s="173"/>
      <c r="G328" s="173"/>
      <c r="H328" s="173"/>
      <c r="I328" s="173"/>
      <c r="J328" s="174"/>
      <c r="K328" s="175"/>
      <c r="L328" s="175"/>
      <c r="M328" s="175"/>
      <c r="N328" s="176"/>
      <c r="O328" s="176"/>
      <c r="P328" s="176"/>
      <c r="Q328" s="11" t="str">
        <f t="shared" si="26"/>
        <v/>
      </c>
      <c r="R328" s="171" t="str">
        <f t="shared" si="32"/>
        <v/>
      </c>
      <c r="S328" s="172" t="str">
        <f t="shared" si="33"/>
        <v/>
      </c>
      <c r="T328" s="3" t="str">
        <f t="shared" si="28"/>
        <v xml:space="preserve"> </v>
      </c>
      <c r="U328" s="3" t="str">
        <f>IF(D328&lt;&gt;"",VLOOKUP(D328,'Drop downs'!B:C,2,0),"")</f>
        <v/>
      </c>
      <c r="V328" s="3" t="str">
        <f t="shared" si="29"/>
        <v/>
      </c>
    </row>
    <row r="329" spans="1:22" x14ac:dyDescent="0.3">
      <c r="A329" s="47" t="str">
        <f t="shared" si="31"/>
        <v/>
      </c>
      <c r="B329" s="173"/>
      <c r="C329" s="173"/>
      <c r="D329" s="173"/>
      <c r="E329" s="173"/>
      <c r="F329" s="173"/>
      <c r="G329" s="173"/>
      <c r="H329" s="173"/>
      <c r="I329" s="173"/>
      <c r="J329" s="174"/>
      <c r="K329" s="175"/>
      <c r="L329" s="175"/>
      <c r="M329" s="175"/>
      <c r="N329" s="176"/>
      <c r="O329" s="176"/>
      <c r="P329" s="176"/>
      <c r="Q329" s="11" t="str">
        <f t="shared" si="26"/>
        <v/>
      </c>
      <c r="R329" s="171" t="str">
        <f t="shared" si="32"/>
        <v/>
      </c>
      <c r="S329" s="172" t="str">
        <f t="shared" si="33"/>
        <v/>
      </c>
      <c r="T329" s="3" t="str">
        <f t="shared" si="28"/>
        <v xml:space="preserve"> </v>
      </c>
      <c r="U329" s="3" t="str">
        <f>IF(D329&lt;&gt;"",VLOOKUP(D329,'Drop downs'!B:C,2,0),"")</f>
        <v/>
      </c>
      <c r="V329" s="3" t="str">
        <f t="shared" si="29"/>
        <v/>
      </c>
    </row>
    <row r="330" spans="1:22" x14ac:dyDescent="0.3">
      <c r="A330" s="47" t="str">
        <f t="shared" si="31"/>
        <v/>
      </c>
      <c r="B330" s="173"/>
      <c r="C330" s="173"/>
      <c r="D330" s="173"/>
      <c r="E330" s="173"/>
      <c r="F330" s="173"/>
      <c r="G330" s="173"/>
      <c r="H330" s="173"/>
      <c r="I330" s="173"/>
      <c r="J330" s="174"/>
      <c r="K330" s="175"/>
      <c r="L330" s="175"/>
      <c r="M330" s="175"/>
      <c r="N330" s="176"/>
      <c r="O330" s="176"/>
      <c r="P330" s="176"/>
      <c r="Q330" s="11" t="str">
        <f t="shared" si="26"/>
        <v/>
      </c>
      <c r="R330" s="171" t="str">
        <f t="shared" si="32"/>
        <v/>
      </c>
      <c r="S330" s="172" t="str">
        <f t="shared" si="33"/>
        <v/>
      </c>
      <c r="T330" s="3" t="str">
        <f t="shared" si="28"/>
        <v xml:space="preserve"> </v>
      </c>
      <c r="U330" s="3" t="str">
        <f>IF(D330&lt;&gt;"",VLOOKUP(D330,'Drop downs'!B:C,2,0),"")</f>
        <v/>
      </c>
      <c r="V330" s="3" t="str">
        <f t="shared" si="29"/>
        <v/>
      </c>
    </row>
    <row r="331" spans="1:22" x14ac:dyDescent="0.3">
      <c r="A331" s="47" t="str">
        <f t="shared" si="31"/>
        <v/>
      </c>
      <c r="B331" s="173"/>
      <c r="C331" s="173"/>
      <c r="D331" s="173"/>
      <c r="E331" s="173"/>
      <c r="F331" s="173"/>
      <c r="G331" s="173"/>
      <c r="H331" s="173"/>
      <c r="I331" s="173"/>
      <c r="J331" s="174"/>
      <c r="K331" s="175"/>
      <c r="L331" s="175"/>
      <c r="M331" s="175"/>
      <c r="N331" s="176"/>
      <c r="O331" s="176"/>
      <c r="P331" s="176"/>
      <c r="Q331" s="11" t="str">
        <f t="shared" ref="Q331:Q394" si="34">IF(I331="contracted",M331,IF(M331&lt;&gt;"",M331*(1-$M$6),""))</f>
        <v/>
      </c>
      <c r="R331" s="171" t="str">
        <f t="shared" si="32"/>
        <v/>
      </c>
      <c r="S331" s="172" t="str">
        <f t="shared" si="33"/>
        <v/>
      </c>
      <c r="T331" s="3" t="str">
        <f t="shared" ref="T331:T394" si="35">J331&amp;" "&amp;D331</f>
        <v xml:space="preserve"> </v>
      </c>
      <c r="U331" s="3" t="str">
        <f>IF(D331&lt;&gt;"",VLOOKUP(D331,'Drop downs'!B:C,2,0),"")</f>
        <v/>
      </c>
      <c r="V331" s="3" t="str">
        <f t="shared" ref="V331:V394" si="36">IFERROR(R331-N331,"")</f>
        <v/>
      </c>
    </row>
    <row r="332" spans="1:22" x14ac:dyDescent="0.3">
      <c r="A332" s="47" t="str">
        <f t="shared" si="31"/>
        <v/>
      </c>
      <c r="B332" s="173"/>
      <c r="C332" s="173"/>
      <c r="D332" s="173"/>
      <c r="E332" s="173"/>
      <c r="F332" s="173"/>
      <c r="G332" s="173"/>
      <c r="H332" s="173"/>
      <c r="I332" s="173"/>
      <c r="J332" s="174"/>
      <c r="K332" s="175"/>
      <c r="L332" s="175"/>
      <c r="M332" s="175"/>
      <c r="N332" s="176"/>
      <c r="O332" s="176"/>
      <c r="P332" s="176"/>
      <c r="Q332" s="11" t="str">
        <f t="shared" si="34"/>
        <v/>
      </c>
      <c r="R332" s="171" t="str">
        <f t="shared" si="32"/>
        <v/>
      </c>
      <c r="S332" s="172" t="str">
        <f t="shared" si="33"/>
        <v/>
      </c>
      <c r="T332" s="3" t="str">
        <f t="shared" si="35"/>
        <v xml:space="preserve"> </v>
      </c>
      <c r="U332" s="3" t="str">
        <f>IF(D332&lt;&gt;"",VLOOKUP(D332,'Drop downs'!B:C,2,0),"")</f>
        <v/>
      </c>
      <c r="V332" s="3" t="str">
        <f t="shared" si="36"/>
        <v/>
      </c>
    </row>
    <row r="333" spans="1:22" x14ac:dyDescent="0.3">
      <c r="A333" s="47" t="str">
        <f t="shared" si="31"/>
        <v/>
      </c>
      <c r="B333" s="173"/>
      <c r="C333" s="173"/>
      <c r="D333" s="173"/>
      <c r="E333" s="173"/>
      <c r="F333" s="173"/>
      <c r="G333" s="173"/>
      <c r="H333" s="173"/>
      <c r="I333" s="173"/>
      <c r="J333" s="174"/>
      <c r="K333" s="175"/>
      <c r="L333" s="175"/>
      <c r="M333" s="175"/>
      <c r="N333" s="176"/>
      <c r="O333" s="176"/>
      <c r="P333" s="176"/>
      <c r="Q333" s="11" t="str">
        <f t="shared" si="34"/>
        <v/>
      </c>
      <c r="R333" s="171" t="str">
        <f t="shared" si="32"/>
        <v/>
      </c>
      <c r="S333" s="172" t="str">
        <f t="shared" si="33"/>
        <v/>
      </c>
      <c r="T333" s="3" t="str">
        <f t="shared" si="35"/>
        <v xml:space="preserve"> </v>
      </c>
      <c r="U333" s="3" t="str">
        <f>IF(D333&lt;&gt;"",VLOOKUP(D333,'Drop downs'!B:C,2,0),"")</f>
        <v/>
      </c>
      <c r="V333" s="3" t="str">
        <f t="shared" si="36"/>
        <v/>
      </c>
    </row>
    <row r="334" spans="1:22" x14ac:dyDescent="0.3">
      <c r="A334" s="47" t="str">
        <f t="shared" si="31"/>
        <v/>
      </c>
      <c r="B334" s="173"/>
      <c r="C334" s="173"/>
      <c r="D334" s="173"/>
      <c r="E334" s="173"/>
      <c r="F334" s="173"/>
      <c r="G334" s="173"/>
      <c r="H334" s="173"/>
      <c r="I334" s="173"/>
      <c r="J334" s="174"/>
      <c r="K334" s="175"/>
      <c r="L334" s="175"/>
      <c r="M334" s="175"/>
      <c r="N334" s="176"/>
      <c r="O334" s="176"/>
      <c r="P334" s="176"/>
      <c r="Q334" s="11" t="str">
        <f t="shared" si="34"/>
        <v/>
      </c>
      <c r="R334" s="171" t="str">
        <f t="shared" si="32"/>
        <v/>
      </c>
      <c r="S334" s="172" t="str">
        <f t="shared" si="33"/>
        <v/>
      </c>
      <c r="T334" s="3" t="str">
        <f t="shared" si="35"/>
        <v xml:space="preserve"> </v>
      </c>
      <c r="U334" s="3" t="str">
        <f>IF(D334&lt;&gt;"",VLOOKUP(D334,'Drop downs'!B:C,2,0),"")</f>
        <v/>
      </c>
      <c r="V334" s="3" t="str">
        <f t="shared" si="36"/>
        <v/>
      </c>
    </row>
    <row r="335" spans="1:22" x14ac:dyDescent="0.3">
      <c r="A335" s="47" t="str">
        <f t="shared" si="31"/>
        <v/>
      </c>
      <c r="B335" s="173"/>
      <c r="C335" s="173"/>
      <c r="D335" s="173"/>
      <c r="E335" s="173"/>
      <c r="F335" s="173"/>
      <c r="G335" s="173"/>
      <c r="H335" s="173"/>
      <c r="I335" s="173"/>
      <c r="J335" s="174"/>
      <c r="K335" s="175"/>
      <c r="L335" s="175"/>
      <c r="M335" s="175"/>
      <c r="N335" s="176"/>
      <c r="O335" s="176"/>
      <c r="P335" s="176"/>
      <c r="Q335" s="11" t="str">
        <f t="shared" si="34"/>
        <v/>
      </c>
      <c r="R335" s="171" t="str">
        <f t="shared" si="32"/>
        <v/>
      </c>
      <c r="S335" s="172" t="str">
        <f t="shared" si="33"/>
        <v/>
      </c>
      <c r="T335" s="3" t="str">
        <f t="shared" si="35"/>
        <v xml:space="preserve"> </v>
      </c>
      <c r="U335" s="3" t="str">
        <f>IF(D335&lt;&gt;"",VLOOKUP(D335,'Drop downs'!B:C,2,0),"")</f>
        <v/>
      </c>
      <c r="V335" s="3" t="str">
        <f t="shared" si="36"/>
        <v/>
      </c>
    </row>
    <row r="336" spans="1:22" x14ac:dyDescent="0.3">
      <c r="A336" s="47" t="str">
        <f t="shared" si="31"/>
        <v/>
      </c>
      <c r="B336" s="173"/>
      <c r="C336" s="173"/>
      <c r="D336" s="173"/>
      <c r="E336" s="173"/>
      <c r="F336" s="173"/>
      <c r="G336" s="173"/>
      <c r="H336" s="173"/>
      <c r="I336" s="173"/>
      <c r="J336" s="174"/>
      <c r="K336" s="175"/>
      <c r="L336" s="175"/>
      <c r="M336" s="175"/>
      <c r="N336" s="176"/>
      <c r="O336" s="176"/>
      <c r="P336" s="176"/>
      <c r="Q336" s="11" t="str">
        <f t="shared" si="34"/>
        <v/>
      </c>
      <c r="R336" s="171" t="str">
        <f t="shared" si="32"/>
        <v/>
      </c>
      <c r="S336" s="172" t="str">
        <f t="shared" si="33"/>
        <v/>
      </c>
      <c r="T336" s="3" t="str">
        <f t="shared" si="35"/>
        <v xml:space="preserve"> </v>
      </c>
      <c r="U336" s="3" t="str">
        <f>IF(D336&lt;&gt;"",VLOOKUP(D336,'Drop downs'!B:C,2,0),"")</f>
        <v/>
      </c>
      <c r="V336" s="3" t="str">
        <f t="shared" si="36"/>
        <v/>
      </c>
    </row>
    <row r="337" spans="1:22" x14ac:dyDescent="0.3">
      <c r="A337" s="47" t="str">
        <f t="shared" si="31"/>
        <v/>
      </c>
      <c r="B337" s="173"/>
      <c r="C337" s="173"/>
      <c r="D337" s="173"/>
      <c r="E337" s="173"/>
      <c r="F337" s="173"/>
      <c r="G337" s="173"/>
      <c r="H337" s="173"/>
      <c r="I337" s="173"/>
      <c r="J337" s="174"/>
      <c r="K337" s="175"/>
      <c r="L337" s="175"/>
      <c r="M337" s="175"/>
      <c r="N337" s="176"/>
      <c r="O337" s="176"/>
      <c r="P337" s="176"/>
      <c r="Q337" s="11" t="str">
        <f t="shared" si="34"/>
        <v/>
      </c>
      <c r="R337" s="171" t="str">
        <f t="shared" si="32"/>
        <v/>
      </c>
      <c r="S337" s="172" t="str">
        <f t="shared" si="33"/>
        <v/>
      </c>
      <c r="T337" s="3" t="str">
        <f t="shared" si="35"/>
        <v xml:space="preserve"> </v>
      </c>
      <c r="U337" s="3" t="str">
        <f>IF(D337&lt;&gt;"",VLOOKUP(D337,'Drop downs'!B:C,2,0),"")</f>
        <v/>
      </c>
      <c r="V337" s="3" t="str">
        <f t="shared" si="36"/>
        <v/>
      </c>
    </row>
    <row r="338" spans="1:22" x14ac:dyDescent="0.3">
      <c r="A338" s="47" t="str">
        <f t="shared" si="31"/>
        <v/>
      </c>
      <c r="B338" s="173"/>
      <c r="C338" s="173"/>
      <c r="D338" s="173"/>
      <c r="E338" s="173"/>
      <c r="F338" s="173"/>
      <c r="G338" s="173"/>
      <c r="H338" s="173"/>
      <c r="I338" s="173"/>
      <c r="J338" s="174"/>
      <c r="K338" s="175"/>
      <c r="L338" s="175"/>
      <c r="M338" s="175"/>
      <c r="N338" s="176"/>
      <c r="O338" s="176"/>
      <c r="P338" s="176"/>
      <c r="Q338" s="11" t="str">
        <f t="shared" si="34"/>
        <v/>
      </c>
      <c r="R338" s="171" t="str">
        <f t="shared" si="32"/>
        <v/>
      </c>
      <c r="S338" s="172" t="str">
        <f t="shared" si="33"/>
        <v/>
      </c>
      <c r="T338" s="3" t="str">
        <f t="shared" si="35"/>
        <v xml:space="preserve"> </v>
      </c>
      <c r="U338" s="3" t="str">
        <f>IF(D338&lt;&gt;"",VLOOKUP(D338,'Drop downs'!B:C,2,0),"")</f>
        <v/>
      </c>
      <c r="V338" s="3" t="str">
        <f t="shared" si="36"/>
        <v/>
      </c>
    </row>
    <row r="339" spans="1:22" x14ac:dyDescent="0.3">
      <c r="A339" s="47" t="str">
        <f t="shared" si="31"/>
        <v/>
      </c>
      <c r="B339" s="173"/>
      <c r="C339" s="173"/>
      <c r="D339" s="173"/>
      <c r="E339" s="173"/>
      <c r="F339" s="173"/>
      <c r="G339" s="173"/>
      <c r="H339" s="173"/>
      <c r="I339" s="173"/>
      <c r="J339" s="174"/>
      <c r="K339" s="175"/>
      <c r="L339" s="175"/>
      <c r="M339" s="175"/>
      <c r="N339" s="176"/>
      <c r="O339" s="176"/>
      <c r="P339" s="176"/>
      <c r="Q339" s="11" t="str">
        <f t="shared" si="34"/>
        <v/>
      </c>
      <c r="R339" s="171" t="str">
        <f t="shared" si="32"/>
        <v/>
      </c>
      <c r="S339" s="172" t="str">
        <f t="shared" si="33"/>
        <v/>
      </c>
      <c r="T339" s="3" t="str">
        <f t="shared" si="35"/>
        <v xml:space="preserve"> </v>
      </c>
      <c r="U339" s="3" t="str">
        <f>IF(D339&lt;&gt;"",VLOOKUP(D339,'Drop downs'!B:C,2,0),"")</f>
        <v/>
      </c>
      <c r="V339" s="3" t="str">
        <f t="shared" si="36"/>
        <v/>
      </c>
    </row>
    <row r="340" spans="1:22" x14ac:dyDescent="0.3">
      <c r="A340" s="47" t="str">
        <f t="shared" si="31"/>
        <v/>
      </c>
      <c r="B340" s="173"/>
      <c r="C340" s="173"/>
      <c r="D340" s="173"/>
      <c r="E340" s="173"/>
      <c r="F340" s="173"/>
      <c r="G340" s="173"/>
      <c r="H340" s="173"/>
      <c r="I340" s="173"/>
      <c r="J340" s="174"/>
      <c r="K340" s="175"/>
      <c r="L340" s="175"/>
      <c r="M340" s="175"/>
      <c r="N340" s="176"/>
      <c r="O340" s="176"/>
      <c r="P340" s="176"/>
      <c r="Q340" s="11" t="str">
        <f t="shared" si="34"/>
        <v/>
      </c>
      <c r="R340" s="171" t="str">
        <f t="shared" si="32"/>
        <v/>
      </c>
      <c r="S340" s="172" t="str">
        <f t="shared" si="33"/>
        <v/>
      </c>
      <c r="T340" s="3" t="str">
        <f t="shared" si="35"/>
        <v xml:space="preserve"> </v>
      </c>
      <c r="U340" s="3" t="str">
        <f>IF(D340&lt;&gt;"",VLOOKUP(D340,'Drop downs'!B:C,2,0),"")</f>
        <v/>
      </c>
      <c r="V340" s="3" t="str">
        <f t="shared" si="36"/>
        <v/>
      </c>
    </row>
    <row r="341" spans="1:22" x14ac:dyDescent="0.3">
      <c r="A341" s="47" t="str">
        <f t="shared" si="31"/>
        <v/>
      </c>
      <c r="B341" s="173"/>
      <c r="C341" s="173"/>
      <c r="D341" s="173"/>
      <c r="E341" s="173"/>
      <c r="F341" s="173"/>
      <c r="G341" s="173"/>
      <c r="H341" s="173"/>
      <c r="I341" s="173"/>
      <c r="J341" s="174"/>
      <c r="K341" s="175"/>
      <c r="L341" s="175"/>
      <c r="M341" s="175"/>
      <c r="N341" s="176"/>
      <c r="O341" s="176"/>
      <c r="P341" s="176"/>
      <c r="Q341" s="11" t="str">
        <f t="shared" si="34"/>
        <v/>
      </c>
      <c r="R341" s="171" t="str">
        <f t="shared" si="32"/>
        <v/>
      </c>
      <c r="S341" s="172" t="str">
        <f t="shared" si="33"/>
        <v/>
      </c>
      <c r="T341" s="3" t="str">
        <f t="shared" si="35"/>
        <v xml:space="preserve"> </v>
      </c>
      <c r="U341" s="3" t="str">
        <f>IF(D341&lt;&gt;"",VLOOKUP(D341,'Drop downs'!B:C,2,0),"")</f>
        <v/>
      </c>
      <c r="V341" s="3" t="str">
        <f t="shared" si="36"/>
        <v/>
      </c>
    </row>
    <row r="342" spans="1:22" x14ac:dyDescent="0.3">
      <c r="A342" s="47" t="str">
        <f t="shared" si="31"/>
        <v/>
      </c>
      <c r="B342" s="173"/>
      <c r="C342" s="173"/>
      <c r="D342" s="173"/>
      <c r="E342" s="173"/>
      <c r="F342" s="173"/>
      <c r="G342" s="173"/>
      <c r="H342" s="173"/>
      <c r="I342" s="173"/>
      <c r="J342" s="174"/>
      <c r="K342" s="175"/>
      <c r="L342" s="175"/>
      <c r="M342" s="175"/>
      <c r="N342" s="176"/>
      <c r="O342" s="176"/>
      <c r="P342" s="176"/>
      <c r="Q342" s="11" t="str">
        <f t="shared" si="34"/>
        <v/>
      </c>
      <c r="R342" s="171" t="str">
        <f t="shared" si="32"/>
        <v/>
      </c>
      <c r="S342" s="172" t="str">
        <f t="shared" si="33"/>
        <v/>
      </c>
      <c r="T342" s="3" t="str">
        <f t="shared" si="35"/>
        <v xml:space="preserve"> </v>
      </c>
      <c r="U342" s="3" t="str">
        <f>IF(D342&lt;&gt;"",VLOOKUP(D342,'Drop downs'!B:C,2,0),"")</f>
        <v/>
      </c>
      <c r="V342" s="3" t="str">
        <f t="shared" si="36"/>
        <v/>
      </c>
    </row>
    <row r="343" spans="1:22" x14ac:dyDescent="0.3">
      <c r="A343" s="47" t="str">
        <f t="shared" si="31"/>
        <v/>
      </c>
      <c r="B343" s="173"/>
      <c r="C343" s="173"/>
      <c r="D343" s="173"/>
      <c r="E343" s="173"/>
      <c r="F343" s="173"/>
      <c r="G343" s="173"/>
      <c r="H343" s="173"/>
      <c r="I343" s="173"/>
      <c r="J343" s="174"/>
      <c r="K343" s="175"/>
      <c r="L343" s="175"/>
      <c r="M343" s="175"/>
      <c r="N343" s="176"/>
      <c r="O343" s="176"/>
      <c r="P343" s="176"/>
      <c r="Q343" s="11" t="str">
        <f t="shared" si="34"/>
        <v/>
      </c>
      <c r="R343" s="171" t="str">
        <f t="shared" si="32"/>
        <v/>
      </c>
      <c r="S343" s="172" t="str">
        <f t="shared" si="33"/>
        <v/>
      </c>
      <c r="T343" s="3" t="str">
        <f t="shared" si="35"/>
        <v xml:space="preserve"> </v>
      </c>
      <c r="U343" s="3" t="str">
        <f>IF(D343&lt;&gt;"",VLOOKUP(D343,'Drop downs'!B:C,2,0),"")</f>
        <v/>
      </c>
      <c r="V343" s="3" t="str">
        <f t="shared" si="36"/>
        <v/>
      </c>
    </row>
    <row r="344" spans="1:22" x14ac:dyDescent="0.3">
      <c r="A344" s="47" t="str">
        <f t="shared" si="31"/>
        <v/>
      </c>
      <c r="B344" s="173"/>
      <c r="C344" s="173"/>
      <c r="D344" s="173"/>
      <c r="E344" s="173"/>
      <c r="F344" s="173"/>
      <c r="G344" s="173"/>
      <c r="H344" s="173"/>
      <c r="I344" s="173"/>
      <c r="J344" s="174"/>
      <c r="K344" s="175"/>
      <c r="L344" s="175"/>
      <c r="M344" s="175"/>
      <c r="N344" s="176"/>
      <c r="O344" s="176"/>
      <c r="P344" s="176"/>
      <c r="Q344" s="11" t="str">
        <f t="shared" si="34"/>
        <v/>
      </c>
      <c r="R344" s="171" t="str">
        <f t="shared" si="32"/>
        <v/>
      </c>
      <c r="S344" s="172" t="str">
        <f t="shared" si="33"/>
        <v/>
      </c>
      <c r="T344" s="3" t="str">
        <f t="shared" si="35"/>
        <v xml:space="preserve"> </v>
      </c>
      <c r="U344" s="3" t="str">
        <f>IF(D344&lt;&gt;"",VLOOKUP(D344,'Drop downs'!B:C,2,0),"")</f>
        <v/>
      </c>
      <c r="V344" s="3" t="str">
        <f t="shared" si="36"/>
        <v/>
      </c>
    </row>
    <row r="345" spans="1:22" x14ac:dyDescent="0.3">
      <c r="A345" s="47" t="str">
        <f t="shared" si="31"/>
        <v/>
      </c>
      <c r="B345" s="173"/>
      <c r="C345" s="173"/>
      <c r="D345" s="173"/>
      <c r="E345" s="173"/>
      <c r="F345" s="173"/>
      <c r="G345" s="173"/>
      <c r="H345" s="173"/>
      <c r="I345" s="173"/>
      <c r="J345" s="174"/>
      <c r="K345" s="175"/>
      <c r="L345" s="175"/>
      <c r="M345" s="175"/>
      <c r="N345" s="176"/>
      <c r="O345" s="176"/>
      <c r="P345" s="176"/>
      <c r="Q345" s="11" t="str">
        <f t="shared" si="34"/>
        <v/>
      </c>
      <c r="R345" s="171" t="str">
        <f t="shared" si="32"/>
        <v/>
      </c>
      <c r="S345" s="172" t="str">
        <f t="shared" si="33"/>
        <v/>
      </c>
      <c r="T345" s="3" t="str">
        <f t="shared" si="35"/>
        <v xml:space="preserve"> </v>
      </c>
      <c r="U345" s="3" t="str">
        <f>IF(D345&lt;&gt;"",VLOOKUP(D345,'Drop downs'!B:C,2,0),"")</f>
        <v/>
      </c>
      <c r="V345" s="3" t="str">
        <f t="shared" si="36"/>
        <v/>
      </c>
    </row>
    <row r="346" spans="1:22" x14ac:dyDescent="0.3">
      <c r="A346" s="47" t="str">
        <f t="shared" si="31"/>
        <v/>
      </c>
      <c r="B346" s="173"/>
      <c r="C346" s="173"/>
      <c r="D346" s="173"/>
      <c r="E346" s="173"/>
      <c r="F346" s="173"/>
      <c r="G346" s="173"/>
      <c r="H346" s="173"/>
      <c r="I346" s="173"/>
      <c r="J346" s="174"/>
      <c r="K346" s="175"/>
      <c r="L346" s="175"/>
      <c r="M346" s="175"/>
      <c r="N346" s="176"/>
      <c r="O346" s="176"/>
      <c r="P346" s="176"/>
      <c r="Q346" s="11" t="str">
        <f t="shared" si="34"/>
        <v/>
      </c>
      <c r="R346" s="171" t="str">
        <f t="shared" si="32"/>
        <v/>
      </c>
      <c r="S346" s="172" t="str">
        <f t="shared" si="33"/>
        <v/>
      </c>
      <c r="T346" s="3" t="str">
        <f t="shared" si="35"/>
        <v xml:space="preserve"> </v>
      </c>
      <c r="U346" s="3" t="str">
        <f>IF(D346&lt;&gt;"",VLOOKUP(D346,'Drop downs'!B:C,2,0),"")</f>
        <v/>
      </c>
      <c r="V346" s="3" t="str">
        <f t="shared" si="36"/>
        <v/>
      </c>
    </row>
    <row r="347" spans="1:22" x14ac:dyDescent="0.3">
      <c r="A347" s="47" t="str">
        <f t="shared" si="31"/>
        <v/>
      </c>
      <c r="B347" s="173"/>
      <c r="C347" s="173"/>
      <c r="D347" s="173"/>
      <c r="E347" s="173"/>
      <c r="F347" s="173"/>
      <c r="G347" s="173"/>
      <c r="H347" s="173"/>
      <c r="I347" s="173"/>
      <c r="J347" s="174"/>
      <c r="K347" s="175"/>
      <c r="L347" s="175"/>
      <c r="M347" s="175"/>
      <c r="N347" s="176"/>
      <c r="O347" s="176"/>
      <c r="P347" s="176"/>
      <c r="Q347" s="11" t="str">
        <f t="shared" si="34"/>
        <v/>
      </c>
      <c r="R347" s="171" t="str">
        <f t="shared" si="32"/>
        <v/>
      </c>
      <c r="S347" s="172" t="str">
        <f t="shared" si="33"/>
        <v/>
      </c>
      <c r="T347" s="3" t="str">
        <f t="shared" si="35"/>
        <v xml:space="preserve"> </v>
      </c>
      <c r="U347" s="3" t="str">
        <f>IF(D347&lt;&gt;"",VLOOKUP(D347,'Drop downs'!B:C,2,0),"")</f>
        <v/>
      </c>
      <c r="V347" s="3" t="str">
        <f t="shared" si="36"/>
        <v/>
      </c>
    </row>
    <row r="348" spans="1:22" x14ac:dyDescent="0.3">
      <c r="A348" s="47" t="str">
        <f t="shared" si="31"/>
        <v/>
      </c>
      <c r="B348" s="173"/>
      <c r="C348" s="173"/>
      <c r="D348" s="173"/>
      <c r="E348" s="173"/>
      <c r="F348" s="173"/>
      <c r="G348" s="173"/>
      <c r="H348" s="173"/>
      <c r="I348" s="173"/>
      <c r="J348" s="174"/>
      <c r="K348" s="175"/>
      <c r="L348" s="175"/>
      <c r="M348" s="175"/>
      <c r="N348" s="176"/>
      <c r="O348" s="176"/>
      <c r="P348" s="176"/>
      <c r="Q348" s="11" t="str">
        <f t="shared" si="34"/>
        <v/>
      </c>
      <c r="R348" s="171" t="str">
        <f t="shared" si="32"/>
        <v/>
      </c>
      <c r="S348" s="172" t="str">
        <f t="shared" si="33"/>
        <v/>
      </c>
      <c r="T348" s="3" t="str">
        <f t="shared" si="35"/>
        <v xml:space="preserve"> </v>
      </c>
      <c r="U348" s="3" t="str">
        <f>IF(D348&lt;&gt;"",VLOOKUP(D348,'Drop downs'!B:C,2,0),"")</f>
        <v/>
      </c>
      <c r="V348" s="3" t="str">
        <f t="shared" si="36"/>
        <v/>
      </c>
    </row>
    <row r="349" spans="1:22" x14ac:dyDescent="0.3">
      <c r="A349" s="47" t="str">
        <f t="shared" si="31"/>
        <v/>
      </c>
      <c r="B349" s="173"/>
      <c r="C349" s="173"/>
      <c r="D349" s="173"/>
      <c r="E349" s="173"/>
      <c r="F349" s="173"/>
      <c r="G349" s="173"/>
      <c r="H349" s="173"/>
      <c r="I349" s="173"/>
      <c r="J349" s="174"/>
      <c r="K349" s="175"/>
      <c r="L349" s="175"/>
      <c r="M349" s="175"/>
      <c r="N349" s="176"/>
      <c r="O349" s="176"/>
      <c r="P349" s="176"/>
      <c r="Q349" s="11" t="str">
        <f t="shared" si="34"/>
        <v/>
      </c>
      <c r="R349" s="171" t="str">
        <f t="shared" si="32"/>
        <v/>
      </c>
      <c r="S349" s="172" t="str">
        <f t="shared" si="33"/>
        <v/>
      </c>
      <c r="T349" s="3" t="str">
        <f t="shared" si="35"/>
        <v xml:space="preserve"> </v>
      </c>
      <c r="U349" s="3" t="str">
        <f>IF(D349&lt;&gt;"",VLOOKUP(D349,'Drop downs'!B:C,2,0),"")</f>
        <v/>
      </c>
      <c r="V349" s="3" t="str">
        <f t="shared" si="36"/>
        <v/>
      </c>
    </row>
    <row r="350" spans="1:22" x14ac:dyDescent="0.3">
      <c r="A350" s="47" t="str">
        <f t="shared" si="31"/>
        <v/>
      </c>
      <c r="B350" s="173"/>
      <c r="C350" s="173"/>
      <c r="D350" s="173"/>
      <c r="E350" s="173"/>
      <c r="F350" s="173"/>
      <c r="G350" s="173"/>
      <c r="H350" s="173"/>
      <c r="I350" s="173"/>
      <c r="J350" s="174"/>
      <c r="K350" s="175"/>
      <c r="L350" s="175"/>
      <c r="M350" s="175"/>
      <c r="N350" s="176"/>
      <c r="O350" s="176"/>
      <c r="P350" s="176"/>
      <c r="Q350" s="11" t="str">
        <f t="shared" si="34"/>
        <v/>
      </c>
      <c r="R350" s="171" t="str">
        <f t="shared" si="32"/>
        <v/>
      </c>
      <c r="S350" s="172" t="str">
        <f t="shared" si="33"/>
        <v/>
      </c>
      <c r="T350" s="3" t="str">
        <f t="shared" si="35"/>
        <v xml:space="preserve"> </v>
      </c>
      <c r="U350" s="3" t="str">
        <f>IF(D350&lt;&gt;"",VLOOKUP(D350,'Drop downs'!B:C,2,0),"")</f>
        <v/>
      </c>
      <c r="V350" s="3" t="str">
        <f t="shared" si="36"/>
        <v/>
      </c>
    </row>
    <row r="351" spans="1:22" x14ac:dyDescent="0.3">
      <c r="A351" s="47" t="str">
        <f t="shared" si="31"/>
        <v/>
      </c>
      <c r="B351" s="173"/>
      <c r="C351" s="173"/>
      <c r="D351" s="173"/>
      <c r="E351" s="173"/>
      <c r="F351" s="173"/>
      <c r="G351" s="173"/>
      <c r="H351" s="173"/>
      <c r="I351" s="173"/>
      <c r="J351" s="174"/>
      <c r="K351" s="175"/>
      <c r="L351" s="175"/>
      <c r="M351" s="175"/>
      <c r="N351" s="176"/>
      <c r="O351" s="176"/>
      <c r="P351" s="176"/>
      <c r="Q351" s="11" t="str">
        <f t="shared" si="34"/>
        <v/>
      </c>
      <c r="R351" s="171" t="str">
        <f t="shared" si="32"/>
        <v/>
      </c>
      <c r="S351" s="172" t="str">
        <f t="shared" si="33"/>
        <v/>
      </c>
      <c r="T351" s="3" t="str">
        <f t="shared" si="35"/>
        <v xml:space="preserve"> </v>
      </c>
      <c r="U351" s="3" t="str">
        <f>IF(D351&lt;&gt;"",VLOOKUP(D351,'Drop downs'!B:C,2,0),"")</f>
        <v/>
      </c>
      <c r="V351" s="3" t="str">
        <f t="shared" si="36"/>
        <v/>
      </c>
    </row>
    <row r="352" spans="1:22" x14ac:dyDescent="0.3">
      <c r="A352" s="47" t="str">
        <f t="shared" si="31"/>
        <v/>
      </c>
      <c r="B352" s="173"/>
      <c r="C352" s="173"/>
      <c r="D352" s="173"/>
      <c r="E352" s="173"/>
      <c r="F352" s="173"/>
      <c r="G352" s="173"/>
      <c r="H352" s="173"/>
      <c r="I352" s="173"/>
      <c r="J352" s="174"/>
      <c r="K352" s="175"/>
      <c r="L352" s="175"/>
      <c r="M352" s="175"/>
      <c r="N352" s="176"/>
      <c r="O352" s="176"/>
      <c r="P352" s="176"/>
      <c r="Q352" s="11" t="str">
        <f t="shared" si="34"/>
        <v/>
      </c>
      <c r="R352" s="171" t="str">
        <f t="shared" si="32"/>
        <v/>
      </c>
      <c r="S352" s="172" t="str">
        <f t="shared" si="33"/>
        <v/>
      </c>
      <c r="T352" s="3" t="str">
        <f t="shared" si="35"/>
        <v xml:space="preserve"> </v>
      </c>
      <c r="U352" s="3" t="str">
        <f>IF(D352&lt;&gt;"",VLOOKUP(D352,'Drop downs'!B:C,2,0),"")</f>
        <v/>
      </c>
      <c r="V352" s="3" t="str">
        <f t="shared" si="36"/>
        <v/>
      </c>
    </row>
    <row r="353" spans="1:22" x14ac:dyDescent="0.3">
      <c r="A353" s="47" t="str">
        <f t="shared" si="31"/>
        <v/>
      </c>
      <c r="B353" s="173"/>
      <c r="C353" s="173"/>
      <c r="D353" s="173"/>
      <c r="E353" s="173"/>
      <c r="F353" s="173"/>
      <c r="G353" s="173"/>
      <c r="H353" s="173"/>
      <c r="I353" s="173"/>
      <c r="J353" s="174"/>
      <c r="K353" s="175"/>
      <c r="L353" s="175"/>
      <c r="M353" s="175"/>
      <c r="N353" s="176"/>
      <c r="O353" s="176"/>
      <c r="P353" s="176"/>
      <c r="Q353" s="11" t="str">
        <f t="shared" si="34"/>
        <v/>
      </c>
      <c r="R353" s="171" t="str">
        <f t="shared" si="32"/>
        <v/>
      </c>
      <c r="S353" s="172" t="str">
        <f t="shared" si="33"/>
        <v/>
      </c>
      <c r="T353" s="3" t="str">
        <f t="shared" si="35"/>
        <v xml:space="preserve"> </v>
      </c>
      <c r="U353" s="3" t="str">
        <f>IF(D353&lt;&gt;"",VLOOKUP(D353,'Drop downs'!B:C,2,0),"")</f>
        <v/>
      </c>
      <c r="V353" s="3" t="str">
        <f t="shared" si="36"/>
        <v/>
      </c>
    </row>
    <row r="354" spans="1:22" x14ac:dyDescent="0.3">
      <c r="A354" s="47" t="str">
        <f t="shared" si="31"/>
        <v/>
      </c>
      <c r="B354" s="173"/>
      <c r="C354" s="173"/>
      <c r="D354" s="173"/>
      <c r="E354" s="173"/>
      <c r="F354" s="173"/>
      <c r="G354" s="173"/>
      <c r="H354" s="173"/>
      <c r="I354" s="173"/>
      <c r="J354" s="174"/>
      <c r="K354" s="175"/>
      <c r="L354" s="175"/>
      <c r="M354" s="175"/>
      <c r="N354" s="176"/>
      <c r="O354" s="176"/>
      <c r="P354" s="176"/>
      <c r="Q354" s="11" t="str">
        <f t="shared" si="34"/>
        <v/>
      </c>
      <c r="R354" s="171" t="str">
        <f t="shared" si="32"/>
        <v/>
      </c>
      <c r="S354" s="172" t="str">
        <f t="shared" si="33"/>
        <v/>
      </c>
      <c r="T354" s="3" t="str">
        <f t="shared" si="35"/>
        <v xml:space="preserve"> </v>
      </c>
      <c r="U354" s="3" t="str">
        <f>IF(D354&lt;&gt;"",VLOOKUP(D354,'Drop downs'!B:C,2,0),"")</f>
        <v/>
      </c>
      <c r="V354" s="3" t="str">
        <f t="shared" si="36"/>
        <v/>
      </c>
    </row>
    <row r="355" spans="1:22" x14ac:dyDescent="0.3">
      <c r="A355" s="47" t="str">
        <f t="shared" si="31"/>
        <v/>
      </c>
      <c r="B355" s="173"/>
      <c r="C355" s="173"/>
      <c r="D355" s="173"/>
      <c r="E355" s="173"/>
      <c r="F355" s="173"/>
      <c r="G355" s="173"/>
      <c r="H355" s="173"/>
      <c r="I355" s="173"/>
      <c r="J355" s="174"/>
      <c r="K355" s="175"/>
      <c r="L355" s="175"/>
      <c r="M355" s="175"/>
      <c r="N355" s="176"/>
      <c r="O355" s="176"/>
      <c r="P355" s="176"/>
      <c r="Q355" s="11" t="str">
        <f t="shared" si="34"/>
        <v/>
      </c>
      <c r="R355" s="171" t="str">
        <f t="shared" si="32"/>
        <v/>
      </c>
      <c r="S355" s="172" t="str">
        <f t="shared" si="33"/>
        <v/>
      </c>
      <c r="T355" s="3" t="str">
        <f t="shared" si="35"/>
        <v xml:space="preserve"> </v>
      </c>
      <c r="U355" s="3" t="str">
        <f>IF(D355&lt;&gt;"",VLOOKUP(D355,'Drop downs'!B:C,2,0),"")</f>
        <v/>
      </c>
      <c r="V355" s="3" t="str">
        <f t="shared" si="36"/>
        <v/>
      </c>
    </row>
    <row r="356" spans="1:22" x14ac:dyDescent="0.3">
      <c r="A356" s="47" t="str">
        <f t="shared" si="31"/>
        <v/>
      </c>
      <c r="B356" s="173"/>
      <c r="C356" s="173"/>
      <c r="D356" s="173"/>
      <c r="E356" s="173"/>
      <c r="F356" s="173"/>
      <c r="G356" s="173"/>
      <c r="H356" s="173"/>
      <c r="I356" s="173"/>
      <c r="J356" s="174"/>
      <c r="K356" s="175"/>
      <c r="L356" s="175"/>
      <c r="M356" s="175"/>
      <c r="N356" s="176"/>
      <c r="O356" s="176"/>
      <c r="P356" s="176"/>
      <c r="Q356" s="11" t="str">
        <f t="shared" si="34"/>
        <v/>
      </c>
      <c r="R356" s="171" t="str">
        <f t="shared" si="32"/>
        <v/>
      </c>
      <c r="S356" s="172" t="str">
        <f t="shared" si="33"/>
        <v/>
      </c>
      <c r="T356" s="3" t="str">
        <f t="shared" si="35"/>
        <v xml:space="preserve"> </v>
      </c>
      <c r="U356" s="3" t="str">
        <f>IF(D356&lt;&gt;"",VLOOKUP(D356,'Drop downs'!B:C,2,0),"")</f>
        <v/>
      </c>
      <c r="V356" s="3" t="str">
        <f t="shared" si="36"/>
        <v/>
      </c>
    </row>
    <row r="357" spans="1:22" x14ac:dyDescent="0.3">
      <c r="A357" s="47" t="str">
        <f t="shared" si="31"/>
        <v/>
      </c>
      <c r="B357" s="173"/>
      <c r="C357" s="173"/>
      <c r="D357" s="173"/>
      <c r="E357" s="173"/>
      <c r="F357" s="173"/>
      <c r="G357" s="173"/>
      <c r="H357" s="173"/>
      <c r="I357" s="173"/>
      <c r="J357" s="174"/>
      <c r="K357" s="175"/>
      <c r="L357" s="175"/>
      <c r="M357" s="175"/>
      <c r="N357" s="176"/>
      <c r="O357" s="176"/>
      <c r="P357" s="176"/>
      <c r="Q357" s="11" t="str">
        <f t="shared" si="34"/>
        <v/>
      </c>
      <c r="R357" s="171" t="str">
        <f t="shared" si="32"/>
        <v/>
      </c>
      <c r="S357" s="172" t="str">
        <f t="shared" si="33"/>
        <v/>
      </c>
      <c r="T357" s="3" t="str">
        <f t="shared" si="35"/>
        <v xml:space="preserve"> </v>
      </c>
      <c r="U357" s="3" t="str">
        <f>IF(D357&lt;&gt;"",VLOOKUP(D357,'Drop downs'!B:C,2,0),"")</f>
        <v/>
      </c>
      <c r="V357" s="3" t="str">
        <f t="shared" si="36"/>
        <v/>
      </c>
    </row>
    <row r="358" spans="1:22" x14ac:dyDescent="0.3">
      <c r="A358" s="47" t="str">
        <f t="shared" si="31"/>
        <v/>
      </c>
      <c r="B358" s="173"/>
      <c r="C358" s="173"/>
      <c r="D358" s="173"/>
      <c r="E358" s="173"/>
      <c r="F358" s="173"/>
      <c r="G358" s="173"/>
      <c r="H358" s="173"/>
      <c r="I358" s="173"/>
      <c r="J358" s="174"/>
      <c r="K358" s="175"/>
      <c r="L358" s="175"/>
      <c r="M358" s="175"/>
      <c r="N358" s="176"/>
      <c r="O358" s="176"/>
      <c r="P358" s="176"/>
      <c r="Q358" s="11" t="str">
        <f t="shared" si="34"/>
        <v/>
      </c>
      <c r="R358" s="171" t="str">
        <f t="shared" si="32"/>
        <v/>
      </c>
      <c r="S358" s="172" t="str">
        <f t="shared" si="33"/>
        <v/>
      </c>
      <c r="T358" s="3" t="str">
        <f t="shared" si="35"/>
        <v xml:space="preserve"> </v>
      </c>
      <c r="U358" s="3" t="str">
        <f>IF(D358&lt;&gt;"",VLOOKUP(D358,'Drop downs'!B:C,2,0),"")</f>
        <v/>
      </c>
      <c r="V358" s="3" t="str">
        <f t="shared" si="36"/>
        <v/>
      </c>
    </row>
    <row r="359" spans="1:22" x14ac:dyDescent="0.3">
      <c r="A359" s="47" t="str">
        <f t="shared" si="31"/>
        <v/>
      </c>
      <c r="B359" s="173"/>
      <c r="C359" s="173"/>
      <c r="D359" s="173"/>
      <c r="E359" s="173"/>
      <c r="F359" s="173"/>
      <c r="G359" s="173"/>
      <c r="H359" s="173"/>
      <c r="I359" s="173"/>
      <c r="J359" s="174"/>
      <c r="K359" s="175"/>
      <c r="L359" s="175"/>
      <c r="M359" s="175"/>
      <c r="N359" s="176"/>
      <c r="O359" s="176"/>
      <c r="P359" s="176"/>
      <c r="Q359" s="11" t="str">
        <f t="shared" si="34"/>
        <v/>
      </c>
      <c r="R359" s="171" t="str">
        <f t="shared" si="32"/>
        <v/>
      </c>
      <c r="S359" s="172" t="str">
        <f t="shared" si="33"/>
        <v/>
      </c>
      <c r="T359" s="3" t="str">
        <f t="shared" si="35"/>
        <v xml:space="preserve"> </v>
      </c>
      <c r="U359" s="3" t="str">
        <f>IF(D359&lt;&gt;"",VLOOKUP(D359,'Drop downs'!B:C,2,0),"")</f>
        <v/>
      </c>
      <c r="V359" s="3" t="str">
        <f t="shared" si="36"/>
        <v/>
      </c>
    </row>
    <row r="360" spans="1:22" x14ac:dyDescent="0.3">
      <c r="A360" s="47" t="str">
        <f t="shared" si="31"/>
        <v/>
      </c>
      <c r="B360" s="173"/>
      <c r="C360" s="173"/>
      <c r="D360" s="173"/>
      <c r="E360" s="173"/>
      <c r="F360" s="173"/>
      <c r="G360" s="173"/>
      <c r="H360" s="173"/>
      <c r="I360" s="173"/>
      <c r="J360" s="174"/>
      <c r="K360" s="175"/>
      <c r="L360" s="175"/>
      <c r="M360" s="175"/>
      <c r="N360" s="176"/>
      <c r="O360" s="176"/>
      <c r="P360" s="176"/>
      <c r="Q360" s="11" t="str">
        <f t="shared" si="34"/>
        <v/>
      </c>
      <c r="R360" s="171" t="str">
        <f t="shared" si="32"/>
        <v/>
      </c>
      <c r="S360" s="172" t="str">
        <f t="shared" si="33"/>
        <v/>
      </c>
      <c r="T360" s="3" t="str">
        <f t="shared" si="35"/>
        <v xml:space="preserve"> </v>
      </c>
      <c r="U360" s="3" t="str">
        <f>IF(D360&lt;&gt;"",VLOOKUP(D360,'Drop downs'!B:C,2,0),"")</f>
        <v/>
      </c>
      <c r="V360" s="3" t="str">
        <f t="shared" si="36"/>
        <v/>
      </c>
    </row>
    <row r="361" spans="1:22" x14ac:dyDescent="0.3">
      <c r="A361" s="47" t="str">
        <f t="shared" si="31"/>
        <v/>
      </c>
      <c r="B361" s="173"/>
      <c r="C361" s="173"/>
      <c r="D361" s="173"/>
      <c r="E361" s="173"/>
      <c r="F361" s="173"/>
      <c r="G361" s="173"/>
      <c r="H361" s="173"/>
      <c r="I361" s="173"/>
      <c r="J361" s="174"/>
      <c r="K361" s="175"/>
      <c r="L361" s="175"/>
      <c r="M361" s="175"/>
      <c r="N361" s="176"/>
      <c r="O361" s="176"/>
      <c r="P361" s="176"/>
      <c r="Q361" s="11" t="str">
        <f t="shared" si="34"/>
        <v/>
      </c>
      <c r="R361" s="171" t="str">
        <f t="shared" si="32"/>
        <v/>
      </c>
      <c r="S361" s="172" t="str">
        <f t="shared" si="33"/>
        <v/>
      </c>
      <c r="T361" s="3" t="str">
        <f t="shared" si="35"/>
        <v xml:space="preserve"> </v>
      </c>
      <c r="U361" s="3" t="str">
        <f>IF(D361&lt;&gt;"",VLOOKUP(D361,'Drop downs'!B:C,2,0),"")</f>
        <v/>
      </c>
      <c r="V361" s="3" t="str">
        <f t="shared" si="36"/>
        <v/>
      </c>
    </row>
    <row r="362" spans="1:22" x14ac:dyDescent="0.3">
      <c r="A362" s="47" t="str">
        <f t="shared" si="31"/>
        <v/>
      </c>
      <c r="B362" s="173"/>
      <c r="C362" s="173"/>
      <c r="D362" s="173"/>
      <c r="E362" s="173"/>
      <c r="F362" s="173"/>
      <c r="G362" s="173"/>
      <c r="H362" s="173"/>
      <c r="I362" s="173"/>
      <c r="J362" s="174"/>
      <c r="K362" s="175"/>
      <c r="L362" s="175"/>
      <c r="M362" s="175"/>
      <c r="N362" s="176"/>
      <c r="O362" s="176"/>
      <c r="P362" s="176"/>
      <c r="Q362" s="11" t="str">
        <f t="shared" si="34"/>
        <v/>
      </c>
      <c r="R362" s="171" t="str">
        <f t="shared" si="32"/>
        <v/>
      </c>
      <c r="S362" s="172" t="str">
        <f t="shared" si="33"/>
        <v/>
      </c>
      <c r="T362" s="3" t="str">
        <f t="shared" si="35"/>
        <v xml:space="preserve"> </v>
      </c>
      <c r="U362" s="3" t="str">
        <f>IF(D362&lt;&gt;"",VLOOKUP(D362,'Drop downs'!B:C,2,0),"")</f>
        <v/>
      </c>
      <c r="V362" s="3" t="str">
        <f t="shared" si="36"/>
        <v/>
      </c>
    </row>
    <row r="363" spans="1:22" x14ac:dyDescent="0.3">
      <c r="A363" s="47" t="str">
        <f t="shared" si="31"/>
        <v/>
      </c>
      <c r="B363" s="173"/>
      <c r="C363" s="173"/>
      <c r="D363" s="173"/>
      <c r="E363" s="173"/>
      <c r="F363" s="173"/>
      <c r="G363" s="173"/>
      <c r="H363" s="173"/>
      <c r="I363" s="173"/>
      <c r="J363" s="174"/>
      <c r="K363" s="175"/>
      <c r="L363" s="175"/>
      <c r="M363" s="175"/>
      <c r="N363" s="176"/>
      <c r="O363" s="176"/>
      <c r="P363" s="176"/>
      <c r="Q363" s="11" t="str">
        <f t="shared" si="34"/>
        <v/>
      </c>
      <c r="R363" s="171" t="str">
        <f t="shared" si="32"/>
        <v/>
      </c>
      <c r="S363" s="172" t="str">
        <f t="shared" si="33"/>
        <v/>
      </c>
      <c r="T363" s="3" t="str">
        <f t="shared" si="35"/>
        <v xml:space="preserve"> </v>
      </c>
      <c r="U363" s="3" t="str">
        <f>IF(D363&lt;&gt;"",VLOOKUP(D363,'Drop downs'!B:C,2,0),"")</f>
        <v/>
      </c>
      <c r="V363" s="3" t="str">
        <f t="shared" si="36"/>
        <v/>
      </c>
    </row>
    <row r="364" spans="1:22" x14ac:dyDescent="0.3">
      <c r="A364" s="47" t="str">
        <f t="shared" si="31"/>
        <v/>
      </c>
      <c r="B364" s="173"/>
      <c r="C364" s="173"/>
      <c r="D364" s="173"/>
      <c r="E364" s="173"/>
      <c r="F364" s="173"/>
      <c r="G364" s="173"/>
      <c r="H364" s="173"/>
      <c r="I364" s="173"/>
      <c r="J364" s="174"/>
      <c r="K364" s="175"/>
      <c r="L364" s="175"/>
      <c r="M364" s="175"/>
      <c r="N364" s="176"/>
      <c r="O364" s="176"/>
      <c r="P364" s="176"/>
      <c r="Q364" s="11" t="str">
        <f t="shared" si="34"/>
        <v/>
      </c>
      <c r="R364" s="171" t="str">
        <f t="shared" si="32"/>
        <v/>
      </c>
      <c r="S364" s="172" t="str">
        <f t="shared" si="33"/>
        <v/>
      </c>
      <c r="T364" s="3" t="str">
        <f t="shared" si="35"/>
        <v xml:space="preserve"> </v>
      </c>
      <c r="U364" s="3" t="str">
        <f>IF(D364&lt;&gt;"",VLOOKUP(D364,'Drop downs'!B:C,2,0),"")</f>
        <v/>
      </c>
      <c r="V364" s="3" t="str">
        <f t="shared" si="36"/>
        <v/>
      </c>
    </row>
    <row r="365" spans="1:22" x14ac:dyDescent="0.3">
      <c r="A365" s="47" t="str">
        <f t="shared" si="31"/>
        <v/>
      </c>
      <c r="B365" s="173"/>
      <c r="C365" s="173"/>
      <c r="D365" s="173"/>
      <c r="E365" s="173"/>
      <c r="F365" s="173"/>
      <c r="G365" s="173"/>
      <c r="H365" s="173"/>
      <c r="I365" s="173"/>
      <c r="J365" s="174"/>
      <c r="K365" s="175"/>
      <c r="L365" s="175"/>
      <c r="M365" s="175"/>
      <c r="N365" s="176"/>
      <c r="O365" s="176"/>
      <c r="P365" s="176"/>
      <c r="Q365" s="11" t="str">
        <f t="shared" si="34"/>
        <v/>
      </c>
      <c r="R365" s="171" t="str">
        <f t="shared" si="32"/>
        <v/>
      </c>
      <c r="S365" s="172" t="str">
        <f t="shared" si="33"/>
        <v/>
      </c>
      <c r="T365" s="3" t="str">
        <f t="shared" si="35"/>
        <v xml:space="preserve"> </v>
      </c>
      <c r="U365" s="3" t="str">
        <f>IF(D365&lt;&gt;"",VLOOKUP(D365,'Drop downs'!B:C,2,0),"")</f>
        <v/>
      </c>
      <c r="V365" s="3" t="str">
        <f t="shared" si="36"/>
        <v/>
      </c>
    </row>
    <row r="366" spans="1:22" x14ac:dyDescent="0.3">
      <c r="A366" s="47" t="str">
        <f t="shared" si="31"/>
        <v/>
      </c>
      <c r="B366" s="173"/>
      <c r="C366" s="173"/>
      <c r="D366" s="173"/>
      <c r="E366" s="173"/>
      <c r="F366" s="173"/>
      <c r="G366" s="173"/>
      <c r="H366" s="173"/>
      <c r="I366" s="173"/>
      <c r="J366" s="174"/>
      <c r="K366" s="175"/>
      <c r="L366" s="175"/>
      <c r="M366" s="175"/>
      <c r="N366" s="176"/>
      <c r="O366" s="176"/>
      <c r="P366" s="176"/>
      <c r="Q366" s="11" t="str">
        <f t="shared" si="34"/>
        <v/>
      </c>
      <c r="R366" s="171" t="str">
        <f t="shared" si="32"/>
        <v/>
      </c>
      <c r="S366" s="172" t="str">
        <f t="shared" si="33"/>
        <v/>
      </c>
      <c r="T366" s="3" t="str">
        <f t="shared" si="35"/>
        <v xml:space="preserve"> </v>
      </c>
      <c r="U366" s="3" t="str">
        <f>IF(D366&lt;&gt;"",VLOOKUP(D366,'Drop downs'!B:C,2,0),"")</f>
        <v/>
      </c>
      <c r="V366" s="3" t="str">
        <f t="shared" si="36"/>
        <v/>
      </c>
    </row>
    <row r="367" spans="1:22" x14ac:dyDescent="0.3">
      <c r="A367" s="47" t="str">
        <f t="shared" si="31"/>
        <v/>
      </c>
      <c r="B367" s="173"/>
      <c r="C367" s="173"/>
      <c r="D367" s="173"/>
      <c r="E367" s="173"/>
      <c r="F367" s="173"/>
      <c r="G367" s="173"/>
      <c r="H367" s="173"/>
      <c r="I367" s="173"/>
      <c r="J367" s="174"/>
      <c r="K367" s="175"/>
      <c r="L367" s="175"/>
      <c r="M367" s="175"/>
      <c r="N367" s="176"/>
      <c r="O367" s="176"/>
      <c r="P367" s="176"/>
      <c r="Q367" s="11" t="str">
        <f t="shared" si="34"/>
        <v/>
      </c>
      <c r="R367" s="171" t="str">
        <f t="shared" si="32"/>
        <v/>
      </c>
      <c r="S367" s="172" t="str">
        <f t="shared" si="33"/>
        <v/>
      </c>
      <c r="T367" s="3" t="str">
        <f t="shared" si="35"/>
        <v xml:space="preserve"> </v>
      </c>
      <c r="U367" s="3" t="str">
        <f>IF(D367&lt;&gt;"",VLOOKUP(D367,'Drop downs'!B:C,2,0),"")</f>
        <v/>
      </c>
      <c r="V367" s="3" t="str">
        <f t="shared" si="36"/>
        <v/>
      </c>
    </row>
    <row r="368" spans="1:22" x14ac:dyDescent="0.3">
      <c r="A368" s="47" t="str">
        <f t="shared" si="31"/>
        <v/>
      </c>
      <c r="B368" s="173"/>
      <c r="C368" s="173"/>
      <c r="D368" s="173"/>
      <c r="E368" s="173"/>
      <c r="F368" s="173"/>
      <c r="G368" s="173"/>
      <c r="H368" s="173"/>
      <c r="I368" s="173"/>
      <c r="J368" s="174"/>
      <c r="K368" s="175"/>
      <c r="L368" s="175"/>
      <c r="M368" s="175"/>
      <c r="N368" s="176"/>
      <c r="O368" s="176"/>
      <c r="P368" s="176"/>
      <c r="Q368" s="11" t="str">
        <f t="shared" si="34"/>
        <v/>
      </c>
      <c r="R368" s="171" t="str">
        <f t="shared" si="32"/>
        <v/>
      </c>
      <c r="S368" s="172" t="str">
        <f t="shared" si="33"/>
        <v/>
      </c>
      <c r="T368" s="3" t="str">
        <f t="shared" si="35"/>
        <v xml:space="preserve"> </v>
      </c>
      <c r="U368" s="3" t="str">
        <f>IF(D368&lt;&gt;"",VLOOKUP(D368,'Drop downs'!B:C,2,0),"")</f>
        <v/>
      </c>
      <c r="V368" s="3" t="str">
        <f t="shared" si="36"/>
        <v/>
      </c>
    </row>
    <row r="369" spans="1:22" x14ac:dyDescent="0.3">
      <c r="A369" s="47" t="str">
        <f t="shared" si="31"/>
        <v/>
      </c>
      <c r="B369" s="173"/>
      <c r="C369" s="173"/>
      <c r="D369" s="173"/>
      <c r="E369" s="173"/>
      <c r="F369" s="173"/>
      <c r="G369" s="173"/>
      <c r="H369" s="173"/>
      <c r="I369" s="173"/>
      <c r="J369" s="174"/>
      <c r="K369" s="175"/>
      <c r="L369" s="175"/>
      <c r="M369" s="175"/>
      <c r="N369" s="176"/>
      <c r="O369" s="176"/>
      <c r="P369" s="176"/>
      <c r="Q369" s="11" t="str">
        <f t="shared" si="34"/>
        <v/>
      </c>
      <c r="R369" s="171" t="str">
        <f t="shared" si="32"/>
        <v/>
      </c>
      <c r="S369" s="172" t="str">
        <f t="shared" si="33"/>
        <v/>
      </c>
      <c r="T369" s="3" t="str">
        <f t="shared" si="35"/>
        <v xml:space="preserve"> </v>
      </c>
      <c r="U369" s="3" t="str">
        <f>IF(D369&lt;&gt;"",VLOOKUP(D369,'Drop downs'!B:C,2,0),"")</f>
        <v/>
      </c>
      <c r="V369" s="3" t="str">
        <f t="shared" si="36"/>
        <v/>
      </c>
    </row>
    <row r="370" spans="1:22" x14ac:dyDescent="0.3">
      <c r="A370" s="47" t="str">
        <f t="shared" si="31"/>
        <v/>
      </c>
      <c r="B370" s="173"/>
      <c r="C370" s="173"/>
      <c r="D370" s="173"/>
      <c r="E370" s="173"/>
      <c r="F370" s="173"/>
      <c r="G370" s="173"/>
      <c r="H370" s="173"/>
      <c r="I370" s="173"/>
      <c r="J370" s="174"/>
      <c r="K370" s="175"/>
      <c r="L370" s="175"/>
      <c r="M370" s="175"/>
      <c r="N370" s="176"/>
      <c r="O370" s="176"/>
      <c r="P370" s="176"/>
      <c r="Q370" s="11" t="str">
        <f t="shared" si="34"/>
        <v/>
      </c>
      <c r="R370" s="171" t="str">
        <f t="shared" si="32"/>
        <v/>
      </c>
      <c r="S370" s="172" t="str">
        <f t="shared" si="33"/>
        <v/>
      </c>
      <c r="T370" s="3" t="str">
        <f t="shared" si="35"/>
        <v xml:space="preserve"> </v>
      </c>
      <c r="U370" s="3" t="str">
        <f>IF(D370&lt;&gt;"",VLOOKUP(D370,'Drop downs'!B:C,2,0),"")</f>
        <v/>
      </c>
      <c r="V370" s="3" t="str">
        <f t="shared" si="36"/>
        <v/>
      </c>
    </row>
    <row r="371" spans="1:22" x14ac:dyDescent="0.3">
      <c r="A371" s="47" t="str">
        <f t="shared" si="31"/>
        <v/>
      </c>
      <c r="B371" s="173"/>
      <c r="C371" s="173"/>
      <c r="D371" s="173"/>
      <c r="E371" s="173"/>
      <c r="F371" s="173"/>
      <c r="G371" s="173"/>
      <c r="H371" s="173"/>
      <c r="I371" s="173"/>
      <c r="J371" s="174"/>
      <c r="K371" s="175"/>
      <c r="L371" s="175"/>
      <c r="M371" s="175"/>
      <c r="N371" s="176"/>
      <c r="O371" s="176"/>
      <c r="P371" s="176"/>
      <c r="Q371" s="11" t="str">
        <f t="shared" si="34"/>
        <v/>
      </c>
      <c r="R371" s="171" t="str">
        <f t="shared" si="32"/>
        <v/>
      </c>
      <c r="S371" s="172" t="str">
        <f t="shared" si="33"/>
        <v/>
      </c>
      <c r="T371" s="3" t="str">
        <f t="shared" si="35"/>
        <v xml:space="preserve"> </v>
      </c>
      <c r="U371" s="3" t="str">
        <f>IF(D371&lt;&gt;"",VLOOKUP(D371,'Drop downs'!B:C,2,0),"")</f>
        <v/>
      </c>
      <c r="V371" s="3" t="str">
        <f t="shared" si="36"/>
        <v/>
      </c>
    </row>
    <row r="372" spans="1:22" x14ac:dyDescent="0.3">
      <c r="A372" s="47" t="str">
        <f t="shared" si="31"/>
        <v/>
      </c>
      <c r="B372" s="173"/>
      <c r="C372" s="173"/>
      <c r="D372" s="173"/>
      <c r="E372" s="173"/>
      <c r="F372" s="173"/>
      <c r="G372" s="173"/>
      <c r="H372" s="173"/>
      <c r="I372" s="173"/>
      <c r="J372" s="174"/>
      <c r="K372" s="175"/>
      <c r="L372" s="175"/>
      <c r="M372" s="175"/>
      <c r="N372" s="176"/>
      <c r="O372" s="176"/>
      <c r="P372" s="176"/>
      <c r="Q372" s="11" t="str">
        <f t="shared" si="34"/>
        <v/>
      </c>
      <c r="R372" s="171" t="str">
        <f t="shared" si="32"/>
        <v/>
      </c>
      <c r="S372" s="172" t="str">
        <f t="shared" si="33"/>
        <v/>
      </c>
      <c r="T372" s="3" t="str">
        <f t="shared" si="35"/>
        <v xml:space="preserve"> </v>
      </c>
      <c r="U372" s="3" t="str">
        <f>IF(D372&lt;&gt;"",VLOOKUP(D372,'Drop downs'!B:C,2,0),"")</f>
        <v/>
      </c>
      <c r="V372" s="3" t="str">
        <f t="shared" si="36"/>
        <v/>
      </c>
    </row>
    <row r="373" spans="1:22" x14ac:dyDescent="0.3">
      <c r="A373" s="47" t="str">
        <f t="shared" si="31"/>
        <v/>
      </c>
      <c r="B373" s="173"/>
      <c r="C373" s="173"/>
      <c r="D373" s="173"/>
      <c r="E373" s="173"/>
      <c r="F373" s="173"/>
      <c r="G373" s="173"/>
      <c r="H373" s="173"/>
      <c r="I373" s="173"/>
      <c r="J373" s="174"/>
      <c r="K373" s="175"/>
      <c r="L373" s="175"/>
      <c r="M373" s="175"/>
      <c r="N373" s="176"/>
      <c r="O373" s="176"/>
      <c r="P373" s="176"/>
      <c r="Q373" s="11" t="str">
        <f t="shared" si="34"/>
        <v/>
      </c>
      <c r="R373" s="171" t="str">
        <f t="shared" si="32"/>
        <v/>
      </c>
      <c r="S373" s="172" t="str">
        <f t="shared" si="33"/>
        <v/>
      </c>
      <c r="T373" s="3" t="str">
        <f t="shared" si="35"/>
        <v xml:space="preserve"> </v>
      </c>
      <c r="U373" s="3" t="str">
        <f>IF(D373&lt;&gt;"",VLOOKUP(D373,'Drop downs'!B:C,2,0),"")</f>
        <v/>
      </c>
      <c r="V373" s="3" t="str">
        <f t="shared" si="36"/>
        <v/>
      </c>
    </row>
    <row r="374" spans="1:22" x14ac:dyDescent="0.3">
      <c r="A374" s="47" t="str">
        <f t="shared" ref="A374:A437" si="37">IF(C373&lt;&gt;0,A373+1,"")</f>
        <v/>
      </c>
      <c r="B374" s="173"/>
      <c r="C374" s="173"/>
      <c r="D374" s="173"/>
      <c r="E374" s="173"/>
      <c r="F374" s="173"/>
      <c r="G374" s="173"/>
      <c r="H374" s="173"/>
      <c r="I374" s="173"/>
      <c r="J374" s="174"/>
      <c r="K374" s="175"/>
      <c r="L374" s="175"/>
      <c r="M374" s="175"/>
      <c r="N374" s="176"/>
      <c r="O374" s="176"/>
      <c r="P374" s="176"/>
      <c r="Q374" s="11" t="str">
        <f t="shared" si="34"/>
        <v/>
      </c>
      <c r="R374" s="171" t="str">
        <f t="shared" ref="R374:R437" si="38">IF(O374&lt;&gt;"",EDATE(O374,$N$6),"")</f>
        <v/>
      </c>
      <c r="S374" s="172" t="str">
        <f t="shared" ref="S374:S437" si="39">IFERROR(EOMONTH(R374,-1)+1,"")</f>
        <v/>
      </c>
      <c r="T374" s="3" t="str">
        <f t="shared" si="35"/>
        <v xml:space="preserve"> </v>
      </c>
      <c r="U374" s="3" t="str">
        <f>IF(D374&lt;&gt;"",VLOOKUP(D374,'Drop downs'!B:C,2,0),"")</f>
        <v/>
      </c>
      <c r="V374" s="3" t="str">
        <f t="shared" si="36"/>
        <v/>
      </c>
    </row>
    <row r="375" spans="1:22" x14ac:dyDescent="0.3">
      <c r="A375" s="47" t="str">
        <f t="shared" si="37"/>
        <v/>
      </c>
      <c r="B375" s="173"/>
      <c r="C375" s="173"/>
      <c r="D375" s="173"/>
      <c r="E375" s="173"/>
      <c r="F375" s="173"/>
      <c r="G375" s="173"/>
      <c r="H375" s="173"/>
      <c r="I375" s="173"/>
      <c r="J375" s="174"/>
      <c r="K375" s="175"/>
      <c r="L375" s="175"/>
      <c r="M375" s="175"/>
      <c r="N375" s="176"/>
      <c r="O375" s="176"/>
      <c r="P375" s="176"/>
      <c r="Q375" s="11" t="str">
        <f t="shared" si="34"/>
        <v/>
      </c>
      <c r="R375" s="171" t="str">
        <f t="shared" si="38"/>
        <v/>
      </c>
      <c r="S375" s="172" t="str">
        <f t="shared" si="39"/>
        <v/>
      </c>
      <c r="T375" s="3" t="str">
        <f t="shared" si="35"/>
        <v xml:space="preserve"> </v>
      </c>
      <c r="U375" s="3" t="str">
        <f>IF(D375&lt;&gt;"",VLOOKUP(D375,'Drop downs'!B:C,2,0),"")</f>
        <v/>
      </c>
      <c r="V375" s="3" t="str">
        <f t="shared" si="36"/>
        <v/>
      </c>
    </row>
    <row r="376" spans="1:22" x14ac:dyDescent="0.3">
      <c r="A376" s="47" t="str">
        <f t="shared" si="37"/>
        <v/>
      </c>
      <c r="B376" s="173"/>
      <c r="C376" s="173"/>
      <c r="D376" s="173"/>
      <c r="E376" s="173"/>
      <c r="F376" s="173"/>
      <c r="G376" s="173"/>
      <c r="H376" s="173"/>
      <c r="I376" s="173"/>
      <c r="J376" s="174"/>
      <c r="K376" s="175"/>
      <c r="L376" s="175"/>
      <c r="M376" s="175"/>
      <c r="N376" s="176"/>
      <c r="O376" s="176"/>
      <c r="P376" s="176"/>
      <c r="Q376" s="11" t="str">
        <f t="shared" si="34"/>
        <v/>
      </c>
      <c r="R376" s="171" t="str">
        <f t="shared" si="38"/>
        <v/>
      </c>
      <c r="S376" s="172" t="str">
        <f t="shared" si="39"/>
        <v/>
      </c>
      <c r="T376" s="3" t="str">
        <f t="shared" si="35"/>
        <v xml:space="preserve"> </v>
      </c>
      <c r="U376" s="3" t="str">
        <f>IF(D376&lt;&gt;"",VLOOKUP(D376,'Drop downs'!B:C,2,0),"")</f>
        <v/>
      </c>
      <c r="V376" s="3" t="str">
        <f t="shared" si="36"/>
        <v/>
      </c>
    </row>
    <row r="377" spans="1:22" x14ac:dyDescent="0.3">
      <c r="A377" s="47" t="str">
        <f t="shared" si="37"/>
        <v/>
      </c>
      <c r="B377" s="173"/>
      <c r="C377" s="173"/>
      <c r="D377" s="173"/>
      <c r="E377" s="173"/>
      <c r="F377" s="173"/>
      <c r="G377" s="173"/>
      <c r="H377" s="173"/>
      <c r="I377" s="173"/>
      <c r="J377" s="174"/>
      <c r="K377" s="175"/>
      <c r="L377" s="175"/>
      <c r="M377" s="175"/>
      <c r="N377" s="176"/>
      <c r="O377" s="176"/>
      <c r="P377" s="176"/>
      <c r="Q377" s="11" t="str">
        <f t="shared" si="34"/>
        <v/>
      </c>
      <c r="R377" s="171" t="str">
        <f t="shared" si="38"/>
        <v/>
      </c>
      <c r="S377" s="172" t="str">
        <f t="shared" si="39"/>
        <v/>
      </c>
      <c r="T377" s="3" t="str">
        <f t="shared" si="35"/>
        <v xml:space="preserve"> </v>
      </c>
      <c r="U377" s="3" t="str">
        <f>IF(D377&lt;&gt;"",VLOOKUP(D377,'Drop downs'!B:C,2,0),"")</f>
        <v/>
      </c>
      <c r="V377" s="3" t="str">
        <f t="shared" si="36"/>
        <v/>
      </c>
    </row>
    <row r="378" spans="1:22" x14ac:dyDescent="0.3">
      <c r="A378" s="47" t="str">
        <f t="shared" si="37"/>
        <v/>
      </c>
      <c r="B378" s="173"/>
      <c r="C378" s="173"/>
      <c r="D378" s="173"/>
      <c r="E378" s="173"/>
      <c r="F378" s="173"/>
      <c r="G378" s="173"/>
      <c r="H378" s="173"/>
      <c r="I378" s="173"/>
      <c r="J378" s="174"/>
      <c r="K378" s="175"/>
      <c r="L378" s="175"/>
      <c r="M378" s="175"/>
      <c r="N378" s="176"/>
      <c r="O378" s="176"/>
      <c r="P378" s="176"/>
      <c r="Q378" s="11" t="str">
        <f t="shared" si="34"/>
        <v/>
      </c>
      <c r="R378" s="171" t="str">
        <f t="shared" si="38"/>
        <v/>
      </c>
      <c r="S378" s="172" t="str">
        <f t="shared" si="39"/>
        <v/>
      </c>
      <c r="T378" s="3" t="str">
        <f t="shared" si="35"/>
        <v xml:space="preserve"> </v>
      </c>
      <c r="U378" s="3" t="str">
        <f>IF(D378&lt;&gt;"",VLOOKUP(D378,'Drop downs'!B:C,2,0),"")</f>
        <v/>
      </c>
      <c r="V378" s="3" t="str">
        <f t="shared" si="36"/>
        <v/>
      </c>
    </row>
    <row r="379" spans="1:22" x14ac:dyDescent="0.3">
      <c r="A379" s="47" t="str">
        <f t="shared" si="37"/>
        <v/>
      </c>
      <c r="B379" s="173"/>
      <c r="C379" s="173"/>
      <c r="D379" s="173"/>
      <c r="E379" s="173"/>
      <c r="F379" s="173"/>
      <c r="G379" s="173"/>
      <c r="H379" s="173"/>
      <c r="I379" s="173"/>
      <c r="J379" s="174"/>
      <c r="K379" s="175"/>
      <c r="L379" s="175"/>
      <c r="M379" s="175"/>
      <c r="N379" s="176"/>
      <c r="O379" s="176"/>
      <c r="P379" s="176"/>
      <c r="Q379" s="11" t="str">
        <f t="shared" si="34"/>
        <v/>
      </c>
      <c r="R379" s="171" t="str">
        <f t="shared" si="38"/>
        <v/>
      </c>
      <c r="S379" s="172" t="str">
        <f t="shared" si="39"/>
        <v/>
      </c>
      <c r="T379" s="3" t="str">
        <f t="shared" si="35"/>
        <v xml:space="preserve"> </v>
      </c>
      <c r="U379" s="3" t="str">
        <f>IF(D379&lt;&gt;"",VLOOKUP(D379,'Drop downs'!B:C,2,0),"")</f>
        <v/>
      </c>
      <c r="V379" s="3" t="str">
        <f t="shared" si="36"/>
        <v/>
      </c>
    </row>
    <row r="380" spans="1:22" x14ac:dyDescent="0.3">
      <c r="A380" s="47" t="str">
        <f t="shared" si="37"/>
        <v/>
      </c>
      <c r="B380" s="173"/>
      <c r="C380" s="173"/>
      <c r="D380" s="173"/>
      <c r="E380" s="173"/>
      <c r="F380" s="173"/>
      <c r="G380" s="173"/>
      <c r="H380" s="173"/>
      <c r="I380" s="173"/>
      <c r="J380" s="174"/>
      <c r="K380" s="175"/>
      <c r="L380" s="175"/>
      <c r="M380" s="175"/>
      <c r="N380" s="176"/>
      <c r="O380" s="176"/>
      <c r="P380" s="176"/>
      <c r="Q380" s="11" t="str">
        <f t="shared" si="34"/>
        <v/>
      </c>
      <c r="R380" s="171" t="str">
        <f t="shared" si="38"/>
        <v/>
      </c>
      <c r="S380" s="172" t="str">
        <f t="shared" si="39"/>
        <v/>
      </c>
      <c r="T380" s="3" t="str">
        <f t="shared" si="35"/>
        <v xml:space="preserve"> </v>
      </c>
      <c r="U380" s="3" t="str">
        <f>IF(D380&lt;&gt;"",VLOOKUP(D380,'Drop downs'!B:C,2,0),"")</f>
        <v/>
      </c>
      <c r="V380" s="3" t="str">
        <f t="shared" si="36"/>
        <v/>
      </c>
    </row>
    <row r="381" spans="1:22" x14ac:dyDescent="0.3">
      <c r="A381" s="47" t="str">
        <f t="shared" si="37"/>
        <v/>
      </c>
      <c r="B381" s="173"/>
      <c r="C381" s="173"/>
      <c r="D381" s="173"/>
      <c r="E381" s="173"/>
      <c r="F381" s="173"/>
      <c r="G381" s="173"/>
      <c r="H381" s="173"/>
      <c r="I381" s="173"/>
      <c r="J381" s="174"/>
      <c r="K381" s="175"/>
      <c r="L381" s="175"/>
      <c r="M381" s="175"/>
      <c r="N381" s="176"/>
      <c r="O381" s="176"/>
      <c r="P381" s="176"/>
      <c r="Q381" s="11" t="str">
        <f t="shared" si="34"/>
        <v/>
      </c>
      <c r="R381" s="171" t="str">
        <f t="shared" si="38"/>
        <v/>
      </c>
      <c r="S381" s="172" t="str">
        <f t="shared" si="39"/>
        <v/>
      </c>
      <c r="T381" s="3" t="str">
        <f t="shared" si="35"/>
        <v xml:space="preserve"> </v>
      </c>
      <c r="U381" s="3" t="str">
        <f>IF(D381&lt;&gt;"",VLOOKUP(D381,'Drop downs'!B:C,2,0),"")</f>
        <v/>
      </c>
      <c r="V381" s="3" t="str">
        <f t="shared" si="36"/>
        <v/>
      </c>
    </row>
    <row r="382" spans="1:22" x14ac:dyDescent="0.3">
      <c r="A382" s="47" t="str">
        <f t="shared" si="37"/>
        <v/>
      </c>
      <c r="B382" s="173"/>
      <c r="C382" s="173"/>
      <c r="D382" s="173"/>
      <c r="E382" s="173"/>
      <c r="F382" s="173"/>
      <c r="G382" s="173"/>
      <c r="H382" s="173"/>
      <c r="I382" s="173"/>
      <c r="J382" s="174"/>
      <c r="K382" s="175"/>
      <c r="L382" s="175"/>
      <c r="M382" s="175"/>
      <c r="N382" s="176"/>
      <c r="O382" s="176"/>
      <c r="P382" s="176"/>
      <c r="Q382" s="11" t="str">
        <f t="shared" si="34"/>
        <v/>
      </c>
      <c r="R382" s="171" t="str">
        <f t="shared" si="38"/>
        <v/>
      </c>
      <c r="S382" s="172" t="str">
        <f t="shared" si="39"/>
        <v/>
      </c>
      <c r="T382" s="3" t="str">
        <f t="shared" si="35"/>
        <v xml:space="preserve"> </v>
      </c>
      <c r="U382" s="3" t="str">
        <f>IF(D382&lt;&gt;"",VLOOKUP(D382,'Drop downs'!B:C,2,0),"")</f>
        <v/>
      </c>
      <c r="V382" s="3" t="str">
        <f t="shared" si="36"/>
        <v/>
      </c>
    </row>
    <row r="383" spans="1:22" x14ac:dyDescent="0.3">
      <c r="A383" s="47" t="str">
        <f t="shared" si="37"/>
        <v/>
      </c>
      <c r="B383" s="173"/>
      <c r="C383" s="173"/>
      <c r="D383" s="173"/>
      <c r="E383" s="173"/>
      <c r="F383" s="173"/>
      <c r="G383" s="173"/>
      <c r="H383" s="173"/>
      <c r="I383" s="173"/>
      <c r="J383" s="174"/>
      <c r="K383" s="175"/>
      <c r="L383" s="175"/>
      <c r="M383" s="175"/>
      <c r="N383" s="176"/>
      <c r="O383" s="176"/>
      <c r="P383" s="176"/>
      <c r="Q383" s="11" t="str">
        <f t="shared" si="34"/>
        <v/>
      </c>
      <c r="R383" s="171" t="str">
        <f t="shared" si="38"/>
        <v/>
      </c>
      <c r="S383" s="172" t="str">
        <f t="shared" si="39"/>
        <v/>
      </c>
      <c r="T383" s="3" t="str">
        <f t="shared" si="35"/>
        <v xml:space="preserve"> </v>
      </c>
      <c r="U383" s="3" t="str">
        <f>IF(D383&lt;&gt;"",VLOOKUP(D383,'Drop downs'!B:C,2,0),"")</f>
        <v/>
      </c>
      <c r="V383" s="3" t="str">
        <f t="shared" si="36"/>
        <v/>
      </c>
    </row>
    <row r="384" spans="1:22" x14ac:dyDescent="0.3">
      <c r="A384" s="47" t="str">
        <f t="shared" si="37"/>
        <v/>
      </c>
      <c r="B384" s="173"/>
      <c r="C384" s="173"/>
      <c r="D384" s="173"/>
      <c r="E384" s="173"/>
      <c r="F384" s="173"/>
      <c r="G384" s="173"/>
      <c r="H384" s="173"/>
      <c r="I384" s="173"/>
      <c r="J384" s="174"/>
      <c r="K384" s="175"/>
      <c r="L384" s="175"/>
      <c r="M384" s="175"/>
      <c r="N384" s="176"/>
      <c r="O384" s="176"/>
      <c r="P384" s="176"/>
      <c r="Q384" s="11" t="str">
        <f t="shared" si="34"/>
        <v/>
      </c>
      <c r="R384" s="171" t="str">
        <f t="shared" si="38"/>
        <v/>
      </c>
      <c r="S384" s="172" t="str">
        <f t="shared" si="39"/>
        <v/>
      </c>
      <c r="T384" s="3" t="str">
        <f t="shared" si="35"/>
        <v xml:space="preserve"> </v>
      </c>
      <c r="U384" s="3" t="str">
        <f>IF(D384&lt;&gt;"",VLOOKUP(D384,'Drop downs'!B:C,2,0),"")</f>
        <v/>
      </c>
      <c r="V384" s="3" t="str">
        <f t="shared" si="36"/>
        <v/>
      </c>
    </row>
    <row r="385" spans="1:22" x14ac:dyDescent="0.3">
      <c r="A385" s="47" t="str">
        <f t="shared" si="37"/>
        <v/>
      </c>
      <c r="B385" s="173"/>
      <c r="C385" s="173"/>
      <c r="D385" s="173"/>
      <c r="E385" s="173"/>
      <c r="F385" s="173"/>
      <c r="G385" s="173"/>
      <c r="H385" s="173"/>
      <c r="I385" s="173"/>
      <c r="J385" s="174"/>
      <c r="K385" s="175"/>
      <c r="L385" s="175"/>
      <c r="M385" s="175"/>
      <c r="N385" s="176"/>
      <c r="O385" s="176"/>
      <c r="P385" s="176"/>
      <c r="Q385" s="11" t="str">
        <f t="shared" si="34"/>
        <v/>
      </c>
      <c r="R385" s="171" t="str">
        <f t="shared" si="38"/>
        <v/>
      </c>
      <c r="S385" s="172" t="str">
        <f t="shared" si="39"/>
        <v/>
      </c>
      <c r="T385" s="3" t="str">
        <f t="shared" si="35"/>
        <v xml:space="preserve"> </v>
      </c>
      <c r="U385" s="3" t="str">
        <f>IF(D385&lt;&gt;"",VLOOKUP(D385,'Drop downs'!B:C,2,0),"")</f>
        <v/>
      </c>
      <c r="V385" s="3" t="str">
        <f t="shared" si="36"/>
        <v/>
      </c>
    </row>
    <row r="386" spans="1:22" x14ac:dyDescent="0.3">
      <c r="A386" s="47" t="str">
        <f t="shared" si="37"/>
        <v/>
      </c>
      <c r="B386" s="173"/>
      <c r="C386" s="173"/>
      <c r="D386" s="173"/>
      <c r="E386" s="173"/>
      <c r="F386" s="173"/>
      <c r="G386" s="173"/>
      <c r="H386" s="173"/>
      <c r="I386" s="173"/>
      <c r="J386" s="174"/>
      <c r="K386" s="175"/>
      <c r="L386" s="175"/>
      <c r="M386" s="175"/>
      <c r="N386" s="176"/>
      <c r="O386" s="176"/>
      <c r="P386" s="176"/>
      <c r="Q386" s="11" t="str">
        <f t="shared" si="34"/>
        <v/>
      </c>
      <c r="R386" s="171" t="str">
        <f t="shared" si="38"/>
        <v/>
      </c>
      <c r="S386" s="172" t="str">
        <f t="shared" si="39"/>
        <v/>
      </c>
      <c r="T386" s="3" t="str">
        <f t="shared" si="35"/>
        <v xml:space="preserve"> </v>
      </c>
      <c r="U386" s="3" t="str">
        <f>IF(D386&lt;&gt;"",VLOOKUP(D386,'Drop downs'!B:C,2,0),"")</f>
        <v/>
      </c>
      <c r="V386" s="3" t="str">
        <f t="shared" si="36"/>
        <v/>
      </c>
    </row>
    <row r="387" spans="1:22" x14ac:dyDescent="0.3">
      <c r="A387" s="47" t="str">
        <f t="shared" si="37"/>
        <v/>
      </c>
      <c r="B387" s="173"/>
      <c r="C387" s="173"/>
      <c r="D387" s="173"/>
      <c r="E387" s="173"/>
      <c r="F387" s="173"/>
      <c r="G387" s="173"/>
      <c r="H387" s="173"/>
      <c r="I387" s="173"/>
      <c r="J387" s="174"/>
      <c r="K387" s="175"/>
      <c r="L387" s="175"/>
      <c r="M387" s="175"/>
      <c r="N387" s="176"/>
      <c r="O387" s="176"/>
      <c r="P387" s="176"/>
      <c r="Q387" s="11" t="str">
        <f t="shared" si="34"/>
        <v/>
      </c>
      <c r="R387" s="171" t="str">
        <f t="shared" si="38"/>
        <v/>
      </c>
      <c r="S387" s="172" t="str">
        <f t="shared" si="39"/>
        <v/>
      </c>
      <c r="T387" s="3" t="str">
        <f t="shared" si="35"/>
        <v xml:space="preserve"> </v>
      </c>
      <c r="U387" s="3" t="str">
        <f>IF(D387&lt;&gt;"",VLOOKUP(D387,'Drop downs'!B:C,2,0),"")</f>
        <v/>
      </c>
      <c r="V387" s="3" t="str">
        <f t="shared" si="36"/>
        <v/>
      </c>
    </row>
    <row r="388" spans="1:22" x14ac:dyDescent="0.3">
      <c r="A388" s="47" t="str">
        <f t="shared" si="37"/>
        <v/>
      </c>
      <c r="B388" s="173"/>
      <c r="C388" s="173"/>
      <c r="D388" s="173"/>
      <c r="E388" s="173"/>
      <c r="F388" s="173"/>
      <c r="G388" s="173"/>
      <c r="H388" s="173"/>
      <c r="I388" s="173"/>
      <c r="J388" s="174"/>
      <c r="K388" s="175"/>
      <c r="L388" s="175"/>
      <c r="M388" s="175"/>
      <c r="N388" s="176"/>
      <c r="O388" s="176"/>
      <c r="P388" s="176"/>
      <c r="Q388" s="11" t="str">
        <f t="shared" si="34"/>
        <v/>
      </c>
      <c r="R388" s="171" t="str">
        <f t="shared" si="38"/>
        <v/>
      </c>
      <c r="S388" s="172" t="str">
        <f t="shared" si="39"/>
        <v/>
      </c>
      <c r="T388" s="3" t="str">
        <f t="shared" si="35"/>
        <v xml:space="preserve"> </v>
      </c>
      <c r="U388" s="3" t="str">
        <f>IF(D388&lt;&gt;"",VLOOKUP(D388,'Drop downs'!B:C,2,0),"")</f>
        <v/>
      </c>
      <c r="V388" s="3" t="str">
        <f t="shared" si="36"/>
        <v/>
      </c>
    </row>
    <row r="389" spans="1:22" x14ac:dyDescent="0.3">
      <c r="A389" s="47" t="str">
        <f t="shared" si="37"/>
        <v/>
      </c>
      <c r="B389" s="173"/>
      <c r="C389" s="173"/>
      <c r="D389" s="173"/>
      <c r="E389" s="173"/>
      <c r="F389" s="173"/>
      <c r="G389" s="173"/>
      <c r="H389" s="173"/>
      <c r="I389" s="173"/>
      <c r="J389" s="174"/>
      <c r="K389" s="175"/>
      <c r="L389" s="175"/>
      <c r="M389" s="175"/>
      <c r="N389" s="176"/>
      <c r="O389" s="176"/>
      <c r="P389" s="176"/>
      <c r="Q389" s="11" t="str">
        <f t="shared" si="34"/>
        <v/>
      </c>
      <c r="R389" s="171" t="str">
        <f t="shared" si="38"/>
        <v/>
      </c>
      <c r="S389" s="172" t="str">
        <f t="shared" si="39"/>
        <v/>
      </c>
      <c r="T389" s="3" t="str">
        <f t="shared" si="35"/>
        <v xml:space="preserve"> </v>
      </c>
      <c r="U389" s="3" t="str">
        <f>IF(D389&lt;&gt;"",VLOOKUP(D389,'Drop downs'!B:C,2,0),"")</f>
        <v/>
      </c>
      <c r="V389" s="3" t="str">
        <f t="shared" si="36"/>
        <v/>
      </c>
    </row>
    <row r="390" spans="1:22" x14ac:dyDescent="0.3">
      <c r="A390" s="47" t="str">
        <f t="shared" si="37"/>
        <v/>
      </c>
      <c r="B390" s="173"/>
      <c r="C390" s="173"/>
      <c r="D390" s="173"/>
      <c r="E390" s="173"/>
      <c r="F390" s="173"/>
      <c r="G390" s="173"/>
      <c r="H390" s="173"/>
      <c r="I390" s="173"/>
      <c r="J390" s="174"/>
      <c r="K390" s="175"/>
      <c r="L390" s="175"/>
      <c r="M390" s="175"/>
      <c r="N390" s="176"/>
      <c r="O390" s="176"/>
      <c r="P390" s="176"/>
      <c r="Q390" s="11" t="str">
        <f t="shared" si="34"/>
        <v/>
      </c>
      <c r="R390" s="171" t="str">
        <f t="shared" si="38"/>
        <v/>
      </c>
      <c r="S390" s="172" t="str">
        <f t="shared" si="39"/>
        <v/>
      </c>
      <c r="T390" s="3" t="str">
        <f t="shared" si="35"/>
        <v xml:space="preserve"> </v>
      </c>
      <c r="U390" s="3" t="str">
        <f>IF(D390&lt;&gt;"",VLOOKUP(D390,'Drop downs'!B:C,2,0),"")</f>
        <v/>
      </c>
      <c r="V390" s="3" t="str">
        <f t="shared" si="36"/>
        <v/>
      </c>
    </row>
    <row r="391" spans="1:22" x14ac:dyDescent="0.3">
      <c r="A391" s="47" t="str">
        <f t="shared" si="37"/>
        <v/>
      </c>
      <c r="B391" s="173"/>
      <c r="C391" s="173"/>
      <c r="D391" s="173"/>
      <c r="E391" s="173"/>
      <c r="F391" s="173"/>
      <c r="G391" s="173"/>
      <c r="H391" s="173"/>
      <c r="I391" s="173"/>
      <c r="J391" s="174"/>
      <c r="K391" s="175"/>
      <c r="L391" s="175"/>
      <c r="M391" s="175"/>
      <c r="N391" s="176"/>
      <c r="O391" s="176"/>
      <c r="P391" s="176"/>
      <c r="Q391" s="11" t="str">
        <f t="shared" si="34"/>
        <v/>
      </c>
      <c r="R391" s="171" t="str">
        <f t="shared" si="38"/>
        <v/>
      </c>
      <c r="S391" s="172" t="str">
        <f t="shared" si="39"/>
        <v/>
      </c>
      <c r="T391" s="3" t="str">
        <f t="shared" si="35"/>
        <v xml:space="preserve"> </v>
      </c>
      <c r="U391" s="3" t="str">
        <f>IF(D391&lt;&gt;"",VLOOKUP(D391,'Drop downs'!B:C,2,0),"")</f>
        <v/>
      </c>
      <c r="V391" s="3" t="str">
        <f t="shared" si="36"/>
        <v/>
      </c>
    </row>
    <row r="392" spans="1:22" x14ac:dyDescent="0.3">
      <c r="A392" s="47" t="str">
        <f t="shared" si="37"/>
        <v/>
      </c>
      <c r="B392" s="173"/>
      <c r="C392" s="173"/>
      <c r="D392" s="173"/>
      <c r="E392" s="173"/>
      <c r="F392" s="173"/>
      <c r="G392" s="173"/>
      <c r="H392" s="173"/>
      <c r="I392" s="173"/>
      <c r="J392" s="174"/>
      <c r="K392" s="175"/>
      <c r="L392" s="175"/>
      <c r="M392" s="175"/>
      <c r="N392" s="176"/>
      <c r="O392" s="176"/>
      <c r="P392" s="176"/>
      <c r="Q392" s="11" t="str">
        <f t="shared" si="34"/>
        <v/>
      </c>
      <c r="R392" s="171" t="str">
        <f t="shared" si="38"/>
        <v/>
      </c>
      <c r="S392" s="172" t="str">
        <f t="shared" si="39"/>
        <v/>
      </c>
      <c r="T392" s="3" t="str">
        <f t="shared" si="35"/>
        <v xml:space="preserve"> </v>
      </c>
      <c r="U392" s="3" t="str">
        <f>IF(D392&lt;&gt;"",VLOOKUP(D392,'Drop downs'!B:C,2,0),"")</f>
        <v/>
      </c>
      <c r="V392" s="3" t="str">
        <f t="shared" si="36"/>
        <v/>
      </c>
    </row>
    <row r="393" spans="1:22" x14ac:dyDescent="0.3">
      <c r="A393" s="47" t="str">
        <f t="shared" si="37"/>
        <v/>
      </c>
      <c r="B393" s="173"/>
      <c r="C393" s="173"/>
      <c r="D393" s="173"/>
      <c r="E393" s="173"/>
      <c r="F393" s="173"/>
      <c r="G393" s="173"/>
      <c r="H393" s="173"/>
      <c r="I393" s="173"/>
      <c r="J393" s="174"/>
      <c r="K393" s="175"/>
      <c r="L393" s="175"/>
      <c r="M393" s="175"/>
      <c r="N393" s="176"/>
      <c r="O393" s="176"/>
      <c r="P393" s="176"/>
      <c r="Q393" s="11" t="str">
        <f t="shared" si="34"/>
        <v/>
      </c>
      <c r="R393" s="171" t="str">
        <f t="shared" si="38"/>
        <v/>
      </c>
      <c r="S393" s="172" t="str">
        <f t="shared" si="39"/>
        <v/>
      </c>
      <c r="T393" s="3" t="str">
        <f t="shared" si="35"/>
        <v xml:space="preserve"> </v>
      </c>
      <c r="U393" s="3" t="str">
        <f>IF(D393&lt;&gt;"",VLOOKUP(D393,'Drop downs'!B:C,2,0),"")</f>
        <v/>
      </c>
      <c r="V393" s="3" t="str">
        <f t="shared" si="36"/>
        <v/>
      </c>
    </row>
    <row r="394" spans="1:22" x14ac:dyDescent="0.3">
      <c r="A394" s="47" t="str">
        <f t="shared" si="37"/>
        <v/>
      </c>
      <c r="B394" s="173"/>
      <c r="C394" s="173"/>
      <c r="D394" s="173"/>
      <c r="E394" s="173"/>
      <c r="F394" s="173"/>
      <c r="G394" s="173"/>
      <c r="H394" s="173"/>
      <c r="I394" s="173"/>
      <c r="J394" s="174"/>
      <c r="K394" s="175"/>
      <c r="L394" s="175"/>
      <c r="M394" s="175"/>
      <c r="N394" s="176"/>
      <c r="O394" s="176"/>
      <c r="P394" s="176"/>
      <c r="Q394" s="11" t="str">
        <f t="shared" si="34"/>
        <v/>
      </c>
      <c r="R394" s="171" t="str">
        <f t="shared" si="38"/>
        <v/>
      </c>
      <c r="S394" s="172" t="str">
        <f t="shared" si="39"/>
        <v/>
      </c>
      <c r="T394" s="3" t="str">
        <f t="shared" si="35"/>
        <v xml:space="preserve"> </v>
      </c>
      <c r="U394" s="3" t="str">
        <f>IF(D394&lt;&gt;"",VLOOKUP(D394,'Drop downs'!B:C,2,0),"")</f>
        <v/>
      </c>
      <c r="V394" s="3" t="str">
        <f t="shared" si="36"/>
        <v/>
      </c>
    </row>
    <row r="395" spans="1:22" x14ac:dyDescent="0.3">
      <c r="A395" s="47" t="str">
        <f t="shared" si="37"/>
        <v/>
      </c>
      <c r="B395" s="173"/>
      <c r="C395" s="173"/>
      <c r="D395" s="173"/>
      <c r="E395" s="173"/>
      <c r="F395" s="173"/>
      <c r="G395" s="173"/>
      <c r="H395" s="173"/>
      <c r="I395" s="173"/>
      <c r="J395" s="174"/>
      <c r="K395" s="175"/>
      <c r="L395" s="175"/>
      <c r="M395" s="175"/>
      <c r="N395" s="176"/>
      <c r="O395" s="176"/>
      <c r="P395" s="176"/>
      <c r="Q395" s="11" t="str">
        <f t="shared" ref="Q395:Q458" si="40">IF(I395="contracted",M395,IF(M395&lt;&gt;"",M395*(1-$M$6),""))</f>
        <v/>
      </c>
      <c r="R395" s="171" t="str">
        <f t="shared" si="38"/>
        <v/>
      </c>
      <c r="S395" s="172" t="str">
        <f t="shared" si="39"/>
        <v/>
      </c>
      <c r="T395" s="3" t="str">
        <f t="shared" ref="T395:T458" si="41">J395&amp;" "&amp;D395</f>
        <v xml:space="preserve"> </v>
      </c>
      <c r="U395" s="3" t="str">
        <f>IF(D395&lt;&gt;"",VLOOKUP(D395,'Drop downs'!B:C,2,0),"")</f>
        <v/>
      </c>
      <c r="V395" s="3" t="str">
        <f t="shared" ref="V395:V458" si="42">IFERROR(R395-N395,"")</f>
        <v/>
      </c>
    </row>
    <row r="396" spans="1:22" x14ac:dyDescent="0.3">
      <c r="A396" s="47" t="str">
        <f t="shared" si="37"/>
        <v/>
      </c>
      <c r="B396" s="173"/>
      <c r="C396" s="173"/>
      <c r="D396" s="173"/>
      <c r="E396" s="173"/>
      <c r="F396" s="173"/>
      <c r="G396" s="173"/>
      <c r="H396" s="173"/>
      <c r="I396" s="173"/>
      <c r="J396" s="174"/>
      <c r="K396" s="175"/>
      <c r="L396" s="175"/>
      <c r="M396" s="175"/>
      <c r="N396" s="176"/>
      <c r="O396" s="176"/>
      <c r="P396" s="176"/>
      <c r="Q396" s="11" t="str">
        <f t="shared" si="40"/>
        <v/>
      </c>
      <c r="R396" s="171" t="str">
        <f t="shared" si="38"/>
        <v/>
      </c>
      <c r="S396" s="172" t="str">
        <f t="shared" si="39"/>
        <v/>
      </c>
      <c r="T396" s="3" t="str">
        <f t="shared" si="41"/>
        <v xml:space="preserve"> </v>
      </c>
      <c r="U396" s="3" t="str">
        <f>IF(D396&lt;&gt;"",VLOOKUP(D396,'Drop downs'!B:C,2,0),"")</f>
        <v/>
      </c>
      <c r="V396" s="3" t="str">
        <f t="shared" si="42"/>
        <v/>
      </c>
    </row>
    <row r="397" spans="1:22" x14ac:dyDescent="0.3">
      <c r="A397" s="47" t="str">
        <f t="shared" si="37"/>
        <v/>
      </c>
      <c r="B397" s="173"/>
      <c r="C397" s="173"/>
      <c r="D397" s="173"/>
      <c r="E397" s="173"/>
      <c r="F397" s="173"/>
      <c r="G397" s="173"/>
      <c r="H397" s="173"/>
      <c r="I397" s="173"/>
      <c r="J397" s="174"/>
      <c r="K397" s="175"/>
      <c r="L397" s="175"/>
      <c r="M397" s="175"/>
      <c r="N397" s="176"/>
      <c r="O397" s="176"/>
      <c r="P397" s="176"/>
      <c r="Q397" s="11" t="str">
        <f t="shared" si="40"/>
        <v/>
      </c>
      <c r="R397" s="171" t="str">
        <f t="shared" si="38"/>
        <v/>
      </c>
      <c r="S397" s="172" t="str">
        <f t="shared" si="39"/>
        <v/>
      </c>
      <c r="T397" s="3" t="str">
        <f t="shared" si="41"/>
        <v xml:space="preserve"> </v>
      </c>
      <c r="U397" s="3" t="str">
        <f>IF(D397&lt;&gt;"",VLOOKUP(D397,'Drop downs'!B:C,2,0),"")</f>
        <v/>
      </c>
      <c r="V397" s="3" t="str">
        <f t="shared" si="42"/>
        <v/>
      </c>
    </row>
    <row r="398" spans="1:22" x14ac:dyDescent="0.3">
      <c r="A398" s="47" t="str">
        <f t="shared" si="37"/>
        <v/>
      </c>
      <c r="B398" s="173"/>
      <c r="C398" s="173"/>
      <c r="D398" s="173"/>
      <c r="E398" s="173"/>
      <c r="F398" s="173"/>
      <c r="G398" s="173"/>
      <c r="H398" s="173"/>
      <c r="I398" s="173"/>
      <c r="J398" s="174"/>
      <c r="K398" s="175"/>
      <c r="L398" s="175"/>
      <c r="M398" s="175"/>
      <c r="N398" s="176"/>
      <c r="O398" s="176"/>
      <c r="P398" s="176"/>
      <c r="Q398" s="11" t="str">
        <f t="shared" si="40"/>
        <v/>
      </c>
      <c r="R398" s="171" t="str">
        <f t="shared" si="38"/>
        <v/>
      </c>
      <c r="S398" s="172" t="str">
        <f t="shared" si="39"/>
        <v/>
      </c>
      <c r="T398" s="3" t="str">
        <f t="shared" si="41"/>
        <v xml:space="preserve"> </v>
      </c>
      <c r="U398" s="3" t="str">
        <f>IF(D398&lt;&gt;"",VLOOKUP(D398,'Drop downs'!B:C,2,0),"")</f>
        <v/>
      </c>
      <c r="V398" s="3" t="str">
        <f t="shared" si="42"/>
        <v/>
      </c>
    </row>
    <row r="399" spans="1:22" x14ac:dyDescent="0.3">
      <c r="A399" s="47" t="str">
        <f t="shared" si="37"/>
        <v/>
      </c>
      <c r="B399" s="173"/>
      <c r="C399" s="173"/>
      <c r="D399" s="173"/>
      <c r="E399" s="173"/>
      <c r="F399" s="173"/>
      <c r="G399" s="173"/>
      <c r="H399" s="173"/>
      <c r="I399" s="173"/>
      <c r="J399" s="174"/>
      <c r="K399" s="175"/>
      <c r="L399" s="175"/>
      <c r="M399" s="175"/>
      <c r="N399" s="176"/>
      <c r="O399" s="176"/>
      <c r="P399" s="176"/>
      <c r="Q399" s="11" t="str">
        <f t="shared" si="40"/>
        <v/>
      </c>
      <c r="R399" s="171" t="str">
        <f t="shared" si="38"/>
        <v/>
      </c>
      <c r="S399" s="172" t="str">
        <f t="shared" si="39"/>
        <v/>
      </c>
      <c r="T399" s="3" t="str">
        <f t="shared" si="41"/>
        <v xml:space="preserve"> </v>
      </c>
      <c r="U399" s="3" t="str">
        <f>IF(D399&lt;&gt;"",VLOOKUP(D399,'Drop downs'!B:C,2,0),"")</f>
        <v/>
      </c>
      <c r="V399" s="3" t="str">
        <f t="shared" si="42"/>
        <v/>
      </c>
    </row>
    <row r="400" spans="1:22" x14ac:dyDescent="0.3">
      <c r="A400" s="47" t="str">
        <f t="shared" si="37"/>
        <v/>
      </c>
      <c r="B400" s="173"/>
      <c r="C400" s="173"/>
      <c r="D400" s="173"/>
      <c r="E400" s="173"/>
      <c r="F400" s="173"/>
      <c r="G400" s="173"/>
      <c r="H400" s="173"/>
      <c r="I400" s="173"/>
      <c r="J400" s="174"/>
      <c r="K400" s="175"/>
      <c r="L400" s="175"/>
      <c r="M400" s="175"/>
      <c r="N400" s="176"/>
      <c r="O400" s="176"/>
      <c r="P400" s="176"/>
      <c r="Q400" s="11" t="str">
        <f t="shared" si="40"/>
        <v/>
      </c>
      <c r="R400" s="171" t="str">
        <f t="shared" si="38"/>
        <v/>
      </c>
      <c r="S400" s="172" t="str">
        <f t="shared" si="39"/>
        <v/>
      </c>
      <c r="T400" s="3" t="str">
        <f t="shared" si="41"/>
        <v xml:space="preserve"> </v>
      </c>
      <c r="U400" s="3" t="str">
        <f>IF(D400&lt;&gt;"",VLOOKUP(D400,'Drop downs'!B:C,2,0),"")</f>
        <v/>
      </c>
      <c r="V400" s="3" t="str">
        <f t="shared" si="42"/>
        <v/>
      </c>
    </row>
    <row r="401" spans="1:22" x14ac:dyDescent="0.3">
      <c r="A401" s="47" t="str">
        <f t="shared" si="37"/>
        <v/>
      </c>
      <c r="B401" s="173"/>
      <c r="C401" s="173"/>
      <c r="D401" s="173"/>
      <c r="E401" s="173"/>
      <c r="F401" s="173"/>
      <c r="G401" s="173"/>
      <c r="H401" s="173"/>
      <c r="I401" s="173"/>
      <c r="J401" s="174"/>
      <c r="K401" s="175"/>
      <c r="L401" s="175"/>
      <c r="M401" s="175"/>
      <c r="N401" s="176"/>
      <c r="O401" s="176"/>
      <c r="P401" s="176"/>
      <c r="Q401" s="11" t="str">
        <f t="shared" si="40"/>
        <v/>
      </c>
      <c r="R401" s="171" t="str">
        <f t="shared" si="38"/>
        <v/>
      </c>
      <c r="S401" s="172" t="str">
        <f t="shared" si="39"/>
        <v/>
      </c>
      <c r="T401" s="3" t="str">
        <f t="shared" si="41"/>
        <v xml:space="preserve"> </v>
      </c>
      <c r="U401" s="3" t="str">
        <f>IF(D401&lt;&gt;"",VLOOKUP(D401,'Drop downs'!B:C,2,0),"")</f>
        <v/>
      </c>
      <c r="V401" s="3" t="str">
        <f t="shared" si="42"/>
        <v/>
      </c>
    </row>
    <row r="402" spans="1:22" x14ac:dyDescent="0.3">
      <c r="A402" s="47" t="str">
        <f t="shared" si="37"/>
        <v/>
      </c>
      <c r="B402" s="173"/>
      <c r="C402" s="173"/>
      <c r="D402" s="173"/>
      <c r="E402" s="173"/>
      <c r="F402" s="173"/>
      <c r="G402" s="173"/>
      <c r="H402" s="173"/>
      <c r="I402" s="173"/>
      <c r="J402" s="174"/>
      <c r="K402" s="175"/>
      <c r="L402" s="175"/>
      <c r="M402" s="175"/>
      <c r="N402" s="176"/>
      <c r="O402" s="176"/>
      <c r="P402" s="176"/>
      <c r="Q402" s="11" t="str">
        <f t="shared" si="40"/>
        <v/>
      </c>
      <c r="R402" s="171" t="str">
        <f t="shared" si="38"/>
        <v/>
      </c>
      <c r="S402" s="172" t="str">
        <f t="shared" si="39"/>
        <v/>
      </c>
      <c r="T402" s="3" t="str">
        <f t="shared" si="41"/>
        <v xml:space="preserve"> </v>
      </c>
      <c r="U402" s="3" t="str">
        <f>IF(D402&lt;&gt;"",VLOOKUP(D402,'Drop downs'!B:C,2,0),"")</f>
        <v/>
      </c>
      <c r="V402" s="3" t="str">
        <f t="shared" si="42"/>
        <v/>
      </c>
    </row>
    <row r="403" spans="1:22" x14ac:dyDescent="0.3">
      <c r="A403" s="47" t="str">
        <f t="shared" si="37"/>
        <v/>
      </c>
      <c r="B403" s="173"/>
      <c r="C403" s="173"/>
      <c r="D403" s="173"/>
      <c r="E403" s="173"/>
      <c r="F403" s="173"/>
      <c r="G403" s="173"/>
      <c r="H403" s="173"/>
      <c r="I403" s="173"/>
      <c r="J403" s="174"/>
      <c r="K403" s="175"/>
      <c r="L403" s="175"/>
      <c r="M403" s="175"/>
      <c r="N403" s="176"/>
      <c r="O403" s="176"/>
      <c r="P403" s="176"/>
      <c r="Q403" s="11" t="str">
        <f t="shared" si="40"/>
        <v/>
      </c>
      <c r="R403" s="171" t="str">
        <f t="shared" si="38"/>
        <v/>
      </c>
      <c r="S403" s="172" t="str">
        <f t="shared" si="39"/>
        <v/>
      </c>
      <c r="T403" s="3" t="str">
        <f t="shared" si="41"/>
        <v xml:space="preserve"> </v>
      </c>
      <c r="U403" s="3" t="str">
        <f>IF(D403&lt;&gt;"",VLOOKUP(D403,'Drop downs'!B:C,2,0),"")</f>
        <v/>
      </c>
      <c r="V403" s="3" t="str">
        <f t="shared" si="42"/>
        <v/>
      </c>
    </row>
    <row r="404" spans="1:22" x14ac:dyDescent="0.3">
      <c r="A404" s="47" t="str">
        <f t="shared" si="37"/>
        <v/>
      </c>
      <c r="B404" s="173"/>
      <c r="C404" s="173"/>
      <c r="D404" s="173"/>
      <c r="E404" s="173"/>
      <c r="F404" s="173"/>
      <c r="G404" s="173"/>
      <c r="H404" s="173"/>
      <c r="I404" s="173"/>
      <c r="J404" s="174"/>
      <c r="K404" s="175"/>
      <c r="L404" s="175"/>
      <c r="M404" s="175"/>
      <c r="N404" s="176"/>
      <c r="O404" s="176"/>
      <c r="P404" s="176"/>
      <c r="Q404" s="11" t="str">
        <f t="shared" si="40"/>
        <v/>
      </c>
      <c r="R404" s="171" t="str">
        <f t="shared" si="38"/>
        <v/>
      </c>
      <c r="S404" s="172" t="str">
        <f t="shared" si="39"/>
        <v/>
      </c>
      <c r="T404" s="3" t="str">
        <f t="shared" si="41"/>
        <v xml:space="preserve"> </v>
      </c>
      <c r="U404" s="3" t="str">
        <f>IF(D404&lt;&gt;"",VLOOKUP(D404,'Drop downs'!B:C,2,0),"")</f>
        <v/>
      </c>
      <c r="V404" s="3" t="str">
        <f t="shared" si="42"/>
        <v/>
      </c>
    </row>
    <row r="405" spans="1:22" x14ac:dyDescent="0.3">
      <c r="A405" s="47" t="str">
        <f t="shared" si="37"/>
        <v/>
      </c>
      <c r="B405" s="173"/>
      <c r="C405" s="173"/>
      <c r="D405" s="173"/>
      <c r="E405" s="173"/>
      <c r="F405" s="173"/>
      <c r="G405" s="173"/>
      <c r="H405" s="173"/>
      <c r="I405" s="173"/>
      <c r="J405" s="174"/>
      <c r="K405" s="175"/>
      <c r="L405" s="175"/>
      <c r="M405" s="175"/>
      <c r="N405" s="176"/>
      <c r="O405" s="176"/>
      <c r="P405" s="176"/>
      <c r="Q405" s="11" t="str">
        <f t="shared" si="40"/>
        <v/>
      </c>
      <c r="R405" s="171" t="str">
        <f t="shared" si="38"/>
        <v/>
      </c>
      <c r="S405" s="172" t="str">
        <f t="shared" si="39"/>
        <v/>
      </c>
      <c r="T405" s="3" t="str">
        <f t="shared" si="41"/>
        <v xml:space="preserve"> </v>
      </c>
      <c r="U405" s="3" t="str">
        <f>IF(D405&lt;&gt;"",VLOOKUP(D405,'Drop downs'!B:C,2,0),"")</f>
        <v/>
      </c>
      <c r="V405" s="3" t="str">
        <f t="shared" si="42"/>
        <v/>
      </c>
    </row>
    <row r="406" spans="1:22" x14ac:dyDescent="0.3">
      <c r="A406" s="47" t="str">
        <f t="shared" si="37"/>
        <v/>
      </c>
      <c r="B406" s="173"/>
      <c r="C406" s="173"/>
      <c r="D406" s="173"/>
      <c r="E406" s="173"/>
      <c r="F406" s="173"/>
      <c r="G406" s="173"/>
      <c r="H406" s="173"/>
      <c r="I406" s="173"/>
      <c r="J406" s="174"/>
      <c r="K406" s="175"/>
      <c r="L406" s="175"/>
      <c r="M406" s="175"/>
      <c r="N406" s="176"/>
      <c r="O406" s="176"/>
      <c r="P406" s="176"/>
      <c r="Q406" s="11" t="str">
        <f t="shared" si="40"/>
        <v/>
      </c>
      <c r="R406" s="171" t="str">
        <f t="shared" si="38"/>
        <v/>
      </c>
      <c r="S406" s="172" t="str">
        <f t="shared" si="39"/>
        <v/>
      </c>
      <c r="T406" s="3" t="str">
        <f t="shared" si="41"/>
        <v xml:space="preserve"> </v>
      </c>
      <c r="U406" s="3" t="str">
        <f>IF(D406&lt;&gt;"",VLOOKUP(D406,'Drop downs'!B:C,2,0),"")</f>
        <v/>
      </c>
      <c r="V406" s="3" t="str">
        <f t="shared" si="42"/>
        <v/>
      </c>
    </row>
    <row r="407" spans="1:22" x14ac:dyDescent="0.3">
      <c r="A407" s="47" t="str">
        <f t="shared" si="37"/>
        <v/>
      </c>
      <c r="B407" s="173"/>
      <c r="C407" s="173"/>
      <c r="D407" s="173"/>
      <c r="E407" s="173"/>
      <c r="F407" s="173"/>
      <c r="G407" s="173"/>
      <c r="H407" s="173"/>
      <c r="I407" s="173"/>
      <c r="J407" s="174"/>
      <c r="K407" s="175"/>
      <c r="L407" s="175"/>
      <c r="M407" s="175"/>
      <c r="N407" s="176"/>
      <c r="O407" s="176"/>
      <c r="P407" s="176"/>
      <c r="Q407" s="11" t="str">
        <f t="shared" si="40"/>
        <v/>
      </c>
      <c r="R407" s="171" t="str">
        <f t="shared" si="38"/>
        <v/>
      </c>
      <c r="S407" s="172" t="str">
        <f t="shared" si="39"/>
        <v/>
      </c>
      <c r="T407" s="3" t="str">
        <f t="shared" si="41"/>
        <v xml:space="preserve"> </v>
      </c>
      <c r="U407" s="3" t="str">
        <f>IF(D407&lt;&gt;"",VLOOKUP(D407,'Drop downs'!B:C,2,0),"")</f>
        <v/>
      </c>
      <c r="V407" s="3" t="str">
        <f t="shared" si="42"/>
        <v/>
      </c>
    </row>
    <row r="408" spans="1:22" x14ac:dyDescent="0.3">
      <c r="A408" s="47" t="str">
        <f t="shared" si="37"/>
        <v/>
      </c>
      <c r="B408" s="173"/>
      <c r="C408" s="173"/>
      <c r="D408" s="173"/>
      <c r="E408" s="173"/>
      <c r="F408" s="173"/>
      <c r="G408" s="173"/>
      <c r="H408" s="173"/>
      <c r="I408" s="173"/>
      <c r="J408" s="174"/>
      <c r="K408" s="175"/>
      <c r="L408" s="175"/>
      <c r="M408" s="175"/>
      <c r="N408" s="176"/>
      <c r="O408" s="176"/>
      <c r="P408" s="176"/>
      <c r="Q408" s="11" t="str">
        <f t="shared" si="40"/>
        <v/>
      </c>
      <c r="R408" s="171" t="str">
        <f t="shared" si="38"/>
        <v/>
      </c>
      <c r="S408" s="172" t="str">
        <f t="shared" si="39"/>
        <v/>
      </c>
      <c r="T408" s="3" t="str">
        <f t="shared" si="41"/>
        <v xml:space="preserve"> </v>
      </c>
      <c r="U408" s="3" t="str">
        <f>IF(D408&lt;&gt;"",VLOOKUP(D408,'Drop downs'!B:C,2,0),"")</f>
        <v/>
      </c>
      <c r="V408" s="3" t="str">
        <f t="shared" si="42"/>
        <v/>
      </c>
    </row>
    <row r="409" spans="1:22" x14ac:dyDescent="0.3">
      <c r="A409" s="47" t="str">
        <f t="shared" si="37"/>
        <v/>
      </c>
      <c r="B409" s="173"/>
      <c r="C409" s="173"/>
      <c r="D409" s="173"/>
      <c r="E409" s="173"/>
      <c r="F409" s="173"/>
      <c r="G409" s="173"/>
      <c r="H409" s="173"/>
      <c r="I409" s="173"/>
      <c r="J409" s="174"/>
      <c r="K409" s="175"/>
      <c r="L409" s="175"/>
      <c r="M409" s="175"/>
      <c r="N409" s="176"/>
      <c r="O409" s="176"/>
      <c r="P409" s="176"/>
      <c r="Q409" s="11" t="str">
        <f t="shared" si="40"/>
        <v/>
      </c>
      <c r="R409" s="171" t="str">
        <f t="shared" si="38"/>
        <v/>
      </c>
      <c r="S409" s="172" t="str">
        <f t="shared" si="39"/>
        <v/>
      </c>
      <c r="T409" s="3" t="str">
        <f t="shared" si="41"/>
        <v xml:space="preserve"> </v>
      </c>
      <c r="U409" s="3" t="str">
        <f>IF(D409&lt;&gt;"",VLOOKUP(D409,'Drop downs'!B:C,2,0),"")</f>
        <v/>
      </c>
      <c r="V409" s="3" t="str">
        <f t="shared" si="42"/>
        <v/>
      </c>
    </row>
    <row r="410" spans="1:22" x14ac:dyDescent="0.3">
      <c r="A410" s="47" t="str">
        <f t="shared" si="37"/>
        <v/>
      </c>
      <c r="B410" s="173"/>
      <c r="C410" s="173"/>
      <c r="D410" s="173"/>
      <c r="E410" s="173"/>
      <c r="F410" s="173"/>
      <c r="G410" s="173"/>
      <c r="H410" s="173"/>
      <c r="I410" s="173"/>
      <c r="J410" s="174"/>
      <c r="K410" s="175"/>
      <c r="L410" s="175"/>
      <c r="M410" s="175"/>
      <c r="N410" s="176"/>
      <c r="O410" s="176"/>
      <c r="P410" s="176"/>
      <c r="Q410" s="11" t="str">
        <f t="shared" si="40"/>
        <v/>
      </c>
      <c r="R410" s="171" t="str">
        <f t="shared" si="38"/>
        <v/>
      </c>
      <c r="S410" s="172" t="str">
        <f t="shared" si="39"/>
        <v/>
      </c>
      <c r="T410" s="3" t="str">
        <f t="shared" si="41"/>
        <v xml:space="preserve"> </v>
      </c>
      <c r="U410" s="3" t="str">
        <f>IF(D410&lt;&gt;"",VLOOKUP(D410,'Drop downs'!B:C,2,0),"")</f>
        <v/>
      </c>
      <c r="V410" s="3" t="str">
        <f t="shared" si="42"/>
        <v/>
      </c>
    </row>
    <row r="411" spans="1:22" x14ac:dyDescent="0.3">
      <c r="A411" s="47" t="str">
        <f t="shared" si="37"/>
        <v/>
      </c>
      <c r="B411" s="173"/>
      <c r="C411" s="173"/>
      <c r="D411" s="173"/>
      <c r="E411" s="173"/>
      <c r="F411" s="173"/>
      <c r="G411" s="173"/>
      <c r="H411" s="173"/>
      <c r="I411" s="173"/>
      <c r="J411" s="174"/>
      <c r="K411" s="175"/>
      <c r="L411" s="175"/>
      <c r="M411" s="175"/>
      <c r="N411" s="176"/>
      <c r="O411" s="176"/>
      <c r="P411" s="176"/>
      <c r="Q411" s="11" t="str">
        <f t="shared" si="40"/>
        <v/>
      </c>
      <c r="R411" s="171" t="str">
        <f t="shared" si="38"/>
        <v/>
      </c>
      <c r="S411" s="172" t="str">
        <f t="shared" si="39"/>
        <v/>
      </c>
      <c r="T411" s="3" t="str">
        <f t="shared" si="41"/>
        <v xml:space="preserve"> </v>
      </c>
      <c r="U411" s="3" t="str">
        <f>IF(D411&lt;&gt;"",VLOOKUP(D411,'Drop downs'!B:C,2,0),"")</f>
        <v/>
      </c>
      <c r="V411" s="3" t="str">
        <f t="shared" si="42"/>
        <v/>
      </c>
    </row>
    <row r="412" spans="1:22" x14ac:dyDescent="0.3">
      <c r="A412" s="47" t="str">
        <f t="shared" si="37"/>
        <v/>
      </c>
      <c r="B412" s="173"/>
      <c r="C412" s="173"/>
      <c r="D412" s="173"/>
      <c r="E412" s="173"/>
      <c r="F412" s="173"/>
      <c r="G412" s="173"/>
      <c r="H412" s="173"/>
      <c r="I412" s="173"/>
      <c r="J412" s="174"/>
      <c r="K412" s="175"/>
      <c r="L412" s="175"/>
      <c r="M412" s="175"/>
      <c r="N412" s="176"/>
      <c r="O412" s="176"/>
      <c r="P412" s="176"/>
      <c r="Q412" s="11" t="str">
        <f t="shared" si="40"/>
        <v/>
      </c>
      <c r="R412" s="171" t="str">
        <f t="shared" si="38"/>
        <v/>
      </c>
      <c r="S412" s="172" t="str">
        <f t="shared" si="39"/>
        <v/>
      </c>
      <c r="T412" s="3" t="str">
        <f t="shared" si="41"/>
        <v xml:space="preserve"> </v>
      </c>
      <c r="U412" s="3" t="str">
        <f>IF(D412&lt;&gt;"",VLOOKUP(D412,'Drop downs'!B:C,2,0),"")</f>
        <v/>
      </c>
      <c r="V412" s="3" t="str">
        <f t="shared" si="42"/>
        <v/>
      </c>
    </row>
    <row r="413" spans="1:22" x14ac:dyDescent="0.3">
      <c r="A413" s="47" t="str">
        <f t="shared" si="37"/>
        <v/>
      </c>
      <c r="B413" s="173"/>
      <c r="C413" s="173"/>
      <c r="D413" s="173"/>
      <c r="E413" s="173"/>
      <c r="F413" s="173"/>
      <c r="G413" s="173"/>
      <c r="H413" s="173"/>
      <c r="I413" s="173"/>
      <c r="J413" s="174"/>
      <c r="K413" s="175"/>
      <c r="L413" s="175"/>
      <c r="M413" s="175"/>
      <c r="N413" s="176"/>
      <c r="O413" s="176"/>
      <c r="P413" s="176"/>
      <c r="Q413" s="11" t="str">
        <f t="shared" si="40"/>
        <v/>
      </c>
      <c r="R413" s="171" t="str">
        <f t="shared" si="38"/>
        <v/>
      </c>
      <c r="S413" s="172" t="str">
        <f t="shared" si="39"/>
        <v/>
      </c>
      <c r="T413" s="3" t="str">
        <f t="shared" si="41"/>
        <v xml:space="preserve"> </v>
      </c>
      <c r="U413" s="3" t="str">
        <f>IF(D413&lt;&gt;"",VLOOKUP(D413,'Drop downs'!B:C,2,0),"")</f>
        <v/>
      </c>
      <c r="V413" s="3" t="str">
        <f t="shared" si="42"/>
        <v/>
      </c>
    </row>
    <row r="414" spans="1:22" x14ac:dyDescent="0.3">
      <c r="A414" s="47" t="str">
        <f t="shared" si="37"/>
        <v/>
      </c>
      <c r="B414" s="173"/>
      <c r="C414" s="173"/>
      <c r="D414" s="173"/>
      <c r="E414" s="173"/>
      <c r="F414" s="173"/>
      <c r="G414" s="173"/>
      <c r="H414" s="173"/>
      <c r="I414" s="173"/>
      <c r="J414" s="174"/>
      <c r="K414" s="175"/>
      <c r="L414" s="175"/>
      <c r="M414" s="175"/>
      <c r="N414" s="176"/>
      <c r="O414" s="176"/>
      <c r="P414" s="176"/>
      <c r="Q414" s="11" t="str">
        <f t="shared" si="40"/>
        <v/>
      </c>
      <c r="R414" s="171" t="str">
        <f t="shared" si="38"/>
        <v/>
      </c>
      <c r="S414" s="172" t="str">
        <f t="shared" si="39"/>
        <v/>
      </c>
      <c r="T414" s="3" t="str">
        <f t="shared" si="41"/>
        <v xml:space="preserve"> </v>
      </c>
      <c r="U414" s="3" t="str">
        <f>IF(D414&lt;&gt;"",VLOOKUP(D414,'Drop downs'!B:C,2,0),"")</f>
        <v/>
      </c>
      <c r="V414" s="3" t="str">
        <f t="shared" si="42"/>
        <v/>
      </c>
    </row>
    <row r="415" spans="1:22" x14ac:dyDescent="0.3">
      <c r="A415" s="47" t="str">
        <f t="shared" si="37"/>
        <v/>
      </c>
      <c r="B415" s="173"/>
      <c r="C415" s="173"/>
      <c r="D415" s="173"/>
      <c r="E415" s="173"/>
      <c r="F415" s="173"/>
      <c r="G415" s="173"/>
      <c r="H415" s="173"/>
      <c r="I415" s="173"/>
      <c r="J415" s="174"/>
      <c r="K415" s="175"/>
      <c r="L415" s="175"/>
      <c r="M415" s="175"/>
      <c r="N415" s="176"/>
      <c r="O415" s="176"/>
      <c r="P415" s="176"/>
      <c r="Q415" s="11" t="str">
        <f t="shared" si="40"/>
        <v/>
      </c>
      <c r="R415" s="171" t="str">
        <f t="shared" si="38"/>
        <v/>
      </c>
      <c r="S415" s="172" t="str">
        <f t="shared" si="39"/>
        <v/>
      </c>
      <c r="T415" s="3" t="str">
        <f t="shared" si="41"/>
        <v xml:space="preserve"> </v>
      </c>
      <c r="U415" s="3" t="str">
        <f>IF(D415&lt;&gt;"",VLOOKUP(D415,'Drop downs'!B:C,2,0),"")</f>
        <v/>
      </c>
      <c r="V415" s="3" t="str">
        <f t="shared" si="42"/>
        <v/>
      </c>
    </row>
    <row r="416" spans="1:22" x14ac:dyDescent="0.3">
      <c r="A416" s="47" t="str">
        <f t="shared" si="37"/>
        <v/>
      </c>
      <c r="B416" s="173"/>
      <c r="C416" s="173"/>
      <c r="D416" s="173"/>
      <c r="E416" s="173"/>
      <c r="F416" s="173"/>
      <c r="G416" s="173"/>
      <c r="H416" s="173"/>
      <c r="I416" s="173"/>
      <c r="J416" s="174"/>
      <c r="K416" s="175"/>
      <c r="L416" s="175"/>
      <c r="M416" s="175"/>
      <c r="N416" s="176"/>
      <c r="O416" s="176"/>
      <c r="P416" s="176"/>
      <c r="Q416" s="11" t="str">
        <f t="shared" si="40"/>
        <v/>
      </c>
      <c r="R416" s="171" t="str">
        <f t="shared" si="38"/>
        <v/>
      </c>
      <c r="S416" s="172" t="str">
        <f t="shared" si="39"/>
        <v/>
      </c>
      <c r="T416" s="3" t="str">
        <f t="shared" si="41"/>
        <v xml:space="preserve"> </v>
      </c>
      <c r="U416" s="3" t="str">
        <f>IF(D416&lt;&gt;"",VLOOKUP(D416,'Drop downs'!B:C,2,0),"")</f>
        <v/>
      </c>
      <c r="V416" s="3" t="str">
        <f t="shared" si="42"/>
        <v/>
      </c>
    </row>
    <row r="417" spans="1:22" x14ac:dyDescent="0.3">
      <c r="A417" s="47" t="str">
        <f t="shared" si="37"/>
        <v/>
      </c>
      <c r="B417" s="173"/>
      <c r="C417" s="173"/>
      <c r="D417" s="173"/>
      <c r="E417" s="173"/>
      <c r="F417" s="173"/>
      <c r="G417" s="173"/>
      <c r="H417" s="173"/>
      <c r="I417" s="173"/>
      <c r="J417" s="174"/>
      <c r="K417" s="175"/>
      <c r="L417" s="175"/>
      <c r="M417" s="175"/>
      <c r="N417" s="176"/>
      <c r="O417" s="176"/>
      <c r="P417" s="176"/>
      <c r="Q417" s="11" t="str">
        <f t="shared" si="40"/>
        <v/>
      </c>
      <c r="R417" s="171" t="str">
        <f t="shared" si="38"/>
        <v/>
      </c>
      <c r="S417" s="172" t="str">
        <f t="shared" si="39"/>
        <v/>
      </c>
      <c r="T417" s="3" t="str">
        <f t="shared" si="41"/>
        <v xml:space="preserve"> </v>
      </c>
      <c r="U417" s="3" t="str">
        <f>IF(D417&lt;&gt;"",VLOOKUP(D417,'Drop downs'!B:C,2,0),"")</f>
        <v/>
      </c>
      <c r="V417" s="3" t="str">
        <f t="shared" si="42"/>
        <v/>
      </c>
    </row>
    <row r="418" spans="1:22" x14ac:dyDescent="0.3">
      <c r="A418" s="47" t="str">
        <f t="shared" si="37"/>
        <v/>
      </c>
      <c r="B418" s="173"/>
      <c r="C418" s="173"/>
      <c r="D418" s="173"/>
      <c r="E418" s="173"/>
      <c r="F418" s="173"/>
      <c r="G418" s="173"/>
      <c r="H418" s="173"/>
      <c r="I418" s="173"/>
      <c r="J418" s="174"/>
      <c r="K418" s="175"/>
      <c r="L418" s="175"/>
      <c r="M418" s="175"/>
      <c r="N418" s="176"/>
      <c r="O418" s="176"/>
      <c r="P418" s="176"/>
      <c r="Q418" s="11" t="str">
        <f t="shared" si="40"/>
        <v/>
      </c>
      <c r="R418" s="171" t="str">
        <f t="shared" si="38"/>
        <v/>
      </c>
      <c r="S418" s="172" t="str">
        <f t="shared" si="39"/>
        <v/>
      </c>
      <c r="T418" s="3" t="str">
        <f t="shared" si="41"/>
        <v xml:space="preserve"> </v>
      </c>
      <c r="U418" s="3" t="str">
        <f>IF(D418&lt;&gt;"",VLOOKUP(D418,'Drop downs'!B:C,2,0),"")</f>
        <v/>
      </c>
      <c r="V418" s="3" t="str">
        <f t="shared" si="42"/>
        <v/>
      </c>
    </row>
    <row r="419" spans="1:22" x14ac:dyDescent="0.3">
      <c r="A419" s="47" t="str">
        <f t="shared" si="37"/>
        <v/>
      </c>
      <c r="B419" s="173"/>
      <c r="C419" s="173"/>
      <c r="D419" s="173"/>
      <c r="E419" s="173"/>
      <c r="F419" s="173"/>
      <c r="G419" s="173"/>
      <c r="H419" s="173"/>
      <c r="I419" s="173"/>
      <c r="J419" s="174"/>
      <c r="K419" s="175"/>
      <c r="L419" s="175"/>
      <c r="M419" s="175"/>
      <c r="N419" s="176"/>
      <c r="O419" s="176"/>
      <c r="P419" s="176"/>
      <c r="Q419" s="11" t="str">
        <f t="shared" si="40"/>
        <v/>
      </c>
      <c r="R419" s="171" t="str">
        <f t="shared" si="38"/>
        <v/>
      </c>
      <c r="S419" s="172" t="str">
        <f t="shared" si="39"/>
        <v/>
      </c>
      <c r="T419" s="3" t="str">
        <f t="shared" si="41"/>
        <v xml:space="preserve"> </v>
      </c>
      <c r="U419" s="3" t="str">
        <f>IF(D419&lt;&gt;"",VLOOKUP(D419,'Drop downs'!B:C,2,0),"")</f>
        <v/>
      </c>
      <c r="V419" s="3" t="str">
        <f t="shared" si="42"/>
        <v/>
      </c>
    </row>
    <row r="420" spans="1:22" x14ac:dyDescent="0.3">
      <c r="A420" s="47" t="str">
        <f t="shared" si="37"/>
        <v/>
      </c>
      <c r="B420" s="173"/>
      <c r="C420" s="173"/>
      <c r="D420" s="173"/>
      <c r="E420" s="173"/>
      <c r="F420" s="173"/>
      <c r="G420" s="173"/>
      <c r="H420" s="173"/>
      <c r="I420" s="173"/>
      <c r="J420" s="174"/>
      <c r="K420" s="175"/>
      <c r="L420" s="175"/>
      <c r="M420" s="175"/>
      <c r="N420" s="176"/>
      <c r="O420" s="176"/>
      <c r="P420" s="176"/>
      <c r="Q420" s="11" t="str">
        <f t="shared" si="40"/>
        <v/>
      </c>
      <c r="R420" s="171" t="str">
        <f t="shared" si="38"/>
        <v/>
      </c>
      <c r="S420" s="172" t="str">
        <f t="shared" si="39"/>
        <v/>
      </c>
      <c r="T420" s="3" t="str">
        <f t="shared" si="41"/>
        <v xml:space="preserve"> </v>
      </c>
      <c r="U420" s="3" t="str">
        <f>IF(D420&lt;&gt;"",VLOOKUP(D420,'Drop downs'!B:C,2,0),"")</f>
        <v/>
      </c>
      <c r="V420" s="3" t="str">
        <f t="shared" si="42"/>
        <v/>
      </c>
    </row>
    <row r="421" spans="1:22" x14ac:dyDescent="0.3">
      <c r="A421" s="47" t="str">
        <f t="shared" si="37"/>
        <v/>
      </c>
      <c r="B421" s="173"/>
      <c r="C421" s="173"/>
      <c r="D421" s="173"/>
      <c r="E421" s="173"/>
      <c r="F421" s="173"/>
      <c r="G421" s="173"/>
      <c r="H421" s="173"/>
      <c r="I421" s="173"/>
      <c r="J421" s="174"/>
      <c r="K421" s="175"/>
      <c r="L421" s="175"/>
      <c r="M421" s="175"/>
      <c r="N421" s="176"/>
      <c r="O421" s="176"/>
      <c r="P421" s="176"/>
      <c r="Q421" s="11" t="str">
        <f t="shared" si="40"/>
        <v/>
      </c>
      <c r="R421" s="171" t="str">
        <f t="shared" si="38"/>
        <v/>
      </c>
      <c r="S421" s="172" t="str">
        <f t="shared" si="39"/>
        <v/>
      </c>
      <c r="T421" s="3" t="str">
        <f t="shared" si="41"/>
        <v xml:space="preserve"> </v>
      </c>
      <c r="U421" s="3" t="str">
        <f>IF(D421&lt;&gt;"",VLOOKUP(D421,'Drop downs'!B:C,2,0),"")</f>
        <v/>
      </c>
      <c r="V421" s="3" t="str">
        <f t="shared" si="42"/>
        <v/>
      </c>
    </row>
    <row r="422" spans="1:22" x14ac:dyDescent="0.3">
      <c r="A422" s="47" t="str">
        <f t="shared" si="37"/>
        <v/>
      </c>
      <c r="B422" s="173"/>
      <c r="C422" s="173"/>
      <c r="D422" s="173"/>
      <c r="E422" s="173"/>
      <c r="F422" s="173"/>
      <c r="G422" s="173"/>
      <c r="H422" s="173"/>
      <c r="I422" s="173"/>
      <c r="J422" s="174"/>
      <c r="K422" s="175"/>
      <c r="L422" s="175"/>
      <c r="M422" s="175"/>
      <c r="N422" s="176"/>
      <c r="O422" s="176"/>
      <c r="P422" s="176"/>
      <c r="Q422" s="11" t="str">
        <f t="shared" si="40"/>
        <v/>
      </c>
      <c r="R422" s="171" t="str">
        <f t="shared" si="38"/>
        <v/>
      </c>
      <c r="S422" s="172" t="str">
        <f t="shared" si="39"/>
        <v/>
      </c>
      <c r="T422" s="3" t="str">
        <f t="shared" si="41"/>
        <v xml:space="preserve"> </v>
      </c>
      <c r="U422" s="3" t="str">
        <f>IF(D422&lt;&gt;"",VLOOKUP(D422,'Drop downs'!B:C,2,0),"")</f>
        <v/>
      </c>
      <c r="V422" s="3" t="str">
        <f t="shared" si="42"/>
        <v/>
      </c>
    </row>
    <row r="423" spans="1:22" x14ac:dyDescent="0.3">
      <c r="A423" s="47" t="str">
        <f t="shared" si="37"/>
        <v/>
      </c>
      <c r="B423" s="173"/>
      <c r="C423" s="173"/>
      <c r="D423" s="173"/>
      <c r="E423" s="173"/>
      <c r="F423" s="173"/>
      <c r="G423" s="173"/>
      <c r="H423" s="173"/>
      <c r="I423" s="173"/>
      <c r="J423" s="174"/>
      <c r="K423" s="175"/>
      <c r="L423" s="175"/>
      <c r="M423" s="175"/>
      <c r="N423" s="176"/>
      <c r="O423" s="176"/>
      <c r="P423" s="176"/>
      <c r="Q423" s="11" t="str">
        <f t="shared" si="40"/>
        <v/>
      </c>
      <c r="R423" s="171" t="str">
        <f t="shared" si="38"/>
        <v/>
      </c>
      <c r="S423" s="172" t="str">
        <f t="shared" si="39"/>
        <v/>
      </c>
      <c r="T423" s="3" t="str">
        <f t="shared" si="41"/>
        <v xml:space="preserve"> </v>
      </c>
      <c r="U423" s="3" t="str">
        <f>IF(D423&lt;&gt;"",VLOOKUP(D423,'Drop downs'!B:C,2,0),"")</f>
        <v/>
      </c>
      <c r="V423" s="3" t="str">
        <f t="shared" si="42"/>
        <v/>
      </c>
    </row>
    <row r="424" spans="1:22" x14ac:dyDescent="0.3">
      <c r="A424" s="47" t="str">
        <f t="shared" si="37"/>
        <v/>
      </c>
      <c r="B424" s="173"/>
      <c r="C424" s="173"/>
      <c r="D424" s="173"/>
      <c r="E424" s="173"/>
      <c r="F424" s="173"/>
      <c r="G424" s="173"/>
      <c r="H424" s="173"/>
      <c r="I424" s="173"/>
      <c r="J424" s="174"/>
      <c r="K424" s="175"/>
      <c r="L424" s="175"/>
      <c r="M424" s="175"/>
      <c r="N424" s="176"/>
      <c r="O424" s="176"/>
      <c r="P424" s="176"/>
      <c r="Q424" s="11" t="str">
        <f t="shared" si="40"/>
        <v/>
      </c>
      <c r="R424" s="171" t="str">
        <f t="shared" si="38"/>
        <v/>
      </c>
      <c r="S424" s="172" t="str">
        <f t="shared" si="39"/>
        <v/>
      </c>
      <c r="T424" s="3" t="str">
        <f t="shared" si="41"/>
        <v xml:space="preserve"> </v>
      </c>
      <c r="U424" s="3" t="str">
        <f>IF(D424&lt;&gt;"",VLOOKUP(D424,'Drop downs'!B:C,2,0),"")</f>
        <v/>
      </c>
      <c r="V424" s="3" t="str">
        <f t="shared" si="42"/>
        <v/>
      </c>
    </row>
    <row r="425" spans="1:22" x14ac:dyDescent="0.3">
      <c r="A425" s="47" t="str">
        <f t="shared" si="37"/>
        <v/>
      </c>
      <c r="B425" s="173"/>
      <c r="C425" s="173"/>
      <c r="D425" s="173"/>
      <c r="E425" s="173"/>
      <c r="F425" s="173"/>
      <c r="G425" s="173"/>
      <c r="H425" s="173"/>
      <c r="I425" s="173"/>
      <c r="J425" s="174"/>
      <c r="K425" s="175"/>
      <c r="L425" s="175"/>
      <c r="M425" s="175"/>
      <c r="N425" s="176"/>
      <c r="O425" s="176"/>
      <c r="P425" s="176"/>
      <c r="Q425" s="11" t="str">
        <f t="shared" si="40"/>
        <v/>
      </c>
      <c r="R425" s="171" t="str">
        <f t="shared" si="38"/>
        <v/>
      </c>
      <c r="S425" s="172" t="str">
        <f t="shared" si="39"/>
        <v/>
      </c>
      <c r="T425" s="3" t="str">
        <f t="shared" si="41"/>
        <v xml:space="preserve"> </v>
      </c>
      <c r="U425" s="3" t="str">
        <f>IF(D425&lt;&gt;"",VLOOKUP(D425,'Drop downs'!B:C,2,0),"")</f>
        <v/>
      </c>
      <c r="V425" s="3" t="str">
        <f t="shared" si="42"/>
        <v/>
      </c>
    </row>
    <row r="426" spans="1:22" x14ac:dyDescent="0.3">
      <c r="A426" s="47" t="str">
        <f t="shared" si="37"/>
        <v/>
      </c>
      <c r="B426" s="173"/>
      <c r="C426" s="173"/>
      <c r="D426" s="173"/>
      <c r="E426" s="173"/>
      <c r="F426" s="173"/>
      <c r="G426" s="173"/>
      <c r="H426" s="173"/>
      <c r="I426" s="173"/>
      <c r="J426" s="174"/>
      <c r="K426" s="175"/>
      <c r="L426" s="175"/>
      <c r="M426" s="175"/>
      <c r="N426" s="176"/>
      <c r="O426" s="176"/>
      <c r="P426" s="176"/>
      <c r="Q426" s="11" t="str">
        <f t="shared" si="40"/>
        <v/>
      </c>
      <c r="R426" s="171" t="str">
        <f t="shared" si="38"/>
        <v/>
      </c>
      <c r="S426" s="172" t="str">
        <f t="shared" si="39"/>
        <v/>
      </c>
      <c r="T426" s="3" t="str">
        <f t="shared" si="41"/>
        <v xml:space="preserve"> </v>
      </c>
      <c r="U426" s="3" t="str">
        <f>IF(D426&lt;&gt;"",VLOOKUP(D426,'Drop downs'!B:C,2,0),"")</f>
        <v/>
      </c>
      <c r="V426" s="3" t="str">
        <f t="shared" si="42"/>
        <v/>
      </c>
    </row>
    <row r="427" spans="1:22" x14ac:dyDescent="0.3">
      <c r="A427" s="47" t="str">
        <f t="shared" si="37"/>
        <v/>
      </c>
      <c r="B427" s="173"/>
      <c r="C427" s="173"/>
      <c r="D427" s="173"/>
      <c r="E427" s="173"/>
      <c r="F427" s="173"/>
      <c r="G427" s="173"/>
      <c r="H427" s="173"/>
      <c r="I427" s="173"/>
      <c r="J427" s="174"/>
      <c r="K427" s="175"/>
      <c r="L427" s="175"/>
      <c r="M427" s="175"/>
      <c r="N427" s="176"/>
      <c r="O427" s="176"/>
      <c r="P427" s="176"/>
      <c r="Q427" s="11" t="str">
        <f t="shared" si="40"/>
        <v/>
      </c>
      <c r="R427" s="171" t="str">
        <f t="shared" si="38"/>
        <v/>
      </c>
      <c r="S427" s="172" t="str">
        <f t="shared" si="39"/>
        <v/>
      </c>
      <c r="T427" s="3" t="str">
        <f t="shared" si="41"/>
        <v xml:space="preserve"> </v>
      </c>
      <c r="U427" s="3" t="str">
        <f>IF(D427&lt;&gt;"",VLOOKUP(D427,'Drop downs'!B:C,2,0),"")</f>
        <v/>
      </c>
      <c r="V427" s="3" t="str">
        <f t="shared" si="42"/>
        <v/>
      </c>
    </row>
    <row r="428" spans="1:22" x14ac:dyDescent="0.3">
      <c r="A428" s="47" t="str">
        <f t="shared" si="37"/>
        <v/>
      </c>
      <c r="B428" s="173"/>
      <c r="C428" s="173"/>
      <c r="D428" s="173"/>
      <c r="E428" s="173"/>
      <c r="F428" s="173"/>
      <c r="G428" s="173"/>
      <c r="H428" s="173"/>
      <c r="I428" s="173"/>
      <c r="J428" s="174"/>
      <c r="K428" s="175"/>
      <c r="L428" s="175"/>
      <c r="M428" s="175"/>
      <c r="N428" s="176"/>
      <c r="O428" s="176"/>
      <c r="P428" s="176"/>
      <c r="Q428" s="11" t="str">
        <f t="shared" si="40"/>
        <v/>
      </c>
      <c r="R428" s="171" t="str">
        <f t="shared" si="38"/>
        <v/>
      </c>
      <c r="S428" s="172" t="str">
        <f t="shared" si="39"/>
        <v/>
      </c>
      <c r="T428" s="3" t="str">
        <f t="shared" si="41"/>
        <v xml:space="preserve"> </v>
      </c>
      <c r="U428" s="3" t="str">
        <f>IF(D428&lt;&gt;"",VLOOKUP(D428,'Drop downs'!B:C,2,0),"")</f>
        <v/>
      </c>
      <c r="V428" s="3" t="str">
        <f t="shared" si="42"/>
        <v/>
      </c>
    </row>
    <row r="429" spans="1:22" x14ac:dyDescent="0.3">
      <c r="A429" s="47" t="str">
        <f t="shared" si="37"/>
        <v/>
      </c>
      <c r="B429" s="173"/>
      <c r="C429" s="173"/>
      <c r="D429" s="173"/>
      <c r="E429" s="173"/>
      <c r="F429" s="173"/>
      <c r="G429" s="173"/>
      <c r="H429" s="173"/>
      <c r="I429" s="173"/>
      <c r="J429" s="174"/>
      <c r="K429" s="175"/>
      <c r="L429" s="175"/>
      <c r="M429" s="175"/>
      <c r="N429" s="176"/>
      <c r="O429" s="176"/>
      <c r="P429" s="176"/>
      <c r="Q429" s="11" t="str">
        <f t="shared" si="40"/>
        <v/>
      </c>
      <c r="R429" s="171" t="str">
        <f t="shared" si="38"/>
        <v/>
      </c>
      <c r="S429" s="172" t="str">
        <f t="shared" si="39"/>
        <v/>
      </c>
      <c r="T429" s="3" t="str">
        <f t="shared" si="41"/>
        <v xml:space="preserve"> </v>
      </c>
      <c r="U429" s="3" t="str">
        <f>IF(D429&lt;&gt;"",VLOOKUP(D429,'Drop downs'!B:C,2,0),"")</f>
        <v/>
      </c>
      <c r="V429" s="3" t="str">
        <f t="shared" si="42"/>
        <v/>
      </c>
    </row>
    <row r="430" spans="1:22" x14ac:dyDescent="0.3">
      <c r="A430" s="47" t="str">
        <f t="shared" si="37"/>
        <v/>
      </c>
      <c r="B430" s="173"/>
      <c r="C430" s="173"/>
      <c r="D430" s="173"/>
      <c r="E430" s="173"/>
      <c r="F430" s="173"/>
      <c r="G430" s="173"/>
      <c r="H430" s="173"/>
      <c r="I430" s="173"/>
      <c r="J430" s="174"/>
      <c r="K430" s="175"/>
      <c r="L430" s="175"/>
      <c r="M430" s="175"/>
      <c r="N430" s="176"/>
      <c r="O430" s="176"/>
      <c r="P430" s="176"/>
      <c r="Q430" s="11" t="str">
        <f t="shared" si="40"/>
        <v/>
      </c>
      <c r="R430" s="171" t="str">
        <f t="shared" si="38"/>
        <v/>
      </c>
      <c r="S430" s="172" t="str">
        <f t="shared" si="39"/>
        <v/>
      </c>
      <c r="T430" s="3" t="str">
        <f t="shared" si="41"/>
        <v xml:space="preserve"> </v>
      </c>
      <c r="U430" s="3" t="str">
        <f>IF(D430&lt;&gt;"",VLOOKUP(D430,'Drop downs'!B:C,2,0),"")</f>
        <v/>
      </c>
      <c r="V430" s="3" t="str">
        <f t="shared" si="42"/>
        <v/>
      </c>
    </row>
    <row r="431" spans="1:22" x14ac:dyDescent="0.3">
      <c r="A431" s="47" t="str">
        <f t="shared" si="37"/>
        <v/>
      </c>
      <c r="B431" s="173"/>
      <c r="C431" s="173"/>
      <c r="D431" s="173"/>
      <c r="E431" s="173"/>
      <c r="F431" s="173"/>
      <c r="G431" s="173"/>
      <c r="H431" s="173"/>
      <c r="I431" s="173"/>
      <c r="J431" s="174"/>
      <c r="K431" s="175"/>
      <c r="L431" s="175"/>
      <c r="M431" s="175"/>
      <c r="N431" s="176"/>
      <c r="O431" s="176"/>
      <c r="P431" s="176"/>
      <c r="Q431" s="11" t="str">
        <f t="shared" si="40"/>
        <v/>
      </c>
      <c r="R431" s="171" t="str">
        <f t="shared" si="38"/>
        <v/>
      </c>
      <c r="S431" s="172" t="str">
        <f t="shared" si="39"/>
        <v/>
      </c>
      <c r="T431" s="3" t="str">
        <f t="shared" si="41"/>
        <v xml:space="preserve"> </v>
      </c>
      <c r="U431" s="3" t="str">
        <f>IF(D431&lt;&gt;"",VLOOKUP(D431,'Drop downs'!B:C,2,0),"")</f>
        <v/>
      </c>
      <c r="V431" s="3" t="str">
        <f t="shared" si="42"/>
        <v/>
      </c>
    </row>
    <row r="432" spans="1:22" x14ac:dyDescent="0.3">
      <c r="A432" s="47" t="str">
        <f t="shared" si="37"/>
        <v/>
      </c>
      <c r="B432" s="173"/>
      <c r="C432" s="173"/>
      <c r="D432" s="173"/>
      <c r="E432" s="173"/>
      <c r="F432" s="173"/>
      <c r="G432" s="173"/>
      <c r="H432" s="173"/>
      <c r="I432" s="173"/>
      <c r="J432" s="174"/>
      <c r="K432" s="175"/>
      <c r="L432" s="175"/>
      <c r="M432" s="175"/>
      <c r="N432" s="176"/>
      <c r="O432" s="176"/>
      <c r="P432" s="176"/>
      <c r="Q432" s="11" t="str">
        <f t="shared" si="40"/>
        <v/>
      </c>
      <c r="R432" s="171" t="str">
        <f t="shared" si="38"/>
        <v/>
      </c>
      <c r="S432" s="172" t="str">
        <f t="shared" si="39"/>
        <v/>
      </c>
      <c r="T432" s="3" t="str">
        <f t="shared" si="41"/>
        <v xml:space="preserve"> </v>
      </c>
      <c r="U432" s="3" t="str">
        <f>IF(D432&lt;&gt;"",VLOOKUP(D432,'Drop downs'!B:C,2,0),"")</f>
        <v/>
      </c>
      <c r="V432" s="3" t="str">
        <f t="shared" si="42"/>
        <v/>
      </c>
    </row>
    <row r="433" spans="1:22" x14ac:dyDescent="0.3">
      <c r="A433" s="47" t="str">
        <f t="shared" si="37"/>
        <v/>
      </c>
      <c r="B433" s="173"/>
      <c r="C433" s="173"/>
      <c r="D433" s="173"/>
      <c r="E433" s="173"/>
      <c r="F433" s="173"/>
      <c r="G433" s="173"/>
      <c r="H433" s="173"/>
      <c r="I433" s="173"/>
      <c r="J433" s="174"/>
      <c r="K433" s="175"/>
      <c r="L433" s="175"/>
      <c r="M433" s="175"/>
      <c r="N433" s="176"/>
      <c r="O433" s="176"/>
      <c r="P433" s="176"/>
      <c r="Q433" s="11" t="str">
        <f t="shared" si="40"/>
        <v/>
      </c>
      <c r="R433" s="171" t="str">
        <f t="shared" si="38"/>
        <v/>
      </c>
      <c r="S433" s="172" t="str">
        <f t="shared" si="39"/>
        <v/>
      </c>
      <c r="T433" s="3" t="str">
        <f t="shared" si="41"/>
        <v xml:space="preserve"> </v>
      </c>
      <c r="U433" s="3" t="str">
        <f>IF(D433&lt;&gt;"",VLOOKUP(D433,'Drop downs'!B:C,2,0),"")</f>
        <v/>
      </c>
      <c r="V433" s="3" t="str">
        <f t="shared" si="42"/>
        <v/>
      </c>
    </row>
    <row r="434" spans="1:22" x14ac:dyDescent="0.3">
      <c r="A434" s="47" t="str">
        <f t="shared" si="37"/>
        <v/>
      </c>
      <c r="B434" s="173"/>
      <c r="C434" s="173"/>
      <c r="D434" s="173"/>
      <c r="E434" s="173"/>
      <c r="F434" s="173"/>
      <c r="G434" s="173"/>
      <c r="H434" s="173"/>
      <c r="I434" s="173"/>
      <c r="J434" s="174"/>
      <c r="K434" s="175"/>
      <c r="L434" s="175"/>
      <c r="M434" s="175"/>
      <c r="N434" s="176"/>
      <c r="O434" s="176"/>
      <c r="P434" s="176"/>
      <c r="Q434" s="11" t="str">
        <f t="shared" si="40"/>
        <v/>
      </c>
      <c r="R434" s="171" t="str">
        <f t="shared" si="38"/>
        <v/>
      </c>
      <c r="S434" s="172" t="str">
        <f t="shared" si="39"/>
        <v/>
      </c>
      <c r="T434" s="3" t="str">
        <f t="shared" si="41"/>
        <v xml:space="preserve"> </v>
      </c>
      <c r="U434" s="3" t="str">
        <f>IF(D434&lt;&gt;"",VLOOKUP(D434,'Drop downs'!B:C,2,0),"")</f>
        <v/>
      </c>
      <c r="V434" s="3" t="str">
        <f t="shared" si="42"/>
        <v/>
      </c>
    </row>
    <row r="435" spans="1:22" x14ac:dyDescent="0.3">
      <c r="A435" s="47" t="str">
        <f t="shared" si="37"/>
        <v/>
      </c>
      <c r="B435" s="173"/>
      <c r="C435" s="173"/>
      <c r="D435" s="173"/>
      <c r="E435" s="173"/>
      <c r="F435" s="173"/>
      <c r="G435" s="173"/>
      <c r="H435" s="173"/>
      <c r="I435" s="173"/>
      <c r="J435" s="174"/>
      <c r="K435" s="175"/>
      <c r="L435" s="175"/>
      <c r="M435" s="175"/>
      <c r="N435" s="176"/>
      <c r="O435" s="176"/>
      <c r="P435" s="176"/>
      <c r="Q435" s="11" t="str">
        <f t="shared" si="40"/>
        <v/>
      </c>
      <c r="R435" s="171" t="str">
        <f t="shared" si="38"/>
        <v/>
      </c>
      <c r="S435" s="172" t="str">
        <f t="shared" si="39"/>
        <v/>
      </c>
      <c r="T435" s="3" t="str">
        <f t="shared" si="41"/>
        <v xml:space="preserve"> </v>
      </c>
      <c r="U435" s="3" t="str">
        <f>IF(D435&lt;&gt;"",VLOOKUP(D435,'Drop downs'!B:C,2,0),"")</f>
        <v/>
      </c>
      <c r="V435" s="3" t="str">
        <f t="shared" si="42"/>
        <v/>
      </c>
    </row>
    <row r="436" spans="1:22" x14ac:dyDescent="0.3">
      <c r="A436" s="47" t="str">
        <f t="shared" si="37"/>
        <v/>
      </c>
      <c r="B436" s="173"/>
      <c r="C436" s="173"/>
      <c r="D436" s="173"/>
      <c r="E436" s="173"/>
      <c r="F436" s="173"/>
      <c r="G436" s="173"/>
      <c r="H436" s="173"/>
      <c r="I436" s="173"/>
      <c r="J436" s="174"/>
      <c r="K436" s="175"/>
      <c r="L436" s="175"/>
      <c r="M436" s="175"/>
      <c r="N436" s="176"/>
      <c r="O436" s="176"/>
      <c r="P436" s="176"/>
      <c r="Q436" s="11" t="str">
        <f t="shared" si="40"/>
        <v/>
      </c>
      <c r="R436" s="171" t="str">
        <f t="shared" si="38"/>
        <v/>
      </c>
      <c r="S436" s="172" t="str">
        <f t="shared" si="39"/>
        <v/>
      </c>
      <c r="T436" s="3" t="str">
        <f t="shared" si="41"/>
        <v xml:space="preserve"> </v>
      </c>
      <c r="U436" s="3" t="str">
        <f>IF(D436&lt;&gt;"",VLOOKUP(D436,'Drop downs'!B:C,2,0),"")</f>
        <v/>
      </c>
      <c r="V436" s="3" t="str">
        <f t="shared" si="42"/>
        <v/>
      </c>
    </row>
    <row r="437" spans="1:22" x14ac:dyDescent="0.3">
      <c r="A437" s="47" t="str">
        <f t="shared" si="37"/>
        <v/>
      </c>
      <c r="B437" s="173"/>
      <c r="C437" s="173"/>
      <c r="D437" s="173"/>
      <c r="E437" s="173"/>
      <c r="F437" s="173"/>
      <c r="G437" s="173"/>
      <c r="H437" s="173"/>
      <c r="I437" s="173"/>
      <c r="J437" s="174"/>
      <c r="K437" s="175"/>
      <c r="L437" s="175"/>
      <c r="M437" s="175"/>
      <c r="N437" s="176"/>
      <c r="O437" s="176"/>
      <c r="P437" s="176"/>
      <c r="Q437" s="11" t="str">
        <f t="shared" si="40"/>
        <v/>
      </c>
      <c r="R437" s="171" t="str">
        <f t="shared" si="38"/>
        <v/>
      </c>
      <c r="S437" s="172" t="str">
        <f t="shared" si="39"/>
        <v/>
      </c>
      <c r="T437" s="3" t="str">
        <f t="shared" si="41"/>
        <v xml:space="preserve"> </v>
      </c>
      <c r="U437" s="3" t="str">
        <f>IF(D437&lt;&gt;"",VLOOKUP(D437,'Drop downs'!B:C,2,0),"")</f>
        <v/>
      </c>
      <c r="V437" s="3" t="str">
        <f t="shared" si="42"/>
        <v/>
      </c>
    </row>
    <row r="438" spans="1:22" x14ac:dyDescent="0.3">
      <c r="A438" s="47" t="str">
        <f t="shared" ref="A438:A501" si="43">IF(C437&lt;&gt;0,A437+1,"")</f>
        <v/>
      </c>
      <c r="B438" s="173"/>
      <c r="C438" s="173"/>
      <c r="D438" s="173"/>
      <c r="E438" s="173"/>
      <c r="F438" s="173"/>
      <c r="G438" s="173"/>
      <c r="H438" s="173"/>
      <c r="I438" s="173"/>
      <c r="J438" s="174"/>
      <c r="K438" s="175"/>
      <c r="L438" s="175"/>
      <c r="M438" s="175"/>
      <c r="N438" s="176"/>
      <c r="O438" s="176"/>
      <c r="P438" s="176"/>
      <c r="Q438" s="11" t="str">
        <f t="shared" si="40"/>
        <v/>
      </c>
      <c r="R438" s="171" t="str">
        <f t="shared" ref="R438:R501" si="44">IF(O438&lt;&gt;"",EDATE(O438,$N$6),"")</f>
        <v/>
      </c>
      <c r="S438" s="172" t="str">
        <f t="shared" ref="S438:S501" si="45">IFERROR(EOMONTH(R438,-1)+1,"")</f>
        <v/>
      </c>
      <c r="T438" s="3" t="str">
        <f t="shared" si="41"/>
        <v xml:space="preserve"> </v>
      </c>
      <c r="U438" s="3" t="str">
        <f>IF(D438&lt;&gt;"",VLOOKUP(D438,'Drop downs'!B:C,2,0),"")</f>
        <v/>
      </c>
      <c r="V438" s="3" t="str">
        <f t="shared" si="42"/>
        <v/>
      </c>
    </row>
    <row r="439" spans="1:22" x14ac:dyDescent="0.3">
      <c r="A439" s="47" t="str">
        <f t="shared" si="43"/>
        <v/>
      </c>
      <c r="B439" s="173"/>
      <c r="C439" s="173"/>
      <c r="D439" s="173"/>
      <c r="E439" s="173"/>
      <c r="F439" s="173"/>
      <c r="G439" s="173"/>
      <c r="H439" s="173"/>
      <c r="I439" s="173"/>
      <c r="J439" s="174"/>
      <c r="K439" s="175"/>
      <c r="L439" s="175"/>
      <c r="M439" s="175"/>
      <c r="N439" s="176"/>
      <c r="O439" s="176"/>
      <c r="P439" s="176"/>
      <c r="Q439" s="11" t="str">
        <f t="shared" si="40"/>
        <v/>
      </c>
      <c r="R439" s="171" t="str">
        <f t="shared" si="44"/>
        <v/>
      </c>
      <c r="S439" s="172" t="str">
        <f t="shared" si="45"/>
        <v/>
      </c>
      <c r="T439" s="3" t="str">
        <f t="shared" si="41"/>
        <v xml:space="preserve"> </v>
      </c>
      <c r="U439" s="3" t="str">
        <f>IF(D439&lt;&gt;"",VLOOKUP(D439,'Drop downs'!B:C,2,0),"")</f>
        <v/>
      </c>
      <c r="V439" s="3" t="str">
        <f t="shared" si="42"/>
        <v/>
      </c>
    </row>
    <row r="440" spans="1:22" x14ac:dyDescent="0.3">
      <c r="A440" s="47" t="str">
        <f t="shared" si="43"/>
        <v/>
      </c>
      <c r="B440" s="173"/>
      <c r="C440" s="173"/>
      <c r="D440" s="173"/>
      <c r="E440" s="173"/>
      <c r="F440" s="173"/>
      <c r="G440" s="173"/>
      <c r="H440" s="173"/>
      <c r="I440" s="173"/>
      <c r="J440" s="174"/>
      <c r="K440" s="175"/>
      <c r="L440" s="175"/>
      <c r="M440" s="175"/>
      <c r="N440" s="176"/>
      <c r="O440" s="176"/>
      <c r="P440" s="176"/>
      <c r="Q440" s="11" t="str">
        <f t="shared" si="40"/>
        <v/>
      </c>
      <c r="R440" s="171" t="str">
        <f t="shared" si="44"/>
        <v/>
      </c>
      <c r="S440" s="172" t="str">
        <f t="shared" si="45"/>
        <v/>
      </c>
      <c r="T440" s="3" t="str">
        <f t="shared" si="41"/>
        <v xml:space="preserve"> </v>
      </c>
      <c r="U440" s="3" t="str">
        <f>IF(D440&lt;&gt;"",VLOOKUP(D440,'Drop downs'!B:C,2,0),"")</f>
        <v/>
      </c>
      <c r="V440" s="3" t="str">
        <f t="shared" si="42"/>
        <v/>
      </c>
    </row>
    <row r="441" spans="1:22" x14ac:dyDescent="0.3">
      <c r="A441" s="47" t="str">
        <f t="shared" si="43"/>
        <v/>
      </c>
      <c r="B441" s="173"/>
      <c r="C441" s="173"/>
      <c r="D441" s="173"/>
      <c r="E441" s="173"/>
      <c r="F441" s="173"/>
      <c r="G441" s="173"/>
      <c r="H441" s="173"/>
      <c r="I441" s="173"/>
      <c r="J441" s="174"/>
      <c r="K441" s="175"/>
      <c r="L441" s="175"/>
      <c r="M441" s="175"/>
      <c r="N441" s="176"/>
      <c r="O441" s="176"/>
      <c r="P441" s="176"/>
      <c r="Q441" s="11" t="str">
        <f t="shared" si="40"/>
        <v/>
      </c>
      <c r="R441" s="171" t="str">
        <f t="shared" si="44"/>
        <v/>
      </c>
      <c r="S441" s="172" t="str">
        <f t="shared" si="45"/>
        <v/>
      </c>
      <c r="T441" s="3" t="str">
        <f t="shared" si="41"/>
        <v xml:space="preserve"> </v>
      </c>
      <c r="U441" s="3" t="str">
        <f>IF(D441&lt;&gt;"",VLOOKUP(D441,'Drop downs'!B:C,2,0),"")</f>
        <v/>
      </c>
      <c r="V441" s="3" t="str">
        <f t="shared" si="42"/>
        <v/>
      </c>
    </row>
    <row r="442" spans="1:22" x14ac:dyDescent="0.3">
      <c r="A442" s="47" t="str">
        <f t="shared" si="43"/>
        <v/>
      </c>
      <c r="B442" s="173"/>
      <c r="C442" s="173"/>
      <c r="D442" s="173"/>
      <c r="E442" s="173"/>
      <c r="F442" s="173"/>
      <c r="G442" s="173"/>
      <c r="H442" s="173"/>
      <c r="I442" s="173"/>
      <c r="J442" s="174"/>
      <c r="K442" s="175"/>
      <c r="L442" s="175"/>
      <c r="M442" s="175"/>
      <c r="N442" s="176"/>
      <c r="O442" s="176"/>
      <c r="P442" s="176"/>
      <c r="Q442" s="11" t="str">
        <f t="shared" si="40"/>
        <v/>
      </c>
      <c r="R442" s="171" t="str">
        <f t="shared" si="44"/>
        <v/>
      </c>
      <c r="S442" s="172" t="str">
        <f t="shared" si="45"/>
        <v/>
      </c>
      <c r="T442" s="3" t="str">
        <f t="shared" si="41"/>
        <v xml:space="preserve"> </v>
      </c>
      <c r="U442" s="3" t="str">
        <f>IF(D442&lt;&gt;"",VLOOKUP(D442,'Drop downs'!B:C,2,0),"")</f>
        <v/>
      </c>
      <c r="V442" s="3" t="str">
        <f t="shared" si="42"/>
        <v/>
      </c>
    </row>
    <row r="443" spans="1:22" x14ac:dyDescent="0.3">
      <c r="A443" s="47" t="str">
        <f t="shared" si="43"/>
        <v/>
      </c>
      <c r="B443" s="173"/>
      <c r="C443" s="173"/>
      <c r="D443" s="173"/>
      <c r="E443" s="173"/>
      <c r="F443" s="173"/>
      <c r="G443" s="173"/>
      <c r="H443" s="173"/>
      <c r="I443" s="173"/>
      <c r="J443" s="174"/>
      <c r="K443" s="175"/>
      <c r="L443" s="175"/>
      <c r="M443" s="175"/>
      <c r="N443" s="176"/>
      <c r="O443" s="176"/>
      <c r="P443" s="176"/>
      <c r="Q443" s="11" t="str">
        <f t="shared" si="40"/>
        <v/>
      </c>
      <c r="R443" s="171" t="str">
        <f t="shared" si="44"/>
        <v/>
      </c>
      <c r="S443" s="172" t="str">
        <f t="shared" si="45"/>
        <v/>
      </c>
      <c r="T443" s="3" t="str">
        <f t="shared" si="41"/>
        <v xml:space="preserve"> </v>
      </c>
      <c r="U443" s="3" t="str">
        <f>IF(D443&lt;&gt;"",VLOOKUP(D443,'Drop downs'!B:C,2,0),"")</f>
        <v/>
      </c>
      <c r="V443" s="3" t="str">
        <f t="shared" si="42"/>
        <v/>
      </c>
    </row>
    <row r="444" spans="1:22" x14ac:dyDescent="0.3">
      <c r="A444" s="47" t="str">
        <f t="shared" si="43"/>
        <v/>
      </c>
      <c r="B444" s="173"/>
      <c r="C444" s="173"/>
      <c r="D444" s="173"/>
      <c r="E444" s="173"/>
      <c r="F444" s="173"/>
      <c r="G444" s="173"/>
      <c r="H444" s="173"/>
      <c r="I444" s="173"/>
      <c r="J444" s="174"/>
      <c r="K444" s="175"/>
      <c r="L444" s="175"/>
      <c r="M444" s="175"/>
      <c r="N444" s="176"/>
      <c r="O444" s="176"/>
      <c r="P444" s="176"/>
      <c r="Q444" s="11" t="str">
        <f t="shared" si="40"/>
        <v/>
      </c>
      <c r="R444" s="171" t="str">
        <f t="shared" si="44"/>
        <v/>
      </c>
      <c r="S444" s="172" t="str">
        <f t="shared" si="45"/>
        <v/>
      </c>
      <c r="T444" s="3" t="str">
        <f t="shared" si="41"/>
        <v xml:space="preserve"> </v>
      </c>
      <c r="U444" s="3" t="str">
        <f>IF(D444&lt;&gt;"",VLOOKUP(D444,'Drop downs'!B:C,2,0),"")</f>
        <v/>
      </c>
      <c r="V444" s="3" t="str">
        <f t="shared" si="42"/>
        <v/>
      </c>
    </row>
    <row r="445" spans="1:22" x14ac:dyDescent="0.3">
      <c r="A445" s="47" t="str">
        <f t="shared" si="43"/>
        <v/>
      </c>
      <c r="B445" s="173"/>
      <c r="C445" s="173"/>
      <c r="D445" s="173"/>
      <c r="E445" s="173"/>
      <c r="F445" s="173"/>
      <c r="G445" s="173"/>
      <c r="H445" s="173"/>
      <c r="I445" s="173"/>
      <c r="J445" s="174"/>
      <c r="K445" s="175"/>
      <c r="L445" s="175"/>
      <c r="M445" s="175"/>
      <c r="N445" s="176"/>
      <c r="O445" s="176"/>
      <c r="P445" s="176"/>
      <c r="Q445" s="11" t="str">
        <f t="shared" si="40"/>
        <v/>
      </c>
      <c r="R445" s="171" t="str">
        <f t="shared" si="44"/>
        <v/>
      </c>
      <c r="S445" s="172" t="str">
        <f t="shared" si="45"/>
        <v/>
      </c>
      <c r="T445" s="3" t="str">
        <f t="shared" si="41"/>
        <v xml:space="preserve"> </v>
      </c>
      <c r="U445" s="3" t="str">
        <f>IF(D445&lt;&gt;"",VLOOKUP(D445,'Drop downs'!B:C,2,0),"")</f>
        <v/>
      </c>
      <c r="V445" s="3" t="str">
        <f t="shared" si="42"/>
        <v/>
      </c>
    </row>
    <row r="446" spans="1:22" x14ac:dyDescent="0.3">
      <c r="A446" s="47" t="str">
        <f t="shared" si="43"/>
        <v/>
      </c>
      <c r="B446" s="173"/>
      <c r="C446" s="173"/>
      <c r="D446" s="173"/>
      <c r="E446" s="173"/>
      <c r="F446" s="173"/>
      <c r="G446" s="173"/>
      <c r="H446" s="173"/>
      <c r="I446" s="173"/>
      <c r="J446" s="174"/>
      <c r="K446" s="175"/>
      <c r="L446" s="175"/>
      <c r="M446" s="175"/>
      <c r="N446" s="176"/>
      <c r="O446" s="176"/>
      <c r="P446" s="176"/>
      <c r="Q446" s="11" t="str">
        <f t="shared" si="40"/>
        <v/>
      </c>
      <c r="R446" s="171" t="str">
        <f t="shared" si="44"/>
        <v/>
      </c>
      <c r="S446" s="172" t="str">
        <f t="shared" si="45"/>
        <v/>
      </c>
      <c r="T446" s="3" t="str">
        <f t="shared" si="41"/>
        <v xml:space="preserve"> </v>
      </c>
      <c r="U446" s="3" t="str">
        <f>IF(D446&lt;&gt;"",VLOOKUP(D446,'Drop downs'!B:C,2,0),"")</f>
        <v/>
      </c>
      <c r="V446" s="3" t="str">
        <f t="shared" si="42"/>
        <v/>
      </c>
    </row>
    <row r="447" spans="1:22" x14ac:dyDescent="0.3">
      <c r="A447" s="47" t="str">
        <f t="shared" si="43"/>
        <v/>
      </c>
      <c r="B447" s="173"/>
      <c r="C447" s="173"/>
      <c r="D447" s="173"/>
      <c r="E447" s="173"/>
      <c r="F447" s="173"/>
      <c r="G447" s="173"/>
      <c r="H447" s="173"/>
      <c r="I447" s="173"/>
      <c r="J447" s="174"/>
      <c r="K447" s="175"/>
      <c r="L447" s="175"/>
      <c r="M447" s="175"/>
      <c r="N447" s="176"/>
      <c r="O447" s="176"/>
      <c r="P447" s="176"/>
      <c r="Q447" s="11" t="str">
        <f t="shared" si="40"/>
        <v/>
      </c>
      <c r="R447" s="171" t="str">
        <f t="shared" si="44"/>
        <v/>
      </c>
      <c r="S447" s="172" t="str">
        <f t="shared" si="45"/>
        <v/>
      </c>
      <c r="T447" s="3" t="str">
        <f t="shared" si="41"/>
        <v xml:space="preserve"> </v>
      </c>
      <c r="U447" s="3" t="str">
        <f>IF(D447&lt;&gt;"",VLOOKUP(D447,'Drop downs'!B:C,2,0),"")</f>
        <v/>
      </c>
      <c r="V447" s="3" t="str">
        <f t="shared" si="42"/>
        <v/>
      </c>
    </row>
    <row r="448" spans="1:22" x14ac:dyDescent="0.3">
      <c r="A448" s="47" t="str">
        <f t="shared" si="43"/>
        <v/>
      </c>
      <c r="B448" s="173"/>
      <c r="C448" s="173"/>
      <c r="D448" s="173"/>
      <c r="E448" s="173"/>
      <c r="F448" s="173"/>
      <c r="G448" s="173"/>
      <c r="H448" s="173"/>
      <c r="I448" s="173"/>
      <c r="J448" s="174"/>
      <c r="K448" s="175"/>
      <c r="L448" s="175"/>
      <c r="M448" s="175"/>
      <c r="N448" s="176"/>
      <c r="O448" s="176"/>
      <c r="P448" s="176"/>
      <c r="Q448" s="11" t="str">
        <f t="shared" si="40"/>
        <v/>
      </c>
      <c r="R448" s="171" t="str">
        <f t="shared" si="44"/>
        <v/>
      </c>
      <c r="S448" s="172" t="str">
        <f t="shared" si="45"/>
        <v/>
      </c>
      <c r="T448" s="3" t="str">
        <f t="shared" si="41"/>
        <v xml:space="preserve"> </v>
      </c>
      <c r="U448" s="3" t="str">
        <f>IF(D448&lt;&gt;"",VLOOKUP(D448,'Drop downs'!B:C,2,0),"")</f>
        <v/>
      </c>
      <c r="V448" s="3" t="str">
        <f t="shared" si="42"/>
        <v/>
      </c>
    </row>
    <row r="449" spans="1:22" x14ac:dyDescent="0.3">
      <c r="A449" s="47" t="str">
        <f t="shared" si="43"/>
        <v/>
      </c>
      <c r="B449" s="173"/>
      <c r="C449" s="173"/>
      <c r="D449" s="173"/>
      <c r="E449" s="173"/>
      <c r="F449" s="173"/>
      <c r="G449" s="173"/>
      <c r="H449" s="173"/>
      <c r="I449" s="173"/>
      <c r="J449" s="174"/>
      <c r="K449" s="175"/>
      <c r="L449" s="175"/>
      <c r="M449" s="175"/>
      <c r="N449" s="176"/>
      <c r="O449" s="176"/>
      <c r="P449" s="176"/>
      <c r="Q449" s="11" t="str">
        <f t="shared" si="40"/>
        <v/>
      </c>
      <c r="R449" s="171" t="str">
        <f t="shared" si="44"/>
        <v/>
      </c>
      <c r="S449" s="172" t="str">
        <f t="shared" si="45"/>
        <v/>
      </c>
      <c r="T449" s="3" t="str">
        <f t="shared" si="41"/>
        <v xml:space="preserve"> </v>
      </c>
      <c r="U449" s="3" t="str">
        <f>IF(D449&lt;&gt;"",VLOOKUP(D449,'Drop downs'!B:C,2,0),"")</f>
        <v/>
      </c>
      <c r="V449" s="3" t="str">
        <f t="shared" si="42"/>
        <v/>
      </c>
    </row>
    <row r="450" spans="1:22" x14ac:dyDescent="0.3">
      <c r="A450" s="47" t="str">
        <f t="shared" si="43"/>
        <v/>
      </c>
      <c r="B450" s="173"/>
      <c r="C450" s="173"/>
      <c r="D450" s="173"/>
      <c r="E450" s="173"/>
      <c r="F450" s="173"/>
      <c r="G450" s="173"/>
      <c r="H450" s="173"/>
      <c r="I450" s="173"/>
      <c r="J450" s="174"/>
      <c r="K450" s="175"/>
      <c r="L450" s="175"/>
      <c r="M450" s="175"/>
      <c r="N450" s="176"/>
      <c r="O450" s="176"/>
      <c r="P450" s="176"/>
      <c r="Q450" s="11" t="str">
        <f t="shared" si="40"/>
        <v/>
      </c>
      <c r="R450" s="171" t="str">
        <f t="shared" si="44"/>
        <v/>
      </c>
      <c r="S450" s="172" t="str">
        <f t="shared" si="45"/>
        <v/>
      </c>
      <c r="T450" s="3" t="str">
        <f t="shared" si="41"/>
        <v xml:space="preserve"> </v>
      </c>
      <c r="U450" s="3" t="str">
        <f>IF(D450&lt;&gt;"",VLOOKUP(D450,'Drop downs'!B:C,2,0),"")</f>
        <v/>
      </c>
      <c r="V450" s="3" t="str">
        <f t="shared" si="42"/>
        <v/>
      </c>
    </row>
    <row r="451" spans="1:22" x14ac:dyDescent="0.3">
      <c r="A451" s="47" t="str">
        <f t="shared" si="43"/>
        <v/>
      </c>
      <c r="B451" s="173"/>
      <c r="C451" s="173"/>
      <c r="D451" s="173"/>
      <c r="E451" s="173"/>
      <c r="F451" s="173"/>
      <c r="G451" s="173"/>
      <c r="H451" s="173"/>
      <c r="I451" s="173"/>
      <c r="J451" s="174"/>
      <c r="K451" s="175"/>
      <c r="L451" s="175"/>
      <c r="M451" s="175"/>
      <c r="N451" s="176"/>
      <c r="O451" s="176"/>
      <c r="P451" s="176"/>
      <c r="Q451" s="11" t="str">
        <f t="shared" si="40"/>
        <v/>
      </c>
      <c r="R451" s="171" t="str">
        <f t="shared" si="44"/>
        <v/>
      </c>
      <c r="S451" s="172" t="str">
        <f t="shared" si="45"/>
        <v/>
      </c>
      <c r="T451" s="3" t="str">
        <f t="shared" si="41"/>
        <v xml:space="preserve"> </v>
      </c>
      <c r="U451" s="3" t="str">
        <f>IF(D451&lt;&gt;"",VLOOKUP(D451,'Drop downs'!B:C,2,0),"")</f>
        <v/>
      </c>
      <c r="V451" s="3" t="str">
        <f t="shared" si="42"/>
        <v/>
      </c>
    </row>
    <row r="452" spans="1:22" x14ac:dyDescent="0.3">
      <c r="A452" s="47" t="str">
        <f t="shared" si="43"/>
        <v/>
      </c>
      <c r="B452" s="173"/>
      <c r="C452" s="173"/>
      <c r="D452" s="173"/>
      <c r="E452" s="173"/>
      <c r="F452" s="173"/>
      <c r="G452" s="173"/>
      <c r="H452" s="173"/>
      <c r="I452" s="173"/>
      <c r="J452" s="174"/>
      <c r="K452" s="175"/>
      <c r="L452" s="175"/>
      <c r="M452" s="175"/>
      <c r="N452" s="176"/>
      <c r="O452" s="176"/>
      <c r="P452" s="176"/>
      <c r="Q452" s="11" t="str">
        <f t="shared" si="40"/>
        <v/>
      </c>
      <c r="R452" s="171" t="str">
        <f t="shared" si="44"/>
        <v/>
      </c>
      <c r="S452" s="172" t="str">
        <f t="shared" si="45"/>
        <v/>
      </c>
      <c r="T452" s="3" t="str">
        <f t="shared" si="41"/>
        <v xml:space="preserve"> </v>
      </c>
      <c r="U452" s="3" t="str">
        <f>IF(D452&lt;&gt;"",VLOOKUP(D452,'Drop downs'!B:C,2,0),"")</f>
        <v/>
      </c>
      <c r="V452" s="3" t="str">
        <f t="shared" si="42"/>
        <v/>
      </c>
    </row>
    <row r="453" spans="1:22" x14ac:dyDescent="0.3">
      <c r="A453" s="47" t="str">
        <f t="shared" si="43"/>
        <v/>
      </c>
      <c r="B453" s="173"/>
      <c r="C453" s="173"/>
      <c r="D453" s="173"/>
      <c r="E453" s="173"/>
      <c r="F453" s="173"/>
      <c r="G453" s="173"/>
      <c r="H453" s="173"/>
      <c r="I453" s="173"/>
      <c r="J453" s="174"/>
      <c r="K453" s="175"/>
      <c r="L453" s="175"/>
      <c r="M453" s="175"/>
      <c r="N453" s="176"/>
      <c r="O453" s="176"/>
      <c r="P453" s="176"/>
      <c r="Q453" s="11" t="str">
        <f t="shared" si="40"/>
        <v/>
      </c>
      <c r="R453" s="171" t="str">
        <f t="shared" si="44"/>
        <v/>
      </c>
      <c r="S453" s="172" t="str">
        <f t="shared" si="45"/>
        <v/>
      </c>
      <c r="T453" s="3" t="str">
        <f t="shared" si="41"/>
        <v xml:space="preserve"> </v>
      </c>
      <c r="U453" s="3" t="str">
        <f>IF(D453&lt;&gt;"",VLOOKUP(D453,'Drop downs'!B:C,2,0),"")</f>
        <v/>
      </c>
      <c r="V453" s="3" t="str">
        <f t="shared" si="42"/>
        <v/>
      </c>
    </row>
    <row r="454" spans="1:22" x14ac:dyDescent="0.3">
      <c r="A454" s="47" t="str">
        <f t="shared" si="43"/>
        <v/>
      </c>
      <c r="B454" s="173"/>
      <c r="C454" s="173"/>
      <c r="D454" s="173"/>
      <c r="E454" s="173"/>
      <c r="F454" s="173"/>
      <c r="G454" s="173"/>
      <c r="H454" s="173"/>
      <c r="I454" s="173"/>
      <c r="J454" s="174"/>
      <c r="K454" s="175"/>
      <c r="L454" s="175"/>
      <c r="M454" s="175"/>
      <c r="N454" s="176"/>
      <c r="O454" s="176"/>
      <c r="P454" s="176"/>
      <c r="Q454" s="11" t="str">
        <f t="shared" si="40"/>
        <v/>
      </c>
      <c r="R454" s="171" t="str">
        <f t="shared" si="44"/>
        <v/>
      </c>
      <c r="S454" s="172" t="str">
        <f t="shared" si="45"/>
        <v/>
      </c>
      <c r="T454" s="3" t="str">
        <f t="shared" si="41"/>
        <v xml:space="preserve"> </v>
      </c>
      <c r="U454" s="3" t="str">
        <f>IF(D454&lt;&gt;"",VLOOKUP(D454,'Drop downs'!B:C,2,0),"")</f>
        <v/>
      </c>
      <c r="V454" s="3" t="str">
        <f t="shared" si="42"/>
        <v/>
      </c>
    </row>
    <row r="455" spans="1:22" x14ac:dyDescent="0.3">
      <c r="A455" s="47" t="str">
        <f t="shared" si="43"/>
        <v/>
      </c>
      <c r="B455" s="173"/>
      <c r="C455" s="173"/>
      <c r="D455" s="173"/>
      <c r="E455" s="173"/>
      <c r="F455" s="173"/>
      <c r="G455" s="173"/>
      <c r="H455" s="173"/>
      <c r="I455" s="173"/>
      <c r="J455" s="174"/>
      <c r="K455" s="175"/>
      <c r="L455" s="175"/>
      <c r="M455" s="175"/>
      <c r="N455" s="176"/>
      <c r="O455" s="176"/>
      <c r="P455" s="176"/>
      <c r="Q455" s="11" t="str">
        <f t="shared" si="40"/>
        <v/>
      </c>
      <c r="R455" s="171" t="str">
        <f t="shared" si="44"/>
        <v/>
      </c>
      <c r="S455" s="172" t="str">
        <f t="shared" si="45"/>
        <v/>
      </c>
      <c r="T455" s="3" t="str">
        <f t="shared" si="41"/>
        <v xml:space="preserve"> </v>
      </c>
      <c r="U455" s="3" t="str">
        <f>IF(D455&lt;&gt;"",VLOOKUP(D455,'Drop downs'!B:C,2,0),"")</f>
        <v/>
      </c>
      <c r="V455" s="3" t="str">
        <f t="shared" si="42"/>
        <v/>
      </c>
    </row>
    <row r="456" spans="1:22" x14ac:dyDescent="0.3">
      <c r="A456" s="47" t="str">
        <f t="shared" si="43"/>
        <v/>
      </c>
      <c r="B456" s="173"/>
      <c r="C456" s="173"/>
      <c r="D456" s="173"/>
      <c r="E456" s="173"/>
      <c r="F456" s="173"/>
      <c r="G456" s="173"/>
      <c r="H456" s="173"/>
      <c r="I456" s="173"/>
      <c r="J456" s="174"/>
      <c r="K456" s="175"/>
      <c r="L456" s="175"/>
      <c r="M456" s="175"/>
      <c r="N456" s="176"/>
      <c r="O456" s="176"/>
      <c r="P456" s="176"/>
      <c r="Q456" s="11" t="str">
        <f t="shared" si="40"/>
        <v/>
      </c>
      <c r="R456" s="171" t="str">
        <f t="shared" si="44"/>
        <v/>
      </c>
      <c r="S456" s="172" t="str">
        <f t="shared" si="45"/>
        <v/>
      </c>
      <c r="T456" s="3" t="str">
        <f t="shared" si="41"/>
        <v xml:space="preserve"> </v>
      </c>
      <c r="U456" s="3" t="str">
        <f>IF(D456&lt;&gt;"",VLOOKUP(D456,'Drop downs'!B:C,2,0),"")</f>
        <v/>
      </c>
      <c r="V456" s="3" t="str">
        <f t="shared" si="42"/>
        <v/>
      </c>
    </row>
    <row r="457" spans="1:22" x14ac:dyDescent="0.3">
      <c r="A457" s="47" t="str">
        <f t="shared" si="43"/>
        <v/>
      </c>
      <c r="B457" s="173"/>
      <c r="C457" s="173"/>
      <c r="D457" s="173"/>
      <c r="E457" s="173"/>
      <c r="F457" s="173"/>
      <c r="G457" s="173"/>
      <c r="H457" s="173"/>
      <c r="I457" s="173"/>
      <c r="J457" s="174"/>
      <c r="K457" s="175"/>
      <c r="L457" s="175"/>
      <c r="M457" s="175"/>
      <c r="N457" s="176"/>
      <c r="O457" s="176"/>
      <c r="P457" s="176"/>
      <c r="Q457" s="11" t="str">
        <f t="shared" si="40"/>
        <v/>
      </c>
      <c r="R457" s="171" t="str">
        <f t="shared" si="44"/>
        <v/>
      </c>
      <c r="S457" s="172" t="str">
        <f t="shared" si="45"/>
        <v/>
      </c>
      <c r="T457" s="3" t="str">
        <f t="shared" si="41"/>
        <v xml:space="preserve"> </v>
      </c>
      <c r="U457" s="3" t="str">
        <f>IF(D457&lt;&gt;"",VLOOKUP(D457,'Drop downs'!B:C,2,0),"")</f>
        <v/>
      </c>
      <c r="V457" s="3" t="str">
        <f t="shared" si="42"/>
        <v/>
      </c>
    </row>
    <row r="458" spans="1:22" x14ac:dyDescent="0.3">
      <c r="A458" s="47" t="str">
        <f t="shared" si="43"/>
        <v/>
      </c>
      <c r="B458" s="173"/>
      <c r="C458" s="173"/>
      <c r="D458" s="173"/>
      <c r="E458" s="173"/>
      <c r="F458" s="173"/>
      <c r="G458" s="173"/>
      <c r="H458" s="173"/>
      <c r="I458" s="173"/>
      <c r="J458" s="174"/>
      <c r="K458" s="175"/>
      <c r="L458" s="175"/>
      <c r="M458" s="175"/>
      <c r="N458" s="176"/>
      <c r="O458" s="176"/>
      <c r="P458" s="176"/>
      <c r="Q458" s="11" t="str">
        <f t="shared" si="40"/>
        <v/>
      </c>
      <c r="R458" s="171" t="str">
        <f t="shared" si="44"/>
        <v/>
      </c>
      <c r="S458" s="172" t="str">
        <f t="shared" si="45"/>
        <v/>
      </c>
      <c r="T458" s="3" t="str">
        <f t="shared" si="41"/>
        <v xml:space="preserve"> </v>
      </c>
      <c r="U458" s="3" t="str">
        <f>IF(D458&lt;&gt;"",VLOOKUP(D458,'Drop downs'!B:C,2,0),"")</f>
        <v/>
      </c>
      <c r="V458" s="3" t="str">
        <f t="shared" si="42"/>
        <v/>
      </c>
    </row>
    <row r="459" spans="1:22" x14ac:dyDescent="0.3">
      <c r="A459" s="47" t="str">
        <f t="shared" si="43"/>
        <v/>
      </c>
      <c r="B459" s="173"/>
      <c r="C459" s="173"/>
      <c r="D459" s="173"/>
      <c r="E459" s="173"/>
      <c r="F459" s="173"/>
      <c r="G459" s="173"/>
      <c r="H459" s="173"/>
      <c r="I459" s="173"/>
      <c r="J459" s="174"/>
      <c r="K459" s="175"/>
      <c r="L459" s="175"/>
      <c r="M459" s="175"/>
      <c r="N459" s="176"/>
      <c r="O459" s="176"/>
      <c r="P459" s="176"/>
      <c r="Q459" s="11" t="str">
        <f t="shared" ref="Q459:Q522" si="46">IF(I459="contracted",M459,IF(M459&lt;&gt;"",M459*(1-$M$6),""))</f>
        <v/>
      </c>
      <c r="R459" s="171" t="str">
        <f t="shared" si="44"/>
        <v/>
      </c>
      <c r="S459" s="172" t="str">
        <f t="shared" si="45"/>
        <v/>
      </c>
      <c r="T459" s="3" t="str">
        <f t="shared" ref="T459:T508" si="47">J459&amp;" "&amp;D459</f>
        <v xml:space="preserve"> </v>
      </c>
      <c r="U459" s="3" t="str">
        <f>IF(D459&lt;&gt;"",VLOOKUP(D459,'Drop downs'!B:C,2,0),"")</f>
        <v/>
      </c>
      <c r="V459" s="3" t="str">
        <f t="shared" ref="V459:V522" si="48">IFERROR(R459-N459,"")</f>
        <v/>
      </c>
    </row>
    <row r="460" spans="1:22" x14ac:dyDescent="0.3">
      <c r="A460" s="47" t="str">
        <f t="shared" si="43"/>
        <v/>
      </c>
      <c r="B460" s="173"/>
      <c r="C460" s="173"/>
      <c r="D460" s="173"/>
      <c r="E460" s="173"/>
      <c r="F460" s="173"/>
      <c r="G460" s="173"/>
      <c r="H460" s="173"/>
      <c r="I460" s="173"/>
      <c r="J460" s="174"/>
      <c r="K460" s="175"/>
      <c r="L460" s="175"/>
      <c r="M460" s="175"/>
      <c r="N460" s="176"/>
      <c r="O460" s="176"/>
      <c r="P460" s="176"/>
      <c r="Q460" s="11" t="str">
        <f t="shared" si="46"/>
        <v/>
      </c>
      <c r="R460" s="171" t="str">
        <f t="shared" si="44"/>
        <v/>
      </c>
      <c r="S460" s="172" t="str">
        <f t="shared" si="45"/>
        <v/>
      </c>
      <c r="T460" s="3" t="str">
        <f t="shared" si="47"/>
        <v xml:space="preserve"> </v>
      </c>
      <c r="U460" s="3" t="str">
        <f>IF(D460&lt;&gt;"",VLOOKUP(D460,'Drop downs'!B:C,2,0),"")</f>
        <v/>
      </c>
      <c r="V460" s="3" t="str">
        <f t="shared" si="48"/>
        <v/>
      </c>
    </row>
    <row r="461" spans="1:22" x14ac:dyDescent="0.3">
      <c r="A461" s="47" t="str">
        <f t="shared" si="43"/>
        <v/>
      </c>
      <c r="B461" s="173"/>
      <c r="C461" s="173"/>
      <c r="D461" s="173"/>
      <c r="E461" s="173"/>
      <c r="F461" s="173"/>
      <c r="G461" s="173"/>
      <c r="H461" s="173"/>
      <c r="I461" s="173"/>
      <c r="J461" s="174"/>
      <c r="K461" s="175"/>
      <c r="L461" s="175"/>
      <c r="M461" s="175"/>
      <c r="N461" s="176"/>
      <c r="O461" s="176"/>
      <c r="P461" s="176"/>
      <c r="Q461" s="11" t="str">
        <f t="shared" si="46"/>
        <v/>
      </c>
      <c r="R461" s="171" t="str">
        <f t="shared" si="44"/>
        <v/>
      </c>
      <c r="S461" s="172" t="str">
        <f t="shared" si="45"/>
        <v/>
      </c>
      <c r="T461" s="3" t="str">
        <f t="shared" si="47"/>
        <v xml:space="preserve"> </v>
      </c>
      <c r="U461" s="3" t="str">
        <f>IF(D461&lt;&gt;"",VLOOKUP(D461,'Drop downs'!B:C,2,0),"")</f>
        <v/>
      </c>
      <c r="V461" s="3" t="str">
        <f t="shared" si="48"/>
        <v/>
      </c>
    </row>
    <row r="462" spans="1:22" x14ac:dyDescent="0.3">
      <c r="A462" s="47" t="str">
        <f t="shared" si="43"/>
        <v/>
      </c>
      <c r="B462" s="173"/>
      <c r="C462" s="173"/>
      <c r="D462" s="173"/>
      <c r="E462" s="173"/>
      <c r="F462" s="173"/>
      <c r="G462" s="173"/>
      <c r="H462" s="173"/>
      <c r="I462" s="173"/>
      <c r="J462" s="174"/>
      <c r="K462" s="175"/>
      <c r="L462" s="175"/>
      <c r="M462" s="175"/>
      <c r="N462" s="176"/>
      <c r="O462" s="176"/>
      <c r="P462" s="176"/>
      <c r="Q462" s="11" t="str">
        <f t="shared" si="46"/>
        <v/>
      </c>
      <c r="R462" s="171" t="str">
        <f t="shared" si="44"/>
        <v/>
      </c>
      <c r="S462" s="172" t="str">
        <f t="shared" si="45"/>
        <v/>
      </c>
      <c r="T462" s="3" t="str">
        <f t="shared" si="47"/>
        <v xml:space="preserve"> </v>
      </c>
      <c r="U462" s="3" t="str">
        <f>IF(D462&lt;&gt;"",VLOOKUP(D462,'Drop downs'!B:C,2,0),"")</f>
        <v/>
      </c>
      <c r="V462" s="3" t="str">
        <f t="shared" si="48"/>
        <v/>
      </c>
    </row>
    <row r="463" spans="1:22" x14ac:dyDescent="0.3">
      <c r="A463" s="47" t="str">
        <f t="shared" si="43"/>
        <v/>
      </c>
      <c r="B463" s="173"/>
      <c r="C463" s="173"/>
      <c r="D463" s="173"/>
      <c r="E463" s="173"/>
      <c r="F463" s="173"/>
      <c r="G463" s="173"/>
      <c r="H463" s="173"/>
      <c r="I463" s="173"/>
      <c r="J463" s="174"/>
      <c r="K463" s="175"/>
      <c r="L463" s="175"/>
      <c r="M463" s="175"/>
      <c r="N463" s="176"/>
      <c r="O463" s="176"/>
      <c r="P463" s="176"/>
      <c r="Q463" s="11" t="str">
        <f t="shared" si="46"/>
        <v/>
      </c>
      <c r="R463" s="171" t="str">
        <f t="shared" si="44"/>
        <v/>
      </c>
      <c r="S463" s="172" t="str">
        <f t="shared" si="45"/>
        <v/>
      </c>
      <c r="T463" s="3" t="str">
        <f t="shared" si="47"/>
        <v xml:space="preserve"> </v>
      </c>
      <c r="U463" s="3" t="str">
        <f>IF(D463&lt;&gt;"",VLOOKUP(D463,'Drop downs'!B:C,2,0),"")</f>
        <v/>
      </c>
      <c r="V463" s="3" t="str">
        <f t="shared" si="48"/>
        <v/>
      </c>
    </row>
    <row r="464" spans="1:22" x14ac:dyDescent="0.3">
      <c r="A464" s="47" t="str">
        <f t="shared" si="43"/>
        <v/>
      </c>
      <c r="B464" s="173"/>
      <c r="C464" s="173"/>
      <c r="D464" s="173"/>
      <c r="E464" s="173"/>
      <c r="F464" s="173"/>
      <c r="G464" s="173"/>
      <c r="H464" s="173"/>
      <c r="I464" s="173"/>
      <c r="J464" s="174"/>
      <c r="K464" s="175"/>
      <c r="L464" s="175"/>
      <c r="M464" s="175"/>
      <c r="N464" s="176"/>
      <c r="O464" s="176"/>
      <c r="P464" s="176"/>
      <c r="Q464" s="11" t="str">
        <f t="shared" si="46"/>
        <v/>
      </c>
      <c r="R464" s="171" t="str">
        <f t="shared" si="44"/>
        <v/>
      </c>
      <c r="S464" s="172" t="str">
        <f t="shared" si="45"/>
        <v/>
      </c>
      <c r="T464" s="3" t="str">
        <f t="shared" si="47"/>
        <v xml:space="preserve"> </v>
      </c>
      <c r="U464" s="3" t="str">
        <f>IF(D464&lt;&gt;"",VLOOKUP(D464,'Drop downs'!B:C,2,0),"")</f>
        <v/>
      </c>
      <c r="V464" s="3" t="str">
        <f t="shared" si="48"/>
        <v/>
      </c>
    </row>
    <row r="465" spans="1:22" x14ac:dyDescent="0.3">
      <c r="A465" s="47" t="str">
        <f t="shared" si="43"/>
        <v/>
      </c>
      <c r="B465" s="173"/>
      <c r="C465" s="173"/>
      <c r="D465" s="173"/>
      <c r="E465" s="173"/>
      <c r="F465" s="173"/>
      <c r="G465" s="173"/>
      <c r="H465" s="173"/>
      <c r="I465" s="173"/>
      <c r="J465" s="174"/>
      <c r="K465" s="175"/>
      <c r="L465" s="175"/>
      <c r="M465" s="175"/>
      <c r="N465" s="176"/>
      <c r="O465" s="176"/>
      <c r="P465" s="176"/>
      <c r="Q465" s="11" t="str">
        <f t="shared" si="46"/>
        <v/>
      </c>
      <c r="R465" s="171" t="str">
        <f t="shared" si="44"/>
        <v/>
      </c>
      <c r="S465" s="172" t="str">
        <f t="shared" si="45"/>
        <v/>
      </c>
      <c r="T465" s="3" t="str">
        <f t="shared" si="47"/>
        <v xml:space="preserve"> </v>
      </c>
      <c r="U465" s="3" t="str">
        <f>IF(D465&lt;&gt;"",VLOOKUP(D465,'Drop downs'!B:C,2,0),"")</f>
        <v/>
      </c>
      <c r="V465" s="3" t="str">
        <f t="shared" si="48"/>
        <v/>
      </c>
    </row>
    <row r="466" spans="1:22" x14ac:dyDescent="0.3">
      <c r="A466" s="47" t="str">
        <f t="shared" si="43"/>
        <v/>
      </c>
      <c r="B466" s="173"/>
      <c r="C466" s="173"/>
      <c r="D466" s="173"/>
      <c r="E466" s="173"/>
      <c r="F466" s="173"/>
      <c r="G466" s="173"/>
      <c r="H466" s="173"/>
      <c r="I466" s="173"/>
      <c r="J466" s="174"/>
      <c r="K466" s="175"/>
      <c r="L466" s="175"/>
      <c r="M466" s="175"/>
      <c r="N466" s="176"/>
      <c r="O466" s="176"/>
      <c r="P466" s="176"/>
      <c r="Q466" s="11" t="str">
        <f t="shared" si="46"/>
        <v/>
      </c>
      <c r="R466" s="171" t="str">
        <f t="shared" si="44"/>
        <v/>
      </c>
      <c r="S466" s="172" t="str">
        <f t="shared" si="45"/>
        <v/>
      </c>
      <c r="T466" s="3" t="str">
        <f t="shared" si="47"/>
        <v xml:space="preserve"> </v>
      </c>
      <c r="U466" s="3" t="str">
        <f>IF(D466&lt;&gt;"",VLOOKUP(D466,'Drop downs'!B:C,2,0),"")</f>
        <v/>
      </c>
      <c r="V466" s="3" t="str">
        <f t="shared" si="48"/>
        <v/>
      </c>
    </row>
    <row r="467" spans="1:22" x14ac:dyDescent="0.3">
      <c r="A467" s="47" t="str">
        <f t="shared" si="43"/>
        <v/>
      </c>
      <c r="B467" s="173"/>
      <c r="C467" s="173"/>
      <c r="D467" s="173"/>
      <c r="E467" s="173"/>
      <c r="F467" s="173"/>
      <c r="G467" s="173"/>
      <c r="H467" s="173"/>
      <c r="I467" s="173"/>
      <c r="J467" s="174"/>
      <c r="K467" s="175"/>
      <c r="L467" s="175"/>
      <c r="M467" s="175"/>
      <c r="N467" s="176"/>
      <c r="O467" s="176"/>
      <c r="P467" s="176"/>
      <c r="Q467" s="11" t="str">
        <f t="shared" si="46"/>
        <v/>
      </c>
      <c r="R467" s="171" t="str">
        <f t="shared" si="44"/>
        <v/>
      </c>
      <c r="S467" s="172" t="str">
        <f t="shared" si="45"/>
        <v/>
      </c>
      <c r="T467" s="3" t="str">
        <f t="shared" si="47"/>
        <v xml:space="preserve"> </v>
      </c>
      <c r="U467" s="3" t="str">
        <f>IF(D467&lt;&gt;"",VLOOKUP(D467,'Drop downs'!B:C,2,0),"")</f>
        <v/>
      </c>
      <c r="V467" s="3" t="str">
        <f t="shared" si="48"/>
        <v/>
      </c>
    </row>
    <row r="468" spans="1:22" x14ac:dyDescent="0.3">
      <c r="A468" s="47" t="str">
        <f t="shared" si="43"/>
        <v/>
      </c>
      <c r="B468" s="173"/>
      <c r="C468" s="173"/>
      <c r="D468" s="173"/>
      <c r="E468" s="173"/>
      <c r="F468" s="173"/>
      <c r="G468" s="173"/>
      <c r="H468" s="173"/>
      <c r="I468" s="173"/>
      <c r="J468" s="174"/>
      <c r="K468" s="175"/>
      <c r="L468" s="175"/>
      <c r="M468" s="175"/>
      <c r="N468" s="176"/>
      <c r="O468" s="176"/>
      <c r="P468" s="176"/>
      <c r="Q468" s="11" t="str">
        <f t="shared" si="46"/>
        <v/>
      </c>
      <c r="R468" s="171" t="str">
        <f t="shared" si="44"/>
        <v/>
      </c>
      <c r="S468" s="172" t="str">
        <f t="shared" si="45"/>
        <v/>
      </c>
      <c r="T468" s="3" t="str">
        <f t="shared" si="47"/>
        <v xml:space="preserve"> </v>
      </c>
      <c r="U468" s="3" t="str">
        <f>IF(D468&lt;&gt;"",VLOOKUP(D468,'Drop downs'!B:C,2,0),"")</f>
        <v/>
      </c>
      <c r="V468" s="3" t="str">
        <f t="shared" si="48"/>
        <v/>
      </c>
    </row>
    <row r="469" spans="1:22" x14ac:dyDescent="0.3">
      <c r="A469" s="47" t="str">
        <f t="shared" si="43"/>
        <v/>
      </c>
      <c r="B469" s="173"/>
      <c r="C469" s="173"/>
      <c r="D469" s="173"/>
      <c r="E469" s="173"/>
      <c r="F469" s="173"/>
      <c r="G469" s="173"/>
      <c r="H469" s="173"/>
      <c r="I469" s="173"/>
      <c r="J469" s="174"/>
      <c r="K469" s="175"/>
      <c r="L469" s="175"/>
      <c r="M469" s="175"/>
      <c r="N469" s="176"/>
      <c r="O469" s="176"/>
      <c r="P469" s="176"/>
      <c r="Q469" s="11" t="str">
        <f t="shared" si="46"/>
        <v/>
      </c>
      <c r="R469" s="171" t="str">
        <f t="shared" si="44"/>
        <v/>
      </c>
      <c r="S469" s="172" t="str">
        <f t="shared" si="45"/>
        <v/>
      </c>
      <c r="T469" s="3" t="str">
        <f t="shared" si="47"/>
        <v xml:space="preserve"> </v>
      </c>
      <c r="U469" s="3" t="str">
        <f>IF(D469&lt;&gt;"",VLOOKUP(D469,'Drop downs'!B:C,2,0),"")</f>
        <v/>
      </c>
      <c r="V469" s="3" t="str">
        <f t="shared" si="48"/>
        <v/>
      </c>
    </row>
    <row r="470" spans="1:22" x14ac:dyDescent="0.3">
      <c r="A470" s="47" t="str">
        <f t="shared" si="43"/>
        <v/>
      </c>
      <c r="B470" s="173"/>
      <c r="C470" s="173"/>
      <c r="D470" s="173"/>
      <c r="E470" s="173"/>
      <c r="F470" s="173"/>
      <c r="G470" s="173"/>
      <c r="H470" s="173"/>
      <c r="I470" s="173"/>
      <c r="J470" s="174"/>
      <c r="K470" s="175"/>
      <c r="L470" s="175"/>
      <c r="M470" s="175"/>
      <c r="N470" s="176"/>
      <c r="O470" s="176"/>
      <c r="P470" s="176"/>
      <c r="Q470" s="11" t="str">
        <f t="shared" si="46"/>
        <v/>
      </c>
      <c r="R470" s="171" t="str">
        <f t="shared" si="44"/>
        <v/>
      </c>
      <c r="S470" s="172" t="str">
        <f t="shared" si="45"/>
        <v/>
      </c>
      <c r="T470" s="3" t="str">
        <f t="shared" si="47"/>
        <v xml:space="preserve"> </v>
      </c>
      <c r="U470" s="3" t="str">
        <f>IF(D470&lt;&gt;"",VLOOKUP(D470,'Drop downs'!B:C,2,0),"")</f>
        <v/>
      </c>
      <c r="V470" s="3" t="str">
        <f t="shared" si="48"/>
        <v/>
      </c>
    </row>
    <row r="471" spans="1:22" x14ac:dyDescent="0.3">
      <c r="A471" s="47" t="str">
        <f t="shared" si="43"/>
        <v/>
      </c>
      <c r="B471" s="173"/>
      <c r="C471" s="173"/>
      <c r="D471" s="173"/>
      <c r="E471" s="173"/>
      <c r="F471" s="173"/>
      <c r="G471" s="173"/>
      <c r="H471" s="173"/>
      <c r="I471" s="173"/>
      <c r="J471" s="174"/>
      <c r="K471" s="175"/>
      <c r="L471" s="175"/>
      <c r="M471" s="175"/>
      <c r="N471" s="176"/>
      <c r="O471" s="176"/>
      <c r="P471" s="176"/>
      <c r="Q471" s="11" t="str">
        <f t="shared" si="46"/>
        <v/>
      </c>
      <c r="R471" s="171" t="str">
        <f t="shared" si="44"/>
        <v/>
      </c>
      <c r="S471" s="172" t="str">
        <f t="shared" si="45"/>
        <v/>
      </c>
      <c r="T471" s="3" t="str">
        <f t="shared" si="47"/>
        <v xml:space="preserve"> </v>
      </c>
      <c r="U471" s="3" t="str">
        <f>IF(D471&lt;&gt;"",VLOOKUP(D471,'Drop downs'!B:C,2,0),"")</f>
        <v/>
      </c>
      <c r="V471" s="3" t="str">
        <f t="shared" si="48"/>
        <v/>
      </c>
    </row>
    <row r="472" spans="1:22" x14ac:dyDescent="0.3">
      <c r="A472" s="47" t="str">
        <f t="shared" si="43"/>
        <v/>
      </c>
      <c r="B472" s="173"/>
      <c r="C472" s="173"/>
      <c r="D472" s="173"/>
      <c r="E472" s="173"/>
      <c r="F472" s="173"/>
      <c r="G472" s="173"/>
      <c r="H472" s="173"/>
      <c r="I472" s="173"/>
      <c r="J472" s="174"/>
      <c r="K472" s="175"/>
      <c r="L472" s="175"/>
      <c r="M472" s="175"/>
      <c r="N472" s="176"/>
      <c r="O472" s="176"/>
      <c r="P472" s="176"/>
      <c r="Q472" s="11" t="str">
        <f t="shared" si="46"/>
        <v/>
      </c>
      <c r="R472" s="171" t="str">
        <f t="shared" si="44"/>
        <v/>
      </c>
      <c r="S472" s="172" t="str">
        <f t="shared" si="45"/>
        <v/>
      </c>
      <c r="T472" s="3" t="str">
        <f t="shared" si="47"/>
        <v xml:space="preserve"> </v>
      </c>
      <c r="U472" s="3" t="str">
        <f>IF(D472&lt;&gt;"",VLOOKUP(D472,'Drop downs'!B:C,2,0),"")</f>
        <v/>
      </c>
      <c r="V472" s="3" t="str">
        <f t="shared" si="48"/>
        <v/>
      </c>
    </row>
    <row r="473" spans="1:22" x14ac:dyDescent="0.3">
      <c r="A473" s="47" t="str">
        <f t="shared" si="43"/>
        <v/>
      </c>
      <c r="B473" s="173"/>
      <c r="C473" s="173"/>
      <c r="D473" s="173"/>
      <c r="E473" s="173"/>
      <c r="F473" s="173"/>
      <c r="G473" s="173"/>
      <c r="H473" s="173"/>
      <c r="I473" s="173"/>
      <c r="J473" s="174"/>
      <c r="K473" s="175"/>
      <c r="L473" s="175"/>
      <c r="M473" s="175"/>
      <c r="N473" s="176"/>
      <c r="O473" s="176"/>
      <c r="P473" s="176"/>
      <c r="Q473" s="11" t="str">
        <f t="shared" si="46"/>
        <v/>
      </c>
      <c r="R473" s="171" t="str">
        <f t="shared" si="44"/>
        <v/>
      </c>
      <c r="S473" s="172" t="str">
        <f t="shared" si="45"/>
        <v/>
      </c>
      <c r="T473" s="3" t="str">
        <f t="shared" si="47"/>
        <v xml:space="preserve"> </v>
      </c>
      <c r="U473" s="3" t="str">
        <f>IF(D473&lt;&gt;"",VLOOKUP(D473,'Drop downs'!B:C,2,0),"")</f>
        <v/>
      </c>
      <c r="V473" s="3" t="str">
        <f t="shared" si="48"/>
        <v/>
      </c>
    </row>
    <row r="474" spans="1:22" x14ac:dyDescent="0.3">
      <c r="A474" s="47" t="str">
        <f t="shared" si="43"/>
        <v/>
      </c>
      <c r="B474" s="173"/>
      <c r="C474" s="173"/>
      <c r="D474" s="173"/>
      <c r="E474" s="173"/>
      <c r="F474" s="173"/>
      <c r="G474" s="173"/>
      <c r="H474" s="173"/>
      <c r="I474" s="173"/>
      <c r="J474" s="174"/>
      <c r="K474" s="175"/>
      <c r="L474" s="175"/>
      <c r="M474" s="175"/>
      <c r="N474" s="176"/>
      <c r="O474" s="176"/>
      <c r="P474" s="176"/>
      <c r="Q474" s="11" t="str">
        <f t="shared" si="46"/>
        <v/>
      </c>
      <c r="R474" s="171" t="str">
        <f t="shared" si="44"/>
        <v/>
      </c>
      <c r="S474" s="172" t="str">
        <f t="shared" si="45"/>
        <v/>
      </c>
      <c r="T474" s="3" t="str">
        <f t="shared" si="47"/>
        <v xml:space="preserve"> </v>
      </c>
      <c r="U474" s="3" t="str">
        <f>IF(D474&lt;&gt;"",VLOOKUP(D474,'Drop downs'!B:C,2,0),"")</f>
        <v/>
      </c>
      <c r="V474" s="3" t="str">
        <f t="shared" si="48"/>
        <v/>
      </c>
    </row>
    <row r="475" spans="1:22" x14ac:dyDescent="0.3">
      <c r="A475" s="47" t="str">
        <f t="shared" si="43"/>
        <v/>
      </c>
      <c r="B475" s="173"/>
      <c r="C475" s="173"/>
      <c r="D475" s="173"/>
      <c r="E475" s="173"/>
      <c r="F475" s="173"/>
      <c r="G475" s="173"/>
      <c r="H475" s="173"/>
      <c r="I475" s="173"/>
      <c r="J475" s="174"/>
      <c r="K475" s="175"/>
      <c r="L475" s="175"/>
      <c r="M475" s="175"/>
      <c r="N475" s="176"/>
      <c r="O475" s="176"/>
      <c r="P475" s="176"/>
      <c r="Q475" s="11" t="str">
        <f t="shared" si="46"/>
        <v/>
      </c>
      <c r="R475" s="171" t="str">
        <f t="shared" si="44"/>
        <v/>
      </c>
      <c r="S475" s="172" t="str">
        <f t="shared" si="45"/>
        <v/>
      </c>
      <c r="T475" s="3" t="str">
        <f t="shared" si="47"/>
        <v xml:space="preserve"> </v>
      </c>
      <c r="U475" s="3" t="str">
        <f>IF(D475&lt;&gt;"",VLOOKUP(D475,'Drop downs'!B:C,2,0),"")</f>
        <v/>
      </c>
      <c r="V475" s="3" t="str">
        <f t="shared" si="48"/>
        <v/>
      </c>
    </row>
    <row r="476" spans="1:22" x14ac:dyDescent="0.3">
      <c r="A476" s="47" t="str">
        <f t="shared" si="43"/>
        <v/>
      </c>
      <c r="B476" s="173"/>
      <c r="C476" s="173"/>
      <c r="D476" s="173"/>
      <c r="E476" s="173"/>
      <c r="F476" s="173"/>
      <c r="G476" s="173"/>
      <c r="H476" s="173"/>
      <c r="I476" s="173"/>
      <c r="J476" s="174"/>
      <c r="K476" s="175"/>
      <c r="L476" s="175"/>
      <c r="M476" s="175"/>
      <c r="N476" s="176"/>
      <c r="O476" s="176"/>
      <c r="P476" s="176"/>
      <c r="Q476" s="11" t="str">
        <f t="shared" si="46"/>
        <v/>
      </c>
      <c r="R476" s="171" t="str">
        <f t="shared" si="44"/>
        <v/>
      </c>
      <c r="S476" s="172" t="str">
        <f t="shared" si="45"/>
        <v/>
      </c>
      <c r="T476" s="3" t="str">
        <f t="shared" si="47"/>
        <v xml:space="preserve"> </v>
      </c>
      <c r="U476" s="3" t="str">
        <f>IF(D476&lt;&gt;"",VLOOKUP(D476,'Drop downs'!B:C,2,0),"")</f>
        <v/>
      </c>
      <c r="V476" s="3" t="str">
        <f t="shared" si="48"/>
        <v/>
      </c>
    </row>
    <row r="477" spans="1:22" x14ac:dyDescent="0.3">
      <c r="A477" s="47" t="str">
        <f t="shared" si="43"/>
        <v/>
      </c>
      <c r="B477" s="173"/>
      <c r="C477" s="173"/>
      <c r="D477" s="173"/>
      <c r="E477" s="173"/>
      <c r="F477" s="173"/>
      <c r="G477" s="173"/>
      <c r="H477" s="173"/>
      <c r="I477" s="173"/>
      <c r="J477" s="174"/>
      <c r="K477" s="175"/>
      <c r="L477" s="175"/>
      <c r="M477" s="175"/>
      <c r="N477" s="176"/>
      <c r="O477" s="176"/>
      <c r="P477" s="176"/>
      <c r="Q477" s="11" t="str">
        <f t="shared" si="46"/>
        <v/>
      </c>
      <c r="R477" s="171" t="str">
        <f t="shared" si="44"/>
        <v/>
      </c>
      <c r="S477" s="172" t="str">
        <f t="shared" si="45"/>
        <v/>
      </c>
      <c r="T477" s="3" t="str">
        <f t="shared" si="47"/>
        <v xml:space="preserve"> </v>
      </c>
      <c r="U477" s="3" t="str">
        <f>IF(D477&lt;&gt;"",VLOOKUP(D477,'Drop downs'!B:C,2,0),"")</f>
        <v/>
      </c>
      <c r="V477" s="3" t="str">
        <f t="shared" si="48"/>
        <v/>
      </c>
    </row>
    <row r="478" spans="1:22" x14ac:dyDescent="0.3">
      <c r="A478" s="47" t="str">
        <f t="shared" si="43"/>
        <v/>
      </c>
      <c r="B478" s="173"/>
      <c r="C478" s="173"/>
      <c r="D478" s="173"/>
      <c r="E478" s="173"/>
      <c r="F478" s="173"/>
      <c r="G478" s="173"/>
      <c r="H478" s="173"/>
      <c r="I478" s="173"/>
      <c r="J478" s="174"/>
      <c r="K478" s="175"/>
      <c r="L478" s="175"/>
      <c r="M478" s="175"/>
      <c r="N478" s="176"/>
      <c r="O478" s="176"/>
      <c r="P478" s="176"/>
      <c r="Q478" s="11" t="str">
        <f t="shared" si="46"/>
        <v/>
      </c>
      <c r="R478" s="171" t="str">
        <f t="shared" si="44"/>
        <v/>
      </c>
      <c r="S478" s="172" t="str">
        <f t="shared" si="45"/>
        <v/>
      </c>
      <c r="T478" s="3" t="str">
        <f t="shared" si="47"/>
        <v xml:space="preserve"> </v>
      </c>
      <c r="U478" s="3" t="str">
        <f>IF(D478&lt;&gt;"",VLOOKUP(D478,'Drop downs'!B:C,2,0),"")</f>
        <v/>
      </c>
      <c r="V478" s="3" t="str">
        <f t="shared" si="48"/>
        <v/>
      </c>
    </row>
    <row r="479" spans="1:22" x14ac:dyDescent="0.3">
      <c r="A479" s="47" t="str">
        <f t="shared" si="43"/>
        <v/>
      </c>
      <c r="B479" s="173"/>
      <c r="C479" s="173"/>
      <c r="D479" s="173"/>
      <c r="E479" s="173"/>
      <c r="F479" s="173"/>
      <c r="G479" s="173"/>
      <c r="H479" s="173"/>
      <c r="I479" s="173"/>
      <c r="J479" s="174"/>
      <c r="K479" s="175"/>
      <c r="L479" s="175"/>
      <c r="M479" s="175"/>
      <c r="N479" s="176"/>
      <c r="O479" s="176"/>
      <c r="P479" s="176"/>
      <c r="Q479" s="11" t="str">
        <f t="shared" si="46"/>
        <v/>
      </c>
      <c r="R479" s="171" t="str">
        <f t="shared" si="44"/>
        <v/>
      </c>
      <c r="S479" s="172" t="str">
        <f t="shared" si="45"/>
        <v/>
      </c>
      <c r="T479" s="3" t="str">
        <f t="shared" si="47"/>
        <v xml:space="preserve"> </v>
      </c>
      <c r="U479" s="3" t="str">
        <f>IF(D479&lt;&gt;"",VLOOKUP(D479,'Drop downs'!B:C,2,0),"")</f>
        <v/>
      </c>
      <c r="V479" s="3" t="str">
        <f t="shared" si="48"/>
        <v/>
      </c>
    </row>
    <row r="480" spans="1:22" x14ac:dyDescent="0.3">
      <c r="A480" s="47" t="str">
        <f t="shared" si="43"/>
        <v/>
      </c>
      <c r="B480" s="173"/>
      <c r="C480" s="173"/>
      <c r="D480" s="173"/>
      <c r="E480" s="173"/>
      <c r="F480" s="173"/>
      <c r="G480" s="173"/>
      <c r="H480" s="173"/>
      <c r="I480" s="173"/>
      <c r="J480" s="174"/>
      <c r="K480" s="175"/>
      <c r="L480" s="175"/>
      <c r="M480" s="175"/>
      <c r="N480" s="176"/>
      <c r="O480" s="176"/>
      <c r="P480" s="176"/>
      <c r="Q480" s="11" t="str">
        <f t="shared" si="46"/>
        <v/>
      </c>
      <c r="R480" s="171" t="str">
        <f t="shared" si="44"/>
        <v/>
      </c>
      <c r="S480" s="172" t="str">
        <f t="shared" si="45"/>
        <v/>
      </c>
      <c r="T480" s="3" t="str">
        <f t="shared" si="47"/>
        <v xml:space="preserve"> </v>
      </c>
      <c r="U480" s="3" t="str">
        <f>IF(D480&lt;&gt;"",VLOOKUP(D480,'Drop downs'!B:C,2,0),"")</f>
        <v/>
      </c>
      <c r="V480" s="3" t="str">
        <f t="shared" si="48"/>
        <v/>
      </c>
    </row>
    <row r="481" spans="1:22" x14ac:dyDescent="0.3">
      <c r="A481" s="47" t="str">
        <f t="shared" si="43"/>
        <v/>
      </c>
      <c r="B481" s="173"/>
      <c r="C481" s="173"/>
      <c r="D481" s="173"/>
      <c r="E481" s="173"/>
      <c r="F481" s="173"/>
      <c r="G481" s="173"/>
      <c r="H481" s="173"/>
      <c r="I481" s="173"/>
      <c r="J481" s="174"/>
      <c r="K481" s="175"/>
      <c r="L481" s="175"/>
      <c r="M481" s="175"/>
      <c r="N481" s="176"/>
      <c r="O481" s="176"/>
      <c r="P481" s="176"/>
      <c r="Q481" s="11" t="str">
        <f t="shared" si="46"/>
        <v/>
      </c>
      <c r="R481" s="171" t="str">
        <f t="shared" si="44"/>
        <v/>
      </c>
      <c r="S481" s="172" t="str">
        <f t="shared" si="45"/>
        <v/>
      </c>
      <c r="T481" s="3" t="str">
        <f t="shared" si="47"/>
        <v xml:space="preserve"> </v>
      </c>
      <c r="U481" s="3" t="str">
        <f>IF(D481&lt;&gt;"",VLOOKUP(D481,'Drop downs'!B:C,2,0),"")</f>
        <v/>
      </c>
      <c r="V481" s="3" t="str">
        <f t="shared" si="48"/>
        <v/>
      </c>
    </row>
    <row r="482" spans="1:22" x14ac:dyDescent="0.3">
      <c r="A482" s="47" t="str">
        <f t="shared" si="43"/>
        <v/>
      </c>
      <c r="B482" s="173"/>
      <c r="C482" s="173"/>
      <c r="D482" s="173"/>
      <c r="E482" s="173"/>
      <c r="F482" s="173"/>
      <c r="G482" s="173"/>
      <c r="H482" s="173"/>
      <c r="I482" s="173"/>
      <c r="J482" s="174"/>
      <c r="K482" s="175"/>
      <c r="L482" s="175"/>
      <c r="M482" s="175"/>
      <c r="N482" s="176"/>
      <c r="O482" s="176"/>
      <c r="P482" s="176"/>
      <c r="Q482" s="11" t="str">
        <f t="shared" si="46"/>
        <v/>
      </c>
      <c r="R482" s="171" t="str">
        <f t="shared" si="44"/>
        <v/>
      </c>
      <c r="S482" s="172" t="str">
        <f t="shared" si="45"/>
        <v/>
      </c>
      <c r="T482" s="3" t="str">
        <f t="shared" si="47"/>
        <v xml:space="preserve"> </v>
      </c>
      <c r="U482" s="3" t="str">
        <f>IF(D482&lt;&gt;"",VLOOKUP(D482,'Drop downs'!B:C,2,0),"")</f>
        <v/>
      </c>
      <c r="V482" s="3" t="str">
        <f t="shared" si="48"/>
        <v/>
      </c>
    </row>
    <row r="483" spans="1:22" x14ac:dyDescent="0.3">
      <c r="A483" s="47" t="str">
        <f t="shared" si="43"/>
        <v/>
      </c>
      <c r="B483" s="173"/>
      <c r="C483" s="173"/>
      <c r="D483" s="173"/>
      <c r="E483" s="173"/>
      <c r="F483" s="173"/>
      <c r="G483" s="173"/>
      <c r="H483" s="173"/>
      <c r="I483" s="173"/>
      <c r="J483" s="174"/>
      <c r="K483" s="175"/>
      <c r="L483" s="175"/>
      <c r="M483" s="175"/>
      <c r="N483" s="176"/>
      <c r="O483" s="176"/>
      <c r="P483" s="176"/>
      <c r="Q483" s="11" t="str">
        <f t="shared" si="46"/>
        <v/>
      </c>
      <c r="R483" s="171" t="str">
        <f t="shared" si="44"/>
        <v/>
      </c>
      <c r="S483" s="172" t="str">
        <f t="shared" si="45"/>
        <v/>
      </c>
      <c r="T483" s="3" t="str">
        <f t="shared" si="47"/>
        <v xml:space="preserve"> </v>
      </c>
      <c r="U483" s="3" t="str">
        <f>IF(D483&lt;&gt;"",VLOOKUP(D483,'Drop downs'!B:C,2,0),"")</f>
        <v/>
      </c>
      <c r="V483" s="3" t="str">
        <f t="shared" si="48"/>
        <v/>
      </c>
    </row>
    <row r="484" spans="1:22" x14ac:dyDescent="0.3">
      <c r="A484" s="47" t="str">
        <f t="shared" si="43"/>
        <v/>
      </c>
      <c r="B484" s="173"/>
      <c r="C484" s="173"/>
      <c r="D484" s="173"/>
      <c r="E484" s="173"/>
      <c r="F484" s="173"/>
      <c r="G484" s="173"/>
      <c r="H484" s="173"/>
      <c r="I484" s="173"/>
      <c r="J484" s="174"/>
      <c r="K484" s="175"/>
      <c r="L484" s="175"/>
      <c r="M484" s="175"/>
      <c r="N484" s="176"/>
      <c r="O484" s="176"/>
      <c r="P484" s="176"/>
      <c r="Q484" s="11" t="str">
        <f t="shared" si="46"/>
        <v/>
      </c>
      <c r="R484" s="171" t="str">
        <f t="shared" si="44"/>
        <v/>
      </c>
      <c r="S484" s="172" t="str">
        <f t="shared" si="45"/>
        <v/>
      </c>
      <c r="T484" s="3" t="str">
        <f t="shared" si="47"/>
        <v xml:space="preserve"> </v>
      </c>
      <c r="U484" s="3" t="str">
        <f>IF(D484&lt;&gt;"",VLOOKUP(D484,'Drop downs'!B:C,2,0),"")</f>
        <v/>
      </c>
      <c r="V484" s="3" t="str">
        <f t="shared" si="48"/>
        <v/>
      </c>
    </row>
    <row r="485" spans="1:22" x14ac:dyDescent="0.3">
      <c r="A485" s="47" t="str">
        <f t="shared" si="43"/>
        <v/>
      </c>
      <c r="B485" s="173"/>
      <c r="C485" s="173"/>
      <c r="D485" s="173"/>
      <c r="E485" s="173"/>
      <c r="F485" s="173"/>
      <c r="G485" s="173"/>
      <c r="H485" s="173"/>
      <c r="I485" s="173"/>
      <c r="J485" s="174"/>
      <c r="K485" s="175"/>
      <c r="L485" s="175"/>
      <c r="M485" s="175"/>
      <c r="N485" s="176"/>
      <c r="O485" s="176"/>
      <c r="P485" s="176"/>
      <c r="Q485" s="11" t="str">
        <f t="shared" si="46"/>
        <v/>
      </c>
      <c r="R485" s="171" t="str">
        <f t="shared" si="44"/>
        <v/>
      </c>
      <c r="S485" s="172" t="str">
        <f t="shared" si="45"/>
        <v/>
      </c>
      <c r="T485" s="3" t="str">
        <f t="shared" si="47"/>
        <v xml:space="preserve"> </v>
      </c>
      <c r="U485" s="3" t="str">
        <f>IF(D485&lt;&gt;"",VLOOKUP(D485,'Drop downs'!B:C,2,0),"")</f>
        <v/>
      </c>
      <c r="V485" s="3" t="str">
        <f t="shared" si="48"/>
        <v/>
      </c>
    </row>
    <row r="486" spans="1:22" x14ac:dyDescent="0.3">
      <c r="A486" s="47" t="str">
        <f t="shared" si="43"/>
        <v/>
      </c>
      <c r="B486" s="173"/>
      <c r="C486" s="173"/>
      <c r="D486" s="173"/>
      <c r="E486" s="173"/>
      <c r="F486" s="173"/>
      <c r="G486" s="173"/>
      <c r="H486" s="173"/>
      <c r="I486" s="173"/>
      <c r="J486" s="174"/>
      <c r="K486" s="175"/>
      <c r="L486" s="175"/>
      <c r="M486" s="175"/>
      <c r="N486" s="176"/>
      <c r="O486" s="176"/>
      <c r="P486" s="176"/>
      <c r="Q486" s="11" t="str">
        <f t="shared" si="46"/>
        <v/>
      </c>
      <c r="R486" s="171" t="str">
        <f t="shared" si="44"/>
        <v/>
      </c>
      <c r="S486" s="172" t="str">
        <f t="shared" si="45"/>
        <v/>
      </c>
      <c r="T486" s="3" t="str">
        <f t="shared" si="47"/>
        <v xml:space="preserve"> </v>
      </c>
      <c r="U486" s="3" t="str">
        <f>IF(D486&lt;&gt;"",VLOOKUP(D486,'Drop downs'!B:C,2,0),"")</f>
        <v/>
      </c>
      <c r="V486" s="3" t="str">
        <f t="shared" si="48"/>
        <v/>
      </c>
    </row>
    <row r="487" spans="1:22" x14ac:dyDescent="0.3">
      <c r="A487" s="47" t="str">
        <f t="shared" si="43"/>
        <v/>
      </c>
      <c r="B487" s="173"/>
      <c r="C487" s="173"/>
      <c r="D487" s="173"/>
      <c r="E487" s="173"/>
      <c r="F487" s="173"/>
      <c r="G487" s="173"/>
      <c r="H487" s="173"/>
      <c r="I487" s="173"/>
      <c r="J487" s="174"/>
      <c r="K487" s="175"/>
      <c r="L487" s="175"/>
      <c r="M487" s="175"/>
      <c r="N487" s="176"/>
      <c r="O487" s="176"/>
      <c r="P487" s="176"/>
      <c r="Q487" s="11" t="str">
        <f t="shared" si="46"/>
        <v/>
      </c>
      <c r="R487" s="171" t="str">
        <f t="shared" si="44"/>
        <v/>
      </c>
      <c r="S487" s="172" t="str">
        <f t="shared" si="45"/>
        <v/>
      </c>
      <c r="T487" s="3" t="str">
        <f t="shared" si="47"/>
        <v xml:space="preserve"> </v>
      </c>
      <c r="U487" s="3" t="str">
        <f>IF(D487&lt;&gt;"",VLOOKUP(D487,'Drop downs'!B:C,2,0),"")</f>
        <v/>
      </c>
      <c r="V487" s="3" t="str">
        <f t="shared" si="48"/>
        <v/>
      </c>
    </row>
    <row r="488" spans="1:22" x14ac:dyDescent="0.3">
      <c r="A488" s="47" t="str">
        <f t="shared" si="43"/>
        <v/>
      </c>
      <c r="B488" s="173"/>
      <c r="C488" s="173"/>
      <c r="D488" s="173"/>
      <c r="E488" s="173"/>
      <c r="F488" s="173"/>
      <c r="G488" s="173"/>
      <c r="H488" s="173"/>
      <c r="I488" s="173"/>
      <c r="J488" s="174"/>
      <c r="K488" s="175"/>
      <c r="L488" s="175"/>
      <c r="M488" s="175"/>
      <c r="N488" s="176"/>
      <c r="O488" s="176"/>
      <c r="P488" s="176"/>
      <c r="Q488" s="11" t="str">
        <f t="shared" si="46"/>
        <v/>
      </c>
      <c r="R488" s="171" t="str">
        <f t="shared" si="44"/>
        <v/>
      </c>
      <c r="S488" s="172" t="str">
        <f t="shared" si="45"/>
        <v/>
      </c>
      <c r="T488" s="3" t="str">
        <f t="shared" si="47"/>
        <v xml:space="preserve"> </v>
      </c>
      <c r="U488" s="3" t="str">
        <f>IF(D488&lt;&gt;"",VLOOKUP(D488,'Drop downs'!B:C,2,0),"")</f>
        <v/>
      </c>
      <c r="V488" s="3" t="str">
        <f t="shared" si="48"/>
        <v/>
      </c>
    </row>
    <row r="489" spans="1:22" x14ac:dyDescent="0.3">
      <c r="A489" s="47" t="str">
        <f t="shared" si="43"/>
        <v/>
      </c>
      <c r="B489" s="173"/>
      <c r="C489" s="173"/>
      <c r="D489" s="173"/>
      <c r="E489" s="173"/>
      <c r="F489" s="173"/>
      <c r="G489" s="173"/>
      <c r="H489" s="173"/>
      <c r="I489" s="173"/>
      <c r="J489" s="174"/>
      <c r="K489" s="175"/>
      <c r="L489" s="175"/>
      <c r="M489" s="175"/>
      <c r="N489" s="176"/>
      <c r="O489" s="176"/>
      <c r="P489" s="176"/>
      <c r="Q489" s="11" t="str">
        <f t="shared" si="46"/>
        <v/>
      </c>
      <c r="R489" s="171" t="str">
        <f t="shared" si="44"/>
        <v/>
      </c>
      <c r="S489" s="172" t="str">
        <f t="shared" si="45"/>
        <v/>
      </c>
      <c r="T489" s="3" t="str">
        <f t="shared" si="47"/>
        <v xml:space="preserve"> </v>
      </c>
      <c r="U489" s="3" t="str">
        <f>IF(D489&lt;&gt;"",VLOOKUP(D489,'Drop downs'!B:C,2,0),"")</f>
        <v/>
      </c>
      <c r="V489" s="3" t="str">
        <f t="shared" si="48"/>
        <v/>
      </c>
    </row>
    <row r="490" spans="1:22" x14ac:dyDescent="0.3">
      <c r="A490" s="47" t="str">
        <f t="shared" si="43"/>
        <v/>
      </c>
      <c r="B490" s="173"/>
      <c r="C490" s="173"/>
      <c r="D490" s="173"/>
      <c r="E490" s="173"/>
      <c r="F490" s="173"/>
      <c r="G490" s="173"/>
      <c r="H490" s="173"/>
      <c r="I490" s="173"/>
      <c r="J490" s="174"/>
      <c r="K490" s="175"/>
      <c r="L490" s="175"/>
      <c r="M490" s="175"/>
      <c r="N490" s="176"/>
      <c r="O490" s="176"/>
      <c r="P490" s="176"/>
      <c r="Q490" s="11" t="str">
        <f t="shared" si="46"/>
        <v/>
      </c>
      <c r="R490" s="171" t="str">
        <f t="shared" si="44"/>
        <v/>
      </c>
      <c r="S490" s="172" t="str">
        <f t="shared" si="45"/>
        <v/>
      </c>
      <c r="T490" s="3" t="str">
        <f t="shared" si="47"/>
        <v xml:space="preserve"> </v>
      </c>
      <c r="U490" s="3" t="str">
        <f>IF(D490&lt;&gt;"",VLOOKUP(D490,'Drop downs'!B:C,2,0),"")</f>
        <v/>
      </c>
      <c r="V490" s="3" t="str">
        <f t="shared" si="48"/>
        <v/>
      </c>
    </row>
    <row r="491" spans="1:22" x14ac:dyDescent="0.3">
      <c r="A491" s="47" t="str">
        <f t="shared" si="43"/>
        <v/>
      </c>
      <c r="B491" s="173"/>
      <c r="C491" s="173"/>
      <c r="D491" s="173"/>
      <c r="E491" s="173"/>
      <c r="F491" s="173"/>
      <c r="G491" s="173"/>
      <c r="H491" s="173"/>
      <c r="I491" s="173"/>
      <c r="J491" s="174"/>
      <c r="K491" s="175"/>
      <c r="L491" s="175"/>
      <c r="M491" s="175"/>
      <c r="N491" s="176"/>
      <c r="O491" s="176"/>
      <c r="P491" s="176"/>
      <c r="Q491" s="11" t="str">
        <f t="shared" si="46"/>
        <v/>
      </c>
      <c r="R491" s="171" t="str">
        <f t="shared" si="44"/>
        <v/>
      </c>
      <c r="S491" s="172" t="str">
        <f t="shared" si="45"/>
        <v/>
      </c>
      <c r="T491" s="3" t="str">
        <f t="shared" si="47"/>
        <v xml:space="preserve"> </v>
      </c>
      <c r="U491" s="3" t="str">
        <f>IF(D491&lt;&gt;"",VLOOKUP(D491,'Drop downs'!B:C,2,0),"")</f>
        <v/>
      </c>
      <c r="V491" s="3" t="str">
        <f t="shared" si="48"/>
        <v/>
      </c>
    </row>
    <row r="492" spans="1:22" x14ac:dyDescent="0.3">
      <c r="A492" s="47" t="str">
        <f t="shared" si="43"/>
        <v/>
      </c>
      <c r="B492" s="173"/>
      <c r="C492" s="173"/>
      <c r="D492" s="173"/>
      <c r="E492" s="173"/>
      <c r="F492" s="173"/>
      <c r="G492" s="173"/>
      <c r="H492" s="173"/>
      <c r="I492" s="173"/>
      <c r="J492" s="174"/>
      <c r="K492" s="175"/>
      <c r="L492" s="175"/>
      <c r="M492" s="175"/>
      <c r="N492" s="176"/>
      <c r="O492" s="176"/>
      <c r="P492" s="176"/>
      <c r="Q492" s="11" t="str">
        <f t="shared" si="46"/>
        <v/>
      </c>
      <c r="R492" s="171" t="str">
        <f t="shared" si="44"/>
        <v/>
      </c>
      <c r="S492" s="172" t="str">
        <f t="shared" si="45"/>
        <v/>
      </c>
      <c r="T492" s="3" t="str">
        <f t="shared" si="47"/>
        <v xml:space="preserve"> </v>
      </c>
      <c r="U492" s="3" t="str">
        <f>IF(D492&lt;&gt;"",VLOOKUP(D492,'Drop downs'!B:C,2,0),"")</f>
        <v/>
      </c>
      <c r="V492" s="3" t="str">
        <f t="shared" si="48"/>
        <v/>
      </c>
    </row>
    <row r="493" spans="1:22" x14ac:dyDescent="0.3">
      <c r="A493" s="47" t="str">
        <f t="shared" si="43"/>
        <v/>
      </c>
      <c r="B493" s="173"/>
      <c r="C493" s="173"/>
      <c r="D493" s="173"/>
      <c r="E493" s="173"/>
      <c r="F493" s="173"/>
      <c r="G493" s="173"/>
      <c r="H493" s="173"/>
      <c r="I493" s="173"/>
      <c r="J493" s="174"/>
      <c r="K493" s="175"/>
      <c r="L493" s="175"/>
      <c r="M493" s="175"/>
      <c r="N493" s="176"/>
      <c r="O493" s="176"/>
      <c r="P493" s="176"/>
      <c r="Q493" s="11" t="str">
        <f t="shared" si="46"/>
        <v/>
      </c>
      <c r="R493" s="171" t="str">
        <f t="shared" si="44"/>
        <v/>
      </c>
      <c r="S493" s="172" t="str">
        <f t="shared" si="45"/>
        <v/>
      </c>
      <c r="T493" s="3" t="str">
        <f t="shared" si="47"/>
        <v xml:space="preserve"> </v>
      </c>
      <c r="U493" s="3" t="str">
        <f>IF(D493&lt;&gt;"",VLOOKUP(D493,'Drop downs'!B:C,2,0),"")</f>
        <v/>
      </c>
      <c r="V493" s="3" t="str">
        <f t="shared" si="48"/>
        <v/>
      </c>
    </row>
    <row r="494" spans="1:22" x14ac:dyDescent="0.3">
      <c r="A494" s="47" t="str">
        <f t="shared" si="43"/>
        <v/>
      </c>
      <c r="B494" s="173"/>
      <c r="C494" s="173"/>
      <c r="D494" s="173"/>
      <c r="E494" s="173"/>
      <c r="F494" s="173"/>
      <c r="G494" s="173"/>
      <c r="H494" s="173"/>
      <c r="I494" s="173"/>
      <c r="J494" s="174"/>
      <c r="K494" s="175"/>
      <c r="L494" s="175"/>
      <c r="M494" s="175"/>
      <c r="N494" s="176"/>
      <c r="O494" s="176"/>
      <c r="P494" s="176"/>
      <c r="Q494" s="11" t="str">
        <f t="shared" si="46"/>
        <v/>
      </c>
      <c r="R494" s="171" t="str">
        <f t="shared" si="44"/>
        <v/>
      </c>
      <c r="S494" s="172" t="str">
        <f t="shared" si="45"/>
        <v/>
      </c>
      <c r="T494" s="3" t="str">
        <f t="shared" si="47"/>
        <v xml:space="preserve"> </v>
      </c>
      <c r="U494" s="3" t="str">
        <f>IF(D494&lt;&gt;"",VLOOKUP(D494,'Drop downs'!B:C,2,0),"")</f>
        <v/>
      </c>
      <c r="V494" s="3" t="str">
        <f t="shared" si="48"/>
        <v/>
      </c>
    </row>
    <row r="495" spans="1:22" x14ac:dyDescent="0.3">
      <c r="A495" s="47" t="str">
        <f t="shared" si="43"/>
        <v/>
      </c>
      <c r="B495" s="173"/>
      <c r="C495" s="173"/>
      <c r="D495" s="173"/>
      <c r="E495" s="173"/>
      <c r="F495" s="173"/>
      <c r="G495" s="173"/>
      <c r="H495" s="173"/>
      <c r="I495" s="173"/>
      <c r="J495" s="174"/>
      <c r="K495" s="175"/>
      <c r="L495" s="175"/>
      <c r="M495" s="175"/>
      <c r="N495" s="176"/>
      <c r="O495" s="176"/>
      <c r="P495" s="176"/>
      <c r="Q495" s="11" t="str">
        <f t="shared" si="46"/>
        <v/>
      </c>
      <c r="R495" s="171" t="str">
        <f t="shared" si="44"/>
        <v/>
      </c>
      <c r="S495" s="172" t="str">
        <f t="shared" si="45"/>
        <v/>
      </c>
      <c r="T495" s="3" t="str">
        <f t="shared" si="47"/>
        <v xml:space="preserve"> </v>
      </c>
      <c r="U495" s="3" t="str">
        <f>IF(D495&lt;&gt;"",VLOOKUP(D495,'Drop downs'!B:C,2,0),"")</f>
        <v/>
      </c>
      <c r="V495" s="3" t="str">
        <f t="shared" si="48"/>
        <v/>
      </c>
    </row>
    <row r="496" spans="1:22" x14ac:dyDescent="0.3">
      <c r="A496" s="47" t="str">
        <f t="shared" si="43"/>
        <v/>
      </c>
      <c r="B496" s="173"/>
      <c r="C496" s="173"/>
      <c r="D496" s="173"/>
      <c r="E496" s="173"/>
      <c r="F496" s="173"/>
      <c r="G496" s="173"/>
      <c r="H496" s="173"/>
      <c r="I496" s="173"/>
      <c r="J496" s="174"/>
      <c r="K496" s="175"/>
      <c r="L496" s="175"/>
      <c r="M496" s="175"/>
      <c r="N496" s="176"/>
      <c r="O496" s="176"/>
      <c r="P496" s="176"/>
      <c r="Q496" s="11" t="str">
        <f t="shared" si="46"/>
        <v/>
      </c>
      <c r="R496" s="171" t="str">
        <f t="shared" si="44"/>
        <v/>
      </c>
      <c r="S496" s="172" t="str">
        <f t="shared" si="45"/>
        <v/>
      </c>
      <c r="T496" s="3" t="str">
        <f t="shared" si="47"/>
        <v xml:space="preserve"> </v>
      </c>
      <c r="U496" s="3" t="str">
        <f>IF(D496&lt;&gt;"",VLOOKUP(D496,'Drop downs'!B:C,2,0),"")</f>
        <v/>
      </c>
      <c r="V496" s="3" t="str">
        <f t="shared" si="48"/>
        <v/>
      </c>
    </row>
    <row r="497" spans="1:22" x14ac:dyDescent="0.3">
      <c r="A497" s="47" t="str">
        <f t="shared" si="43"/>
        <v/>
      </c>
      <c r="B497" s="173"/>
      <c r="C497" s="173"/>
      <c r="D497" s="173"/>
      <c r="E497" s="173"/>
      <c r="F497" s="173"/>
      <c r="G497" s="173"/>
      <c r="H497" s="173"/>
      <c r="I497" s="173"/>
      <c r="J497" s="174"/>
      <c r="K497" s="175"/>
      <c r="L497" s="175"/>
      <c r="M497" s="175"/>
      <c r="N497" s="176"/>
      <c r="O497" s="176"/>
      <c r="P497" s="176"/>
      <c r="Q497" s="11" t="str">
        <f t="shared" si="46"/>
        <v/>
      </c>
      <c r="R497" s="171" t="str">
        <f t="shared" si="44"/>
        <v/>
      </c>
      <c r="S497" s="172" t="str">
        <f t="shared" si="45"/>
        <v/>
      </c>
      <c r="T497" s="3" t="str">
        <f t="shared" si="47"/>
        <v xml:space="preserve"> </v>
      </c>
      <c r="U497" s="3" t="str">
        <f>IF(D497&lt;&gt;"",VLOOKUP(D497,'Drop downs'!B:C,2,0),"")</f>
        <v/>
      </c>
      <c r="V497" s="3" t="str">
        <f t="shared" si="48"/>
        <v/>
      </c>
    </row>
    <row r="498" spans="1:22" x14ac:dyDescent="0.3">
      <c r="A498" s="47" t="str">
        <f t="shared" si="43"/>
        <v/>
      </c>
      <c r="B498" s="173"/>
      <c r="C498" s="173"/>
      <c r="D498" s="173"/>
      <c r="E498" s="173"/>
      <c r="F498" s="173"/>
      <c r="G498" s="173"/>
      <c r="H498" s="173"/>
      <c r="I498" s="173"/>
      <c r="J498" s="174"/>
      <c r="K498" s="175"/>
      <c r="L498" s="175"/>
      <c r="M498" s="175"/>
      <c r="N498" s="176"/>
      <c r="O498" s="176"/>
      <c r="P498" s="176"/>
      <c r="Q498" s="11" t="str">
        <f t="shared" si="46"/>
        <v/>
      </c>
      <c r="R498" s="171" t="str">
        <f t="shared" si="44"/>
        <v/>
      </c>
      <c r="S498" s="172" t="str">
        <f t="shared" si="45"/>
        <v/>
      </c>
      <c r="T498" s="3" t="str">
        <f t="shared" si="47"/>
        <v xml:space="preserve"> </v>
      </c>
      <c r="U498" s="3" t="str">
        <f>IF(D498&lt;&gt;"",VLOOKUP(D498,'Drop downs'!B:C,2,0),"")</f>
        <v/>
      </c>
      <c r="V498" s="3" t="str">
        <f t="shared" si="48"/>
        <v/>
      </c>
    </row>
    <row r="499" spans="1:22" x14ac:dyDescent="0.3">
      <c r="A499" s="47" t="str">
        <f t="shared" si="43"/>
        <v/>
      </c>
      <c r="B499" s="173"/>
      <c r="C499" s="173"/>
      <c r="D499" s="173"/>
      <c r="E499" s="173"/>
      <c r="F499" s="173"/>
      <c r="G499" s="173"/>
      <c r="H499" s="173"/>
      <c r="I499" s="173"/>
      <c r="J499" s="174"/>
      <c r="K499" s="175"/>
      <c r="L499" s="175"/>
      <c r="M499" s="175"/>
      <c r="N499" s="176"/>
      <c r="O499" s="176"/>
      <c r="P499" s="176"/>
      <c r="Q499" s="11" t="str">
        <f t="shared" si="46"/>
        <v/>
      </c>
      <c r="R499" s="171" t="str">
        <f t="shared" si="44"/>
        <v/>
      </c>
      <c r="S499" s="172" t="str">
        <f t="shared" si="45"/>
        <v/>
      </c>
      <c r="T499" s="3" t="str">
        <f t="shared" si="47"/>
        <v xml:space="preserve"> </v>
      </c>
      <c r="U499" s="3" t="str">
        <f>IF(D499&lt;&gt;"",VLOOKUP(D499,'Drop downs'!B:C,2,0),"")</f>
        <v/>
      </c>
      <c r="V499" s="3" t="str">
        <f t="shared" si="48"/>
        <v/>
      </c>
    </row>
    <row r="500" spans="1:22" x14ac:dyDescent="0.3">
      <c r="A500" s="47" t="str">
        <f t="shared" si="43"/>
        <v/>
      </c>
      <c r="B500" s="173"/>
      <c r="C500" s="173"/>
      <c r="D500" s="173"/>
      <c r="E500" s="173"/>
      <c r="F500" s="173"/>
      <c r="G500" s="173"/>
      <c r="H500" s="173"/>
      <c r="I500" s="173"/>
      <c r="J500" s="174"/>
      <c r="K500" s="175"/>
      <c r="L500" s="175"/>
      <c r="M500" s="175"/>
      <c r="N500" s="176"/>
      <c r="O500" s="176"/>
      <c r="P500" s="176"/>
      <c r="Q500" s="11" t="str">
        <f t="shared" si="46"/>
        <v/>
      </c>
      <c r="R500" s="171" t="str">
        <f t="shared" si="44"/>
        <v/>
      </c>
      <c r="S500" s="172" t="str">
        <f t="shared" si="45"/>
        <v/>
      </c>
      <c r="T500" s="3" t="str">
        <f t="shared" si="47"/>
        <v xml:space="preserve"> </v>
      </c>
      <c r="U500" s="3" t="str">
        <f>IF(D500&lt;&gt;"",VLOOKUP(D500,'Drop downs'!B:C,2,0),"")</f>
        <v/>
      </c>
      <c r="V500" s="3" t="str">
        <f t="shared" si="48"/>
        <v/>
      </c>
    </row>
    <row r="501" spans="1:22" x14ac:dyDescent="0.3">
      <c r="A501" s="47" t="str">
        <f t="shared" si="43"/>
        <v/>
      </c>
      <c r="B501" s="173"/>
      <c r="C501" s="173"/>
      <c r="D501" s="173"/>
      <c r="E501" s="173"/>
      <c r="F501" s="173"/>
      <c r="G501" s="173"/>
      <c r="H501" s="173"/>
      <c r="I501" s="173"/>
      <c r="J501" s="174"/>
      <c r="K501" s="175"/>
      <c r="L501" s="175"/>
      <c r="M501" s="175"/>
      <c r="N501" s="176"/>
      <c r="O501" s="176"/>
      <c r="P501" s="176"/>
      <c r="Q501" s="11" t="str">
        <f t="shared" si="46"/>
        <v/>
      </c>
      <c r="R501" s="171" t="str">
        <f t="shared" si="44"/>
        <v/>
      </c>
      <c r="S501" s="172" t="str">
        <f t="shared" si="45"/>
        <v/>
      </c>
      <c r="T501" s="3" t="str">
        <f t="shared" si="47"/>
        <v xml:space="preserve"> </v>
      </c>
      <c r="U501" s="3" t="str">
        <f>IF(D501&lt;&gt;"",VLOOKUP(D501,'Drop downs'!B:C,2,0),"")</f>
        <v/>
      </c>
      <c r="V501" s="3" t="str">
        <f t="shared" si="48"/>
        <v/>
      </c>
    </row>
    <row r="502" spans="1:22" x14ac:dyDescent="0.3">
      <c r="A502" s="47" t="str">
        <f t="shared" ref="A502:A508" si="49">IF(C501&lt;&gt;0,A501+1,"")</f>
        <v/>
      </c>
      <c r="B502" s="173"/>
      <c r="C502" s="173"/>
      <c r="D502" s="173"/>
      <c r="E502" s="173"/>
      <c r="F502" s="173"/>
      <c r="G502" s="173"/>
      <c r="H502" s="173"/>
      <c r="I502" s="173"/>
      <c r="J502" s="174"/>
      <c r="K502" s="175"/>
      <c r="L502" s="175"/>
      <c r="M502" s="175"/>
      <c r="N502" s="176"/>
      <c r="O502" s="176"/>
      <c r="P502" s="176"/>
      <c r="Q502" s="11" t="str">
        <f t="shared" si="46"/>
        <v/>
      </c>
      <c r="R502" s="171" t="str">
        <f t="shared" ref="R502:R508" si="50">IF(O502&lt;&gt;"",EDATE(O502,$N$6),"")</f>
        <v/>
      </c>
      <c r="S502" s="172" t="str">
        <f t="shared" ref="S502:S508" si="51">IFERROR(EOMONTH(R502,-1)+1,"")</f>
        <v/>
      </c>
      <c r="T502" s="3" t="str">
        <f t="shared" si="47"/>
        <v xml:space="preserve"> </v>
      </c>
      <c r="U502" s="3" t="str">
        <f>IF(D502&lt;&gt;"",VLOOKUP(D502,'Drop downs'!B:C,2,0),"")</f>
        <v/>
      </c>
      <c r="V502" s="3" t="str">
        <f t="shared" si="48"/>
        <v/>
      </c>
    </row>
    <row r="503" spans="1:22" x14ac:dyDescent="0.3">
      <c r="A503" s="47" t="str">
        <f t="shared" si="49"/>
        <v/>
      </c>
      <c r="B503" s="173"/>
      <c r="C503" s="173"/>
      <c r="D503" s="173"/>
      <c r="E503" s="173"/>
      <c r="F503" s="173"/>
      <c r="G503" s="173"/>
      <c r="H503" s="173"/>
      <c r="I503" s="173"/>
      <c r="J503" s="174"/>
      <c r="K503" s="175"/>
      <c r="L503" s="175"/>
      <c r="M503" s="175"/>
      <c r="N503" s="176"/>
      <c r="O503" s="176"/>
      <c r="P503" s="176"/>
      <c r="Q503" s="11" t="str">
        <f t="shared" si="46"/>
        <v/>
      </c>
      <c r="R503" s="171" t="str">
        <f t="shared" si="50"/>
        <v/>
      </c>
      <c r="S503" s="172" t="str">
        <f t="shared" si="51"/>
        <v/>
      </c>
      <c r="T503" s="3" t="str">
        <f t="shared" si="47"/>
        <v xml:space="preserve"> </v>
      </c>
      <c r="U503" s="3" t="str">
        <f>IF(D503&lt;&gt;"",VLOOKUP(D503,'Drop downs'!B:C,2,0),"")</f>
        <v/>
      </c>
      <c r="V503" s="3" t="str">
        <f t="shared" si="48"/>
        <v/>
      </c>
    </row>
    <row r="504" spans="1:22" x14ac:dyDescent="0.3">
      <c r="A504" s="47" t="str">
        <f t="shared" si="49"/>
        <v/>
      </c>
      <c r="B504" s="173"/>
      <c r="C504" s="173"/>
      <c r="D504" s="173"/>
      <c r="E504" s="173"/>
      <c r="F504" s="173"/>
      <c r="G504" s="173"/>
      <c r="H504" s="173"/>
      <c r="I504" s="173"/>
      <c r="J504" s="174"/>
      <c r="K504" s="175"/>
      <c r="L504" s="175"/>
      <c r="M504" s="175"/>
      <c r="N504" s="176"/>
      <c r="O504" s="176"/>
      <c r="P504" s="176"/>
      <c r="Q504" s="11" t="str">
        <f t="shared" si="46"/>
        <v/>
      </c>
      <c r="R504" s="171" t="str">
        <f t="shared" si="50"/>
        <v/>
      </c>
      <c r="S504" s="172" t="str">
        <f t="shared" si="51"/>
        <v/>
      </c>
      <c r="T504" s="3" t="str">
        <f t="shared" si="47"/>
        <v xml:space="preserve"> </v>
      </c>
      <c r="U504" s="3" t="str">
        <f>IF(D504&lt;&gt;"",VLOOKUP(D504,'Drop downs'!B:C,2,0),"")</f>
        <v/>
      </c>
      <c r="V504" s="3" t="str">
        <f t="shared" si="48"/>
        <v/>
      </c>
    </row>
    <row r="505" spans="1:22" x14ac:dyDescent="0.3">
      <c r="A505" s="47" t="str">
        <f t="shared" si="49"/>
        <v/>
      </c>
      <c r="B505" s="173"/>
      <c r="C505" s="173"/>
      <c r="D505" s="173"/>
      <c r="E505" s="173"/>
      <c r="F505" s="173"/>
      <c r="G505" s="173"/>
      <c r="H505" s="173"/>
      <c r="I505" s="173"/>
      <c r="J505" s="174"/>
      <c r="K505" s="175"/>
      <c r="L505" s="175"/>
      <c r="M505" s="175"/>
      <c r="N505" s="176"/>
      <c r="O505" s="176"/>
      <c r="P505" s="176"/>
      <c r="Q505" s="11" t="str">
        <f t="shared" si="46"/>
        <v/>
      </c>
      <c r="R505" s="171" t="str">
        <f t="shared" si="50"/>
        <v/>
      </c>
      <c r="S505" s="172" t="str">
        <f t="shared" si="51"/>
        <v/>
      </c>
      <c r="T505" s="3" t="str">
        <f t="shared" si="47"/>
        <v xml:space="preserve"> </v>
      </c>
      <c r="U505" s="3" t="str">
        <f>IF(D505&lt;&gt;"",VLOOKUP(D505,'Drop downs'!B:C,2,0),"")</f>
        <v/>
      </c>
      <c r="V505" s="3" t="str">
        <f t="shared" si="48"/>
        <v/>
      </c>
    </row>
    <row r="506" spans="1:22" x14ac:dyDescent="0.3">
      <c r="A506" s="47" t="str">
        <f t="shared" si="49"/>
        <v/>
      </c>
      <c r="B506" s="173"/>
      <c r="C506" s="173"/>
      <c r="D506" s="173"/>
      <c r="E506" s="173"/>
      <c r="F506" s="173"/>
      <c r="G506" s="173"/>
      <c r="H506" s="173"/>
      <c r="I506" s="173"/>
      <c r="J506" s="174"/>
      <c r="K506" s="175"/>
      <c r="L506" s="175"/>
      <c r="M506" s="175"/>
      <c r="N506" s="176"/>
      <c r="O506" s="176"/>
      <c r="P506" s="176"/>
      <c r="Q506" s="11" t="str">
        <f t="shared" si="46"/>
        <v/>
      </c>
      <c r="R506" s="171" t="str">
        <f t="shared" si="50"/>
        <v/>
      </c>
      <c r="S506" s="172" t="str">
        <f t="shared" si="51"/>
        <v/>
      </c>
      <c r="T506" s="3" t="str">
        <f t="shared" si="47"/>
        <v xml:space="preserve"> </v>
      </c>
      <c r="U506" s="3" t="str">
        <f>IF(D506&lt;&gt;"",VLOOKUP(D506,'Drop downs'!B:C,2,0),"")</f>
        <v/>
      </c>
      <c r="V506" s="3" t="str">
        <f t="shared" si="48"/>
        <v/>
      </c>
    </row>
    <row r="507" spans="1:22" x14ac:dyDescent="0.3">
      <c r="A507" s="47" t="str">
        <f t="shared" si="49"/>
        <v/>
      </c>
      <c r="B507" s="173"/>
      <c r="C507" s="173"/>
      <c r="D507" s="173"/>
      <c r="E507" s="173"/>
      <c r="F507" s="173"/>
      <c r="G507" s="173"/>
      <c r="H507" s="173"/>
      <c r="I507" s="173"/>
      <c r="J507" s="174"/>
      <c r="K507" s="175"/>
      <c r="L507" s="175"/>
      <c r="M507" s="175"/>
      <c r="N507" s="176"/>
      <c r="O507" s="176"/>
      <c r="P507" s="176"/>
      <c r="Q507" s="11" t="str">
        <f t="shared" si="46"/>
        <v/>
      </c>
      <c r="R507" s="171" t="str">
        <f t="shared" si="50"/>
        <v/>
      </c>
      <c r="S507" s="172" t="str">
        <f t="shared" si="51"/>
        <v/>
      </c>
      <c r="T507" s="3" t="str">
        <f t="shared" si="47"/>
        <v xml:space="preserve"> </v>
      </c>
      <c r="U507" s="3" t="str">
        <f>IF(D507&lt;&gt;"",VLOOKUP(D507,'Drop downs'!B:C,2,0),"")</f>
        <v/>
      </c>
      <c r="V507" s="3" t="str">
        <f t="shared" si="48"/>
        <v/>
      </c>
    </row>
    <row r="508" spans="1:22" x14ac:dyDescent="0.3">
      <c r="A508" s="47" t="str">
        <f t="shared" si="49"/>
        <v/>
      </c>
      <c r="B508" s="173"/>
      <c r="C508" s="173"/>
      <c r="D508" s="173"/>
      <c r="E508" s="173"/>
      <c r="F508" s="173"/>
      <c r="G508" s="173"/>
      <c r="H508" s="173"/>
      <c r="I508" s="173"/>
      <c r="J508" s="174"/>
      <c r="K508" s="175"/>
      <c r="L508" s="175"/>
      <c r="M508" s="175"/>
      <c r="N508" s="176"/>
      <c r="O508" s="176"/>
      <c r="P508" s="176"/>
      <c r="Q508" s="11" t="str">
        <f t="shared" si="46"/>
        <v/>
      </c>
      <c r="R508" s="171" t="str">
        <f t="shared" si="50"/>
        <v/>
      </c>
      <c r="S508" s="172" t="str">
        <f t="shared" si="51"/>
        <v/>
      </c>
      <c r="T508" s="3" t="str">
        <f t="shared" si="47"/>
        <v xml:space="preserve"> </v>
      </c>
      <c r="U508" s="3" t="str">
        <f>IF(D508&lt;&gt;"",VLOOKUP(D508,'Drop downs'!B:C,2,0),"")</f>
        <v/>
      </c>
      <c r="V508" s="3" t="str">
        <f t="shared" si="48"/>
        <v/>
      </c>
    </row>
    <row r="509" spans="1:22" x14ac:dyDescent="0.3">
      <c r="A509" s="47" t="str">
        <f t="shared" ref="A509:A510" si="52">IF(C508&lt;&gt;0,A508+1,"")</f>
        <v/>
      </c>
      <c r="B509" s="173"/>
      <c r="C509" s="173"/>
      <c r="D509" s="173"/>
      <c r="E509" s="173"/>
      <c r="F509" s="173"/>
      <c r="G509" s="173"/>
      <c r="H509" s="173"/>
      <c r="I509" s="173"/>
      <c r="J509" s="174"/>
      <c r="K509" s="175"/>
      <c r="L509" s="175"/>
      <c r="M509" s="175"/>
      <c r="N509" s="176"/>
      <c r="O509" s="176"/>
      <c r="P509" s="176"/>
      <c r="Q509" s="11" t="str">
        <f t="shared" si="46"/>
        <v/>
      </c>
      <c r="R509" s="171" t="str">
        <f t="shared" ref="R509:R510" si="53">IF(O509&lt;&gt;"",EDATE(O509,$N$6),"")</f>
        <v/>
      </c>
      <c r="S509" s="172" t="str">
        <f t="shared" ref="S509:S510" si="54">IFERROR(EOMONTH(R509,-1)+1,"")</f>
        <v/>
      </c>
      <c r="T509" s="3" t="str">
        <f t="shared" ref="T509:T510" si="55">J509&amp;" "&amp;D509</f>
        <v xml:space="preserve"> </v>
      </c>
      <c r="U509" s="3" t="str">
        <f>IF(D509&lt;&gt;"",VLOOKUP(D509,'Drop downs'!B:C,2,0),"")</f>
        <v/>
      </c>
      <c r="V509" s="3" t="str">
        <f t="shared" si="48"/>
        <v/>
      </c>
    </row>
    <row r="510" spans="1:22" x14ac:dyDescent="0.3">
      <c r="A510" s="47" t="str">
        <f t="shared" si="52"/>
        <v/>
      </c>
      <c r="B510" s="173"/>
      <c r="C510" s="173"/>
      <c r="D510" s="173"/>
      <c r="E510" s="173"/>
      <c r="F510" s="173"/>
      <c r="G510" s="173"/>
      <c r="H510" s="173"/>
      <c r="I510" s="173"/>
      <c r="J510" s="174"/>
      <c r="K510" s="175"/>
      <c r="L510" s="175"/>
      <c r="M510" s="175"/>
      <c r="N510" s="176"/>
      <c r="O510" s="176"/>
      <c r="P510" s="176"/>
      <c r="Q510" s="11" t="str">
        <f t="shared" si="46"/>
        <v/>
      </c>
      <c r="R510" s="171" t="str">
        <f t="shared" si="53"/>
        <v/>
      </c>
      <c r="S510" s="172" t="str">
        <f t="shared" si="54"/>
        <v/>
      </c>
      <c r="T510" s="3" t="str">
        <f t="shared" si="55"/>
        <v xml:space="preserve"> </v>
      </c>
      <c r="U510" s="3" t="str">
        <f>IF(D510&lt;&gt;"",VLOOKUP(D510,'Drop downs'!B:C,2,0),"")</f>
        <v/>
      </c>
      <c r="V510" s="3" t="str">
        <f t="shared" si="48"/>
        <v/>
      </c>
    </row>
    <row r="511" spans="1:22" x14ac:dyDescent="0.3">
      <c r="A511" s="47" t="str">
        <f t="shared" ref="A511:A574" si="56">IF(C510&lt;&gt;0,A510+1,"")</f>
        <v/>
      </c>
      <c r="B511" s="173"/>
      <c r="C511" s="173"/>
      <c r="D511" s="173"/>
      <c r="E511" s="173"/>
      <c r="F511" s="173"/>
      <c r="G511" s="173"/>
      <c r="H511" s="173"/>
      <c r="I511" s="173"/>
      <c r="J511" s="174"/>
      <c r="K511" s="175"/>
      <c r="L511" s="175"/>
      <c r="M511" s="175"/>
      <c r="N511" s="176"/>
      <c r="O511" s="176"/>
      <c r="P511" s="176"/>
      <c r="Q511" s="11" t="str">
        <f t="shared" si="46"/>
        <v/>
      </c>
      <c r="R511" s="171" t="str">
        <f t="shared" ref="R511:R574" si="57">IF(O511&lt;&gt;"",EDATE(O511,$N$6),"")</f>
        <v/>
      </c>
      <c r="S511" s="172" t="str">
        <f t="shared" ref="S511:S574" si="58">IFERROR(EOMONTH(R511,-1)+1,"")</f>
        <v/>
      </c>
      <c r="T511" s="3" t="str">
        <f t="shared" ref="T511:T574" si="59">J511&amp;" "&amp;D511</f>
        <v xml:space="preserve"> </v>
      </c>
      <c r="U511" s="3" t="str">
        <f>IF(D511&lt;&gt;"",VLOOKUP(D511,'Drop downs'!B:C,2,0),"")</f>
        <v/>
      </c>
      <c r="V511" s="3" t="str">
        <f t="shared" si="48"/>
        <v/>
      </c>
    </row>
    <row r="512" spans="1:22" x14ac:dyDescent="0.3">
      <c r="A512" s="47" t="str">
        <f t="shared" si="56"/>
        <v/>
      </c>
      <c r="B512" s="173"/>
      <c r="C512" s="173"/>
      <c r="D512" s="173"/>
      <c r="E512" s="173"/>
      <c r="F512" s="173"/>
      <c r="G512" s="173"/>
      <c r="H512" s="173"/>
      <c r="I512" s="173"/>
      <c r="J512" s="174"/>
      <c r="K512" s="175"/>
      <c r="L512" s="175"/>
      <c r="M512" s="175"/>
      <c r="N512" s="176"/>
      <c r="O512" s="176"/>
      <c r="P512" s="176"/>
      <c r="Q512" s="11" t="str">
        <f t="shared" si="46"/>
        <v/>
      </c>
      <c r="R512" s="171" t="str">
        <f t="shared" si="57"/>
        <v/>
      </c>
      <c r="S512" s="172" t="str">
        <f t="shared" si="58"/>
        <v/>
      </c>
      <c r="T512" s="3" t="str">
        <f t="shared" si="59"/>
        <v xml:space="preserve"> </v>
      </c>
      <c r="U512" s="3" t="str">
        <f>IF(D512&lt;&gt;"",VLOOKUP(D512,'Drop downs'!B:C,2,0),"")</f>
        <v/>
      </c>
      <c r="V512" s="3" t="str">
        <f t="shared" si="48"/>
        <v/>
      </c>
    </row>
    <row r="513" spans="1:22" x14ac:dyDescent="0.3">
      <c r="A513" s="47" t="str">
        <f t="shared" si="56"/>
        <v/>
      </c>
      <c r="B513" s="173"/>
      <c r="C513" s="173"/>
      <c r="D513" s="173"/>
      <c r="E513" s="173"/>
      <c r="F513" s="173"/>
      <c r="G513" s="173"/>
      <c r="H513" s="173"/>
      <c r="I513" s="173"/>
      <c r="J513" s="174"/>
      <c r="K513" s="175"/>
      <c r="L513" s="175"/>
      <c r="M513" s="175"/>
      <c r="N513" s="176"/>
      <c r="O513" s="176"/>
      <c r="P513" s="176"/>
      <c r="Q513" s="11" t="str">
        <f t="shared" si="46"/>
        <v/>
      </c>
      <c r="R513" s="171" t="str">
        <f t="shared" si="57"/>
        <v/>
      </c>
      <c r="S513" s="172" t="str">
        <f t="shared" si="58"/>
        <v/>
      </c>
      <c r="T513" s="3" t="str">
        <f t="shared" si="59"/>
        <v xml:space="preserve"> </v>
      </c>
      <c r="U513" s="3" t="str">
        <f>IF(D513&lt;&gt;"",VLOOKUP(D513,'Drop downs'!B:C,2,0),"")</f>
        <v/>
      </c>
      <c r="V513" s="3" t="str">
        <f t="shared" si="48"/>
        <v/>
      </c>
    </row>
    <row r="514" spans="1:22" x14ac:dyDescent="0.3">
      <c r="A514" s="47" t="str">
        <f t="shared" si="56"/>
        <v/>
      </c>
      <c r="B514" s="173"/>
      <c r="C514" s="173"/>
      <c r="D514" s="173"/>
      <c r="E514" s="173"/>
      <c r="F514" s="173"/>
      <c r="G514" s="173"/>
      <c r="H514" s="173"/>
      <c r="I514" s="173"/>
      <c r="J514" s="174"/>
      <c r="K514" s="175"/>
      <c r="L514" s="175"/>
      <c r="M514" s="175"/>
      <c r="N514" s="176"/>
      <c r="O514" s="176"/>
      <c r="P514" s="176"/>
      <c r="Q514" s="11" t="str">
        <f t="shared" si="46"/>
        <v/>
      </c>
      <c r="R514" s="171" t="str">
        <f t="shared" si="57"/>
        <v/>
      </c>
      <c r="S514" s="172" t="str">
        <f t="shared" si="58"/>
        <v/>
      </c>
      <c r="T514" s="3" t="str">
        <f t="shared" si="59"/>
        <v xml:space="preserve"> </v>
      </c>
      <c r="U514" s="3" t="str">
        <f>IF(D514&lt;&gt;"",VLOOKUP(D514,'Drop downs'!B:C,2,0),"")</f>
        <v/>
      </c>
      <c r="V514" s="3" t="str">
        <f t="shared" si="48"/>
        <v/>
      </c>
    </row>
    <row r="515" spans="1:22" x14ac:dyDescent="0.3">
      <c r="A515" s="47" t="str">
        <f t="shared" si="56"/>
        <v/>
      </c>
      <c r="B515" s="173"/>
      <c r="C515" s="173"/>
      <c r="D515" s="173"/>
      <c r="E515" s="173"/>
      <c r="F515" s="173"/>
      <c r="G515" s="173"/>
      <c r="H515" s="173"/>
      <c r="I515" s="173"/>
      <c r="J515" s="174"/>
      <c r="K515" s="175"/>
      <c r="L515" s="175"/>
      <c r="M515" s="175"/>
      <c r="N515" s="176"/>
      <c r="O515" s="176"/>
      <c r="P515" s="176"/>
      <c r="Q515" s="11" t="str">
        <f t="shared" si="46"/>
        <v/>
      </c>
      <c r="R515" s="171" t="str">
        <f t="shared" si="57"/>
        <v/>
      </c>
      <c r="S515" s="172" t="str">
        <f t="shared" si="58"/>
        <v/>
      </c>
      <c r="T515" s="3" t="str">
        <f t="shared" si="59"/>
        <v xml:space="preserve"> </v>
      </c>
      <c r="U515" s="3" t="str">
        <f>IF(D515&lt;&gt;"",VLOOKUP(D515,'Drop downs'!B:C,2,0),"")</f>
        <v/>
      </c>
      <c r="V515" s="3" t="str">
        <f t="shared" si="48"/>
        <v/>
      </c>
    </row>
    <row r="516" spans="1:22" x14ac:dyDescent="0.3">
      <c r="A516" s="47" t="str">
        <f t="shared" si="56"/>
        <v/>
      </c>
      <c r="B516" s="173"/>
      <c r="C516" s="173"/>
      <c r="D516" s="173"/>
      <c r="E516" s="173"/>
      <c r="F516" s="173"/>
      <c r="G516" s="173"/>
      <c r="H516" s="173"/>
      <c r="I516" s="173"/>
      <c r="J516" s="174"/>
      <c r="K516" s="175"/>
      <c r="L516" s="175"/>
      <c r="M516" s="175"/>
      <c r="N516" s="176"/>
      <c r="O516" s="176"/>
      <c r="P516" s="176"/>
      <c r="Q516" s="11" t="str">
        <f t="shared" si="46"/>
        <v/>
      </c>
      <c r="R516" s="171" t="str">
        <f t="shared" si="57"/>
        <v/>
      </c>
      <c r="S516" s="172" t="str">
        <f t="shared" si="58"/>
        <v/>
      </c>
      <c r="T516" s="3" t="str">
        <f t="shared" si="59"/>
        <v xml:space="preserve"> </v>
      </c>
      <c r="U516" s="3" t="str">
        <f>IF(D516&lt;&gt;"",VLOOKUP(D516,'Drop downs'!B:C,2,0),"")</f>
        <v/>
      </c>
      <c r="V516" s="3" t="str">
        <f t="shared" si="48"/>
        <v/>
      </c>
    </row>
    <row r="517" spans="1:22" x14ac:dyDescent="0.3">
      <c r="A517" s="47" t="str">
        <f t="shared" si="56"/>
        <v/>
      </c>
      <c r="B517" s="173"/>
      <c r="C517" s="173"/>
      <c r="D517" s="173"/>
      <c r="E517" s="173"/>
      <c r="F517" s="173"/>
      <c r="G517" s="173"/>
      <c r="H517" s="173"/>
      <c r="I517" s="173"/>
      <c r="J517" s="174"/>
      <c r="K517" s="175"/>
      <c r="L517" s="175"/>
      <c r="M517" s="175"/>
      <c r="N517" s="176"/>
      <c r="O517" s="176"/>
      <c r="P517" s="176"/>
      <c r="Q517" s="11" t="str">
        <f t="shared" si="46"/>
        <v/>
      </c>
      <c r="R517" s="171" t="str">
        <f t="shared" si="57"/>
        <v/>
      </c>
      <c r="S517" s="172" t="str">
        <f t="shared" si="58"/>
        <v/>
      </c>
      <c r="T517" s="3" t="str">
        <f t="shared" si="59"/>
        <v xml:space="preserve"> </v>
      </c>
      <c r="U517" s="3" t="str">
        <f>IF(D517&lt;&gt;"",VLOOKUP(D517,'Drop downs'!B:C,2,0),"")</f>
        <v/>
      </c>
      <c r="V517" s="3" t="str">
        <f t="shared" si="48"/>
        <v/>
      </c>
    </row>
    <row r="518" spans="1:22" x14ac:dyDescent="0.3">
      <c r="A518" s="47" t="str">
        <f t="shared" si="56"/>
        <v/>
      </c>
      <c r="B518" s="173"/>
      <c r="C518" s="173"/>
      <c r="D518" s="173"/>
      <c r="E518" s="173"/>
      <c r="F518" s="173"/>
      <c r="G518" s="173"/>
      <c r="H518" s="173"/>
      <c r="I518" s="173"/>
      <c r="J518" s="174"/>
      <c r="K518" s="175"/>
      <c r="L518" s="175"/>
      <c r="M518" s="175"/>
      <c r="N518" s="176"/>
      <c r="O518" s="176"/>
      <c r="P518" s="176"/>
      <c r="Q518" s="11" t="str">
        <f t="shared" si="46"/>
        <v/>
      </c>
      <c r="R518" s="171" t="str">
        <f t="shared" si="57"/>
        <v/>
      </c>
      <c r="S518" s="172" t="str">
        <f t="shared" si="58"/>
        <v/>
      </c>
      <c r="T518" s="3" t="str">
        <f t="shared" si="59"/>
        <v xml:space="preserve"> </v>
      </c>
      <c r="U518" s="3" t="str">
        <f>IF(D518&lt;&gt;"",VLOOKUP(D518,'Drop downs'!B:C,2,0),"")</f>
        <v/>
      </c>
      <c r="V518" s="3" t="str">
        <f t="shared" si="48"/>
        <v/>
      </c>
    </row>
    <row r="519" spans="1:22" x14ac:dyDescent="0.3">
      <c r="A519" s="47" t="str">
        <f t="shared" si="56"/>
        <v/>
      </c>
      <c r="B519" s="173"/>
      <c r="C519" s="173"/>
      <c r="D519" s="173"/>
      <c r="E519" s="173"/>
      <c r="F519" s="173"/>
      <c r="G519" s="173"/>
      <c r="H519" s="173"/>
      <c r="I519" s="173"/>
      <c r="J519" s="174"/>
      <c r="K519" s="175"/>
      <c r="L519" s="175"/>
      <c r="M519" s="175"/>
      <c r="N519" s="176"/>
      <c r="O519" s="176"/>
      <c r="P519" s="176"/>
      <c r="Q519" s="11" t="str">
        <f t="shared" si="46"/>
        <v/>
      </c>
      <c r="R519" s="171" t="str">
        <f t="shared" si="57"/>
        <v/>
      </c>
      <c r="S519" s="172" t="str">
        <f t="shared" si="58"/>
        <v/>
      </c>
      <c r="T519" s="3" t="str">
        <f t="shared" si="59"/>
        <v xml:space="preserve"> </v>
      </c>
      <c r="U519" s="3" t="str">
        <f>IF(D519&lt;&gt;"",VLOOKUP(D519,'Drop downs'!B:C,2,0),"")</f>
        <v/>
      </c>
      <c r="V519" s="3" t="str">
        <f t="shared" si="48"/>
        <v/>
      </c>
    </row>
    <row r="520" spans="1:22" x14ac:dyDescent="0.3">
      <c r="A520" s="47" t="str">
        <f t="shared" si="56"/>
        <v/>
      </c>
      <c r="B520" s="173"/>
      <c r="C520" s="173"/>
      <c r="D520" s="173"/>
      <c r="E520" s="173"/>
      <c r="F520" s="173"/>
      <c r="G520" s="173"/>
      <c r="H520" s="173"/>
      <c r="I520" s="173"/>
      <c r="J520" s="174"/>
      <c r="K520" s="175"/>
      <c r="L520" s="175"/>
      <c r="M520" s="175"/>
      <c r="N520" s="176"/>
      <c r="O520" s="176"/>
      <c r="P520" s="176"/>
      <c r="Q520" s="11" t="str">
        <f t="shared" si="46"/>
        <v/>
      </c>
      <c r="R520" s="171" t="str">
        <f t="shared" si="57"/>
        <v/>
      </c>
      <c r="S520" s="172" t="str">
        <f t="shared" si="58"/>
        <v/>
      </c>
      <c r="T520" s="3" t="str">
        <f t="shared" si="59"/>
        <v xml:space="preserve"> </v>
      </c>
      <c r="U520" s="3" t="str">
        <f>IF(D520&lt;&gt;"",VLOOKUP(D520,'Drop downs'!B:C,2,0),"")</f>
        <v/>
      </c>
      <c r="V520" s="3" t="str">
        <f t="shared" si="48"/>
        <v/>
      </c>
    </row>
    <row r="521" spans="1:22" x14ac:dyDescent="0.3">
      <c r="A521" s="47" t="str">
        <f t="shared" si="56"/>
        <v/>
      </c>
      <c r="B521" s="173"/>
      <c r="C521" s="173"/>
      <c r="D521" s="173"/>
      <c r="E521" s="173"/>
      <c r="F521" s="173"/>
      <c r="G521" s="173"/>
      <c r="H521" s="173"/>
      <c r="I521" s="173"/>
      <c r="J521" s="174"/>
      <c r="K521" s="175"/>
      <c r="L521" s="175"/>
      <c r="M521" s="175"/>
      <c r="N521" s="176"/>
      <c r="O521" s="176"/>
      <c r="P521" s="176"/>
      <c r="Q521" s="11" t="str">
        <f t="shared" si="46"/>
        <v/>
      </c>
      <c r="R521" s="171" t="str">
        <f t="shared" si="57"/>
        <v/>
      </c>
      <c r="S521" s="172" t="str">
        <f t="shared" si="58"/>
        <v/>
      </c>
      <c r="T521" s="3" t="str">
        <f t="shared" si="59"/>
        <v xml:space="preserve"> </v>
      </c>
      <c r="U521" s="3" t="str">
        <f>IF(D521&lt;&gt;"",VLOOKUP(D521,'Drop downs'!B:C,2,0),"")</f>
        <v/>
      </c>
      <c r="V521" s="3" t="str">
        <f t="shared" si="48"/>
        <v/>
      </c>
    </row>
    <row r="522" spans="1:22" x14ac:dyDescent="0.3">
      <c r="A522" s="47" t="str">
        <f t="shared" si="56"/>
        <v/>
      </c>
      <c r="B522" s="173"/>
      <c r="C522" s="173"/>
      <c r="D522" s="173"/>
      <c r="E522" s="173"/>
      <c r="F522" s="173"/>
      <c r="G522" s="173"/>
      <c r="H522" s="173"/>
      <c r="I522" s="173"/>
      <c r="J522" s="174"/>
      <c r="K522" s="175"/>
      <c r="L522" s="175"/>
      <c r="M522" s="175"/>
      <c r="N522" s="176"/>
      <c r="O522" s="176"/>
      <c r="P522" s="176"/>
      <c r="Q522" s="11" t="str">
        <f t="shared" si="46"/>
        <v/>
      </c>
      <c r="R522" s="171" t="str">
        <f t="shared" si="57"/>
        <v/>
      </c>
      <c r="S522" s="172" t="str">
        <f t="shared" si="58"/>
        <v/>
      </c>
      <c r="T522" s="3" t="str">
        <f t="shared" si="59"/>
        <v xml:space="preserve"> </v>
      </c>
      <c r="U522" s="3" t="str">
        <f>IF(D522&lt;&gt;"",VLOOKUP(D522,'Drop downs'!B:C,2,0),"")</f>
        <v/>
      </c>
      <c r="V522" s="3" t="str">
        <f t="shared" si="48"/>
        <v/>
      </c>
    </row>
    <row r="523" spans="1:22" x14ac:dyDescent="0.3">
      <c r="A523" s="47" t="str">
        <f t="shared" si="56"/>
        <v/>
      </c>
      <c r="B523" s="173"/>
      <c r="C523" s="173"/>
      <c r="D523" s="173"/>
      <c r="E523" s="173"/>
      <c r="F523" s="173"/>
      <c r="G523" s="173"/>
      <c r="H523" s="173"/>
      <c r="I523" s="173"/>
      <c r="J523" s="174"/>
      <c r="K523" s="175"/>
      <c r="L523" s="175"/>
      <c r="M523" s="175"/>
      <c r="N523" s="176"/>
      <c r="O523" s="176"/>
      <c r="P523" s="176"/>
      <c r="Q523" s="11" t="str">
        <f t="shared" ref="Q523:Q586" si="60">IF(I523="contracted",M523,IF(M523&lt;&gt;"",M523*(1-$M$6),""))</f>
        <v/>
      </c>
      <c r="R523" s="171" t="str">
        <f t="shared" si="57"/>
        <v/>
      </c>
      <c r="S523" s="172" t="str">
        <f t="shared" si="58"/>
        <v/>
      </c>
      <c r="T523" s="3" t="str">
        <f t="shared" si="59"/>
        <v xml:space="preserve"> </v>
      </c>
      <c r="U523" s="3" t="str">
        <f>IF(D523&lt;&gt;"",VLOOKUP(D523,'Drop downs'!B:C,2,0),"")</f>
        <v/>
      </c>
      <c r="V523" s="3" t="str">
        <f t="shared" ref="V523:V586" si="61">IFERROR(R523-N523,"")</f>
        <v/>
      </c>
    </row>
    <row r="524" spans="1:22" x14ac:dyDescent="0.3">
      <c r="A524" s="47" t="str">
        <f t="shared" si="56"/>
        <v/>
      </c>
      <c r="B524" s="173"/>
      <c r="C524" s="173"/>
      <c r="D524" s="173"/>
      <c r="E524" s="173"/>
      <c r="F524" s="173"/>
      <c r="G524" s="173"/>
      <c r="H524" s="173"/>
      <c r="I524" s="173"/>
      <c r="J524" s="174"/>
      <c r="K524" s="175"/>
      <c r="L524" s="175"/>
      <c r="M524" s="175"/>
      <c r="N524" s="176"/>
      <c r="O524" s="176"/>
      <c r="P524" s="176"/>
      <c r="Q524" s="11" t="str">
        <f t="shared" si="60"/>
        <v/>
      </c>
      <c r="R524" s="171" t="str">
        <f t="shared" si="57"/>
        <v/>
      </c>
      <c r="S524" s="172" t="str">
        <f t="shared" si="58"/>
        <v/>
      </c>
      <c r="T524" s="3" t="str">
        <f t="shared" si="59"/>
        <v xml:space="preserve"> </v>
      </c>
      <c r="U524" s="3" t="str">
        <f>IF(D524&lt;&gt;"",VLOOKUP(D524,'Drop downs'!B:C,2,0),"")</f>
        <v/>
      </c>
      <c r="V524" s="3" t="str">
        <f t="shared" si="61"/>
        <v/>
      </c>
    </row>
    <row r="525" spans="1:22" x14ac:dyDescent="0.3">
      <c r="A525" s="47" t="str">
        <f t="shared" si="56"/>
        <v/>
      </c>
      <c r="B525" s="173"/>
      <c r="C525" s="173"/>
      <c r="D525" s="173"/>
      <c r="E525" s="173"/>
      <c r="F525" s="173"/>
      <c r="G525" s="173"/>
      <c r="H525" s="173"/>
      <c r="I525" s="173"/>
      <c r="J525" s="174"/>
      <c r="K525" s="175"/>
      <c r="L525" s="175"/>
      <c r="M525" s="175"/>
      <c r="N525" s="176"/>
      <c r="O525" s="176"/>
      <c r="P525" s="176"/>
      <c r="Q525" s="11" t="str">
        <f t="shared" si="60"/>
        <v/>
      </c>
      <c r="R525" s="171" t="str">
        <f t="shared" si="57"/>
        <v/>
      </c>
      <c r="S525" s="172" t="str">
        <f t="shared" si="58"/>
        <v/>
      </c>
      <c r="T525" s="3" t="str">
        <f t="shared" si="59"/>
        <v xml:space="preserve"> </v>
      </c>
      <c r="U525" s="3" t="str">
        <f>IF(D525&lt;&gt;"",VLOOKUP(D525,'Drop downs'!B:C,2,0),"")</f>
        <v/>
      </c>
      <c r="V525" s="3" t="str">
        <f t="shared" si="61"/>
        <v/>
      </c>
    </row>
    <row r="526" spans="1:22" x14ac:dyDescent="0.3">
      <c r="A526" s="47" t="str">
        <f t="shared" si="56"/>
        <v/>
      </c>
      <c r="B526" s="173"/>
      <c r="C526" s="173"/>
      <c r="D526" s="173"/>
      <c r="E526" s="173"/>
      <c r="F526" s="173"/>
      <c r="G526" s="173"/>
      <c r="H526" s="173"/>
      <c r="I526" s="173"/>
      <c r="J526" s="174"/>
      <c r="K526" s="175"/>
      <c r="L526" s="175"/>
      <c r="M526" s="175"/>
      <c r="N526" s="176"/>
      <c r="O526" s="176"/>
      <c r="P526" s="176"/>
      <c r="Q526" s="11" t="str">
        <f t="shared" si="60"/>
        <v/>
      </c>
      <c r="R526" s="171" t="str">
        <f t="shared" si="57"/>
        <v/>
      </c>
      <c r="S526" s="172" t="str">
        <f t="shared" si="58"/>
        <v/>
      </c>
      <c r="T526" s="3" t="str">
        <f t="shared" si="59"/>
        <v xml:space="preserve"> </v>
      </c>
      <c r="U526" s="3" t="str">
        <f>IF(D526&lt;&gt;"",VLOOKUP(D526,'Drop downs'!B:C,2,0),"")</f>
        <v/>
      </c>
      <c r="V526" s="3" t="str">
        <f t="shared" si="61"/>
        <v/>
      </c>
    </row>
    <row r="527" spans="1:22" x14ac:dyDescent="0.3">
      <c r="A527" s="47" t="str">
        <f t="shared" si="56"/>
        <v/>
      </c>
      <c r="B527" s="173"/>
      <c r="C527" s="173"/>
      <c r="D527" s="173"/>
      <c r="E527" s="173"/>
      <c r="F527" s="173"/>
      <c r="G527" s="173"/>
      <c r="H527" s="173"/>
      <c r="I527" s="173"/>
      <c r="J527" s="174"/>
      <c r="K527" s="175"/>
      <c r="L527" s="175"/>
      <c r="M527" s="175"/>
      <c r="N527" s="176"/>
      <c r="O527" s="176"/>
      <c r="P527" s="176"/>
      <c r="Q527" s="11" t="str">
        <f t="shared" si="60"/>
        <v/>
      </c>
      <c r="R527" s="171" t="str">
        <f t="shared" si="57"/>
        <v/>
      </c>
      <c r="S527" s="172" t="str">
        <f t="shared" si="58"/>
        <v/>
      </c>
      <c r="T527" s="3" t="str">
        <f t="shared" si="59"/>
        <v xml:space="preserve"> </v>
      </c>
      <c r="U527" s="3" t="str">
        <f>IF(D527&lt;&gt;"",VLOOKUP(D527,'Drop downs'!B:C,2,0),"")</f>
        <v/>
      </c>
      <c r="V527" s="3" t="str">
        <f t="shared" si="61"/>
        <v/>
      </c>
    </row>
    <row r="528" spans="1:22" x14ac:dyDescent="0.3">
      <c r="A528" s="47" t="str">
        <f t="shared" si="56"/>
        <v/>
      </c>
      <c r="B528" s="173"/>
      <c r="C528" s="173"/>
      <c r="D528" s="173"/>
      <c r="E528" s="173"/>
      <c r="F528" s="173"/>
      <c r="G528" s="173"/>
      <c r="H528" s="173"/>
      <c r="I528" s="173"/>
      <c r="J528" s="174"/>
      <c r="K528" s="175"/>
      <c r="L528" s="175"/>
      <c r="M528" s="175"/>
      <c r="N528" s="176"/>
      <c r="O528" s="176"/>
      <c r="P528" s="176"/>
      <c r="Q528" s="11" t="str">
        <f t="shared" si="60"/>
        <v/>
      </c>
      <c r="R528" s="171" t="str">
        <f t="shared" si="57"/>
        <v/>
      </c>
      <c r="S528" s="172" t="str">
        <f t="shared" si="58"/>
        <v/>
      </c>
      <c r="T528" s="3" t="str">
        <f t="shared" si="59"/>
        <v xml:space="preserve"> </v>
      </c>
      <c r="U528" s="3" t="str">
        <f>IF(D528&lt;&gt;"",VLOOKUP(D528,'Drop downs'!B:C,2,0),"")</f>
        <v/>
      </c>
      <c r="V528" s="3" t="str">
        <f t="shared" si="61"/>
        <v/>
      </c>
    </row>
    <row r="529" spans="1:22" x14ac:dyDescent="0.3">
      <c r="A529" s="47" t="str">
        <f t="shared" si="56"/>
        <v/>
      </c>
      <c r="B529" s="173"/>
      <c r="C529" s="173"/>
      <c r="D529" s="173"/>
      <c r="E529" s="173"/>
      <c r="F529" s="173"/>
      <c r="G529" s="173"/>
      <c r="H529" s="173"/>
      <c r="I529" s="173"/>
      <c r="J529" s="174"/>
      <c r="K529" s="175"/>
      <c r="L529" s="175"/>
      <c r="M529" s="175"/>
      <c r="N529" s="176"/>
      <c r="O529" s="176"/>
      <c r="P529" s="176"/>
      <c r="Q529" s="11" t="str">
        <f t="shared" si="60"/>
        <v/>
      </c>
      <c r="R529" s="171" t="str">
        <f t="shared" si="57"/>
        <v/>
      </c>
      <c r="S529" s="172" t="str">
        <f t="shared" si="58"/>
        <v/>
      </c>
      <c r="T529" s="3" t="str">
        <f t="shared" si="59"/>
        <v xml:space="preserve"> </v>
      </c>
      <c r="U529" s="3" t="str">
        <f>IF(D529&lt;&gt;"",VLOOKUP(D529,'Drop downs'!B:C,2,0),"")</f>
        <v/>
      </c>
      <c r="V529" s="3" t="str">
        <f t="shared" si="61"/>
        <v/>
      </c>
    </row>
    <row r="530" spans="1:22" x14ac:dyDescent="0.3">
      <c r="A530" s="47" t="str">
        <f t="shared" si="56"/>
        <v/>
      </c>
      <c r="B530" s="173"/>
      <c r="C530" s="173"/>
      <c r="D530" s="173"/>
      <c r="E530" s="173"/>
      <c r="F530" s="173"/>
      <c r="G530" s="173"/>
      <c r="H530" s="173"/>
      <c r="I530" s="173"/>
      <c r="J530" s="174"/>
      <c r="K530" s="175"/>
      <c r="L530" s="175"/>
      <c r="M530" s="175"/>
      <c r="N530" s="176"/>
      <c r="O530" s="176"/>
      <c r="P530" s="176"/>
      <c r="Q530" s="11" t="str">
        <f t="shared" si="60"/>
        <v/>
      </c>
      <c r="R530" s="171" t="str">
        <f t="shared" si="57"/>
        <v/>
      </c>
      <c r="S530" s="172" t="str">
        <f t="shared" si="58"/>
        <v/>
      </c>
      <c r="T530" s="3" t="str">
        <f t="shared" si="59"/>
        <v xml:space="preserve"> </v>
      </c>
      <c r="U530" s="3" t="str">
        <f>IF(D530&lt;&gt;"",VLOOKUP(D530,'Drop downs'!B:C,2,0),"")</f>
        <v/>
      </c>
      <c r="V530" s="3" t="str">
        <f t="shared" si="61"/>
        <v/>
      </c>
    </row>
    <row r="531" spans="1:22" x14ac:dyDescent="0.3">
      <c r="A531" s="47" t="str">
        <f t="shared" si="56"/>
        <v/>
      </c>
      <c r="B531" s="173"/>
      <c r="C531" s="173"/>
      <c r="D531" s="173"/>
      <c r="E531" s="173"/>
      <c r="F531" s="173"/>
      <c r="G531" s="173"/>
      <c r="H531" s="173"/>
      <c r="I531" s="173"/>
      <c r="J531" s="174"/>
      <c r="K531" s="175"/>
      <c r="L531" s="175"/>
      <c r="M531" s="175"/>
      <c r="N531" s="176"/>
      <c r="O531" s="176"/>
      <c r="P531" s="176"/>
      <c r="Q531" s="11" t="str">
        <f t="shared" si="60"/>
        <v/>
      </c>
      <c r="R531" s="171" t="str">
        <f t="shared" si="57"/>
        <v/>
      </c>
      <c r="S531" s="172" t="str">
        <f t="shared" si="58"/>
        <v/>
      </c>
      <c r="T531" s="3" t="str">
        <f t="shared" si="59"/>
        <v xml:space="preserve"> </v>
      </c>
      <c r="U531" s="3" t="str">
        <f>IF(D531&lt;&gt;"",VLOOKUP(D531,'Drop downs'!B:C,2,0),"")</f>
        <v/>
      </c>
      <c r="V531" s="3" t="str">
        <f t="shared" si="61"/>
        <v/>
      </c>
    </row>
    <row r="532" spans="1:22" x14ac:dyDescent="0.3">
      <c r="A532" s="47" t="str">
        <f t="shared" si="56"/>
        <v/>
      </c>
      <c r="B532" s="173"/>
      <c r="C532" s="173"/>
      <c r="D532" s="173"/>
      <c r="E532" s="173"/>
      <c r="F532" s="173"/>
      <c r="G532" s="173"/>
      <c r="H532" s="173"/>
      <c r="I532" s="173"/>
      <c r="J532" s="174"/>
      <c r="K532" s="175"/>
      <c r="L532" s="175"/>
      <c r="M532" s="175"/>
      <c r="N532" s="176"/>
      <c r="O532" s="176"/>
      <c r="P532" s="176"/>
      <c r="Q532" s="11" t="str">
        <f t="shared" si="60"/>
        <v/>
      </c>
      <c r="R532" s="171" t="str">
        <f t="shared" si="57"/>
        <v/>
      </c>
      <c r="S532" s="172" t="str">
        <f t="shared" si="58"/>
        <v/>
      </c>
      <c r="T532" s="3" t="str">
        <f t="shared" si="59"/>
        <v xml:space="preserve"> </v>
      </c>
      <c r="U532" s="3" t="str">
        <f>IF(D532&lt;&gt;"",VLOOKUP(D532,'Drop downs'!B:C,2,0),"")</f>
        <v/>
      </c>
      <c r="V532" s="3" t="str">
        <f t="shared" si="61"/>
        <v/>
      </c>
    </row>
    <row r="533" spans="1:22" x14ac:dyDescent="0.3">
      <c r="A533" s="47" t="str">
        <f t="shared" si="56"/>
        <v/>
      </c>
      <c r="B533" s="173"/>
      <c r="C533" s="173"/>
      <c r="D533" s="173"/>
      <c r="E533" s="173"/>
      <c r="F533" s="173"/>
      <c r="G533" s="173"/>
      <c r="H533" s="173"/>
      <c r="I533" s="173"/>
      <c r="J533" s="174"/>
      <c r="K533" s="175"/>
      <c r="L533" s="175"/>
      <c r="M533" s="175"/>
      <c r="N533" s="176"/>
      <c r="O533" s="176"/>
      <c r="P533" s="176"/>
      <c r="Q533" s="11" t="str">
        <f t="shared" si="60"/>
        <v/>
      </c>
      <c r="R533" s="171" t="str">
        <f t="shared" si="57"/>
        <v/>
      </c>
      <c r="S533" s="172" t="str">
        <f t="shared" si="58"/>
        <v/>
      </c>
      <c r="T533" s="3" t="str">
        <f t="shared" si="59"/>
        <v xml:space="preserve"> </v>
      </c>
      <c r="U533" s="3" t="str">
        <f>IF(D533&lt;&gt;"",VLOOKUP(D533,'Drop downs'!B:C,2,0),"")</f>
        <v/>
      </c>
      <c r="V533" s="3" t="str">
        <f t="shared" si="61"/>
        <v/>
      </c>
    </row>
    <row r="534" spans="1:22" x14ac:dyDescent="0.3">
      <c r="A534" s="47" t="str">
        <f t="shared" si="56"/>
        <v/>
      </c>
      <c r="B534" s="173"/>
      <c r="C534" s="173"/>
      <c r="D534" s="173"/>
      <c r="E534" s="173"/>
      <c r="F534" s="173"/>
      <c r="G534" s="173"/>
      <c r="H534" s="173"/>
      <c r="I534" s="173"/>
      <c r="J534" s="174"/>
      <c r="K534" s="175"/>
      <c r="L534" s="175"/>
      <c r="M534" s="175"/>
      <c r="N534" s="176"/>
      <c r="O534" s="176"/>
      <c r="P534" s="176"/>
      <c r="Q534" s="11" t="str">
        <f t="shared" si="60"/>
        <v/>
      </c>
      <c r="R534" s="171" t="str">
        <f t="shared" si="57"/>
        <v/>
      </c>
      <c r="S534" s="172" t="str">
        <f t="shared" si="58"/>
        <v/>
      </c>
      <c r="T534" s="3" t="str">
        <f t="shared" si="59"/>
        <v xml:space="preserve"> </v>
      </c>
      <c r="U534" s="3" t="str">
        <f>IF(D534&lt;&gt;"",VLOOKUP(D534,'Drop downs'!B:C,2,0),"")</f>
        <v/>
      </c>
      <c r="V534" s="3" t="str">
        <f t="shared" si="61"/>
        <v/>
      </c>
    </row>
    <row r="535" spans="1:22" x14ac:dyDescent="0.3">
      <c r="A535" s="47" t="str">
        <f t="shared" si="56"/>
        <v/>
      </c>
      <c r="B535" s="173"/>
      <c r="C535" s="173"/>
      <c r="D535" s="173"/>
      <c r="E535" s="173"/>
      <c r="F535" s="173"/>
      <c r="G535" s="173"/>
      <c r="H535" s="173"/>
      <c r="I535" s="173"/>
      <c r="J535" s="174"/>
      <c r="K535" s="175"/>
      <c r="L535" s="175"/>
      <c r="M535" s="175"/>
      <c r="N535" s="176"/>
      <c r="O535" s="176"/>
      <c r="P535" s="176"/>
      <c r="Q535" s="11" t="str">
        <f t="shared" si="60"/>
        <v/>
      </c>
      <c r="R535" s="171" t="str">
        <f t="shared" si="57"/>
        <v/>
      </c>
      <c r="S535" s="172" t="str">
        <f t="shared" si="58"/>
        <v/>
      </c>
      <c r="T535" s="3" t="str">
        <f t="shared" si="59"/>
        <v xml:space="preserve"> </v>
      </c>
      <c r="U535" s="3" t="str">
        <f>IF(D535&lt;&gt;"",VLOOKUP(D535,'Drop downs'!B:C,2,0),"")</f>
        <v/>
      </c>
      <c r="V535" s="3" t="str">
        <f t="shared" si="61"/>
        <v/>
      </c>
    </row>
    <row r="536" spans="1:22" x14ac:dyDescent="0.3">
      <c r="A536" s="47" t="str">
        <f t="shared" si="56"/>
        <v/>
      </c>
      <c r="B536" s="173"/>
      <c r="C536" s="173"/>
      <c r="D536" s="173"/>
      <c r="E536" s="173"/>
      <c r="F536" s="173"/>
      <c r="G536" s="173"/>
      <c r="H536" s="173"/>
      <c r="I536" s="173"/>
      <c r="J536" s="174"/>
      <c r="K536" s="175"/>
      <c r="L536" s="175"/>
      <c r="M536" s="175"/>
      <c r="N536" s="176"/>
      <c r="O536" s="176"/>
      <c r="P536" s="176"/>
      <c r="Q536" s="11" t="str">
        <f t="shared" si="60"/>
        <v/>
      </c>
      <c r="R536" s="171" t="str">
        <f t="shared" si="57"/>
        <v/>
      </c>
      <c r="S536" s="172" t="str">
        <f t="shared" si="58"/>
        <v/>
      </c>
      <c r="T536" s="3" t="str">
        <f t="shared" si="59"/>
        <v xml:space="preserve"> </v>
      </c>
      <c r="U536" s="3" t="str">
        <f>IF(D536&lt;&gt;"",VLOOKUP(D536,'Drop downs'!B:C,2,0),"")</f>
        <v/>
      </c>
      <c r="V536" s="3" t="str">
        <f t="shared" si="61"/>
        <v/>
      </c>
    </row>
    <row r="537" spans="1:22" x14ac:dyDescent="0.3">
      <c r="A537" s="47" t="str">
        <f t="shared" si="56"/>
        <v/>
      </c>
      <c r="B537" s="173"/>
      <c r="C537" s="173"/>
      <c r="D537" s="173"/>
      <c r="E537" s="173"/>
      <c r="F537" s="173"/>
      <c r="G537" s="173"/>
      <c r="H537" s="173"/>
      <c r="I537" s="173"/>
      <c r="J537" s="174"/>
      <c r="K537" s="175"/>
      <c r="L537" s="175"/>
      <c r="M537" s="175"/>
      <c r="N537" s="176"/>
      <c r="O537" s="176"/>
      <c r="P537" s="176"/>
      <c r="Q537" s="11" t="str">
        <f t="shared" si="60"/>
        <v/>
      </c>
      <c r="R537" s="171" t="str">
        <f t="shared" si="57"/>
        <v/>
      </c>
      <c r="S537" s="172" t="str">
        <f t="shared" si="58"/>
        <v/>
      </c>
      <c r="T537" s="3" t="str">
        <f t="shared" si="59"/>
        <v xml:space="preserve"> </v>
      </c>
      <c r="U537" s="3" t="str">
        <f>IF(D537&lt;&gt;"",VLOOKUP(D537,'Drop downs'!B:C,2,0),"")</f>
        <v/>
      </c>
      <c r="V537" s="3" t="str">
        <f t="shared" si="61"/>
        <v/>
      </c>
    </row>
    <row r="538" spans="1:22" x14ac:dyDescent="0.3">
      <c r="A538" s="47" t="str">
        <f t="shared" si="56"/>
        <v/>
      </c>
      <c r="B538" s="173"/>
      <c r="C538" s="173"/>
      <c r="D538" s="173"/>
      <c r="E538" s="173"/>
      <c r="F538" s="173"/>
      <c r="G538" s="173"/>
      <c r="H538" s="173"/>
      <c r="I538" s="173"/>
      <c r="J538" s="174"/>
      <c r="K538" s="175"/>
      <c r="L538" s="175"/>
      <c r="M538" s="175"/>
      <c r="N538" s="176"/>
      <c r="O538" s="176"/>
      <c r="P538" s="176"/>
      <c r="Q538" s="11" t="str">
        <f t="shared" si="60"/>
        <v/>
      </c>
      <c r="R538" s="171" t="str">
        <f t="shared" si="57"/>
        <v/>
      </c>
      <c r="S538" s="172" t="str">
        <f t="shared" si="58"/>
        <v/>
      </c>
      <c r="T538" s="3" t="str">
        <f t="shared" si="59"/>
        <v xml:space="preserve"> </v>
      </c>
      <c r="U538" s="3" t="str">
        <f>IF(D538&lt;&gt;"",VLOOKUP(D538,'Drop downs'!B:C,2,0),"")</f>
        <v/>
      </c>
      <c r="V538" s="3" t="str">
        <f t="shared" si="61"/>
        <v/>
      </c>
    </row>
    <row r="539" spans="1:22" x14ac:dyDescent="0.3">
      <c r="A539" s="47" t="str">
        <f t="shared" si="56"/>
        <v/>
      </c>
      <c r="B539" s="173"/>
      <c r="C539" s="173"/>
      <c r="D539" s="173"/>
      <c r="E539" s="173"/>
      <c r="F539" s="173"/>
      <c r="G539" s="173"/>
      <c r="H539" s="173"/>
      <c r="I539" s="173"/>
      <c r="J539" s="174"/>
      <c r="K539" s="175"/>
      <c r="L539" s="175"/>
      <c r="M539" s="175"/>
      <c r="N539" s="176"/>
      <c r="O539" s="176"/>
      <c r="P539" s="176"/>
      <c r="Q539" s="11" t="str">
        <f t="shared" si="60"/>
        <v/>
      </c>
      <c r="R539" s="171" t="str">
        <f t="shared" si="57"/>
        <v/>
      </c>
      <c r="S539" s="172" t="str">
        <f t="shared" si="58"/>
        <v/>
      </c>
      <c r="T539" s="3" t="str">
        <f t="shared" si="59"/>
        <v xml:space="preserve"> </v>
      </c>
      <c r="U539" s="3" t="str">
        <f>IF(D539&lt;&gt;"",VLOOKUP(D539,'Drop downs'!B:C,2,0),"")</f>
        <v/>
      </c>
      <c r="V539" s="3" t="str">
        <f t="shared" si="61"/>
        <v/>
      </c>
    </row>
    <row r="540" spans="1:22" x14ac:dyDescent="0.3">
      <c r="A540" s="47" t="str">
        <f t="shared" si="56"/>
        <v/>
      </c>
      <c r="B540" s="173"/>
      <c r="C540" s="173"/>
      <c r="D540" s="173"/>
      <c r="E540" s="173"/>
      <c r="F540" s="173"/>
      <c r="G540" s="173"/>
      <c r="H540" s="173"/>
      <c r="I540" s="173"/>
      <c r="J540" s="174"/>
      <c r="K540" s="175"/>
      <c r="L540" s="175"/>
      <c r="M540" s="175"/>
      <c r="N540" s="176"/>
      <c r="O540" s="176"/>
      <c r="P540" s="176"/>
      <c r="Q540" s="11" t="str">
        <f t="shared" si="60"/>
        <v/>
      </c>
      <c r="R540" s="171" t="str">
        <f t="shared" si="57"/>
        <v/>
      </c>
      <c r="S540" s="172" t="str">
        <f t="shared" si="58"/>
        <v/>
      </c>
      <c r="T540" s="3" t="str">
        <f t="shared" si="59"/>
        <v xml:space="preserve"> </v>
      </c>
      <c r="U540" s="3" t="str">
        <f>IF(D540&lt;&gt;"",VLOOKUP(D540,'Drop downs'!B:C,2,0),"")</f>
        <v/>
      </c>
      <c r="V540" s="3" t="str">
        <f t="shared" si="61"/>
        <v/>
      </c>
    </row>
    <row r="541" spans="1:22" x14ac:dyDescent="0.3">
      <c r="A541" s="47" t="str">
        <f t="shared" si="56"/>
        <v/>
      </c>
      <c r="B541" s="173"/>
      <c r="C541" s="173"/>
      <c r="D541" s="173"/>
      <c r="E541" s="173"/>
      <c r="F541" s="173"/>
      <c r="G541" s="173"/>
      <c r="H541" s="173"/>
      <c r="I541" s="173"/>
      <c r="J541" s="174"/>
      <c r="K541" s="175"/>
      <c r="L541" s="175"/>
      <c r="M541" s="175"/>
      <c r="N541" s="176"/>
      <c r="O541" s="176"/>
      <c r="P541" s="176"/>
      <c r="Q541" s="11" t="str">
        <f t="shared" si="60"/>
        <v/>
      </c>
      <c r="R541" s="171" t="str">
        <f t="shared" si="57"/>
        <v/>
      </c>
      <c r="S541" s="172" t="str">
        <f t="shared" si="58"/>
        <v/>
      </c>
      <c r="T541" s="3" t="str">
        <f t="shared" si="59"/>
        <v xml:space="preserve"> </v>
      </c>
      <c r="U541" s="3" t="str">
        <f>IF(D541&lt;&gt;"",VLOOKUP(D541,'Drop downs'!B:C,2,0),"")</f>
        <v/>
      </c>
      <c r="V541" s="3" t="str">
        <f t="shared" si="61"/>
        <v/>
      </c>
    </row>
    <row r="542" spans="1:22" x14ac:dyDescent="0.3">
      <c r="A542" s="47" t="str">
        <f t="shared" si="56"/>
        <v/>
      </c>
      <c r="B542" s="173"/>
      <c r="C542" s="173"/>
      <c r="D542" s="173"/>
      <c r="E542" s="173"/>
      <c r="F542" s="173"/>
      <c r="G542" s="173"/>
      <c r="H542" s="173"/>
      <c r="I542" s="173"/>
      <c r="J542" s="174"/>
      <c r="K542" s="175"/>
      <c r="L542" s="175"/>
      <c r="M542" s="175"/>
      <c r="N542" s="176"/>
      <c r="O542" s="176"/>
      <c r="P542" s="176"/>
      <c r="Q542" s="11" t="str">
        <f t="shared" si="60"/>
        <v/>
      </c>
      <c r="R542" s="171" t="str">
        <f t="shared" si="57"/>
        <v/>
      </c>
      <c r="S542" s="172" t="str">
        <f t="shared" si="58"/>
        <v/>
      </c>
      <c r="T542" s="3" t="str">
        <f t="shared" si="59"/>
        <v xml:space="preserve"> </v>
      </c>
      <c r="U542" s="3" t="str">
        <f>IF(D542&lt;&gt;"",VLOOKUP(D542,'Drop downs'!B:C,2,0),"")</f>
        <v/>
      </c>
      <c r="V542" s="3" t="str">
        <f t="shared" si="61"/>
        <v/>
      </c>
    </row>
    <row r="543" spans="1:22" x14ac:dyDescent="0.3">
      <c r="A543" s="47" t="str">
        <f t="shared" si="56"/>
        <v/>
      </c>
      <c r="B543" s="173"/>
      <c r="C543" s="173"/>
      <c r="D543" s="173"/>
      <c r="E543" s="173"/>
      <c r="F543" s="173"/>
      <c r="G543" s="173"/>
      <c r="H543" s="173"/>
      <c r="I543" s="173"/>
      <c r="J543" s="174"/>
      <c r="K543" s="175"/>
      <c r="L543" s="175"/>
      <c r="M543" s="175"/>
      <c r="N543" s="176"/>
      <c r="O543" s="176"/>
      <c r="P543" s="176"/>
      <c r="Q543" s="11" t="str">
        <f t="shared" si="60"/>
        <v/>
      </c>
      <c r="R543" s="171" t="str">
        <f t="shared" si="57"/>
        <v/>
      </c>
      <c r="S543" s="172" t="str">
        <f t="shared" si="58"/>
        <v/>
      </c>
      <c r="T543" s="3" t="str">
        <f t="shared" si="59"/>
        <v xml:space="preserve"> </v>
      </c>
      <c r="U543" s="3" t="str">
        <f>IF(D543&lt;&gt;"",VLOOKUP(D543,'Drop downs'!B:C,2,0),"")</f>
        <v/>
      </c>
      <c r="V543" s="3" t="str">
        <f t="shared" si="61"/>
        <v/>
      </c>
    </row>
    <row r="544" spans="1:22" x14ac:dyDescent="0.3">
      <c r="A544" s="47" t="str">
        <f t="shared" si="56"/>
        <v/>
      </c>
      <c r="B544" s="173"/>
      <c r="C544" s="173"/>
      <c r="D544" s="173"/>
      <c r="E544" s="173"/>
      <c r="F544" s="173"/>
      <c r="G544" s="173"/>
      <c r="H544" s="173"/>
      <c r="I544" s="173"/>
      <c r="J544" s="174"/>
      <c r="K544" s="175"/>
      <c r="L544" s="175"/>
      <c r="M544" s="175"/>
      <c r="N544" s="176"/>
      <c r="O544" s="176"/>
      <c r="P544" s="176"/>
      <c r="Q544" s="11" t="str">
        <f t="shared" si="60"/>
        <v/>
      </c>
      <c r="R544" s="171" t="str">
        <f t="shared" si="57"/>
        <v/>
      </c>
      <c r="S544" s="172" t="str">
        <f t="shared" si="58"/>
        <v/>
      </c>
      <c r="T544" s="3" t="str">
        <f t="shared" si="59"/>
        <v xml:space="preserve"> </v>
      </c>
      <c r="U544" s="3" t="str">
        <f>IF(D544&lt;&gt;"",VLOOKUP(D544,'Drop downs'!B:C,2,0),"")</f>
        <v/>
      </c>
      <c r="V544" s="3" t="str">
        <f t="shared" si="61"/>
        <v/>
      </c>
    </row>
    <row r="545" spans="1:22" x14ac:dyDescent="0.3">
      <c r="A545" s="47" t="str">
        <f t="shared" si="56"/>
        <v/>
      </c>
      <c r="B545" s="173"/>
      <c r="C545" s="173"/>
      <c r="D545" s="173"/>
      <c r="E545" s="173"/>
      <c r="F545" s="173"/>
      <c r="G545" s="173"/>
      <c r="H545" s="173"/>
      <c r="I545" s="173"/>
      <c r="J545" s="174"/>
      <c r="K545" s="175"/>
      <c r="L545" s="175"/>
      <c r="M545" s="175"/>
      <c r="N545" s="176"/>
      <c r="O545" s="176"/>
      <c r="P545" s="176"/>
      <c r="Q545" s="11" t="str">
        <f t="shared" si="60"/>
        <v/>
      </c>
      <c r="R545" s="171" t="str">
        <f t="shared" si="57"/>
        <v/>
      </c>
      <c r="S545" s="172" t="str">
        <f t="shared" si="58"/>
        <v/>
      </c>
      <c r="T545" s="3" t="str">
        <f t="shared" si="59"/>
        <v xml:space="preserve"> </v>
      </c>
      <c r="U545" s="3" t="str">
        <f>IF(D545&lt;&gt;"",VLOOKUP(D545,'Drop downs'!B:C,2,0),"")</f>
        <v/>
      </c>
      <c r="V545" s="3" t="str">
        <f t="shared" si="61"/>
        <v/>
      </c>
    </row>
    <row r="546" spans="1:22" x14ac:dyDescent="0.3">
      <c r="A546" s="47" t="str">
        <f t="shared" si="56"/>
        <v/>
      </c>
      <c r="B546" s="173"/>
      <c r="C546" s="173"/>
      <c r="D546" s="173"/>
      <c r="E546" s="173"/>
      <c r="F546" s="173"/>
      <c r="G546" s="173"/>
      <c r="H546" s="173"/>
      <c r="I546" s="173"/>
      <c r="J546" s="174"/>
      <c r="K546" s="175"/>
      <c r="L546" s="175"/>
      <c r="M546" s="175"/>
      <c r="N546" s="176"/>
      <c r="O546" s="176"/>
      <c r="P546" s="176"/>
      <c r="Q546" s="11" t="str">
        <f t="shared" si="60"/>
        <v/>
      </c>
      <c r="R546" s="171" t="str">
        <f t="shared" si="57"/>
        <v/>
      </c>
      <c r="S546" s="172" t="str">
        <f t="shared" si="58"/>
        <v/>
      </c>
      <c r="T546" s="3" t="str">
        <f t="shared" si="59"/>
        <v xml:space="preserve"> </v>
      </c>
      <c r="U546" s="3" t="str">
        <f>IF(D546&lt;&gt;"",VLOOKUP(D546,'Drop downs'!B:C,2,0),"")</f>
        <v/>
      </c>
      <c r="V546" s="3" t="str">
        <f t="shared" si="61"/>
        <v/>
      </c>
    </row>
    <row r="547" spans="1:22" x14ac:dyDescent="0.3">
      <c r="A547" s="47" t="str">
        <f t="shared" si="56"/>
        <v/>
      </c>
      <c r="B547" s="173"/>
      <c r="C547" s="173"/>
      <c r="D547" s="173"/>
      <c r="E547" s="173"/>
      <c r="F547" s="173"/>
      <c r="G547" s="173"/>
      <c r="H547" s="173"/>
      <c r="I547" s="173"/>
      <c r="J547" s="174"/>
      <c r="K547" s="175"/>
      <c r="L547" s="175"/>
      <c r="M547" s="175"/>
      <c r="N547" s="176"/>
      <c r="O547" s="176"/>
      <c r="P547" s="176"/>
      <c r="Q547" s="11" t="str">
        <f t="shared" si="60"/>
        <v/>
      </c>
      <c r="R547" s="171" t="str">
        <f t="shared" si="57"/>
        <v/>
      </c>
      <c r="S547" s="172" t="str">
        <f t="shared" si="58"/>
        <v/>
      </c>
      <c r="T547" s="3" t="str">
        <f t="shared" si="59"/>
        <v xml:space="preserve"> </v>
      </c>
      <c r="U547" s="3" t="str">
        <f>IF(D547&lt;&gt;"",VLOOKUP(D547,'Drop downs'!B:C,2,0),"")</f>
        <v/>
      </c>
      <c r="V547" s="3" t="str">
        <f t="shared" si="61"/>
        <v/>
      </c>
    </row>
    <row r="548" spans="1:22" x14ac:dyDescent="0.3">
      <c r="A548" s="47" t="str">
        <f t="shared" si="56"/>
        <v/>
      </c>
      <c r="B548" s="173"/>
      <c r="C548" s="173"/>
      <c r="D548" s="173"/>
      <c r="E548" s="173"/>
      <c r="F548" s="173"/>
      <c r="G548" s="173"/>
      <c r="H548" s="173"/>
      <c r="I548" s="173"/>
      <c r="J548" s="174"/>
      <c r="K548" s="175"/>
      <c r="L548" s="175"/>
      <c r="M548" s="175"/>
      <c r="N548" s="176"/>
      <c r="O548" s="176"/>
      <c r="P548" s="176"/>
      <c r="Q548" s="11" t="str">
        <f t="shared" si="60"/>
        <v/>
      </c>
      <c r="R548" s="171" t="str">
        <f t="shared" si="57"/>
        <v/>
      </c>
      <c r="S548" s="172" t="str">
        <f t="shared" si="58"/>
        <v/>
      </c>
      <c r="T548" s="3" t="str">
        <f t="shared" si="59"/>
        <v xml:space="preserve"> </v>
      </c>
      <c r="U548" s="3" t="str">
        <f>IF(D548&lt;&gt;"",VLOOKUP(D548,'Drop downs'!B:C,2,0),"")</f>
        <v/>
      </c>
      <c r="V548" s="3" t="str">
        <f t="shared" si="61"/>
        <v/>
      </c>
    </row>
    <row r="549" spans="1:22" x14ac:dyDescent="0.3">
      <c r="A549" s="47" t="str">
        <f t="shared" si="56"/>
        <v/>
      </c>
      <c r="B549" s="173"/>
      <c r="C549" s="173"/>
      <c r="D549" s="173"/>
      <c r="E549" s="173"/>
      <c r="F549" s="173"/>
      <c r="G549" s="173"/>
      <c r="H549" s="173"/>
      <c r="I549" s="173"/>
      <c r="J549" s="174"/>
      <c r="K549" s="175"/>
      <c r="L549" s="175"/>
      <c r="M549" s="175"/>
      <c r="N549" s="176"/>
      <c r="O549" s="176"/>
      <c r="P549" s="176"/>
      <c r="Q549" s="11" t="str">
        <f t="shared" si="60"/>
        <v/>
      </c>
      <c r="R549" s="171" t="str">
        <f t="shared" si="57"/>
        <v/>
      </c>
      <c r="S549" s="172" t="str">
        <f t="shared" si="58"/>
        <v/>
      </c>
      <c r="T549" s="3" t="str">
        <f t="shared" si="59"/>
        <v xml:space="preserve"> </v>
      </c>
      <c r="U549" s="3" t="str">
        <f>IF(D549&lt;&gt;"",VLOOKUP(D549,'Drop downs'!B:C,2,0),"")</f>
        <v/>
      </c>
      <c r="V549" s="3" t="str">
        <f t="shared" si="61"/>
        <v/>
      </c>
    </row>
    <row r="550" spans="1:22" x14ac:dyDescent="0.3">
      <c r="A550" s="47" t="str">
        <f t="shared" si="56"/>
        <v/>
      </c>
      <c r="B550" s="173"/>
      <c r="C550" s="173"/>
      <c r="D550" s="173"/>
      <c r="E550" s="173"/>
      <c r="F550" s="173"/>
      <c r="G550" s="173"/>
      <c r="H550" s="173"/>
      <c r="I550" s="173"/>
      <c r="J550" s="174"/>
      <c r="K550" s="175"/>
      <c r="L550" s="175"/>
      <c r="M550" s="175"/>
      <c r="N550" s="176"/>
      <c r="O550" s="176"/>
      <c r="P550" s="176"/>
      <c r="Q550" s="11" t="str">
        <f t="shared" si="60"/>
        <v/>
      </c>
      <c r="R550" s="171" t="str">
        <f t="shared" si="57"/>
        <v/>
      </c>
      <c r="S550" s="172" t="str">
        <f t="shared" si="58"/>
        <v/>
      </c>
      <c r="T550" s="3" t="str">
        <f t="shared" si="59"/>
        <v xml:space="preserve"> </v>
      </c>
      <c r="U550" s="3" t="str">
        <f>IF(D550&lt;&gt;"",VLOOKUP(D550,'Drop downs'!B:C,2,0),"")</f>
        <v/>
      </c>
      <c r="V550" s="3" t="str">
        <f t="shared" si="61"/>
        <v/>
      </c>
    </row>
    <row r="551" spans="1:22" x14ac:dyDescent="0.3">
      <c r="A551" s="47" t="str">
        <f t="shared" si="56"/>
        <v/>
      </c>
      <c r="B551" s="173"/>
      <c r="C551" s="173"/>
      <c r="D551" s="173"/>
      <c r="E551" s="173"/>
      <c r="F551" s="173"/>
      <c r="G551" s="173"/>
      <c r="H551" s="173"/>
      <c r="I551" s="173"/>
      <c r="J551" s="174"/>
      <c r="K551" s="175"/>
      <c r="L551" s="175"/>
      <c r="M551" s="175"/>
      <c r="N551" s="176"/>
      <c r="O551" s="176"/>
      <c r="P551" s="176"/>
      <c r="Q551" s="11" t="str">
        <f t="shared" si="60"/>
        <v/>
      </c>
      <c r="R551" s="171" t="str">
        <f t="shared" si="57"/>
        <v/>
      </c>
      <c r="S551" s="172" t="str">
        <f t="shared" si="58"/>
        <v/>
      </c>
      <c r="T551" s="3" t="str">
        <f t="shared" si="59"/>
        <v xml:space="preserve"> </v>
      </c>
      <c r="U551" s="3" t="str">
        <f>IF(D551&lt;&gt;"",VLOOKUP(D551,'Drop downs'!B:C,2,0),"")</f>
        <v/>
      </c>
      <c r="V551" s="3" t="str">
        <f t="shared" si="61"/>
        <v/>
      </c>
    </row>
    <row r="552" spans="1:22" x14ac:dyDescent="0.3">
      <c r="A552" s="47" t="str">
        <f t="shared" si="56"/>
        <v/>
      </c>
      <c r="B552" s="173"/>
      <c r="C552" s="173"/>
      <c r="D552" s="173"/>
      <c r="E552" s="173"/>
      <c r="F552" s="173"/>
      <c r="G552" s="173"/>
      <c r="H552" s="173"/>
      <c r="I552" s="173"/>
      <c r="J552" s="174"/>
      <c r="K552" s="175"/>
      <c r="L552" s="175"/>
      <c r="M552" s="175"/>
      <c r="N552" s="176"/>
      <c r="O552" s="176"/>
      <c r="P552" s="176"/>
      <c r="Q552" s="11" t="str">
        <f t="shared" si="60"/>
        <v/>
      </c>
      <c r="R552" s="171" t="str">
        <f t="shared" si="57"/>
        <v/>
      </c>
      <c r="S552" s="172" t="str">
        <f t="shared" si="58"/>
        <v/>
      </c>
      <c r="T552" s="3" t="str">
        <f t="shared" si="59"/>
        <v xml:space="preserve"> </v>
      </c>
      <c r="U552" s="3" t="str">
        <f>IF(D552&lt;&gt;"",VLOOKUP(D552,'Drop downs'!B:C,2,0),"")</f>
        <v/>
      </c>
      <c r="V552" s="3" t="str">
        <f t="shared" si="61"/>
        <v/>
      </c>
    </row>
    <row r="553" spans="1:22" x14ac:dyDescent="0.3">
      <c r="A553" s="47" t="str">
        <f t="shared" si="56"/>
        <v/>
      </c>
      <c r="B553" s="173"/>
      <c r="C553" s="173"/>
      <c r="D553" s="173"/>
      <c r="E553" s="173"/>
      <c r="F553" s="173"/>
      <c r="G553" s="173"/>
      <c r="H553" s="173"/>
      <c r="I553" s="173"/>
      <c r="J553" s="174"/>
      <c r="K553" s="175"/>
      <c r="L553" s="175"/>
      <c r="M553" s="175"/>
      <c r="N553" s="176"/>
      <c r="O553" s="176"/>
      <c r="P553" s="176"/>
      <c r="Q553" s="11" t="str">
        <f t="shared" si="60"/>
        <v/>
      </c>
      <c r="R553" s="171" t="str">
        <f t="shared" si="57"/>
        <v/>
      </c>
      <c r="S553" s="172" t="str">
        <f t="shared" si="58"/>
        <v/>
      </c>
      <c r="T553" s="3" t="str">
        <f t="shared" si="59"/>
        <v xml:space="preserve"> </v>
      </c>
      <c r="U553" s="3" t="str">
        <f>IF(D553&lt;&gt;"",VLOOKUP(D553,'Drop downs'!B:C,2,0),"")</f>
        <v/>
      </c>
      <c r="V553" s="3" t="str">
        <f t="shared" si="61"/>
        <v/>
      </c>
    </row>
    <row r="554" spans="1:22" x14ac:dyDescent="0.3">
      <c r="A554" s="47" t="str">
        <f t="shared" si="56"/>
        <v/>
      </c>
      <c r="B554" s="173"/>
      <c r="C554" s="173"/>
      <c r="D554" s="173"/>
      <c r="E554" s="173"/>
      <c r="F554" s="173"/>
      <c r="G554" s="173"/>
      <c r="H554" s="173"/>
      <c r="I554" s="173"/>
      <c r="J554" s="174"/>
      <c r="K554" s="175"/>
      <c r="L554" s="175"/>
      <c r="M554" s="175"/>
      <c r="N554" s="176"/>
      <c r="O554" s="176"/>
      <c r="P554" s="176"/>
      <c r="Q554" s="11" t="str">
        <f t="shared" si="60"/>
        <v/>
      </c>
      <c r="R554" s="171" t="str">
        <f t="shared" si="57"/>
        <v/>
      </c>
      <c r="S554" s="172" t="str">
        <f t="shared" si="58"/>
        <v/>
      </c>
      <c r="T554" s="3" t="str">
        <f t="shared" si="59"/>
        <v xml:space="preserve"> </v>
      </c>
      <c r="U554" s="3" t="str">
        <f>IF(D554&lt;&gt;"",VLOOKUP(D554,'Drop downs'!B:C,2,0),"")</f>
        <v/>
      </c>
      <c r="V554" s="3" t="str">
        <f t="shared" si="61"/>
        <v/>
      </c>
    </row>
    <row r="555" spans="1:22" x14ac:dyDescent="0.3">
      <c r="A555" s="47" t="str">
        <f t="shared" si="56"/>
        <v/>
      </c>
      <c r="B555" s="173"/>
      <c r="C555" s="173"/>
      <c r="D555" s="173"/>
      <c r="E555" s="173"/>
      <c r="F555" s="173"/>
      <c r="G555" s="173"/>
      <c r="H555" s="173"/>
      <c r="I555" s="173"/>
      <c r="J555" s="174"/>
      <c r="K555" s="175"/>
      <c r="L555" s="175"/>
      <c r="M555" s="175"/>
      <c r="N555" s="176"/>
      <c r="O555" s="176"/>
      <c r="P555" s="176"/>
      <c r="Q555" s="11" t="str">
        <f t="shared" si="60"/>
        <v/>
      </c>
      <c r="R555" s="171" t="str">
        <f t="shared" si="57"/>
        <v/>
      </c>
      <c r="S555" s="172" t="str">
        <f t="shared" si="58"/>
        <v/>
      </c>
      <c r="T555" s="3" t="str">
        <f t="shared" si="59"/>
        <v xml:space="preserve"> </v>
      </c>
      <c r="U555" s="3" t="str">
        <f>IF(D555&lt;&gt;"",VLOOKUP(D555,'Drop downs'!B:C,2,0),"")</f>
        <v/>
      </c>
      <c r="V555" s="3" t="str">
        <f t="shared" si="61"/>
        <v/>
      </c>
    </row>
    <row r="556" spans="1:22" x14ac:dyDescent="0.3">
      <c r="A556" s="47" t="str">
        <f t="shared" si="56"/>
        <v/>
      </c>
      <c r="B556" s="173"/>
      <c r="C556" s="173"/>
      <c r="D556" s="173"/>
      <c r="E556" s="173"/>
      <c r="F556" s="173"/>
      <c r="G556" s="173"/>
      <c r="H556" s="173"/>
      <c r="I556" s="173"/>
      <c r="J556" s="174"/>
      <c r="K556" s="175"/>
      <c r="L556" s="175"/>
      <c r="M556" s="175"/>
      <c r="N556" s="176"/>
      <c r="O556" s="176"/>
      <c r="P556" s="176"/>
      <c r="Q556" s="11" t="str">
        <f t="shared" si="60"/>
        <v/>
      </c>
      <c r="R556" s="171" t="str">
        <f t="shared" si="57"/>
        <v/>
      </c>
      <c r="S556" s="172" t="str">
        <f t="shared" si="58"/>
        <v/>
      </c>
      <c r="T556" s="3" t="str">
        <f t="shared" si="59"/>
        <v xml:space="preserve"> </v>
      </c>
      <c r="U556" s="3" t="str">
        <f>IF(D556&lt;&gt;"",VLOOKUP(D556,'Drop downs'!B:C,2,0),"")</f>
        <v/>
      </c>
      <c r="V556" s="3" t="str">
        <f t="shared" si="61"/>
        <v/>
      </c>
    </row>
    <row r="557" spans="1:22" x14ac:dyDescent="0.3">
      <c r="A557" s="47" t="str">
        <f t="shared" si="56"/>
        <v/>
      </c>
      <c r="B557" s="173"/>
      <c r="C557" s="173"/>
      <c r="D557" s="173"/>
      <c r="E557" s="173"/>
      <c r="F557" s="173"/>
      <c r="G557" s="173"/>
      <c r="H557" s="173"/>
      <c r="I557" s="173"/>
      <c r="J557" s="174"/>
      <c r="K557" s="175"/>
      <c r="L557" s="175"/>
      <c r="M557" s="175"/>
      <c r="N557" s="176"/>
      <c r="O557" s="176"/>
      <c r="P557" s="176"/>
      <c r="Q557" s="11" t="str">
        <f t="shared" si="60"/>
        <v/>
      </c>
      <c r="R557" s="171" t="str">
        <f t="shared" si="57"/>
        <v/>
      </c>
      <c r="S557" s="172" t="str">
        <f t="shared" si="58"/>
        <v/>
      </c>
      <c r="T557" s="3" t="str">
        <f t="shared" si="59"/>
        <v xml:space="preserve"> </v>
      </c>
      <c r="U557" s="3" t="str">
        <f>IF(D557&lt;&gt;"",VLOOKUP(D557,'Drop downs'!B:C,2,0),"")</f>
        <v/>
      </c>
      <c r="V557" s="3" t="str">
        <f t="shared" si="61"/>
        <v/>
      </c>
    </row>
    <row r="558" spans="1:22" x14ac:dyDescent="0.3">
      <c r="A558" s="47" t="str">
        <f t="shared" si="56"/>
        <v/>
      </c>
      <c r="B558" s="173"/>
      <c r="C558" s="173"/>
      <c r="D558" s="173"/>
      <c r="E558" s="173"/>
      <c r="F558" s="173"/>
      <c r="G558" s="173"/>
      <c r="H558" s="173"/>
      <c r="I558" s="173"/>
      <c r="J558" s="174"/>
      <c r="K558" s="175"/>
      <c r="L558" s="175"/>
      <c r="M558" s="175"/>
      <c r="N558" s="176"/>
      <c r="O558" s="176"/>
      <c r="P558" s="176"/>
      <c r="Q558" s="11" t="str">
        <f t="shared" si="60"/>
        <v/>
      </c>
      <c r="R558" s="171" t="str">
        <f t="shared" si="57"/>
        <v/>
      </c>
      <c r="S558" s="172" t="str">
        <f t="shared" si="58"/>
        <v/>
      </c>
      <c r="T558" s="3" t="str">
        <f t="shared" si="59"/>
        <v xml:space="preserve"> </v>
      </c>
      <c r="U558" s="3" t="str">
        <f>IF(D558&lt;&gt;"",VLOOKUP(D558,'Drop downs'!B:C,2,0),"")</f>
        <v/>
      </c>
      <c r="V558" s="3" t="str">
        <f t="shared" si="61"/>
        <v/>
      </c>
    </row>
    <row r="559" spans="1:22" x14ac:dyDescent="0.3">
      <c r="A559" s="47" t="str">
        <f t="shared" si="56"/>
        <v/>
      </c>
      <c r="B559" s="173"/>
      <c r="C559" s="173"/>
      <c r="D559" s="173"/>
      <c r="E559" s="173"/>
      <c r="F559" s="173"/>
      <c r="G559" s="173"/>
      <c r="H559" s="173"/>
      <c r="I559" s="173"/>
      <c r="J559" s="174"/>
      <c r="K559" s="175"/>
      <c r="L559" s="175"/>
      <c r="M559" s="175"/>
      <c r="N559" s="176"/>
      <c r="O559" s="176"/>
      <c r="P559" s="176"/>
      <c r="Q559" s="11" t="str">
        <f t="shared" si="60"/>
        <v/>
      </c>
      <c r="R559" s="171" t="str">
        <f t="shared" si="57"/>
        <v/>
      </c>
      <c r="S559" s="172" t="str">
        <f t="shared" si="58"/>
        <v/>
      </c>
      <c r="T559" s="3" t="str">
        <f t="shared" si="59"/>
        <v xml:space="preserve"> </v>
      </c>
      <c r="U559" s="3" t="str">
        <f>IF(D559&lt;&gt;"",VLOOKUP(D559,'Drop downs'!B:C,2,0),"")</f>
        <v/>
      </c>
      <c r="V559" s="3" t="str">
        <f t="shared" si="61"/>
        <v/>
      </c>
    </row>
    <row r="560" spans="1:22" x14ac:dyDescent="0.3">
      <c r="A560" s="47" t="str">
        <f t="shared" si="56"/>
        <v/>
      </c>
      <c r="B560" s="173"/>
      <c r="C560" s="173"/>
      <c r="D560" s="173"/>
      <c r="E560" s="173"/>
      <c r="F560" s="173"/>
      <c r="G560" s="173"/>
      <c r="H560" s="173"/>
      <c r="I560" s="173"/>
      <c r="J560" s="174"/>
      <c r="K560" s="175"/>
      <c r="L560" s="175"/>
      <c r="M560" s="175"/>
      <c r="N560" s="176"/>
      <c r="O560" s="176"/>
      <c r="P560" s="176"/>
      <c r="Q560" s="11" t="str">
        <f t="shared" si="60"/>
        <v/>
      </c>
      <c r="R560" s="171" t="str">
        <f t="shared" si="57"/>
        <v/>
      </c>
      <c r="S560" s="172" t="str">
        <f t="shared" si="58"/>
        <v/>
      </c>
      <c r="T560" s="3" t="str">
        <f t="shared" si="59"/>
        <v xml:space="preserve"> </v>
      </c>
      <c r="U560" s="3" t="str">
        <f>IF(D560&lt;&gt;"",VLOOKUP(D560,'Drop downs'!B:C,2,0),"")</f>
        <v/>
      </c>
      <c r="V560" s="3" t="str">
        <f t="shared" si="61"/>
        <v/>
      </c>
    </row>
    <row r="561" spans="1:22" x14ac:dyDescent="0.3">
      <c r="A561" s="47" t="str">
        <f t="shared" si="56"/>
        <v/>
      </c>
      <c r="B561" s="173"/>
      <c r="C561" s="173"/>
      <c r="D561" s="173"/>
      <c r="E561" s="173"/>
      <c r="F561" s="173"/>
      <c r="G561" s="173"/>
      <c r="H561" s="173"/>
      <c r="I561" s="173"/>
      <c r="J561" s="174"/>
      <c r="K561" s="175"/>
      <c r="L561" s="175"/>
      <c r="M561" s="175"/>
      <c r="N561" s="176"/>
      <c r="O561" s="176"/>
      <c r="P561" s="176"/>
      <c r="Q561" s="11" t="str">
        <f t="shared" si="60"/>
        <v/>
      </c>
      <c r="R561" s="171" t="str">
        <f t="shared" si="57"/>
        <v/>
      </c>
      <c r="S561" s="172" t="str">
        <f t="shared" si="58"/>
        <v/>
      </c>
      <c r="T561" s="3" t="str">
        <f t="shared" si="59"/>
        <v xml:space="preserve"> </v>
      </c>
      <c r="U561" s="3" t="str">
        <f>IF(D561&lt;&gt;"",VLOOKUP(D561,'Drop downs'!B:C,2,0),"")</f>
        <v/>
      </c>
      <c r="V561" s="3" t="str">
        <f t="shared" si="61"/>
        <v/>
      </c>
    </row>
    <row r="562" spans="1:22" x14ac:dyDescent="0.3">
      <c r="A562" s="47" t="str">
        <f t="shared" si="56"/>
        <v/>
      </c>
      <c r="B562" s="173"/>
      <c r="C562" s="173"/>
      <c r="D562" s="173"/>
      <c r="E562" s="173"/>
      <c r="F562" s="173"/>
      <c r="G562" s="173"/>
      <c r="H562" s="173"/>
      <c r="I562" s="173"/>
      <c r="J562" s="174"/>
      <c r="K562" s="175"/>
      <c r="L562" s="175"/>
      <c r="M562" s="175"/>
      <c r="N562" s="176"/>
      <c r="O562" s="176"/>
      <c r="P562" s="176"/>
      <c r="Q562" s="11" t="str">
        <f t="shared" si="60"/>
        <v/>
      </c>
      <c r="R562" s="171" t="str">
        <f t="shared" si="57"/>
        <v/>
      </c>
      <c r="S562" s="172" t="str">
        <f t="shared" si="58"/>
        <v/>
      </c>
      <c r="T562" s="3" t="str">
        <f t="shared" si="59"/>
        <v xml:space="preserve"> </v>
      </c>
      <c r="U562" s="3" t="str">
        <f>IF(D562&lt;&gt;"",VLOOKUP(D562,'Drop downs'!B:C,2,0),"")</f>
        <v/>
      </c>
      <c r="V562" s="3" t="str">
        <f t="shared" si="61"/>
        <v/>
      </c>
    </row>
    <row r="563" spans="1:22" x14ac:dyDescent="0.3">
      <c r="A563" s="47" t="str">
        <f t="shared" si="56"/>
        <v/>
      </c>
      <c r="B563" s="173"/>
      <c r="C563" s="173"/>
      <c r="D563" s="173"/>
      <c r="E563" s="173"/>
      <c r="F563" s="173"/>
      <c r="G563" s="173"/>
      <c r="H563" s="173"/>
      <c r="I563" s="173"/>
      <c r="J563" s="174"/>
      <c r="K563" s="175"/>
      <c r="L563" s="175"/>
      <c r="M563" s="175"/>
      <c r="N563" s="176"/>
      <c r="O563" s="176"/>
      <c r="P563" s="176"/>
      <c r="Q563" s="11" t="str">
        <f t="shared" si="60"/>
        <v/>
      </c>
      <c r="R563" s="171" t="str">
        <f t="shared" si="57"/>
        <v/>
      </c>
      <c r="S563" s="172" t="str">
        <f t="shared" si="58"/>
        <v/>
      </c>
      <c r="T563" s="3" t="str">
        <f t="shared" si="59"/>
        <v xml:space="preserve"> </v>
      </c>
      <c r="U563" s="3" t="str">
        <f>IF(D563&lt;&gt;"",VLOOKUP(D563,'Drop downs'!B:C,2,0),"")</f>
        <v/>
      </c>
      <c r="V563" s="3" t="str">
        <f t="shared" si="61"/>
        <v/>
      </c>
    </row>
    <row r="564" spans="1:22" x14ac:dyDescent="0.3">
      <c r="A564" s="47" t="str">
        <f t="shared" si="56"/>
        <v/>
      </c>
      <c r="B564" s="173"/>
      <c r="C564" s="173"/>
      <c r="D564" s="173"/>
      <c r="E564" s="173"/>
      <c r="F564" s="173"/>
      <c r="G564" s="173"/>
      <c r="H564" s="173"/>
      <c r="I564" s="173"/>
      <c r="J564" s="174"/>
      <c r="K564" s="175"/>
      <c r="L564" s="175"/>
      <c r="M564" s="175"/>
      <c r="N564" s="176"/>
      <c r="O564" s="176"/>
      <c r="P564" s="176"/>
      <c r="Q564" s="11" t="str">
        <f t="shared" si="60"/>
        <v/>
      </c>
      <c r="R564" s="171" t="str">
        <f t="shared" si="57"/>
        <v/>
      </c>
      <c r="S564" s="172" t="str">
        <f t="shared" si="58"/>
        <v/>
      </c>
      <c r="T564" s="3" t="str">
        <f t="shared" si="59"/>
        <v xml:space="preserve"> </v>
      </c>
      <c r="U564" s="3" t="str">
        <f>IF(D564&lt;&gt;"",VLOOKUP(D564,'Drop downs'!B:C,2,0),"")</f>
        <v/>
      </c>
      <c r="V564" s="3" t="str">
        <f t="shared" si="61"/>
        <v/>
      </c>
    </row>
    <row r="565" spans="1:22" x14ac:dyDescent="0.3">
      <c r="A565" s="47" t="str">
        <f t="shared" si="56"/>
        <v/>
      </c>
      <c r="B565" s="173"/>
      <c r="C565" s="173"/>
      <c r="D565" s="173"/>
      <c r="E565" s="173"/>
      <c r="F565" s="173"/>
      <c r="G565" s="173"/>
      <c r="H565" s="173"/>
      <c r="I565" s="173"/>
      <c r="J565" s="174"/>
      <c r="K565" s="175"/>
      <c r="L565" s="175"/>
      <c r="M565" s="175"/>
      <c r="N565" s="176"/>
      <c r="O565" s="176"/>
      <c r="P565" s="176"/>
      <c r="Q565" s="11" t="str">
        <f t="shared" si="60"/>
        <v/>
      </c>
      <c r="R565" s="171" t="str">
        <f t="shared" si="57"/>
        <v/>
      </c>
      <c r="S565" s="172" t="str">
        <f t="shared" si="58"/>
        <v/>
      </c>
      <c r="T565" s="3" t="str">
        <f t="shared" si="59"/>
        <v xml:space="preserve"> </v>
      </c>
      <c r="U565" s="3" t="str">
        <f>IF(D565&lt;&gt;"",VLOOKUP(D565,'Drop downs'!B:C,2,0),"")</f>
        <v/>
      </c>
      <c r="V565" s="3" t="str">
        <f t="shared" si="61"/>
        <v/>
      </c>
    </row>
    <row r="566" spans="1:22" x14ac:dyDescent="0.3">
      <c r="A566" s="47" t="str">
        <f t="shared" si="56"/>
        <v/>
      </c>
      <c r="B566" s="173"/>
      <c r="C566" s="173"/>
      <c r="D566" s="173"/>
      <c r="E566" s="173"/>
      <c r="F566" s="173"/>
      <c r="G566" s="173"/>
      <c r="H566" s="173"/>
      <c r="I566" s="173"/>
      <c r="J566" s="174"/>
      <c r="K566" s="175"/>
      <c r="L566" s="175"/>
      <c r="M566" s="175"/>
      <c r="N566" s="176"/>
      <c r="O566" s="176"/>
      <c r="P566" s="176"/>
      <c r="Q566" s="11" t="str">
        <f t="shared" si="60"/>
        <v/>
      </c>
      <c r="R566" s="171" t="str">
        <f t="shared" si="57"/>
        <v/>
      </c>
      <c r="S566" s="172" t="str">
        <f t="shared" si="58"/>
        <v/>
      </c>
      <c r="T566" s="3" t="str">
        <f t="shared" si="59"/>
        <v xml:space="preserve"> </v>
      </c>
      <c r="U566" s="3" t="str">
        <f>IF(D566&lt;&gt;"",VLOOKUP(D566,'Drop downs'!B:C,2,0),"")</f>
        <v/>
      </c>
      <c r="V566" s="3" t="str">
        <f t="shared" si="61"/>
        <v/>
      </c>
    </row>
    <row r="567" spans="1:22" x14ac:dyDescent="0.3">
      <c r="A567" s="47" t="str">
        <f t="shared" si="56"/>
        <v/>
      </c>
      <c r="B567" s="173"/>
      <c r="C567" s="173"/>
      <c r="D567" s="173"/>
      <c r="E567" s="173"/>
      <c r="F567" s="173"/>
      <c r="G567" s="173"/>
      <c r="H567" s="173"/>
      <c r="I567" s="173"/>
      <c r="J567" s="174"/>
      <c r="K567" s="175"/>
      <c r="L567" s="175"/>
      <c r="M567" s="175"/>
      <c r="N567" s="176"/>
      <c r="O567" s="176"/>
      <c r="P567" s="176"/>
      <c r="Q567" s="11" t="str">
        <f t="shared" si="60"/>
        <v/>
      </c>
      <c r="R567" s="171" t="str">
        <f t="shared" si="57"/>
        <v/>
      </c>
      <c r="S567" s="172" t="str">
        <f t="shared" si="58"/>
        <v/>
      </c>
      <c r="T567" s="3" t="str">
        <f t="shared" si="59"/>
        <v xml:space="preserve"> </v>
      </c>
      <c r="U567" s="3" t="str">
        <f>IF(D567&lt;&gt;"",VLOOKUP(D567,'Drop downs'!B:C,2,0),"")</f>
        <v/>
      </c>
      <c r="V567" s="3" t="str">
        <f t="shared" si="61"/>
        <v/>
      </c>
    </row>
    <row r="568" spans="1:22" x14ac:dyDescent="0.3">
      <c r="A568" s="47" t="str">
        <f t="shared" si="56"/>
        <v/>
      </c>
      <c r="B568" s="173"/>
      <c r="C568" s="173"/>
      <c r="D568" s="173"/>
      <c r="E568" s="173"/>
      <c r="F568" s="173"/>
      <c r="G568" s="173"/>
      <c r="H568" s="173"/>
      <c r="I568" s="173"/>
      <c r="J568" s="174"/>
      <c r="K568" s="175"/>
      <c r="L568" s="175"/>
      <c r="M568" s="175"/>
      <c r="N568" s="176"/>
      <c r="O568" s="176"/>
      <c r="P568" s="176"/>
      <c r="Q568" s="11" t="str">
        <f t="shared" si="60"/>
        <v/>
      </c>
      <c r="R568" s="171" t="str">
        <f t="shared" si="57"/>
        <v/>
      </c>
      <c r="S568" s="172" t="str">
        <f t="shared" si="58"/>
        <v/>
      </c>
      <c r="T568" s="3" t="str">
        <f t="shared" si="59"/>
        <v xml:space="preserve"> </v>
      </c>
      <c r="U568" s="3" t="str">
        <f>IF(D568&lt;&gt;"",VLOOKUP(D568,'Drop downs'!B:C,2,0),"")</f>
        <v/>
      </c>
      <c r="V568" s="3" t="str">
        <f t="shared" si="61"/>
        <v/>
      </c>
    </row>
    <row r="569" spans="1:22" x14ac:dyDescent="0.3">
      <c r="A569" s="47" t="str">
        <f t="shared" si="56"/>
        <v/>
      </c>
      <c r="B569" s="173"/>
      <c r="C569" s="173"/>
      <c r="D569" s="173"/>
      <c r="E569" s="173"/>
      <c r="F569" s="173"/>
      <c r="G569" s="173"/>
      <c r="H569" s="173"/>
      <c r="I569" s="173"/>
      <c r="J569" s="174"/>
      <c r="K569" s="175"/>
      <c r="L569" s="175"/>
      <c r="M569" s="175"/>
      <c r="N569" s="176"/>
      <c r="O569" s="176"/>
      <c r="P569" s="176"/>
      <c r="Q569" s="11" t="str">
        <f t="shared" si="60"/>
        <v/>
      </c>
      <c r="R569" s="171" t="str">
        <f t="shared" si="57"/>
        <v/>
      </c>
      <c r="S569" s="172" t="str">
        <f t="shared" si="58"/>
        <v/>
      </c>
      <c r="T569" s="3" t="str">
        <f t="shared" si="59"/>
        <v xml:space="preserve"> </v>
      </c>
      <c r="U569" s="3" t="str">
        <f>IF(D569&lt;&gt;"",VLOOKUP(D569,'Drop downs'!B:C,2,0),"")</f>
        <v/>
      </c>
      <c r="V569" s="3" t="str">
        <f t="shared" si="61"/>
        <v/>
      </c>
    </row>
    <row r="570" spans="1:22" x14ac:dyDescent="0.3">
      <c r="A570" s="47" t="str">
        <f t="shared" si="56"/>
        <v/>
      </c>
      <c r="B570" s="173"/>
      <c r="C570" s="173"/>
      <c r="D570" s="173"/>
      <c r="E570" s="173"/>
      <c r="F570" s="173"/>
      <c r="G570" s="173"/>
      <c r="H570" s="173"/>
      <c r="I570" s="173"/>
      <c r="J570" s="174"/>
      <c r="K570" s="175"/>
      <c r="L570" s="175"/>
      <c r="M570" s="175"/>
      <c r="N570" s="176"/>
      <c r="O570" s="176"/>
      <c r="P570" s="176"/>
      <c r="Q570" s="11" t="str">
        <f t="shared" si="60"/>
        <v/>
      </c>
      <c r="R570" s="171" t="str">
        <f t="shared" si="57"/>
        <v/>
      </c>
      <c r="S570" s="172" t="str">
        <f t="shared" si="58"/>
        <v/>
      </c>
      <c r="T570" s="3" t="str">
        <f t="shared" si="59"/>
        <v xml:space="preserve"> </v>
      </c>
      <c r="U570" s="3" t="str">
        <f>IF(D570&lt;&gt;"",VLOOKUP(D570,'Drop downs'!B:C,2,0),"")</f>
        <v/>
      </c>
      <c r="V570" s="3" t="str">
        <f t="shared" si="61"/>
        <v/>
      </c>
    </row>
    <row r="571" spans="1:22" x14ac:dyDescent="0.3">
      <c r="A571" s="47" t="str">
        <f t="shared" si="56"/>
        <v/>
      </c>
      <c r="B571" s="173"/>
      <c r="C571" s="173"/>
      <c r="D571" s="173"/>
      <c r="E571" s="173"/>
      <c r="F571" s="173"/>
      <c r="G571" s="173"/>
      <c r="H571" s="173"/>
      <c r="I571" s="173"/>
      <c r="J571" s="174"/>
      <c r="K571" s="175"/>
      <c r="L571" s="175"/>
      <c r="M571" s="175"/>
      <c r="N571" s="176"/>
      <c r="O571" s="176"/>
      <c r="P571" s="176"/>
      <c r="Q571" s="11" t="str">
        <f t="shared" si="60"/>
        <v/>
      </c>
      <c r="R571" s="171" t="str">
        <f t="shared" si="57"/>
        <v/>
      </c>
      <c r="S571" s="172" t="str">
        <f t="shared" si="58"/>
        <v/>
      </c>
      <c r="T571" s="3" t="str">
        <f t="shared" si="59"/>
        <v xml:space="preserve"> </v>
      </c>
      <c r="U571" s="3" t="str">
        <f>IF(D571&lt;&gt;"",VLOOKUP(D571,'Drop downs'!B:C,2,0),"")</f>
        <v/>
      </c>
      <c r="V571" s="3" t="str">
        <f t="shared" si="61"/>
        <v/>
      </c>
    </row>
    <row r="572" spans="1:22" x14ac:dyDescent="0.3">
      <c r="A572" s="47" t="str">
        <f t="shared" si="56"/>
        <v/>
      </c>
      <c r="B572" s="173"/>
      <c r="C572" s="173"/>
      <c r="D572" s="173"/>
      <c r="E572" s="173"/>
      <c r="F572" s="173"/>
      <c r="G572" s="173"/>
      <c r="H572" s="173"/>
      <c r="I572" s="173"/>
      <c r="J572" s="174"/>
      <c r="K572" s="175"/>
      <c r="L572" s="175"/>
      <c r="M572" s="175"/>
      <c r="N572" s="176"/>
      <c r="O572" s="176"/>
      <c r="P572" s="176"/>
      <c r="Q572" s="11" t="str">
        <f t="shared" si="60"/>
        <v/>
      </c>
      <c r="R572" s="171" t="str">
        <f t="shared" si="57"/>
        <v/>
      </c>
      <c r="S572" s="172" t="str">
        <f t="shared" si="58"/>
        <v/>
      </c>
      <c r="T572" s="3" t="str">
        <f t="shared" si="59"/>
        <v xml:space="preserve"> </v>
      </c>
      <c r="U572" s="3" t="str">
        <f>IF(D572&lt;&gt;"",VLOOKUP(D572,'Drop downs'!B:C,2,0),"")</f>
        <v/>
      </c>
      <c r="V572" s="3" t="str">
        <f t="shared" si="61"/>
        <v/>
      </c>
    </row>
    <row r="573" spans="1:22" x14ac:dyDescent="0.3">
      <c r="A573" s="47" t="str">
        <f t="shared" si="56"/>
        <v/>
      </c>
      <c r="B573" s="173"/>
      <c r="C573" s="173"/>
      <c r="D573" s="173"/>
      <c r="E573" s="173"/>
      <c r="F573" s="173"/>
      <c r="G573" s="173"/>
      <c r="H573" s="173"/>
      <c r="I573" s="173"/>
      <c r="J573" s="174"/>
      <c r="K573" s="175"/>
      <c r="L573" s="175"/>
      <c r="M573" s="175"/>
      <c r="N573" s="176"/>
      <c r="O573" s="176"/>
      <c r="P573" s="176"/>
      <c r="Q573" s="11" t="str">
        <f t="shared" si="60"/>
        <v/>
      </c>
      <c r="R573" s="171" t="str">
        <f t="shared" si="57"/>
        <v/>
      </c>
      <c r="S573" s="172" t="str">
        <f t="shared" si="58"/>
        <v/>
      </c>
      <c r="T573" s="3" t="str">
        <f t="shared" si="59"/>
        <v xml:space="preserve"> </v>
      </c>
      <c r="U573" s="3" t="str">
        <f>IF(D573&lt;&gt;"",VLOOKUP(D573,'Drop downs'!B:C,2,0),"")</f>
        <v/>
      </c>
      <c r="V573" s="3" t="str">
        <f t="shared" si="61"/>
        <v/>
      </c>
    </row>
    <row r="574" spans="1:22" x14ac:dyDescent="0.3">
      <c r="A574" s="47" t="str">
        <f t="shared" si="56"/>
        <v/>
      </c>
      <c r="B574" s="173"/>
      <c r="C574" s="173"/>
      <c r="D574" s="173"/>
      <c r="E574" s="173"/>
      <c r="F574" s="173"/>
      <c r="G574" s="173"/>
      <c r="H574" s="173"/>
      <c r="I574" s="173"/>
      <c r="J574" s="174"/>
      <c r="K574" s="175"/>
      <c r="L574" s="175"/>
      <c r="M574" s="175"/>
      <c r="N574" s="176"/>
      <c r="O574" s="176"/>
      <c r="P574" s="176"/>
      <c r="Q574" s="11" t="str">
        <f t="shared" si="60"/>
        <v/>
      </c>
      <c r="R574" s="171" t="str">
        <f t="shared" si="57"/>
        <v/>
      </c>
      <c r="S574" s="172" t="str">
        <f t="shared" si="58"/>
        <v/>
      </c>
      <c r="T574" s="3" t="str">
        <f t="shared" si="59"/>
        <v xml:space="preserve"> </v>
      </c>
      <c r="U574" s="3" t="str">
        <f>IF(D574&lt;&gt;"",VLOOKUP(D574,'Drop downs'!B:C,2,0),"")</f>
        <v/>
      </c>
      <c r="V574" s="3" t="str">
        <f t="shared" si="61"/>
        <v/>
      </c>
    </row>
    <row r="575" spans="1:22" x14ac:dyDescent="0.3">
      <c r="A575" s="47" t="str">
        <f t="shared" ref="A575:A638" si="62">IF(C574&lt;&gt;0,A574+1,"")</f>
        <v/>
      </c>
      <c r="B575" s="173"/>
      <c r="C575" s="173"/>
      <c r="D575" s="173"/>
      <c r="E575" s="173"/>
      <c r="F575" s="173"/>
      <c r="G575" s="173"/>
      <c r="H575" s="173"/>
      <c r="I575" s="173"/>
      <c r="J575" s="174"/>
      <c r="K575" s="175"/>
      <c r="L575" s="175"/>
      <c r="M575" s="175"/>
      <c r="N575" s="176"/>
      <c r="O575" s="176"/>
      <c r="P575" s="176"/>
      <c r="Q575" s="11" t="str">
        <f t="shared" si="60"/>
        <v/>
      </c>
      <c r="R575" s="171" t="str">
        <f t="shared" ref="R575:R638" si="63">IF(O575&lt;&gt;"",EDATE(O575,$N$6),"")</f>
        <v/>
      </c>
      <c r="S575" s="172" t="str">
        <f t="shared" ref="S575:S638" si="64">IFERROR(EOMONTH(R575,-1)+1,"")</f>
        <v/>
      </c>
      <c r="T575" s="3" t="str">
        <f t="shared" ref="T575:T638" si="65">J575&amp;" "&amp;D575</f>
        <v xml:space="preserve"> </v>
      </c>
      <c r="U575" s="3" t="str">
        <f>IF(D575&lt;&gt;"",VLOOKUP(D575,'Drop downs'!B:C,2,0),"")</f>
        <v/>
      </c>
      <c r="V575" s="3" t="str">
        <f t="shared" si="61"/>
        <v/>
      </c>
    </row>
    <row r="576" spans="1:22" x14ac:dyDescent="0.3">
      <c r="A576" s="47" t="str">
        <f t="shared" si="62"/>
        <v/>
      </c>
      <c r="B576" s="173"/>
      <c r="C576" s="173"/>
      <c r="D576" s="173"/>
      <c r="E576" s="173"/>
      <c r="F576" s="173"/>
      <c r="G576" s="173"/>
      <c r="H576" s="173"/>
      <c r="I576" s="173"/>
      <c r="J576" s="174"/>
      <c r="K576" s="175"/>
      <c r="L576" s="175"/>
      <c r="M576" s="175"/>
      <c r="N576" s="176"/>
      <c r="O576" s="176"/>
      <c r="P576" s="176"/>
      <c r="Q576" s="11" t="str">
        <f t="shared" si="60"/>
        <v/>
      </c>
      <c r="R576" s="171" t="str">
        <f t="shared" si="63"/>
        <v/>
      </c>
      <c r="S576" s="172" t="str">
        <f t="shared" si="64"/>
        <v/>
      </c>
      <c r="T576" s="3" t="str">
        <f t="shared" si="65"/>
        <v xml:space="preserve"> </v>
      </c>
      <c r="U576" s="3" t="str">
        <f>IF(D576&lt;&gt;"",VLOOKUP(D576,'Drop downs'!B:C,2,0),"")</f>
        <v/>
      </c>
      <c r="V576" s="3" t="str">
        <f t="shared" si="61"/>
        <v/>
      </c>
    </row>
    <row r="577" spans="1:22" x14ac:dyDescent="0.3">
      <c r="A577" s="47" t="str">
        <f t="shared" si="62"/>
        <v/>
      </c>
      <c r="B577" s="173"/>
      <c r="C577" s="173"/>
      <c r="D577" s="173"/>
      <c r="E577" s="173"/>
      <c r="F577" s="173"/>
      <c r="G577" s="173"/>
      <c r="H577" s="173"/>
      <c r="I577" s="173"/>
      <c r="J577" s="174"/>
      <c r="K577" s="175"/>
      <c r="L577" s="175"/>
      <c r="M577" s="175"/>
      <c r="N577" s="176"/>
      <c r="O577" s="176"/>
      <c r="P577" s="176"/>
      <c r="Q577" s="11" t="str">
        <f t="shared" si="60"/>
        <v/>
      </c>
      <c r="R577" s="171" t="str">
        <f t="shared" si="63"/>
        <v/>
      </c>
      <c r="S577" s="172" t="str">
        <f t="shared" si="64"/>
        <v/>
      </c>
      <c r="T577" s="3" t="str">
        <f t="shared" si="65"/>
        <v xml:space="preserve"> </v>
      </c>
      <c r="U577" s="3" t="str">
        <f>IF(D577&lt;&gt;"",VLOOKUP(D577,'Drop downs'!B:C,2,0),"")</f>
        <v/>
      </c>
      <c r="V577" s="3" t="str">
        <f t="shared" si="61"/>
        <v/>
      </c>
    </row>
    <row r="578" spans="1:22" x14ac:dyDescent="0.3">
      <c r="A578" s="47" t="str">
        <f t="shared" si="62"/>
        <v/>
      </c>
      <c r="B578" s="173"/>
      <c r="C578" s="173"/>
      <c r="D578" s="173"/>
      <c r="E578" s="173"/>
      <c r="F578" s="173"/>
      <c r="G578" s="173"/>
      <c r="H578" s="173"/>
      <c r="I578" s="173"/>
      <c r="J578" s="174"/>
      <c r="K578" s="175"/>
      <c r="L578" s="175"/>
      <c r="M578" s="175"/>
      <c r="N578" s="176"/>
      <c r="O578" s="176"/>
      <c r="P578" s="176"/>
      <c r="Q578" s="11" t="str">
        <f t="shared" si="60"/>
        <v/>
      </c>
      <c r="R578" s="171" t="str">
        <f t="shared" si="63"/>
        <v/>
      </c>
      <c r="S578" s="172" t="str">
        <f t="shared" si="64"/>
        <v/>
      </c>
      <c r="T578" s="3" t="str">
        <f t="shared" si="65"/>
        <v xml:space="preserve"> </v>
      </c>
      <c r="U578" s="3" t="str">
        <f>IF(D578&lt;&gt;"",VLOOKUP(D578,'Drop downs'!B:C,2,0),"")</f>
        <v/>
      </c>
      <c r="V578" s="3" t="str">
        <f t="shared" si="61"/>
        <v/>
      </c>
    </row>
    <row r="579" spans="1:22" x14ac:dyDescent="0.3">
      <c r="A579" s="47" t="str">
        <f t="shared" si="62"/>
        <v/>
      </c>
      <c r="B579" s="173"/>
      <c r="C579" s="173"/>
      <c r="D579" s="173"/>
      <c r="E579" s="173"/>
      <c r="F579" s="173"/>
      <c r="G579" s="173"/>
      <c r="H579" s="173"/>
      <c r="I579" s="173"/>
      <c r="J579" s="174"/>
      <c r="K579" s="175"/>
      <c r="L579" s="175"/>
      <c r="M579" s="175"/>
      <c r="N579" s="176"/>
      <c r="O579" s="176"/>
      <c r="P579" s="176"/>
      <c r="Q579" s="11" t="str">
        <f t="shared" si="60"/>
        <v/>
      </c>
      <c r="R579" s="171" t="str">
        <f t="shared" si="63"/>
        <v/>
      </c>
      <c r="S579" s="172" t="str">
        <f t="shared" si="64"/>
        <v/>
      </c>
      <c r="T579" s="3" t="str">
        <f t="shared" si="65"/>
        <v xml:space="preserve"> </v>
      </c>
      <c r="U579" s="3" t="str">
        <f>IF(D579&lt;&gt;"",VLOOKUP(D579,'Drop downs'!B:C,2,0),"")</f>
        <v/>
      </c>
      <c r="V579" s="3" t="str">
        <f t="shared" si="61"/>
        <v/>
      </c>
    </row>
    <row r="580" spans="1:22" x14ac:dyDescent="0.3">
      <c r="A580" s="47" t="str">
        <f t="shared" si="62"/>
        <v/>
      </c>
      <c r="B580" s="173"/>
      <c r="C580" s="173"/>
      <c r="D580" s="173"/>
      <c r="E580" s="173"/>
      <c r="F580" s="173"/>
      <c r="G580" s="173"/>
      <c r="H580" s="173"/>
      <c r="I580" s="173"/>
      <c r="J580" s="174"/>
      <c r="K580" s="175"/>
      <c r="L580" s="175"/>
      <c r="M580" s="175"/>
      <c r="N580" s="176"/>
      <c r="O580" s="176"/>
      <c r="P580" s="176"/>
      <c r="Q580" s="11" t="str">
        <f t="shared" si="60"/>
        <v/>
      </c>
      <c r="R580" s="171" t="str">
        <f t="shared" si="63"/>
        <v/>
      </c>
      <c r="S580" s="172" t="str">
        <f t="shared" si="64"/>
        <v/>
      </c>
      <c r="T580" s="3" t="str">
        <f t="shared" si="65"/>
        <v xml:space="preserve"> </v>
      </c>
      <c r="U580" s="3" t="str">
        <f>IF(D580&lt;&gt;"",VLOOKUP(D580,'Drop downs'!B:C,2,0),"")</f>
        <v/>
      </c>
      <c r="V580" s="3" t="str">
        <f t="shared" si="61"/>
        <v/>
      </c>
    </row>
    <row r="581" spans="1:22" x14ac:dyDescent="0.3">
      <c r="A581" s="47" t="str">
        <f t="shared" si="62"/>
        <v/>
      </c>
      <c r="B581" s="173"/>
      <c r="C581" s="173"/>
      <c r="D581" s="173"/>
      <c r="E581" s="173"/>
      <c r="F581" s="173"/>
      <c r="G581" s="173"/>
      <c r="H581" s="173"/>
      <c r="I581" s="173"/>
      <c r="J581" s="174"/>
      <c r="K581" s="175"/>
      <c r="L581" s="175"/>
      <c r="M581" s="175"/>
      <c r="N581" s="176"/>
      <c r="O581" s="176"/>
      <c r="P581" s="176"/>
      <c r="Q581" s="11" t="str">
        <f t="shared" si="60"/>
        <v/>
      </c>
      <c r="R581" s="171" t="str">
        <f t="shared" si="63"/>
        <v/>
      </c>
      <c r="S581" s="172" t="str">
        <f t="shared" si="64"/>
        <v/>
      </c>
      <c r="T581" s="3" t="str">
        <f t="shared" si="65"/>
        <v xml:space="preserve"> </v>
      </c>
      <c r="U581" s="3" t="str">
        <f>IF(D581&lt;&gt;"",VLOOKUP(D581,'Drop downs'!B:C,2,0),"")</f>
        <v/>
      </c>
      <c r="V581" s="3" t="str">
        <f t="shared" si="61"/>
        <v/>
      </c>
    </row>
    <row r="582" spans="1:22" x14ac:dyDescent="0.3">
      <c r="A582" s="47" t="str">
        <f t="shared" si="62"/>
        <v/>
      </c>
      <c r="B582" s="173"/>
      <c r="C582" s="173"/>
      <c r="D582" s="173"/>
      <c r="E582" s="173"/>
      <c r="F582" s="173"/>
      <c r="G582" s="173"/>
      <c r="H582" s="173"/>
      <c r="I582" s="173"/>
      <c r="J582" s="174"/>
      <c r="K582" s="175"/>
      <c r="L582" s="175"/>
      <c r="M582" s="175"/>
      <c r="N582" s="176"/>
      <c r="O582" s="176"/>
      <c r="P582" s="176"/>
      <c r="Q582" s="11" t="str">
        <f t="shared" si="60"/>
        <v/>
      </c>
      <c r="R582" s="171" t="str">
        <f t="shared" si="63"/>
        <v/>
      </c>
      <c r="S582" s="172" t="str">
        <f t="shared" si="64"/>
        <v/>
      </c>
      <c r="T582" s="3" t="str">
        <f t="shared" si="65"/>
        <v xml:space="preserve"> </v>
      </c>
      <c r="U582" s="3" t="str">
        <f>IF(D582&lt;&gt;"",VLOOKUP(D582,'Drop downs'!B:C,2,0),"")</f>
        <v/>
      </c>
      <c r="V582" s="3" t="str">
        <f t="shared" si="61"/>
        <v/>
      </c>
    </row>
    <row r="583" spans="1:22" x14ac:dyDescent="0.3">
      <c r="A583" s="47" t="str">
        <f t="shared" si="62"/>
        <v/>
      </c>
      <c r="B583" s="173"/>
      <c r="C583" s="173"/>
      <c r="D583" s="173"/>
      <c r="E583" s="173"/>
      <c r="F583" s="173"/>
      <c r="G583" s="173"/>
      <c r="H583" s="173"/>
      <c r="I583" s="173"/>
      <c r="J583" s="174"/>
      <c r="K583" s="175"/>
      <c r="L583" s="175"/>
      <c r="M583" s="175"/>
      <c r="N583" s="176"/>
      <c r="O583" s="176"/>
      <c r="P583" s="176"/>
      <c r="Q583" s="11" t="str">
        <f t="shared" si="60"/>
        <v/>
      </c>
      <c r="R583" s="171" t="str">
        <f t="shared" si="63"/>
        <v/>
      </c>
      <c r="S583" s="172" t="str">
        <f t="shared" si="64"/>
        <v/>
      </c>
      <c r="T583" s="3" t="str">
        <f t="shared" si="65"/>
        <v xml:space="preserve"> </v>
      </c>
      <c r="U583" s="3" t="str">
        <f>IF(D583&lt;&gt;"",VLOOKUP(D583,'Drop downs'!B:C,2,0),"")</f>
        <v/>
      </c>
      <c r="V583" s="3" t="str">
        <f t="shared" si="61"/>
        <v/>
      </c>
    </row>
    <row r="584" spans="1:22" x14ac:dyDescent="0.3">
      <c r="A584" s="47" t="str">
        <f t="shared" si="62"/>
        <v/>
      </c>
      <c r="B584" s="173"/>
      <c r="C584" s="173"/>
      <c r="D584" s="173"/>
      <c r="E584" s="173"/>
      <c r="F584" s="173"/>
      <c r="G584" s="173"/>
      <c r="H584" s="173"/>
      <c r="I584" s="173"/>
      <c r="J584" s="174"/>
      <c r="K584" s="175"/>
      <c r="L584" s="175"/>
      <c r="M584" s="175"/>
      <c r="N584" s="176"/>
      <c r="O584" s="176"/>
      <c r="P584" s="176"/>
      <c r="Q584" s="11" t="str">
        <f t="shared" si="60"/>
        <v/>
      </c>
      <c r="R584" s="171" t="str">
        <f t="shared" si="63"/>
        <v/>
      </c>
      <c r="S584" s="172" t="str">
        <f t="shared" si="64"/>
        <v/>
      </c>
      <c r="T584" s="3" t="str">
        <f t="shared" si="65"/>
        <v xml:space="preserve"> </v>
      </c>
      <c r="U584" s="3" t="str">
        <f>IF(D584&lt;&gt;"",VLOOKUP(D584,'Drop downs'!B:C,2,0),"")</f>
        <v/>
      </c>
      <c r="V584" s="3" t="str">
        <f t="shared" si="61"/>
        <v/>
      </c>
    </row>
    <row r="585" spans="1:22" x14ac:dyDescent="0.3">
      <c r="A585" s="47" t="str">
        <f t="shared" si="62"/>
        <v/>
      </c>
      <c r="B585" s="173"/>
      <c r="C585" s="173"/>
      <c r="D585" s="173"/>
      <c r="E585" s="173"/>
      <c r="F585" s="173"/>
      <c r="G585" s="173"/>
      <c r="H585" s="173"/>
      <c r="I585" s="173"/>
      <c r="J585" s="174"/>
      <c r="K585" s="175"/>
      <c r="L585" s="175"/>
      <c r="M585" s="175"/>
      <c r="N585" s="176"/>
      <c r="O585" s="176"/>
      <c r="P585" s="176"/>
      <c r="Q585" s="11" t="str">
        <f t="shared" si="60"/>
        <v/>
      </c>
      <c r="R585" s="171" t="str">
        <f t="shared" si="63"/>
        <v/>
      </c>
      <c r="S585" s="172" t="str">
        <f t="shared" si="64"/>
        <v/>
      </c>
      <c r="T585" s="3" t="str">
        <f t="shared" si="65"/>
        <v xml:space="preserve"> </v>
      </c>
      <c r="U585" s="3" t="str">
        <f>IF(D585&lt;&gt;"",VLOOKUP(D585,'Drop downs'!B:C,2,0),"")</f>
        <v/>
      </c>
      <c r="V585" s="3" t="str">
        <f t="shared" si="61"/>
        <v/>
      </c>
    </row>
    <row r="586" spans="1:22" x14ac:dyDescent="0.3">
      <c r="A586" s="47" t="str">
        <f t="shared" si="62"/>
        <v/>
      </c>
      <c r="B586" s="173"/>
      <c r="C586" s="173"/>
      <c r="D586" s="173"/>
      <c r="E586" s="173"/>
      <c r="F586" s="173"/>
      <c r="G586" s="173"/>
      <c r="H586" s="173"/>
      <c r="I586" s="173"/>
      <c r="J586" s="174"/>
      <c r="K586" s="175"/>
      <c r="L586" s="175"/>
      <c r="M586" s="175"/>
      <c r="N586" s="176"/>
      <c r="O586" s="176"/>
      <c r="P586" s="176"/>
      <c r="Q586" s="11" t="str">
        <f t="shared" si="60"/>
        <v/>
      </c>
      <c r="R586" s="171" t="str">
        <f t="shared" si="63"/>
        <v/>
      </c>
      <c r="S586" s="172" t="str">
        <f t="shared" si="64"/>
        <v/>
      </c>
      <c r="T586" s="3" t="str">
        <f t="shared" si="65"/>
        <v xml:space="preserve"> </v>
      </c>
      <c r="U586" s="3" t="str">
        <f>IF(D586&lt;&gt;"",VLOOKUP(D586,'Drop downs'!B:C,2,0),"")</f>
        <v/>
      </c>
      <c r="V586" s="3" t="str">
        <f t="shared" si="61"/>
        <v/>
      </c>
    </row>
    <row r="587" spans="1:22" x14ac:dyDescent="0.3">
      <c r="A587" s="47" t="str">
        <f t="shared" si="62"/>
        <v/>
      </c>
      <c r="B587" s="173"/>
      <c r="C587" s="173"/>
      <c r="D587" s="173"/>
      <c r="E587" s="173"/>
      <c r="F587" s="173"/>
      <c r="G587" s="173"/>
      <c r="H587" s="173"/>
      <c r="I587" s="173"/>
      <c r="J587" s="174"/>
      <c r="K587" s="175"/>
      <c r="L587" s="175"/>
      <c r="M587" s="175"/>
      <c r="N587" s="176"/>
      <c r="O587" s="176"/>
      <c r="P587" s="176"/>
      <c r="Q587" s="11" t="str">
        <f t="shared" ref="Q587:Q650" si="66">IF(I587="contracted",M587,IF(M587&lt;&gt;"",M587*(1-$M$6),""))</f>
        <v/>
      </c>
      <c r="R587" s="171" t="str">
        <f t="shared" si="63"/>
        <v/>
      </c>
      <c r="S587" s="172" t="str">
        <f t="shared" si="64"/>
        <v/>
      </c>
      <c r="T587" s="3" t="str">
        <f t="shared" si="65"/>
        <v xml:space="preserve"> </v>
      </c>
      <c r="U587" s="3" t="str">
        <f>IF(D587&lt;&gt;"",VLOOKUP(D587,'Drop downs'!B:C,2,0),"")</f>
        <v/>
      </c>
      <c r="V587" s="3" t="str">
        <f t="shared" ref="V587:V650" si="67">IFERROR(R587-N587,"")</f>
        <v/>
      </c>
    </row>
    <row r="588" spans="1:22" x14ac:dyDescent="0.3">
      <c r="A588" s="47" t="str">
        <f t="shared" si="62"/>
        <v/>
      </c>
      <c r="B588" s="173"/>
      <c r="C588" s="173"/>
      <c r="D588" s="173"/>
      <c r="E588" s="173"/>
      <c r="F588" s="173"/>
      <c r="G588" s="173"/>
      <c r="H588" s="173"/>
      <c r="I588" s="173"/>
      <c r="J588" s="174"/>
      <c r="K588" s="175"/>
      <c r="L588" s="175"/>
      <c r="M588" s="175"/>
      <c r="N588" s="176"/>
      <c r="O588" s="176"/>
      <c r="P588" s="176"/>
      <c r="Q588" s="11" t="str">
        <f t="shared" si="66"/>
        <v/>
      </c>
      <c r="R588" s="171" t="str">
        <f t="shared" si="63"/>
        <v/>
      </c>
      <c r="S588" s="172" t="str">
        <f t="shared" si="64"/>
        <v/>
      </c>
      <c r="T588" s="3" t="str">
        <f t="shared" si="65"/>
        <v xml:space="preserve"> </v>
      </c>
      <c r="U588" s="3" t="str">
        <f>IF(D588&lt;&gt;"",VLOOKUP(D588,'Drop downs'!B:C,2,0),"")</f>
        <v/>
      </c>
      <c r="V588" s="3" t="str">
        <f t="shared" si="67"/>
        <v/>
      </c>
    </row>
    <row r="589" spans="1:22" x14ac:dyDescent="0.3">
      <c r="A589" s="47" t="str">
        <f t="shared" si="62"/>
        <v/>
      </c>
      <c r="B589" s="173"/>
      <c r="C589" s="173"/>
      <c r="D589" s="173"/>
      <c r="E589" s="173"/>
      <c r="F589" s="173"/>
      <c r="G589" s="173"/>
      <c r="H589" s="173"/>
      <c r="I589" s="173"/>
      <c r="J589" s="174"/>
      <c r="K589" s="175"/>
      <c r="L589" s="175"/>
      <c r="M589" s="175"/>
      <c r="N589" s="176"/>
      <c r="O589" s="176"/>
      <c r="P589" s="176"/>
      <c r="Q589" s="11" t="str">
        <f t="shared" si="66"/>
        <v/>
      </c>
      <c r="R589" s="171" t="str">
        <f t="shared" si="63"/>
        <v/>
      </c>
      <c r="S589" s="172" t="str">
        <f t="shared" si="64"/>
        <v/>
      </c>
      <c r="T589" s="3" t="str">
        <f t="shared" si="65"/>
        <v xml:space="preserve"> </v>
      </c>
      <c r="U589" s="3" t="str">
        <f>IF(D589&lt;&gt;"",VLOOKUP(D589,'Drop downs'!B:C,2,0),"")</f>
        <v/>
      </c>
      <c r="V589" s="3" t="str">
        <f t="shared" si="67"/>
        <v/>
      </c>
    </row>
    <row r="590" spans="1:22" x14ac:dyDescent="0.3">
      <c r="A590" s="47" t="str">
        <f t="shared" si="62"/>
        <v/>
      </c>
      <c r="B590" s="173"/>
      <c r="C590" s="173"/>
      <c r="D590" s="173"/>
      <c r="E590" s="173"/>
      <c r="F590" s="173"/>
      <c r="G590" s="173"/>
      <c r="H590" s="173"/>
      <c r="I590" s="173"/>
      <c r="J590" s="174"/>
      <c r="K590" s="175"/>
      <c r="L590" s="175"/>
      <c r="M590" s="175"/>
      <c r="N590" s="176"/>
      <c r="O590" s="176"/>
      <c r="P590" s="176"/>
      <c r="Q590" s="11" t="str">
        <f t="shared" si="66"/>
        <v/>
      </c>
      <c r="R590" s="171" t="str">
        <f t="shared" si="63"/>
        <v/>
      </c>
      <c r="S590" s="172" t="str">
        <f t="shared" si="64"/>
        <v/>
      </c>
      <c r="T590" s="3" t="str">
        <f t="shared" si="65"/>
        <v xml:space="preserve"> </v>
      </c>
      <c r="U590" s="3" t="str">
        <f>IF(D590&lt;&gt;"",VLOOKUP(D590,'Drop downs'!B:C,2,0),"")</f>
        <v/>
      </c>
      <c r="V590" s="3" t="str">
        <f t="shared" si="67"/>
        <v/>
      </c>
    </row>
    <row r="591" spans="1:22" x14ac:dyDescent="0.3">
      <c r="A591" s="47" t="str">
        <f t="shared" si="62"/>
        <v/>
      </c>
      <c r="B591" s="173"/>
      <c r="C591" s="173"/>
      <c r="D591" s="173"/>
      <c r="E591" s="173"/>
      <c r="F591" s="173"/>
      <c r="G591" s="173"/>
      <c r="H591" s="173"/>
      <c r="I591" s="173"/>
      <c r="J591" s="174"/>
      <c r="K591" s="175"/>
      <c r="L591" s="175"/>
      <c r="M591" s="175"/>
      <c r="N591" s="176"/>
      <c r="O591" s="176"/>
      <c r="P591" s="176"/>
      <c r="Q591" s="11" t="str">
        <f t="shared" si="66"/>
        <v/>
      </c>
      <c r="R591" s="171" t="str">
        <f t="shared" si="63"/>
        <v/>
      </c>
      <c r="S591" s="172" t="str">
        <f t="shared" si="64"/>
        <v/>
      </c>
      <c r="T591" s="3" t="str">
        <f t="shared" si="65"/>
        <v xml:space="preserve"> </v>
      </c>
      <c r="U591" s="3" t="str">
        <f>IF(D591&lt;&gt;"",VLOOKUP(D591,'Drop downs'!B:C,2,0),"")</f>
        <v/>
      </c>
      <c r="V591" s="3" t="str">
        <f t="shared" si="67"/>
        <v/>
      </c>
    </row>
    <row r="592" spans="1:22" x14ac:dyDescent="0.3">
      <c r="A592" s="47" t="str">
        <f t="shared" si="62"/>
        <v/>
      </c>
      <c r="B592" s="173"/>
      <c r="C592" s="173"/>
      <c r="D592" s="173"/>
      <c r="E592" s="173"/>
      <c r="F592" s="173"/>
      <c r="G592" s="173"/>
      <c r="H592" s="173"/>
      <c r="I592" s="173"/>
      <c r="J592" s="174"/>
      <c r="K592" s="175"/>
      <c r="L592" s="175"/>
      <c r="M592" s="175"/>
      <c r="N592" s="176"/>
      <c r="O592" s="176"/>
      <c r="P592" s="176"/>
      <c r="Q592" s="11" t="str">
        <f t="shared" si="66"/>
        <v/>
      </c>
      <c r="R592" s="171" t="str">
        <f t="shared" si="63"/>
        <v/>
      </c>
      <c r="S592" s="172" t="str">
        <f t="shared" si="64"/>
        <v/>
      </c>
      <c r="T592" s="3" t="str">
        <f t="shared" si="65"/>
        <v xml:space="preserve"> </v>
      </c>
      <c r="U592" s="3" t="str">
        <f>IF(D592&lt;&gt;"",VLOOKUP(D592,'Drop downs'!B:C,2,0),"")</f>
        <v/>
      </c>
      <c r="V592" s="3" t="str">
        <f t="shared" si="67"/>
        <v/>
      </c>
    </row>
    <row r="593" spans="1:22" x14ac:dyDescent="0.3">
      <c r="A593" s="47" t="str">
        <f t="shared" si="62"/>
        <v/>
      </c>
      <c r="B593" s="173"/>
      <c r="C593" s="173"/>
      <c r="D593" s="173"/>
      <c r="E593" s="173"/>
      <c r="F593" s="173"/>
      <c r="G593" s="173"/>
      <c r="H593" s="173"/>
      <c r="I593" s="173"/>
      <c r="J593" s="174"/>
      <c r="K593" s="175"/>
      <c r="L593" s="175"/>
      <c r="M593" s="175"/>
      <c r="N593" s="176"/>
      <c r="O593" s="176"/>
      <c r="P593" s="176"/>
      <c r="Q593" s="11" t="str">
        <f t="shared" si="66"/>
        <v/>
      </c>
      <c r="R593" s="171" t="str">
        <f t="shared" si="63"/>
        <v/>
      </c>
      <c r="S593" s="172" t="str">
        <f t="shared" si="64"/>
        <v/>
      </c>
      <c r="T593" s="3" t="str">
        <f t="shared" si="65"/>
        <v xml:space="preserve"> </v>
      </c>
      <c r="U593" s="3" t="str">
        <f>IF(D593&lt;&gt;"",VLOOKUP(D593,'Drop downs'!B:C,2,0),"")</f>
        <v/>
      </c>
      <c r="V593" s="3" t="str">
        <f t="shared" si="67"/>
        <v/>
      </c>
    </row>
    <row r="594" spans="1:22" x14ac:dyDescent="0.3">
      <c r="A594" s="47" t="str">
        <f t="shared" si="62"/>
        <v/>
      </c>
      <c r="B594" s="173"/>
      <c r="C594" s="173"/>
      <c r="D594" s="173"/>
      <c r="E594" s="173"/>
      <c r="F594" s="173"/>
      <c r="G594" s="173"/>
      <c r="H594" s="173"/>
      <c r="I594" s="173"/>
      <c r="J594" s="174"/>
      <c r="K594" s="175"/>
      <c r="L594" s="175"/>
      <c r="M594" s="175"/>
      <c r="N594" s="176"/>
      <c r="O594" s="176"/>
      <c r="P594" s="176"/>
      <c r="Q594" s="11" t="str">
        <f t="shared" si="66"/>
        <v/>
      </c>
      <c r="R594" s="171" t="str">
        <f t="shared" si="63"/>
        <v/>
      </c>
      <c r="S594" s="172" t="str">
        <f t="shared" si="64"/>
        <v/>
      </c>
      <c r="T594" s="3" t="str">
        <f t="shared" si="65"/>
        <v xml:space="preserve"> </v>
      </c>
      <c r="U594" s="3" t="str">
        <f>IF(D594&lt;&gt;"",VLOOKUP(D594,'Drop downs'!B:C,2,0),"")</f>
        <v/>
      </c>
      <c r="V594" s="3" t="str">
        <f t="shared" si="67"/>
        <v/>
      </c>
    </row>
    <row r="595" spans="1:22" x14ac:dyDescent="0.3">
      <c r="A595" s="47" t="str">
        <f t="shared" si="62"/>
        <v/>
      </c>
      <c r="B595" s="173"/>
      <c r="C595" s="173"/>
      <c r="D595" s="173"/>
      <c r="E595" s="173"/>
      <c r="F595" s="173"/>
      <c r="G595" s="173"/>
      <c r="H595" s="173"/>
      <c r="I595" s="173"/>
      <c r="J595" s="174"/>
      <c r="K595" s="175"/>
      <c r="L595" s="175"/>
      <c r="M595" s="175"/>
      <c r="N595" s="176"/>
      <c r="O595" s="176"/>
      <c r="P595" s="176"/>
      <c r="Q595" s="11" t="str">
        <f t="shared" si="66"/>
        <v/>
      </c>
      <c r="R595" s="171" t="str">
        <f t="shared" si="63"/>
        <v/>
      </c>
      <c r="S595" s="172" t="str">
        <f t="shared" si="64"/>
        <v/>
      </c>
      <c r="T595" s="3" t="str">
        <f t="shared" si="65"/>
        <v xml:space="preserve"> </v>
      </c>
      <c r="U595" s="3" t="str">
        <f>IF(D595&lt;&gt;"",VLOOKUP(D595,'Drop downs'!B:C,2,0),"")</f>
        <v/>
      </c>
      <c r="V595" s="3" t="str">
        <f t="shared" si="67"/>
        <v/>
      </c>
    </row>
    <row r="596" spans="1:22" x14ac:dyDescent="0.3">
      <c r="A596" s="47" t="str">
        <f t="shared" si="62"/>
        <v/>
      </c>
      <c r="B596" s="173"/>
      <c r="C596" s="173"/>
      <c r="D596" s="173"/>
      <c r="E596" s="173"/>
      <c r="F596" s="173"/>
      <c r="G596" s="173"/>
      <c r="H596" s="173"/>
      <c r="I596" s="173"/>
      <c r="J596" s="174"/>
      <c r="K596" s="175"/>
      <c r="L596" s="175"/>
      <c r="M596" s="175"/>
      <c r="N596" s="176"/>
      <c r="O596" s="176"/>
      <c r="P596" s="176"/>
      <c r="Q596" s="11" t="str">
        <f t="shared" si="66"/>
        <v/>
      </c>
      <c r="R596" s="171" t="str">
        <f t="shared" si="63"/>
        <v/>
      </c>
      <c r="S596" s="172" t="str">
        <f t="shared" si="64"/>
        <v/>
      </c>
      <c r="T596" s="3" t="str">
        <f t="shared" si="65"/>
        <v xml:space="preserve"> </v>
      </c>
      <c r="U596" s="3" t="str">
        <f>IF(D596&lt;&gt;"",VLOOKUP(D596,'Drop downs'!B:C,2,0),"")</f>
        <v/>
      </c>
      <c r="V596" s="3" t="str">
        <f t="shared" si="67"/>
        <v/>
      </c>
    </row>
    <row r="597" spans="1:22" x14ac:dyDescent="0.3">
      <c r="A597" s="47" t="str">
        <f t="shared" si="62"/>
        <v/>
      </c>
      <c r="B597" s="173"/>
      <c r="C597" s="173"/>
      <c r="D597" s="173"/>
      <c r="E597" s="173"/>
      <c r="F597" s="173"/>
      <c r="G597" s="173"/>
      <c r="H597" s="173"/>
      <c r="I597" s="173"/>
      <c r="J597" s="174"/>
      <c r="K597" s="175"/>
      <c r="L597" s="175"/>
      <c r="M597" s="175"/>
      <c r="N597" s="176"/>
      <c r="O597" s="176"/>
      <c r="P597" s="176"/>
      <c r="Q597" s="11" t="str">
        <f t="shared" si="66"/>
        <v/>
      </c>
      <c r="R597" s="171" t="str">
        <f t="shared" si="63"/>
        <v/>
      </c>
      <c r="S597" s="172" t="str">
        <f t="shared" si="64"/>
        <v/>
      </c>
      <c r="T597" s="3" t="str">
        <f t="shared" si="65"/>
        <v xml:space="preserve"> </v>
      </c>
      <c r="U597" s="3" t="str">
        <f>IF(D597&lt;&gt;"",VLOOKUP(D597,'Drop downs'!B:C,2,0),"")</f>
        <v/>
      </c>
      <c r="V597" s="3" t="str">
        <f t="shared" si="67"/>
        <v/>
      </c>
    </row>
    <row r="598" spans="1:22" x14ac:dyDescent="0.3">
      <c r="A598" s="47" t="str">
        <f t="shared" si="62"/>
        <v/>
      </c>
      <c r="B598" s="173"/>
      <c r="C598" s="173"/>
      <c r="D598" s="173"/>
      <c r="E598" s="173"/>
      <c r="F598" s="173"/>
      <c r="G598" s="173"/>
      <c r="H598" s="173"/>
      <c r="I598" s="173"/>
      <c r="J598" s="174"/>
      <c r="K598" s="175"/>
      <c r="L598" s="175"/>
      <c r="M598" s="175"/>
      <c r="N598" s="176"/>
      <c r="O598" s="176"/>
      <c r="P598" s="176"/>
      <c r="Q598" s="11" t="str">
        <f t="shared" si="66"/>
        <v/>
      </c>
      <c r="R598" s="171" t="str">
        <f t="shared" si="63"/>
        <v/>
      </c>
      <c r="S598" s="172" t="str">
        <f t="shared" si="64"/>
        <v/>
      </c>
      <c r="T598" s="3" t="str">
        <f t="shared" si="65"/>
        <v xml:space="preserve"> </v>
      </c>
      <c r="U598" s="3" t="str">
        <f>IF(D598&lt;&gt;"",VLOOKUP(D598,'Drop downs'!B:C,2,0),"")</f>
        <v/>
      </c>
      <c r="V598" s="3" t="str">
        <f t="shared" si="67"/>
        <v/>
      </c>
    </row>
    <row r="599" spans="1:22" x14ac:dyDescent="0.3">
      <c r="A599" s="47" t="str">
        <f t="shared" si="62"/>
        <v/>
      </c>
      <c r="B599" s="173"/>
      <c r="C599" s="173"/>
      <c r="D599" s="173"/>
      <c r="E599" s="173"/>
      <c r="F599" s="173"/>
      <c r="G599" s="173"/>
      <c r="H599" s="173"/>
      <c r="I599" s="173"/>
      <c r="J599" s="174"/>
      <c r="K599" s="175"/>
      <c r="L599" s="175"/>
      <c r="M599" s="175"/>
      <c r="N599" s="176"/>
      <c r="O599" s="176"/>
      <c r="P599" s="176"/>
      <c r="Q599" s="11" t="str">
        <f t="shared" si="66"/>
        <v/>
      </c>
      <c r="R599" s="171" t="str">
        <f t="shared" si="63"/>
        <v/>
      </c>
      <c r="S599" s="172" t="str">
        <f t="shared" si="64"/>
        <v/>
      </c>
      <c r="T599" s="3" t="str">
        <f t="shared" si="65"/>
        <v xml:space="preserve"> </v>
      </c>
      <c r="U599" s="3" t="str">
        <f>IF(D599&lt;&gt;"",VLOOKUP(D599,'Drop downs'!B:C,2,0),"")</f>
        <v/>
      </c>
      <c r="V599" s="3" t="str">
        <f t="shared" si="67"/>
        <v/>
      </c>
    </row>
    <row r="600" spans="1:22" x14ac:dyDescent="0.3">
      <c r="A600" s="47" t="str">
        <f t="shared" si="62"/>
        <v/>
      </c>
      <c r="B600" s="173"/>
      <c r="C600" s="173"/>
      <c r="D600" s="173"/>
      <c r="E600" s="173"/>
      <c r="F600" s="173"/>
      <c r="G600" s="173"/>
      <c r="H600" s="173"/>
      <c r="I600" s="173"/>
      <c r="J600" s="174"/>
      <c r="K600" s="175"/>
      <c r="L600" s="175"/>
      <c r="M600" s="175"/>
      <c r="N600" s="176"/>
      <c r="O600" s="176"/>
      <c r="P600" s="176"/>
      <c r="Q600" s="11" t="str">
        <f t="shared" si="66"/>
        <v/>
      </c>
      <c r="R600" s="171" t="str">
        <f t="shared" si="63"/>
        <v/>
      </c>
      <c r="S600" s="172" t="str">
        <f t="shared" si="64"/>
        <v/>
      </c>
      <c r="T600" s="3" t="str">
        <f t="shared" si="65"/>
        <v xml:space="preserve"> </v>
      </c>
      <c r="U600" s="3" t="str">
        <f>IF(D600&lt;&gt;"",VLOOKUP(D600,'Drop downs'!B:C,2,0),"")</f>
        <v/>
      </c>
      <c r="V600" s="3" t="str">
        <f t="shared" si="67"/>
        <v/>
      </c>
    </row>
    <row r="601" spans="1:22" x14ac:dyDescent="0.3">
      <c r="A601" s="47" t="str">
        <f t="shared" si="62"/>
        <v/>
      </c>
      <c r="B601" s="173"/>
      <c r="C601" s="173"/>
      <c r="D601" s="173"/>
      <c r="E601" s="173"/>
      <c r="F601" s="173"/>
      <c r="G601" s="173"/>
      <c r="H601" s="173"/>
      <c r="I601" s="173"/>
      <c r="J601" s="174"/>
      <c r="K601" s="175"/>
      <c r="L601" s="175"/>
      <c r="M601" s="175"/>
      <c r="N601" s="176"/>
      <c r="O601" s="176"/>
      <c r="P601" s="176"/>
      <c r="Q601" s="11" t="str">
        <f t="shared" si="66"/>
        <v/>
      </c>
      <c r="R601" s="171" t="str">
        <f t="shared" si="63"/>
        <v/>
      </c>
      <c r="S601" s="172" t="str">
        <f t="shared" si="64"/>
        <v/>
      </c>
      <c r="T601" s="3" t="str">
        <f t="shared" si="65"/>
        <v xml:space="preserve"> </v>
      </c>
      <c r="U601" s="3" t="str">
        <f>IF(D601&lt;&gt;"",VLOOKUP(D601,'Drop downs'!B:C,2,0),"")</f>
        <v/>
      </c>
      <c r="V601" s="3" t="str">
        <f t="shared" si="67"/>
        <v/>
      </c>
    </row>
    <row r="602" spans="1:22" x14ac:dyDescent="0.3">
      <c r="A602" s="47" t="str">
        <f t="shared" si="62"/>
        <v/>
      </c>
      <c r="B602" s="173"/>
      <c r="C602" s="173"/>
      <c r="D602" s="173"/>
      <c r="E602" s="173"/>
      <c r="F602" s="173"/>
      <c r="G602" s="173"/>
      <c r="H602" s="173"/>
      <c r="I602" s="173"/>
      <c r="J602" s="174"/>
      <c r="K602" s="175"/>
      <c r="L602" s="175"/>
      <c r="M602" s="175"/>
      <c r="N602" s="176"/>
      <c r="O602" s="176"/>
      <c r="P602" s="176"/>
      <c r="Q602" s="11" t="str">
        <f t="shared" si="66"/>
        <v/>
      </c>
      <c r="R602" s="171" t="str">
        <f t="shared" si="63"/>
        <v/>
      </c>
      <c r="S602" s="172" t="str">
        <f t="shared" si="64"/>
        <v/>
      </c>
      <c r="T602" s="3" t="str">
        <f t="shared" si="65"/>
        <v xml:space="preserve"> </v>
      </c>
      <c r="U602" s="3" t="str">
        <f>IF(D602&lt;&gt;"",VLOOKUP(D602,'Drop downs'!B:C,2,0),"")</f>
        <v/>
      </c>
      <c r="V602" s="3" t="str">
        <f t="shared" si="67"/>
        <v/>
      </c>
    </row>
    <row r="603" spans="1:22" x14ac:dyDescent="0.3">
      <c r="A603" s="47" t="str">
        <f t="shared" si="62"/>
        <v/>
      </c>
      <c r="B603" s="173"/>
      <c r="C603" s="173"/>
      <c r="D603" s="173"/>
      <c r="E603" s="173"/>
      <c r="F603" s="173"/>
      <c r="G603" s="173"/>
      <c r="H603" s="173"/>
      <c r="I603" s="173"/>
      <c r="J603" s="174"/>
      <c r="K603" s="175"/>
      <c r="L603" s="175"/>
      <c r="M603" s="175"/>
      <c r="N603" s="176"/>
      <c r="O603" s="176"/>
      <c r="P603" s="176"/>
      <c r="Q603" s="11" t="str">
        <f t="shared" si="66"/>
        <v/>
      </c>
      <c r="R603" s="171" t="str">
        <f t="shared" si="63"/>
        <v/>
      </c>
      <c r="S603" s="172" t="str">
        <f t="shared" si="64"/>
        <v/>
      </c>
      <c r="T603" s="3" t="str">
        <f t="shared" si="65"/>
        <v xml:space="preserve"> </v>
      </c>
      <c r="U603" s="3" t="str">
        <f>IF(D603&lt;&gt;"",VLOOKUP(D603,'Drop downs'!B:C,2,0),"")</f>
        <v/>
      </c>
      <c r="V603" s="3" t="str">
        <f t="shared" si="67"/>
        <v/>
      </c>
    </row>
    <row r="604" spans="1:22" x14ac:dyDescent="0.3">
      <c r="A604" s="47" t="str">
        <f t="shared" si="62"/>
        <v/>
      </c>
      <c r="B604" s="173"/>
      <c r="C604" s="173"/>
      <c r="D604" s="173"/>
      <c r="E604" s="173"/>
      <c r="F604" s="173"/>
      <c r="G604" s="173"/>
      <c r="H604" s="173"/>
      <c r="I604" s="173"/>
      <c r="J604" s="174"/>
      <c r="K604" s="175"/>
      <c r="L604" s="175"/>
      <c r="M604" s="175"/>
      <c r="N604" s="176"/>
      <c r="O604" s="176"/>
      <c r="P604" s="176"/>
      <c r="Q604" s="11" t="str">
        <f t="shared" si="66"/>
        <v/>
      </c>
      <c r="R604" s="171" t="str">
        <f t="shared" si="63"/>
        <v/>
      </c>
      <c r="S604" s="172" t="str">
        <f t="shared" si="64"/>
        <v/>
      </c>
      <c r="T604" s="3" t="str">
        <f t="shared" si="65"/>
        <v xml:space="preserve"> </v>
      </c>
      <c r="U604" s="3" t="str">
        <f>IF(D604&lt;&gt;"",VLOOKUP(D604,'Drop downs'!B:C,2,0),"")</f>
        <v/>
      </c>
      <c r="V604" s="3" t="str">
        <f t="shared" si="67"/>
        <v/>
      </c>
    </row>
    <row r="605" spans="1:22" x14ac:dyDescent="0.3">
      <c r="A605" s="47" t="str">
        <f t="shared" si="62"/>
        <v/>
      </c>
      <c r="B605" s="173"/>
      <c r="C605" s="173"/>
      <c r="D605" s="173"/>
      <c r="E605" s="173"/>
      <c r="F605" s="173"/>
      <c r="G605" s="173"/>
      <c r="H605" s="173"/>
      <c r="I605" s="173"/>
      <c r="J605" s="174"/>
      <c r="K605" s="175"/>
      <c r="L605" s="175"/>
      <c r="M605" s="175"/>
      <c r="N605" s="176"/>
      <c r="O605" s="176"/>
      <c r="P605" s="176"/>
      <c r="Q605" s="11" t="str">
        <f t="shared" si="66"/>
        <v/>
      </c>
      <c r="R605" s="171" t="str">
        <f t="shared" si="63"/>
        <v/>
      </c>
      <c r="S605" s="172" t="str">
        <f t="shared" si="64"/>
        <v/>
      </c>
      <c r="T605" s="3" t="str">
        <f t="shared" si="65"/>
        <v xml:space="preserve"> </v>
      </c>
      <c r="U605" s="3" t="str">
        <f>IF(D605&lt;&gt;"",VLOOKUP(D605,'Drop downs'!B:C,2,0),"")</f>
        <v/>
      </c>
      <c r="V605" s="3" t="str">
        <f t="shared" si="67"/>
        <v/>
      </c>
    </row>
    <row r="606" spans="1:22" x14ac:dyDescent="0.3">
      <c r="A606" s="47" t="str">
        <f t="shared" si="62"/>
        <v/>
      </c>
      <c r="B606" s="173"/>
      <c r="C606" s="173"/>
      <c r="D606" s="173"/>
      <c r="E606" s="173"/>
      <c r="F606" s="173"/>
      <c r="G606" s="173"/>
      <c r="H606" s="173"/>
      <c r="I606" s="173"/>
      <c r="J606" s="174"/>
      <c r="K606" s="175"/>
      <c r="L606" s="175"/>
      <c r="M606" s="175"/>
      <c r="N606" s="176"/>
      <c r="O606" s="176"/>
      <c r="P606" s="176"/>
      <c r="Q606" s="11" t="str">
        <f t="shared" si="66"/>
        <v/>
      </c>
      <c r="R606" s="171" t="str">
        <f t="shared" si="63"/>
        <v/>
      </c>
      <c r="S606" s="172" t="str">
        <f t="shared" si="64"/>
        <v/>
      </c>
      <c r="T606" s="3" t="str">
        <f t="shared" si="65"/>
        <v xml:space="preserve"> </v>
      </c>
      <c r="U606" s="3" t="str">
        <f>IF(D606&lt;&gt;"",VLOOKUP(D606,'Drop downs'!B:C,2,0),"")</f>
        <v/>
      </c>
      <c r="V606" s="3" t="str">
        <f t="shared" si="67"/>
        <v/>
      </c>
    </row>
    <row r="607" spans="1:22" x14ac:dyDescent="0.3">
      <c r="A607" s="47" t="str">
        <f t="shared" si="62"/>
        <v/>
      </c>
      <c r="B607" s="173"/>
      <c r="C607" s="173"/>
      <c r="D607" s="173"/>
      <c r="E607" s="173"/>
      <c r="F607" s="173"/>
      <c r="G607" s="173"/>
      <c r="H607" s="173"/>
      <c r="I607" s="173"/>
      <c r="J607" s="174"/>
      <c r="K607" s="175"/>
      <c r="L607" s="175"/>
      <c r="M607" s="175"/>
      <c r="N607" s="176"/>
      <c r="O607" s="176"/>
      <c r="P607" s="176"/>
      <c r="Q607" s="11" t="str">
        <f t="shared" si="66"/>
        <v/>
      </c>
      <c r="R607" s="171" t="str">
        <f t="shared" si="63"/>
        <v/>
      </c>
      <c r="S607" s="172" t="str">
        <f t="shared" si="64"/>
        <v/>
      </c>
      <c r="T607" s="3" t="str">
        <f t="shared" si="65"/>
        <v xml:space="preserve"> </v>
      </c>
      <c r="U607" s="3" t="str">
        <f>IF(D607&lt;&gt;"",VLOOKUP(D607,'Drop downs'!B:C,2,0),"")</f>
        <v/>
      </c>
      <c r="V607" s="3" t="str">
        <f t="shared" si="67"/>
        <v/>
      </c>
    </row>
    <row r="608" spans="1:22" x14ac:dyDescent="0.3">
      <c r="A608" s="47" t="str">
        <f t="shared" si="62"/>
        <v/>
      </c>
      <c r="B608" s="173"/>
      <c r="C608" s="173"/>
      <c r="D608" s="173"/>
      <c r="E608" s="173"/>
      <c r="F608" s="173"/>
      <c r="G608" s="173"/>
      <c r="H608" s="173"/>
      <c r="I608" s="173"/>
      <c r="J608" s="174"/>
      <c r="K608" s="175"/>
      <c r="L608" s="175"/>
      <c r="M608" s="175"/>
      <c r="N608" s="176"/>
      <c r="O608" s="176"/>
      <c r="P608" s="176"/>
      <c r="Q608" s="11" t="str">
        <f t="shared" si="66"/>
        <v/>
      </c>
      <c r="R608" s="171" t="str">
        <f t="shared" si="63"/>
        <v/>
      </c>
      <c r="S608" s="172" t="str">
        <f t="shared" si="64"/>
        <v/>
      </c>
      <c r="T608" s="3" t="str">
        <f t="shared" si="65"/>
        <v xml:space="preserve"> </v>
      </c>
      <c r="U608" s="3" t="str">
        <f>IF(D608&lt;&gt;"",VLOOKUP(D608,'Drop downs'!B:C,2,0),"")</f>
        <v/>
      </c>
      <c r="V608" s="3" t="str">
        <f t="shared" si="67"/>
        <v/>
      </c>
    </row>
    <row r="609" spans="1:22" x14ac:dyDescent="0.3">
      <c r="A609" s="47" t="str">
        <f t="shared" si="62"/>
        <v/>
      </c>
      <c r="B609" s="173"/>
      <c r="C609" s="173"/>
      <c r="D609" s="173"/>
      <c r="E609" s="173"/>
      <c r="F609" s="173"/>
      <c r="G609" s="173"/>
      <c r="H609" s="173"/>
      <c r="I609" s="173"/>
      <c r="J609" s="174"/>
      <c r="K609" s="175"/>
      <c r="L609" s="175"/>
      <c r="M609" s="175"/>
      <c r="N609" s="176"/>
      <c r="O609" s="176"/>
      <c r="P609" s="176"/>
      <c r="Q609" s="11" t="str">
        <f t="shared" si="66"/>
        <v/>
      </c>
      <c r="R609" s="171" t="str">
        <f t="shared" si="63"/>
        <v/>
      </c>
      <c r="S609" s="172" t="str">
        <f t="shared" si="64"/>
        <v/>
      </c>
      <c r="T609" s="3" t="str">
        <f t="shared" si="65"/>
        <v xml:space="preserve"> </v>
      </c>
      <c r="U609" s="3" t="str">
        <f>IF(D609&lt;&gt;"",VLOOKUP(D609,'Drop downs'!B:C,2,0),"")</f>
        <v/>
      </c>
      <c r="V609" s="3" t="str">
        <f t="shared" si="67"/>
        <v/>
      </c>
    </row>
    <row r="610" spans="1:22" x14ac:dyDescent="0.3">
      <c r="A610" s="47" t="str">
        <f t="shared" si="62"/>
        <v/>
      </c>
      <c r="B610" s="173"/>
      <c r="C610" s="173"/>
      <c r="D610" s="173"/>
      <c r="E610" s="173"/>
      <c r="F610" s="173"/>
      <c r="G610" s="173"/>
      <c r="H610" s="173"/>
      <c r="I610" s="173"/>
      <c r="J610" s="174"/>
      <c r="K610" s="175"/>
      <c r="L610" s="175"/>
      <c r="M610" s="175"/>
      <c r="N610" s="176"/>
      <c r="O610" s="176"/>
      <c r="P610" s="176"/>
      <c r="Q610" s="11" t="str">
        <f t="shared" si="66"/>
        <v/>
      </c>
      <c r="R610" s="171" t="str">
        <f t="shared" si="63"/>
        <v/>
      </c>
      <c r="S610" s="172" t="str">
        <f t="shared" si="64"/>
        <v/>
      </c>
      <c r="T610" s="3" t="str">
        <f t="shared" si="65"/>
        <v xml:space="preserve"> </v>
      </c>
      <c r="U610" s="3" t="str">
        <f>IF(D610&lt;&gt;"",VLOOKUP(D610,'Drop downs'!B:C,2,0),"")</f>
        <v/>
      </c>
      <c r="V610" s="3" t="str">
        <f t="shared" si="67"/>
        <v/>
      </c>
    </row>
    <row r="611" spans="1:22" x14ac:dyDescent="0.3">
      <c r="A611" s="47" t="str">
        <f t="shared" si="62"/>
        <v/>
      </c>
      <c r="B611" s="173"/>
      <c r="C611" s="173"/>
      <c r="D611" s="173"/>
      <c r="E611" s="173"/>
      <c r="F611" s="173"/>
      <c r="G611" s="173"/>
      <c r="H611" s="173"/>
      <c r="I611" s="173"/>
      <c r="J611" s="174"/>
      <c r="K611" s="175"/>
      <c r="L611" s="175"/>
      <c r="M611" s="175"/>
      <c r="N611" s="176"/>
      <c r="O611" s="176"/>
      <c r="P611" s="176"/>
      <c r="Q611" s="11" t="str">
        <f t="shared" si="66"/>
        <v/>
      </c>
      <c r="R611" s="171" t="str">
        <f t="shared" si="63"/>
        <v/>
      </c>
      <c r="S611" s="172" t="str">
        <f t="shared" si="64"/>
        <v/>
      </c>
      <c r="T611" s="3" t="str">
        <f t="shared" si="65"/>
        <v xml:space="preserve"> </v>
      </c>
      <c r="U611" s="3" t="str">
        <f>IF(D611&lt;&gt;"",VLOOKUP(D611,'Drop downs'!B:C,2,0),"")</f>
        <v/>
      </c>
      <c r="V611" s="3" t="str">
        <f t="shared" si="67"/>
        <v/>
      </c>
    </row>
    <row r="612" spans="1:22" x14ac:dyDescent="0.3">
      <c r="A612" s="47" t="str">
        <f t="shared" si="62"/>
        <v/>
      </c>
      <c r="B612" s="173"/>
      <c r="C612" s="173"/>
      <c r="D612" s="173"/>
      <c r="E612" s="173"/>
      <c r="F612" s="173"/>
      <c r="G612" s="173"/>
      <c r="H612" s="173"/>
      <c r="I612" s="173"/>
      <c r="J612" s="174"/>
      <c r="K612" s="175"/>
      <c r="L612" s="175"/>
      <c r="M612" s="175"/>
      <c r="N612" s="176"/>
      <c r="O612" s="176"/>
      <c r="P612" s="176"/>
      <c r="Q612" s="11" t="str">
        <f t="shared" si="66"/>
        <v/>
      </c>
      <c r="R612" s="171" t="str">
        <f t="shared" si="63"/>
        <v/>
      </c>
      <c r="S612" s="172" t="str">
        <f t="shared" si="64"/>
        <v/>
      </c>
      <c r="T612" s="3" t="str">
        <f t="shared" si="65"/>
        <v xml:space="preserve"> </v>
      </c>
      <c r="U612" s="3" t="str">
        <f>IF(D612&lt;&gt;"",VLOOKUP(D612,'Drop downs'!B:C,2,0),"")</f>
        <v/>
      </c>
      <c r="V612" s="3" t="str">
        <f t="shared" si="67"/>
        <v/>
      </c>
    </row>
    <row r="613" spans="1:22" x14ac:dyDescent="0.3">
      <c r="A613" s="47" t="str">
        <f t="shared" si="62"/>
        <v/>
      </c>
      <c r="B613" s="173"/>
      <c r="C613" s="173"/>
      <c r="D613" s="173"/>
      <c r="E613" s="173"/>
      <c r="F613" s="173"/>
      <c r="G613" s="173"/>
      <c r="H613" s="173"/>
      <c r="I613" s="173"/>
      <c r="J613" s="174"/>
      <c r="K613" s="175"/>
      <c r="L613" s="175"/>
      <c r="M613" s="175"/>
      <c r="N613" s="176"/>
      <c r="O613" s="176"/>
      <c r="P613" s="176"/>
      <c r="Q613" s="11" t="str">
        <f t="shared" si="66"/>
        <v/>
      </c>
      <c r="R613" s="171" t="str">
        <f t="shared" si="63"/>
        <v/>
      </c>
      <c r="S613" s="172" t="str">
        <f t="shared" si="64"/>
        <v/>
      </c>
      <c r="T613" s="3" t="str">
        <f t="shared" si="65"/>
        <v xml:space="preserve"> </v>
      </c>
      <c r="U613" s="3" t="str">
        <f>IF(D613&lt;&gt;"",VLOOKUP(D613,'Drop downs'!B:C,2,0),"")</f>
        <v/>
      </c>
      <c r="V613" s="3" t="str">
        <f t="shared" si="67"/>
        <v/>
      </c>
    </row>
    <row r="614" spans="1:22" x14ac:dyDescent="0.3">
      <c r="A614" s="47" t="str">
        <f t="shared" si="62"/>
        <v/>
      </c>
      <c r="B614" s="173"/>
      <c r="C614" s="173"/>
      <c r="D614" s="173"/>
      <c r="E614" s="173"/>
      <c r="F614" s="173"/>
      <c r="G614" s="173"/>
      <c r="H614" s="173"/>
      <c r="I614" s="173"/>
      <c r="J614" s="174"/>
      <c r="K614" s="175"/>
      <c r="L614" s="175"/>
      <c r="M614" s="175"/>
      <c r="N614" s="176"/>
      <c r="O614" s="176"/>
      <c r="P614" s="176"/>
      <c r="Q614" s="11" t="str">
        <f t="shared" si="66"/>
        <v/>
      </c>
      <c r="R614" s="171" t="str">
        <f t="shared" si="63"/>
        <v/>
      </c>
      <c r="S614" s="172" t="str">
        <f t="shared" si="64"/>
        <v/>
      </c>
      <c r="T614" s="3" t="str">
        <f t="shared" si="65"/>
        <v xml:space="preserve"> </v>
      </c>
      <c r="U614" s="3" t="str">
        <f>IF(D614&lt;&gt;"",VLOOKUP(D614,'Drop downs'!B:C,2,0),"")</f>
        <v/>
      </c>
      <c r="V614" s="3" t="str">
        <f t="shared" si="67"/>
        <v/>
      </c>
    </row>
    <row r="615" spans="1:22" x14ac:dyDescent="0.3">
      <c r="A615" s="47" t="str">
        <f t="shared" si="62"/>
        <v/>
      </c>
      <c r="B615" s="173"/>
      <c r="C615" s="173"/>
      <c r="D615" s="173"/>
      <c r="E615" s="173"/>
      <c r="F615" s="173"/>
      <c r="G615" s="173"/>
      <c r="H615" s="173"/>
      <c r="I615" s="173"/>
      <c r="J615" s="174"/>
      <c r="K615" s="175"/>
      <c r="L615" s="175"/>
      <c r="M615" s="175"/>
      <c r="N615" s="176"/>
      <c r="O615" s="176"/>
      <c r="P615" s="176"/>
      <c r="Q615" s="11" t="str">
        <f t="shared" si="66"/>
        <v/>
      </c>
      <c r="R615" s="171" t="str">
        <f t="shared" si="63"/>
        <v/>
      </c>
      <c r="S615" s="172" t="str">
        <f t="shared" si="64"/>
        <v/>
      </c>
      <c r="T615" s="3" t="str">
        <f t="shared" si="65"/>
        <v xml:space="preserve"> </v>
      </c>
      <c r="U615" s="3" t="str">
        <f>IF(D615&lt;&gt;"",VLOOKUP(D615,'Drop downs'!B:C,2,0),"")</f>
        <v/>
      </c>
      <c r="V615" s="3" t="str">
        <f t="shared" si="67"/>
        <v/>
      </c>
    </row>
    <row r="616" spans="1:22" x14ac:dyDescent="0.3">
      <c r="A616" s="47" t="str">
        <f t="shared" si="62"/>
        <v/>
      </c>
      <c r="B616" s="173"/>
      <c r="C616" s="173"/>
      <c r="D616" s="173"/>
      <c r="E616" s="173"/>
      <c r="F616" s="173"/>
      <c r="G616" s="173"/>
      <c r="H616" s="173"/>
      <c r="I616" s="173"/>
      <c r="J616" s="174"/>
      <c r="K616" s="175"/>
      <c r="L616" s="175"/>
      <c r="M616" s="175"/>
      <c r="N616" s="176"/>
      <c r="O616" s="176"/>
      <c r="P616" s="176"/>
      <c r="Q616" s="11" t="str">
        <f t="shared" si="66"/>
        <v/>
      </c>
      <c r="R616" s="171" t="str">
        <f t="shared" si="63"/>
        <v/>
      </c>
      <c r="S616" s="172" t="str">
        <f t="shared" si="64"/>
        <v/>
      </c>
      <c r="T616" s="3" t="str">
        <f t="shared" si="65"/>
        <v xml:space="preserve"> </v>
      </c>
      <c r="U616" s="3" t="str">
        <f>IF(D616&lt;&gt;"",VLOOKUP(D616,'Drop downs'!B:C,2,0),"")</f>
        <v/>
      </c>
      <c r="V616" s="3" t="str">
        <f t="shared" si="67"/>
        <v/>
      </c>
    </row>
    <row r="617" spans="1:22" x14ac:dyDescent="0.3">
      <c r="A617" s="47" t="str">
        <f t="shared" si="62"/>
        <v/>
      </c>
      <c r="B617" s="173"/>
      <c r="C617" s="173"/>
      <c r="D617" s="173"/>
      <c r="E617" s="173"/>
      <c r="F617" s="173"/>
      <c r="G617" s="173"/>
      <c r="H617" s="173"/>
      <c r="I617" s="173"/>
      <c r="J617" s="174"/>
      <c r="K617" s="175"/>
      <c r="L617" s="175"/>
      <c r="M617" s="175"/>
      <c r="N617" s="176"/>
      <c r="O617" s="176"/>
      <c r="P617" s="176"/>
      <c r="Q617" s="11" t="str">
        <f t="shared" si="66"/>
        <v/>
      </c>
      <c r="R617" s="171" t="str">
        <f t="shared" si="63"/>
        <v/>
      </c>
      <c r="S617" s="172" t="str">
        <f t="shared" si="64"/>
        <v/>
      </c>
      <c r="T617" s="3" t="str">
        <f t="shared" si="65"/>
        <v xml:space="preserve"> </v>
      </c>
      <c r="U617" s="3" t="str">
        <f>IF(D617&lt;&gt;"",VLOOKUP(D617,'Drop downs'!B:C,2,0),"")</f>
        <v/>
      </c>
      <c r="V617" s="3" t="str">
        <f t="shared" si="67"/>
        <v/>
      </c>
    </row>
    <row r="618" spans="1:22" x14ac:dyDescent="0.3">
      <c r="A618" s="47" t="str">
        <f t="shared" si="62"/>
        <v/>
      </c>
      <c r="B618" s="173"/>
      <c r="C618" s="173"/>
      <c r="D618" s="173"/>
      <c r="E618" s="173"/>
      <c r="F618" s="173"/>
      <c r="G618" s="173"/>
      <c r="H618" s="173"/>
      <c r="I618" s="173"/>
      <c r="J618" s="174"/>
      <c r="K618" s="175"/>
      <c r="L618" s="175"/>
      <c r="M618" s="175"/>
      <c r="N618" s="176"/>
      <c r="O618" s="176"/>
      <c r="P618" s="176"/>
      <c r="Q618" s="11" t="str">
        <f t="shared" si="66"/>
        <v/>
      </c>
      <c r="R618" s="171" t="str">
        <f t="shared" si="63"/>
        <v/>
      </c>
      <c r="S618" s="172" t="str">
        <f t="shared" si="64"/>
        <v/>
      </c>
      <c r="T618" s="3" t="str">
        <f t="shared" si="65"/>
        <v xml:space="preserve"> </v>
      </c>
      <c r="U618" s="3" t="str">
        <f>IF(D618&lt;&gt;"",VLOOKUP(D618,'Drop downs'!B:C,2,0),"")</f>
        <v/>
      </c>
      <c r="V618" s="3" t="str">
        <f t="shared" si="67"/>
        <v/>
      </c>
    </row>
    <row r="619" spans="1:22" x14ac:dyDescent="0.3">
      <c r="A619" s="47" t="str">
        <f t="shared" si="62"/>
        <v/>
      </c>
      <c r="B619" s="173"/>
      <c r="C619" s="173"/>
      <c r="D619" s="173"/>
      <c r="E619" s="173"/>
      <c r="F619" s="173"/>
      <c r="G619" s="173"/>
      <c r="H619" s="173"/>
      <c r="I619" s="173"/>
      <c r="J619" s="174"/>
      <c r="K619" s="175"/>
      <c r="L619" s="175"/>
      <c r="M619" s="175"/>
      <c r="N619" s="176"/>
      <c r="O619" s="176"/>
      <c r="P619" s="176"/>
      <c r="Q619" s="11" t="str">
        <f t="shared" si="66"/>
        <v/>
      </c>
      <c r="R619" s="171" t="str">
        <f t="shared" si="63"/>
        <v/>
      </c>
      <c r="S619" s="172" t="str">
        <f t="shared" si="64"/>
        <v/>
      </c>
      <c r="T619" s="3" t="str">
        <f t="shared" si="65"/>
        <v xml:space="preserve"> </v>
      </c>
      <c r="U619" s="3" t="str">
        <f>IF(D619&lt;&gt;"",VLOOKUP(D619,'Drop downs'!B:C,2,0),"")</f>
        <v/>
      </c>
      <c r="V619" s="3" t="str">
        <f t="shared" si="67"/>
        <v/>
      </c>
    </row>
    <row r="620" spans="1:22" x14ac:dyDescent="0.3">
      <c r="A620" s="47" t="str">
        <f t="shared" si="62"/>
        <v/>
      </c>
      <c r="B620" s="173"/>
      <c r="C620" s="173"/>
      <c r="D620" s="173"/>
      <c r="E620" s="173"/>
      <c r="F620" s="173"/>
      <c r="G620" s="173"/>
      <c r="H620" s="173"/>
      <c r="I620" s="173"/>
      <c r="J620" s="174"/>
      <c r="K620" s="175"/>
      <c r="L620" s="175"/>
      <c r="M620" s="175"/>
      <c r="N620" s="176"/>
      <c r="O620" s="176"/>
      <c r="P620" s="176"/>
      <c r="Q620" s="11" t="str">
        <f t="shared" si="66"/>
        <v/>
      </c>
      <c r="R620" s="171" t="str">
        <f t="shared" si="63"/>
        <v/>
      </c>
      <c r="S620" s="172" t="str">
        <f t="shared" si="64"/>
        <v/>
      </c>
      <c r="T620" s="3" t="str">
        <f t="shared" si="65"/>
        <v xml:space="preserve"> </v>
      </c>
      <c r="U620" s="3" t="str">
        <f>IF(D620&lt;&gt;"",VLOOKUP(D620,'Drop downs'!B:C,2,0),"")</f>
        <v/>
      </c>
      <c r="V620" s="3" t="str">
        <f t="shared" si="67"/>
        <v/>
      </c>
    </row>
    <row r="621" spans="1:22" x14ac:dyDescent="0.3">
      <c r="A621" s="47" t="str">
        <f t="shared" si="62"/>
        <v/>
      </c>
      <c r="B621" s="173"/>
      <c r="C621" s="173"/>
      <c r="D621" s="173"/>
      <c r="E621" s="173"/>
      <c r="F621" s="173"/>
      <c r="G621" s="173"/>
      <c r="H621" s="173"/>
      <c r="I621" s="173"/>
      <c r="J621" s="174"/>
      <c r="K621" s="175"/>
      <c r="L621" s="175"/>
      <c r="M621" s="175"/>
      <c r="N621" s="176"/>
      <c r="O621" s="176"/>
      <c r="P621" s="176"/>
      <c r="Q621" s="11" t="str">
        <f t="shared" si="66"/>
        <v/>
      </c>
      <c r="R621" s="171" t="str">
        <f t="shared" si="63"/>
        <v/>
      </c>
      <c r="S621" s="172" t="str">
        <f t="shared" si="64"/>
        <v/>
      </c>
      <c r="T621" s="3" t="str">
        <f t="shared" si="65"/>
        <v xml:space="preserve"> </v>
      </c>
      <c r="U621" s="3" t="str">
        <f>IF(D621&lt;&gt;"",VLOOKUP(D621,'Drop downs'!B:C,2,0),"")</f>
        <v/>
      </c>
      <c r="V621" s="3" t="str">
        <f t="shared" si="67"/>
        <v/>
      </c>
    </row>
    <row r="622" spans="1:22" x14ac:dyDescent="0.3">
      <c r="A622" s="47" t="str">
        <f t="shared" si="62"/>
        <v/>
      </c>
      <c r="B622" s="173"/>
      <c r="C622" s="173"/>
      <c r="D622" s="173"/>
      <c r="E622" s="173"/>
      <c r="F622" s="173"/>
      <c r="G622" s="173"/>
      <c r="H622" s="173"/>
      <c r="I622" s="173"/>
      <c r="J622" s="174"/>
      <c r="K622" s="175"/>
      <c r="L622" s="175"/>
      <c r="M622" s="175"/>
      <c r="N622" s="176"/>
      <c r="O622" s="176"/>
      <c r="P622" s="176"/>
      <c r="Q622" s="11" t="str">
        <f t="shared" si="66"/>
        <v/>
      </c>
      <c r="R622" s="171" t="str">
        <f t="shared" si="63"/>
        <v/>
      </c>
      <c r="S622" s="172" t="str">
        <f t="shared" si="64"/>
        <v/>
      </c>
      <c r="T622" s="3" t="str">
        <f t="shared" si="65"/>
        <v xml:space="preserve"> </v>
      </c>
      <c r="U622" s="3" t="str">
        <f>IF(D622&lt;&gt;"",VLOOKUP(D622,'Drop downs'!B:C,2,0),"")</f>
        <v/>
      </c>
      <c r="V622" s="3" t="str">
        <f t="shared" si="67"/>
        <v/>
      </c>
    </row>
    <row r="623" spans="1:22" x14ac:dyDescent="0.3">
      <c r="A623" s="47" t="str">
        <f t="shared" si="62"/>
        <v/>
      </c>
      <c r="B623" s="173"/>
      <c r="C623" s="173"/>
      <c r="D623" s="173"/>
      <c r="E623" s="173"/>
      <c r="F623" s="173"/>
      <c r="G623" s="173"/>
      <c r="H623" s="173"/>
      <c r="I623" s="173"/>
      <c r="J623" s="174"/>
      <c r="K623" s="175"/>
      <c r="L623" s="175"/>
      <c r="M623" s="175"/>
      <c r="N623" s="176"/>
      <c r="O623" s="176"/>
      <c r="P623" s="176"/>
      <c r="Q623" s="11" t="str">
        <f t="shared" si="66"/>
        <v/>
      </c>
      <c r="R623" s="171" t="str">
        <f t="shared" si="63"/>
        <v/>
      </c>
      <c r="S623" s="172" t="str">
        <f t="shared" si="64"/>
        <v/>
      </c>
      <c r="T623" s="3" t="str">
        <f t="shared" si="65"/>
        <v xml:space="preserve"> </v>
      </c>
      <c r="U623" s="3" t="str">
        <f>IF(D623&lt;&gt;"",VLOOKUP(D623,'Drop downs'!B:C,2,0),"")</f>
        <v/>
      </c>
      <c r="V623" s="3" t="str">
        <f t="shared" si="67"/>
        <v/>
      </c>
    </row>
    <row r="624" spans="1:22" x14ac:dyDescent="0.3">
      <c r="A624" s="47" t="str">
        <f t="shared" si="62"/>
        <v/>
      </c>
      <c r="B624" s="173"/>
      <c r="C624" s="173"/>
      <c r="D624" s="173"/>
      <c r="E624" s="173"/>
      <c r="F624" s="173"/>
      <c r="G624" s="173"/>
      <c r="H624" s="173"/>
      <c r="I624" s="173"/>
      <c r="J624" s="174"/>
      <c r="K624" s="175"/>
      <c r="L624" s="175"/>
      <c r="M624" s="175"/>
      <c r="N624" s="176"/>
      <c r="O624" s="176"/>
      <c r="P624" s="176"/>
      <c r="Q624" s="11" t="str">
        <f t="shared" si="66"/>
        <v/>
      </c>
      <c r="R624" s="171" t="str">
        <f t="shared" si="63"/>
        <v/>
      </c>
      <c r="S624" s="172" t="str">
        <f t="shared" si="64"/>
        <v/>
      </c>
      <c r="T624" s="3" t="str">
        <f t="shared" si="65"/>
        <v xml:space="preserve"> </v>
      </c>
      <c r="U624" s="3" t="str">
        <f>IF(D624&lt;&gt;"",VLOOKUP(D624,'Drop downs'!B:C,2,0),"")</f>
        <v/>
      </c>
      <c r="V624" s="3" t="str">
        <f t="shared" si="67"/>
        <v/>
      </c>
    </row>
    <row r="625" spans="1:22" x14ac:dyDescent="0.3">
      <c r="A625" s="47" t="str">
        <f t="shared" si="62"/>
        <v/>
      </c>
      <c r="B625" s="173"/>
      <c r="C625" s="173"/>
      <c r="D625" s="173"/>
      <c r="E625" s="173"/>
      <c r="F625" s="173"/>
      <c r="G625" s="173"/>
      <c r="H625" s="173"/>
      <c r="I625" s="173"/>
      <c r="J625" s="174"/>
      <c r="K625" s="175"/>
      <c r="L625" s="175"/>
      <c r="M625" s="175"/>
      <c r="N625" s="176"/>
      <c r="O625" s="176"/>
      <c r="P625" s="176"/>
      <c r="Q625" s="11" t="str">
        <f t="shared" si="66"/>
        <v/>
      </c>
      <c r="R625" s="171" t="str">
        <f t="shared" si="63"/>
        <v/>
      </c>
      <c r="S625" s="172" t="str">
        <f t="shared" si="64"/>
        <v/>
      </c>
      <c r="T625" s="3" t="str">
        <f t="shared" si="65"/>
        <v xml:space="preserve"> </v>
      </c>
      <c r="U625" s="3" t="str">
        <f>IF(D625&lt;&gt;"",VLOOKUP(D625,'Drop downs'!B:C,2,0),"")</f>
        <v/>
      </c>
      <c r="V625" s="3" t="str">
        <f t="shared" si="67"/>
        <v/>
      </c>
    </row>
    <row r="626" spans="1:22" x14ac:dyDescent="0.3">
      <c r="A626" s="47" t="str">
        <f t="shared" si="62"/>
        <v/>
      </c>
      <c r="B626" s="173"/>
      <c r="C626" s="173"/>
      <c r="D626" s="173"/>
      <c r="E626" s="173"/>
      <c r="F626" s="173"/>
      <c r="G626" s="173"/>
      <c r="H626" s="173"/>
      <c r="I626" s="173"/>
      <c r="J626" s="174"/>
      <c r="K626" s="175"/>
      <c r="L626" s="175"/>
      <c r="M626" s="175"/>
      <c r="N626" s="176"/>
      <c r="O626" s="176"/>
      <c r="P626" s="176"/>
      <c r="Q626" s="11" t="str">
        <f t="shared" si="66"/>
        <v/>
      </c>
      <c r="R626" s="171" t="str">
        <f t="shared" si="63"/>
        <v/>
      </c>
      <c r="S626" s="172" t="str">
        <f t="shared" si="64"/>
        <v/>
      </c>
      <c r="T626" s="3" t="str">
        <f t="shared" si="65"/>
        <v xml:space="preserve"> </v>
      </c>
      <c r="U626" s="3" t="str">
        <f>IF(D626&lt;&gt;"",VLOOKUP(D626,'Drop downs'!B:C,2,0),"")</f>
        <v/>
      </c>
      <c r="V626" s="3" t="str">
        <f t="shared" si="67"/>
        <v/>
      </c>
    </row>
    <row r="627" spans="1:22" x14ac:dyDescent="0.3">
      <c r="A627" s="47" t="str">
        <f t="shared" si="62"/>
        <v/>
      </c>
      <c r="B627" s="173"/>
      <c r="C627" s="173"/>
      <c r="D627" s="173"/>
      <c r="E627" s="173"/>
      <c r="F627" s="173"/>
      <c r="G627" s="173"/>
      <c r="H627" s="173"/>
      <c r="I627" s="173"/>
      <c r="J627" s="174"/>
      <c r="K627" s="175"/>
      <c r="L627" s="175"/>
      <c r="M627" s="175"/>
      <c r="N627" s="176"/>
      <c r="O627" s="176"/>
      <c r="P627" s="176"/>
      <c r="Q627" s="11" t="str">
        <f t="shared" si="66"/>
        <v/>
      </c>
      <c r="R627" s="171" t="str">
        <f t="shared" si="63"/>
        <v/>
      </c>
      <c r="S627" s="172" t="str">
        <f t="shared" si="64"/>
        <v/>
      </c>
      <c r="T627" s="3" t="str">
        <f t="shared" si="65"/>
        <v xml:space="preserve"> </v>
      </c>
      <c r="U627" s="3" t="str">
        <f>IF(D627&lt;&gt;"",VLOOKUP(D627,'Drop downs'!B:C,2,0),"")</f>
        <v/>
      </c>
      <c r="V627" s="3" t="str">
        <f t="shared" si="67"/>
        <v/>
      </c>
    </row>
    <row r="628" spans="1:22" x14ac:dyDescent="0.3">
      <c r="A628" s="47" t="str">
        <f t="shared" si="62"/>
        <v/>
      </c>
      <c r="B628" s="173"/>
      <c r="C628" s="173"/>
      <c r="D628" s="173"/>
      <c r="E628" s="173"/>
      <c r="F628" s="173"/>
      <c r="G628" s="173"/>
      <c r="H628" s="173"/>
      <c r="I628" s="173"/>
      <c r="J628" s="174"/>
      <c r="K628" s="175"/>
      <c r="L628" s="175"/>
      <c r="M628" s="175"/>
      <c r="N628" s="176"/>
      <c r="O628" s="176"/>
      <c r="P628" s="176"/>
      <c r="Q628" s="11" t="str">
        <f t="shared" si="66"/>
        <v/>
      </c>
      <c r="R628" s="171" t="str">
        <f t="shared" si="63"/>
        <v/>
      </c>
      <c r="S628" s="172" t="str">
        <f t="shared" si="64"/>
        <v/>
      </c>
      <c r="T628" s="3" t="str">
        <f t="shared" si="65"/>
        <v xml:space="preserve"> </v>
      </c>
      <c r="U628" s="3" t="str">
        <f>IF(D628&lt;&gt;"",VLOOKUP(D628,'Drop downs'!B:C,2,0),"")</f>
        <v/>
      </c>
      <c r="V628" s="3" t="str">
        <f t="shared" si="67"/>
        <v/>
      </c>
    </row>
    <row r="629" spans="1:22" x14ac:dyDescent="0.3">
      <c r="A629" s="47" t="str">
        <f t="shared" si="62"/>
        <v/>
      </c>
      <c r="B629" s="173"/>
      <c r="C629" s="173"/>
      <c r="D629" s="173"/>
      <c r="E629" s="173"/>
      <c r="F629" s="173"/>
      <c r="G629" s="173"/>
      <c r="H629" s="173"/>
      <c r="I629" s="173"/>
      <c r="J629" s="174"/>
      <c r="K629" s="175"/>
      <c r="L629" s="175"/>
      <c r="M629" s="175"/>
      <c r="N629" s="176"/>
      <c r="O629" s="176"/>
      <c r="P629" s="176"/>
      <c r="Q629" s="11" t="str">
        <f t="shared" si="66"/>
        <v/>
      </c>
      <c r="R629" s="171" t="str">
        <f t="shared" si="63"/>
        <v/>
      </c>
      <c r="S629" s="172" t="str">
        <f t="shared" si="64"/>
        <v/>
      </c>
      <c r="T629" s="3" t="str">
        <f t="shared" si="65"/>
        <v xml:space="preserve"> </v>
      </c>
      <c r="U629" s="3" t="str">
        <f>IF(D629&lt;&gt;"",VLOOKUP(D629,'Drop downs'!B:C,2,0),"")</f>
        <v/>
      </c>
      <c r="V629" s="3" t="str">
        <f t="shared" si="67"/>
        <v/>
      </c>
    </row>
    <row r="630" spans="1:22" x14ac:dyDescent="0.3">
      <c r="A630" s="47" t="str">
        <f t="shared" si="62"/>
        <v/>
      </c>
      <c r="B630" s="173"/>
      <c r="C630" s="173"/>
      <c r="D630" s="173"/>
      <c r="E630" s="173"/>
      <c r="F630" s="173"/>
      <c r="G630" s="173"/>
      <c r="H630" s="173"/>
      <c r="I630" s="173"/>
      <c r="J630" s="174"/>
      <c r="K630" s="175"/>
      <c r="L630" s="175"/>
      <c r="M630" s="175"/>
      <c r="N630" s="176"/>
      <c r="O630" s="176"/>
      <c r="P630" s="176"/>
      <c r="Q630" s="11" t="str">
        <f t="shared" si="66"/>
        <v/>
      </c>
      <c r="R630" s="171" t="str">
        <f t="shared" si="63"/>
        <v/>
      </c>
      <c r="S630" s="172" t="str">
        <f t="shared" si="64"/>
        <v/>
      </c>
      <c r="T630" s="3" t="str">
        <f t="shared" si="65"/>
        <v xml:space="preserve"> </v>
      </c>
      <c r="U630" s="3" t="str">
        <f>IF(D630&lt;&gt;"",VLOOKUP(D630,'Drop downs'!B:C,2,0),"")</f>
        <v/>
      </c>
      <c r="V630" s="3" t="str">
        <f t="shared" si="67"/>
        <v/>
      </c>
    </row>
    <row r="631" spans="1:22" x14ac:dyDescent="0.3">
      <c r="A631" s="47" t="str">
        <f t="shared" si="62"/>
        <v/>
      </c>
      <c r="B631" s="173"/>
      <c r="C631" s="173"/>
      <c r="D631" s="173"/>
      <c r="E631" s="173"/>
      <c r="F631" s="173"/>
      <c r="G631" s="173"/>
      <c r="H631" s="173"/>
      <c r="I631" s="173"/>
      <c r="J631" s="174"/>
      <c r="K631" s="175"/>
      <c r="L631" s="175"/>
      <c r="M631" s="175"/>
      <c r="N631" s="176"/>
      <c r="O631" s="176"/>
      <c r="P631" s="176"/>
      <c r="Q631" s="11" t="str">
        <f t="shared" si="66"/>
        <v/>
      </c>
      <c r="R631" s="171" t="str">
        <f t="shared" si="63"/>
        <v/>
      </c>
      <c r="S631" s="172" t="str">
        <f t="shared" si="64"/>
        <v/>
      </c>
      <c r="T631" s="3" t="str">
        <f t="shared" si="65"/>
        <v xml:space="preserve"> </v>
      </c>
      <c r="U631" s="3" t="str">
        <f>IF(D631&lt;&gt;"",VLOOKUP(D631,'Drop downs'!B:C,2,0),"")</f>
        <v/>
      </c>
      <c r="V631" s="3" t="str">
        <f t="shared" si="67"/>
        <v/>
      </c>
    </row>
    <row r="632" spans="1:22" x14ac:dyDescent="0.3">
      <c r="A632" s="47" t="str">
        <f t="shared" si="62"/>
        <v/>
      </c>
      <c r="B632" s="173"/>
      <c r="C632" s="173"/>
      <c r="D632" s="173"/>
      <c r="E632" s="173"/>
      <c r="F632" s="173"/>
      <c r="G632" s="173"/>
      <c r="H632" s="173"/>
      <c r="I632" s="173"/>
      <c r="J632" s="174"/>
      <c r="K632" s="175"/>
      <c r="L632" s="175"/>
      <c r="M632" s="175"/>
      <c r="N632" s="176"/>
      <c r="O632" s="176"/>
      <c r="P632" s="176"/>
      <c r="Q632" s="11" t="str">
        <f t="shared" si="66"/>
        <v/>
      </c>
      <c r="R632" s="171" t="str">
        <f t="shared" si="63"/>
        <v/>
      </c>
      <c r="S632" s="172" t="str">
        <f t="shared" si="64"/>
        <v/>
      </c>
      <c r="T632" s="3" t="str">
        <f t="shared" si="65"/>
        <v xml:space="preserve"> </v>
      </c>
      <c r="U632" s="3" t="str">
        <f>IF(D632&lt;&gt;"",VLOOKUP(D632,'Drop downs'!B:C,2,0),"")</f>
        <v/>
      </c>
      <c r="V632" s="3" t="str">
        <f t="shared" si="67"/>
        <v/>
      </c>
    </row>
    <row r="633" spans="1:22" x14ac:dyDescent="0.3">
      <c r="A633" s="47" t="str">
        <f t="shared" si="62"/>
        <v/>
      </c>
      <c r="B633" s="173"/>
      <c r="C633" s="173"/>
      <c r="D633" s="173"/>
      <c r="E633" s="173"/>
      <c r="F633" s="173"/>
      <c r="G633" s="173"/>
      <c r="H633" s="173"/>
      <c r="I633" s="173"/>
      <c r="J633" s="174"/>
      <c r="K633" s="175"/>
      <c r="L633" s="175"/>
      <c r="M633" s="175"/>
      <c r="N633" s="176"/>
      <c r="O633" s="176"/>
      <c r="P633" s="176"/>
      <c r="Q633" s="11" t="str">
        <f t="shared" si="66"/>
        <v/>
      </c>
      <c r="R633" s="171" t="str">
        <f t="shared" si="63"/>
        <v/>
      </c>
      <c r="S633" s="172" t="str">
        <f t="shared" si="64"/>
        <v/>
      </c>
      <c r="T633" s="3" t="str">
        <f t="shared" si="65"/>
        <v xml:space="preserve"> </v>
      </c>
      <c r="U633" s="3" t="str">
        <f>IF(D633&lt;&gt;"",VLOOKUP(D633,'Drop downs'!B:C,2,0),"")</f>
        <v/>
      </c>
      <c r="V633" s="3" t="str">
        <f t="shared" si="67"/>
        <v/>
      </c>
    </row>
    <row r="634" spans="1:22" x14ac:dyDescent="0.3">
      <c r="A634" s="47" t="str">
        <f t="shared" si="62"/>
        <v/>
      </c>
      <c r="B634" s="173"/>
      <c r="C634" s="173"/>
      <c r="D634" s="173"/>
      <c r="E634" s="173"/>
      <c r="F634" s="173"/>
      <c r="G634" s="173"/>
      <c r="H634" s="173"/>
      <c r="I634" s="173"/>
      <c r="J634" s="174"/>
      <c r="K634" s="175"/>
      <c r="L634" s="175"/>
      <c r="M634" s="175"/>
      <c r="N634" s="176"/>
      <c r="O634" s="176"/>
      <c r="P634" s="176"/>
      <c r="Q634" s="11" t="str">
        <f t="shared" si="66"/>
        <v/>
      </c>
      <c r="R634" s="171" t="str">
        <f t="shared" si="63"/>
        <v/>
      </c>
      <c r="S634" s="172" t="str">
        <f t="shared" si="64"/>
        <v/>
      </c>
      <c r="T634" s="3" t="str">
        <f t="shared" si="65"/>
        <v xml:space="preserve"> </v>
      </c>
      <c r="U634" s="3" t="str">
        <f>IF(D634&lt;&gt;"",VLOOKUP(D634,'Drop downs'!B:C,2,0),"")</f>
        <v/>
      </c>
      <c r="V634" s="3" t="str">
        <f t="shared" si="67"/>
        <v/>
      </c>
    </row>
    <row r="635" spans="1:22" x14ac:dyDescent="0.3">
      <c r="A635" s="47" t="str">
        <f t="shared" si="62"/>
        <v/>
      </c>
      <c r="B635" s="173"/>
      <c r="C635" s="173"/>
      <c r="D635" s="173"/>
      <c r="E635" s="173"/>
      <c r="F635" s="173"/>
      <c r="G635" s="173"/>
      <c r="H635" s="173"/>
      <c r="I635" s="173"/>
      <c r="J635" s="174"/>
      <c r="K635" s="175"/>
      <c r="L635" s="175"/>
      <c r="M635" s="175"/>
      <c r="N635" s="176"/>
      <c r="O635" s="176"/>
      <c r="P635" s="176"/>
      <c r="Q635" s="11" t="str">
        <f t="shared" si="66"/>
        <v/>
      </c>
      <c r="R635" s="171" t="str">
        <f t="shared" si="63"/>
        <v/>
      </c>
      <c r="S635" s="172" t="str">
        <f t="shared" si="64"/>
        <v/>
      </c>
      <c r="T635" s="3" t="str">
        <f t="shared" si="65"/>
        <v xml:space="preserve"> </v>
      </c>
      <c r="U635" s="3" t="str">
        <f>IF(D635&lt;&gt;"",VLOOKUP(D635,'Drop downs'!B:C,2,0),"")</f>
        <v/>
      </c>
      <c r="V635" s="3" t="str">
        <f t="shared" si="67"/>
        <v/>
      </c>
    </row>
    <row r="636" spans="1:22" x14ac:dyDescent="0.3">
      <c r="A636" s="47" t="str">
        <f t="shared" si="62"/>
        <v/>
      </c>
      <c r="B636" s="173"/>
      <c r="C636" s="173"/>
      <c r="D636" s="173"/>
      <c r="E636" s="173"/>
      <c r="F636" s="173"/>
      <c r="G636" s="173"/>
      <c r="H636" s="173"/>
      <c r="I636" s="173"/>
      <c r="J636" s="174"/>
      <c r="K636" s="175"/>
      <c r="L636" s="175"/>
      <c r="M636" s="175"/>
      <c r="N636" s="176"/>
      <c r="O636" s="176"/>
      <c r="P636" s="176"/>
      <c r="Q636" s="11" t="str">
        <f t="shared" si="66"/>
        <v/>
      </c>
      <c r="R636" s="171" t="str">
        <f t="shared" si="63"/>
        <v/>
      </c>
      <c r="S636" s="172" t="str">
        <f t="shared" si="64"/>
        <v/>
      </c>
      <c r="T636" s="3" t="str">
        <f t="shared" si="65"/>
        <v xml:space="preserve"> </v>
      </c>
      <c r="U636" s="3" t="str">
        <f>IF(D636&lt;&gt;"",VLOOKUP(D636,'Drop downs'!B:C,2,0),"")</f>
        <v/>
      </c>
      <c r="V636" s="3" t="str">
        <f t="shared" si="67"/>
        <v/>
      </c>
    </row>
    <row r="637" spans="1:22" x14ac:dyDescent="0.3">
      <c r="A637" s="47" t="str">
        <f t="shared" si="62"/>
        <v/>
      </c>
      <c r="B637" s="173"/>
      <c r="C637" s="173"/>
      <c r="D637" s="173"/>
      <c r="E637" s="173"/>
      <c r="F637" s="173"/>
      <c r="G637" s="173"/>
      <c r="H637" s="173"/>
      <c r="I637" s="173"/>
      <c r="J637" s="174"/>
      <c r="K637" s="175"/>
      <c r="L637" s="175"/>
      <c r="M637" s="175"/>
      <c r="N637" s="176"/>
      <c r="O637" s="176"/>
      <c r="P637" s="176"/>
      <c r="Q637" s="11" t="str">
        <f t="shared" si="66"/>
        <v/>
      </c>
      <c r="R637" s="171" t="str">
        <f t="shared" si="63"/>
        <v/>
      </c>
      <c r="S637" s="172" t="str">
        <f t="shared" si="64"/>
        <v/>
      </c>
      <c r="T637" s="3" t="str">
        <f t="shared" si="65"/>
        <v xml:space="preserve"> </v>
      </c>
      <c r="U637" s="3" t="str">
        <f>IF(D637&lt;&gt;"",VLOOKUP(D637,'Drop downs'!B:C,2,0),"")</f>
        <v/>
      </c>
      <c r="V637" s="3" t="str">
        <f t="shared" si="67"/>
        <v/>
      </c>
    </row>
    <row r="638" spans="1:22" x14ac:dyDescent="0.3">
      <c r="A638" s="47" t="str">
        <f t="shared" si="62"/>
        <v/>
      </c>
      <c r="B638" s="173"/>
      <c r="C638" s="173"/>
      <c r="D638" s="173"/>
      <c r="E638" s="173"/>
      <c r="F638" s="173"/>
      <c r="G638" s="173"/>
      <c r="H638" s="173"/>
      <c r="I638" s="173"/>
      <c r="J638" s="174"/>
      <c r="K638" s="175"/>
      <c r="L638" s="175"/>
      <c r="M638" s="175"/>
      <c r="N638" s="176"/>
      <c r="O638" s="176"/>
      <c r="P638" s="176"/>
      <c r="Q638" s="11" t="str">
        <f t="shared" si="66"/>
        <v/>
      </c>
      <c r="R638" s="171" t="str">
        <f t="shared" si="63"/>
        <v/>
      </c>
      <c r="S638" s="172" t="str">
        <f t="shared" si="64"/>
        <v/>
      </c>
      <c r="T638" s="3" t="str">
        <f t="shared" si="65"/>
        <v xml:space="preserve"> </v>
      </c>
      <c r="U638" s="3" t="str">
        <f>IF(D638&lt;&gt;"",VLOOKUP(D638,'Drop downs'!B:C,2,0),"")</f>
        <v/>
      </c>
      <c r="V638" s="3" t="str">
        <f t="shared" si="67"/>
        <v/>
      </c>
    </row>
    <row r="639" spans="1:22" x14ac:dyDescent="0.3">
      <c r="A639" s="47" t="str">
        <f t="shared" ref="A639:A702" si="68">IF(C638&lt;&gt;0,A638+1,"")</f>
        <v/>
      </c>
      <c r="B639" s="173"/>
      <c r="C639" s="173"/>
      <c r="D639" s="173"/>
      <c r="E639" s="173"/>
      <c r="F639" s="173"/>
      <c r="G639" s="173"/>
      <c r="H639" s="173"/>
      <c r="I639" s="173"/>
      <c r="J639" s="174"/>
      <c r="K639" s="175"/>
      <c r="L639" s="175"/>
      <c r="M639" s="175"/>
      <c r="N639" s="176"/>
      <c r="O639" s="176"/>
      <c r="P639" s="176"/>
      <c r="Q639" s="11" t="str">
        <f t="shared" si="66"/>
        <v/>
      </c>
      <c r="R639" s="171" t="str">
        <f t="shared" ref="R639:R702" si="69">IF(O639&lt;&gt;"",EDATE(O639,$N$6),"")</f>
        <v/>
      </c>
      <c r="S639" s="172" t="str">
        <f t="shared" ref="S639:S702" si="70">IFERROR(EOMONTH(R639,-1)+1,"")</f>
        <v/>
      </c>
      <c r="T639" s="3" t="str">
        <f t="shared" ref="T639:T702" si="71">J639&amp;" "&amp;D639</f>
        <v xml:space="preserve"> </v>
      </c>
      <c r="U639" s="3" t="str">
        <f>IF(D639&lt;&gt;"",VLOOKUP(D639,'Drop downs'!B:C,2,0),"")</f>
        <v/>
      </c>
      <c r="V639" s="3" t="str">
        <f t="shared" si="67"/>
        <v/>
      </c>
    </row>
    <row r="640" spans="1:22" x14ac:dyDescent="0.3">
      <c r="A640" s="47" t="str">
        <f t="shared" si="68"/>
        <v/>
      </c>
      <c r="B640" s="173"/>
      <c r="C640" s="173"/>
      <c r="D640" s="173"/>
      <c r="E640" s="173"/>
      <c r="F640" s="173"/>
      <c r="G640" s="173"/>
      <c r="H640" s="173"/>
      <c r="I640" s="173"/>
      <c r="J640" s="174"/>
      <c r="K640" s="175"/>
      <c r="L640" s="175"/>
      <c r="M640" s="175"/>
      <c r="N640" s="176"/>
      <c r="O640" s="176"/>
      <c r="P640" s="176"/>
      <c r="Q640" s="11" t="str">
        <f t="shared" si="66"/>
        <v/>
      </c>
      <c r="R640" s="171" t="str">
        <f t="shared" si="69"/>
        <v/>
      </c>
      <c r="S640" s="172" t="str">
        <f t="shared" si="70"/>
        <v/>
      </c>
      <c r="T640" s="3" t="str">
        <f t="shared" si="71"/>
        <v xml:space="preserve"> </v>
      </c>
      <c r="U640" s="3" t="str">
        <f>IF(D640&lt;&gt;"",VLOOKUP(D640,'Drop downs'!B:C,2,0),"")</f>
        <v/>
      </c>
      <c r="V640" s="3" t="str">
        <f t="shared" si="67"/>
        <v/>
      </c>
    </row>
    <row r="641" spans="1:22" x14ac:dyDescent="0.3">
      <c r="A641" s="47" t="str">
        <f t="shared" si="68"/>
        <v/>
      </c>
      <c r="B641" s="173"/>
      <c r="C641" s="173"/>
      <c r="D641" s="173"/>
      <c r="E641" s="173"/>
      <c r="F641" s="173"/>
      <c r="G641" s="173"/>
      <c r="H641" s="173"/>
      <c r="I641" s="173"/>
      <c r="J641" s="174"/>
      <c r="K641" s="175"/>
      <c r="L641" s="175"/>
      <c r="M641" s="175"/>
      <c r="N641" s="176"/>
      <c r="O641" s="176"/>
      <c r="P641" s="176"/>
      <c r="Q641" s="11" t="str">
        <f t="shared" si="66"/>
        <v/>
      </c>
      <c r="R641" s="171" t="str">
        <f t="shared" si="69"/>
        <v/>
      </c>
      <c r="S641" s="172" t="str">
        <f t="shared" si="70"/>
        <v/>
      </c>
      <c r="T641" s="3" t="str">
        <f t="shared" si="71"/>
        <v xml:space="preserve"> </v>
      </c>
      <c r="U641" s="3" t="str">
        <f>IF(D641&lt;&gt;"",VLOOKUP(D641,'Drop downs'!B:C,2,0),"")</f>
        <v/>
      </c>
      <c r="V641" s="3" t="str">
        <f t="shared" si="67"/>
        <v/>
      </c>
    </row>
    <row r="642" spans="1:22" x14ac:dyDescent="0.3">
      <c r="A642" s="47" t="str">
        <f t="shared" si="68"/>
        <v/>
      </c>
      <c r="B642" s="173"/>
      <c r="C642" s="173"/>
      <c r="D642" s="173"/>
      <c r="E642" s="173"/>
      <c r="F642" s="173"/>
      <c r="G642" s="173"/>
      <c r="H642" s="173"/>
      <c r="I642" s="173"/>
      <c r="J642" s="174"/>
      <c r="K642" s="175"/>
      <c r="L642" s="175"/>
      <c r="M642" s="175"/>
      <c r="N642" s="176"/>
      <c r="O642" s="176"/>
      <c r="P642" s="176"/>
      <c r="Q642" s="11" t="str">
        <f t="shared" si="66"/>
        <v/>
      </c>
      <c r="R642" s="171" t="str">
        <f t="shared" si="69"/>
        <v/>
      </c>
      <c r="S642" s="172" t="str">
        <f t="shared" si="70"/>
        <v/>
      </c>
      <c r="T642" s="3" t="str">
        <f t="shared" si="71"/>
        <v xml:space="preserve"> </v>
      </c>
      <c r="U642" s="3" t="str">
        <f>IF(D642&lt;&gt;"",VLOOKUP(D642,'Drop downs'!B:C,2,0),"")</f>
        <v/>
      </c>
      <c r="V642" s="3" t="str">
        <f t="shared" si="67"/>
        <v/>
      </c>
    </row>
    <row r="643" spans="1:22" x14ac:dyDescent="0.3">
      <c r="A643" s="47" t="str">
        <f t="shared" si="68"/>
        <v/>
      </c>
      <c r="B643" s="173"/>
      <c r="C643" s="173"/>
      <c r="D643" s="173"/>
      <c r="E643" s="173"/>
      <c r="F643" s="173"/>
      <c r="G643" s="173"/>
      <c r="H643" s="173"/>
      <c r="I643" s="173"/>
      <c r="J643" s="174"/>
      <c r="K643" s="175"/>
      <c r="L643" s="175"/>
      <c r="M643" s="175"/>
      <c r="N643" s="176"/>
      <c r="O643" s="176"/>
      <c r="P643" s="176"/>
      <c r="Q643" s="11" t="str">
        <f t="shared" si="66"/>
        <v/>
      </c>
      <c r="R643" s="171" t="str">
        <f t="shared" si="69"/>
        <v/>
      </c>
      <c r="S643" s="172" t="str">
        <f t="shared" si="70"/>
        <v/>
      </c>
      <c r="T643" s="3" t="str">
        <f t="shared" si="71"/>
        <v xml:space="preserve"> </v>
      </c>
      <c r="U643" s="3" t="str">
        <f>IF(D643&lt;&gt;"",VLOOKUP(D643,'Drop downs'!B:C,2,0),"")</f>
        <v/>
      </c>
      <c r="V643" s="3" t="str">
        <f t="shared" si="67"/>
        <v/>
      </c>
    </row>
    <row r="644" spans="1:22" x14ac:dyDescent="0.3">
      <c r="A644" s="47" t="str">
        <f t="shared" si="68"/>
        <v/>
      </c>
      <c r="B644" s="173"/>
      <c r="C644" s="173"/>
      <c r="D644" s="173"/>
      <c r="E644" s="173"/>
      <c r="F644" s="173"/>
      <c r="G644" s="173"/>
      <c r="H644" s="173"/>
      <c r="I644" s="173"/>
      <c r="J644" s="174"/>
      <c r="K644" s="175"/>
      <c r="L644" s="175"/>
      <c r="M644" s="175"/>
      <c r="N644" s="176"/>
      <c r="O644" s="176"/>
      <c r="P644" s="176"/>
      <c r="Q644" s="11" t="str">
        <f t="shared" si="66"/>
        <v/>
      </c>
      <c r="R644" s="171" t="str">
        <f t="shared" si="69"/>
        <v/>
      </c>
      <c r="S644" s="172" t="str">
        <f t="shared" si="70"/>
        <v/>
      </c>
      <c r="T644" s="3" t="str">
        <f t="shared" si="71"/>
        <v xml:space="preserve"> </v>
      </c>
      <c r="U644" s="3" t="str">
        <f>IF(D644&lt;&gt;"",VLOOKUP(D644,'Drop downs'!B:C,2,0),"")</f>
        <v/>
      </c>
      <c r="V644" s="3" t="str">
        <f t="shared" si="67"/>
        <v/>
      </c>
    </row>
    <row r="645" spans="1:22" x14ac:dyDescent="0.3">
      <c r="A645" s="47" t="str">
        <f t="shared" si="68"/>
        <v/>
      </c>
      <c r="B645" s="173"/>
      <c r="C645" s="173"/>
      <c r="D645" s="173"/>
      <c r="E645" s="173"/>
      <c r="F645" s="173"/>
      <c r="G645" s="173"/>
      <c r="H645" s="173"/>
      <c r="I645" s="173"/>
      <c r="J645" s="174"/>
      <c r="K645" s="175"/>
      <c r="L645" s="175"/>
      <c r="M645" s="175"/>
      <c r="N645" s="176"/>
      <c r="O645" s="176"/>
      <c r="P645" s="176"/>
      <c r="Q645" s="11" t="str">
        <f t="shared" si="66"/>
        <v/>
      </c>
      <c r="R645" s="171" t="str">
        <f t="shared" si="69"/>
        <v/>
      </c>
      <c r="S645" s="172" t="str">
        <f t="shared" si="70"/>
        <v/>
      </c>
      <c r="T645" s="3" t="str">
        <f t="shared" si="71"/>
        <v xml:space="preserve"> </v>
      </c>
      <c r="U645" s="3" t="str">
        <f>IF(D645&lt;&gt;"",VLOOKUP(D645,'Drop downs'!B:C,2,0),"")</f>
        <v/>
      </c>
      <c r="V645" s="3" t="str">
        <f t="shared" si="67"/>
        <v/>
      </c>
    </row>
    <row r="646" spans="1:22" x14ac:dyDescent="0.3">
      <c r="A646" s="47" t="str">
        <f t="shared" si="68"/>
        <v/>
      </c>
      <c r="B646" s="173"/>
      <c r="C646" s="173"/>
      <c r="D646" s="173"/>
      <c r="E646" s="173"/>
      <c r="F646" s="173"/>
      <c r="G646" s="173"/>
      <c r="H646" s="173"/>
      <c r="I646" s="173"/>
      <c r="J646" s="174"/>
      <c r="K646" s="175"/>
      <c r="L646" s="175"/>
      <c r="M646" s="175"/>
      <c r="N646" s="176"/>
      <c r="O646" s="176"/>
      <c r="P646" s="176"/>
      <c r="Q646" s="11" t="str">
        <f t="shared" si="66"/>
        <v/>
      </c>
      <c r="R646" s="171" t="str">
        <f t="shared" si="69"/>
        <v/>
      </c>
      <c r="S646" s="172" t="str">
        <f t="shared" si="70"/>
        <v/>
      </c>
      <c r="T646" s="3" t="str">
        <f t="shared" si="71"/>
        <v xml:space="preserve"> </v>
      </c>
      <c r="U646" s="3" t="str">
        <f>IF(D646&lt;&gt;"",VLOOKUP(D646,'Drop downs'!B:C,2,0),"")</f>
        <v/>
      </c>
      <c r="V646" s="3" t="str">
        <f t="shared" si="67"/>
        <v/>
      </c>
    </row>
    <row r="647" spans="1:22" x14ac:dyDescent="0.3">
      <c r="A647" s="47" t="str">
        <f t="shared" si="68"/>
        <v/>
      </c>
      <c r="B647" s="173"/>
      <c r="C647" s="173"/>
      <c r="D647" s="173"/>
      <c r="E647" s="173"/>
      <c r="F647" s="173"/>
      <c r="G647" s="173"/>
      <c r="H647" s="173"/>
      <c r="I647" s="173"/>
      <c r="J647" s="174"/>
      <c r="K647" s="175"/>
      <c r="L647" s="175"/>
      <c r="M647" s="175"/>
      <c r="N647" s="176"/>
      <c r="O647" s="176"/>
      <c r="P647" s="176"/>
      <c r="Q647" s="11" t="str">
        <f t="shared" si="66"/>
        <v/>
      </c>
      <c r="R647" s="171" t="str">
        <f t="shared" si="69"/>
        <v/>
      </c>
      <c r="S647" s="172" t="str">
        <f t="shared" si="70"/>
        <v/>
      </c>
      <c r="T647" s="3" t="str">
        <f t="shared" si="71"/>
        <v xml:space="preserve"> </v>
      </c>
      <c r="U647" s="3" t="str">
        <f>IF(D647&lt;&gt;"",VLOOKUP(D647,'Drop downs'!B:C,2,0),"")</f>
        <v/>
      </c>
      <c r="V647" s="3" t="str">
        <f t="shared" si="67"/>
        <v/>
      </c>
    </row>
    <row r="648" spans="1:22" x14ac:dyDescent="0.3">
      <c r="A648" s="47" t="str">
        <f t="shared" si="68"/>
        <v/>
      </c>
      <c r="B648" s="173"/>
      <c r="C648" s="173"/>
      <c r="D648" s="173"/>
      <c r="E648" s="173"/>
      <c r="F648" s="173"/>
      <c r="G648" s="173"/>
      <c r="H648" s="173"/>
      <c r="I648" s="173"/>
      <c r="J648" s="174"/>
      <c r="K648" s="175"/>
      <c r="L648" s="175"/>
      <c r="M648" s="175"/>
      <c r="N648" s="176"/>
      <c r="O648" s="176"/>
      <c r="P648" s="176"/>
      <c r="Q648" s="11" t="str">
        <f t="shared" si="66"/>
        <v/>
      </c>
      <c r="R648" s="171" t="str">
        <f t="shared" si="69"/>
        <v/>
      </c>
      <c r="S648" s="172" t="str">
        <f t="shared" si="70"/>
        <v/>
      </c>
      <c r="T648" s="3" t="str">
        <f t="shared" si="71"/>
        <v xml:space="preserve"> </v>
      </c>
      <c r="U648" s="3" t="str">
        <f>IF(D648&lt;&gt;"",VLOOKUP(D648,'Drop downs'!B:C,2,0),"")</f>
        <v/>
      </c>
      <c r="V648" s="3" t="str">
        <f t="shared" si="67"/>
        <v/>
      </c>
    </row>
    <row r="649" spans="1:22" x14ac:dyDescent="0.3">
      <c r="A649" s="47" t="str">
        <f t="shared" si="68"/>
        <v/>
      </c>
      <c r="B649" s="173"/>
      <c r="C649" s="173"/>
      <c r="D649" s="173"/>
      <c r="E649" s="173"/>
      <c r="F649" s="173"/>
      <c r="G649" s="173"/>
      <c r="H649" s="173"/>
      <c r="I649" s="173"/>
      <c r="J649" s="174"/>
      <c r="K649" s="175"/>
      <c r="L649" s="175"/>
      <c r="M649" s="175"/>
      <c r="N649" s="176"/>
      <c r="O649" s="176"/>
      <c r="P649" s="176"/>
      <c r="Q649" s="11" t="str">
        <f t="shared" si="66"/>
        <v/>
      </c>
      <c r="R649" s="171" t="str">
        <f t="shared" si="69"/>
        <v/>
      </c>
      <c r="S649" s="172" t="str">
        <f t="shared" si="70"/>
        <v/>
      </c>
      <c r="T649" s="3" t="str">
        <f t="shared" si="71"/>
        <v xml:space="preserve"> </v>
      </c>
      <c r="U649" s="3" t="str">
        <f>IF(D649&lt;&gt;"",VLOOKUP(D649,'Drop downs'!B:C,2,0),"")</f>
        <v/>
      </c>
      <c r="V649" s="3" t="str">
        <f t="shared" si="67"/>
        <v/>
      </c>
    </row>
    <row r="650" spans="1:22" x14ac:dyDescent="0.3">
      <c r="A650" s="47" t="str">
        <f t="shared" si="68"/>
        <v/>
      </c>
      <c r="B650" s="173"/>
      <c r="C650" s="173"/>
      <c r="D650" s="173"/>
      <c r="E650" s="173"/>
      <c r="F650" s="173"/>
      <c r="G650" s="173"/>
      <c r="H650" s="173"/>
      <c r="I650" s="173"/>
      <c r="J650" s="174"/>
      <c r="K650" s="175"/>
      <c r="L650" s="175"/>
      <c r="M650" s="175"/>
      <c r="N650" s="176"/>
      <c r="O650" s="176"/>
      <c r="P650" s="176"/>
      <c r="Q650" s="11" t="str">
        <f t="shared" si="66"/>
        <v/>
      </c>
      <c r="R650" s="171" t="str">
        <f t="shared" si="69"/>
        <v/>
      </c>
      <c r="S650" s="172" t="str">
        <f t="shared" si="70"/>
        <v/>
      </c>
      <c r="T650" s="3" t="str">
        <f t="shared" si="71"/>
        <v xml:space="preserve"> </v>
      </c>
      <c r="U650" s="3" t="str">
        <f>IF(D650&lt;&gt;"",VLOOKUP(D650,'Drop downs'!B:C,2,0),"")</f>
        <v/>
      </c>
      <c r="V650" s="3" t="str">
        <f t="shared" si="67"/>
        <v/>
      </c>
    </row>
    <row r="651" spans="1:22" x14ac:dyDescent="0.3">
      <c r="A651" s="47" t="str">
        <f t="shared" si="68"/>
        <v/>
      </c>
      <c r="B651" s="173"/>
      <c r="C651" s="173"/>
      <c r="D651" s="173"/>
      <c r="E651" s="173"/>
      <c r="F651" s="173"/>
      <c r="G651" s="173"/>
      <c r="H651" s="173"/>
      <c r="I651" s="173"/>
      <c r="J651" s="174"/>
      <c r="K651" s="175"/>
      <c r="L651" s="175"/>
      <c r="M651" s="175"/>
      <c r="N651" s="176"/>
      <c r="O651" s="176"/>
      <c r="P651" s="176"/>
      <c r="Q651" s="11" t="str">
        <f t="shared" ref="Q651:Q714" si="72">IF(I651="contracted",M651,IF(M651&lt;&gt;"",M651*(1-$M$6),""))</f>
        <v/>
      </c>
      <c r="R651" s="171" t="str">
        <f t="shared" si="69"/>
        <v/>
      </c>
      <c r="S651" s="172" t="str">
        <f t="shared" si="70"/>
        <v/>
      </c>
      <c r="T651" s="3" t="str">
        <f t="shared" si="71"/>
        <v xml:space="preserve"> </v>
      </c>
      <c r="U651" s="3" t="str">
        <f>IF(D651&lt;&gt;"",VLOOKUP(D651,'Drop downs'!B:C,2,0),"")</f>
        <v/>
      </c>
      <c r="V651" s="3" t="str">
        <f t="shared" ref="V651:V714" si="73">IFERROR(R651-N651,"")</f>
        <v/>
      </c>
    </row>
    <row r="652" spans="1:22" x14ac:dyDescent="0.3">
      <c r="A652" s="47" t="str">
        <f t="shared" si="68"/>
        <v/>
      </c>
      <c r="B652" s="173"/>
      <c r="C652" s="173"/>
      <c r="D652" s="173"/>
      <c r="E652" s="173"/>
      <c r="F652" s="173"/>
      <c r="G652" s="173"/>
      <c r="H652" s="173"/>
      <c r="I652" s="173"/>
      <c r="J652" s="174"/>
      <c r="K652" s="175"/>
      <c r="L652" s="175"/>
      <c r="M652" s="175"/>
      <c r="N652" s="176"/>
      <c r="O652" s="176"/>
      <c r="P652" s="176"/>
      <c r="Q652" s="11" t="str">
        <f t="shared" si="72"/>
        <v/>
      </c>
      <c r="R652" s="171" t="str">
        <f t="shared" si="69"/>
        <v/>
      </c>
      <c r="S652" s="172" t="str">
        <f t="shared" si="70"/>
        <v/>
      </c>
      <c r="T652" s="3" t="str">
        <f t="shared" si="71"/>
        <v xml:space="preserve"> </v>
      </c>
      <c r="U652" s="3" t="str">
        <f>IF(D652&lt;&gt;"",VLOOKUP(D652,'Drop downs'!B:C,2,0),"")</f>
        <v/>
      </c>
      <c r="V652" s="3" t="str">
        <f t="shared" si="73"/>
        <v/>
      </c>
    </row>
    <row r="653" spans="1:22" x14ac:dyDescent="0.3">
      <c r="A653" s="47" t="str">
        <f t="shared" si="68"/>
        <v/>
      </c>
      <c r="B653" s="173"/>
      <c r="C653" s="173"/>
      <c r="D653" s="173"/>
      <c r="E653" s="173"/>
      <c r="F653" s="173"/>
      <c r="G653" s="173"/>
      <c r="H653" s="173"/>
      <c r="I653" s="173"/>
      <c r="J653" s="174"/>
      <c r="K653" s="175"/>
      <c r="L653" s="175"/>
      <c r="M653" s="175"/>
      <c r="N653" s="176"/>
      <c r="O653" s="176"/>
      <c r="P653" s="176"/>
      <c r="Q653" s="11" t="str">
        <f t="shared" si="72"/>
        <v/>
      </c>
      <c r="R653" s="171" t="str">
        <f t="shared" si="69"/>
        <v/>
      </c>
      <c r="S653" s="172" t="str">
        <f t="shared" si="70"/>
        <v/>
      </c>
      <c r="T653" s="3" t="str">
        <f t="shared" si="71"/>
        <v xml:space="preserve"> </v>
      </c>
      <c r="U653" s="3" t="str">
        <f>IF(D653&lt;&gt;"",VLOOKUP(D653,'Drop downs'!B:C,2,0),"")</f>
        <v/>
      </c>
      <c r="V653" s="3" t="str">
        <f t="shared" si="73"/>
        <v/>
      </c>
    </row>
    <row r="654" spans="1:22" x14ac:dyDescent="0.3">
      <c r="A654" s="47" t="str">
        <f t="shared" si="68"/>
        <v/>
      </c>
      <c r="B654" s="173"/>
      <c r="C654" s="173"/>
      <c r="D654" s="173"/>
      <c r="E654" s="173"/>
      <c r="F654" s="173"/>
      <c r="G654" s="173"/>
      <c r="H654" s="173"/>
      <c r="I654" s="173"/>
      <c r="J654" s="174"/>
      <c r="K654" s="175"/>
      <c r="L654" s="175"/>
      <c r="M654" s="175"/>
      <c r="N654" s="176"/>
      <c r="O654" s="176"/>
      <c r="P654" s="176"/>
      <c r="Q654" s="11" t="str">
        <f t="shared" si="72"/>
        <v/>
      </c>
      <c r="R654" s="171" t="str">
        <f t="shared" si="69"/>
        <v/>
      </c>
      <c r="S654" s="172" t="str">
        <f t="shared" si="70"/>
        <v/>
      </c>
      <c r="T654" s="3" t="str">
        <f t="shared" si="71"/>
        <v xml:space="preserve"> </v>
      </c>
      <c r="U654" s="3" t="str">
        <f>IF(D654&lt;&gt;"",VLOOKUP(D654,'Drop downs'!B:C,2,0),"")</f>
        <v/>
      </c>
      <c r="V654" s="3" t="str">
        <f t="shared" si="73"/>
        <v/>
      </c>
    </row>
    <row r="655" spans="1:22" x14ac:dyDescent="0.3">
      <c r="A655" s="47" t="str">
        <f t="shared" si="68"/>
        <v/>
      </c>
      <c r="B655" s="173"/>
      <c r="C655" s="173"/>
      <c r="D655" s="173"/>
      <c r="E655" s="173"/>
      <c r="F655" s="173"/>
      <c r="G655" s="173"/>
      <c r="H655" s="173"/>
      <c r="I655" s="173"/>
      <c r="J655" s="174"/>
      <c r="K655" s="175"/>
      <c r="L655" s="175"/>
      <c r="M655" s="175"/>
      <c r="N655" s="176"/>
      <c r="O655" s="176"/>
      <c r="P655" s="176"/>
      <c r="Q655" s="11" t="str">
        <f t="shared" si="72"/>
        <v/>
      </c>
      <c r="R655" s="171" t="str">
        <f t="shared" si="69"/>
        <v/>
      </c>
      <c r="S655" s="172" t="str">
        <f t="shared" si="70"/>
        <v/>
      </c>
      <c r="T655" s="3" t="str">
        <f t="shared" si="71"/>
        <v xml:space="preserve"> </v>
      </c>
      <c r="U655" s="3" t="str">
        <f>IF(D655&lt;&gt;"",VLOOKUP(D655,'Drop downs'!B:C,2,0),"")</f>
        <v/>
      </c>
      <c r="V655" s="3" t="str">
        <f t="shared" si="73"/>
        <v/>
      </c>
    </row>
    <row r="656" spans="1:22" x14ac:dyDescent="0.3">
      <c r="A656" s="47" t="str">
        <f t="shared" si="68"/>
        <v/>
      </c>
      <c r="B656" s="173"/>
      <c r="C656" s="173"/>
      <c r="D656" s="173"/>
      <c r="E656" s="173"/>
      <c r="F656" s="173"/>
      <c r="G656" s="173"/>
      <c r="H656" s="173"/>
      <c r="I656" s="173"/>
      <c r="J656" s="174"/>
      <c r="K656" s="175"/>
      <c r="L656" s="175"/>
      <c r="M656" s="175"/>
      <c r="N656" s="176"/>
      <c r="O656" s="176"/>
      <c r="P656" s="176"/>
      <c r="Q656" s="11" t="str">
        <f t="shared" si="72"/>
        <v/>
      </c>
      <c r="R656" s="171" t="str">
        <f t="shared" si="69"/>
        <v/>
      </c>
      <c r="S656" s="172" t="str">
        <f t="shared" si="70"/>
        <v/>
      </c>
      <c r="T656" s="3" t="str">
        <f t="shared" si="71"/>
        <v xml:space="preserve"> </v>
      </c>
      <c r="U656" s="3" t="str">
        <f>IF(D656&lt;&gt;"",VLOOKUP(D656,'Drop downs'!B:C,2,0),"")</f>
        <v/>
      </c>
      <c r="V656" s="3" t="str">
        <f t="shared" si="73"/>
        <v/>
      </c>
    </row>
    <row r="657" spans="1:22" x14ac:dyDescent="0.3">
      <c r="A657" s="47" t="str">
        <f t="shared" si="68"/>
        <v/>
      </c>
      <c r="B657" s="173"/>
      <c r="C657" s="173"/>
      <c r="D657" s="173"/>
      <c r="E657" s="173"/>
      <c r="F657" s="173"/>
      <c r="G657" s="173"/>
      <c r="H657" s="173"/>
      <c r="I657" s="173"/>
      <c r="J657" s="174"/>
      <c r="K657" s="175"/>
      <c r="L657" s="175"/>
      <c r="M657" s="175"/>
      <c r="N657" s="176"/>
      <c r="O657" s="176"/>
      <c r="P657" s="176"/>
      <c r="Q657" s="11" t="str">
        <f t="shared" si="72"/>
        <v/>
      </c>
      <c r="R657" s="171" t="str">
        <f t="shared" si="69"/>
        <v/>
      </c>
      <c r="S657" s="172" t="str">
        <f t="shared" si="70"/>
        <v/>
      </c>
      <c r="T657" s="3" t="str">
        <f t="shared" si="71"/>
        <v xml:space="preserve"> </v>
      </c>
      <c r="U657" s="3" t="str">
        <f>IF(D657&lt;&gt;"",VLOOKUP(D657,'Drop downs'!B:C,2,0),"")</f>
        <v/>
      </c>
      <c r="V657" s="3" t="str">
        <f t="shared" si="73"/>
        <v/>
      </c>
    </row>
    <row r="658" spans="1:22" x14ac:dyDescent="0.3">
      <c r="A658" s="47" t="str">
        <f t="shared" si="68"/>
        <v/>
      </c>
      <c r="B658" s="173"/>
      <c r="C658" s="173"/>
      <c r="D658" s="173"/>
      <c r="E658" s="173"/>
      <c r="F658" s="173"/>
      <c r="G658" s="173"/>
      <c r="H658" s="173"/>
      <c r="I658" s="173"/>
      <c r="J658" s="174"/>
      <c r="K658" s="175"/>
      <c r="L658" s="175"/>
      <c r="M658" s="175"/>
      <c r="N658" s="176"/>
      <c r="O658" s="176"/>
      <c r="P658" s="176"/>
      <c r="Q658" s="11" t="str">
        <f t="shared" si="72"/>
        <v/>
      </c>
      <c r="R658" s="171" t="str">
        <f t="shared" si="69"/>
        <v/>
      </c>
      <c r="S658" s="172" t="str">
        <f t="shared" si="70"/>
        <v/>
      </c>
      <c r="T658" s="3" t="str">
        <f t="shared" si="71"/>
        <v xml:space="preserve"> </v>
      </c>
      <c r="U658" s="3" t="str">
        <f>IF(D658&lt;&gt;"",VLOOKUP(D658,'Drop downs'!B:C,2,0),"")</f>
        <v/>
      </c>
      <c r="V658" s="3" t="str">
        <f t="shared" si="73"/>
        <v/>
      </c>
    </row>
    <row r="659" spans="1:22" x14ac:dyDescent="0.3">
      <c r="A659" s="47" t="str">
        <f t="shared" si="68"/>
        <v/>
      </c>
      <c r="B659" s="173"/>
      <c r="C659" s="173"/>
      <c r="D659" s="173"/>
      <c r="E659" s="173"/>
      <c r="F659" s="173"/>
      <c r="G659" s="173"/>
      <c r="H659" s="173"/>
      <c r="I659" s="173"/>
      <c r="J659" s="174"/>
      <c r="K659" s="175"/>
      <c r="L659" s="175"/>
      <c r="M659" s="175"/>
      <c r="N659" s="176"/>
      <c r="O659" s="176"/>
      <c r="P659" s="176"/>
      <c r="Q659" s="11" t="str">
        <f t="shared" si="72"/>
        <v/>
      </c>
      <c r="R659" s="171" t="str">
        <f t="shared" si="69"/>
        <v/>
      </c>
      <c r="S659" s="172" t="str">
        <f t="shared" si="70"/>
        <v/>
      </c>
      <c r="T659" s="3" t="str">
        <f t="shared" si="71"/>
        <v xml:space="preserve"> </v>
      </c>
      <c r="U659" s="3" t="str">
        <f>IF(D659&lt;&gt;"",VLOOKUP(D659,'Drop downs'!B:C,2,0),"")</f>
        <v/>
      </c>
      <c r="V659" s="3" t="str">
        <f t="shared" si="73"/>
        <v/>
      </c>
    </row>
    <row r="660" spans="1:22" x14ac:dyDescent="0.3">
      <c r="A660" s="47" t="str">
        <f t="shared" si="68"/>
        <v/>
      </c>
      <c r="B660" s="173"/>
      <c r="C660" s="173"/>
      <c r="D660" s="173"/>
      <c r="E660" s="173"/>
      <c r="F660" s="173"/>
      <c r="G660" s="173"/>
      <c r="H660" s="173"/>
      <c r="I660" s="173"/>
      <c r="J660" s="174"/>
      <c r="K660" s="175"/>
      <c r="L660" s="175"/>
      <c r="M660" s="175"/>
      <c r="N660" s="176"/>
      <c r="O660" s="176"/>
      <c r="P660" s="176"/>
      <c r="Q660" s="11" t="str">
        <f t="shared" si="72"/>
        <v/>
      </c>
      <c r="R660" s="171" t="str">
        <f t="shared" si="69"/>
        <v/>
      </c>
      <c r="S660" s="172" t="str">
        <f t="shared" si="70"/>
        <v/>
      </c>
      <c r="T660" s="3" t="str">
        <f t="shared" si="71"/>
        <v xml:space="preserve"> </v>
      </c>
      <c r="U660" s="3" t="str">
        <f>IF(D660&lt;&gt;"",VLOOKUP(D660,'Drop downs'!B:C,2,0),"")</f>
        <v/>
      </c>
      <c r="V660" s="3" t="str">
        <f t="shared" si="73"/>
        <v/>
      </c>
    </row>
    <row r="661" spans="1:22" x14ac:dyDescent="0.3">
      <c r="A661" s="47" t="str">
        <f t="shared" si="68"/>
        <v/>
      </c>
      <c r="B661" s="173"/>
      <c r="C661" s="173"/>
      <c r="D661" s="173"/>
      <c r="E661" s="173"/>
      <c r="F661" s="173"/>
      <c r="G661" s="173"/>
      <c r="H661" s="173"/>
      <c r="I661" s="173"/>
      <c r="J661" s="174"/>
      <c r="K661" s="175"/>
      <c r="L661" s="175"/>
      <c r="M661" s="175"/>
      <c r="N661" s="176"/>
      <c r="O661" s="176"/>
      <c r="P661" s="176"/>
      <c r="Q661" s="11" t="str">
        <f t="shared" si="72"/>
        <v/>
      </c>
      <c r="R661" s="171" t="str">
        <f t="shared" si="69"/>
        <v/>
      </c>
      <c r="S661" s="172" t="str">
        <f t="shared" si="70"/>
        <v/>
      </c>
      <c r="T661" s="3" t="str">
        <f t="shared" si="71"/>
        <v xml:space="preserve"> </v>
      </c>
      <c r="U661" s="3" t="str">
        <f>IF(D661&lt;&gt;"",VLOOKUP(D661,'Drop downs'!B:C,2,0),"")</f>
        <v/>
      </c>
      <c r="V661" s="3" t="str">
        <f t="shared" si="73"/>
        <v/>
      </c>
    </row>
    <row r="662" spans="1:22" x14ac:dyDescent="0.3">
      <c r="A662" s="47" t="str">
        <f t="shared" si="68"/>
        <v/>
      </c>
      <c r="B662" s="173"/>
      <c r="C662" s="173"/>
      <c r="D662" s="173"/>
      <c r="E662" s="173"/>
      <c r="F662" s="173"/>
      <c r="G662" s="173"/>
      <c r="H662" s="173"/>
      <c r="I662" s="173"/>
      <c r="J662" s="174"/>
      <c r="K662" s="175"/>
      <c r="L662" s="175"/>
      <c r="M662" s="175"/>
      <c r="N662" s="176"/>
      <c r="O662" s="176"/>
      <c r="P662" s="176"/>
      <c r="Q662" s="11" t="str">
        <f t="shared" si="72"/>
        <v/>
      </c>
      <c r="R662" s="171" t="str">
        <f t="shared" si="69"/>
        <v/>
      </c>
      <c r="S662" s="172" t="str">
        <f t="shared" si="70"/>
        <v/>
      </c>
      <c r="T662" s="3" t="str">
        <f t="shared" si="71"/>
        <v xml:space="preserve"> </v>
      </c>
      <c r="U662" s="3" t="str">
        <f>IF(D662&lt;&gt;"",VLOOKUP(D662,'Drop downs'!B:C,2,0),"")</f>
        <v/>
      </c>
      <c r="V662" s="3" t="str">
        <f t="shared" si="73"/>
        <v/>
      </c>
    </row>
    <row r="663" spans="1:22" x14ac:dyDescent="0.3">
      <c r="A663" s="47" t="str">
        <f t="shared" si="68"/>
        <v/>
      </c>
      <c r="B663" s="173"/>
      <c r="C663" s="173"/>
      <c r="D663" s="173"/>
      <c r="E663" s="173"/>
      <c r="F663" s="173"/>
      <c r="G663" s="173"/>
      <c r="H663" s="173"/>
      <c r="I663" s="173"/>
      <c r="J663" s="174"/>
      <c r="K663" s="175"/>
      <c r="L663" s="175"/>
      <c r="M663" s="175"/>
      <c r="N663" s="176"/>
      <c r="O663" s="176"/>
      <c r="P663" s="176"/>
      <c r="Q663" s="11" t="str">
        <f t="shared" si="72"/>
        <v/>
      </c>
      <c r="R663" s="171" t="str">
        <f t="shared" si="69"/>
        <v/>
      </c>
      <c r="S663" s="172" t="str">
        <f t="shared" si="70"/>
        <v/>
      </c>
      <c r="T663" s="3" t="str">
        <f t="shared" si="71"/>
        <v xml:space="preserve"> </v>
      </c>
      <c r="U663" s="3" t="str">
        <f>IF(D663&lt;&gt;"",VLOOKUP(D663,'Drop downs'!B:C,2,0),"")</f>
        <v/>
      </c>
      <c r="V663" s="3" t="str">
        <f t="shared" si="73"/>
        <v/>
      </c>
    </row>
    <row r="664" spans="1:22" x14ac:dyDescent="0.3">
      <c r="A664" s="47" t="str">
        <f t="shared" si="68"/>
        <v/>
      </c>
      <c r="B664" s="173"/>
      <c r="C664" s="173"/>
      <c r="D664" s="173"/>
      <c r="E664" s="173"/>
      <c r="F664" s="173"/>
      <c r="G664" s="173"/>
      <c r="H664" s="173"/>
      <c r="I664" s="173"/>
      <c r="J664" s="174"/>
      <c r="K664" s="175"/>
      <c r="L664" s="175"/>
      <c r="M664" s="175"/>
      <c r="N664" s="176"/>
      <c r="O664" s="176"/>
      <c r="P664" s="176"/>
      <c r="Q664" s="11" t="str">
        <f t="shared" si="72"/>
        <v/>
      </c>
      <c r="R664" s="171" t="str">
        <f t="shared" si="69"/>
        <v/>
      </c>
      <c r="S664" s="172" t="str">
        <f t="shared" si="70"/>
        <v/>
      </c>
      <c r="T664" s="3" t="str">
        <f t="shared" si="71"/>
        <v xml:space="preserve"> </v>
      </c>
      <c r="U664" s="3" t="str">
        <f>IF(D664&lt;&gt;"",VLOOKUP(D664,'Drop downs'!B:C,2,0),"")</f>
        <v/>
      </c>
      <c r="V664" s="3" t="str">
        <f t="shared" si="73"/>
        <v/>
      </c>
    </row>
    <row r="665" spans="1:22" x14ac:dyDescent="0.3">
      <c r="A665" s="47" t="str">
        <f t="shared" si="68"/>
        <v/>
      </c>
      <c r="B665" s="173"/>
      <c r="C665" s="173"/>
      <c r="D665" s="173"/>
      <c r="E665" s="173"/>
      <c r="F665" s="173"/>
      <c r="G665" s="173"/>
      <c r="H665" s="173"/>
      <c r="I665" s="173"/>
      <c r="J665" s="174"/>
      <c r="K665" s="175"/>
      <c r="L665" s="175"/>
      <c r="M665" s="175"/>
      <c r="N665" s="176"/>
      <c r="O665" s="176"/>
      <c r="P665" s="176"/>
      <c r="Q665" s="11" t="str">
        <f t="shared" si="72"/>
        <v/>
      </c>
      <c r="R665" s="171" t="str">
        <f t="shared" si="69"/>
        <v/>
      </c>
      <c r="S665" s="172" t="str">
        <f t="shared" si="70"/>
        <v/>
      </c>
      <c r="T665" s="3" t="str">
        <f t="shared" si="71"/>
        <v xml:space="preserve"> </v>
      </c>
      <c r="U665" s="3" t="str">
        <f>IF(D665&lt;&gt;"",VLOOKUP(D665,'Drop downs'!B:C,2,0),"")</f>
        <v/>
      </c>
      <c r="V665" s="3" t="str">
        <f t="shared" si="73"/>
        <v/>
      </c>
    </row>
    <row r="666" spans="1:22" x14ac:dyDescent="0.3">
      <c r="A666" s="47" t="str">
        <f t="shared" si="68"/>
        <v/>
      </c>
      <c r="B666" s="173"/>
      <c r="C666" s="173"/>
      <c r="D666" s="173"/>
      <c r="E666" s="173"/>
      <c r="F666" s="173"/>
      <c r="G666" s="173"/>
      <c r="H666" s="173"/>
      <c r="I666" s="173"/>
      <c r="J666" s="174"/>
      <c r="K666" s="175"/>
      <c r="L666" s="175"/>
      <c r="M666" s="175"/>
      <c r="N666" s="176"/>
      <c r="O666" s="176"/>
      <c r="P666" s="176"/>
      <c r="Q666" s="11" t="str">
        <f t="shared" si="72"/>
        <v/>
      </c>
      <c r="R666" s="171" t="str">
        <f t="shared" si="69"/>
        <v/>
      </c>
      <c r="S666" s="172" t="str">
        <f t="shared" si="70"/>
        <v/>
      </c>
      <c r="T666" s="3" t="str">
        <f t="shared" si="71"/>
        <v xml:space="preserve"> </v>
      </c>
      <c r="U666" s="3" t="str">
        <f>IF(D666&lt;&gt;"",VLOOKUP(D666,'Drop downs'!B:C,2,0),"")</f>
        <v/>
      </c>
      <c r="V666" s="3" t="str">
        <f t="shared" si="73"/>
        <v/>
      </c>
    </row>
    <row r="667" spans="1:22" x14ac:dyDescent="0.3">
      <c r="A667" s="47" t="str">
        <f t="shared" si="68"/>
        <v/>
      </c>
      <c r="B667" s="173"/>
      <c r="C667" s="173"/>
      <c r="D667" s="173"/>
      <c r="E667" s="173"/>
      <c r="F667" s="173"/>
      <c r="G667" s="173"/>
      <c r="H667" s="173"/>
      <c r="I667" s="173"/>
      <c r="J667" s="174"/>
      <c r="K667" s="175"/>
      <c r="L667" s="175"/>
      <c r="M667" s="175"/>
      <c r="N667" s="176"/>
      <c r="O667" s="176"/>
      <c r="P667" s="176"/>
      <c r="Q667" s="11" t="str">
        <f t="shared" si="72"/>
        <v/>
      </c>
      <c r="R667" s="171" t="str">
        <f t="shared" si="69"/>
        <v/>
      </c>
      <c r="S667" s="172" t="str">
        <f t="shared" si="70"/>
        <v/>
      </c>
      <c r="T667" s="3" t="str">
        <f t="shared" si="71"/>
        <v xml:space="preserve"> </v>
      </c>
      <c r="U667" s="3" t="str">
        <f>IF(D667&lt;&gt;"",VLOOKUP(D667,'Drop downs'!B:C,2,0),"")</f>
        <v/>
      </c>
      <c r="V667" s="3" t="str">
        <f t="shared" si="73"/>
        <v/>
      </c>
    </row>
    <row r="668" spans="1:22" x14ac:dyDescent="0.3">
      <c r="A668" s="47" t="str">
        <f t="shared" si="68"/>
        <v/>
      </c>
      <c r="B668" s="173"/>
      <c r="C668" s="173"/>
      <c r="D668" s="173"/>
      <c r="E668" s="173"/>
      <c r="F668" s="173"/>
      <c r="G668" s="173"/>
      <c r="H668" s="173"/>
      <c r="I668" s="173"/>
      <c r="J668" s="174"/>
      <c r="K668" s="175"/>
      <c r="L668" s="175"/>
      <c r="M668" s="175"/>
      <c r="N668" s="176"/>
      <c r="O668" s="176"/>
      <c r="P668" s="176"/>
      <c r="Q668" s="11" t="str">
        <f t="shared" si="72"/>
        <v/>
      </c>
      <c r="R668" s="171" t="str">
        <f t="shared" si="69"/>
        <v/>
      </c>
      <c r="S668" s="172" t="str">
        <f t="shared" si="70"/>
        <v/>
      </c>
      <c r="T668" s="3" t="str">
        <f t="shared" si="71"/>
        <v xml:space="preserve"> </v>
      </c>
      <c r="U668" s="3" t="str">
        <f>IF(D668&lt;&gt;"",VLOOKUP(D668,'Drop downs'!B:C,2,0),"")</f>
        <v/>
      </c>
      <c r="V668" s="3" t="str">
        <f t="shared" si="73"/>
        <v/>
      </c>
    </row>
    <row r="669" spans="1:22" x14ac:dyDescent="0.3">
      <c r="A669" s="47" t="str">
        <f t="shared" si="68"/>
        <v/>
      </c>
      <c r="B669" s="173"/>
      <c r="C669" s="173"/>
      <c r="D669" s="173"/>
      <c r="E669" s="173"/>
      <c r="F669" s="173"/>
      <c r="G669" s="173"/>
      <c r="H669" s="173"/>
      <c r="I669" s="173"/>
      <c r="J669" s="174"/>
      <c r="K669" s="175"/>
      <c r="L669" s="175"/>
      <c r="M669" s="175"/>
      <c r="N669" s="176"/>
      <c r="O669" s="176"/>
      <c r="P669" s="176"/>
      <c r="Q669" s="11" t="str">
        <f t="shared" si="72"/>
        <v/>
      </c>
      <c r="R669" s="171" t="str">
        <f t="shared" si="69"/>
        <v/>
      </c>
      <c r="S669" s="172" t="str">
        <f t="shared" si="70"/>
        <v/>
      </c>
      <c r="T669" s="3" t="str">
        <f t="shared" si="71"/>
        <v xml:space="preserve"> </v>
      </c>
      <c r="U669" s="3" t="str">
        <f>IF(D669&lt;&gt;"",VLOOKUP(D669,'Drop downs'!B:C,2,0),"")</f>
        <v/>
      </c>
      <c r="V669" s="3" t="str">
        <f t="shared" si="73"/>
        <v/>
      </c>
    </row>
    <row r="670" spans="1:22" x14ac:dyDescent="0.3">
      <c r="A670" s="47" t="str">
        <f t="shared" si="68"/>
        <v/>
      </c>
      <c r="B670" s="173"/>
      <c r="C670" s="173"/>
      <c r="D670" s="173"/>
      <c r="E670" s="173"/>
      <c r="F670" s="173"/>
      <c r="G670" s="173"/>
      <c r="H670" s="173"/>
      <c r="I670" s="173"/>
      <c r="J670" s="174"/>
      <c r="K670" s="175"/>
      <c r="L670" s="175"/>
      <c r="M670" s="175"/>
      <c r="N670" s="176"/>
      <c r="O670" s="176"/>
      <c r="P670" s="176"/>
      <c r="Q670" s="11" t="str">
        <f t="shared" si="72"/>
        <v/>
      </c>
      <c r="R670" s="171" t="str">
        <f t="shared" si="69"/>
        <v/>
      </c>
      <c r="S670" s="172" t="str">
        <f t="shared" si="70"/>
        <v/>
      </c>
      <c r="T670" s="3" t="str">
        <f t="shared" si="71"/>
        <v xml:space="preserve"> </v>
      </c>
      <c r="U670" s="3" t="str">
        <f>IF(D670&lt;&gt;"",VLOOKUP(D670,'Drop downs'!B:C,2,0),"")</f>
        <v/>
      </c>
      <c r="V670" s="3" t="str">
        <f t="shared" si="73"/>
        <v/>
      </c>
    </row>
    <row r="671" spans="1:22" x14ac:dyDescent="0.3">
      <c r="A671" s="47" t="str">
        <f t="shared" si="68"/>
        <v/>
      </c>
      <c r="B671" s="173"/>
      <c r="C671" s="173"/>
      <c r="D671" s="173"/>
      <c r="E671" s="173"/>
      <c r="F671" s="173"/>
      <c r="G671" s="173"/>
      <c r="H671" s="173"/>
      <c r="I671" s="173"/>
      <c r="J671" s="174"/>
      <c r="K671" s="175"/>
      <c r="L671" s="175"/>
      <c r="M671" s="175"/>
      <c r="N671" s="176"/>
      <c r="O671" s="176"/>
      <c r="P671" s="176"/>
      <c r="Q671" s="11" t="str">
        <f t="shared" si="72"/>
        <v/>
      </c>
      <c r="R671" s="171" t="str">
        <f t="shared" si="69"/>
        <v/>
      </c>
      <c r="S671" s="172" t="str">
        <f t="shared" si="70"/>
        <v/>
      </c>
      <c r="T671" s="3" t="str">
        <f t="shared" si="71"/>
        <v xml:space="preserve"> </v>
      </c>
      <c r="U671" s="3" t="str">
        <f>IF(D671&lt;&gt;"",VLOOKUP(D671,'Drop downs'!B:C,2,0),"")</f>
        <v/>
      </c>
      <c r="V671" s="3" t="str">
        <f t="shared" si="73"/>
        <v/>
      </c>
    </row>
    <row r="672" spans="1:22" x14ac:dyDescent="0.3">
      <c r="A672" s="47" t="str">
        <f t="shared" si="68"/>
        <v/>
      </c>
      <c r="B672" s="173"/>
      <c r="C672" s="173"/>
      <c r="D672" s="173"/>
      <c r="E672" s="173"/>
      <c r="F672" s="173"/>
      <c r="G672" s="173"/>
      <c r="H672" s="173"/>
      <c r="I672" s="173"/>
      <c r="J672" s="174"/>
      <c r="K672" s="175"/>
      <c r="L672" s="175"/>
      <c r="M672" s="175"/>
      <c r="N672" s="176"/>
      <c r="O672" s="176"/>
      <c r="P672" s="176"/>
      <c r="Q672" s="11" t="str">
        <f t="shared" si="72"/>
        <v/>
      </c>
      <c r="R672" s="171" t="str">
        <f t="shared" si="69"/>
        <v/>
      </c>
      <c r="S672" s="172" t="str">
        <f t="shared" si="70"/>
        <v/>
      </c>
      <c r="T672" s="3" t="str">
        <f t="shared" si="71"/>
        <v xml:space="preserve"> </v>
      </c>
      <c r="U672" s="3" t="str">
        <f>IF(D672&lt;&gt;"",VLOOKUP(D672,'Drop downs'!B:C,2,0),"")</f>
        <v/>
      </c>
      <c r="V672" s="3" t="str">
        <f t="shared" si="73"/>
        <v/>
      </c>
    </row>
    <row r="673" spans="1:22" x14ac:dyDescent="0.3">
      <c r="A673" s="47" t="str">
        <f t="shared" si="68"/>
        <v/>
      </c>
      <c r="B673" s="173"/>
      <c r="C673" s="173"/>
      <c r="D673" s="173"/>
      <c r="E673" s="173"/>
      <c r="F673" s="173"/>
      <c r="G673" s="173"/>
      <c r="H673" s="173"/>
      <c r="I673" s="173"/>
      <c r="J673" s="174"/>
      <c r="K673" s="175"/>
      <c r="L673" s="175"/>
      <c r="M673" s="175"/>
      <c r="N673" s="176"/>
      <c r="O673" s="176"/>
      <c r="P673" s="176"/>
      <c r="Q673" s="11" t="str">
        <f t="shared" si="72"/>
        <v/>
      </c>
      <c r="R673" s="171" t="str">
        <f t="shared" si="69"/>
        <v/>
      </c>
      <c r="S673" s="172" t="str">
        <f t="shared" si="70"/>
        <v/>
      </c>
      <c r="T673" s="3" t="str">
        <f t="shared" si="71"/>
        <v xml:space="preserve"> </v>
      </c>
      <c r="U673" s="3" t="str">
        <f>IF(D673&lt;&gt;"",VLOOKUP(D673,'Drop downs'!B:C,2,0),"")</f>
        <v/>
      </c>
      <c r="V673" s="3" t="str">
        <f t="shared" si="73"/>
        <v/>
      </c>
    </row>
    <row r="674" spans="1:22" x14ac:dyDescent="0.3">
      <c r="A674" s="47" t="str">
        <f t="shared" si="68"/>
        <v/>
      </c>
      <c r="B674" s="173"/>
      <c r="C674" s="173"/>
      <c r="D674" s="173"/>
      <c r="E674" s="173"/>
      <c r="F674" s="173"/>
      <c r="G674" s="173"/>
      <c r="H674" s="173"/>
      <c r="I674" s="173"/>
      <c r="J674" s="174"/>
      <c r="K674" s="175"/>
      <c r="L674" s="175"/>
      <c r="M674" s="175"/>
      <c r="N674" s="176"/>
      <c r="O674" s="176"/>
      <c r="P674" s="176"/>
      <c r="Q674" s="11" t="str">
        <f t="shared" si="72"/>
        <v/>
      </c>
      <c r="R674" s="171" t="str">
        <f t="shared" si="69"/>
        <v/>
      </c>
      <c r="S674" s="172" t="str">
        <f t="shared" si="70"/>
        <v/>
      </c>
      <c r="T674" s="3" t="str">
        <f t="shared" si="71"/>
        <v xml:space="preserve"> </v>
      </c>
      <c r="U674" s="3" t="str">
        <f>IF(D674&lt;&gt;"",VLOOKUP(D674,'Drop downs'!B:C,2,0),"")</f>
        <v/>
      </c>
      <c r="V674" s="3" t="str">
        <f t="shared" si="73"/>
        <v/>
      </c>
    </row>
    <row r="675" spans="1:22" x14ac:dyDescent="0.3">
      <c r="A675" s="47" t="str">
        <f t="shared" si="68"/>
        <v/>
      </c>
      <c r="B675" s="173"/>
      <c r="C675" s="173"/>
      <c r="D675" s="173"/>
      <c r="E675" s="173"/>
      <c r="F675" s="173"/>
      <c r="G675" s="173"/>
      <c r="H675" s="173"/>
      <c r="I675" s="173"/>
      <c r="J675" s="174"/>
      <c r="K675" s="175"/>
      <c r="L675" s="175"/>
      <c r="M675" s="175"/>
      <c r="N675" s="176"/>
      <c r="O675" s="176"/>
      <c r="P675" s="176"/>
      <c r="Q675" s="11" t="str">
        <f t="shared" si="72"/>
        <v/>
      </c>
      <c r="R675" s="171" t="str">
        <f t="shared" si="69"/>
        <v/>
      </c>
      <c r="S675" s="172" t="str">
        <f t="shared" si="70"/>
        <v/>
      </c>
      <c r="T675" s="3" t="str">
        <f t="shared" si="71"/>
        <v xml:space="preserve"> </v>
      </c>
      <c r="U675" s="3" t="str">
        <f>IF(D675&lt;&gt;"",VLOOKUP(D675,'Drop downs'!B:C,2,0),"")</f>
        <v/>
      </c>
      <c r="V675" s="3" t="str">
        <f t="shared" si="73"/>
        <v/>
      </c>
    </row>
    <row r="676" spans="1:22" x14ac:dyDescent="0.3">
      <c r="A676" s="47" t="str">
        <f t="shared" si="68"/>
        <v/>
      </c>
      <c r="B676" s="173"/>
      <c r="C676" s="173"/>
      <c r="D676" s="173"/>
      <c r="E676" s="173"/>
      <c r="F676" s="173"/>
      <c r="G676" s="173"/>
      <c r="H676" s="173"/>
      <c r="I676" s="173"/>
      <c r="J676" s="174"/>
      <c r="K676" s="175"/>
      <c r="L676" s="175"/>
      <c r="M676" s="175"/>
      <c r="N676" s="176"/>
      <c r="O676" s="176"/>
      <c r="P676" s="176"/>
      <c r="Q676" s="11" t="str">
        <f t="shared" si="72"/>
        <v/>
      </c>
      <c r="R676" s="171" t="str">
        <f t="shared" si="69"/>
        <v/>
      </c>
      <c r="S676" s="172" t="str">
        <f t="shared" si="70"/>
        <v/>
      </c>
      <c r="T676" s="3" t="str">
        <f t="shared" si="71"/>
        <v xml:space="preserve"> </v>
      </c>
      <c r="U676" s="3" t="str">
        <f>IF(D676&lt;&gt;"",VLOOKUP(D676,'Drop downs'!B:C,2,0),"")</f>
        <v/>
      </c>
      <c r="V676" s="3" t="str">
        <f t="shared" si="73"/>
        <v/>
      </c>
    </row>
    <row r="677" spans="1:22" x14ac:dyDescent="0.3">
      <c r="A677" s="47" t="str">
        <f t="shared" si="68"/>
        <v/>
      </c>
      <c r="B677" s="173"/>
      <c r="C677" s="173"/>
      <c r="D677" s="173"/>
      <c r="E677" s="173"/>
      <c r="F677" s="173"/>
      <c r="G677" s="173"/>
      <c r="H677" s="173"/>
      <c r="I677" s="173"/>
      <c r="J677" s="174"/>
      <c r="K677" s="175"/>
      <c r="L677" s="175"/>
      <c r="M677" s="175"/>
      <c r="N677" s="176"/>
      <c r="O677" s="176"/>
      <c r="P677" s="176"/>
      <c r="Q677" s="11" t="str">
        <f t="shared" si="72"/>
        <v/>
      </c>
      <c r="R677" s="171" t="str">
        <f t="shared" si="69"/>
        <v/>
      </c>
      <c r="S677" s="172" t="str">
        <f t="shared" si="70"/>
        <v/>
      </c>
      <c r="T677" s="3" t="str">
        <f t="shared" si="71"/>
        <v xml:space="preserve"> </v>
      </c>
      <c r="U677" s="3" t="str">
        <f>IF(D677&lt;&gt;"",VLOOKUP(D677,'Drop downs'!B:C,2,0),"")</f>
        <v/>
      </c>
      <c r="V677" s="3" t="str">
        <f t="shared" si="73"/>
        <v/>
      </c>
    </row>
    <row r="678" spans="1:22" x14ac:dyDescent="0.3">
      <c r="A678" s="47" t="str">
        <f t="shared" si="68"/>
        <v/>
      </c>
      <c r="B678" s="173"/>
      <c r="C678" s="173"/>
      <c r="D678" s="173"/>
      <c r="E678" s="173"/>
      <c r="F678" s="173"/>
      <c r="G678" s="173"/>
      <c r="H678" s="173"/>
      <c r="I678" s="173"/>
      <c r="J678" s="174"/>
      <c r="K678" s="175"/>
      <c r="L678" s="175"/>
      <c r="M678" s="175"/>
      <c r="N678" s="176"/>
      <c r="O678" s="176"/>
      <c r="P678" s="176"/>
      <c r="Q678" s="11" t="str">
        <f t="shared" si="72"/>
        <v/>
      </c>
      <c r="R678" s="171" t="str">
        <f t="shared" si="69"/>
        <v/>
      </c>
      <c r="S678" s="172" t="str">
        <f t="shared" si="70"/>
        <v/>
      </c>
      <c r="T678" s="3" t="str">
        <f t="shared" si="71"/>
        <v xml:space="preserve"> </v>
      </c>
      <c r="U678" s="3" t="str">
        <f>IF(D678&lt;&gt;"",VLOOKUP(D678,'Drop downs'!B:C,2,0),"")</f>
        <v/>
      </c>
      <c r="V678" s="3" t="str">
        <f t="shared" si="73"/>
        <v/>
      </c>
    </row>
    <row r="679" spans="1:22" x14ac:dyDescent="0.3">
      <c r="A679" s="47" t="str">
        <f t="shared" si="68"/>
        <v/>
      </c>
      <c r="B679" s="173"/>
      <c r="C679" s="173"/>
      <c r="D679" s="173"/>
      <c r="E679" s="173"/>
      <c r="F679" s="173"/>
      <c r="G679" s="173"/>
      <c r="H679" s="173"/>
      <c r="I679" s="173"/>
      <c r="J679" s="174"/>
      <c r="K679" s="175"/>
      <c r="L679" s="175"/>
      <c r="M679" s="175"/>
      <c r="N679" s="176"/>
      <c r="O679" s="176"/>
      <c r="P679" s="176"/>
      <c r="Q679" s="11" t="str">
        <f t="shared" si="72"/>
        <v/>
      </c>
      <c r="R679" s="171" t="str">
        <f t="shared" si="69"/>
        <v/>
      </c>
      <c r="S679" s="172" t="str">
        <f t="shared" si="70"/>
        <v/>
      </c>
      <c r="T679" s="3" t="str">
        <f t="shared" si="71"/>
        <v xml:space="preserve"> </v>
      </c>
      <c r="U679" s="3" t="str">
        <f>IF(D679&lt;&gt;"",VLOOKUP(D679,'Drop downs'!B:C,2,0),"")</f>
        <v/>
      </c>
      <c r="V679" s="3" t="str">
        <f t="shared" si="73"/>
        <v/>
      </c>
    </row>
    <row r="680" spans="1:22" x14ac:dyDescent="0.3">
      <c r="A680" s="47" t="str">
        <f t="shared" si="68"/>
        <v/>
      </c>
      <c r="B680" s="173"/>
      <c r="C680" s="173"/>
      <c r="D680" s="173"/>
      <c r="E680" s="173"/>
      <c r="F680" s="173"/>
      <c r="G680" s="173"/>
      <c r="H680" s="173"/>
      <c r="I680" s="173"/>
      <c r="J680" s="174"/>
      <c r="K680" s="175"/>
      <c r="L680" s="175"/>
      <c r="M680" s="175"/>
      <c r="N680" s="176"/>
      <c r="O680" s="176"/>
      <c r="P680" s="176"/>
      <c r="Q680" s="11" t="str">
        <f t="shared" si="72"/>
        <v/>
      </c>
      <c r="R680" s="171" t="str">
        <f t="shared" si="69"/>
        <v/>
      </c>
      <c r="S680" s="172" t="str">
        <f t="shared" si="70"/>
        <v/>
      </c>
      <c r="T680" s="3" t="str">
        <f t="shared" si="71"/>
        <v xml:space="preserve"> </v>
      </c>
      <c r="U680" s="3" t="str">
        <f>IF(D680&lt;&gt;"",VLOOKUP(D680,'Drop downs'!B:C,2,0),"")</f>
        <v/>
      </c>
      <c r="V680" s="3" t="str">
        <f t="shared" si="73"/>
        <v/>
      </c>
    </row>
    <row r="681" spans="1:22" x14ac:dyDescent="0.3">
      <c r="A681" s="47" t="str">
        <f t="shared" si="68"/>
        <v/>
      </c>
      <c r="B681" s="173"/>
      <c r="C681" s="173"/>
      <c r="D681" s="173"/>
      <c r="E681" s="173"/>
      <c r="F681" s="173"/>
      <c r="G681" s="173"/>
      <c r="H681" s="173"/>
      <c r="I681" s="173"/>
      <c r="J681" s="174"/>
      <c r="K681" s="175"/>
      <c r="L681" s="175"/>
      <c r="M681" s="175"/>
      <c r="N681" s="176"/>
      <c r="O681" s="176"/>
      <c r="P681" s="176"/>
      <c r="Q681" s="11" t="str">
        <f t="shared" si="72"/>
        <v/>
      </c>
      <c r="R681" s="171" t="str">
        <f t="shared" si="69"/>
        <v/>
      </c>
      <c r="S681" s="172" t="str">
        <f t="shared" si="70"/>
        <v/>
      </c>
      <c r="T681" s="3" t="str">
        <f t="shared" si="71"/>
        <v xml:space="preserve"> </v>
      </c>
      <c r="U681" s="3" t="str">
        <f>IF(D681&lt;&gt;"",VLOOKUP(D681,'Drop downs'!B:C,2,0),"")</f>
        <v/>
      </c>
      <c r="V681" s="3" t="str">
        <f t="shared" si="73"/>
        <v/>
      </c>
    </row>
    <row r="682" spans="1:22" x14ac:dyDescent="0.3">
      <c r="A682" s="47" t="str">
        <f t="shared" si="68"/>
        <v/>
      </c>
      <c r="B682" s="173"/>
      <c r="C682" s="173"/>
      <c r="D682" s="173"/>
      <c r="E682" s="173"/>
      <c r="F682" s="173"/>
      <c r="G682" s="173"/>
      <c r="H682" s="173"/>
      <c r="I682" s="173"/>
      <c r="J682" s="174"/>
      <c r="K682" s="175"/>
      <c r="L682" s="175"/>
      <c r="M682" s="175"/>
      <c r="N682" s="176"/>
      <c r="O682" s="176"/>
      <c r="P682" s="176"/>
      <c r="Q682" s="11" t="str">
        <f t="shared" si="72"/>
        <v/>
      </c>
      <c r="R682" s="171" t="str">
        <f t="shared" si="69"/>
        <v/>
      </c>
      <c r="S682" s="172" t="str">
        <f t="shared" si="70"/>
        <v/>
      </c>
      <c r="T682" s="3" t="str">
        <f t="shared" si="71"/>
        <v xml:space="preserve"> </v>
      </c>
      <c r="U682" s="3" t="str">
        <f>IF(D682&lt;&gt;"",VLOOKUP(D682,'Drop downs'!B:C,2,0),"")</f>
        <v/>
      </c>
      <c r="V682" s="3" t="str">
        <f t="shared" si="73"/>
        <v/>
      </c>
    </row>
    <row r="683" spans="1:22" x14ac:dyDescent="0.3">
      <c r="A683" s="47" t="str">
        <f t="shared" si="68"/>
        <v/>
      </c>
      <c r="B683" s="173"/>
      <c r="C683" s="173"/>
      <c r="D683" s="173"/>
      <c r="E683" s="173"/>
      <c r="F683" s="173"/>
      <c r="G683" s="173"/>
      <c r="H683" s="173"/>
      <c r="I683" s="173"/>
      <c r="J683" s="174"/>
      <c r="K683" s="175"/>
      <c r="L683" s="175"/>
      <c r="M683" s="175"/>
      <c r="N683" s="176"/>
      <c r="O683" s="176"/>
      <c r="P683" s="176"/>
      <c r="Q683" s="11" t="str">
        <f t="shared" si="72"/>
        <v/>
      </c>
      <c r="R683" s="171" t="str">
        <f t="shared" si="69"/>
        <v/>
      </c>
      <c r="S683" s="172" t="str">
        <f t="shared" si="70"/>
        <v/>
      </c>
      <c r="T683" s="3" t="str">
        <f t="shared" si="71"/>
        <v xml:space="preserve"> </v>
      </c>
      <c r="U683" s="3" t="str">
        <f>IF(D683&lt;&gt;"",VLOOKUP(D683,'Drop downs'!B:C,2,0),"")</f>
        <v/>
      </c>
      <c r="V683" s="3" t="str">
        <f t="shared" si="73"/>
        <v/>
      </c>
    </row>
    <row r="684" spans="1:22" x14ac:dyDescent="0.3">
      <c r="A684" s="47" t="str">
        <f t="shared" si="68"/>
        <v/>
      </c>
      <c r="B684" s="173"/>
      <c r="C684" s="173"/>
      <c r="D684" s="173"/>
      <c r="E684" s="173"/>
      <c r="F684" s="173"/>
      <c r="G684" s="173"/>
      <c r="H684" s="173"/>
      <c r="I684" s="173"/>
      <c r="J684" s="174"/>
      <c r="K684" s="175"/>
      <c r="L684" s="175"/>
      <c r="M684" s="175"/>
      <c r="N684" s="176"/>
      <c r="O684" s="176"/>
      <c r="P684" s="176"/>
      <c r="Q684" s="11" t="str">
        <f t="shared" si="72"/>
        <v/>
      </c>
      <c r="R684" s="171" t="str">
        <f t="shared" si="69"/>
        <v/>
      </c>
      <c r="S684" s="172" t="str">
        <f t="shared" si="70"/>
        <v/>
      </c>
      <c r="T684" s="3" t="str">
        <f t="shared" si="71"/>
        <v xml:space="preserve"> </v>
      </c>
      <c r="U684" s="3" t="str">
        <f>IF(D684&lt;&gt;"",VLOOKUP(D684,'Drop downs'!B:C,2,0),"")</f>
        <v/>
      </c>
      <c r="V684" s="3" t="str">
        <f t="shared" si="73"/>
        <v/>
      </c>
    </row>
    <row r="685" spans="1:22" x14ac:dyDescent="0.3">
      <c r="A685" s="47" t="str">
        <f t="shared" si="68"/>
        <v/>
      </c>
      <c r="B685" s="173"/>
      <c r="C685" s="173"/>
      <c r="D685" s="173"/>
      <c r="E685" s="173"/>
      <c r="F685" s="173"/>
      <c r="G685" s="173"/>
      <c r="H685" s="173"/>
      <c r="I685" s="173"/>
      <c r="J685" s="174"/>
      <c r="K685" s="175"/>
      <c r="L685" s="175"/>
      <c r="M685" s="175"/>
      <c r="N685" s="176"/>
      <c r="O685" s="176"/>
      <c r="P685" s="176"/>
      <c r="Q685" s="11" t="str">
        <f t="shared" si="72"/>
        <v/>
      </c>
      <c r="R685" s="171" t="str">
        <f t="shared" si="69"/>
        <v/>
      </c>
      <c r="S685" s="172" t="str">
        <f t="shared" si="70"/>
        <v/>
      </c>
      <c r="T685" s="3" t="str">
        <f t="shared" si="71"/>
        <v xml:space="preserve"> </v>
      </c>
      <c r="U685" s="3" t="str">
        <f>IF(D685&lt;&gt;"",VLOOKUP(D685,'Drop downs'!B:C,2,0),"")</f>
        <v/>
      </c>
      <c r="V685" s="3" t="str">
        <f t="shared" si="73"/>
        <v/>
      </c>
    </row>
    <row r="686" spans="1:22" x14ac:dyDescent="0.3">
      <c r="A686" s="47" t="str">
        <f t="shared" si="68"/>
        <v/>
      </c>
      <c r="B686" s="173"/>
      <c r="C686" s="173"/>
      <c r="D686" s="173"/>
      <c r="E686" s="173"/>
      <c r="F686" s="173"/>
      <c r="G686" s="173"/>
      <c r="H686" s="173"/>
      <c r="I686" s="173"/>
      <c r="J686" s="174"/>
      <c r="K686" s="175"/>
      <c r="L686" s="175"/>
      <c r="M686" s="175"/>
      <c r="N686" s="176"/>
      <c r="O686" s="176"/>
      <c r="P686" s="176"/>
      <c r="Q686" s="11" t="str">
        <f t="shared" si="72"/>
        <v/>
      </c>
      <c r="R686" s="171" t="str">
        <f t="shared" si="69"/>
        <v/>
      </c>
      <c r="S686" s="172" t="str">
        <f t="shared" si="70"/>
        <v/>
      </c>
      <c r="T686" s="3" t="str">
        <f t="shared" si="71"/>
        <v xml:space="preserve"> </v>
      </c>
      <c r="U686" s="3" t="str">
        <f>IF(D686&lt;&gt;"",VLOOKUP(D686,'Drop downs'!B:C,2,0),"")</f>
        <v/>
      </c>
      <c r="V686" s="3" t="str">
        <f t="shared" si="73"/>
        <v/>
      </c>
    </row>
    <row r="687" spans="1:22" x14ac:dyDescent="0.3">
      <c r="A687" s="47" t="str">
        <f t="shared" si="68"/>
        <v/>
      </c>
      <c r="B687" s="173"/>
      <c r="C687" s="173"/>
      <c r="D687" s="173"/>
      <c r="E687" s="173"/>
      <c r="F687" s="173"/>
      <c r="G687" s="173"/>
      <c r="H687" s="173"/>
      <c r="I687" s="173"/>
      <c r="J687" s="174"/>
      <c r="K687" s="175"/>
      <c r="L687" s="175"/>
      <c r="M687" s="175"/>
      <c r="N687" s="176"/>
      <c r="O687" s="176"/>
      <c r="P687" s="176"/>
      <c r="Q687" s="11" t="str">
        <f t="shared" si="72"/>
        <v/>
      </c>
      <c r="R687" s="171" t="str">
        <f t="shared" si="69"/>
        <v/>
      </c>
      <c r="S687" s="172" t="str">
        <f t="shared" si="70"/>
        <v/>
      </c>
      <c r="T687" s="3" t="str">
        <f t="shared" si="71"/>
        <v xml:space="preserve"> </v>
      </c>
      <c r="U687" s="3" t="str">
        <f>IF(D687&lt;&gt;"",VLOOKUP(D687,'Drop downs'!B:C,2,0),"")</f>
        <v/>
      </c>
      <c r="V687" s="3" t="str">
        <f t="shared" si="73"/>
        <v/>
      </c>
    </row>
    <row r="688" spans="1:22" x14ac:dyDescent="0.3">
      <c r="A688" s="47" t="str">
        <f t="shared" si="68"/>
        <v/>
      </c>
      <c r="B688" s="173"/>
      <c r="C688" s="173"/>
      <c r="D688" s="173"/>
      <c r="E688" s="173"/>
      <c r="F688" s="173"/>
      <c r="G688" s="173"/>
      <c r="H688" s="173"/>
      <c r="I688" s="173"/>
      <c r="J688" s="174"/>
      <c r="K688" s="175"/>
      <c r="L688" s="175"/>
      <c r="M688" s="175"/>
      <c r="N688" s="176"/>
      <c r="O688" s="176"/>
      <c r="P688" s="176"/>
      <c r="Q688" s="11" t="str">
        <f t="shared" si="72"/>
        <v/>
      </c>
      <c r="R688" s="171" t="str">
        <f t="shared" si="69"/>
        <v/>
      </c>
      <c r="S688" s="172" t="str">
        <f t="shared" si="70"/>
        <v/>
      </c>
      <c r="T688" s="3" t="str">
        <f t="shared" si="71"/>
        <v xml:space="preserve"> </v>
      </c>
      <c r="U688" s="3" t="str">
        <f>IF(D688&lt;&gt;"",VLOOKUP(D688,'Drop downs'!B:C,2,0),"")</f>
        <v/>
      </c>
      <c r="V688" s="3" t="str">
        <f t="shared" si="73"/>
        <v/>
      </c>
    </row>
    <row r="689" spans="1:22" x14ac:dyDescent="0.3">
      <c r="A689" s="47" t="str">
        <f t="shared" si="68"/>
        <v/>
      </c>
      <c r="B689" s="173"/>
      <c r="C689" s="173"/>
      <c r="D689" s="173"/>
      <c r="E689" s="173"/>
      <c r="F689" s="173"/>
      <c r="G689" s="173"/>
      <c r="H689" s="173"/>
      <c r="I689" s="173"/>
      <c r="J689" s="174"/>
      <c r="K689" s="175"/>
      <c r="L689" s="175"/>
      <c r="M689" s="175"/>
      <c r="N689" s="176"/>
      <c r="O689" s="176"/>
      <c r="P689" s="176"/>
      <c r="Q689" s="11" t="str">
        <f t="shared" si="72"/>
        <v/>
      </c>
      <c r="R689" s="171" t="str">
        <f t="shared" si="69"/>
        <v/>
      </c>
      <c r="S689" s="172" t="str">
        <f t="shared" si="70"/>
        <v/>
      </c>
      <c r="T689" s="3" t="str">
        <f t="shared" si="71"/>
        <v xml:space="preserve"> </v>
      </c>
      <c r="U689" s="3" t="str">
        <f>IF(D689&lt;&gt;"",VLOOKUP(D689,'Drop downs'!B:C,2,0),"")</f>
        <v/>
      </c>
      <c r="V689" s="3" t="str">
        <f t="shared" si="73"/>
        <v/>
      </c>
    </row>
    <row r="690" spans="1:22" x14ac:dyDescent="0.3">
      <c r="A690" s="47" t="str">
        <f t="shared" si="68"/>
        <v/>
      </c>
      <c r="B690" s="173"/>
      <c r="C690" s="173"/>
      <c r="D690" s="173"/>
      <c r="E690" s="173"/>
      <c r="F690" s="173"/>
      <c r="G690" s="173"/>
      <c r="H690" s="173"/>
      <c r="I690" s="173"/>
      <c r="J690" s="174"/>
      <c r="K690" s="175"/>
      <c r="L690" s="175"/>
      <c r="M690" s="175"/>
      <c r="N690" s="176"/>
      <c r="O690" s="176"/>
      <c r="P690" s="176"/>
      <c r="Q690" s="11" t="str">
        <f t="shared" si="72"/>
        <v/>
      </c>
      <c r="R690" s="171" t="str">
        <f t="shared" si="69"/>
        <v/>
      </c>
      <c r="S690" s="172" t="str">
        <f t="shared" si="70"/>
        <v/>
      </c>
      <c r="T690" s="3" t="str">
        <f t="shared" si="71"/>
        <v xml:space="preserve"> </v>
      </c>
      <c r="U690" s="3" t="str">
        <f>IF(D690&lt;&gt;"",VLOOKUP(D690,'Drop downs'!B:C,2,0),"")</f>
        <v/>
      </c>
      <c r="V690" s="3" t="str">
        <f t="shared" si="73"/>
        <v/>
      </c>
    </row>
    <row r="691" spans="1:22" x14ac:dyDescent="0.3">
      <c r="A691" s="47" t="str">
        <f t="shared" si="68"/>
        <v/>
      </c>
      <c r="B691" s="173"/>
      <c r="C691" s="173"/>
      <c r="D691" s="173"/>
      <c r="E691" s="173"/>
      <c r="F691" s="173"/>
      <c r="G691" s="173"/>
      <c r="H691" s="173"/>
      <c r="I691" s="173"/>
      <c r="J691" s="174"/>
      <c r="K691" s="175"/>
      <c r="L691" s="175"/>
      <c r="M691" s="175"/>
      <c r="N691" s="176"/>
      <c r="O691" s="176"/>
      <c r="P691" s="176"/>
      <c r="Q691" s="11" t="str">
        <f t="shared" si="72"/>
        <v/>
      </c>
      <c r="R691" s="171" t="str">
        <f t="shared" si="69"/>
        <v/>
      </c>
      <c r="S691" s="172" t="str">
        <f t="shared" si="70"/>
        <v/>
      </c>
      <c r="T691" s="3" t="str">
        <f t="shared" si="71"/>
        <v xml:space="preserve"> </v>
      </c>
      <c r="U691" s="3" t="str">
        <f>IF(D691&lt;&gt;"",VLOOKUP(D691,'Drop downs'!B:C,2,0),"")</f>
        <v/>
      </c>
      <c r="V691" s="3" t="str">
        <f t="shared" si="73"/>
        <v/>
      </c>
    </row>
    <row r="692" spans="1:22" x14ac:dyDescent="0.3">
      <c r="A692" s="47" t="str">
        <f t="shared" si="68"/>
        <v/>
      </c>
      <c r="B692" s="173"/>
      <c r="C692" s="173"/>
      <c r="D692" s="173"/>
      <c r="E692" s="173"/>
      <c r="F692" s="173"/>
      <c r="G692" s="173"/>
      <c r="H692" s="173"/>
      <c r="I692" s="173"/>
      <c r="J692" s="174"/>
      <c r="K692" s="175"/>
      <c r="L692" s="175"/>
      <c r="M692" s="175"/>
      <c r="N692" s="176"/>
      <c r="O692" s="176"/>
      <c r="P692" s="176"/>
      <c r="Q692" s="11" t="str">
        <f t="shared" si="72"/>
        <v/>
      </c>
      <c r="R692" s="171" t="str">
        <f t="shared" si="69"/>
        <v/>
      </c>
      <c r="S692" s="172" t="str">
        <f t="shared" si="70"/>
        <v/>
      </c>
      <c r="T692" s="3" t="str">
        <f t="shared" si="71"/>
        <v xml:space="preserve"> </v>
      </c>
      <c r="U692" s="3" t="str">
        <f>IF(D692&lt;&gt;"",VLOOKUP(D692,'Drop downs'!B:C,2,0),"")</f>
        <v/>
      </c>
      <c r="V692" s="3" t="str">
        <f t="shared" si="73"/>
        <v/>
      </c>
    </row>
    <row r="693" spans="1:22" x14ac:dyDescent="0.3">
      <c r="A693" s="47" t="str">
        <f t="shared" si="68"/>
        <v/>
      </c>
      <c r="B693" s="173"/>
      <c r="C693" s="173"/>
      <c r="D693" s="173"/>
      <c r="E693" s="173"/>
      <c r="F693" s="173"/>
      <c r="G693" s="173"/>
      <c r="H693" s="173"/>
      <c r="I693" s="173"/>
      <c r="J693" s="174"/>
      <c r="K693" s="175"/>
      <c r="L693" s="175"/>
      <c r="M693" s="175"/>
      <c r="N693" s="176"/>
      <c r="O693" s="176"/>
      <c r="P693" s="176"/>
      <c r="Q693" s="11" t="str">
        <f t="shared" si="72"/>
        <v/>
      </c>
      <c r="R693" s="171" t="str">
        <f t="shared" si="69"/>
        <v/>
      </c>
      <c r="S693" s="172" t="str">
        <f t="shared" si="70"/>
        <v/>
      </c>
      <c r="T693" s="3" t="str">
        <f t="shared" si="71"/>
        <v xml:space="preserve"> </v>
      </c>
      <c r="U693" s="3" t="str">
        <f>IF(D693&lt;&gt;"",VLOOKUP(D693,'Drop downs'!B:C,2,0),"")</f>
        <v/>
      </c>
      <c r="V693" s="3" t="str">
        <f t="shared" si="73"/>
        <v/>
      </c>
    </row>
    <row r="694" spans="1:22" x14ac:dyDescent="0.3">
      <c r="A694" s="47" t="str">
        <f t="shared" si="68"/>
        <v/>
      </c>
      <c r="B694" s="173"/>
      <c r="C694" s="173"/>
      <c r="D694" s="173"/>
      <c r="E694" s="173"/>
      <c r="F694" s="173"/>
      <c r="G694" s="173"/>
      <c r="H694" s="173"/>
      <c r="I694" s="173"/>
      <c r="J694" s="174"/>
      <c r="K694" s="175"/>
      <c r="L694" s="175"/>
      <c r="M694" s="175"/>
      <c r="N694" s="176"/>
      <c r="O694" s="176"/>
      <c r="P694" s="176"/>
      <c r="Q694" s="11" t="str">
        <f t="shared" si="72"/>
        <v/>
      </c>
      <c r="R694" s="171" t="str">
        <f t="shared" si="69"/>
        <v/>
      </c>
      <c r="S694" s="172" t="str">
        <f t="shared" si="70"/>
        <v/>
      </c>
      <c r="T694" s="3" t="str">
        <f t="shared" si="71"/>
        <v xml:space="preserve"> </v>
      </c>
      <c r="U694" s="3" t="str">
        <f>IF(D694&lt;&gt;"",VLOOKUP(D694,'Drop downs'!B:C,2,0),"")</f>
        <v/>
      </c>
      <c r="V694" s="3" t="str">
        <f t="shared" si="73"/>
        <v/>
      </c>
    </row>
    <row r="695" spans="1:22" x14ac:dyDescent="0.3">
      <c r="A695" s="47" t="str">
        <f t="shared" si="68"/>
        <v/>
      </c>
      <c r="B695" s="173"/>
      <c r="C695" s="173"/>
      <c r="D695" s="173"/>
      <c r="E695" s="173"/>
      <c r="F695" s="173"/>
      <c r="G695" s="173"/>
      <c r="H695" s="173"/>
      <c r="I695" s="173"/>
      <c r="J695" s="174"/>
      <c r="K695" s="175"/>
      <c r="L695" s="175"/>
      <c r="M695" s="175"/>
      <c r="N695" s="176"/>
      <c r="O695" s="176"/>
      <c r="P695" s="176"/>
      <c r="Q695" s="11" t="str">
        <f t="shared" si="72"/>
        <v/>
      </c>
      <c r="R695" s="171" t="str">
        <f t="shared" si="69"/>
        <v/>
      </c>
      <c r="S695" s="172" t="str">
        <f t="shared" si="70"/>
        <v/>
      </c>
      <c r="T695" s="3" t="str">
        <f t="shared" si="71"/>
        <v xml:space="preserve"> </v>
      </c>
      <c r="U695" s="3" t="str">
        <f>IF(D695&lt;&gt;"",VLOOKUP(D695,'Drop downs'!B:C,2,0),"")</f>
        <v/>
      </c>
      <c r="V695" s="3" t="str">
        <f t="shared" si="73"/>
        <v/>
      </c>
    </row>
    <row r="696" spans="1:22" x14ac:dyDescent="0.3">
      <c r="A696" s="47" t="str">
        <f t="shared" si="68"/>
        <v/>
      </c>
      <c r="B696" s="173"/>
      <c r="C696" s="173"/>
      <c r="D696" s="173"/>
      <c r="E696" s="173"/>
      <c r="F696" s="173"/>
      <c r="G696" s="173"/>
      <c r="H696" s="173"/>
      <c r="I696" s="173"/>
      <c r="J696" s="174"/>
      <c r="K696" s="175"/>
      <c r="L696" s="175"/>
      <c r="M696" s="175"/>
      <c r="N696" s="176"/>
      <c r="O696" s="176"/>
      <c r="P696" s="176"/>
      <c r="Q696" s="11" t="str">
        <f t="shared" si="72"/>
        <v/>
      </c>
      <c r="R696" s="171" t="str">
        <f t="shared" si="69"/>
        <v/>
      </c>
      <c r="S696" s="172" t="str">
        <f t="shared" si="70"/>
        <v/>
      </c>
      <c r="T696" s="3" t="str">
        <f t="shared" si="71"/>
        <v xml:space="preserve"> </v>
      </c>
      <c r="U696" s="3" t="str">
        <f>IF(D696&lt;&gt;"",VLOOKUP(D696,'Drop downs'!B:C,2,0),"")</f>
        <v/>
      </c>
      <c r="V696" s="3" t="str">
        <f t="shared" si="73"/>
        <v/>
      </c>
    </row>
    <row r="697" spans="1:22" x14ac:dyDescent="0.3">
      <c r="A697" s="47" t="str">
        <f t="shared" si="68"/>
        <v/>
      </c>
      <c r="B697" s="173"/>
      <c r="C697" s="173"/>
      <c r="D697" s="173"/>
      <c r="E697" s="173"/>
      <c r="F697" s="173"/>
      <c r="G697" s="173"/>
      <c r="H697" s="173"/>
      <c r="I697" s="173"/>
      <c r="J697" s="174"/>
      <c r="K697" s="175"/>
      <c r="L697" s="175"/>
      <c r="M697" s="175"/>
      <c r="N697" s="176"/>
      <c r="O697" s="176"/>
      <c r="P697" s="176"/>
      <c r="Q697" s="11" t="str">
        <f t="shared" si="72"/>
        <v/>
      </c>
      <c r="R697" s="171" t="str">
        <f t="shared" si="69"/>
        <v/>
      </c>
      <c r="S697" s="172" t="str">
        <f t="shared" si="70"/>
        <v/>
      </c>
      <c r="T697" s="3" t="str">
        <f t="shared" si="71"/>
        <v xml:space="preserve"> </v>
      </c>
      <c r="U697" s="3" t="str">
        <f>IF(D697&lt;&gt;"",VLOOKUP(D697,'Drop downs'!B:C,2,0),"")</f>
        <v/>
      </c>
      <c r="V697" s="3" t="str">
        <f t="shared" si="73"/>
        <v/>
      </c>
    </row>
    <row r="698" spans="1:22" x14ac:dyDescent="0.3">
      <c r="A698" s="47" t="str">
        <f t="shared" si="68"/>
        <v/>
      </c>
      <c r="B698" s="173"/>
      <c r="C698" s="173"/>
      <c r="D698" s="173"/>
      <c r="E698" s="173"/>
      <c r="F698" s="173"/>
      <c r="G698" s="173"/>
      <c r="H698" s="173"/>
      <c r="I698" s="173"/>
      <c r="J698" s="174"/>
      <c r="K698" s="175"/>
      <c r="L698" s="175"/>
      <c r="M698" s="175"/>
      <c r="N698" s="176"/>
      <c r="O698" s="176"/>
      <c r="P698" s="176"/>
      <c r="Q698" s="11" t="str">
        <f t="shared" si="72"/>
        <v/>
      </c>
      <c r="R698" s="171" t="str">
        <f t="shared" si="69"/>
        <v/>
      </c>
      <c r="S698" s="172" t="str">
        <f t="shared" si="70"/>
        <v/>
      </c>
      <c r="T698" s="3" t="str">
        <f t="shared" si="71"/>
        <v xml:space="preserve"> </v>
      </c>
      <c r="U698" s="3" t="str">
        <f>IF(D698&lt;&gt;"",VLOOKUP(D698,'Drop downs'!B:C,2,0),"")</f>
        <v/>
      </c>
      <c r="V698" s="3" t="str">
        <f t="shared" si="73"/>
        <v/>
      </c>
    </row>
    <row r="699" spans="1:22" x14ac:dyDescent="0.3">
      <c r="A699" s="47" t="str">
        <f t="shared" si="68"/>
        <v/>
      </c>
      <c r="B699" s="173"/>
      <c r="C699" s="173"/>
      <c r="D699" s="173"/>
      <c r="E699" s="173"/>
      <c r="F699" s="173"/>
      <c r="G699" s="173"/>
      <c r="H699" s="173"/>
      <c r="I699" s="173"/>
      <c r="J699" s="174"/>
      <c r="K699" s="175"/>
      <c r="L699" s="175"/>
      <c r="M699" s="175"/>
      <c r="N699" s="176"/>
      <c r="O699" s="176"/>
      <c r="P699" s="176"/>
      <c r="Q699" s="11" t="str">
        <f t="shared" si="72"/>
        <v/>
      </c>
      <c r="R699" s="171" t="str">
        <f t="shared" si="69"/>
        <v/>
      </c>
      <c r="S699" s="172" t="str">
        <f t="shared" si="70"/>
        <v/>
      </c>
      <c r="T699" s="3" t="str">
        <f t="shared" si="71"/>
        <v xml:space="preserve"> </v>
      </c>
      <c r="U699" s="3" t="str">
        <f>IF(D699&lt;&gt;"",VLOOKUP(D699,'Drop downs'!B:C,2,0),"")</f>
        <v/>
      </c>
      <c r="V699" s="3" t="str">
        <f t="shared" si="73"/>
        <v/>
      </c>
    </row>
    <row r="700" spans="1:22" x14ac:dyDescent="0.3">
      <c r="A700" s="47" t="str">
        <f t="shared" si="68"/>
        <v/>
      </c>
      <c r="B700" s="173"/>
      <c r="C700" s="173"/>
      <c r="D700" s="173"/>
      <c r="E700" s="173"/>
      <c r="F700" s="173"/>
      <c r="G700" s="173"/>
      <c r="H700" s="173"/>
      <c r="I700" s="173"/>
      <c r="J700" s="174"/>
      <c r="K700" s="175"/>
      <c r="L700" s="175"/>
      <c r="M700" s="175"/>
      <c r="N700" s="176"/>
      <c r="O700" s="176"/>
      <c r="P700" s="176"/>
      <c r="Q700" s="11" t="str">
        <f t="shared" si="72"/>
        <v/>
      </c>
      <c r="R700" s="171" t="str">
        <f t="shared" si="69"/>
        <v/>
      </c>
      <c r="S700" s="172" t="str">
        <f t="shared" si="70"/>
        <v/>
      </c>
      <c r="T700" s="3" t="str">
        <f t="shared" si="71"/>
        <v xml:space="preserve"> </v>
      </c>
      <c r="U700" s="3" t="str">
        <f>IF(D700&lt;&gt;"",VLOOKUP(D700,'Drop downs'!B:C,2,0),"")</f>
        <v/>
      </c>
      <c r="V700" s="3" t="str">
        <f t="shared" si="73"/>
        <v/>
      </c>
    </row>
    <row r="701" spans="1:22" x14ac:dyDescent="0.3">
      <c r="A701" s="47" t="str">
        <f t="shared" si="68"/>
        <v/>
      </c>
      <c r="B701" s="173"/>
      <c r="C701" s="173"/>
      <c r="D701" s="173"/>
      <c r="E701" s="173"/>
      <c r="F701" s="173"/>
      <c r="G701" s="173"/>
      <c r="H701" s="173"/>
      <c r="I701" s="173"/>
      <c r="J701" s="174"/>
      <c r="K701" s="175"/>
      <c r="L701" s="175"/>
      <c r="M701" s="175"/>
      <c r="N701" s="176"/>
      <c r="O701" s="176"/>
      <c r="P701" s="176"/>
      <c r="Q701" s="11" t="str">
        <f t="shared" si="72"/>
        <v/>
      </c>
      <c r="R701" s="171" t="str">
        <f t="shared" si="69"/>
        <v/>
      </c>
      <c r="S701" s="172" t="str">
        <f t="shared" si="70"/>
        <v/>
      </c>
      <c r="T701" s="3" t="str">
        <f t="shared" si="71"/>
        <v xml:space="preserve"> </v>
      </c>
      <c r="U701" s="3" t="str">
        <f>IF(D701&lt;&gt;"",VLOOKUP(D701,'Drop downs'!B:C,2,0),"")</f>
        <v/>
      </c>
      <c r="V701" s="3" t="str">
        <f t="shared" si="73"/>
        <v/>
      </c>
    </row>
    <row r="702" spans="1:22" x14ac:dyDescent="0.3">
      <c r="A702" s="47" t="str">
        <f t="shared" si="68"/>
        <v/>
      </c>
      <c r="B702" s="173"/>
      <c r="C702" s="173"/>
      <c r="D702" s="173"/>
      <c r="E702" s="173"/>
      <c r="F702" s="173"/>
      <c r="G702" s="173"/>
      <c r="H702" s="173"/>
      <c r="I702" s="173"/>
      <c r="J702" s="174"/>
      <c r="K702" s="175"/>
      <c r="L702" s="175"/>
      <c r="M702" s="175"/>
      <c r="N702" s="176"/>
      <c r="O702" s="176"/>
      <c r="P702" s="176"/>
      <c r="Q702" s="11" t="str">
        <f t="shared" si="72"/>
        <v/>
      </c>
      <c r="R702" s="171" t="str">
        <f t="shared" si="69"/>
        <v/>
      </c>
      <c r="S702" s="172" t="str">
        <f t="shared" si="70"/>
        <v/>
      </c>
      <c r="T702" s="3" t="str">
        <f t="shared" si="71"/>
        <v xml:space="preserve"> </v>
      </c>
      <c r="U702" s="3" t="str">
        <f>IF(D702&lt;&gt;"",VLOOKUP(D702,'Drop downs'!B:C,2,0),"")</f>
        <v/>
      </c>
      <c r="V702" s="3" t="str">
        <f t="shared" si="73"/>
        <v/>
      </c>
    </row>
    <row r="703" spans="1:22" x14ac:dyDescent="0.3">
      <c r="A703" s="47" t="str">
        <f t="shared" ref="A703:A766" si="74">IF(C702&lt;&gt;0,A702+1,"")</f>
        <v/>
      </c>
      <c r="B703" s="173"/>
      <c r="C703" s="173"/>
      <c r="D703" s="173"/>
      <c r="E703" s="173"/>
      <c r="F703" s="173"/>
      <c r="G703" s="173"/>
      <c r="H703" s="173"/>
      <c r="I703" s="173"/>
      <c r="J703" s="174"/>
      <c r="K703" s="175"/>
      <c r="L703" s="175"/>
      <c r="M703" s="175"/>
      <c r="N703" s="176"/>
      <c r="O703" s="176"/>
      <c r="P703" s="176"/>
      <c r="Q703" s="11" t="str">
        <f t="shared" si="72"/>
        <v/>
      </c>
      <c r="R703" s="171" t="str">
        <f t="shared" ref="R703:R766" si="75">IF(O703&lt;&gt;"",EDATE(O703,$N$6),"")</f>
        <v/>
      </c>
      <c r="S703" s="172" t="str">
        <f t="shared" ref="S703:S766" si="76">IFERROR(EOMONTH(R703,-1)+1,"")</f>
        <v/>
      </c>
      <c r="T703" s="3" t="str">
        <f t="shared" ref="T703:T766" si="77">J703&amp;" "&amp;D703</f>
        <v xml:space="preserve"> </v>
      </c>
      <c r="U703" s="3" t="str">
        <f>IF(D703&lt;&gt;"",VLOOKUP(D703,'Drop downs'!B:C,2,0),"")</f>
        <v/>
      </c>
      <c r="V703" s="3" t="str">
        <f t="shared" si="73"/>
        <v/>
      </c>
    </row>
    <row r="704" spans="1:22" x14ac:dyDescent="0.3">
      <c r="A704" s="47" t="str">
        <f t="shared" si="74"/>
        <v/>
      </c>
      <c r="B704" s="173"/>
      <c r="C704" s="173"/>
      <c r="D704" s="173"/>
      <c r="E704" s="173"/>
      <c r="F704" s="173"/>
      <c r="G704" s="173"/>
      <c r="H704" s="173"/>
      <c r="I704" s="173"/>
      <c r="J704" s="174"/>
      <c r="K704" s="175"/>
      <c r="L704" s="175"/>
      <c r="M704" s="175"/>
      <c r="N704" s="176"/>
      <c r="O704" s="176"/>
      <c r="P704" s="176"/>
      <c r="Q704" s="11" t="str">
        <f t="shared" si="72"/>
        <v/>
      </c>
      <c r="R704" s="171" t="str">
        <f t="shared" si="75"/>
        <v/>
      </c>
      <c r="S704" s="172" t="str">
        <f t="shared" si="76"/>
        <v/>
      </c>
      <c r="T704" s="3" t="str">
        <f t="shared" si="77"/>
        <v xml:space="preserve"> </v>
      </c>
      <c r="U704" s="3" t="str">
        <f>IF(D704&lt;&gt;"",VLOOKUP(D704,'Drop downs'!B:C,2,0),"")</f>
        <v/>
      </c>
      <c r="V704" s="3" t="str">
        <f t="shared" si="73"/>
        <v/>
      </c>
    </row>
    <row r="705" spans="1:22" x14ac:dyDescent="0.3">
      <c r="A705" s="47" t="str">
        <f t="shared" si="74"/>
        <v/>
      </c>
      <c r="B705" s="173"/>
      <c r="C705" s="173"/>
      <c r="D705" s="173"/>
      <c r="E705" s="173"/>
      <c r="F705" s="173"/>
      <c r="G705" s="173"/>
      <c r="H705" s="173"/>
      <c r="I705" s="173"/>
      <c r="J705" s="174"/>
      <c r="K705" s="175"/>
      <c r="L705" s="175"/>
      <c r="M705" s="175"/>
      <c r="N705" s="176"/>
      <c r="O705" s="176"/>
      <c r="P705" s="176"/>
      <c r="Q705" s="11" t="str">
        <f t="shared" si="72"/>
        <v/>
      </c>
      <c r="R705" s="171" t="str">
        <f t="shared" si="75"/>
        <v/>
      </c>
      <c r="S705" s="172" t="str">
        <f t="shared" si="76"/>
        <v/>
      </c>
      <c r="T705" s="3" t="str">
        <f t="shared" si="77"/>
        <v xml:space="preserve"> </v>
      </c>
      <c r="U705" s="3" t="str">
        <f>IF(D705&lt;&gt;"",VLOOKUP(D705,'Drop downs'!B:C,2,0),"")</f>
        <v/>
      </c>
      <c r="V705" s="3" t="str">
        <f t="shared" si="73"/>
        <v/>
      </c>
    </row>
    <row r="706" spans="1:22" x14ac:dyDescent="0.3">
      <c r="A706" s="47" t="str">
        <f t="shared" si="74"/>
        <v/>
      </c>
      <c r="B706" s="173"/>
      <c r="C706" s="173"/>
      <c r="D706" s="173"/>
      <c r="E706" s="173"/>
      <c r="F706" s="173"/>
      <c r="G706" s="173"/>
      <c r="H706" s="173"/>
      <c r="I706" s="173"/>
      <c r="J706" s="174"/>
      <c r="K706" s="175"/>
      <c r="L706" s="175"/>
      <c r="M706" s="175"/>
      <c r="N706" s="176"/>
      <c r="O706" s="176"/>
      <c r="P706" s="176"/>
      <c r="Q706" s="11" t="str">
        <f t="shared" si="72"/>
        <v/>
      </c>
      <c r="R706" s="171" t="str">
        <f t="shared" si="75"/>
        <v/>
      </c>
      <c r="S706" s="172" t="str">
        <f t="shared" si="76"/>
        <v/>
      </c>
      <c r="T706" s="3" t="str">
        <f t="shared" si="77"/>
        <v xml:space="preserve"> </v>
      </c>
      <c r="U706" s="3" t="str">
        <f>IF(D706&lt;&gt;"",VLOOKUP(D706,'Drop downs'!B:C,2,0),"")</f>
        <v/>
      </c>
      <c r="V706" s="3" t="str">
        <f t="shared" si="73"/>
        <v/>
      </c>
    </row>
    <row r="707" spans="1:22" x14ac:dyDescent="0.3">
      <c r="A707" s="47" t="str">
        <f t="shared" si="74"/>
        <v/>
      </c>
      <c r="B707" s="173"/>
      <c r="C707" s="173"/>
      <c r="D707" s="173"/>
      <c r="E707" s="173"/>
      <c r="F707" s="173"/>
      <c r="G707" s="173"/>
      <c r="H707" s="173"/>
      <c r="I707" s="173"/>
      <c r="J707" s="174"/>
      <c r="K707" s="175"/>
      <c r="L707" s="175"/>
      <c r="M707" s="175"/>
      <c r="N707" s="176"/>
      <c r="O707" s="176"/>
      <c r="P707" s="176"/>
      <c r="Q707" s="11" t="str">
        <f t="shared" si="72"/>
        <v/>
      </c>
      <c r="R707" s="171" t="str">
        <f t="shared" si="75"/>
        <v/>
      </c>
      <c r="S707" s="172" t="str">
        <f t="shared" si="76"/>
        <v/>
      </c>
      <c r="T707" s="3" t="str">
        <f t="shared" si="77"/>
        <v xml:space="preserve"> </v>
      </c>
      <c r="U707" s="3" t="str">
        <f>IF(D707&lt;&gt;"",VLOOKUP(D707,'Drop downs'!B:C,2,0),"")</f>
        <v/>
      </c>
      <c r="V707" s="3" t="str">
        <f t="shared" si="73"/>
        <v/>
      </c>
    </row>
    <row r="708" spans="1:22" x14ac:dyDescent="0.3">
      <c r="A708" s="47" t="str">
        <f t="shared" si="74"/>
        <v/>
      </c>
      <c r="B708" s="173"/>
      <c r="C708" s="173"/>
      <c r="D708" s="173"/>
      <c r="E708" s="173"/>
      <c r="F708" s="173"/>
      <c r="G708" s="173"/>
      <c r="H708" s="173"/>
      <c r="I708" s="173"/>
      <c r="J708" s="174"/>
      <c r="K708" s="175"/>
      <c r="L708" s="175"/>
      <c r="M708" s="175"/>
      <c r="N708" s="176"/>
      <c r="O708" s="176"/>
      <c r="P708" s="176"/>
      <c r="Q708" s="11" t="str">
        <f t="shared" si="72"/>
        <v/>
      </c>
      <c r="R708" s="171" t="str">
        <f t="shared" si="75"/>
        <v/>
      </c>
      <c r="S708" s="172" t="str">
        <f t="shared" si="76"/>
        <v/>
      </c>
      <c r="T708" s="3" t="str">
        <f t="shared" si="77"/>
        <v xml:space="preserve"> </v>
      </c>
      <c r="U708" s="3" t="str">
        <f>IF(D708&lt;&gt;"",VLOOKUP(D708,'Drop downs'!B:C,2,0),"")</f>
        <v/>
      </c>
      <c r="V708" s="3" t="str">
        <f t="shared" si="73"/>
        <v/>
      </c>
    </row>
    <row r="709" spans="1:22" x14ac:dyDescent="0.3">
      <c r="A709" s="47" t="str">
        <f t="shared" si="74"/>
        <v/>
      </c>
      <c r="B709" s="173"/>
      <c r="C709" s="173"/>
      <c r="D709" s="173"/>
      <c r="E709" s="173"/>
      <c r="F709" s="173"/>
      <c r="G709" s="173"/>
      <c r="H709" s="173"/>
      <c r="I709" s="173"/>
      <c r="J709" s="174"/>
      <c r="K709" s="175"/>
      <c r="L709" s="175"/>
      <c r="M709" s="175"/>
      <c r="N709" s="176"/>
      <c r="O709" s="176"/>
      <c r="P709" s="176"/>
      <c r="Q709" s="11" t="str">
        <f t="shared" si="72"/>
        <v/>
      </c>
      <c r="R709" s="171" t="str">
        <f t="shared" si="75"/>
        <v/>
      </c>
      <c r="S709" s="172" t="str">
        <f t="shared" si="76"/>
        <v/>
      </c>
      <c r="T709" s="3" t="str">
        <f t="shared" si="77"/>
        <v xml:space="preserve"> </v>
      </c>
      <c r="U709" s="3" t="str">
        <f>IF(D709&lt;&gt;"",VLOOKUP(D709,'Drop downs'!B:C,2,0),"")</f>
        <v/>
      </c>
      <c r="V709" s="3" t="str">
        <f t="shared" si="73"/>
        <v/>
      </c>
    </row>
    <row r="710" spans="1:22" x14ac:dyDescent="0.3">
      <c r="A710" s="47" t="str">
        <f t="shared" si="74"/>
        <v/>
      </c>
      <c r="B710" s="173"/>
      <c r="C710" s="173"/>
      <c r="D710" s="173"/>
      <c r="E710" s="173"/>
      <c r="F710" s="173"/>
      <c r="G710" s="173"/>
      <c r="H710" s="173"/>
      <c r="I710" s="173"/>
      <c r="J710" s="174"/>
      <c r="K710" s="175"/>
      <c r="L710" s="175"/>
      <c r="M710" s="175"/>
      <c r="N710" s="176"/>
      <c r="O710" s="176"/>
      <c r="P710" s="176"/>
      <c r="Q710" s="11" t="str">
        <f t="shared" si="72"/>
        <v/>
      </c>
      <c r="R710" s="171" t="str">
        <f t="shared" si="75"/>
        <v/>
      </c>
      <c r="S710" s="172" t="str">
        <f t="shared" si="76"/>
        <v/>
      </c>
      <c r="T710" s="3" t="str">
        <f t="shared" si="77"/>
        <v xml:space="preserve"> </v>
      </c>
      <c r="U710" s="3" t="str">
        <f>IF(D710&lt;&gt;"",VLOOKUP(D710,'Drop downs'!B:C,2,0),"")</f>
        <v/>
      </c>
      <c r="V710" s="3" t="str">
        <f t="shared" si="73"/>
        <v/>
      </c>
    </row>
    <row r="711" spans="1:22" x14ac:dyDescent="0.3">
      <c r="A711" s="47" t="str">
        <f t="shared" si="74"/>
        <v/>
      </c>
      <c r="B711" s="173"/>
      <c r="C711" s="173"/>
      <c r="D711" s="173"/>
      <c r="E711" s="173"/>
      <c r="F711" s="173"/>
      <c r="G711" s="173"/>
      <c r="H711" s="173"/>
      <c r="I711" s="173"/>
      <c r="J711" s="174"/>
      <c r="K711" s="175"/>
      <c r="L711" s="175"/>
      <c r="M711" s="175"/>
      <c r="N711" s="176"/>
      <c r="O711" s="176"/>
      <c r="P711" s="176"/>
      <c r="Q711" s="11" t="str">
        <f t="shared" si="72"/>
        <v/>
      </c>
      <c r="R711" s="171" t="str">
        <f t="shared" si="75"/>
        <v/>
      </c>
      <c r="S711" s="172" t="str">
        <f t="shared" si="76"/>
        <v/>
      </c>
      <c r="T711" s="3" t="str">
        <f t="shared" si="77"/>
        <v xml:space="preserve"> </v>
      </c>
      <c r="U711" s="3" t="str">
        <f>IF(D711&lt;&gt;"",VLOOKUP(D711,'Drop downs'!B:C,2,0),"")</f>
        <v/>
      </c>
      <c r="V711" s="3" t="str">
        <f t="shared" si="73"/>
        <v/>
      </c>
    </row>
    <row r="712" spans="1:22" x14ac:dyDescent="0.3">
      <c r="A712" s="47" t="str">
        <f t="shared" si="74"/>
        <v/>
      </c>
      <c r="B712" s="173"/>
      <c r="C712" s="173"/>
      <c r="D712" s="173"/>
      <c r="E712" s="173"/>
      <c r="F712" s="173"/>
      <c r="G712" s="173"/>
      <c r="H712" s="173"/>
      <c r="I712" s="173"/>
      <c r="J712" s="174"/>
      <c r="K712" s="175"/>
      <c r="L712" s="175"/>
      <c r="M712" s="175"/>
      <c r="N712" s="176"/>
      <c r="O712" s="176"/>
      <c r="P712" s="176"/>
      <c r="Q712" s="11" t="str">
        <f t="shared" si="72"/>
        <v/>
      </c>
      <c r="R712" s="171" t="str">
        <f t="shared" si="75"/>
        <v/>
      </c>
      <c r="S712" s="172" t="str">
        <f t="shared" si="76"/>
        <v/>
      </c>
      <c r="T712" s="3" t="str">
        <f t="shared" si="77"/>
        <v xml:space="preserve"> </v>
      </c>
      <c r="U712" s="3" t="str">
        <f>IF(D712&lt;&gt;"",VLOOKUP(D712,'Drop downs'!B:C,2,0),"")</f>
        <v/>
      </c>
      <c r="V712" s="3" t="str">
        <f t="shared" si="73"/>
        <v/>
      </c>
    </row>
    <row r="713" spans="1:22" x14ac:dyDescent="0.3">
      <c r="A713" s="47" t="str">
        <f t="shared" si="74"/>
        <v/>
      </c>
      <c r="B713" s="173"/>
      <c r="C713" s="173"/>
      <c r="D713" s="173"/>
      <c r="E713" s="173"/>
      <c r="F713" s="173"/>
      <c r="G713" s="173"/>
      <c r="H713" s="173"/>
      <c r="I713" s="173"/>
      <c r="J713" s="174"/>
      <c r="K713" s="175"/>
      <c r="L713" s="175"/>
      <c r="M713" s="175"/>
      <c r="N713" s="176"/>
      <c r="O713" s="176"/>
      <c r="P713" s="176"/>
      <c r="Q713" s="11" t="str">
        <f t="shared" si="72"/>
        <v/>
      </c>
      <c r="R713" s="171" t="str">
        <f t="shared" si="75"/>
        <v/>
      </c>
      <c r="S713" s="172" t="str">
        <f t="shared" si="76"/>
        <v/>
      </c>
      <c r="T713" s="3" t="str">
        <f t="shared" si="77"/>
        <v xml:space="preserve"> </v>
      </c>
      <c r="U713" s="3" t="str">
        <f>IF(D713&lt;&gt;"",VLOOKUP(D713,'Drop downs'!B:C,2,0),"")</f>
        <v/>
      </c>
      <c r="V713" s="3" t="str">
        <f t="shared" si="73"/>
        <v/>
      </c>
    </row>
    <row r="714" spans="1:22" x14ac:dyDescent="0.3">
      <c r="A714" s="47" t="str">
        <f t="shared" si="74"/>
        <v/>
      </c>
      <c r="B714" s="173"/>
      <c r="C714" s="173"/>
      <c r="D714" s="173"/>
      <c r="E714" s="173"/>
      <c r="F714" s="173"/>
      <c r="G714" s="173"/>
      <c r="H714" s="173"/>
      <c r="I714" s="173"/>
      <c r="J714" s="174"/>
      <c r="K714" s="175"/>
      <c r="L714" s="175"/>
      <c r="M714" s="175"/>
      <c r="N714" s="176"/>
      <c r="O714" s="176"/>
      <c r="P714" s="176"/>
      <c r="Q714" s="11" t="str">
        <f t="shared" si="72"/>
        <v/>
      </c>
      <c r="R714" s="171" t="str">
        <f t="shared" si="75"/>
        <v/>
      </c>
      <c r="S714" s="172" t="str">
        <f t="shared" si="76"/>
        <v/>
      </c>
      <c r="T714" s="3" t="str">
        <f t="shared" si="77"/>
        <v xml:space="preserve"> </v>
      </c>
      <c r="U714" s="3" t="str">
        <f>IF(D714&lt;&gt;"",VLOOKUP(D714,'Drop downs'!B:C,2,0),"")</f>
        <v/>
      </c>
      <c r="V714" s="3" t="str">
        <f t="shared" si="73"/>
        <v/>
      </c>
    </row>
    <row r="715" spans="1:22" x14ac:dyDescent="0.3">
      <c r="A715" s="47" t="str">
        <f t="shared" si="74"/>
        <v/>
      </c>
      <c r="B715" s="173"/>
      <c r="C715" s="173"/>
      <c r="D715" s="173"/>
      <c r="E715" s="173"/>
      <c r="F715" s="173"/>
      <c r="G715" s="173"/>
      <c r="H715" s="173"/>
      <c r="I715" s="173"/>
      <c r="J715" s="174"/>
      <c r="K715" s="175"/>
      <c r="L715" s="175"/>
      <c r="M715" s="175"/>
      <c r="N715" s="176"/>
      <c r="O715" s="176"/>
      <c r="P715" s="176"/>
      <c r="Q715" s="11" t="str">
        <f t="shared" ref="Q715:Q778" si="78">IF(I715="contracted",M715,IF(M715&lt;&gt;"",M715*(1-$M$6),""))</f>
        <v/>
      </c>
      <c r="R715" s="171" t="str">
        <f t="shared" si="75"/>
        <v/>
      </c>
      <c r="S715" s="172" t="str">
        <f t="shared" si="76"/>
        <v/>
      </c>
      <c r="T715" s="3" t="str">
        <f t="shared" si="77"/>
        <v xml:space="preserve"> </v>
      </c>
      <c r="U715" s="3" t="str">
        <f>IF(D715&lt;&gt;"",VLOOKUP(D715,'Drop downs'!B:C,2,0),"")</f>
        <v/>
      </c>
      <c r="V715" s="3" t="str">
        <f t="shared" ref="V715:V778" si="79">IFERROR(R715-N715,"")</f>
        <v/>
      </c>
    </row>
    <row r="716" spans="1:22" x14ac:dyDescent="0.3">
      <c r="A716" s="47" t="str">
        <f t="shared" si="74"/>
        <v/>
      </c>
      <c r="B716" s="173"/>
      <c r="C716" s="173"/>
      <c r="D716" s="173"/>
      <c r="E716" s="173"/>
      <c r="F716" s="173"/>
      <c r="G716" s="173"/>
      <c r="H716" s="173"/>
      <c r="I716" s="173"/>
      <c r="J716" s="174"/>
      <c r="K716" s="175"/>
      <c r="L716" s="175"/>
      <c r="M716" s="175"/>
      <c r="N716" s="176"/>
      <c r="O716" s="176"/>
      <c r="P716" s="176"/>
      <c r="Q716" s="11" t="str">
        <f t="shared" si="78"/>
        <v/>
      </c>
      <c r="R716" s="171" t="str">
        <f t="shared" si="75"/>
        <v/>
      </c>
      <c r="S716" s="172" t="str">
        <f t="shared" si="76"/>
        <v/>
      </c>
      <c r="T716" s="3" t="str">
        <f t="shared" si="77"/>
        <v xml:space="preserve"> </v>
      </c>
      <c r="U716" s="3" t="str">
        <f>IF(D716&lt;&gt;"",VLOOKUP(D716,'Drop downs'!B:C,2,0),"")</f>
        <v/>
      </c>
      <c r="V716" s="3" t="str">
        <f t="shared" si="79"/>
        <v/>
      </c>
    </row>
    <row r="717" spans="1:22" x14ac:dyDescent="0.3">
      <c r="A717" s="47" t="str">
        <f t="shared" si="74"/>
        <v/>
      </c>
      <c r="B717" s="173"/>
      <c r="C717" s="173"/>
      <c r="D717" s="173"/>
      <c r="E717" s="173"/>
      <c r="F717" s="173"/>
      <c r="G717" s="173"/>
      <c r="H717" s="173"/>
      <c r="I717" s="173"/>
      <c r="J717" s="174"/>
      <c r="K717" s="175"/>
      <c r="L717" s="175"/>
      <c r="M717" s="175"/>
      <c r="N717" s="176"/>
      <c r="O717" s="176"/>
      <c r="P717" s="176"/>
      <c r="Q717" s="11" t="str">
        <f t="shared" si="78"/>
        <v/>
      </c>
      <c r="R717" s="171" t="str">
        <f t="shared" si="75"/>
        <v/>
      </c>
      <c r="S717" s="172" t="str">
        <f t="shared" si="76"/>
        <v/>
      </c>
      <c r="T717" s="3" t="str">
        <f t="shared" si="77"/>
        <v xml:space="preserve"> </v>
      </c>
      <c r="U717" s="3" t="str">
        <f>IF(D717&lt;&gt;"",VLOOKUP(D717,'Drop downs'!B:C,2,0),"")</f>
        <v/>
      </c>
      <c r="V717" s="3" t="str">
        <f t="shared" si="79"/>
        <v/>
      </c>
    </row>
    <row r="718" spans="1:22" x14ac:dyDescent="0.3">
      <c r="A718" s="47" t="str">
        <f t="shared" si="74"/>
        <v/>
      </c>
      <c r="B718" s="173"/>
      <c r="C718" s="173"/>
      <c r="D718" s="173"/>
      <c r="E718" s="173"/>
      <c r="F718" s="173"/>
      <c r="G718" s="173"/>
      <c r="H718" s="173"/>
      <c r="I718" s="173"/>
      <c r="J718" s="174"/>
      <c r="K718" s="175"/>
      <c r="L718" s="175"/>
      <c r="M718" s="175"/>
      <c r="N718" s="176"/>
      <c r="O718" s="176"/>
      <c r="P718" s="176"/>
      <c r="Q718" s="11" t="str">
        <f t="shared" si="78"/>
        <v/>
      </c>
      <c r="R718" s="171" t="str">
        <f t="shared" si="75"/>
        <v/>
      </c>
      <c r="S718" s="172" t="str">
        <f t="shared" si="76"/>
        <v/>
      </c>
      <c r="T718" s="3" t="str">
        <f t="shared" si="77"/>
        <v xml:space="preserve"> </v>
      </c>
      <c r="U718" s="3" t="str">
        <f>IF(D718&lt;&gt;"",VLOOKUP(D718,'Drop downs'!B:C,2,0),"")</f>
        <v/>
      </c>
      <c r="V718" s="3" t="str">
        <f t="shared" si="79"/>
        <v/>
      </c>
    </row>
    <row r="719" spans="1:22" x14ac:dyDescent="0.3">
      <c r="A719" s="47" t="str">
        <f t="shared" si="74"/>
        <v/>
      </c>
      <c r="B719" s="173"/>
      <c r="C719" s="173"/>
      <c r="D719" s="173"/>
      <c r="E719" s="173"/>
      <c r="F719" s="173"/>
      <c r="G719" s="173"/>
      <c r="H719" s="173"/>
      <c r="I719" s="173"/>
      <c r="J719" s="174"/>
      <c r="K719" s="175"/>
      <c r="L719" s="175"/>
      <c r="M719" s="175"/>
      <c r="N719" s="176"/>
      <c r="O719" s="176"/>
      <c r="P719" s="176"/>
      <c r="Q719" s="11" t="str">
        <f t="shared" si="78"/>
        <v/>
      </c>
      <c r="R719" s="171" t="str">
        <f t="shared" si="75"/>
        <v/>
      </c>
      <c r="S719" s="172" t="str">
        <f t="shared" si="76"/>
        <v/>
      </c>
      <c r="T719" s="3" t="str">
        <f t="shared" si="77"/>
        <v xml:space="preserve"> </v>
      </c>
      <c r="U719" s="3" t="str">
        <f>IF(D719&lt;&gt;"",VLOOKUP(D719,'Drop downs'!B:C,2,0),"")</f>
        <v/>
      </c>
      <c r="V719" s="3" t="str">
        <f t="shared" si="79"/>
        <v/>
      </c>
    </row>
    <row r="720" spans="1:22" x14ac:dyDescent="0.3">
      <c r="A720" s="47" t="str">
        <f t="shared" si="74"/>
        <v/>
      </c>
      <c r="B720" s="173"/>
      <c r="C720" s="173"/>
      <c r="D720" s="173"/>
      <c r="E720" s="173"/>
      <c r="F720" s="173"/>
      <c r="G720" s="173"/>
      <c r="H720" s="173"/>
      <c r="I720" s="173"/>
      <c r="J720" s="174"/>
      <c r="K720" s="175"/>
      <c r="L720" s="175"/>
      <c r="M720" s="175"/>
      <c r="N720" s="176"/>
      <c r="O720" s="176"/>
      <c r="P720" s="176"/>
      <c r="Q720" s="11" t="str">
        <f t="shared" si="78"/>
        <v/>
      </c>
      <c r="R720" s="171" t="str">
        <f t="shared" si="75"/>
        <v/>
      </c>
      <c r="S720" s="172" t="str">
        <f t="shared" si="76"/>
        <v/>
      </c>
      <c r="T720" s="3" t="str">
        <f t="shared" si="77"/>
        <v xml:space="preserve"> </v>
      </c>
      <c r="U720" s="3" t="str">
        <f>IF(D720&lt;&gt;"",VLOOKUP(D720,'Drop downs'!B:C,2,0),"")</f>
        <v/>
      </c>
      <c r="V720" s="3" t="str">
        <f t="shared" si="79"/>
        <v/>
      </c>
    </row>
    <row r="721" spans="1:22" x14ac:dyDescent="0.3">
      <c r="A721" s="47" t="str">
        <f t="shared" si="74"/>
        <v/>
      </c>
      <c r="B721" s="173"/>
      <c r="C721" s="173"/>
      <c r="D721" s="173"/>
      <c r="E721" s="173"/>
      <c r="F721" s="173"/>
      <c r="G721" s="173"/>
      <c r="H721" s="173"/>
      <c r="I721" s="173"/>
      <c r="J721" s="174"/>
      <c r="K721" s="175"/>
      <c r="L721" s="175"/>
      <c r="M721" s="175"/>
      <c r="N721" s="176"/>
      <c r="O721" s="176"/>
      <c r="P721" s="176"/>
      <c r="Q721" s="11" t="str">
        <f t="shared" si="78"/>
        <v/>
      </c>
      <c r="R721" s="171" t="str">
        <f t="shared" si="75"/>
        <v/>
      </c>
      <c r="S721" s="172" t="str">
        <f t="shared" si="76"/>
        <v/>
      </c>
      <c r="T721" s="3" t="str">
        <f t="shared" si="77"/>
        <v xml:space="preserve"> </v>
      </c>
      <c r="U721" s="3" t="str">
        <f>IF(D721&lt;&gt;"",VLOOKUP(D721,'Drop downs'!B:C,2,0),"")</f>
        <v/>
      </c>
      <c r="V721" s="3" t="str">
        <f t="shared" si="79"/>
        <v/>
      </c>
    </row>
    <row r="722" spans="1:22" x14ac:dyDescent="0.3">
      <c r="A722" s="47" t="str">
        <f t="shared" si="74"/>
        <v/>
      </c>
      <c r="B722" s="173"/>
      <c r="C722" s="173"/>
      <c r="D722" s="173"/>
      <c r="E722" s="173"/>
      <c r="F722" s="173"/>
      <c r="G722" s="173"/>
      <c r="H722" s="173"/>
      <c r="I722" s="173"/>
      <c r="J722" s="174"/>
      <c r="K722" s="175"/>
      <c r="L722" s="175"/>
      <c r="M722" s="175"/>
      <c r="N722" s="176"/>
      <c r="O722" s="176"/>
      <c r="P722" s="176"/>
      <c r="Q722" s="11" t="str">
        <f t="shared" si="78"/>
        <v/>
      </c>
      <c r="R722" s="171" t="str">
        <f t="shared" si="75"/>
        <v/>
      </c>
      <c r="S722" s="172" t="str">
        <f t="shared" si="76"/>
        <v/>
      </c>
      <c r="T722" s="3" t="str">
        <f t="shared" si="77"/>
        <v xml:space="preserve"> </v>
      </c>
      <c r="U722" s="3" t="str">
        <f>IF(D722&lt;&gt;"",VLOOKUP(D722,'Drop downs'!B:C,2,0),"")</f>
        <v/>
      </c>
      <c r="V722" s="3" t="str">
        <f t="shared" si="79"/>
        <v/>
      </c>
    </row>
    <row r="723" spans="1:22" x14ac:dyDescent="0.3">
      <c r="A723" s="47" t="str">
        <f t="shared" si="74"/>
        <v/>
      </c>
      <c r="B723" s="173"/>
      <c r="C723" s="173"/>
      <c r="D723" s="173"/>
      <c r="E723" s="173"/>
      <c r="F723" s="173"/>
      <c r="G723" s="173"/>
      <c r="H723" s="173"/>
      <c r="I723" s="173"/>
      <c r="J723" s="174"/>
      <c r="K723" s="175"/>
      <c r="L723" s="175"/>
      <c r="M723" s="175"/>
      <c r="N723" s="176"/>
      <c r="O723" s="176"/>
      <c r="P723" s="176"/>
      <c r="Q723" s="11" t="str">
        <f t="shared" si="78"/>
        <v/>
      </c>
      <c r="R723" s="171" t="str">
        <f t="shared" si="75"/>
        <v/>
      </c>
      <c r="S723" s="172" t="str">
        <f t="shared" si="76"/>
        <v/>
      </c>
      <c r="T723" s="3" t="str">
        <f t="shared" si="77"/>
        <v xml:space="preserve"> </v>
      </c>
      <c r="U723" s="3" t="str">
        <f>IF(D723&lt;&gt;"",VLOOKUP(D723,'Drop downs'!B:C,2,0),"")</f>
        <v/>
      </c>
      <c r="V723" s="3" t="str">
        <f t="shared" si="79"/>
        <v/>
      </c>
    </row>
    <row r="724" spans="1:22" x14ac:dyDescent="0.3">
      <c r="A724" s="47" t="str">
        <f t="shared" si="74"/>
        <v/>
      </c>
      <c r="B724" s="173"/>
      <c r="C724" s="173"/>
      <c r="D724" s="173"/>
      <c r="E724" s="173"/>
      <c r="F724" s="173"/>
      <c r="G724" s="173"/>
      <c r="H724" s="173"/>
      <c r="I724" s="173"/>
      <c r="J724" s="174"/>
      <c r="K724" s="175"/>
      <c r="L724" s="175"/>
      <c r="M724" s="175"/>
      <c r="N724" s="176"/>
      <c r="O724" s="176"/>
      <c r="P724" s="176"/>
      <c r="Q724" s="11" t="str">
        <f t="shared" si="78"/>
        <v/>
      </c>
      <c r="R724" s="171" t="str">
        <f t="shared" si="75"/>
        <v/>
      </c>
      <c r="S724" s="172" t="str">
        <f t="shared" si="76"/>
        <v/>
      </c>
      <c r="T724" s="3" t="str">
        <f t="shared" si="77"/>
        <v xml:space="preserve"> </v>
      </c>
      <c r="U724" s="3" t="str">
        <f>IF(D724&lt;&gt;"",VLOOKUP(D724,'Drop downs'!B:C,2,0),"")</f>
        <v/>
      </c>
      <c r="V724" s="3" t="str">
        <f t="shared" si="79"/>
        <v/>
      </c>
    </row>
    <row r="725" spans="1:22" x14ac:dyDescent="0.3">
      <c r="A725" s="47" t="str">
        <f t="shared" si="74"/>
        <v/>
      </c>
      <c r="B725" s="173"/>
      <c r="C725" s="173"/>
      <c r="D725" s="173"/>
      <c r="E725" s="173"/>
      <c r="F725" s="173"/>
      <c r="G725" s="173"/>
      <c r="H725" s="173"/>
      <c r="I725" s="173"/>
      <c r="J725" s="174"/>
      <c r="K725" s="175"/>
      <c r="L725" s="175"/>
      <c r="M725" s="175"/>
      <c r="N725" s="176"/>
      <c r="O725" s="176"/>
      <c r="P725" s="176"/>
      <c r="Q725" s="11" t="str">
        <f t="shared" si="78"/>
        <v/>
      </c>
      <c r="R725" s="171" t="str">
        <f t="shared" si="75"/>
        <v/>
      </c>
      <c r="S725" s="172" t="str">
        <f t="shared" si="76"/>
        <v/>
      </c>
      <c r="T725" s="3" t="str">
        <f t="shared" si="77"/>
        <v xml:space="preserve"> </v>
      </c>
      <c r="U725" s="3" t="str">
        <f>IF(D725&lt;&gt;"",VLOOKUP(D725,'Drop downs'!B:C,2,0),"")</f>
        <v/>
      </c>
      <c r="V725" s="3" t="str">
        <f t="shared" si="79"/>
        <v/>
      </c>
    </row>
    <row r="726" spans="1:22" x14ac:dyDescent="0.3">
      <c r="A726" s="47" t="str">
        <f t="shared" si="74"/>
        <v/>
      </c>
      <c r="B726" s="173"/>
      <c r="C726" s="173"/>
      <c r="D726" s="173"/>
      <c r="E726" s="173"/>
      <c r="F726" s="173"/>
      <c r="G726" s="173"/>
      <c r="H726" s="173"/>
      <c r="I726" s="173"/>
      <c r="J726" s="174"/>
      <c r="K726" s="175"/>
      <c r="L726" s="175"/>
      <c r="M726" s="175"/>
      <c r="N726" s="176"/>
      <c r="O726" s="176"/>
      <c r="P726" s="176"/>
      <c r="Q726" s="11" t="str">
        <f t="shared" si="78"/>
        <v/>
      </c>
      <c r="R726" s="171" t="str">
        <f t="shared" si="75"/>
        <v/>
      </c>
      <c r="S726" s="172" t="str">
        <f t="shared" si="76"/>
        <v/>
      </c>
      <c r="T726" s="3" t="str">
        <f t="shared" si="77"/>
        <v xml:space="preserve"> </v>
      </c>
      <c r="U726" s="3" t="str">
        <f>IF(D726&lt;&gt;"",VLOOKUP(D726,'Drop downs'!B:C,2,0),"")</f>
        <v/>
      </c>
      <c r="V726" s="3" t="str">
        <f t="shared" si="79"/>
        <v/>
      </c>
    </row>
    <row r="727" spans="1:22" x14ac:dyDescent="0.3">
      <c r="A727" s="47" t="str">
        <f t="shared" si="74"/>
        <v/>
      </c>
      <c r="B727" s="173"/>
      <c r="C727" s="173"/>
      <c r="D727" s="173"/>
      <c r="E727" s="173"/>
      <c r="F727" s="173"/>
      <c r="G727" s="173"/>
      <c r="H727" s="173"/>
      <c r="I727" s="173"/>
      <c r="J727" s="174"/>
      <c r="K727" s="175"/>
      <c r="L727" s="175"/>
      <c r="M727" s="175"/>
      <c r="N727" s="176"/>
      <c r="O727" s="176"/>
      <c r="P727" s="176"/>
      <c r="Q727" s="11" t="str">
        <f t="shared" si="78"/>
        <v/>
      </c>
      <c r="R727" s="171" t="str">
        <f t="shared" si="75"/>
        <v/>
      </c>
      <c r="S727" s="172" t="str">
        <f t="shared" si="76"/>
        <v/>
      </c>
      <c r="T727" s="3" t="str">
        <f t="shared" si="77"/>
        <v xml:space="preserve"> </v>
      </c>
      <c r="U727" s="3" t="str">
        <f>IF(D727&lt;&gt;"",VLOOKUP(D727,'Drop downs'!B:C,2,0),"")</f>
        <v/>
      </c>
      <c r="V727" s="3" t="str">
        <f t="shared" si="79"/>
        <v/>
      </c>
    </row>
    <row r="728" spans="1:22" x14ac:dyDescent="0.3">
      <c r="A728" s="47" t="str">
        <f t="shared" si="74"/>
        <v/>
      </c>
      <c r="B728" s="173"/>
      <c r="C728" s="173"/>
      <c r="D728" s="173"/>
      <c r="E728" s="173"/>
      <c r="F728" s="173"/>
      <c r="G728" s="173"/>
      <c r="H728" s="173"/>
      <c r="I728" s="173"/>
      <c r="J728" s="174"/>
      <c r="K728" s="175"/>
      <c r="L728" s="175"/>
      <c r="M728" s="175"/>
      <c r="N728" s="176"/>
      <c r="O728" s="176"/>
      <c r="P728" s="176"/>
      <c r="Q728" s="11" t="str">
        <f t="shared" si="78"/>
        <v/>
      </c>
      <c r="R728" s="171" t="str">
        <f t="shared" si="75"/>
        <v/>
      </c>
      <c r="S728" s="172" t="str">
        <f t="shared" si="76"/>
        <v/>
      </c>
      <c r="T728" s="3" t="str">
        <f t="shared" si="77"/>
        <v xml:space="preserve"> </v>
      </c>
      <c r="U728" s="3" t="str">
        <f>IF(D728&lt;&gt;"",VLOOKUP(D728,'Drop downs'!B:C,2,0),"")</f>
        <v/>
      </c>
      <c r="V728" s="3" t="str">
        <f t="shared" si="79"/>
        <v/>
      </c>
    </row>
    <row r="729" spans="1:22" x14ac:dyDescent="0.3">
      <c r="A729" s="47" t="str">
        <f t="shared" si="74"/>
        <v/>
      </c>
      <c r="B729" s="173"/>
      <c r="C729" s="173"/>
      <c r="D729" s="173"/>
      <c r="E729" s="173"/>
      <c r="F729" s="173"/>
      <c r="G729" s="173"/>
      <c r="H729" s="173"/>
      <c r="I729" s="173"/>
      <c r="J729" s="174"/>
      <c r="K729" s="175"/>
      <c r="L729" s="175"/>
      <c r="M729" s="175"/>
      <c r="N729" s="176"/>
      <c r="O729" s="176"/>
      <c r="P729" s="176"/>
      <c r="Q729" s="11" t="str">
        <f t="shared" si="78"/>
        <v/>
      </c>
      <c r="R729" s="171" t="str">
        <f t="shared" si="75"/>
        <v/>
      </c>
      <c r="S729" s="172" t="str">
        <f t="shared" si="76"/>
        <v/>
      </c>
      <c r="T729" s="3" t="str">
        <f t="shared" si="77"/>
        <v xml:space="preserve"> </v>
      </c>
      <c r="U729" s="3" t="str">
        <f>IF(D729&lt;&gt;"",VLOOKUP(D729,'Drop downs'!B:C,2,0),"")</f>
        <v/>
      </c>
      <c r="V729" s="3" t="str">
        <f t="shared" si="79"/>
        <v/>
      </c>
    </row>
    <row r="730" spans="1:22" x14ac:dyDescent="0.3">
      <c r="A730" s="47" t="str">
        <f t="shared" si="74"/>
        <v/>
      </c>
      <c r="B730" s="173"/>
      <c r="C730" s="173"/>
      <c r="D730" s="173"/>
      <c r="E730" s="173"/>
      <c r="F730" s="173"/>
      <c r="G730" s="173"/>
      <c r="H730" s="173"/>
      <c r="I730" s="173"/>
      <c r="J730" s="174"/>
      <c r="K730" s="175"/>
      <c r="L730" s="175"/>
      <c r="M730" s="175"/>
      <c r="N730" s="176"/>
      <c r="O730" s="176"/>
      <c r="P730" s="176"/>
      <c r="Q730" s="11" t="str">
        <f t="shared" si="78"/>
        <v/>
      </c>
      <c r="R730" s="171" t="str">
        <f t="shared" si="75"/>
        <v/>
      </c>
      <c r="S730" s="172" t="str">
        <f t="shared" si="76"/>
        <v/>
      </c>
      <c r="T730" s="3" t="str">
        <f t="shared" si="77"/>
        <v xml:space="preserve"> </v>
      </c>
      <c r="U730" s="3" t="str">
        <f>IF(D730&lt;&gt;"",VLOOKUP(D730,'Drop downs'!B:C,2,0),"")</f>
        <v/>
      </c>
      <c r="V730" s="3" t="str">
        <f t="shared" si="79"/>
        <v/>
      </c>
    </row>
    <row r="731" spans="1:22" x14ac:dyDescent="0.3">
      <c r="A731" s="47" t="str">
        <f t="shared" si="74"/>
        <v/>
      </c>
      <c r="B731" s="173"/>
      <c r="C731" s="173"/>
      <c r="D731" s="173"/>
      <c r="E731" s="173"/>
      <c r="F731" s="173"/>
      <c r="G731" s="173"/>
      <c r="H731" s="173"/>
      <c r="I731" s="173"/>
      <c r="J731" s="174"/>
      <c r="K731" s="175"/>
      <c r="L731" s="175"/>
      <c r="M731" s="175"/>
      <c r="N731" s="176"/>
      <c r="O731" s="176"/>
      <c r="P731" s="176"/>
      <c r="Q731" s="11" t="str">
        <f t="shared" si="78"/>
        <v/>
      </c>
      <c r="R731" s="171" t="str">
        <f t="shared" si="75"/>
        <v/>
      </c>
      <c r="S731" s="172" t="str">
        <f t="shared" si="76"/>
        <v/>
      </c>
      <c r="T731" s="3" t="str">
        <f t="shared" si="77"/>
        <v xml:space="preserve"> </v>
      </c>
      <c r="U731" s="3" t="str">
        <f>IF(D731&lt;&gt;"",VLOOKUP(D731,'Drop downs'!B:C,2,0),"")</f>
        <v/>
      </c>
      <c r="V731" s="3" t="str">
        <f t="shared" si="79"/>
        <v/>
      </c>
    </row>
    <row r="732" spans="1:22" x14ac:dyDescent="0.3">
      <c r="A732" s="47" t="str">
        <f t="shared" si="74"/>
        <v/>
      </c>
      <c r="B732" s="173"/>
      <c r="C732" s="173"/>
      <c r="D732" s="173"/>
      <c r="E732" s="173"/>
      <c r="F732" s="173"/>
      <c r="G732" s="173"/>
      <c r="H732" s="173"/>
      <c r="I732" s="173"/>
      <c r="J732" s="174"/>
      <c r="K732" s="175"/>
      <c r="L732" s="175"/>
      <c r="M732" s="175"/>
      <c r="N732" s="176"/>
      <c r="O732" s="176"/>
      <c r="P732" s="176"/>
      <c r="Q732" s="11" t="str">
        <f t="shared" si="78"/>
        <v/>
      </c>
      <c r="R732" s="171" t="str">
        <f t="shared" si="75"/>
        <v/>
      </c>
      <c r="S732" s="172" t="str">
        <f t="shared" si="76"/>
        <v/>
      </c>
      <c r="T732" s="3" t="str">
        <f t="shared" si="77"/>
        <v xml:space="preserve"> </v>
      </c>
      <c r="U732" s="3" t="str">
        <f>IF(D732&lt;&gt;"",VLOOKUP(D732,'Drop downs'!B:C,2,0),"")</f>
        <v/>
      </c>
      <c r="V732" s="3" t="str">
        <f t="shared" si="79"/>
        <v/>
      </c>
    </row>
    <row r="733" spans="1:22" x14ac:dyDescent="0.3">
      <c r="A733" s="47" t="str">
        <f t="shared" si="74"/>
        <v/>
      </c>
      <c r="B733" s="173"/>
      <c r="C733" s="173"/>
      <c r="D733" s="173"/>
      <c r="E733" s="173"/>
      <c r="F733" s="173"/>
      <c r="G733" s="173"/>
      <c r="H733" s="173"/>
      <c r="I733" s="173"/>
      <c r="J733" s="174"/>
      <c r="K733" s="175"/>
      <c r="L733" s="175"/>
      <c r="M733" s="175"/>
      <c r="N733" s="176"/>
      <c r="O733" s="176"/>
      <c r="P733" s="176"/>
      <c r="Q733" s="11" t="str">
        <f t="shared" si="78"/>
        <v/>
      </c>
      <c r="R733" s="171" t="str">
        <f t="shared" si="75"/>
        <v/>
      </c>
      <c r="S733" s="172" t="str">
        <f t="shared" si="76"/>
        <v/>
      </c>
      <c r="T733" s="3" t="str">
        <f t="shared" si="77"/>
        <v xml:space="preserve"> </v>
      </c>
      <c r="U733" s="3" t="str">
        <f>IF(D733&lt;&gt;"",VLOOKUP(D733,'Drop downs'!B:C,2,0),"")</f>
        <v/>
      </c>
      <c r="V733" s="3" t="str">
        <f t="shared" si="79"/>
        <v/>
      </c>
    </row>
    <row r="734" spans="1:22" x14ac:dyDescent="0.3">
      <c r="A734" s="47" t="str">
        <f t="shared" si="74"/>
        <v/>
      </c>
      <c r="B734" s="173"/>
      <c r="C734" s="173"/>
      <c r="D734" s="173"/>
      <c r="E734" s="173"/>
      <c r="F734" s="173"/>
      <c r="G734" s="173"/>
      <c r="H734" s="173"/>
      <c r="I734" s="173"/>
      <c r="J734" s="174"/>
      <c r="K734" s="175"/>
      <c r="L734" s="175"/>
      <c r="M734" s="175"/>
      <c r="N734" s="176"/>
      <c r="O734" s="176"/>
      <c r="P734" s="176"/>
      <c r="Q734" s="11" t="str">
        <f t="shared" si="78"/>
        <v/>
      </c>
      <c r="R734" s="171" t="str">
        <f t="shared" si="75"/>
        <v/>
      </c>
      <c r="S734" s="172" t="str">
        <f t="shared" si="76"/>
        <v/>
      </c>
      <c r="T734" s="3" t="str">
        <f t="shared" si="77"/>
        <v xml:space="preserve"> </v>
      </c>
      <c r="U734" s="3" t="str">
        <f>IF(D734&lt;&gt;"",VLOOKUP(D734,'Drop downs'!B:C,2,0),"")</f>
        <v/>
      </c>
      <c r="V734" s="3" t="str">
        <f t="shared" si="79"/>
        <v/>
      </c>
    </row>
    <row r="735" spans="1:22" x14ac:dyDescent="0.3">
      <c r="A735" s="47" t="str">
        <f t="shared" si="74"/>
        <v/>
      </c>
      <c r="B735" s="173"/>
      <c r="C735" s="173"/>
      <c r="D735" s="173"/>
      <c r="E735" s="173"/>
      <c r="F735" s="173"/>
      <c r="G735" s="173"/>
      <c r="H735" s="173"/>
      <c r="I735" s="173"/>
      <c r="J735" s="174"/>
      <c r="K735" s="175"/>
      <c r="L735" s="175"/>
      <c r="M735" s="175"/>
      <c r="N735" s="176"/>
      <c r="O735" s="176"/>
      <c r="P735" s="176"/>
      <c r="Q735" s="11" t="str">
        <f t="shared" si="78"/>
        <v/>
      </c>
      <c r="R735" s="171" t="str">
        <f t="shared" si="75"/>
        <v/>
      </c>
      <c r="S735" s="172" t="str">
        <f t="shared" si="76"/>
        <v/>
      </c>
      <c r="T735" s="3" t="str">
        <f t="shared" si="77"/>
        <v xml:space="preserve"> </v>
      </c>
      <c r="U735" s="3" t="str">
        <f>IF(D735&lt;&gt;"",VLOOKUP(D735,'Drop downs'!B:C,2,0),"")</f>
        <v/>
      </c>
      <c r="V735" s="3" t="str">
        <f t="shared" si="79"/>
        <v/>
      </c>
    </row>
    <row r="736" spans="1:22" x14ac:dyDescent="0.3">
      <c r="A736" s="47" t="str">
        <f t="shared" si="74"/>
        <v/>
      </c>
      <c r="B736" s="173"/>
      <c r="C736" s="173"/>
      <c r="D736" s="173"/>
      <c r="E736" s="173"/>
      <c r="F736" s="173"/>
      <c r="G736" s="173"/>
      <c r="H736" s="173"/>
      <c r="I736" s="173"/>
      <c r="J736" s="174"/>
      <c r="K736" s="175"/>
      <c r="L736" s="175"/>
      <c r="M736" s="175"/>
      <c r="N736" s="176"/>
      <c r="O736" s="176"/>
      <c r="P736" s="176"/>
      <c r="Q736" s="11" t="str">
        <f t="shared" si="78"/>
        <v/>
      </c>
      <c r="R736" s="171" t="str">
        <f t="shared" si="75"/>
        <v/>
      </c>
      <c r="S736" s="172" t="str">
        <f t="shared" si="76"/>
        <v/>
      </c>
      <c r="T736" s="3" t="str">
        <f t="shared" si="77"/>
        <v xml:space="preserve"> </v>
      </c>
      <c r="U736" s="3" t="str">
        <f>IF(D736&lt;&gt;"",VLOOKUP(D736,'Drop downs'!B:C,2,0),"")</f>
        <v/>
      </c>
      <c r="V736" s="3" t="str">
        <f t="shared" si="79"/>
        <v/>
      </c>
    </row>
    <row r="737" spans="1:22" x14ac:dyDescent="0.3">
      <c r="A737" s="47" t="str">
        <f t="shared" si="74"/>
        <v/>
      </c>
      <c r="B737" s="173"/>
      <c r="C737" s="173"/>
      <c r="D737" s="173"/>
      <c r="E737" s="173"/>
      <c r="F737" s="173"/>
      <c r="G737" s="173"/>
      <c r="H737" s="173"/>
      <c r="I737" s="173"/>
      <c r="J737" s="174"/>
      <c r="K737" s="175"/>
      <c r="L737" s="175"/>
      <c r="M737" s="175"/>
      <c r="N737" s="176"/>
      <c r="O737" s="176"/>
      <c r="P737" s="176"/>
      <c r="Q737" s="11" t="str">
        <f t="shared" si="78"/>
        <v/>
      </c>
      <c r="R737" s="171" t="str">
        <f t="shared" si="75"/>
        <v/>
      </c>
      <c r="S737" s="172" t="str">
        <f t="shared" si="76"/>
        <v/>
      </c>
      <c r="T737" s="3" t="str">
        <f t="shared" si="77"/>
        <v xml:space="preserve"> </v>
      </c>
      <c r="U737" s="3" t="str">
        <f>IF(D737&lt;&gt;"",VLOOKUP(D737,'Drop downs'!B:C,2,0),"")</f>
        <v/>
      </c>
      <c r="V737" s="3" t="str">
        <f t="shared" si="79"/>
        <v/>
      </c>
    </row>
    <row r="738" spans="1:22" x14ac:dyDescent="0.3">
      <c r="A738" s="47" t="str">
        <f t="shared" si="74"/>
        <v/>
      </c>
      <c r="B738" s="173"/>
      <c r="C738" s="173"/>
      <c r="D738" s="173"/>
      <c r="E738" s="173"/>
      <c r="F738" s="173"/>
      <c r="G738" s="173"/>
      <c r="H738" s="173"/>
      <c r="I738" s="173"/>
      <c r="J738" s="174"/>
      <c r="K738" s="175"/>
      <c r="L738" s="175"/>
      <c r="M738" s="175"/>
      <c r="N738" s="176"/>
      <c r="O738" s="176"/>
      <c r="P738" s="176"/>
      <c r="Q738" s="11" t="str">
        <f t="shared" si="78"/>
        <v/>
      </c>
      <c r="R738" s="171" t="str">
        <f t="shared" si="75"/>
        <v/>
      </c>
      <c r="S738" s="172" t="str">
        <f t="shared" si="76"/>
        <v/>
      </c>
      <c r="T738" s="3" t="str">
        <f t="shared" si="77"/>
        <v xml:space="preserve"> </v>
      </c>
      <c r="U738" s="3" t="str">
        <f>IF(D738&lt;&gt;"",VLOOKUP(D738,'Drop downs'!B:C,2,0),"")</f>
        <v/>
      </c>
      <c r="V738" s="3" t="str">
        <f t="shared" si="79"/>
        <v/>
      </c>
    </row>
    <row r="739" spans="1:22" x14ac:dyDescent="0.3">
      <c r="A739" s="47" t="str">
        <f t="shared" si="74"/>
        <v/>
      </c>
      <c r="B739" s="173"/>
      <c r="C739" s="173"/>
      <c r="D739" s="173"/>
      <c r="E739" s="173"/>
      <c r="F739" s="173"/>
      <c r="G739" s="173"/>
      <c r="H739" s="173"/>
      <c r="I739" s="173"/>
      <c r="J739" s="174"/>
      <c r="K739" s="175"/>
      <c r="L739" s="175"/>
      <c r="M739" s="175"/>
      <c r="N739" s="176"/>
      <c r="O739" s="176"/>
      <c r="P739" s="176"/>
      <c r="Q739" s="11" t="str">
        <f t="shared" si="78"/>
        <v/>
      </c>
      <c r="R739" s="171" t="str">
        <f t="shared" si="75"/>
        <v/>
      </c>
      <c r="S739" s="172" t="str">
        <f t="shared" si="76"/>
        <v/>
      </c>
      <c r="T739" s="3" t="str">
        <f t="shared" si="77"/>
        <v xml:space="preserve"> </v>
      </c>
      <c r="U739" s="3" t="str">
        <f>IF(D739&lt;&gt;"",VLOOKUP(D739,'Drop downs'!B:C,2,0),"")</f>
        <v/>
      </c>
      <c r="V739" s="3" t="str">
        <f t="shared" si="79"/>
        <v/>
      </c>
    </row>
    <row r="740" spans="1:22" x14ac:dyDescent="0.3">
      <c r="A740" s="47" t="str">
        <f t="shared" si="74"/>
        <v/>
      </c>
      <c r="B740" s="173"/>
      <c r="C740" s="173"/>
      <c r="D740" s="173"/>
      <c r="E740" s="173"/>
      <c r="F740" s="173"/>
      <c r="G740" s="173"/>
      <c r="H740" s="173"/>
      <c r="I740" s="173"/>
      <c r="J740" s="174"/>
      <c r="K740" s="175"/>
      <c r="L740" s="175"/>
      <c r="M740" s="175"/>
      <c r="N740" s="176"/>
      <c r="O740" s="176"/>
      <c r="P740" s="176"/>
      <c r="Q740" s="11" t="str">
        <f t="shared" si="78"/>
        <v/>
      </c>
      <c r="R740" s="171" t="str">
        <f t="shared" si="75"/>
        <v/>
      </c>
      <c r="S740" s="172" t="str">
        <f t="shared" si="76"/>
        <v/>
      </c>
      <c r="T740" s="3" t="str">
        <f t="shared" si="77"/>
        <v xml:space="preserve"> </v>
      </c>
      <c r="U740" s="3" t="str">
        <f>IF(D740&lt;&gt;"",VLOOKUP(D740,'Drop downs'!B:C,2,0),"")</f>
        <v/>
      </c>
      <c r="V740" s="3" t="str">
        <f t="shared" si="79"/>
        <v/>
      </c>
    </row>
    <row r="741" spans="1:22" x14ac:dyDescent="0.3">
      <c r="A741" s="47" t="str">
        <f t="shared" si="74"/>
        <v/>
      </c>
      <c r="B741" s="173"/>
      <c r="C741" s="173"/>
      <c r="D741" s="173"/>
      <c r="E741" s="173"/>
      <c r="F741" s="173"/>
      <c r="G741" s="173"/>
      <c r="H741" s="173"/>
      <c r="I741" s="173"/>
      <c r="J741" s="174"/>
      <c r="K741" s="175"/>
      <c r="L741" s="175"/>
      <c r="M741" s="175"/>
      <c r="N741" s="176"/>
      <c r="O741" s="176"/>
      <c r="P741" s="176"/>
      <c r="Q741" s="11" t="str">
        <f t="shared" si="78"/>
        <v/>
      </c>
      <c r="R741" s="171" t="str">
        <f t="shared" si="75"/>
        <v/>
      </c>
      <c r="S741" s="172" t="str">
        <f t="shared" si="76"/>
        <v/>
      </c>
      <c r="T741" s="3" t="str">
        <f t="shared" si="77"/>
        <v xml:space="preserve"> </v>
      </c>
      <c r="U741" s="3" t="str">
        <f>IF(D741&lt;&gt;"",VLOOKUP(D741,'Drop downs'!B:C,2,0),"")</f>
        <v/>
      </c>
      <c r="V741" s="3" t="str">
        <f t="shared" si="79"/>
        <v/>
      </c>
    </row>
    <row r="742" spans="1:22" x14ac:dyDescent="0.3">
      <c r="A742" s="47" t="str">
        <f t="shared" si="74"/>
        <v/>
      </c>
      <c r="B742" s="173"/>
      <c r="C742" s="173"/>
      <c r="D742" s="173"/>
      <c r="E742" s="173"/>
      <c r="F742" s="173"/>
      <c r="G742" s="173"/>
      <c r="H742" s="173"/>
      <c r="I742" s="173"/>
      <c r="J742" s="174"/>
      <c r="K742" s="175"/>
      <c r="L742" s="175"/>
      <c r="M742" s="175"/>
      <c r="N742" s="176"/>
      <c r="O742" s="176"/>
      <c r="P742" s="176"/>
      <c r="Q742" s="11" t="str">
        <f t="shared" si="78"/>
        <v/>
      </c>
      <c r="R742" s="171" t="str">
        <f t="shared" si="75"/>
        <v/>
      </c>
      <c r="S742" s="172" t="str">
        <f t="shared" si="76"/>
        <v/>
      </c>
      <c r="T742" s="3" t="str">
        <f t="shared" si="77"/>
        <v xml:space="preserve"> </v>
      </c>
      <c r="U742" s="3" t="str">
        <f>IF(D742&lt;&gt;"",VLOOKUP(D742,'Drop downs'!B:C,2,0),"")</f>
        <v/>
      </c>
      <c r="V742" s="3" t="str">
        <f t="shared" si="79"/>
        <v/>
      </c>
    </row>
    <row r="743" spans="1:22" x14ac:dyDescent="0.3">
      <c r="A743" s="47" t="str">
        <f t="shared" si="74"/>
        <v/>
      </c>
      <c r="B743" s="173"/>
      <c r="C743" s="173"/>
      <c r="D743" s="173"/>
      <c r="E743" s="173"/>
      <c r="F743" s="173"/>
      <c r="G743" s="173"/>
      <c r="H743" s="173"/>
      <c r="I743" s="173"/>
      <c r="J743" s="174"/>
      <c r="K743" s="175"/>
      <c r="L743" s="175"/>
      <c r="M743" s="175"/>
      <c r="N743" s="176"/>
      <c r="O743" s="176"/>
      <c r="P743" s="176"/>
      <c r="Q743" s="11" t="str">
        <f t="shared" si="78"/>
        <v/>
      </c>
      <c r="R743" s="171" t="str">
        <f t="shared" si="75"/>
        <v/>
      </c>
      <c r="S743" s="172" t="str">
        <f t="shared" si="76"/>
        <v/>
      </c>
      <c r="T743" s="3" t="str">
        <f t="shared" si="77"/>
        <v xml:space="preserve"> </v>
      </c>
      <c r="U743" s="3" t="str">
        <f>IF(D743&lt;&gt;"",VLOOKUP(D743,'Drop downs'!B:C,2,0),"")</f>
        <v/>
      </c>
      <c r="V743" s="3" t="str">
        <f t="shared" si="79"/>
        <v/>
      </c>
    </row>
    <row r="744" spans="1:22" x14ac:dyDescent="0.3">
      <c r="A744" s="47" t="str">
        <f t="shared" si="74"/>
        <v/>
      </c>
      <c r="B744" s="173"/>
      <c r="C744" s="173"/>
      <c r="D744" s="173"/>
      <c r="E744" s="173"/>
      <c r="F744" s="173"/>
      <c r="G744" s="173"/>
      <c r="H744" s="173"/>
      <c r="I744" s="173"/>
      <c r="J744" s="174"/>
      <c r="K744" s="175"/>
      <c r="L744" s="175"/>
      <c r="M744" s="175"/>
      <c r="N744" s="176"/>
      <c r="O744" s="176"/>
      <c r="P744" s="176"/>
      <c r="Q744" s="11" t="str">
        <f t="shared" si="78"/>
        <v/>
      </c>
      <c r="R744" s="171" t="str">
        <f t="shared" si="75"/>
        <v/>
      </c>
      <c r="S744" s="172" t="str">
        <f t="shared" si="76"/>
        <v/>
      </c>
      <c r="T744" s="3" t="str">
        <f t="shared" si="77"/>
        <v xml:space="preserve"> </v>
      </c>
      <c r="U744" s="3" t="str">
        <f>IF(D744&lt;&gt;"",VLOOKUP(D744,'Drop downs'!B:C,2,0),"")</f>
        <v/>
      </c>
      <c r="V744" s="3" t="str">
        <f t="shared" si="79"/>
        <v/>
      </c>
    </row>
    <row r="745" spans="1:22" x14ac:dyDescent="0.3">
      <c r="A745" s="47" t="str">
        <f t="shared" si="74"/>
        <v/>
      </c>
      <c r="B745" s="173"/>
      <c r="C745" s="173"/>
      <c r="D745" s="173"/>
      <c r="E745" s="173"/>
      <c r="F745" s="173"/>
      <c r="G745" s="173"/>
      <c r="H745" s="173"/>
      <c r="I745" s="173"/>
      <c r="J745" s="174"/>
      <c r="K745" s="175"/>
      <c r="L745" s="175"/>
      <c r="M745" s="175"/>
      <c r="N745" s="176"/>
      <c r="O745" s="176"/>
      <c r="P745" s="176"/>
      <c r="Q745" s="11" t="str">
        <f t="shared" si="78"/>
        <v/>
      </c>
      <c r="R745" s="171" t="str">
        <f t="shared" si="75"/>
        <v/>
      </c>
      <c r="S745" s="172" t="str">
        <f t="shared" si="76"/>
        <v/>
      </c>
      <c r="T745" s="3" t="str">
        <f t="shared" si="77"/>
        <v xml:space="preserve"> </v>
      </c>
      <c r="U745" s="3" t="str">
        <f>IF(D745&lt;&gt;"",VLOOKUP(D745,'Drop downs'!B:C,2,0),"")</f>
        <v/>
      </c>
      <c r="V745" s="3" t="str">
        <f t="shared" si="79"/>
        <v/>
      </c>
    </row>
    <row r="746" spans="1:22" x14ac:dyDescent="0.3">
      <c r="A746" s="47" t="str">
        <f t="shared" si="74"/>
        <v/>
      </c>
      <c r="B746" s="173"/>
      <c r="C746" s="173"/>
      <c r="D746" s="173"/>
      <c r="E746" s="173"/>
      <c r="F746" s="173"/>
      <c r="G746" s="173"/>
      <c r="H746" s="173"/>
      <c r="I746" s="173"/>
      <c r="J746" s="174"/>
      <c r="K746" s="175"/>
      <c r="L746" s="175"/>
      <c r="M746" s="175"/>
      <c r="N746" s="176"/>
      <c r="O746" s="176"/>
      <c r="P746" s="176"/>
      <c r="Q746" s="11" t="str">
        <f t="shared" si="78"/>
        <v/>
      </c>
      <c r="R746" s="171" t="str">
        <f t="shared" si="75"/>
        <v/>
      </c>
      <c r="S746" s="172" t="str">
        <f t="shared" si="76"/>
        <v/>
      </c>
      <c r="T746" s="3" t="str">
        <f t="shared" si="77"/>
        <v xml:space="preserve"> </v>
      </c>
      <c r="U746" s="3" t="str">
        <f>IF(D746&lt;&gt;"",VLOOKUP(D746,'Drop downs'!B:C,2,0),"")</f>
        <v/>
      </c>
      <c r="V746" s="3" t="str">
        <f t="shared" si="79"/>
        <v/>
      </c>
    </row>
    <row r="747" spans="1:22" x14ac:dyDescent="0.3">
      <c r="A747" s="47" t="str">
        <f t="shared" si="74"/>
        <v/>
      </c>
      <c r="B747" s="173"/>
      <c r="C747" s="173"/>
      <c r="D747" s="173"/>
      <c r="E747" s="173"/>
      <c r="F747" s="173"/>
      <c r="G747" s="173"/>
      <c r="H747" s="173"/>
      <c r="I747" s="173"/>
      <c r="J747" s="174"/>
      <c r="K747" s="175"/>
      <c r="L747" s="175"/>
      <c r="M747" s="175"/>
      <c r="N747" s="176"/>
      <c r="O747" s="176"/>
      <c r="P747" s="176"/>
      <c r="Q747" s="11" t="str">
        <f t="shared" si="78"/>
        <v/>
      </c>
      <c r="R747" s="171" t="str">
        <f t="shared" si="75"/>
        <v/>
      </c>
      <c r="S747" s="172" t="str">
        <f t="shared" si="76"/>
        <v/>
      </c>
      <c r="T747" s="3" t="str">
        <f t="shared" si="77"/>
        <v xml:space="preserve"> </v>
      </c>
      <c r="U747" s="3" t="str">
        <f>IF(D747&lt;&gt;"",VLOOKUP(D747,'Drop downs'!B:C,2,0),"")</f>
        <v/>
      </c>
      <c r="V747" s="3" t="str">
        <f t="shared" si="79"/>
        <v/>
      </c>
    </row>
    <row r="748" spans="1:22" x14ac:dyDescent="0.3">
      <c r="A748" s="47" t="str">
        <f t="shared" si="74"/>
        <v/>
      </c>
      <c r="B748" s="173"/>
      <c r="C748" s="173"/>
      <c r="D748" s="173"/>
      <c r="E748" s="173"/>
      <c r="F748" s="173"/>
      <c r="G748" s="173"/>
      <c r="H748" s="173"/>
      <c r="I748" s="173"/>
      <c r="J748" s="174"/>
      <c r="K748" s="175"/>
      <c r="L748" s="175"/>
      <c r="M748" s="175"/>
      <c r="N748" s="176"/>
      <c r="O748" s="176"/>
      <c r="P748" s="176"/>
      <c r="Q748" s="11" t="str">
        <f t="shared" si="78"/>
        <v/>
      </c>
      <c r="R748" s="171" t="str">
        <f t="shared" si="75"/>
        <v/>
      </c>
      <c r="S748" s="172" t="str">
        <f t="shared" si="76"/>
        <v/>
      </c>
      <c r="T748" s="3" t="str">
        <f t="shared" si="77"/>
        <v xml:space="preserve"> </v>
      </c>
      <c r="U748" s="3" t="str">
        <f>IF(D748&lt;&gt;"",VLOOKUP(D748,'Drop downs'!B:C,2,0),"")</f>
        <v/>
      </c>
      <c r="V748" s="3" t="str">
        <f t="shared" si="79"/>
        <v/>
      </c>
    </row>
    <row r="749" spans="1:22" x14ac:dyDescent="0.3">
      <c r="A749" s="47" t="str">
        <f t="shared" si="74"/>
        <v/>
      </c>
      <c r="B749" s="173"/>
      <c r="C749" s="173"/>
      <c r="D749" s="173"/>
      <c r="E749" s="173"/>
      <c r="F749" s="173"/>
      <c r="G749" s="173"/>
      <c r="H749" s="173"/>
      <c r="I749" s="173"/>
      <c r="J749" s="174"/>
      <c r="K749" s="175"/>
      <c r="L749" s="175"/>
      <c r="M749" s="175"/>
      <c r="N749" s="176"/>
      <c r="O749" s="176"/>
      <c r="P749" s="176"/>
      <c r="Q749" s="11" t="str">
        <f t="shared" si="78"/>
        <v/>
      </c>
      <c r="R749" s="171" t="str">
        <f t="shared" si="75"/>
        <v/>
      </c>
      <c r="S749" s="172" t="str">
        <f t="shared" si="76"/>
        <v/>
      </c>
      <c r="T749" s="3" t="str">
        <f t="shared" si="77"/>
        <v xml:space="preserve"> </v>
      </c>
      <c r="U749" s="3" t="str">
        <f>IF(D749&lt;&gt;"",VLOOKUP(D749,'Drop downs'!B:C,2,0),"")</f>
        <v/>
      </c>
      <c r="V749" s="3" t="str">
        <f t="shared" si="79"/>
        <v/>
      </c>
    </row>
    <row r="750" spans="1:22" x14ac:dyDescent="0.3">
      <c r="A750" s="47" t="str">
        <f t="shared" si="74"/>
        <v/>
      </c>
      <c r="B750" s="173"/>
      <c r="C750" s="173"/>
      <c r="D750" s="173"/>
      <c r="E750" s="173"/>
      <c r="F750" s="173"/>
      <c r="G750" s="173"/>
      <c r="H750" s="173"/>
      <c r="I750" s="173"/>
      <c r="J750" s="174"/>
      <c r="K750" s="175"/>
      <c r="L750" s="175"/>
      <c r="M750" s="175"/>
      <c r="N750" s="176"/>
      <c r="O750" s="176"/>
      <c r="P750" s="176"/>
      <c r="Q750" s="11" t="str">
        <f t="shared" si="78"/>
        <v/>
      </c>
      <c r="R750" s="171" t="str">
        <f t="shared" si="75"/>
        <v/>
      </c>
      <c r="S750" s="172" t="str">
        <f t="shared" si="76"/>
        <v/>
      </c>
      <c r="T750" s="3" t="str">
        <f t="shared" si="77"/>
        <v xml:space="preserve"> </v>
      </c>
      <c r="U750" s="3" t="str">
        <f>IF(D750&lt;&gt;"",VLOOKUP(D750,'Drop downs'!B:C,2,0),"")</f>
        <v/>
      </c>
      <c r="V750" s="3" t="str">
        <f t="shared" si="79"/>
        <v/>
      </c>
    </row>
    <row r="751" spans="1:22" x14ac:dyDescent="0.3">
      <c r="A751" s="47" t="str">
        <f t="shared" si="74"/>
        <v/>
      </c>
      <c r="B751" s="173"/>
      <c r="C751" s="173"/>
      <c r="D751" s="173"/>
      <c r="E751" s="173"/>
      <c r="F751" s="173"/>
      <c r="G751" s="173"/>
      <c r="H751" s="173"/>
      <c r="I751" s="173"/>
      <c r="J751" s="174"/>
      <c r="K751" s="175"/>
      <c r="L751" s="175"/>
      <c r="M751" s="175"/>
      <c r="N751" s="176"/>
      <c r="O751" s="176"/>
      <c r="P751" s="176"/>
      <c r="Q751" s="11" t="str">
        <f t="shared" si="78"/>
        <v/>
      </c>
      <c r="R751" s="171" t="str">
        <f t="shared" si="75"/>
        <v/>
      </c>
      <c r="S751" s="172" t="str">
        <f t="shared" si="76"/>
        <v/>
      </c>
      <c r="T751" s="3" t="str">
        <f t="shared" si="77"/>
        <v xml:space="preserve"> </v>
      </c>
      <c r="U751" s="3" t="str">
        <f>IF(D751&lt;&gt;"",VLOOKUP(D751,'Drop downs'!B:C,2,0),"")</f>
        <v/>
      </c>
      <c r="V751" s="3" t="str">
        <f t="shared" si="79"/>
        <v/>
      </c>
    </row>
    <row r="752" spans="1:22" x14ac:dyDescent="0.3">
      <c r="A752" s="47" t="str">
        <f t="shared" si="74"/>
        <v/>
      </c>
      <c r="B752" s="173"/>
      <c r="C752" s="173"/>
      <c r="D752" s="173"/>
      <c r="E752" s="173"/>
      <c r="F752" s="173"/>
      <c r="G752" s="173"/>
      <c r="H752" s="173"/>
      <c r="I752" s="173"/>
      <c r="J752" s="174"/>
      <c r="K752" s="175"/>
      <c r="L752" s="175"/>
      <c r="M752" s="175"/>
      <c r="N752" s="176"/>
      <c r="O752" s="176"/>
      <c r="P752" s="176"/>
      <c r="Q752" s="11" t="str">
        <f t="shared" si="78"/>
        <v/>
      </c>
      <c r="R752" s="171" t="str">
        <f t="shared" si="75"/>
        <v/>
      </c>
      <c r="S752" s="172" t="str">
        <f t="shared" si="76"/>
        <v/>
      </c>
      <c r="T752" s="3" t="str">
        <f t="shared" si="77"/>
        <v xml:space="preserve"> </v>
      </c>
      <c r="U752" s="3" t="str">
        <f>IF(D752&lt;&gt;"",VLOOKUP(D752,'Drop downs'!B:C,2,0),"")</f>
        <v/>
      </c>
      <c r="V752" s="3" t="str">
        <f t="shared" si="79"/>
        <v/>
      </c>
    </row>
    <row r="753" spans="1:22" x14ac:dyDescent="0.3">
      <c r="A753" s="47" t="str">
        <f t="shared" si="74"/>
        <v/>
      </c>
      <c r="B753" s="173"/>
      <c r="C753" s="173"/>
      <c r="D753" s="173"/>
      <c r="E753" s="173"/>
      <c r="F753" s="173"/>
      <c r="G753" s="173"/>
      <c r="H753" s="173"/>
      <c r="I753" s="173"/>
      <c r="J753" s="174"/>
      <c r="K753" s="175"/>
      <c r="L753" s="175"/>
      <c r="M753" s="175"/>
      <c r="N753" s="176"/>
      <c r="O753" s="176"/>
      <c r="P753" s="176"/>
      <c r="Q753" s="11" t="str">
        <f t="shared" si="78"/>
        <v/>
      </c>
      <c r="R753" s="171" t="str">
        <f t="shared" si="75"/>
        <v/>
      </c>
      <c r="S753" s="172" t="str">
        <f t="shared" si="76"/>
        <v/>
      </c>
      <c r="T753" s="3" t="str">
        <f t="shared" si="77"/>
        <v xml:space="preserve"> </v>
      </c>
      <c r="U753" s="3" t="str">
        <f>IF(D753&lt;&gt;"",VLOOKUP(D753,'Drop downs'!B:C,2,0),"")</f>
        <v/>
      </c>
      <c r="V753" s="3" t="str">
        <f t="shared" si="79"/>
        <v/>
      </c>
    </row>
    <row r="754" spans="1:22" x14ac:dyDescent="0.3">
      <c r="A754" s="47" t="str">
        <f t="shared" si="74"/>
        <v/>
      </c>
      <c r="B754" s="173"/>
      <c r="C754" s="173"/>
      <c r="D754" s="173"/>
      <c r="E754" s="173"/>
      <c r="F754" s="173"/>
      <c r="G754" s="173"/>
      <c r="H754" s="173"/>
      <c r="I754" s="173"/>
      <c r="J754" s="174"/>
      <c r="K754" s="175"/>
      <c r="L754" s="175"/>
      <c r="M754" s="175"/>
      <c r="N754" s="176"/>
      <c r="O754" s="176"/>
      <c r="P754" s="176"/>
      <c r="Q754" s="11" t="str">
        <f t="shared" si="78"/>
        <v/>
      </c>
      <c r="R754" s="171" t="str">
        <f t="shared" si="75"/>
        <v/>
      </c>
      <c r="S754" s="172" t="str">
        <f t="shared" si="76"/>
        <v/>
      </c>
      <c r="T754" s="3" t="str">
        <f t="shared" si="77"/>
        <v xml:space="preserve"> </v>
      </c>
      <c r="U754" s="3" t="str">
        <f>IF(D754&lt;&gt;"",VLOOKUP(D754,'Drop downs'!B:C,2,0),"")</f>
        <v/>
      </c>
      <c r="V754" s="3" t="str">
        <f t="shared" si="79"/>
        <v/>
      </c>
    </row>
    <row r="755" spans="1:22" x14ac:dyDescent="0.3">
      <c r="A755" s="47" t="str">
        <f t="shared" si="74"/>
        <v/>
      </c>
      <c r="B755" s="173"/>
      <c r="C755" s="173"/>
      <c r="D755" s="173"/>
      <c r="E755" s="173"/>
      <c r="F755" s="173"/>
      <c r="G755" s="173"/>
      <c r="H755" s="173"/>
      <c r="I755" s="173"/>
      <c r="J755" s="174"/>
      <c r="K755" s="175"/>
      <c r="L755" s="175"/>
      <c r="M755" s="175"/>
      <c r="N755" s="176"/>
      <c r="O755" s="176"/>
      <c r="P755" s="176"/>
      <c r="Q755" s="11" t="str">
        <f t="shared" si="78"/>
        <v/>
      </c>
      <c r="R755" s="171" t="str">
        <f t="shared" si="75"/>
        <v/>
      </c>
      <c r="S755" s="172" t="str">
        <f t="shared" si="76"/>
        <v/>
      </c>
      <c r="T755" s="3" t="str">
        <f t="shared" si="77"/>
        <v xml:space="preserve"> </v>
      </c>
      <c r="U755" s="3" t="str">
        <f>IF(D755&lt;&gt;"",VLOOKUP(D755,'Drop downs'!B:C,2,0),"")</f>
        <v/>
      </c>
      <c r="V755" s="3" t="str">
        <f t="shared" si="79"/>
        <v/>
      </c>
    </row>
    <row r="756" spans="1:22" x14ac:dyDescent="0.3">
      <c r="A756" s="47" t="str">
        <f t="shared" si="74"/>
        <v/>
      </c>
      <c r="B756" s="173"/>
      <c r="C756" s="173"/>
      <c r="D756" s="173"/>
      <c r="E756" s="173"/>
      <c r="F756" s="173"/>
      <c r="G756" s="173"/>
      <c r="H756" s="173"/>
      <c r="I756" s="173"/>
      <c r="J756" s="174"/>
      <c r="K756" s="175"/>
      <c r="L756" s="175"/>
      <c r="M756" s="175"/>
      <c r="N756" s="176"/>
      <c r="O756" s="176"/>
      <c r="P756" s="176"/>
      <c r="Q756" s="11" t="str">
        <f t="shared" si="78"/>
        <v/>
      </c>
      <c r="R756" s="171" t="str">
        <f t="shared" si="75"/>
        <v/>
      </c>
      <c r="S756" s="172" t="str">
        <f t="shared" si="76"/>
        <v/>
      </c>
      <c r="T756" s="3" t="str">
        <f t="shared" si="77"/>
        <v xml:space="preserve"> </v>
      </c>
      <c r="U756" s="3" t="str">
        <f>IF(D756&lt;&gt;"",VLOOKUP(D756,'Drop downs'!B:C,2,0),"")</f>
        <v/>
      </c>
      <c r="V756" s="3" t="str">
        <f t="shared" si="79"/>
        <v/>
      </c>
    </row>
    <row r="757" spans="1:22" x14ac:dyDescent="0.3">
      <c r="A757" s="47" t="str">
        <f t="shared" si="74"/>
        <v/>
      </c>
      <c r="B757" s="173"/>
      <c r="C757" s="173"/>
      <c r="D757" s="173"/>
      <c r="E757" s="173"/>
      <c r="F757" s="173"/>
      <c r="G757" s="173"/>
      <c r="H757" s="173"/>
      <c r="I757" s="173"/>
      <c r="J757" s="174"/>
      <c r="K757" s="175"/>
      <c r="L757" s="175"/>
      <c r="M757" s="175"/>
      <c r="N757" s="176"/>
      <c r="O757" s="176"/>
      <c r="P757" s="176"/>
      <c r="Q757" s="11" t="str">
        <f t="shared" si="78"/>
        <v/>
      </c>
      <c r="R757" s="171" t="str">
        <f t="shared" si="75"/>
        <v/>
      </c>
      <c r="S757" s="172" t="str">
        <f t="shared" si="76"/>
        <v/>
      </c>
      <c r="T757" s="3" t="str">
        <f t="shared" si="77"/>
        <v xml:space="preserve"> </v>
      </c>
      <c r="U757" s="3" t="str">
        <f>IF(D757&lt;&gt;"",VLOOKUP(D757,'Drop downs'!B:C,2,0),"")</f>
        <v/>
      </c>
      <c r="V757" s="3" t="str">
        <f t="shared" si="79"/>
        <v/>
      </c>
    </row>
    <row r="758" spans="1:22" x14ac:dyDescent="0.3">
      <c r="A758" s="47" t="str">
        <f t="shared" si="74"/>
        <v/>
      </c>
      <c r="B758" s="173"/>
      <c r="C758" s="173"/>
      <c r="D758" s="173"/>
      <c r="E758" s="173"/>
      <c r="F758" s="173"/>
      <c r="G758" s="173"/>
      <c r="H758" s="173"/>
      <c r="I758" s="173"/>
      <c r="J758" s="174"/>
      <c r="K758" s="175"/>
      <c r="L758" s="175"/>
      <c r="M758" s="175"/>
      <c r="N758" s="176"/>
      <c r="O758" s="176"/>
      <c r="P758" s="176"/>
      <c r="Q758" s="11" t="str">
        <f t="shared" si="78"/>
        <v/>
      </c>
      <c r="R758" s="171" t="str">
        <f t="shared" si="75"/>
        <v/>
      </c>
      <c r="S758" s="172" t="str">
        <f t="shared" si="76"/>
        <v/>
      </c>
      <c r="T758" s="3" t="str">
        <f t="shared" si="77"/>
        <v xml:space="preserve"> </v>
      </c>
      <c r="U758" s="3" t="str">
        <f>IF(D758&lt;&gt;"",VLOOKUP(D758,'Drop downs'!B:C,2,0),"")</f>
        <v/>
      </c>
      <c r="V758" s="3" t="str">
        <f t="shared" si="79"/>
        <v/>
      </c>
    </row>
    <row r="759" spans="1:22" x14ac:dyDescent="0.3">
      <c r="A759" s="47" t="str">
        <f t="shared" si="74"/>
        <v/>
      </c>
      <c r="B759" s="173"/>
      <c r="C759" s="173"/>
      <c r="D759" s="173"/>
      <c r="E759" s="173"/>
      <c r="F759" s="173"/>
      <c r="G759" s="173"/>
      <c r="H759" s="173"/>
      <c r="I759" s="173"/>
      <c r="J759" s="174"/>
      <c r="K759" s="175"/>
      <c r="L759" s="175"/>
      <c r="M759" s="175"/>
      <c r="N759" s="176"/>
      <c r="O759" s="176"/>
      <c r="P759" s="176"/>
      <c r="Q759" s="11" t="str">
        <f t="shared" si="78"/>
        <v/>
      </c>
      <c r="R759" s="171" t="str">
        <f t="shared" si="75"/>
        <v/>
      </c>
      <c r="S759" s="172" t="str">
        <f t="shared" si="76"/>
        <v/>
      </c>
      <c r="T759" s="3" t="str">
        <f t="shared" si="77"/>
        <v xml:space="preserve"> </v>
      </c>
      <c r="U759" s="3" t="str">
        <f>IF(D759&lt;&gt;"",VLOOKUP(D759,'Drop downs'!B:C,2,0),"")</f>
        <v/>
      </c>
      <c r="V759" s="3" t="str">
        <f t="shared" si="79"/>
        <v/>
      </c>
    </row>
    <row r="760" spans="1:22" x14ac:dyDescent="0.3">
      <c r="A760" s="47" t="str">
        <f t="shared" si="74"/>
        <v/>
      </c>
      <c r="B760" s="173"/>
      <c r="C760" s="173"/>
      <c r="D760" s="173"/>
      <c r="E760" s="173"/>
      <c r="F760" s="173"/>
      <c r="G760" s="173"/>
      <c r="H760" s="173"/>
      <c r="I760" s="173"/>
      <c r="J760" s="174"/>
      <c r="K760" s="175"/>
      <c r="L760" s="175"/>
      <c r="M760" s="175"/>
      <c r="N760" s="176"/>
      <c r="O760" s="176"/>
      <c r="P760" s="176"/>
      <c r="Q760" s="11" t="str">
        <f t="shared" si="78"/>
        <v/>
      </c>
      <c r="R760" s="171" t="str">
        <f t="shared" si="75"/>
        <v/>
      </c>
      <c r="S760" s="172" t="str">
        <f t="shared" si="76"/>
        <v/>
      </c>
      <c r="T760" s="3" t="str">
        <f t="shared" si="77"/>
        <v xml:space="preserve"> </v>
      </c>
      <c r="U760" s="3" t="str">
        <f>IF(D760&lt;&gt;"",VLOOKUP(D760,'Drop downs'!B:C,2,0),"")</f>
        <v/>
      </c>
      <c r="V760" s="3" t="str">
        <f t="shared" si="79"/>
        <v/>
      </c>
    </row>
    <row r="761" spans="1:22" x14ac:dyDescent="0.3">
      <c r="A761" s="47" t="str">
        <f t="shared" si="74"/>
        <v/>
      </c>
      <c r="B761" s="173"/>
      <c r="C761" s="173"/>
      <c r="D761" s="173"/>
      <c r="E761" s="173"/>
      <c r="F761" s="173"/>
      <c r="G761" s="173"/>
      <c r="H761" s="173"/>
      <c r="I761" s="173"/>
      <c r="J761" s="174"/>
      <c r="K761" s="175"/>
      <c r="L761" s="175"/>
      <c r="M761" s="175"/>
      <c r="N761" s="176"/>
      <c r="O761" s="176"/>
      <c r="P761" s="176"/>
      <c r="Q761" s="11" t="str">
        <f t="shared" si="78"/>
        <v/>
      </c>
      <c r="R761" s="171" t="str">
        <f t="shared" si="75"/>
        <v/>
      </c>
      <c r="S761" s="172" t="str">
        <f t="shared" si="76"/>
        <v/>
      </c>
      <c r="T761" s="3" t="str">
        <f t="shared" si="77"/>
        <v xml:space="preserve"> </v>
      </c>
      <c r="U761" s="3" t="str">
        <f>IF(D761&lt;&gt;"",VLOOKUP(D761,'Drop downs'!B:C,2,0),"")</f>
        <v/>
      </c>
      <c r="V761" s="3" t="str">
        <f t="shared" si="79"/>
        <v/>
      </c>
    </row>
    <row r="762" spans="1:22" x14ac:dyDescent="0.3">
      <c r="A762" s="47" t="str">
        <f t="shared" si="74"/>
        <v/>
      </c>
      <c r="B762" s="173"/>
      <c r="C762" s="173"/>
      <c r="D762" s="173"/>
      <c r="E762" s="173"/>
      <c r="F762" s="173"/>
      <c r="G762" s="173"/>
      <c r="H762" s="173"/>
      <c r="I762" s="173"/>
      <c r="J762" s="174"/>
      <c r="K762" s="175"/>
      <c r="L762" s="175"/>
      <c r="M762" s="175"/>
      <c r="N762" s="176"/>
      <c r="O762" s="176"/>
      <c r="P762" s="176"/>
      <c r="Q762" s="11" t="str">
        <f t="shared" si="78"/>
        <v/>
      </c>
      <c r="R762" s="171" t="str">
        <f t="shared" si="75"/>
        <v/>
      </c>
      <c r="S762" s="172" t="str">
        <f t="shared" si="76"/>
        <v/>
      </c>
      <c r="T762" s="3" t="str">
        <f t="shared" si="77"/>
        <v xml:space="preserve"> </v>
      </c>
      <c r="U762" s="3" t="str">
        <f>IF(D762&lt;&gt;"",VLOOKUP(D762,'Drop downs'!B:C,2,0),"")</f>
        <v/>
      </c>
      <c r="V762" s="3" t="str">
        <f t="shared" si="79"/>
        <v/>
      </c>
    </row>
    <row r="763" spans="1:22" x14ac:dyDescent="0.3">
      <c r="A763" s="47" t="str">
        <f t="shared" si="74"/>
        <v/>
      </c>
      <c r="B763" s="173"/>
      <c r="C763" s="173"/>
      <c r="D763" s="173"/>
      <c r="E763" s="173"/>
      <c r="F763" s="173"/>
      <c r="G763" s="173"/>
      <c r="H763" s="173"/>
      <c r="I763" s="173"/>
      <c r="J763" s="174"/>
      <c r="K763" s="175"/>
      <c r="L763" s="175"/>
      <c r="M763" s="175"/>
      <c r="N763" s="176"/>
      <c r="O763" s="176"/>
      <c r="P763" s="176"/>
      <c r="Q763" s="11" t="str">
        <f t="shared" si="78"/>
        <v/>
      </c>
      <c r="R763" s="171" t="str">
        <f t="shared" si="75"/>
        <v/>
      </c>
      <c r="S763" s="172" t="str">
        <f t="shared" si="76"/>
        <v/>
      </c>
      <c r="T763" s="3" t="str">
        <f t="shared" si="77"/>
        <v xml:space="preserve"> </v>
      </c>
      <c r="U763" s="3" t="str">
        <f>IF(D763&lt;&gt;"",VLOOKUP(D763,'Drop downs'!B:C,2,0),"")</f>
        <v/>
      </c>
      <c r="V763" s="3" t="str">
        <f t="shared" si="79"/>
        <v/>
      </c>
    </row>
    <row r="764" spans="1:22" x14ac:dyDescent="0.3">
      <c r="A764" s="47" t="str">
        <f t="shared" si="74"/>
        <v/>
      </c>
      <c r="B764" s="173"/>
      <c r="C764" s="173"/>
      <c r="D764" s="173"/>
      <c r="E764" s="173"/>
      <c r="F764" s="173"/>
      <c r="G764" s="173"/>
      <c r="H764" s="173"/>
      <c r="I764" s="173"/>
      <c r="J764" s="174"/>
      <c r="K764" s="175"/>
      <c r="L764" s="175"/>
      <c r="M764" s="175"/>
      <c r="N764" s="176"/>
      <c r="O764" s="176"/>
      <c r="P764" s="176"/>
      <c r="Q764" s="11" t="str">
        <f t="shared" si="78"/>
        <v/>
      </c>
      <c r="R764" s="171" t="str">
        <f t="shared" si="75"/>
        <v/>
      </c>
      <c r="S764" s="172" t="str">
        <f t="shared" si="76"/>
        <v/>
      </c>
      <c r="T764" s="3" t="str">
        <f t="shared" si="77"/>
        <v xml:space="preserve"> </v>
      </c>
      <c r="U764" s="3" t="str">
        <f>IF(D764&lt;&gt;"",VLOOKUP(D764,'Drop downs'!B:C,2,0),"")</f>
        <v/>
      </c>
      <c r="V764" s="3" t="str">
        <f t="shared" si="79"/>
        <v/>
      </c>
    </row>
    <row r="765" spans="1:22" x14ac:dyDescent="0.3">
      <c r="A765" s="47" t="str">
        <f t="shared" si="74"/>
        <v/>
      </c>
      <c r="B765" s="173"/>
      <c r="C765" s="173"/>
      <c r="D765" s="173"/>
      <c r="E765" s="173"/>
      <c r="F765" s="173"/>
      <c r="G765" s="173"/>
      <c r="H765" s="173"/>
      <c r="I765" s="173"/>
      <c r="J765" s="174"/>
      <c r="K765" s="175"/>
      <c r="L765" s="175"/>
      <c r="M765" s="175"/>
      <c r="N765" s="176"/>
      <c r="O765" s="176"/>
      <c r="P765" s="176"/>
      <c r="Q765" s="11" t="str">
        <f t="shared" si="78"/>
        <v/>
      </c>
      <c r="R765" s="171" t="str">
        <f t="shared" si="75"/>
        <v/>
      </c>
      <c r="S765" s="172" t="str">
        <f t="shared" si="76"/>
        <v/>
      </c>
      <c r="T765" s="3" t="str">
        <f t="shared" si="77"/>
        <v xml:space="preserve"> </v>
      </c>
      <c r="U765" s="3" t="str">
        <f>IF(D765&lt;&gt;"",VLOOKUP(D765,'Drop downs'!B:C,2,0),"")</f>
        <v/>
      </c>
      <c r="V765" s="3" t="str">
        <f t="shared" si="79"/>
        <v/>
      </c>
    </row>
    <row r="766" spans="1:22" x14ac:dyDescent="0.3">
      <c r="A766" s="47" t="str">
        <f t="shared" si="74"/>
        <v/>
      </c>
      <c r="B766" s="173"/>
      <c r="C766" s="173"/>
      <c r="D766" s="173"/>
      <c r="E766" s="173"/>
      <c r="F766" s="173"/>
      <c r="G766" s="173"/>
      <c r="H766" s="173"/>
      <c r="I766" s="173"/>
      <c r="J766" s="174"/>
      <c r="K766" s="175"/>
      <c r="L766" s="175"/>
      <c r="M766" s="175"/>
      <c r="N766" s="176"/>
      <c r="O766" s="176"/>
      <c r="P766" s="176"/>
      <c r="Q766" s="11" t="str">
        <f t="shared" si="78"/>
        <v/>
      </c>
      <c r="R766" s="171" t="str">
        <f t="shared" si="75"/>
        <v/>
      </c>
      <c r="S766" s="172" t="str">
        <f t="shared" si="76"/>
        <v/>
      </c>
      <c r="T766" s="3" t="str">
        <f t="shared" si="77"/>
        <v xml:space="preserve"> </v>
      </c>
      <c r="U766" s="3" t="str">
        <f>IF(D766&lt;&gt;"",VLOOKUP(D766,'Drop downs'!B:C,2,0),"")</f>
        <v/>
      </c>
      <c r="V766" s="3" t="str">
        <f t="shared" si="79"/>
        <v/>
      </c>
    </row>
    <row r="767" spans="1:22" x14ac:dyDescent="0.3">
      <c r="A767" s="47" t="str">
        <f t="shared" ref="A767:A830" si="80">IF(C766&lt;&gt;0,A766+1,"")</f>
        <v/>
      </c>
      <c r="B767" s="173"/>
      <c r="C767" s="173"/>
      <c r="D767" s="173"/>
      <c r="E767" s="173"/>
      <c r="F767" s="173"/>
      <c r="G767" s="173"/>
      <c r="H767" s="173"/>
      <c r="I767" s="173"/>
      <c r="J767" s="174"/>
      <c r="K767" s="175"/>
      <c r="L767" s="175"/>
      <c r="M767" s="175"/>
      <c r="N767" s="176"/>
      <c r="O767" s="176"/>
      <c r="P767" s="176"/>
      <c r="Q767" s="11" t="str">
        <f t="shared" si="78"/>
        <v/>
      </c>
      <c r="R767" s="171" t="str">
        <f t="shared" ref="R767:R830" si="81">IF(O767&lt;&gt;"",EDATE(O767,$N$6),"")</f>
        <v/>
      </c>
      <c r="S767" s="172" t="str">
        <f t="shared" ref="S767:S830" si="82">IFERROR(EOMONTH(R767,-1)+1,"")</f>
        <v/>
      </c>
      <c r="T767" s="3" t="str">
        <f t="shared" ref="T767:T830" si="83">J767&amp;" "&amp;D767</f>
        <v xml:space="preserve"> </v>
      </c>
      <c r="U767" s="3" t="str">
        <f>IF(D767&lt;&gt;"",VLOOKUP(D767,'Drop downs'!B:C,2,0),"")</f>
        <v/>
      </c>
      <c r="V767" s="3" t="str">
        <f t="shared" si="79"/>
        <v/>
      </c>
    </row>
    <row r="768" spans="1:22" x14ac:dyDescent="0.3">
      <c r="A768" s="47" t="str">
        <f t="shared" si="80"/>
        <v/>
      </c>
      <c r="B768" s="173"/>
      <c r="C768" s="173"/>
      <c r="D768" s="173"/>
      <c r="E768" s="173"/>
      <c r="F768" s="173"/>
      <c r="G768" s="173"/>
      <c r="H768" s="173"/>
      <c r="I768" s="173"/>
      <c r="J768" s="174"/>
      <c r="K768" s="175"/>
      <c r="L768" s="175"/>
      <c r="M768" s="175"/>
      <c r="N768" s="176"/>
      <c r="O768" s="176"/>
      <c r="P768" s="176"/>
      <c r="Q768" s="11" t="str">
        <f t="shared" si="78"/>
        <v/>
      </c>
      <c r="R768" s="171" t="str">
        <f t="shared" si="81"/>
        <v/>
      </c>
      <c r="S768" s="172" t="str">
        <f t="shared" si="82"/>
        <v/>
      </c>
      <c r="T768" s="3" t="str">
        <f t="shared" si="83"/>
        <v xml:space="preserve"> </v>
      </c>
      <c r="U768" s="3" t="str">
        <f>IF(D768&lt;&gt;"",VLOOKUP(D768,'Drop downs'!B:C,2,0),"")</f>
        <v/>
      </c>
      <c r="V768" s="3" t="str">
        <f t="shared" si="79"/>
        <v/>
      </c>
    </row>
    <row r="769" spans="1:22" x14ac:dyDescent="0.3">
      <c r="A769" s="47" t="str">
        <f t="shared" si="80"/>
        <v/>
      </c>
      <c r="B769" s="173"/>
      <c r="C769" s="173"/>
      <c r="D769" s="173"/>
      <c r="E769" s="173"/>
      <c r="F769" s="173"/>
      <c r="G769" s="173"/>
      <c r="H769" s="173"/>
      <c r="I769" s="173"/>
      <c r="J769" s="174"/>
      <c r="K769" s="175"/>
      <c r="L769" s="175"/>
      <c r="M769" s="175"/>
      <c r="N769" s="176"/>
      <c r="O769" s="176"/>
      <c r="P769" s="176"/>
      <c r="Q769" s="11" t="str">
        <f t="shared" si="78"/>
        <v/>
      </c>
      <c r="R769" s="171" t="str">
        <f t="shared" si="81"/>
        <v/>
      </c>
      <c r="S769" s="172" t="str">
        <f t="shared" si="82"/>
        <v/>
      </c>
      <c r="T769" s="3" t="str">
        <f t="shared" si="83"/>
        <v xml:space="preserve"> </v>
      </c>
      <c r="U769" s="3" t="str">
        <f>IF(D769&lt;&gt;"",VLOOKUP(D769,'Drop downs'!B:C,2,0),"")</f>
        <v/>
      </c>
      <c r="V769" s="3" t="str">
        <f t="shared" si="79"/>
        <v/>
      </c>
    </row>
    <row r="770" spans="1:22" x14ac:dyDescent="0.3">
      <c r="A770" s="47" t="str">
        <f t="shared" si="80"/>
        <v/>
      </c>
      <c r="B770" s="173"/>
      <c r="C770" s="173"/>
      <c r="D770" s="173"/>
      <c r="E770" s="173"/>
      <c r="F770" s="173"/>
      <c r="G770" s="173"/>
      <c r="H770" s="173"/>
      <c r="I770" s="173"/>
      <c r="J770" s="174"/>
      <c r="K770" s="175"/>
      <c r="L770" s="175"/>
      <c r="M770" s="175"/>
      <c r="N770" s="176"/>
      <c r="O770" s="176"/>
      <c r="P770" s="176"/>
      <c r="Q770" s="11" t="str">
        <f t="shared" si="78"/>
        <v/>
      </c>
      <c r="R770" s="171" t="str">
        <f t="shared" si="81"/>
        <v/>
      </c>
      <c r="S770" s="172" t="str">
        <f t="shared" si="82"/>
        <v/>
      </c>
      <c r="T770" s="3" t="str">
        <f t="shared" si="83"/>
        <v xml:space="preserve"> </v>
      </c>
      <c r="U770" s="3" t="str">
        <f>IF(D770&lt;&gt;"",VLOOKUP(D770,'Drop downs'!B:C,2,0),"")</f>
        <v/>
      </c>
      <c r="V770" s="3" t="str">
        <f t="shared" si="79"/>
        <v/>
      </c>
    </row>
    <row r="771" spans="1:22" x14ac:dyDescent="0.3">
      <c r="A771" s="47" t="str">
        <f t="shared" si="80"/>
        <v/>
      </c>
      <c r="B771" s="173"/>
      <c r="C771" s="173"/>
      <c r="D771" s="173"/>
      <c r="E771" s="173"/>
      <c r="F771" s="173"/>
      <c r="G771" s="173"/>
      <c r="H771" s="173"/>
      <c r="I771" s="173"/>
      <c r="J771" s="174"/>
      <c r="K771" s="175"/>
      <c r="L771" s="175"/>
      <c r="M771" s="175"/>
      <c r="N771" s="176"/>
      <c r="O771" s="176"/>
      <c r="P771" s="176"/>
      <c r="Q771" s="11" t="str">
        <f t="shared" si="78"/>
        <v/>
      </c>
      <c r="R771" s="171" t="str">
        <f t="shared" si="81"/>
        <v/>
      </c>
      <c r="S771" s="172" t="str">
        <f t="shared" si="82"/>
        <v/>
      </c>
      <c r="T771" s="3" t="str">
        <f t="shared" si="83"/>
        <v xml:space="preserve"> </v>
      </c>
      <c r="U771" s="3" t="str">
        <f>IF(D771&lt;&gt;"",VLOOKUP(D771,'Drop downs'!B:C,2,0),"")</f>
        <v/>
      </c>
      <c r="V771" s="3" t="str">
        <f t="shared" si="79"/>
        <v/>
      </c>
    </row>
    <row r="772" spans="1:22" x14ac:dyDescent="0.3">
      <c r="A772" s="47" t="str">
        <f t="shared" si="80"/>
        <v/>
      </c>
      <c r="B772" s="173"/>
      <c r="C772" s="173"/>
      <c r="D772" s="173"/>
      <c r="E772" s="173"/>
      <c r="F772" s="173"/>
      <c r="G772" s="173"/>
      <c r="H772" s="173"/>
      <c r="I772" s="173"/>
      <c r="J772" s="174"/>
      <c r="K772" s="175"/>
      <c r="L772" s="175"/>
      <c r="M772" s="175"/>
      <c r="N772" s="176"/>
      <c r="O772" s="176"/>
      <c r="P772" s="176"/>
      <c r="Q772" s="11" t="str">
        <f t="shared" si="78"/>
        <v/>
      </c>
      <c r="R772" s="171" t="str">
        <f t="shared" si="81"/>
        <v/>
      </c>
      <c r="S772" s="172" t="str">
        <f t="shared" si="82"/>
        <v/>
      </c>
      <c r="T772" s="3" t="str">
        <f t="shared" si="83"/>
        <v xml:space="preserve"> </v>
      </c>
      <c r="U772" s="3" t="str">
        <f>IF(D772&lt;&gt;"",VLOOKUP(D772,'Drop downs'!B:C,2,0),"")</f>
        <v/>
      </c>
      <c r="V772" s="3" t="str">
        <f t="shared" si="79"/>
        <v/>
      </c>
    </row>
    <row r="773" spans="1:22" x14ac:dyDescent="0.3">
      <c r="A773" s="47" t="str">
        <f t="shared" si="80"/>
        <v/>
      </c>
      <c r="B773" s="173"/>
      <c r="C773" s="173"/>
      <c r="D773" s="173"/>
      <c r="E773" s="173"/>
      <c r="F773" s="173"/>
      <c r="G773" s="173"/>
      <c r="H773" s="173"/>
      <c r="I773" s="173"/>
      <c r="J773" s="174"/>
      <c r="K773" s="175"/>
      <c r="L773" s="175"/>
      <c r="M773" s="175"/>
      <c r="N773" s="176"/>
      <c r="O773" s="176"/>
      <c r="P773" s="176"/>
      <c r="Q773" s="11" t="str">
        <f t="shared" si="78"/>
        <v/>
      </c>
      <c r="R773" s="171" t="str">
        <f t="shared" si="81"/>
        <v/>
      </c>
      <c r="S773" s="172" t="str">
        <f t="shared" si="82"/>
        <v/>
      </c>
      <c r="T773" s="3" t="str">
        <f t="shared" si="83"/>
        <v xml:space="preserve"> </v>
      </c>
      <c r="U773" s="3" t="str">
        <f>IF(D773&lt;&gt;"",VLOOKUP(D773,'Drop downs'!B:C,2,0),"")</f>
        <v/>
      </c>
      <c r="V773" s="3" t="str">
        <f t="shared" si="79"/>
        <v/>
      </c>
    </row>
    <row r="774" spans="1:22" x14ac:dyDescent="0.3">
      <c r="A774" s="47" t="str">
        <f t="shared" si="80"/>
        <v/>
      </c>
      <c r="B774" s="173"/>
      <c r="C774" s="173"/>
      <c r="D774" s="173"/>
      <c r="E774" s="173"/>
      <c r="F774" s="173"/>
      <c r="G774" s="173"/>
      <c r="H774" s="173"/>
      <c r="I774" s="173"/>
      <c r="J774" s="174"/>
      <c r="K774" s="175"/>
      <c r="L774" s="175"/>
      <c r="M774" s="175"/>
      <c r="N774" s="176"/>
      <c r="O774" s="176"/>
      <c r="P774" s="176"/>
      <c r="Q774" s="11" t="str">
        <f t="shared" si="78"/>
        <v/>
      </c>
      <c r="R774" s="171" t="str">
        <f t="shared" si="81"/>
        <v/>
      </c>
      <c r="S774" s="172" t="str">
        <f t="shared" si="82"/>
        <v/>
      </c>
      <c r="T774" s="3" t="str">
        <f t="shared" si="83"/>
        <v xml:space="preserve"> </v>
      </c>
      <c r="U774" s="3" t="str">
        <f>IF(D774&lt;&gt;"",VLOOKUP(D774,'Drop downs'!B:C,2,0),"")</f>
        <v/>
      </c>
      <c r="V774" s="3" t="str">
        <f t="shared" si="79"/>
        <v/>
      </c>
    </row>
    <row r="775" spans="1:22" x14ac:dyDescent="0.3">
      <c r="A775" s="47" t="str">
        <f t="shared" si="80"/>
        <v/>
      </c>
      <c r="B775" s="173"/>
      <c r="C775" s="173"/>
      <c r="D775" s="173"/>
      <c r="E775" s="173"/>
      <c r="F775" s="173"/>
      <c r="G775" s="173"/>
      <c r="H775" s="173"/>
      <c r="I775" s="173"/>
      <c r="J775" s="174"/>
      <c r="K775" s="175"/>
      <c r="L775" s="175"/>
      <c r="M775" s="175"/>
      <c r="N775" s="176"/>
      <c r="O775" s="176"/>
      <c r="P775" s="176"/>
      <c r="Q775" s="11" t="str">
        <f t="shared" si="78"/>
        <v/>
      </c>
      <c r="R775" s="171" t="str">
        <f t="shared" si="81"/>
        <v/>
      </c>
      <c r="S775" s="172" t="str">
        <f t="shared" si="82"/>
        <v/>
      </c>
      <c r="T775" s="3" t="str">
        <f t="shared" si="83"/>
        <v xml:space="preserve"> </v>
      </c>
      <c r="U775" s="3" t="str">
        <f>IF(D775&lt;&gt;"",VLOOKUP(D775,'Drop downs'!B:C,2,0),"")</f>
        <v/>
      </c>
      <c r="V775" s="3" t="str">
        <f t="shared" si="79"/>
        <v/>
      </c>
    </row>
    <row r="776" spans="1:22" x14ac:dyDescent="0.3">
      <c r="A776" s="47" t="str">
        <f t="shared" si="80"/>
        <v/>
      </c>
      <c r="B776" s="173"/>
      <c r="C776" s="173"/>
      <c r="D776" s="173"/>
      <c r="E776" s="173"/>
      <c r="F776" s="173"/>
      <c r="G776" s="173"/>
      <c r="H776" s="173"/>
      <c r="I776" s="173"/>
      <c r="J776" s="174"/>
      <c r="K776" s="175"/>
      <c r="L776" s="175"/>
      <c r="M776" s="175"/>
      <c r="N776" s="176"/>
      <c r="O776" s="176"/>
      <c r="P776" s="176"/>
      <c r="Q776" s="11" t="str">
        <f t="shared" si="78"/>
        <v/>
      </c>
      <c r="R776" s="171" t="str">
        <f t="shared" si="81"/>
        <v/>
      </c>
      <c r="S776" s="172" t="str">
        <f t="shared" si="82"/>
        <v/>
      </c>
      <c r="T776" s="3" t="str">
        <f t="shared" si="83"/>
        <v xml:space="preserve"> </v>
      </c>
      <c r="U776" s="3" t="str">
        <f>IF(D776&lt;&gt;"",VLOOKUP(D776,'Drop downs'!B:C,2,0),"")</f>
        <v/>
      </c>
      <c r="V776" s="3" t="str">
        <f t="shared" si="79"/>
        <v/>
      </c>
    </row>
    <row r="777" spans="1:22" x14ac:dyDescent="0.3">
      <c r="A777" s="47" t="str">
        <f t="shared" si="80"/>
        <v/>
      </c>
      <c r="B777" s="173"/>
      <c r="C777" s="173"/>
      <c r="D777" s="173"/>
      <c r="E777" s="173"/>
      <c r="F777" s="173"/>
      <c r="G777" s="173"/>
      <c r="H777" s="173"/>
      <c r="I777" s="173"/>
      <c r="J777" s="174"/>
      <c r="K777" s="175"/>
      <c r="L777" s="175"/>
      <c r="M777" s="175"/>
      <c r="N777" s="176"/>
      <c r="O777" s="176"/>
      <c r="P777" s="176"/>
      <c r="Q777" s="11" t="str">
        <f t="shared" si="78"/>
        <v/>
      </c>
      <c r="R777" s="171" t="str">
        <f t="shared" si="81"/>
        <v/>
      </c>
      <c r="S777" s="172" t="str">
        <f t="shared" si="82"/>
        <v/>
      </c>
      <c r="T777" s="3" t="str">
        <f t="shared" si="83"/>
        <v xml:space="preserve"> </v>
      </c>
      <c r="U777" s="3" t="str">
        <f>IF(D777&lt;&gt;"",VLOOKUP(D777,'Drop downs'!B:C,2,0),"")</f>
        <v/>
      </c>
      <c r="V777" s="3" t="str">
        <f t="shared" si="79"/>
        <v/>
      </c>
    </row>
    <row r="778" spans="1:22" x14ac:dyDescent="0.3">
      <c r="A778" s="47" t="str">
        <f t="shared" si="80"/>
        <v/>
      </c>
      <c r="B778" s="173"/>
      <c r="C778" s="173"/>
      <c r="D778" s="173"/>
      <c r="E778" s="173"/>
      <c r="F778" s="173"/>
      <c r="G778" s="173"/>
      <c r="H778" s="173"/>
      <c r="I778" s="173"/>
      <c r="J778" s="174"/>
      <c r="K778" s="175"/>
      <c r="L778" s="175"/>
      <c r="M778" s="175"/>
      <c r="N778" s="176"/>
      <c r="O778" s="176"/>
      <c r="P778" s="176"/>
      <c r="Q778" s="11" t="str">
        <f t="shared" si="78"/>
        <v/>
      </c>
      <c r="R778" s="171" t="str">
        <f t="shared" si="81"/>
        <v/>
      </c>
      <c r="S778" s="172" t="str">
        <f t="shared" si="82"/>
        <v/>
      </c>
      <c r="T778" s="3" t="str">
        <f t="shared" si="83"/>
        <v xml:space="preserve"> </v>
      </c>
      <c r="U778" s="3" t="str">
        <f>IF(D778&lt;&gt;"",VLOOKUP(D778,'Drop downs'!B:C,2,0),"")</f>
        <v/>
      </c>
      <c r="V778" s="3" t="str">
        <f t="shared" si="79"/>
        <v/>
      </c>
    </row>
    <row r="779" spans="1:22" x14ac:dyDescent="0.3">
      <c r="A779" s="47" t="str">
        <f t="shared" si="80"/>
        <v/>
      </c>
      <c r="B779" s="173"/>
      <c r="C779" s="173"/>
      <c r="D779" s="173"/>
      <c r="E779" s="173"/>
      <c r="F779" s="173"/>
      <c r="G779" s="173"/>
      <c r="H779" s="173"/>
      <c r="I779" s="173"/>
      <c r="J779" s="174"/>
      <c r="K779" s="175"/>
      <c r="L779" s="175"/>
      <c r="M779" s="175"/>
      <c r="N779" s="176"/>
      <c r="O779" s="176"/>
      <c r="P779" s="176"/>
      <c r="Q779" s="11" t="str">
        <f t="shared" ref="Q779:Q842" si="84">IF(I779="contracted",M779,IF(M779&lt;&gt;"",M779*(1-$M$6),""))</f>
        <v/>
      </c>
      <c r="R779" s="171" t="str">
        <f t="shared" si="81"/>
        <v/>
      </c>
      <c r="S779" s="172" t="str">
        <f t="shared" si="82"/>
        <v/>
      </c>
      <c r="T779" s="3" t="str">
        <f t="shared" si="83"/>
        <v xml:space="preserve"> </v>
      </c>
      <c r="U779" s="3" t="str">
        <f>IF(D779&lt;&gt;"",VLOOKUP(D779,'Drop downs'!B:C,2,0),"")</f>
        <v/>
      </c>
      <c r="V779" s="3" t="str">
        <f t="shared" ref="V779:V842" si="85">IFERROR(R779-N779,"")</f>
        <v/>
      </c>
    </row>
    <row r="780" spans="1:22" x14ac:dyDescent="0.3">
      <c r="A780" s="47" t="str">
        <f t="shared" si="80"/>
        <v/>
      </c>
      <c r="B780" s="173"/>
      <c r="C780" s="173"/>
      <c r="D780" s="173"/>
      <c r="E780" s="173"/>
      <c r="F780" s="173"/>
      <c r="G780" s="173"/>
      <c r="H780" s="173"/>
      <c r="I780" s="173"/>
      <c r="J780" s="174"/>
      <c r="K780" s="175"/>
      <c r="L780" s="175"/>
      <c r="M780" s="175"/>
      <c r="N780" s="176"/>
      <c r="O780" s="176"/>
      <c r="P780" s="176"/>
      <c r="Q780" s="11" t="str">
        <f t="shared" si="84"/>
        <v/>
      </c>
      <c r="R780" s="171" t="str">
        <f t="shared" si="81"/>
        <v/>
      </c>
      <c r="S780" s="172" t="str">
        <f t="shared" si="82"/>
        <v/>
      </c>
      <c r="T780" s="3" t="str">
        <f t="shared" si="83"/>
        <v xml:space="preserve"> </v>
      </c>
      <c r="U780" s="3" t="str">
        <f>IF(D780&lt;&gt;"",VLOOKUP(D780,'Drop downs'!B:C,2,0),"")</f>
        <v/>
      </c>
      <c r="V780" s="3" t="str">
        <f t="shared" si="85"/>
        <v/>
      </c>
    </row>
    <row r="781" spans="1:22" x14ac:dyDescent="0.3">
      <c r="A781" s="47" t="str">
        <f t="shared" si="80"/>
        <v/>
      </c>
      <c r="B781" s="173"/>
      <c r="C781" s="173"/>
      <c r="D781" s="173"/>
      <c r="E781" s="173"/>
      <c r="F781" s="173"/>
      <c r="G781" s="173"/>
      <c r="H781" s="173"/>
      <c r="I781" s="173"/>
      <c r="J781" s="174"/>
      <c r="K781" s="175"/>
      <c r="L781" s="175"/>
      <c r="M781" s="175"/>
      <c r="N781" s="176"/>
      <c r="O781" s="176"/>
      <c r="P781" s="176"/>
      <c r="Q781" s="11" t="str">
        <f t="shared" si="84"/>
        <v/>
      </c>
      <c r="R781" s="171" t="str">
        <f t="shared" si="81"/>
        <v/>
      </c>
      <c r="S781" s="172" t="str">
        <f t="shared" si="82"/>
        <v/>
      </c>
      <c r="T781" s="3" t="str">
        <f t="shared" si="83"/>
        <v xml:space="preserve"> </v>
      </c>
      <c r="U781" s="3" t="str">
        <f>IF(D781&lt;&gt;"",VLOOKUP(D781,'Drop downs'!B:C,2,0),"")</f>
        <v/>
      </c>
      <c r="V781" s="3" t="str">
        <f t="shared" si="85"/>
        <v/>
      </c>
    </row>
    <row r="782" spans="1:22" x14ac:dyDescent="0.3">
      <c r="A782" s="47" t="str">
        <f t="shared" si="80"/>
        <v/>
      </c>
      <c r="B782" s="173"/>
      <c r="C782" s="173"/>
      <c r="D782" s="173"/>
      <c r="E782" s="173"/>
      <c r="F782" s="173"/>
      <c r="G782" s="173"/>
      <c r="H782" s="173"/>
      <c r="I782" s="173"/>
      <c r="J782" s="174"/>
      <c r="K782" s="175"/>
      <c r="L782" s="175"/>
      <c r="M782" s="175"/>
      <c r="N782" s="176"/>
      <c r="O782" s="176"/>
      <c r="P782" s="176"/>
      <c r="Q782" s="11" t="str">
        <f t="shared" si="84"/>
        <v/>
      </c>
      <c r="R782" s="171" t="str">
        <f t="shared" si="81"/>
        <v/>
      </c>
      <c r="S782" s="172" t="str">
        <f t="shared" si="82"/>
        <v/>
      </c>
      <c r="T782" s="3" t="str">
        <f t="shared" si="83"/>
        <v xml:space="preserve"> </v>
      </c>
      <c r="U782" s="3" t="str">
        <f>IF(D782&lt;&gt;"",VLOOKUP(D782,'Drop downs'!B:C,2,0),"")</f>
        <v/>
      </c>
      <c r="V782" s="3" t="str">
        <f t="shared" si="85"/>
        <v/>
      </c>
    </row>
    <row r="783" spans="1:22" x14ac:dyDescent="0.3">
      <c r="A783" s="47" t="str">
        <f t="shared" si="80"/>
        <v/>
      </c>
      <c r="B783" s="173"/>
      <c r="C783" s="173"/>
      <c r="D783" s="173"/>
      <c r="E783" s="173"/>
      <c r="F783" s="173"/>
      <c r="G783" s="173"/>
      <c r="H783" s="173"/>
      <c r="I783" s="173"/>
      <c r="J783" s="174"/>
      <c r="K783" s="175"/>
      <c r="L783" s="175"/>
      <c r="M783" s="175"/>
      <c r="N783" s="176"/>
      <c r="O783" s="176"/>
      <c r="P783" s="176"/>
      <c r="Q783" s="11" t="str">
        <f t="shared" si="84"/>
        <v/>
      </c>
      <c r="R783" s="171" t="str">
        <f t="shared" si="81"/>
        <v/>
      </c>
      <c r="S783" s="172" t="str">
        <f t="shared" si="82"/>
        <v/>
      </c>
      <c r="T783" s="3" t="str">
        <f t="shared" si="83"/>
        <v xml:space="preserve"> </v>
      </c>
      <c r="U783" s="3" t="str">
        <f>IF(D783&lt;&gt;"",VLOOKUP(D783,'Drop downs'!B:C,2,0),"")</f>
        <v/>
      </c>
      <c r="V783" s="3" t="str">
        <f t="shared" si="85"/>
        <v/>
      </c>
    </row>
    <row r="784" spans="1:22" x14ac:dyDescent="0.3">
      <c r="A784" s="47" t="str">
        <f t="shared" si="80"/>
        <v/>
      </c>
      <c r="B784" s="173"/>
      <c r="C784" s="173"/>
      <c r="D784" s="173"/>
      <c r="E784" s="173"/>
      <c r="F784" s="173"/>
      <c r="G784" s="173"/>
      <c r="H784" s="173"/>
      <c r="I784" s="173"/>
      <c r="J784" s="174"/>
      <c r="K784" s="175"/>
      <c r="L784" s="175"/>
      <c r="M784" s="175"/>
      <c r="N784" s="176"/>
      <c r="O784" s="176"/>
      <c r="P784" s="176"/>
      <c r="Q784" s="11" t="str">
        <f t="shared" si="84"/>
        <v/>
      </c>
      <c r="R784" s="171" t="str">
        <f t="shared" si="81"/>
        <v/>
      </c>
      <c r="S784" s="172" t="str">
        <f t="shared" si="82"/>
        <v/>
      </c>
      <c r="T784" s="3" t="str">
        <f t="shared" si="83"/>
        <v xml:space="preserve"> </v>
      </c>
      <c r="U784" s="3" t="str">
        <f>IF(D784&lt;&gt;"",VLOOKUP(D784,'Drop downs'!B:C,2,0),"")</f>
        <v/>
      </c>
      <c r="V784" s="3" t="str">
        <f t="shared" si="85"/>
        <v/>
      </c>
    </row>
    <row r="785" spans="1:22" x14ac:dyDescent="0.3">
      <c r="A785" s="47" t="str">
        <f t="shared" si="80"/>
        <v/>
      </c>
      <c r="B785" s="173"/>
      <c r="C785" s="173"/>
      <c r="D785" s="173"/>
      <c r="E785" s="173"/>
      <c r="F785" s="173"/>
      <c r="G785" s="173"/>
      <c r="H785" s="173"/>
      <c r="I785" s="173"/>
      <c r="J785" s="174"/>
      <c r="K785" s="175"/>
      <c r="L785" s="175"/>
      <c r="M785" s="175"/>
      <c r="N785" s="176"/>
      <c r="O785" s="176"/>
      <c r="P785" s="176"/>
      <c r="Q785" s="11" t="str">
        <f t="shared" si="84"/>
        <v/>
      </c>
      <c r="R785" s="171" t="str">
        <f t="shared" si="81"/>
        <v/>
      </c>
      <c r="S785" s="172" t="str">
        <f t="shared" si="82"/>
        <v/>
      </c>
      <c r="T785" s="3" t="str">
        <f t="shared" si="83"/>
        <v xml:space="preserve"> </v>
      </c>
      <c r="U785" s="3" t="str">
        <f>IF(D785&lt;&gt;"",VLOOKUP(D785,'Drop downs'!B:C,2,0),"")</f>
        <v/>
      </c>
      <c r="V785" s="3" t="str">
        <f t="shared" si="85"/>
        <v/>
      </c>
    </row>
    <row r="786" spans="1:22" x14ac:dyDescent="0.3">
      <c r="A786" s="47" t="str">
        <f t="shared" si="80"/>
        <v/>
      </c>
      <c r="B786" s="173"/>
      <c r="C786" s="173"/>
      <c r="D786" s="173"/>
      <c r="E786" s="173"/>
      <c r="F786" s="173"/>
      <c r="G786" s="173"/>
      <c r="H786" s="173"/>
      <c r="I786" s="173"/>
      <c r="J786" s="174"/>
      <c r="K786" s="175"/>
      <c r="L786" s="175"/>
      <c r="M786" s="175"/>
      <c r="N786" s="176"/>
      <c r="O786" s="176"/>
      <c r="P786" s="176"/>
      <c r="Q786" s="11" t="str">
        <f t="shared" si="84"/>
        <v/>
      </c>
      <c r="R786" s="171" t="str">
        <f t="shared" si="81"/>
        <v/>
      </c>
      <c r="S786" s="172" t="str">
        <f t="shared" si="82"/>
        <v/>
      </c>
      <c r="T786" s="3" t="str">
        <f t="shared" si="83"/>
        <v xml:space="preserve"> </v>
      </c>
      <c r="U786" s="3" t="str">
        <f>IF(D786&lt;&gt;"",VLOOKUP(D786,'Drop downs'!B:C,2,0),"")</f>
        <v/>
      </c>
      <c r="V786" s="3" t="str">
        <f t="shared" si="85"/>
        <v/>
      </c>
    </row>
    <row r="787" spans="1:22" x14ac:dyDescent="0.3">
      <c r="A787" s="47" t="str">
        <f t="shared" si="80"/>
        <v/>
      </c>
      <c r="B787" s="173"/>
      <c r="C787" s="173"/>
      <c r="D787" s="173"/>
      <c r="E787" s="173"/>
      <c r="F787" s="173"/>
      <c r="G787" s="173"/>
      <c r="H787" s="173"/>
      <c r="I787" s="173"/>
      <c r="J787" s="174"/>
      <c r="K787" s="175"/>
      <c r="L787" s="175"/>
      <c r="M787" s="175"/>
      <c r="N787" s="176"/>
      <c r="O787" s="176"/>
      <c r="P787" s="176"/>
      <c r="Q787" s="11" t="str">
        <f t="shared" si="84"/>
        <v/>
      </c>
      <c r="R787" s="171" t="str">
        <f t="shared" si="81"/>
        <v/>
      </c>
      <c r="S787" s="172" t="str">
        <f t="shared" si="82"/>
        <v/>
      </c>
      <c r="T787" s="3" t="str">
        <f t="shared" si="83"/>
        <v xml:space="preserve"> </v>
      </c>
      <c r="U787" s="3" t="str">
        <f>IF(D787&lt;&gt;"",VLOOKUP(D787,'Drop downs'!B:C,2,0),"")</f>
        <v/>
      </c>
      <c r="V787" s="3" t="str">
        <f t="shared" si="85"/>
        <v/>
      </c>
    </row>
    <row r="788" spans="1:22" x14ac:dyDescent="0.3">
      <c r="A788" s="47" t="str">
        <f t="shared" si="80"/>
        <v/>
      </c>
      <c r="B788" s="173"/>
      <c r="C788" s="173"/>
      <c r="D788" s="173"/>
      <c r="E788" s="173"/>
      <c r="F788" s="173"/>
      <c r="G788" s="173"/>
      <c r="H788" s="173"/>
      <c r="I788" s="173"/>
      <c r="J788" s="174"/>
      <c r="K788" s="175"/>
      <c r="L788" s="175"/>
      <c r="M788" s="175"/>
      <c r="N788" s="176"/>
      <c r="O788" s="176"/>
      <c r="P788" s="176"/>
      <c r="Q788" s="11" t="str">
        <f t="shared" si="84"/>
        <v/>
      </c>
      <c r="R788" s="171" t="str">
        <f t="shared" si="81"/>
        <v/>
      </c>
      <c r="S788" s="172" t="str">
        <f t="shared" si="82"/>
        <v/>
      </c>
      <c r="T788" s="3" t="str">
        <f t="shared" si="83"/>
        <v xml:space="preserve"> </v>
      </c>
      <c r="U788" s="3" t="str">
        <f>IF(D788&lt;&gt;"",VLOOKUP(D788,'Drop downs'!B:C,2,0),"")</f>
        <v/>
      </c>
      <c r="V788" s="3" t="str">
        <f t="shared" si="85"/>
        <v/>
      </c>
    </row>
    <row r="789" spans="1:22" x14ac:dyDescent="0.3">
      <c r="A789" s="47" t="str">
        <f t="shared" si="80"/>
        <v/>
      </c>
      <c r="B789" s="173"/>
      <c r="C789" s="173"/>
      <c r="D789" s="173"/>
      <c r="E789" s="173"/>
      <c r="F789" s="173"/>
      <c r="G789" s="173"/>
      <c r="H789" s="173"/>
      <c r="I789" s="173"/>
      <c r="J789" s="174"/>
      <c r="K789" s="175"/>
      <c r="L789" s="175"/>
      <c r="M789" s="175"/>
      <c r="N789" s="176"/>
      <c r="O789" s="176"/>
      <c r="P789" s="176"/>
      <c r="Q789" s="11" t="str">
        <f t="shared" si="84"/>
        <v/>
      </c>
      <c r="R789" s="171" t="str">
        <f t="shared" si="81"/>
        <v/>
      </c>
      <c r="S789" s="172" t="str">
        <f t="shared" si="82"/>
        <v/>
      </c>
      <c r="T789" s="3" t="str">
        <f t="shared" si="83"/>
        <v xml:space="preserve"> </v>
      </c>
      <c r="U789" s="3" t="str">
        <f>IF(D789&lt;&gt;"",VLOOKUP(D789,'Drop downs'!B:C,2,0),"")</f>
        <v/>
      </c>
      <c r="V789" s="3" t="str">
        <f t="shared" si="85"/>
        <v/>
      </c>
    </row>
    <row r="790" spans="1:22" x14ac:dyDescent="0.3">
      <c r="A790" s="47" t="str">
        <f t="shared" si="80"/>
        <v/>
      </c>
      <c r="B790" s="173"/>
      <c r="C790" s="173"/>
      <c r="D790" s="173"/>
      <c r="E790" s="173"/>
      <c r="F790" s="173"/>
      <c r="G790" s="173"/>
      <c r="H790" s="173"/>
      <c r="I790" s="173"/>
      <c r="J790" s="174"/>
      <c r="K790" s="175"/>
      <c r="L790" s="175"/>
      <c r="M790" s="175"/>
      <c r="N790" s="176"/>
      <c r="O790" s="176"/>
      <c r="P790" s="176"/>
      <c r="Q790" s="11" t="str">
        <f t="shared" si="84"/>
        <v/>
      </c>
      <c r="R790" s="171" t="str">
        <f t="shared" si="81"/>
        <v/>
      </c>
      <c r="S790" s="172" t="str">
        <f t="shared" si="82"/>
        <v/>
      </c>
      <c r="T790" s="3" t="str">
        <f t="shared" si="83"/>
        <v xml:space="preserve"> </v>
      </c>
      <c r="U790" s="3" t="str">
        <f>IF(D790&lt;&gt;"",VLOOKUP(D790,'Drop downs'!B:C,2,0),"")</f>
        <v/>
      </c>
      <c r="V790" s="3" t="str">
        <f t="shared" si="85"/>
        <v/>
      </c>
    </row>
    <row r="791" spans="1:22" x14ac:dyDescent="0.3">
      <c r="A791" s="47" t="str">
        <f t="shared" si="80"/>
        <v/>
      </c>
      <c r="B791" s="173"/>
      <c r="C791" s="173"/>
      <c r="D791" s="173"/>
      <c r="E791" s="173"/>
      <c r="F791" s="173"/>
      <c r="G791" s="173"/>
      <c r="H791" s="173"/>
      <c r="I791" s="173"/>
      <c r="J791" s="174"/>
      <c r="K791" s="175"/>
      <c r="L791" s="175"/>
      <c r="M791" s="175"/>
      <c r="N791" s="176"/>
      <c r="O791" s="176"/>
      <c r="P791" s="176"/>
      <c r="Q791" s="11" t="str">
        <f t="shared" si="84"/>
        <v/>
      </c>
      <c r="R791" s="171" t="str">
        <f t="shared" si="81"/>
        <v/>
      </c>
      <c r="S791" s="172" t="str">
        <f t="shared" si="82"/>
        <v/>
      </c>
      <c r="T791" s="3" t="str">
        <f t="shared" si="83"/>
        <v xml:space="preserve"> </v>
      </c>
      <c r="U791" s="3" t="str">
        <f>IF(D791&lt;&gt;"",VLOOKUP(D791,'Drop downs'!B:C,2,0),"")</f>
        <v/>
      </c>
      <c r="V791" s="3" t="str">
        <f t="shared" si="85"/>
        <v/>
      </c>
    </row>
    <row r="792" spans="1:22" x14ac:dyDescent="0.3">
      <c r="A792" s="47" t="str">
        <f t="shared" si="80"/>
        <v/>
      </c>
      <c r="B792" s="173"/>
      <c r="C792" s="173"/>
      <c r="D792" s="173"/>
      <c r="E792" s="173"/>
      <c r="F792" s="173"/>
      <c r="G792" s="173"/>
      <c r="H792" s="173"/>
      <c r="I792" s="173"/>
      <c r="J792" s="174"/>
      <c r="K792" s="175"/>
      <c r="L792" s="175"/>
      <c r="M792" s="175"/>
      <c r="N792" s="176"/>
      <c r="O792" s="176"/>
      <c r="P792" s="176"/>
      <c r="Q792" s="11" t="str">
        <f t="shared" si="84"/>
        <v/>
      </c>
      <c r="R792" s="171" t="str">
        <f t="shared" si="81"/>
        <v/>
      </c>
      <c r="S792" s="172" t="str">
        <f t="shared" si="82"/>
        <v/>
      </c>
      <c r="T792" s="3" t="str">
        <f t="shared" si="83"/>
        <v xml:space="preserve"> </v>
      </c>
      <c r="U792" s="3" t="str">
        <f>IF(D792&lt;&gt;"",VLOOKUP(D792,'Drop downs'!B:C,2,0),"")</f>
        <v/>
      </c>
      <c r="V792" s="3" t="str">
        <f t="shared" si="85"/>
        <v/>
      </c>
    </row>
    <row r="793" spans="1:22" x14ac:dyDescent="0.3">
      <c r="A793" s="47" t="str">
        <f t="shared" si="80"/>
        <v/>
      </c>
      <c r="B793" s="173"/>
      <c r="C793" s="173"/>
      <c r="D793" s="173"/>
      <c r="E793" s="173"/>
      <c r="F793" s="173"/>
      <c r="G793" s="173"/>
      <c r="H793" s="173"/>
      <c r="I793" s="173"/>
      <c r="J793" s="174"/>
      <c r="K793" s="175"/>
      <c r="L793" s="175"/>
      <c r="M793" s="175"/>
      <c r="N793" s="176"/>
      <c r="O793" s="176"/>
      <c r="P793" s="176"/>
      <c r="Q793" s="11" t="str">
        <f t="shared" si="84"/>
        <v/>
      </c>
      <c r="R793" s="171" t="str">
        <f t="shared" si="81"/>
        <v/>
      </c>
      <c r="S793" s="172" t="str">
        <f t="shared" si="82"/>
        <v/>
      </c>
      <c r="T793" s="3" t="str">
        <f t="shared" si="83"/>
        <v xml:space="preserve"> </v>
      </c>
      <c r="U793" s="3" t="str">
        <f>IF(D793&lt;&gt;"",VLOOKUP(D793,'Drop downs'!B:C,2,0),"")</f>
        <v/>
      </c>
      <c r="V793" s="3" t="str">
        <f t="shared" si="85"/>
        <v/>
      </c>
    </row>
    <row r="794" spans="1:22" x14ac:dyDescent="0.3">
      <c r="A794" s="47" t="str">
        <f t="shared" si="80"/>
        <v/>
      </c>
      <c r="B794" s="173"/>
      <c r="C794" s="173"/>
      <c r="D794" s="173"/>
      <c r="E794" s="173"/>
      <c r="F794" s="173"/>
      <c r="G794" s="173"/>
      <c r="H794" s="173"/>
      <c r="I794" s="173"/>
      <c r="J794" s="174"/>
      <c r="K794" s="175"/>
      <c r="L794" s="175"/>
      <c r="M794" s="175"/>
      <c r="N794" s="176"/>
      <c r="O794" s="176"/>
      <c r="P794" s="176"/>
      <c r="Q794" s="11" t="str">
        <f t="shared" si="84"/>
        <v/>
      </c>
      <c r="R794" s="171" t="str">
        <f t="shared" si="81"/>
        <v/>
      </c>
      <c r="S794" s="172" t="str">
        <f t="shared" si="82"/>
        <v/>
      </c>
      <c r="T794" s="3" t="str">
        <f t="shared" si="83"/>
        <v xml:space="preserve"> </v>
      </c>
      <c r="U794" s="3" t="str">
        <f>IF(D794&lt;&gt;"",VLOOKUP(D794,'Drop downs'!B:C,2,0),"")</f>
        <v/>
      </c>
      <c r="V794" s="3" t="str">
        <f t="shared" si="85"/>
        <v/>
      </c>
    </row>
    <row r="795" spans="1:22" x14ac:dyDescent="0.3">
      <c r="A795" s="47" t="str">
        <f t="shared" si="80"/>
        <v/>
      </c>
      <c r="B795" s="173"/>
      <c r="C795" s="173"/>
      <c r="D795" s="173"/>
      <c r="E795" s="173"/>
      <c r="F795" s="173"/>
      <c r="G795" s="173"/>
      <c r="H795" s="173"/>
      <c r="I795" s="173"/>
      <c r="J795" s="174"/>
      <c r="K795" s="175"/>
      <c r="L795" s="175"/>
      <c r="M795" s="175"/>
      <c r="N795" s="176"/>
      <c r="O795" s="176"/>
      <c r="P795" s="176"/>
      <c r="Q795" s="11" t="str">
        <f t="shared" si="84"/>
        <v/>
      </c>
      <c r="R795" s="171" t="str">
        <f t="shared" si="81"/>
        <v/>
      </c>
      <c r="S795" s="172" t="str">
        <f t="shared" si="82"/>
        <v/>
      </c>
      <c r="T795" s="3" t="str">
        <f t="shared" si="83"/>
        <v xml:space="preserve"> </v>
      </c>
      <c r="U795" s="3" t="str">
        <f>IF(D795&lt;&gt;"",VLOOKUP(D795,'Drop downs'!B:C,2,0),"")</f>
        <v/>
      </c>
      <c r="V795" s="3" t="str">
        <f t="shared" si="85"/>
        <v/>
      </c>
    </row>
    <row r="796" spans="1:22" x14ac:dyDescent="0.3">
      <c r="A796" s="47" t="str">
        <f t="shared" si="80"/>
        <v/>
      </c>
      <c r="B796" s="173"/>
      <c r="C796" s="173"/>
      <c r="D796" s="173"/>
      <c r="E796" s="173"/>
      <c r="F796" s="173"/>
      <c r="G796" s="173"/>
      <c r="H796" s="173"/>
      <c r="I796" s="173"/>
      <c r="J796" s="174"/>
      <c r="K796" s="175"/>
      <c r="L796" s="175"/>
      <c r="M796" s="175"/>
      <c r="N796" s="176"/>
      <c r="O796" s="176"/>
      <c r="P796" s="176"/>
      <c r="Q796" s="11" t="str">
        <f t="shared" si="84"/>
        <v/>
      </c>
      <c r="R796" s="171" t="str">
        <f t="shared" si="81"/>
        <v/>
      </c>
      <c r="S796" s="172" t="str">
        <f t="shared" si="82"/>
        <v/>
      </c>
      <c r="T796" s="3" t="str">
        <f t="shared" si="83"/>
        <v xml:space="preserve"> </v>
      </c>
      <c r="U796" s="3" t="str">
        <f>IF(D796&lt;&gt;"",VLOOKUP(D796,'Drop downs'!B:C,2,0),"")</f>
        <v/>
      </c>
      <c r="V796" s="3" t="str">
        <f t="shared" si="85"/>
        <v/>
      </c>
    </row>
    <row r="797" spans="1:22" x14ac:dyDescent="0.3">
      <c r="A797" s="47" t="str">
        <f t="shared" si="80"/>
        <v/>
      </c>
      <c r="B797" s="173"/>
      <c r="C797" s="173"/>
      <c r="D797" s="173"/>
      <c r="E797" s="173"/>
      <c r="F797" s="173"/>
      <c r="G797" s="173"/>
      <c r="H797" s="173"/>
      <c r="I797" s="173"/>
      <c r="J797" s="174"/>
      <c r="K797" s="175"/>
      <c r="L797" s="175"/>
      <c r="M797" s="175"/>
      <c r="N797" s="176"/>
      <c r="O797" s="176"/>
      <c r="P797" s="176"/>
      <c r="Q797" s="11" t="str">
        <f t="shared" si="84"/>
        <v/>
      </c>
      <c r="R797" s="171" t="str">
        <f t="shared" si="81"/>
        <v/>
      </c>
      <c r="S797" s="172" t="str">
        <f t="shared" si="82"/>
        <v/>
      </c>
      <c r="T797" s="3" t="str">
        <f t="shared" si="83"/>
        <v xml:space="preserve"> </v>
      </c>
      <c r="U797" s="3" t="str">
        <f>IF(D797&lt;&gt;"",VLOOKUP(D797,'Drop downs'!B:C,2,0),"")</f>
        <v/>
      </c>
      <c r="V797" s="3" t="str">
        <f t="shared" si="85"/>
        <v/>
      </c>
    </row>
    <row r="798" spans="1:22" x14ac:dyDescent="0.3">
      <c r="A798" s="47" t="str">
        <f t="shared" si="80"/>
        <v/>
      </c>
      <c r="B798" s="173"/>
      <c r="C798" s="173"/>
      <c r="D798" s="173"/>
      <c r="E798" s="173"/>
      <c r="F798" s="173"/>
      <c r="G798" s="173"/>
      <c r="H798" s="173"/>
      <c r="I798" s="173"/>
      <c r="J798" s="174"/>
      <c r="K798" s="175"/>
      <c r="L798" s="175"/>
      <c r="M798" s="175"/>
      <c r="N798" s="176"/>
      <c r="O798" s="176"/>
      <c r="P798" s="176"/>
      <c r="Q798" s="11" t="str">
        <f t="shared" si="84"/>
        <v/>
      </c>
      <c r="R798" s="171" t="str">
        <f t="shared" si="81"/>
        <v/>
      </c>
      <c r="S798" s="172" t="str">
        <f t="shared" si="82"/>
        <v/>
      </c>
      <c r="T798" s="3" t="str">
        <f t="shared" si="83"/>
        <v xml:space="preserve"> </v>
      </c>
      <c r="U798" s="3" t="str">
        <f>IF(D798&lt;&gt;"",VLOOKUP(D798,'Drop downs'!B:C,2,0),"")</f>
        <v/>
      </c>
      <c r="V798" s="3" t="str">
        <f t="shared" si="85"/>
        <v/>
      </c>
    </row>
    <row r="799" spans="1:22" x14ac:dyDescent="0.3">
      <c r="A799" s="47" t="str">
        <f t="shared" si="80"/>
        <v/>
      </c>
      <c r="B799" s="173"/>
      <c r="C799" s="173"/>
      <c r="D799" s="173"/>
      <c r="E799" s="173"/>
      <c r="F799" s="173"/>
      <c r="G799" s="173"/>
      <c r="H799" s="173"/>
      <c r="I799" s="173"/>
      <c r="J799" s="174"/>
      <c r="K799" s="175"/>
      <c r="L799" s="175"/>
      <c r="M799" s="175"/>
      <c r="N799" s="176"/>
      <c r="O799" s="176"/>
      <c r="P799" s="176"/>
      <c r="Q799" s="11" t="str">
        <f t="shared" si="84"/>
        <v/>
      </c>
      <c r="R799" s="171" t="str">
        <f t="shared" si="81"/>
        <v/>
      </c>
      <c r="S799" s="172" t="str">
        <f t="shared" si="82"/>
        <v/>
      </c>
      <c r="T799" s="3" t="str">
        <f t="shared" si="83"/>
        <v xml:space="preserve"> </v>
      </c>
      <c r="U799" s="3" t="str">
        <f>IF(D799&lt;&gt;"",VLOOKUP(D799,'Drop downs'!B:C,2,0),"")</f>
        <v/>
      </c>
      <c r="V799" s="3" t="str">
        <f t="shared" si="85"/>
        <v/>
      </c>
    </row>
    <row r="800" spans="1:22" x14ac:dyDescent="0.3">
      <c r="A800" s="47" t="str">
        <f t="shared" si="80"/>
        <v/>
      </c>
      <c r="B800" s="173"/>
      <c r="C800" s="173"/>
      <c r="D800" s="173"/>
      <c r="E800" s="173"/>
      <c r="F800" s="173"/>
      <c r="G800" s="173"/>
      <c r="H800" s="173"/>
      <c r="I800" s="173"/>
      <c r="J800" s="174"/>
      <c r="K800" s="175"/>
      <c r="L800" s="175"/>
      <c r="M800" s="175"/>
      <c r="N800" s="176"/>
      <c r="O800" s="176"/>
      <c r="P800" s="176"/>
      <c r="Q800" s="11" t="str">
        <f t="shared" si="84"/>
        <v/>
      </c>
      <c r="R800" s="171" t="str">
        <f t="shared" si="81"/>
        <v/>
      </c>
      <c r="S800" s="172" t="str">
        <f t="shared" si="82"/>
        <v/>
      </c>
      <c r="T800" s="3" t="str">
        <f t="shared" si="83"/>
        <v xml:space="preserve"> </v>
      </c>
      <c r="U800" s="3" t="str">
        <f>IF(D800&lt;&gt;"",VLOOKUP(D800,'Drop downs'!B:C,2,0),"")</f>
        <v/>
      </c>
      <c r="V800" s="3" t="str">
        <f t="shared" si="85"/>
        <v/>
      </c>
    </row>
    <row r="801" spans="1:22" x14ac:dyDescent="0.3">
      <c r="A801" s="47" t="str">
        <f t="shared" si="80"/>
        <v/>
      </c>
      <c r="B801" s="173"/>
      <c r="C801" s="173"/>
      <c r="D801" s="173"/>
      <c r="E801" s="173"/>
      <c r="F801" s="173"/>
      <c r="G801" s="173"/>
      <c r="H801" s="173"/>
      <c r="I801" s="173"/>
      <c r="J801" s="174"/>
      <c r="K801" s="175"/>
      <c r="L801" s="175"/>
      <c r="M801" s="175"/>
      <c r="N801" s="176"/>
      <c r="O801" s="176"/>
      <c r="P801" s="176"/>
      <c r="Q801" s="11" t="str">
        <f t="shared" si="84"/>
        <v/>
      </c>
      <c r="R801" s="171" t="str">
        <f t="shared" si="81"/>
        <v/>
      </c>
      <c r="S801" s="172" t="str">
        <f t="shared" si="82"/>
        <v/>
      </c>
      <c r="T801" s="3" t="str">
        <f t="shared" si="83"/>
        <v xml:space="preserve"> </v>
      </c>
      <c r="U801" s="3" t="str">
        <f>IF(D801&lt;&gt;"",VLOOKUP(D801,'Drop downs'!B:C,2,0),"")</f>
        <v/>
      </c>
      <c r="V801" s="3" t="str">
        <f t="shared" si="85"/>
        <v/>
      </c>
    </row>
    <row r="802" spans="1:22" x14ac:dyDescent="0.3">
      <c r="A802" s="47" t="str">
        <f t="shared" si="80"/>
        <v/>
      </c>
      <c r="B802" s="173"/>
      <c r="C802" s="173"/>
      <c r="D802" s="173"/>
      <c r="E802" s="173"/>
      <c r="F802" s="173"/>
      <c r="G802" s="173"/>
      <c r="H802" s="173"/>
      <c r="I802" s="173"/>
      <c r="J802" s="174"/>
      <c r="K802" s="175"/>
      <c r="L802" s="175"/>
      <c r="M802" s="175"/>
      <c r="N802" s="176"/>
      <c r="O802" s="176"/>
      <c r="P802" s="176"/>
      <c r="Q802" s="11" t="str">
        <f t="shared" si="84"/>
        <v/>
      </c>
      <c r="R802" s="171" t="str">
        <f t="shared" si="81"/>
        <v/>
      </c>
      <c r="S802" s="172" t="str">
        <f t="shared" si="82"/>
        <v/>
      </c>
      <c r="T802" s="3" t="str">
        <f t="shared" si="83"/>
        <v xml:space="preserve"> </v>
      </c>
      <c r="U802" s="3" t="str">
        <f>IF(D802&lt;&gt;"",VLOOKUP(D802,'Drop downs'!B:C,2,0),"")</f>
        <v/>
      </c>
      <c r="V802" s="3" t="str">
        <f t="shared" si="85"/>
        <v/>
      </c>
    </row>
    <row r="803" spans="1:22" x14ac:dyDescent="0.3">
      <c r="A803" s="47" t="str">
        <f t="shared" si="80"/>
        <v/>
      </c>
      <c r="B803" s="173"/>
      <c r="C803" s="173"/>
      <c r="D803" s="173"/>
      <c r="E803" s="173"/>
      <c r="F803" s="173"/>
      <c r="G803" s="173"/>
      <c r="H803" s="173"/>
      <c r="I803" s="173"/>
      <c r="J803" s="174"/>
      <c r="K803" s="175"/>
      <c r="L803" s="175"/>
      <c r="M803" s="175"/>
      <c r="N803" s="176"/>
      <c r="O803" s="176"/>
      <c r="P803" s="176"/>
      <c r="Q803" s="11" t="str">
        <f t="shared" si="84"/>
        <v/>
      </c>
      <c r="R803" s="171" t="str">
        <f t="shared" si="81"/>
        <v/>
      </c>
      <c r="S803" s="172" t="str">
        <f t="shared" si="82"/>
        <v/>
      </c>
      <c r="T803" s="3" t="str">
        <f t="shared" si="83"/>
        <v xml:space="preserve"> </v>
      </c>
      <c r="U803" s="3" t="str">
        <f>IF(D803&lt;&gt;"",VLOOKUP(D803,'Drop downs'!B:C,2,0),"")</f>
        <v/>
      </c>
      <c r="V803" s="3" t="str">
        <f t="shared" si="85"/>
        <v/>
      </c>
    </row>
    <row r="804" spans="1:22" x14ac:dyDescent="0.3">
      <c r="A804" s="47" t="str">
        <f t="shared" si="80"/>
        <v/>
      </c>
      <c r="B804" s="173"/>
      <c r="C804" s="173"/>
      <c r="D804" s="173"/>
      <c r="E804" s="173"/>
      <c r="F804" s="173"/>
      <c r="G804" s="173"/>
      <c r="H804" s="173"/>
      <c r="I804" s="173"/>
      <c r="J804" s="174"/>
      <c r="K804" s="175"/>
      <c r="L804" s="175"/>
      <c r="M804" s="175"/>
      <c r="N804" s="176"/>
      <c r="O804" s="176"/>
      <c r="P804" s="176"/>
      <c r="Q804" s="11" t="str">
        <f t="shared" si="84"/>
        <v/>
      </c>
      <c r="R804" s="171" t="str">
        <f t="shared" si="81"/>
        <v/>
      </c>
      <c r="S804" s="172" t="str">
        <f t="shared" si="82"/>
        <v/>
      </c>
      <c r="T804" s="3" t="str">
        <f t="shared" si="83"/>
        <v xml:space="preserve"> </v>
      </c>
      <c r="U804" s="3" t="str">
        <f>IF(D804&lt;&gt;"",VLOOKUP(D804,'Drop downs'!B:C,2,0),"")</f>
        <v/>
      </c>
      <c r="V804" s="3" t="str">
        <f t="shared" si="85"/>
        <v/>
      </c>
    </row>
    <row r="805" spans="1:22" x14ac:dyDescent="0.3">
      <c r="A805" s="47" t="str">
        <f t="shared" si="80"/>
        <v/>
      </c>
      <c r="B805" s="173"/>
      <c r="C805" s="173"/>
      <c r="D805" s="173"/>
      <c r="E805" s="173"/>
      <c r="F805" s="173"/>
      <c r="G805" s="173"/>
      <c r="H805" s="173"/>
      <c r="I805" s="173"/>
      <c r="J805" s="174"/>
      <c r="K805" s="175"/>
      <c r="L805" s="175"/>
      <c r="M805" s="175"/>
      <c r="N805" s="176"/>
      <c r="O805" s="176"/>
      <c r="P805" s="176"/>
      <c r="Q805" s="11" t="str">
        <f t="shared" si="84"/>
        <v/>
      </c>
      <c r="R805" s="171" t="str">
        <f t="shared" si="81"/>
        <v/>
      </c>
      <c r="S805" s="172" t="str">
        <f t="shared" si="82"/>
        <v/>
      </c>
      <c r="T805" s="3" t="str">
        <f t="shared" si="83"/>
        <v xml:space="preserve"> </v>
      </c>
      <c r="U805" s="3" t="str">
        <f>IF(D805&lt;&gt;"",VLOOKUP(D805,'Drop downs'!B:C,2,0),"")</f>
        <v/>
      </c>
      <c r="V805" s="3" t="str">
        <f t="shared" si="85"/>
        <v/>
      </c>
    </row>
    <row r="806" spans="1:22" x14ac:dyDescent="0.3">
      <c r="A806" s="47" t="str">
        <f t="shared" si="80"/>
        <v/>
      </c>
      <c r="B806" s="173"/>
      <c r="C806" s="173"/>
      <c r="D806" s="173"/>
      <c r="E806" s="173"/>
      <c r="F806" s="173"/>
      <c r="G806" s="173"/>
      <c r="H806" s="173"/>
      <c r="I806" s="173"/>
      <c r="J806" s="174"/>
      <c r="K806" s="175"/>
      <c r="L806" s="175"/>
      <c r="M806" s="175"/>
      <c r="N806" s="176"/>
      <c r="O806" s="176"/>
      <c r="P806" s="176"/>
      <c r="Q806" s="11" t="str">
        <f t="shared" si="84"/>
        <v/>
      </c>
      <c r="R806" s="171" t="str">
        <f t="shared" si="81"/>
        <v/>
      </c>
      <c r="S806" s="172" t="str">
        <f t="shared" si="82"/>
        <v/>
      </c>
      <c r="T806" s="3" t="str">
        <f t="shared" si="83"/>
        <v xml:space="preserve"> </v>
      </c>
      <c r="U806" s="3" t="str">
        <f>IF(D806&lt;&gt;"",VLOOKUP(D806,'Drop downs'!B:C,2,0),"")</f>
        <v/>
      </c>
      <c r="V806" s="3" t="str">
        <f t="shared" si="85"/>
        <v/>
      </c>
    </row>
    <row r="807" spans="1:22" x14ac:dyDescent="0.3">
      <c r="A807" s="47" t="str">
        <f t="shared" si="80"/>
        <v/>
      </c>
      <c r="B807" s="173"/>
      <c r="C807" s="173"/>
      <c r="D807" s="173"/>
      <c r="E807" s="173"/>
      <c r="F807" s="173"/>
      <c r="G807" s="173"/>
      <c r="H807" s="173"/>
      <c r="I807" s="173"/>
      <c r="J807" s="174"/>
      <c r="K807" s="175"/>
      <c r="L807" s="175"/>
      <c r="M807" s="175"/>
      <c r="N807" s="176"/>
      <c r="O807" s="176"/>
      <c r="P807" s="176"/>
      <c r="Q807" s="11" t="str">
        <f t="shared" si="84"/>
        <v/>
      </c>
      <c r="R807" s="171" t="str">
        <f t="shared" si="81"/>
        <v/>
      </c>
      <c r="S807" s="172" t="str">
        <f t="shared" si="82"/>
        <v/>
      </c>
      <c r="T807" s="3" t="str">
        <f t="shared" si="83"/>
        <v xml:space="preserve"> </v>
      </c>
      <c r="U807" s="3" t="str">
        <f>IF(D807&lt;&gt;"",VLOOKUP(D807,'Drop downs'!B:C,2,0),"")</f>
        <v/>
      </c>
      <c r="V807" s="3" t="str">
        <f t="shared" si="85"/>
        <v/>
      </c>
    </row>
    <row r="808" spans="1:22" x14ac:dyDescent="0.3">
      <c r="A808" s="47" t="str">
        <f t="shared" si="80"/>
        <v/>
      </c>
      <c r="B808" s="173"/>
      <c r="C808" s="173"/>
      <c r="D808" s="173"/>
      <c r="E808" s="173"/>
      <c r="F808" s="173"/>
      <c r="G808" s="173"/>
      <c r="H808" s="173"/>
      <c r="I808" s="173"/>
      <c r="J808" s="174"/>
      <c r="K808" s="175"/>
      <c r="L808" s="175"/>
      <c r="M808" s="175"/>
      <c r="N808" s="176"/>
      <c r="O808" s="176"/>
      <c r="P808" s="176"/>
      <c r="Q808" s="11" t="str">
        <f t="shared" si="84"/>
        <v/>
      </c>
      <c r="R808" s="171" t="str">
        <f t="shared" si="81"/>
        <v/>
      </c>
      <c r="S808" s="172" t="str">
        <f t="shared" si="82"/>
        <v/>
      </c>
      <c r="T808" s="3" t="str">
        <f t="shared" si="83"/>
        <v xml:space="preserve"> </v>
      </c>
      <c r="U808" s="3" t="str">
        <f>IF(D808&lt;&gt;"",VLOOKUP(D808,'Drop downs'!B:C,2,0),"")</f>
        <v/>
      </c>
      <c r="V808" s="3" t="str">
        <f t="shared" si="85"/>
        <v/>
      </c>
    </row>
    <row r="809" spans="1:22" x14ac:dyDescent="0.3">
      <c r="A809" s="47" t="str">
        <f t="shared" si="80"/>
        <v/>
      </c>
      <c r="B809" s="173"/>
      <c r="C809" s="173"/>
      <c r="D809" s="173"/>
      <c r="E809" s="173"/>
      <c r="F809" s="173"/>
      <c r="G809" s="173"/>
      <c r="H809" s="173"/>
      <c r="I809" s="173"/>
      <c r="J809" s="174"/>
      <c r="K809" s="175"/>
      <c r="L809" s="175"/>
      <c r="M809" s="175"/>
      <c r="N809" s="176"/>
      <c r="O809" s="176"/>
      <c r="P809" s="176"/>
      <c r="Q809" s="11" t="str">
        <f t="shared" si="84"/>
        <v/>
      </c>
      <c r="R809" s="171" t="str">
        <f t="shared" si="81"/>
        <v/>
      </c>
      <c r="S809" s="172" t="str">
        <f t="shared" si="82"/>
        <v/>
      </c>
      <c r="T809" s="3" t="str">
        <f t="shared" si="83"/>
        <v xml:space="preserve"> </v>
      </c>
      <c r="U809" s="3" t="str">
        <f>IF(D809&lt;&gt;"",VLOOKUP(D809,'Drop downs'!B:C,2,0),"")</f>
        <v/>
      </c>
      <c r="V809" s="3" t="str">
        <f t="shared" si="85"/>
        <v/>
      </c>
    </row>
    <row r="810" spans="1:22" x14ac:dyDescent="0.3">
      <c r="A810" s="47" t="str">
        <f t="shared" si="80"/>
        <v/>
      </c>
      <c r="B810" s="173"/>
      <c r="C810" s="173"/>
      <c r="D810" s="173"/>
      <c r="E810" s="173"/>
      <c r="F810" s="173"/>
      <c r="G810" s="173"/>
      <c r="H810" s="173"/>
      <c r="I810" s="173"/>
      <c r="J810" s="174"/>
      <c r="K810" s="175"/>
      <c r="L810" s="175"/>
      <c r="M810" s="175"/>
      <c r="N810" s="176"/>
      <c r="O810" s="176"/>
      <c r="P810" s="176"/>
      <c r="Q810" s="11" t="str">
        <f t="shared" si="84"/>
        <v/>
      </c>
      <c r="R810" s="171" t="str">
        <f t="shared" si="81"/>
        <v/>
      </c>
      <c r="S810" s="172" t="str">
        <f t="shared" si="82"/>
        <v/>
      </c>
      <c r="T810" s="3" t="str">
        <f t="shared" si="83"/>
        <v xml:space="preserve"> </v>
      </c>
      <c r="U810" s="3" t="str">
        <f>IF(D810&lt;&gt;"",VLOOKUP(D810,'Drop downs'!B:C,2,0),"")</f>
        <v/>
      </c>
      <c r="V810" s="3" t="str">
        <f t="shared" si="85"/>
        <v/>
      </c>
    </row>
    <row r="811" spans="1:22" x14ac:dyDescent="0.3">
      <c r="A811" s="47" t="str">
        <f t="shared" si="80"/>
        <v/>
      </c>
      <c r="B811" s="173"/>
      <c r="C811" s="173"/>
      <c r="D811" s="173"/>
      <c r="E811" s="173"/>
      <c r="F811" s="173"/>
      <c r="G811" s="173"/>
      <c r="H811" s="173"/>
      <c r="I811" s="173"/>
      <c r="J811" s="174"/>
      <c r="K811" s="175"/>
      <c r="L811" s="175"/>
      <c r="M811" s="175"/>
      <c r="N811" s="176"/>
      <c r="O811" s="176"/>
      <c r="P811" s="176"/>
      <c r="Q811" s="11" t="str">
        <f t="shared" si="84"/>
        <v/>
      </c>
      <c r="R811" s="171" t="str">
        <f t="shared" si="81"/>
        <v/>
      </c>
      <c r="S811" s="172" t="str">
        <f t="shared" si="82"/>
        <v/>
      </c>
      <c r="T811" s="3" t="str">
        <f t="shared" si="83"/>
        <v xml:space="preserve"> </v>
      </c>
      <c r="U811" s="3" t="str">
        <f>IF(D811&lt;&gt;"",VLOOKUP(D811,'Drop downs'!B:C,2,0),"")</f>
        <v/>
      </c>
      <c r="V811" s="3" t="str">
        <f t="shared" si="85"/>
        <v/>
      </c>
    </row>
    <row r="812" spans="1:22" x14ac:dyDescent="0.3">
      <c r="A812" s="47" t="str">
        <f t="shared" si="80"/>
        <v/>
      </c>
      <c r="B812" s="173"/>
      <c r="C812" s="173"/>
      <c r="D812" s="173"/>
      <c r="E812" s="173"/>
      <c r="F812" s="173"/>
      <c r="G812" s="173"/>
      <c r="H812" s="173"/>
      <c r="I812" s="173"/>
      <c r="J812" s="174"/>
      <c r="K812" s="175"/>
      <c r="L812" s="175"/>
      <c r="M812" s="175"/>
      <c r="N812" s="176"/>
      <c r="O812" s="176"/>
      <c r="P812" s="176"/>
      <c r="Q812" s="11" t="str">
        <f t="shared" si="84"/>
        <v/>
      </c>
      <c r="R812" s="171" t="str">
        <f t="shared" si="81"/>
        <v/>
      </c>
      <c r="S812" s="172" t="str">
        <f t="shared" si="82"/>
        <v/>
      </c>
      <c r="T812" s="3" t="str">
        <f t="shared" si="83"/>
        <v xml:space="preserve"> </v>
      </c>
      <c r="U812" s="3" t="str">
        <f>IF(D812&lt;&gt;"",VLOOKUP(D812,'Drop downs'!B:C,2,0),"")</f>
        <v/>
      </c>
      <c r="V812" s="3" t="str">
        <f t="shared" si="85"/>
        <v/>
      </c>
    </row>
    <row r="813" spans="1:22" x14ac:dyDescent="0.3">
      <c r="A813" s="47" t="str">
        <f t="shared" si="80"/>
        <v/>
      </c>
      <c r="B813" s="173"/>
      <c r="C813" s="173"/>
      <c r="D813" s="173"/>
      <c r="E813" s="173"/>
      <c r="F813" s="173"/>
      <c r="G813" s="173"/>
      <c r="H813" s="173"/>
      <c r="I813" s="173"/>
      <c r="J813" s="174"/>
      <c r="K813" s="175"/>
      <c r="L813" s="175"/>
      <c r="M813" s="175"/>
      <c r="N813" s="176"/>
      <c r="O813" s="176"/>
      <c r="P813" s="176"/>
      <c r="Q813" s="11" t="str">
        <f t="shared" si="84"/>
        <v/>
      </c>
      <c r="R813" s="171" t="str">
        <f t="shared" si="81"/>
        <v/>
      </c>
      <c r="S813" s="172" t="str">
        <f t="shared" si="82"/>
        <v/>
      </c>
      <c r="T813" s="3" t="str">
        <f t="shared" si="83"/>
        <v xml:space="preserve"> </v>
      </c>
      <c r="U813" s="3" t="str">
        <f>IF(D813&lt;&gt;"",VLOOKUP(D813,'Drop downs'!B:C,2,0),"")</f>
        <v/>
      </c>
      <c r="V813" s="3" t="str">
        <f t="shared" si="85"/>
        <v/>
      </c>
    </row>
    <row r="814" spans="1:22" x14ac:dyDescent="0.3">
      <c r="A814" s="47" t="str">
        <f t="shared" si="80"/>
        <v/>
      </c>
      <c r="B814" s="173"/>
      <c r="C814" s="173"/>
      <c r="D814" s="173"/>
      <c r="E814" s="173"/>
      <c r="F814" s="173"/>
      <c r="G814" s="173"/>
      <c r="H814" s="173"/>
      <c r="I814" s="173"/>
      <c r="J814" s="174"/>
      <c r="K814" s="175"/>
      <c r="L814" s="175"/>
      <c r="M814" s="175"/>
      <c r="N814" s="176"/>
      <c r="O814" s="176"/>
      <c r="P814" s="176"/>
      <c r="Q814" s="11" t="str">
        <f t="shared" si="84"/>
        <v/>
      </c>
      <c r="R814" s="171" t="str">
        <f t="shared" si="81"/>
        <v/>
      </c>
      <c r="S814" s="172" t="str">
        <f t="shared" si="82"/>
        <v/>
      </c>
      <c r="T814" s="3" t="str">
        <f t="shared" si="83"/>
        <v xml:space="preserve"> </v>
      </c>
      <c r="U814" s="3" t="str">
        <f>IF(D814&lt;&gt;"",VLOOKUP(D814,'Drop downs'!B:C,2,0),"")</f>
        <v/>
      </c>
      <c r="V814" s="3" t="str">
        <f t="shared" si="85"/>
        <v/>
      </c>
    </row>
    <row r="815" spans="1:22" x14ac:dyDescent="0.3">
      <c r="A815" s="47" t="str">
        <f t="shared" si="80"/>
        <v/>
      </c>
      <c r="B815" s="173"/>
      <c r="C815" s="173"/>
      <c r="D815" s="173"/>
      <c r="E815" s="173"/>
      <c r="F815" s="173"/>
      <c r="G815" s="173"/>
      <c r="H815" s="173"/>
      <c r="I815" s="173"/>
      <c r="J815" s="174"/>
      <c r="K815" s="175"/>
      <c r="L815" s="175"/>
      <c r="M815" s="175"/>
      <c r="N815" s="176"/>
      <c r="O815" s="176"/>
      <c r="P815" s="176"/>
      <c r="Q815" s="11" t="str">
        <f t="shared" si="84"/>
        <v/>
      </c>
      <c r="R815" s="171" t="str">
        <f t="shared" si="81"/>
        <v/>
      </c>
      <c r="S815" s="172" t="str">
        <f t="shared" si="82"/>
        <v/>
      </c>
      <c r="T815" s="3" t="str">
        <f t="shared" si="83"/>
        <v xml:space="preserve"> </v>
      </c>
      <c r="U815" s="3" t="str">
        <f>IF(D815&lt;&gt;"",VLOOKUP(D815,'Drop downs'!B:C,2,0),"")</f>
        <v/>
      </c>
      <c r="V815" s="3" t="str">
        <f t="shared" si="85"/>
        <v/>
      </c>
    </row>
    <row r="816" spans="1:22" x14ac:dyDescent="0.3">
      <c r="A816" s="47" t="str">
        <f t="shared" si="80"/>
        <v/>
      </c>
      <c r="B816" s="173"/>
      <c r="C816" s="173"/>
      <c r="D816" s="173"/>
      <c r="E816" s="173"/>
      <c r="F816" s="173"/>
      <c r="G816" s="173"/>
      <c r="H816" s="173"/>
      <c r="I816" s="173"/>
      <c r="J816" s="174"/>
      <c r="K816" s="175"/>
      <c r="L816" s="175"/>
      <c r="M816" s="175"/>
      <c r="N816" s="176"/>
      <c r="O816" s="176"/>
      <c r="P816" s="176"/>
      <c r="Q816" s="11" t="str">
        <f t="shared" si="84"/>
        <v/>
      </c>
      <c r="R816" s="171" t="str">
        <f t="shared" si="81"/>
        <v/>
      </c>
      <c r="S816" s="172" t="str">
        <f t="shared" si="82"/>
        <v/>
      </c>
      <c r="T816" s="3" t="str">
        <f t="shared" si="83"/>
        <v xml:space="preserve"> </v>
      </c>
      <c r="U816" s="3" t="str">
        <f>IF(D816&lt;&gt;"",VLOOKUP(D816,'Drop downs'!B:C,2,0),"")</f>
        <v/>
      </c>
      <c r="V816" s="3" t="str">
        <f t="shared" si="85"/>
        <v/>
      </c>
    </row>
    <row r="817" spans="1:22" x14ac:dyDescent="0.3">
      <c r="A817" s="47" t="str">
        <f t="shared" si="80"/>
        <v/>
      </c>
      <c r="B817" s="173"/>
      <c r="C817" s="173"/>
      <c r="D817" s="173"/>
      <c r="E817" s="173"/>
      <c r="F817" s="173"/>
      <c r="G817" s="173"/>
      <c r="H817" s="173"/>
      <c r="I817" s="173"/>
      <c r="J817" s="174"/>
      <c r="K817" s="175"/>
      <c r="L817" s="175"/>
      <c r="M817" s="175"/>
      <c r="N817" s="176"/>
      <c r="O817" s="176"/>
      <c r="P817" s="176"/>
      <c r="Q817" s="11" t="str">
        <f t="shared" si="84"/>
        <v/>
      </c>
      <c r="R817" s="171" t="str">
        <f t="shared" si="81"/>
        <v/>
      </c>
      <c r="S817" s="172" t="str">
        <f t="shared" si="82"/>
        <v/>
      </c>
      <c r="T817" s="3" t="str">
        <f t="shared" si="83"/>
        <v xml:space="preserve"> </v>
      </c>
      <c r="U817" s="3" t="str">
        <f>IF(D817&lt;&gt;"",VLOOKUP(D817,'Drop downs'!B:C,2,0),"")</f>
        <v/>
      </c>
      <c r="V817" s="3" t="str">
        <f t="shared" si="85"/>
        <v/>
      </c>
    </row>
    <row r="818" spans="1:22" x14ac:dyDescent="0.3">
      <c r="A818" s="47" t="str">
        <f t="shared" si="80"/>
        <v/>
      </c>
      <c r="B818" s="173"/>
      <c r="C818" s="173"/>
      <c r="D818" s="173"/>
      <c r="E818" s="173"/>
      <c r="F818" s="173"/>
      <c r="G818" s="173"/>
      <c r="H818" s="173"/>
      <c r="I818" s="173"/>
      <c r="J818" s="174"/>
      <c r="K818" s="175"/>
      <c r="L818" s="175"/>
      <c r="M818" s="175"/>
      <c r="N818" s="176"/>
      <c r="O818" s="176"/>
      <c r="P818" s="176"/>
      <c r="Q818" s="11" t="str">
        <f t="shared" si="84"/>
        <v/>
      </c>
      <c r="R818" s="171" t="str">
        <f t="shared" si="81"/>
        <v/>
      </c>
      <c r="S818" s="172" t="str">
        <f t="shared" si="82"/>
        <v/>
      </c>
      <c r="T818" s="3" t="str">
        <f t="shared" si="83"/>
        <v xml:space="preserve"> </v>
      </c>
      <c r="U818" s="3" t="str">
        <f>IF(D818&lt;&gt;"",VLOOKUP(D818,'Drop downs'!B:C,2,0),"")</f>
        <v/>
      </c>
      <c r="V818" s="3" t="str">
        <f t="shared" si="85"/>
        <v/>
      </c>
    </row>
    <row r="819" spans="1:22" x14ac:dyDescent="0.3">
      <c r="A819" s="47" t="str">
        <f t="shared" si="80"/>
        <v/>
      </c>
      <c r="B819" s="173"/>
      <c r="C819" s="173"/>
      <c r="D819" s="173"/>
      <c r="E819" s="173"/>
      <c r="F819" s="173"/>
      <c r="G819" s="173"/>
      <c r="H819" s="173"/>
      <c r="I819" s="173"/>
      <c r="J819" s="174"/>
      <c r="K819" s="175"/>
      <c r="L819" s="175"/>
      <c r="M819" s="175"/>
      <c r="N819" s="176"/>
      <c r="O819" s="176"/>
      <c r="P819" s="176"/>
      <c r="Q819" s="11" t="str">
        <f t="shared" si="84"/>
        <v/>
      </c>
      <c r="R819" s="171" t="str">
        <f t="shared" si="81"/>
        <v/>
      </c>
      <c r="S819" s="172" t="str">
        <f t="shared" si="82"/>
        <v/>
      </c>
      <c r="T819" s="3" t="str">
        <f t="shared" si="83"/>
        <v xml:space="preserve"> </v>
      </c>
      <c r="U819" s="3" t="str">
        <f>IF(D819&lt;&gt;"",VLOOKUP(D819,'Drop downs'!B:C,2,0),"")</f>
        <v/>
      </c>
      <c r="V819" s="3" t="str">
        <f t="shared" si="85"/>
        <v/>
      </c>
    </row>
    <row r="820" spans="1:22" x14ac:dyDescent="0.3">
      <c r="A820" s="47" t="str">
        <f t="shared" si="80"/>
        <v/>
      </c>
      <c r="B820" s="173"/>
      <c r="C820" s="173"/>
      <c r="D820" s="173"/>
      <c r="E820" s="173"/>
      <c r="F820" s="173"/>
      <c r="G820" s="173"/>
      <c r="H820" s="173"/>
      <c r="I820" s="173"/>
      <c r="J820" s="174"/>
      <c r="K820" s="175"/>
      <c r="L820" s="175"/>
      <c r="M820" s="175"/>
      <c r="N820" s="176"/>
      <c r="O820" s="176"/>
      <c r="P820" s="176"/>
      <c r="Q820" s="11" t="str">
        <f t="shared" si="84"/>
        <v/>
      </c>
      <c r="R820" s="171" t="str">
        <f t="shared" si="81"/>
        <v/>
      </c>
      <c r="S820" s="172" t="str">
        <f t="shared" si="82"/>
        <v/>
      </c>
      <c r="T820" s="3" t="str">
        <f t="shared" si="83"/>
        <v xml:space="preserve"> </v>
      </c>
      <c r="U820" s="3" t="str">
        <f>IF(D820&lt;&gt;"",VLOOKUP(D820,'Drop downs'!B:C,2,0),"")</f>
        <v/>
      </c>
      <c r="V820" s="3" t="str">
        <f t="shared" si="85"/>
        <v/>
      </c>
    </row>
    <row r="821" spans="1:22" x14ac:dyDescent="0.3">
      <c r="A821" s="47" t="str">
        <f t="shared" si="80"/>
        <v/>
      </c>
      <c r="B821" s="173"/>
      <c r="C821" s="173"/>
      <c r="D821" s="173"/>
      <c r="E821" s="173"/>
      <c r="F821" s="173"/>
      <c r="G821" s="173"/>
      <c r="H821" s="173"/>
      <c r="I821" s="173"/>
      <c r="J821" s="174"/>
      <c r="K821" s="175"/>
      <c r="L821" s="175"/>
      <c r="M821" s="175"/>
      <c r="N821" s="176"/>
      <c r="O821" s="176"/>
      <c r="P821" s="176"/>
      <c r="Q821" s="11" t="str">
        <f t="shared" si="84"/>
        <v/>
      </c>
      <c r="R821" s="171" t="str">
        <f t="shared" si="81"/>
        <v/>
      </c>
      <c r="S821" s="172" t="str">
        <f t="shared" si="82"/>
        <v/>
      </c>
      <c r="T821" s="3" t="str">
        <f t="shared" si="83"/>
        <v xml:space="preserve"> </v>
      </c>
      <c r="U821" s="3" t="str">
        <f>IF(D821&lt;&gt;"",VLOOKUP(D821,'Drop downs'!B:C,2,0),"")</f>
        <v/>
      </c>
      <c r="V821" s="3" t="str">
        <f t="shared" si="85"/>
        <v/>
      </c>
    </row>
    <row r="822" spans="1:22" x14ac:dyDescent="0.3">
      <c r="A822" s="47" t="str">
        <f t="shared" si="80"/>
        <v/>
      </c>
      <c r="B822" s="173"/>
      <c r="C822" s="173"/>
      <c r="D822" s="173"/>
      <c r="E822" s="173"/>
      <c r="F822" s="173"/>
      <c r="G822" s="173"/>
      <c r="H822" s="173"/>
      <c r="I822" s="173"/>
      <c r="J822" s="174"/>
      <c r="K822" s="175"/>
      <c r="L822" s="175"/>
      <c r="M822" s="175"/>
      <c r="N822" s="176"/>
      <c r="O822" s="176"/>
      <c r="P822" s="176"/>
      <c r="Q822" s="11" t="str">
        <f t="shared" si="84"/>
        <v/>
      </c>
      <c r="R822" s="171" t="str">
        <f t="shared" si="81"/>
        <v/>
      </c>
      <c r="S822" s="172" t="str">
        <f t="shared" si="82"/>
        <v/>
      </c>
      <c r="T822" s="3" t="str">
        <f t="shared" si="83"/>
        <v xml:space="preserve"> </v>
      </c>
      <c r="U822" s="3" t="str">
        <f>IF(D822&lt;&gt;"",VLOOKUP(D822,'Drop downs'!B:C,2,0),"")</f>
        <v/>
      </c>
      <c r="V822" s="3" t="str">
        <f t="shared" si="85"/>
        <v/>
      </c>
    </row>
    <row r="823" spans="1:22" x14ac:dyDescent="0.3">
      <c r="A823" s="47" t="str">
        <f t="shared" si="80"/>
        <v/>
      </c>
      <c r="B823" s="173"/>
      <c r="C823" s="173"/>
      <c r="D823" s="173"/>
      <c r="E823" s="173"/>
      <c r="F823" s="173"/>
      <c r="G823" s="173"/>
      <c r="H823" s="173"/>
      <c r="I823" s="173"/>
      <c r="J823" s="174"/>
      <c r="K823" s="175"/>
      <c r="L823" s="175"/>
      <c r="M823" s="175"/>
      <c r="N823" s="176"/>
      <c r="O823" s="176"/>
      <c r="P823" s="176"/>
      <c r="Q823" s="11" t="str">
        <f t="shared" si="84"/>
        <v/>
      </c>
      <c r="R823" s="171" t="str">
        <f t="shared" si="81"/>
        <v/>
      </c>
      <c r="S823" s="172" t="str">
        <f t="shared" si="82"/>
        <v/>
      </c>
      <c r="T823" s="3" t="str">
        <f t="shared" si="83"/>
        <v xml:space="preserve"> </v>
      </c>
      <c r="U823" s="3" t="str">
        <f>IF(D823&lt;&gt;"",VLOOKUP(D823,'Drop downs'!B:C,2,0),"")</f>
        <v/>
      </c>
      <c r="V823" s="3" t="str">
        <f t="shared" si="85"/>
        <v/>
      </c>
    </row>
    <row r="824" spans="1:22" x14ac:dyDescent="0.3">
      <c r="A824" s="47" t="str">
        <f t="shared" si="80"/>
        <v/>
      </c>
      <c r="B824" s="173"/>
      <c r="C824" s="173"/>
      <c r="D824" s="173"/>
      <c r="E824" s="173"/>
      <c r="F824" s="173"/>
      <c r="G824" s="173"/>
      <c r="H824" s="173"/>
      <c r="I824" s="173"/>
      <c r="J824" s="174"/>
      <c r="K824" s="175"/>
      <c r="L824" s="175"/>
      <c r="M824" s="175"/>
      <c r="N824" s="176"/>
      <c r="O824" s="176"/>
      <c r="P824" s="176"/>
      <c r="Q824" s="11" t="str">
        <f t="shared" si="84"/>
        <v/>
      </c>
      <c r="R824" s="171" t="str">
        <f t="shared" si="81"/>
        <v/>
      </c>
      <c r="S824" s="172" t="str">
        <f t="shared" si="82"/>
        <v/>
      </c>
      <c r="T824" s="3" t="str">
        <f t="shared" si="83"/>
        <v xml:space="preserve"> </v>
      </c>
      <c r="U824" s="3" t="str">
        <f>IF(D824&lt;&gt;"",VLOOKUP(D824,'Drop downs'!B:C,2,0),"")</f>
        <v/>
      </c>
      <c r="V824" s="3" t="str">
        <f t="shared" si="85"/>
        <v/>
      </c>
    </row>
    <row r="825" spans="1:22" x14ac:dyDescent="0.3">
      <c r="A825" s="47" t="str">
        <f t="shared" si="80"/>
        <v/>
      </c>
      <c r="B825" s="173"/>
      <c r="C825" s="173"/>
      <c r="D825" s="173"/>
      <c r="E825" s="173"/>
      <c r="F825" s="173"/>
      <c r="G825" s="173"/>
      <c r="H825" s="173"/>
      <c r="I825" s="173"/>
      <c r="J825" s="174"/>
      <c r="K825" s="175"/>
      <c r="L825" s="175"/>
      <c r="M825" s="175"/>
      <c r="N825" s="176"/>
      <c r="O825" s="176"/>
      <c r="P825" s="176"/>
      <c r="Q825" s="11" t="str">
        <f t="shared" si="84"/>
        <v/>
      </c>
      <c r="R825" s="171" t="str">
        <f t="shared" si="81"/>
        <v/>
      </c>
      <c r="S825" s="172" t="str">
        <f t="shared" si="82"/>
        <v/>
      </c>
      <c r="T825" s="3" t="str">
        <f t="shared" si="83"/>
        <v xml:space="preserve"> </v>
      </c>
      <c r="U825" s="3" t="str">
        <f>IF(D825&lt;&gt;"",VLOOKUP(D825,'Drop downs'!B:C,2,0),"")</f>
        <v/>
      </c>
      <c r="V825" s="3" t="str">
        <f t="shared" si="85"/>
        <v/>
      </c>
    </row>
    <row r="826" spans="1:22" x14ac:dyDescent="0.3">
      <c r="A826" s="47" t="str">
        <f t="shared" si="80"/>
        <v/>
      </c>
      <c r="B826" s="173"/>
      <c r="C826" s="173"/>
      <c r="D826" s="173"/>
      <c r="E826" s="173"/>
      <c r="F826" s="173"/>
      <c r="G826" s="173"/>
      <c r="H826" s="173"/>
      <c r="I826" s="173"/>
      <c r="J826" s="174"/>
      <c r="K826" s="175"/>
      <c r="L826" s="175"/>
      <c r="M826" s="175"/>
      <c r="N826" s="176"/>
      <c r="O826" s="176"/>
      <c r="P826" s="176"/>
      <c r="Q826" s="11" t="str">
        <f t="shared" si="84"/>
        <v/>
      </c>
      <c r="R826" s="171" t="str">
        <f t="shared" si="81"/>
        <v/>
      </c>
      <c r="S826" s="172" t="str">
        <f t="shared" si="82"/>
        <v/>
      </c>
      <c r="T826" s="3" t="str">
        <f t="shared" si="83"/>
        <v xml:space="preserve"> </v>
      </c>
      <c r="U826" s="3" t="str">
        <f>IF(D826&lt;&gt;"",VLOOKUP(D826,'Drop downs'!B:C,2,0),"")</f>
        <v/>
      </c>
      <c r="V826" s="3" t="str">
        <f t="shared" si="85"/>
        <v/>
      </c>
    </row>
    <row r="827" spans="1:22" x14ac:dyDescent="0.3">
      <c r="A827" s="47" t="str">
        <f t="shared" si="80"/>
        <v/>
      </c>
      <c r="B827" s="173"/>
      <c r="C827" s="173"/>
      <c r="D827" s="173"/>
      <c r="E827" s="173"/>
      <c r="F827" s="173"/>
      <c r="G827" s="173"/>
      <c r="H827" s="173"/>
      <c r="I827" s="173"/>
      <c r="J827" s="174"/>
      <c r="K827" s="175"/>
      <c r="L827" s="175"/>
      <c r="M827" s="175"/>
      <c r="N827" s="176"/>
      <c r="O827" s="176"/>
      <c r="P827" s="176"/>
      <c r="Q827" s="11" t="str">
        <f t="shared" si="84"/>
        <v/>
      </c>
      <c r="R827" s="171" t="str">
        <f t="shared" si="81"/>
        <v/>
      </c>
      <c r="S827" s="172" t="str">
        <f t="shared" si="82"/>
        <v/>
      </c>
      <c r="T827" s="3" t="str">
        <f t="shared" si="83"/>
        <v xml:space="preserve"> </v>
      </c>
      <c r="U827" s="3" t="str">
        <f>IF(D827&lt;&gt;"",VLOOKUP(D827,'Drop downs'!B:C,2,0),"")</f>
        <v/>
      </c>
      <c r="V827" s="3" t="str">
        <f t="shared" si="85"/>
        <v/>
      </c>
    </row>
    <row r="828" spans="1:22" x14ac:dyDescent="0.3">
      <c r="A828" s="47" t="str">
        <f t="shared" si="80"/>
        <v/>
      </c>
      <c r="B828" s="173"/>
      <c r="C828" s="173"/>
      <c r="D828" s="173"/>
      <c r="E828" s="173"/>
      <c r="F828" s="173"/>
      <c r="G828" s="173"/>
      <c r="H828" s="173"/>
      <c r="I828" s="173"/>
      <c r="J828" s="174"/>
      <c r="K828" s="175"/>
      <c r="L828" s="175"/>
      <c r="M828" s="175"/>
      <c r="N828" s="176"/>
      <c r="O828" s="176"/>
      <c r="P828" s="176"/>
      <c r="Q828" s="11" t="str">
        <f t="shared" si="84"/>
        <v/>
      </c>
      <c r="R828" s="171" t="str">
        <f t="shared" si="81"/>
        <v/>
      </c>
      <c r="S828" s="172" t="str">
        <f t="shared" si="82"/>
        <v/>
      </c>
      <c r="T828" s="3" t="str">
        <f t="shared" si="83"/>
        <v xml:space="preserve"> </v>
      </c>
      <c r="U828" s="3" t="str">
        <f>IF(D828&lt;&gt;"",VLOOKUP(D828,'Drop downs'!B:C,2,0),"")</f>
        <v/>
      </c>
      <c r="V828" s="3" t="str">
        <f t="shared" si="85"/>
        <v/>
      </c>
    </row>
    <row r="829" spans="1:22" x14ac:dyDescent="0.3">
      <c r="A829" s="47" t="str">
        <f t="shared" si="80"/>
        <v/>
      </c>
      <c r="B829" s="173"/>
      <c r="C829" s="173"/>
      <c r="D829" s="173"/>
      <c r="E829" s="173"/>
      <c r="F829" s="173"/>
      <c r="G829" s="173"/>
      <c r="H829" s="173"/>
      <c r="I829" s="173"/>
      <c r="J829" s="174"/>
      <c r="K829" s="175"/>
      <c r="L829" s="175"/>
      <c r="M829" s="175"/>
      <c r="N829" s="176"/>
      <c r="O829" s="176"/>
      <c r="P829" s="176"/>
      <c r="Q829" s="11" t="str">
        <f t="shared" si="84"/>
        <v/>
      </c>
      <c r="R829" s="171" t="str">
        <f t="shared" si="81"/>
        <v/>
      </c>
      <c r="S829" s="172" t="str">
        <f t="shared" si="82"/>
        <v/>
      </c>
      <c r="T829" s="3" t="str">
        <f t="shared" si="83"/>
        <v xml:space="preserve"> </v>
      </c>
      <c r="U829" s="3" t="str">
        <f>IF(D829&lt;&gt;"",VLOOKUP(D829,'Drop downs'!B:C,2,0),"")</f>
        <v/>
      </c>
      <c r="V829" s="3" t="str">
        <f t="shared" si="85"/>
        <v/>
      </c>
    </row>
    <row r="830" spans="1:22" x14ac:dyDescent="0.3">
      <c r="A830" s="47" t="str">
        <f t="shared" si="80"/>
        <v/>
      </c>
      <c r="B830" s="173"/>
      <c r="C830" s="173"/>
      <c r="D830" s="173"/>
      <c r="E830" s="173"/>
      <c r="F830" s="173"/>
      <c r="G830" s="173"/>
      <c r="H830" s="173"/>
      <c r="I830" s="173"/>
      <c r="J830" s="174"/>
      <c r="K830" s="175"/>
      <c r="L830" s="175"/>
      <c r="M830" s="175"/>
      <c r="N830" s="176"/>
      <c r="O830" s="176"/>
      <c r="P830" s="176"/>
      <c r="Q830" s="11" t="str">
        <f t="shared" si="84"/>
        <v/>
      </c>
      <c r="R830" s="171" t="str">
        <f t="shared" si="81"/>
        <v/>
      </c>
      <c r="S830" s="172" t="str">
        <f t="shared" si="82"/>
        <v/>
      </c>
      <c r="T830" s="3" t="str">
        <f t="shared" si="83"/>
        <v xml:space="preserve"> </v>
      </c>
      <c r="U830" s="3" t="str">
        <f>IF(D830&lt;&gt;"",VLOOKUP(D830,'Drop downs'!B:C,2,0),"")</f>
        <v/>
      </c>
      <c r="V830" s="3" t="str">
        <f t="shared" si="85"/>
        <v/>
      </c>
    </row>
    <row r="831" spans="1:22" x14ac:dyDescent="0.3">
      <c r="A831" s="47" t="str">
        <f t="shared" ref="A831:A894" si="86">IF(C830&lt;&gt;0,A830+1,"")</f>
        <v/>
      </c>
      <c r="B831" s="173"/>
      <c r="C831" s="173"/>
      <c r="D831" s="173"/>
      <c r="E831" s="173"/>
      <c r="F831" s="173"/>
      <c r="G831" s="173"/>
      <c r="H831" s="173"/>
      <c r="I831" s="173"/>
      <c r="J831" s="174"/>
      <c r="K831" s="175"/>
      <c r="L831" s="175"/>
      <c r="M831" s="175"/>
      <c r="N831" s="176"/>
      <c r="O831" s="176"/>
      <c r="P831" s="176"/>
      <c r="Q831" s="11" t="str">
        <f t="shared" si="84"/>
        <v/>
      </c>
      <c r="R831" s="171" t="str">
        <f t="shared" ref="R831:R894" si="87">IF(O831&lt;&gt;"",EDATE(O831,$N$6),"")</f>
        <v/>
      </c>
      <c r="S831" s="172" t="str">
        <f t="shared" ref="S831:S894" si="88">IFERROR(EOMONTH(R831,-1)+1,"")</f>
        <v/>
      </c>
      <c r="T831" s="3" t="str">
        <f t="shared" ref="T831:T894" si="89">J831&amp;" "&amp;D831</f>
        <v xml:space="preserve"> </v>
      </c>
      <c r="U831" s="3" t="str">
        <f>IF(D831&lt;&gt;"",VLOOKUP(D831,'Drop downs'!B:C,2,0),"")</f>
        <v/>
      </c>
      <c r="V831" s="3" t="str">
        <f t="shared" si="85"/>
        <v/>
      </c>
    </row>
    <row r="832" spans="1:22" x14ac:dyDescent="0.3">
      <c r="A832" s="47" t="str">
        <f t="shared" si="86"/>
        <v/>
      </c>
      <c r="B832" s="173"/>
      <c r="C832" s="173"/>
      <c r="D832" s="173"/>
      <c r="E832" s="173"/>
      <c r="F832" s="173"/>
      <c r="G832" s="173"/>
      <c r="H832" s="173"/>
      <c r="I832" s="173"/>
      <c r="J832" s="174"/>
      <c r="K832" s="175"/>
      <c r="L832" s="175"/>
      <c r="M832" s="175"/>
      <c r="N832" s="176"/>
      <c r="O832" s="176"/>
      <c r="P832" s="176"/>
      <c r="Q832" s="11" t="str">
        <f t="shared" si="84"/>
        <v/>
      </c>
      <c r="R832" s="171" t="str">
        <f t="shared" si="87"/>
        <v/>
      </c>
      <c r="S832" s="172" t="str">
        <f t="shared" si="88"/>
        <v/>
      </c>
      <c r="T832" s="3" t="str">
        <f t="shared" si="89"/>
        <v xml:space="preserve"> </v>
      </c>
      <c r="U832" s="3" t="str">
        <f>IF(D832&lt;&gt;"",VLOOKUP(D832,'Drop downs'!B:C,2,0),"")</f>
        <v/>
      </c>
      <c r="V832" s="3" t="str">
        <f t="shared" si="85"/>
        <v/>
      </c>
    </row>
    <row r="833" spans="1:22" x14ac:dyDescent="0.3">
      <c r="A833" s="47" t="str">
        <f t="shared" si="86"/>
        <v/>
      </c>
      <c r="B833" s="173"/>
      <c r="C833" s="173"/>
      <c r="D833" s="173"/>
      <c r="E833" s="173"/>
      <c r="F833" s="173"/>
      <c r="G833" s="173"/>
      <c r="H833" s="173"/>
      <c r="I833" s="173"/>
      <c r="J833" s="174"/>
      <c r="K833" s="175"/>
      <c r="L833" s="175"/>
      <c r="M833" s="175"/>
      <c r="N833" s="176"/>
      <c r="O833" s="176"/>
      <c r="P833" s="176"/>
      <c r="Q833" s="11" t="str">
        <f t="shared" si="84"/>
        <v/>
      </c>
      <c r="R833" s="171" t="str">
        <f t="shared" si="87"/>
        <v/>
      </c>
      <c r="S833" s="172" t="str">
        <f t="shared" si="88"/>
        <v/>
      </c>
      <c r="T833" s="3" t="str">
        <f t="shared" si="89"/>
        <v xml:space="preserve"> </v>
      </c>
      <c r="U833" s="3" t="str">
        <f>IF(D833&lt;&gt;"",VLOOKUP(D833,'Drop downs'!B:C,2,0),"")</f>
        <v/>
      </c>
      <c r="V833" s="3" t="str">
        <f t="shared" si="85"/>
        <v/>
      </c>
    </row>
    <row r="834" spans="1:22" x14ac:dyDescent="0.3">
      <c r="A834" s="47" t="str">
        <f t="shared" si="86"/>
        <v/>
      </c>
      <c r="B834" s="173"/>
      <c r="C834" s="173"/>
      <c r="D834" s="173"/>
      <c r="E834" s="173"/>
      <c r="F834" s="173"/>
      <c r="G834" s="173"/>
      <c r="H834" s="173"/>
      <c r="I834" s="173"/>
      <c r="J834" s="174"/>
      <c r="K834" s="175"/>
      <c r="L834" s="175"/>
      <c r="M834" s="175"/>
      <c r="N834" s="176"/>
      <c r="O834" s="176"/>
      <c r="P834" s="176"/>
      <c r="Q834" s="11" t="str">
        <f t="shared" si="84"/>
        <v/>
      </c>
      <c r="R834" s="171" t="str">
        <f t="shared" si="87"/>
        <v/>
      </c>
      <c r="S834" s="172" t="str">
        <f t="shared" si="88"/>
        <v/>
      </c>
      <c r="T834" s="3" t="str">
        <f t="shared" si="89"/>
        <v xml:space="preserve"> </v>
      </c>
      <c r="U834" s="3" t="str">
        <f>IF(D834&lt;&gt;"",VLOOKUP(D834,'Drop downs'!B:C,2,0),"")</f>
        <v/>
      </c>
      <c r="V834" s="3" t="str">
        <f t="shared" si="85"/>
        <v/>
      </c>
    </row>
    <row r="835" spans="1:22" x14ac:dyDescent="0.3">
      <c r="A835" s="47" t="str">
        <f t="shared" si="86"/>
        <v/>
      </c>
      <c r="B835" s="173"/>
      <c r="C835" s="173"/>
      <c r="D835" s="173"/>
      <c r="E835" s="173"/>
      <c r="F835" s="173"/>
      <c r="G835" s="173"/>
      <c r="H835" s="173"/>
      <c r="I835" s="173"/>
      <c r="J835" s="174"/>
      <c r="K835" s="175"/>
      <c r="L835" s="175"/>
      <c r="M835" s="175"/>
      <c r="N835" s="176"/>
      <c r="O835" s="176"/>
      <c r="P835" s="176"/>
      <c r="Q835" s="11" t="str">
        <f t="shared" si="84"/>
        <v/>
      </c>
      <c r="R835" s="171" t="str">
        <f t="shared" si="87"/>
        <v/>
      </c>
      <c r="S835" s="172" t="str">
        <f t="shared" si="88"/>
        <v/>
      </c>
      <c r="T835" s="3" t="str">
        <f t="shared" si="89"/>
        <v xml:space="preserve"> </v>
      </c>
      <c r="U835" s="3" t="str">
        <f>IF(D835&lt;&gt;"",VLOOKUP(D835,'Drop downs'!B:C,2,0),"")</f>
        <v/>
      </c>
      <c r="V835" s="3" t="str">
        <f t="shared" si="85"/>
        <v/>
      </c>
    </row>
    <row r="836" spans="1:22" x14ac:dyDescent="0.3">
      <c r="A836" s="47" t="str">
        <f t="shared" si="86"/>
        <v/>
      </c>
      <c r="B836" s="173"/>
      <c r="C836" s="173"/>
      <c r="D836" s="173"/>
      <c r="E836" s="173"/>
      <c r="F836" s="173"/>
      <c r="G836" s="173"/>
      <c r="H836" s="173"/>
      <c r="I836" s="173"/>
      <c r="J836" s="174"/>
      <c r="K836" s="175"/>
      <c r="L836" s="175"/>
      <c r="M836" s="175"/>
      <c r="N836" s="176"/>
      <c r="O836" s="176"/>
      <c r="P836" s="176"/>
      <c r="Q836" s="11" t="str">
        <f t="shared" si="84"/>
        <v/>
      </c>
      <c r="R836" s="171" t="str">
        <f t="shared" si="87"/>
        <v/>
      </c>
      <c r="S836" s="172" t="str">
        <f t="shared" si="88"/>
        <v/>
      </c>
      <c r="T836" s="3" t="str">
        <f t="shared" si="89"/>
        <v xml:space="preserve"> </v>
      </c>
      <c r="U836" s="3" t="str">
        <f>IF(D836&lt;&gt;"",VLOOKUP(D836,'Drop downs'!B:C,2,0),"")</f>
        <v/>
      </c>
      <c r="V836" s="3" t="str">
        <f t="shared" si="85"/>
        <v/>
      </c>
    </row>
    <row r="837" spans="1:22" x14ac:dyDescent="0.3">
      <c r="A837" s="47" t="str">
        <f t="shared" si="86"/>
        <v/>
      </c>
      <c r="B837" s="173"/>
      <c r="C837" s="173"/>
      <c r="D837" s="173"/>
      <c r="E837" s="173"/>
      <c r="F837" s="173"/>
      <c r="G837" s="173"/>
      <c r="H837" s="173"/>
      <c r="I837" s="173"/>
      <c r="J837" s="174"/>
      <c r="K837" s="175"/>
      <c r="L837" s="175"/>
      <c r="M837" s="175"/>
      <c r="N837" s="176"/>
      <c r="O837" s="176"/>
      <c r="P837" s="176"/>
      <c r="Q837" s="11" t="str">
        <f t="shared" si="84"/>
        <v/>
      </c>
      <c r="R837" s="171" t="str">
        <f t="shared" si="87"/>
        <v/>
      </c>
      <c r="S837" s="172" t="str">
        <f t="shared" si="88"/>
        <v/>
      </c>
      <c r="T837" s="3" t="str">
        <f t="shared" si="89"/>
        <v xml:space="preserve"> </v>
      </c>
      <c r="U837" s="3" t="str">
        <f>IF(D837&lt;&gt;"",VLOOKUP(D837,'Drop downs'!B:C,2,0),"")</f>
        <v/>
      </c>
      <c r="V837" s="3" t="str">
        <f t="shared" si="85"/>
        <v/>
      </c>
    </row>
    <row r="838" spans="1:22" x14ac:dyDescent="0.3">
      <c r="A838" s="47" t="str">
        <f t="shared" si="86"/>
        <v/>
      </c>
      <c r="B838" s="173"/>
      <c r="C838" s="173"/>
      <c r="D838" s="173"/>
      <c r="E838" s="173"/>
      <c r="F838" s="173"/>
      <c r="G838" s="173"/>
      <c r="H838" s="173"/>
      <c r="I838" s="173"/>
      <c r="J838" s="174"/>
      <c r="K838" s="175"/>
      <c r="L838" s="175"/>
      <c r="M838" s="175"/>
      <c r="N838" s="176"/>
      <c r="O838" s="176"/>
      <c r="P838" s="176"/>
      <c r="Q838" s="11" t="str">
        <f t="shared" si="84"/>
        <v/>
      </c>
      <c r="R838" s="171" t="str">
        <f t="shared" si="87"/>
        <v/>
      </c>
      <c r="S838" s="172" t="str">
        <f t="shared" si="88"/>
        <v/>
      </c>
      <c r="T838" s="3" t="str">
        <f t="shared" si="89"/>
        <v xml:space="preserve"> </v>
      </c>
      <c r="U838" s="3" t="str">
        <f>IF(D838&lt;&gt;"",VLOOKUP(D838,'Drop downs'!B:C,2,0),"")</f>
        <v/>
      </c>
      <c r="V838" s="3" t="str">
        <f t="shared" si="85"/>
        <v/>
      </c>
    </row>
    <row r="839" spans="1:22" x14ac:dyDescent="0.3">
      <c r="A839" s="47" t="str">
        <f t="shared" si="86"/>
        <v/>
      </c>
      <c r="B839" s="173"/>
      <c r="C839" s="173"/>
      <c r="D839" s="173"/>
      <c r="E839" s="173"/>
      <c r="F839" s="173"/>
      <c r="G839" s="173"/>
      <c r="H839" s="173"/>
      <c r="I839" s="173"/>
      <c r="J839" s="174"/>
      <c r="K839" s="175"/>
      <c r="L839" s="175"/>
      <c r="M839" s="175"/>
      <c r="N839" s="176"/>
      <c r="O839" s="176"/>
      <c r="P839" s="176"/>
      <c r="Q839" s="11" t="str">
        <f t="shared" si="84"/>
        <v/>
      </c>
      <c r="R839" s="171" t="str">
        <f t="shared" si="87"/>
        <v/>
      </c>
      <c r="S839" s="172" t="str">
        <f t="shared" si="88"/>
        <v/>
      </c>
      <c r="T839" s="3" t="str">
        <f t="shared" si="89"/>
        <v xml:space="preserve"> </v>
      </c>
      <c r="U839" s="3" t="str">
        <f>IF(D839&lt;&gt;"",VLOOKUP(D839,'Drop downs'!B:C,2,0),"")</f>
        <v/>
      </c>
      <c r="V839" s="3" t="str">
        <f t="shared" si="85"/>
        <v/>
      </c>
    </row>
    <row r="840" spans="1:22" x14ac:dyDescent="0.3">
      <c r="A840" s="47" t="str">
        <f t="shared" si="86"/>
        <v/>
      </c>
      <c r="B840" s="173"/>
      <c r="C840" s="173"/>
      <c r="D840" s="173"/>
      <c r="E840" s="173"/>
      <c r="F840" s="173"/>
      <c r="G840" s="173"/>
      <c r="H840" s="173"/>
      <c r="I840" s="173"/>
      <c r="J840" s="174"/>
      <c r="K840" s="175"/>
      <c r="L840" s="175"/>
      <c r="M840" s="175"/>
      <c r="N840" s="176"/>
      <c r="O840" s="176"/>
      <c r="P840" s="176"/>
      <c r="Q840" s="11" t="str">
        <f t="shared" si="84"/>
        <v/>
      </c>
      <c r="R840" s="171" t="str">
        <f t="shared" si="87"/>
        <v/>
      </c>
      <c r="S840" s="172" t="str">
        <f t="shared" si="88"/>
        <v/>
      </c>
      <c r="T840" s="3" t="str">
        <f t="shared" si="89"/>
        <v xml:space="preserve"> </v>
      </c>
      <c r="U840" s="3" t="str">
        <f>IF(D840&lt;&gt;"",VLOOKUP(D840,'Drop downs'!B:C,2,0),"")</f>
        <v/>
      </c>
      <c r="V840" s="3" t="str">
        <f t="shared" si="85"/>
        <v/>
      </c>
    </row>
    <row r="841" spans="1:22" x14ac:dyDescent="0.3">
      <c r="A841" s="47" t="str">
        <f t="shared" si="86"/>
        <v/>
      </c>
      <c r="B841" s="173"/>
      <c r="C841" s="173"/>
      <c r="D841" s="173"/>
      <c r="E841" s="173"/>
      <c r="F841" s="173"/>
      <c r="G841" s="173"/>
      <c r="H841" s="173"/>
      <c r="I841" s="173"/>
      <c r="J841" s="174"/>
      <c r="K841" s="175"/>
      <c r="L841" s="175"/>
      <c r="M841" s="175"/>
      <c r="N841" s="176"/>
      <c r="O841" s="176"/>
      <c r="P841" s="176"/>
      <c r="Q841" s="11" t="str">
        <f t="shared" si="84"/>
        <v/>
      </c>
      <c r="R841" s="171" t="str">
        <f t="shared" si="87"/>
        <v/>
      </c>
      <c r="S841" s="172" t="str">
        <f t="shared" si="88"/>
        <v/>
      </c>
      <c r="T841" s="3" t="str">
        <f t="shared" si="89"/>
        <v xml:space="preserve"> </v>
      </c>
      <c r="U841" s="3" t="str">
        <f>IF(D841&lt;&gt;"",VLOOKUP(D841,'Drop downs'!B:C,2,0),"")</f>
        <v/>
      </c>
      <c r="V841" s="3" t="str">
        <f t="shared" si="85"/>
        <v/>
      </c>
    </row>
    <row r="842" spans="1:22" x14ac:dyDescent="0.3">
      <c r="A842" s="47" t="str">
        <f t="shared" si="86"/>
        <v/>
      </c>
      <c r="B842" s="173"/>
      <c r="C842" s="173"/>
      <c r="D842" s="173"/>
      <c r="E842" s="173"/>
      <c r="F842" s="173"/>
      <c r="G842" s="173"/>
      <c r="H842" s="173"/>
      <c r="I842" s="173"/>
      <c r="J842" s="174"/>
      <c r="K842" s="175"/>
      <c r="L842" s="175"/>
      <c r="M842" s="175"/>
      <c r="N842" s="176"/>
      <c r="O842" s="176"/>
      <c r="P842" s="176"/>
      <c r="Q842" s="11" t="str">
        <f t="shared" si="84"/>
        <v/>
      </c>
      <c r="R842" s="171" t="str">
        <f t="shared" si="87"/>
        <v/>
      </c>
      <c r="S842" s="172" t="str">
        <f t="shared" si="88"/>
        <v/>
      </c>
      <c r="T842" s="3" t="str">
        <f t="shared" si="89"/>
        <v xml:space="preserve"> </v>
      </c>
      <c r="U842" s="3" t="str">
        <f>IF(D842&lt;&gt;"",VLOOKUP(D842,'Drop downs'!B:C,2,0),"")</f>
        <v/>
      </c>
      <c r="V842" s="3" t="str">
        <f t="shared" si="85"/>
        <v/>
      </c>
    </row>
    <row r="843" spans="1:22" x14ac:dyDescent="0.3">
      <c r="A843" s="47" t="str">
        <f t="shared" si="86"/>
        <v/>
      </c>
      <c r="B843" s="173"/>
      <c r="C843" s="173"/>
      <c r="D843" s="173"/>
      <c r="E843" s="173"/>
      <c r="F843" s="173"/>
      <c r="G843" s="173"/>
      <c r="H843" s="173"/>
      <c r="I843" s="173"/>
      <c r="J843" s="174"/>
      <c r="K843" s="175"/>
      <c r="L843" s="175"/>
      <c r="M843" s="175"/>
      <c r="N843" s="176"/>
      <c r="O843" s="176"/>
      <c r="P843" s="176"/>
      <c r="Q843" s="11" t="str">
        <f t="shared" ref="Q843:Q906" si="90">IF(I843="contracted",M843,IF(M843&lt;&gt;"",M843*(1-$M$6),""))</f>
        <v/>
      </c>
      <c r="R843" s="171" t="str">
        <f t="shared" si="87"/>
        <v/>
      </c>
      <c r="S843" s="172" t="str">
        <f t="shared" si="88"/>
        <v/>
      </c>
      <c r="T843" s="3" t="str">
        <f t="shared" si="89"/>
        <v xml:space="preserve"> </v>
      </c>
      <c r="U843" s="3" t="str">
        <f>IF(D843&lt;&gt;"",VLOOKUP(D843,'Drop downs'!B:C,2,0),"")</f>
        <v/>
      </c>
      <c r="V843" s="3" t="str">
        <f t="shared" ref="V843:V906" si="91">IFERROR(R843-N843,"")</f>
        <v/>
      </c>
    </row>
    <row r="844" spans="1:22" x14ac:dyDescent="0.3">
      <c r="A844" s="47" t="str">
        <f t="shared" si="86"/>
        <v/>
      </c>
      <c r="B844" s="173"/>
      <c r="C844" s="173"/>
      <c r="D844" s="173"/>
      <c r="E844" s="173"/>
      <c r="F844" s="173"/>
      <c r="G844" s="173"/>
      <c r="H844" s="173"/>
      <c r="I844" s="173"/>
      <c r="J844" s="174"/>
      <c r="K844" s="175"/>
      <c r="L844" s="175"/>
      <c r="M844" s="175"/>
      <c r="N844" s="176"/>
      <c r="O844" s="176"/>
      <c r="P844" s="176"/>
      <c r="Q844" s="11" t="str">
        <f t="shared" si="90"/>
        <v/>
      </c>
      <c r="R844" s="171" t="str">
        <f t="shared" si="87"/>
        <v/>
      </c>
      <c r="S844" s="172" t="str">
        <f t="shared" si="88"/>
        <v/>
      </c>
      <c r="T844" s="3" t="str">
        <f t="shared" si="89"/>
        <v xml:space="preserve"> </v>
      </c>
      <c r="U844" s="3" t="str">
        <f>IF(D844&lt;&gt;"",VLOOKUP(D844,'Drop downs'!B:C,2,0),"")</f>
        <v/>
      </c>
      <c r="V844" s="3" t="str">
        <f t="shared" si="91"/>
        <v/>
      </c>
    </row>
    <row r="845" spans="1:22" x14ac:dyDescent="0.3">
      <c r="A845" s="47" t="str">
        <f t="shared" si="86"/>
        <v/>
      </c>
      <c r="B845" s="173"/>
      <c r="C845" s="173"/>
      <c r="D845" s="173"/>
      <c r="E845" s="173"/>
      <c r="F845" s="173"/>
      <c r="G845" s="173"/>
      <c r="H845" s="173"/>
      <c r="I845" s="173"/>
      <c r="J845" s="174"/>
      <c r="K845" s="175"/>
      <c r="L845" s="175"/>
      <c r="M845" s="175"/>
      <c r="N845" s="176"/>
      <c r="O845" s="176"/>
      <c r="P845" s="176"/>
      <c r="Q845" s="11" t="str">
        <f t="shared" si="90"/>
        <v/>
      </c>
      <c r="R845" s="171" t="str">
        <f t="shared" si="87"/>
        <v/>
      </c>
      <c r="S845" s="172" t="str">
        <f t="shared" si="88"/>
        <v/>
      </c>
      <c r="T845" s="3" t="str">
        <f t="shared" si="89"/>
        <v xml:space="preserve"> </v>
      </c>
      <c r="U845" s="3" t="str">
        <f>IF(D845&lt;&gt;"",VLOOKUP(D845,'Drop downs'!B:C,2,0),"")</f>
        <v/>
      </c>
      <c r="V845" s="3" t="str">
        <f t="shared" si="91"/>
        <v/>
      </c>
    </row>
    <row r="846" spans="1:22" x14ac:dyDescent="0.3">
      <c r="A846" s="47" t="str">
        <f t="shared" si="86"/>
        <v/>
      </c>
      <c r="B846" s="173"/>
      <c r="C846" s="173"/>
      <c r="D846" s="173"/>
      <c r="E846" s="173"/>
      <c r="F846" s="173"/>
      <c r="G846" s="173"/>
      <c r="H846" s="173"/>
      <c r="I846" s="173"/>
      <c r="J846" s="174"/>
      <c r="K846" s="175"/>
      <c r="L846" s="175"/>
      <c r="M846" s="175"/>
      <c r="N846" s="176"/>
      <c r="O846" s="176"/>
      <c r="P846" s="176"/>
      <c r="Q846" s="11" t="str">
        <f t="shared" si="90"/>
        <v/>
      </c>
      <c r="R846" s="171" t="str">
        <f t="shared" si="87"/>
        <v/>
      </c>
      <c r="S846" s="172" t="str">
        <f t="shared" si="88"/>
        <v/>
      </c>
      <c r="T846" s="3" t="str">
        <f t="shared" si="89"/>
        <v xml:space="preserve"> </v>
      </c>
      <c r="U846" s="3" t="str">
        <f>IF(D846&lt;&gt;"",VLOOKUP(D846,'Drop downs'!B:C,2,0),"")</f>
        <v/>
      </c>
      <c r="V846" s="3" t="str">
        <f t="shared" si="91"/>
        <v/>
      </c>
    </row>
    <row r="847" spans="1:22" x14ac:dyDescent="0.3">
      <c r="A847" s="47" t="str">
        <f t="shared" si="86"/>
        <v/>
      </c>
      <c r="B847" s="173"/>
      <c r="C847" s="173"/>
      <c r="D847" s="173"/>
      <c r="E847" s="173"/>
      <c r="F847" s="173"/>
      <c r="G847" s="173"/>
      <c r="H847" s="173"/>
      <c r="I847" s="173"/>
      <c r="J847" s="174"/>
      <c r="K847" s="175"/>
      <c r="L847" s="175"/>
      <c r="M847" s="175"/>
      <c r="N847" s="176"/>
      <c r="O847" s="176"/>
      <c r="P847" s="176"/>
      <c r="Q847" s="11" t="str">
        <f t="shared" si="90"/>
        <v/>
      </c>
      <c r="R847" s="171" t="str">
        <f t="shared" si="87"/>
        <v/>
      </c>
      <c r="S847" s="172" t="str">
        <f t="shared" si="88"/>
        <v/>
      </c>
      <c r="T847" s="3" t="str">
        <f t="shared" si="89"/>
        <v xml:space="preserve"> </v>
      </c>
      <c r="U847" s="3" t="str">
        <f>IF(D847&lt;&gt;"",VLOOKUP(D847,'Drop downs'!B:C,2,0),"")</f>
        <v/>
      </c>
      <c r="V847" s="3" t="str">
        <f t="shared" si="91"/>
        <v/>
      </c>
    </row>
    <row r="848" spans="1:22" x14ac:dyDescent="0.3">
      <c r="A848" s="47" t="str">
        <f t="shared" si="86"/>
        <v/>
      </c>
      <c r="B848" s="173"/>
      <c r="C848" s="173"/>
      <c r="D848" s="173"/>
      <c r="E848" s="173"/>
      <c r="F848" s="173"/>
      <c r="G848" s="173"/>
      <c r="H848" s="173"/>
      <c r="I848" s="173"/>
      <c r="J848" s="174"/>
      <c r="K848" s="175"/>
      <c r="L848" s="175"/>
      <c r="M848" s="175"/>
      <c r="N848" s="176"/>
      <c r="O848" s="176"/>
      <c r="P848" s="176"/>
      <c r="Q848" s="11" t="str">
        <f t="shared" si="90"/>
        <v/>
      </c>
      <c r="R848" s="171" t="str">
        <f t="shared" si="87"/>
        <v/>
      </c>
      <c r="S848" s="172" t="str">
        <f t="shared" si="88"/>
        <v/>
      </c>
      <c r="T848" s="3" t="str">
        <f t="shared" si="89"/>
        <v xml:space="preserve"> </v>
      </c>
      <c r="U848" s="3" t="str">
        <f>IF(D848&lt;&gt;"",VLOOKUP(D848,'Drop downs'!B:C,2,0),"")</f>
        <v/>
      </c>
      <c r="V848" s="3" t="str">
        <f t="shared" si="91"/>
        <v/>
      </c>
    </row>
    <row r="849" spans="1:22" x14ac:dyDescent="0.3">
      <c r="A849" s="47" t="str">
        <f t="shared" si="86"/>
        <v/>
      </c>
      <c r="B849" s="173"/>
      <c r="C849" s="173"/>
      <c r="D849" s="173"/>
      <c r="E849" s="173"/>
      <c r="F849" s="173"/>
      <c r="G849" s="173"/>
      <c r="H849" s="173"/>
      <c r="I849" s="173"/>
      <c r="J849" s="174"/>
      <c r="K849" s="175"/>
      <c r="L849" s="175"/>
      <c r="M849" s="175"/>
      <c r="N849" s="176"/>
      <c r="O849" s="176"/>
      <c r="P849" s="176"/>
      <c r="Q849" s="11" t="str">
        <f t="shared" si="90"/>
        <v/>
      </c>
      <c r="R849" s="171" t="str">
        <f t="shared" si="87"/>
        <v/>
      </c>
      <c r="S849" s="172" t="str">
        <f t="shared" si="88"/>
        <v/>
      </c>
      <c r="T849" s="3" t="str">
        <f t="shared" si="89"/>
        <v xml:space="preserve"> </v>
      </c>
      <c r="U849" s="3" t="str">
        <f>IF(D849&lt;&gt;"",VLOOKUP(D849,'Drop downs'!B:C,2,0),"")</f>
        <v/>
      </c>
      <c r="V849" s="3" t="str">
        <f t="shared" si="91"/>
        <v/>
      </c>
    </row>
    <row r="850" spans="1:22" x14ac:dyDescent="0.3">
      <c r="A850" s="47" t="str">
        <f t="shared" si="86"/>
        <v/>
      </c>
      <c r="B850" s="173"/>
      <c r="C850" s="173"/>
      <c r="D850" s="173"/>
      <c r="E850" s="173"/>
      <c r="F850" s="173"/>
      <c r="G850" s="173"/>
      <c r="H850" s="173"/>
      <c r="I850" s="173"/>
      <c r="J850" s="174"/>
      <c r="K850" s="175"/>
      <c r="L850" s="175"/>
      <c r="M850" s="175"/>
      <c r="N850" s="176"/>
      <c r="O850" s="176"/>
      <c r="P850" s="176"/>
      <c r="Q850" s="11" t="str">
        <f t="shared" si="90"/>
        <v/>
      </c>
      <c r="R850" s="171" t="str">
        <f t="shared" si="87"/>
        <v/>
      </c>
      <c r="S850" s="172" t="str">
        <f t="shared" si="88"/>
        <v/>
      </c>
      <c r="T850" s="3" t="str">
        <f t="shared" si="89"/>
        <v xml:space="preserve"> </v>
      </c>
      <c r="U850" s="3" t="str">
        <f>IF(D850&lt;&gt;"",VLOOKUP(D850,'Drop downs'!B:C,2,0),"")</f>
        <v/>
      </c>
      <c r="V850" s="3" t="str">
        <f t="shared" si="91"/>
        <v/>
      </c>
    </row>
    <row r="851" spans="1:22" x14ac:dyDescent="0.3">
      <c r="A851" s="47" t="str">
        <f t="shared" si="86"/>
        <v/>
      </c>
      <c r="B851" s="173"/>
      <c r="C851" s="173"/>
      <c r="D851" s="173"/>
      <c r="E851" s="173"/>
      <c r="F851" s="173"/>
      <c r="G851" s="173"/>
      <c r="H851" s="173"/>
      <c r="I851" s="173"/>
      <c r="J851" s="174"/>
      <c r="K851" s="175"/>
      <c r="L851" s="175"/>
      <c r="M851" s="175"/>
      <c r="N851" s="176"/>
      <c r="O851" s="176"/>
      <c r="P851" s="176"/>
      <c r="Q851" s="11" t="str">
        <f t="shared" si="90"/>
        <v/>
      </c>
      <c r="R851" s="171" t="str">
        <f t="shared" si="87"/>
        <v/>
      </c>
      <c r="S851" s="172" t="str">
        <f t="shared" si="88"/>
        <v/>
      </c>
      <c r="T851" s="3" t="str">
        <f t="shared" si="89"/>
        <v xml:space="preserve"> </v>
      </c>
      <c r="U851" s="3" t="str">
        <f>IF(D851&lt;&gt;"",VLOOKUP(D851,'Drop downs'!B:C,2,0),"")</f>
        <v/>
      </c>
      <c r="V851" s="3" t="str">
        <f t="shared" si="91"/>
        <v/>
      </c>
    </row>
    <row r="852" spans="1:22" x14ac:dyDescent="0.3">
      <c r="A852" s="47" t="str">
        <f t="shared" si="86"/>
        <v/>
      </c>
      <c r="B852" s="173"/>
      <c r="C852" s="173"/>
      <c r="D852" s="173"/>
      <c r="E852" s="173"/>
      <c r="F852" s="173"/>
      <c r="G852" s="173"/>
      <c r="H852" s="173"/>
      <c r="I852" s="173"/>
      <c r="J852" s="174"/>
      <c r="K852" s="175"/>
      <c r="L852" s="175"/>
      <c r="M852" s="175"/>
      <c r="N852" s="176"/>
      <c r="O852" s="176"/>
      <c r="P852" s="176"/>
      <c r="Q852" s="11" t="str">
        <f t="shared" si="90"/>
        <v/>
      </c>
      <c r="R852" s="171" t="str">
        <f t="shared" si="87"/>
        <v/>
      </c>
      <c r="S852" s="172" t="str">
        <f t="shared" si="88"/>
        <v/>
      </c>
      <c r="T852" s="3" t="str">
        <f t="shared" si="89"/>
        <v xml:space="preserve"> </v>
      </c>
      <c r="U852" s="3" t="str">
        <f>IF(D852&lt;&gt;"",VLOOKUP(D852,'Drop downs'!B:C,2,0),"")</f>
        <v/>
      </c>
      <c r="V852" s="3" t="str">
        <f t="shared" si="91"/>
        <v/>
      </c>
    </row>
    <row r="853" spans="1:22" x14ac:dyDescent="0.3">
      <c r="A853" s="47" t="str">
        <f t="shared" si="86"/>
        <v/>
      </c>
      <c r="B853" s="173"/>
      <c r="C853" s="173"/>
      <c r="D853" s="173"/>
      <c r="E853" s="173"/>
      <c r="F853" s="173"/>
      <c r="G853" s="173"/>
      <c r="H853" s="173"/>
      <c r="I853" s="173"/>
      <c r="J853" s="174"/>
      <c r="K853" s="175"/>
      <c r="L853" s="175"/>
      <c r="M853" s="175"/>
      <c r="N853" s="176"/>
      <c r="O853" s="176"/>
      <c r="P853" s="176"/>
      <c r="Q853" s="11" t="str">
        <f t="shared" si="90"/>
        <v/>
      </c>
      <c r="R853" s="171" t="str">
        <f t="shared" si="87"/>
        <v/>
      </c>
      <c r="S853" s="172" t="str">
        <f t="shared" si="88"/>
        <v/>
      </c>
      <c r="T853" s="3" t="str">
        <f t="shared" si="89"/>
        <v xml:space="preserve"> </v>
      </c>
      <c r="U853" s="3" t="str">
        <f>IF(D853&lt;&gt;"",VLOOKUP(D853,'Drop downs'!B:C,2,0),"")</f>
        <v/>
      </c>
      <c r="V853" s="3" t="str">
        <f t="shared" si="91"/>
        <v/>
      </c>
    </row>
    <row r="854" spans="1:22" x14ac:dyDescent="0.3">
      <c r="A854" s="47" t="str">
        <f t="shared" si="86"/>
        <v/>
      </c>
      <c r="B854" s="173"/>
      <c r="C854" s="173"/>
      <c r="D854" s="173"/>
      <c r="E854" s="173"/>
      <c r="F854" s="173"/>
      <c r="G854" s="173"/>
      <c r="H854" s="173"/>
      <c r="I854" s="173"/>
      <c r="J854" s="174"/>
      <c r="K854" s="175"/>
      <c r="L854" s="175"/>
      <c r="M854" s="175"/>
      <c r="N854" s="176"/>
      <c r="O854" s="176"/>
      <c r="P854" s="176"/>
      <c r="Q854" s="11" t="str">
        <f t="shared" si="90"/>
        <v/>
      </c>
      <c r="R854" s="171" t="str">
        <f t="shared" si="87"/>
        <v/>
      </c>
      <c r="S854" s="172" t="str">
        <f t="shared" si="88"/>
        <v/>
      </c>
      <c r="T854" s="3" t="str">
        <f t="shared" si="89"/>
        <v xml:space="preserve"> </v>
      </c>
      <c r="U854" s="3" t="str">
        <f>IF(D854&lt;&gt;"",VLOOKUP(D854,'Drop downs'!B:C,2,0),"")</f>
        <v/>
      </c>
      <c r="V854" s="3" t="str">
        <f t="shared" si="91"/>
        <v/>
      </c>
    </row>
    <row r="855" spans="1:22" x14ac:dyDescent="0.3">
      <c r="A855" s="47" t="str">
        <f t="shared" si="86"/>
        <v/>
      </c>
      <c r="B855" s="173"/>
      <c r="C855" s="173"/>
      <c r="D855" s="173"/>
      <c r="E855" s="173"/>
      <c r="F855" s="173"/>
      <c r="G855" s="173"/>
      <c r="H855" s="173"/>
      <c r="I855" s="173"/>
      <c r="J855" s="174"/>
      <c r="K855" s="175"/>
      <c r="L855" s="175"/>
      <c r="M855" s="175"/>
      <c r="N855" s="176"/>
      <c r="O855" s="176"/>
      <c r="P855" s="176"/>
      <c r="Q855" s="11" t="str">
        <f t="shared" si="90"/>
        <v/>
      </c>
      <c r="R855" s="171" t="str">
        <f t="shared" si="87"/>
        <v/>
      </c>
      <c r="S855" s="172" t="str">
        <f t="shared" si="88"/>
        <v/>
      </c>
      <c r="T855" s="3" t="str">
        <f t="shared" si="89"/>
        <v xml:space="preserve"> </v>
      </c>
      <c r="U855" s="3" t="str">
        <f>IF(D855&lt;&gt;"",VLOOKUP(D855,'Drop downs'!B:C,2,0),"")</f>
        <v/>
      </c>
      <c r="V855" s="3" t="str">
        <f t="shared" si="91"/>
        <v/>
      </c>
    </row>
    <row r="856" spans="1:22" x14ac:dyDescent="0.3">
      <c r="A856" s="47" t="str">
        <f t="shared" si="86"/>
        <v/>
      </c>
      <c r="B856" s="173"/>
      <c r="C856" s="173"/>
      <c r="D856" s="173"/>
      <c r="E856" s="173"/>
      <c r="F856" s="173"/>
      <c r="G856" s="173"/>
      <c r="H856" s="173"/>
      <c r="I856" s="173"/>
      <c r="J856" s="174"/>
      <c r="K856" s="175"/>
      <c r="L856" s="175"/>
      <c r="M856" s="175"/>
      <c r="N856" s="176"/>
      <c r="O856" s="176"/>
      <c r="P856" s="176"/>
      <c r="Q856" s="11" t="str">
        <f t="shared" si="90"/>
        <v/>
      </c>
      <c r="R856" s="171" t="str">
        <f t="shared" si="87"/>
        <v/>
      </c>
      <c r="S856" s="172" t="str">
        <f t="shared" si="88"/>
        <v/>
      </c>
      <c r="T856" s="3" t="str">
        <f t="shared" si="89"/>
        <v xml:space="preserve"> </v>
      </c>
      <c r="U856" s="3" t="str">
        <f>IF(D856&lt;&gt;"",VLOOKUP(D856,'Drop downs'!B:C,2,0),"")</f>
        <v/>
      </c>
      <c r="V856" s="3" t="str">
        <f t="shared" si="91"/>
        <v/>
      </c>
    </row>
    <row r="857" spans="1:22" x14ac:dyDescent="0.3">
      <c r="A857" s="47" t="str">
        <f t="shared" si="86"/>
        <v/>
      </c>
      <c r="B857" s="173"/>
      <c r="C857" s="173"/>
      <c r="D857" s="173"/>
      <c r="E857" s="173"/>
      <c r="F857" s="173"/>
      <c r="G857" s="173"/>
      <c r="H857" s="173"/>
      <c r="I857" s="173"/>
      <c r="J857" s="174"/>
      <c r="K857" s="175"/>
      <c r="L857" s="175"/>
      <c r="M857" s="175"/>
      <c r="N857" s="176"/>
      <c r="O857" s="176"/>
      <c r="P857" s="176"/>
      <c r="Q857" s="11" t="str">
        <f t="shared" si="90"/>
        <v/>
      </c>
      <c r="R857" s="171" t="str">
        <f t="shared" si="87"/>
        <v/>
      </c>
      <c r="S857" s="172" t="str">
        <f t="shared" si="88"/>
        <v/>
      </c>
      <c r="T857" s="3" t="str">
        <f t="shared" si="89"/>
        <v xml:space="preserve"> </v>
      </c>
      <c r="U857" s="3" t="str">
        <f>IF(D857&lt;&gt;"",VLOOKUP(D857,'Drop downs'!B:C,2,0),"")</f>
        <v/>
      </c>
      <c r="V857" s="3" t="str">
        <f t="shared" si="91"/>
        <v/>
      </c>
    </row>
    <row r="858" spans="1:22" x14ac:dyDescent="0.3">
      <c r="A858" s="47" t="str">
        <f t="shared" si="86"/>
        <v/>
      </c>
      <c r="B858" s="173"/>
      <c r="C858" s="173"/>
      <c r="D858" s="173"/>
      <c r="E858" s="173"/>
      <c r="F858" s="173"/>
      <c r="G858" s="173"/>
      <c r="H858" s="173"/>
      <c r="I858" s="173"/>
      <c r="J858" s="174"/>
      <c r="K858" s="175"/>
      <c r="L858" s="175"/>
      <c r="M858" s="175"/>
      <c r="N858" s="176"/>
      <c r="O858" s="176"/>
      <c r="P858" s="176"/>
      <c r="Q858" s="11" t="str">
        <f t="shared" si="90"/>
        <v/>
      </c>
      <c r="R858" s="171" t="str">
        <f t="shared" si="87"/>
        <v/>
      </c>
      <c r="S858" s="172" t="str">
        <f t="shared" si="88"/>
        <v/>
      </c>
      <c r="T858" s="3" t="str">
        <f t="shared" si="89"/>
        <v xml:space="preserve"> </v>
      </c>
      <c r="U858" s="3" t="str">
        <f>IF(D858&lt;&gt;"",VLOOKUP(D858,'Drop downs'!B:C,2,0),"")</f>
        <v/>
      </c>
      <c r="V858" s="3" t="str">
        <f t="shared" si="91"/>
        <v/>
      </c>
    </row>
    <row r="859" spans="1:22" x14ac:dyDescent="0.3">
      <c r="A859" s="47" t="str">
        <f t="shared" si="86"/>
        <v/>
      </c>
      <c r="B859" s="173"/>
      <c r="C859" s="173"/>
      <c r="D859" s="173"/>
      <c r="E859" s="173"/>
      <c r="F859" s="173"/>
      <c r="G859" s="173"/>
      <c r="H859" s="173"/>
      <c r="I859" s="173"/>
      <c r="J859" s="174"/>
      <c r="K859" s="175"/>
      <c r="L859" s="175"/>
      <c r="M859" s="175"/>
      <c r="N859" s="176"/>
      <c r="O859" s="176"/>
      <c r="P859" s="176"/>
      <c r="Q859" s="11" t="str">
        <f t="shared" si="90"/>
        <v/>
      </c>
      <c r="R859" s="171" t="str">
        <f t="shared" si="87"/>
        <v/>
      </c>
      <c r="S859" s="172" t="str">
        <f t="shared" si="88"/>
        <v/>
      </c>
      <c r="T859" s="3" t="str">
        <f t="shared" si="89"/>
        <v xml:space="preserve"> </v>
      </c>
      <c r="U859" s="3" t="str">
        <f>IF(D859&lt;&gt;"",VLOOKUP(D859,'Drop downs'!B:C,2,0),"")</f>
        <v/>
      </c>
      <c r="V859" s="3" t="str">
        <f t="shared" si="91"/>
        <v/>
      </c>
    </row>
    <row r="860" spans="1:22" x14ac:dyDescent="0.3">
      <c r="A860" s="47" t="str">
        <f t="shared" si="86"/>
        <v/>
      </c>
      <c r="B860" s="173"/>
      <c r="C860" s="173"/>
      <c r="D860" s="173"/>
      <c r="E860" s="173"/>
      <c r="F860" s="173"/>
      <c r="G860" s="173"/>
      <c r="H860" s="173"/>
      <c r="I860" s="173"/>
      <c r="J860" s="174"/>
      <c r="K860" s="175"/>
      <c r="L860" s="175"/>
      <c r="M860" s="175"/>
      <c r="N860" s="176"/>
      <c r="O860" s="176"/>
      <c r="P860" s="176"/>
      <c r="Q860" s="11" t="str">
        <f t="shared" si="90"/>
        <v/>
      </c>
      <c r="R860" s="171" t="str">
        <f t="shared" si="87"/>
        <v/>
      </c>
      <c r="S860" s="172" t="str">
        <f t="shared" si="88"/>
        <v/>
      </c>
      <c r="T860" s="3" t="str">
        <f t="shared" si="89"/>
        <v xml:space="preserve"> </v>
      </c>
      <c r="U860" s="3" t="str">
        <f>IF(D860&lt;&gt;"",VLOOKUP(D860,'Drop downs'!B:C,2,0),"")</f>
        <v/>
      </c>
      <c r="V860" s="3" t="str">
        <f t="shared" si="91"/>
        <v/>
      </c>
    </row>
    <row r="861" spans="1:22" x14ac:dyDescent="0.3">
      <c r="A861" s="47" t="str">
        <f t="shared" si="86"/>
        <v/>
      </c>
      <c r="B861" s="173"/>
      <c r="C861" s="173"/>
      <c r="D861" s="173"/>
      <c r="E861" s="173"/>
      <c r="F861" s="173"/>
      <c r="G861" s="173"/>
      <c r="H861" s="173"/>
      <c r="I861" s="173"/>
      <c r="J861" s="174"/>
      <c r="K861" s="175"/>
      <c r="L861" s="175"/>
      <c r="M861" s="175"/>
      <c r="N861" s="176"/>
      <c r="O861" s="176"/>
      <c r="P861" s="176"/>
      <c r="Q861" s="11" t="str">
        <f t="shared" si="90"/>
        <v/>
      </c>
      <c r="R861" s="171" t="str">
        <f t="shared" si="87"/>
        <v/>
      </c>
      <c r="S861" s="172" t="str">
        <f t="shared" si="88"/>
        <v/>
      </c>
      <c r="T861" s="3" t="str">
        <f t="shared" si="89"/>
        <v xml:space="preserve"> </v>
      </c>
      <c r="U861" s="3" t="str">
        <f>IF(D861&lt;&gt;"",VLOOKUP(D861,'Drop downs'!B:C,2,0),"")</f>
        <v/>
      </c>
      <c r="V861" s="3" t="str">
        <f t="shared" si="91"/>
        <v/>
      </c>
    </row>
    <row r="862" spans="1:22" x14ac:dyDescent="0.3">
      <c r="A862" s="47" t="str">
        <f t="shared" si="86"/>
        <v/>
      </c>
      <c r="B862" s="173"/>
      <c r="C862" s="173"/>
      <c r="D862" s="173"/>
      <c r="E862" s="173"/>
      <c r="F862" s="173"/>
      <c r="G862" s="173"/>
      <c r="H862" s="173"/>
      <c r="I862" s="173"/>
      <c r="J862" s="174"/>
      <c r="K862" s="175"/>
      <c r="L862" s="175"/>
      <c r="M862" s="175"/>
      <c r="N862" s="176"/>
      <c r="O862" s="176"/>
      <c r="P862" s="176"/>
      <c r="Q862" s="11" t="str">
        <f t="shared" si="90"/>
        <v/>
      </c>
      <c r="R862" s="171" t="str">
        <f t="shared" si="87"/>
        <v/>
      </c>
      <c r="S862" s="172" t="str">
        <f t="shared" si="88"/>
        <v/>
      </c>
      <c r="T862" s="3" t="str">
        <f t="shared" si="89"/>
        <v xml:space="preserve"> </v>
      </c>
      <c r="U862" s="3" t="str">
        <f>IF(D862&lt;&gt;"",VLOOKUP(D862,'Drop downs'!B:C,2,0),"")</f>
        <v/>
      </c>
      <c r="V862" s="3" t="str">
        <f t="shared" si="91"/>
        <v/>
      </c>
    </row>
    <row r="863" spans="1:22" x14ac:dyDescent="0.3">
      <c r="A863" s="47" t="str">
        <f t="shared" si="86"/>
        <v/>
      </c>
      <c r="B863" s="173"/>
      <c r="C863" s="173"/>
      <c r="D863" s="173"/>
      <c r="E863" s="173"/>
      <c r="F863" s="173"/>
      <c r="G863" s="173"/>
      <c r="H863" s="173"/>
      <c r="I863" s="173"/>
      <c r="J863" s="174"/>
      <c r="K863" s="175"/>
      <c r="L863" s="175"/>
      <c r="M863" s="175"/>
      <c r="N863" s="176"/>
      <c r="O863" s="176"/>
      <c r="P863" s="176"/>
      <c r="Q863" s="11" t="str">
        <f t="shared" si="90"/>
        <v/>
      </c>
      <c r="R863" s="171" t="str">
        <f t="shared" si="87"/>
        <v/>
      </c>
      <c r="S863" s="172" t="str">
        <f t="shared" si="88"/>
        <v/>
      </c>
      <c r="T863" s="3" t="str">
        <f t="shared" si="89"/>
        <v xml:space="preserve"> </v>
      </c>
      <c r="U863" s="3" t="str">
        <f>IF(D863&lt;&gt;"",VLOOKUP(D863,'Drop downs'!B:C,2,0),"")</f>
        <v/>
      </c>
      <c r="V863" s="3" t="str">
        <f t="shared" si="91"/>
        <v/>
      </c>
    </row>
    <row r="864" spans="1:22" x14ac:dyDescent="0.3">
      <c r="A864" s="47" t="str">
        <f t="shared" si="86"/>
        <v/>
      </c>
      <c r="B864" s="173"/>
      <c r="C864" s="173"/>
      <c r="D864" s="173"/>
      <c r="E864" s="173"/>
      <c r="F864" s="173"/>
      <c r="G864" s="173"/>
      <c r="H864" s="173"/>
      <c r="I864" s="173"/>
      <c r="J864" s="174"/>
      <c r="K864" s="175"/>
      <c r="L864" s="175"/>
      <c r="M864" s="175"/>
      <c r="N864" s="176"/>
      <c r="O864" s="176"/>
      <c r="P864" s="176"/>
      <c r="Q864" s="11" t="str">
        <f t="shared" si="90"/>
        <v/>
      </c>
      <c r="R864" s="171" t="str">
        <f t="shared" si="87"/>
        <v/>
      </c>
      <c r="S864" s="172" t="str">
        <f t="shared" si="88"/>
        <v/>
      </c>
      <c r="T864" s="3" t="str">
        <f t="shared" si="89"/>
        <v xml:space="preserve"> </v>
      </c>
      <c r="U864" s="3" t="str">
        <f>IF(D864&lt;&gt;"",VLOOKUP(D864,'Drop downs'!B:C,2,0),"")</f>
        <v/>
      </c>
      <c r="V864" s="3" t="str">
        <f t="shared" si="91"/>
        <v/>
      </c>
    </row>
    <row r="865" spans="1:22" x14ac:dyDescent="0.3">
      <c r="A865" s="47" t="str">
        <f t="shared" si="86"/>
        <v/>
      </c>
      <c r="B865" s="173"/>
      <c r="C865" s="173"/>
      <c r="D865" s="173"/>
      <c r="E865" s="173"/>
      <c r="F865" s="173"/>
      <c r="G865" s="173"/>
      <c r="H865" s="173"/>
      <c r="I865" s="173"/>
      <c r="J865" s="174"/>
      <c r="K865" s="175"/>
      <c r="L865" s="175"/>
      <c r="M865" s="175"/>
      <c r="N865" s="176"/>
      <c r="O865" s="176"/>
      <c r="P865" s="176"/>
      <c r="Q865" s="11" t="str">
        <f t="shared" si="90"/>
        <v/>
      </c>
      <c r="R865" s="171" t="str">
        <f t="shared" si="87"/>
        <v/>
      </c>
      <c r="S865" s="172" t="str">
        <f t="shared" si="88"/>
        <v/>
      </c>
      <c r="T865" s="3" t="str">
        <f t="shared" si="89"/>
        <v xml:space="preserve"> </v>
      </c>
      <c r="U865" s="3" t="str">
        <f>IF(D865&lt;&gt;"",VLOOKUP(D865,'Drop downs'!B:C,2,0),"")</f>
        <v/>
      </c>
      <c r="V865" s="3" t="str">
        <f t="shared" si="91"/>
        <v/>
      </c>
    </row>
    <row r="866" spans="1:22" x14ac:dyDescent="0.3">
      <c r="A866" s="47" t="str">
        <f t="shared" si="86"/>
        <v/>
      </c>
      <c r="B866" s="173"/>
      <c r="C866" s="173"/>
      <c r="D866" s="173"/>
      <c r="E866" s="173"/>
      <c r="F866" s="173"/>
      <c r="G866" s="173"/>
      <c r="H866" s="173"/>
      <c r="I866" s="173"/>
      <c r="J866" s="174"/>
      <c r="K866" s="175"/>
      <c r="L866" s="175"/>
      <c r="M866" s="175"/>
      <c r="N866" s="176"/>
      <c r="O866" s="176"/>
      <c r="P866" s="176"/>
      <c r="Q866" s="11" t="str">
        <f t="shared" si="90"/>
        <v/>
      </c>
      <c r="R866" s="171" t="str">
        <f t="shared" si="87"/>
        <v/>
      </c>
      <c r="S866" s="172" t="str">
        <f t="shared" si="88"/>
        <v/>
      </c>
      <c r="T866" s="3" t="str">
        <f t="shared" si="89"/>
        <v xml:space="preserve"> </v>
      </c>
      <c r="U866" s="3" t="str">
        <f>IF(D866&lt;&gt;"",VLOOKUP(D866,'Drop downs'!B:C,2,0),"")</f>
        <v/>
      </c>
      <c r="V866" s="3" t="str">
        <f t="shared" si="91"/>
        <v/>
      </c>
    </row>
    <row r="867" spans="1:22" x14ac:dyDescent="0.3">
      <c r="A867" s="47" t="str">
        <f t="shared" si="86"/>
        <v/>
      </c>
      <c r="B867" s="173"/>
      <c r="C867" s="173"/>
      <c r="D867" s="173"/>
      <c r="E867" s="173"/>
      <c r="F867" s="173"/>
      <c r="G867" s="173"/>
      <c r="H867" s="173"/>
      <c r="I867" s="173"/>
      <c r="J867" s="174"/>
      <c r="K867" s="175"/>
      <c r="L867" s="175"/>
      <c r="M867" s="175"/>
      <c r="N867" s="176"/>
      <c r="O867" s="176"/>
      <c r="P867" s="176"/>
      <c r="Q867" s="11" t="str">
        <f t="shared" si="90"/>
        <v/>
      </c>
      <c r="R867" s="171" t="str">
        <f t="shared" si="87"/>
        <v/>
      </c>
      <c r="S867" s="172" t="str">
        <f t="shared" si="88"/>
        <v/>
      </c>
      <c r="T867" s="3" t="str">
        <f t="shared" si="89"/>
        <v xml:space="preserve"> </v>
      </c>
      <c r="U867" s="3" t="str">
        <f>IF(D867&lt;&gt;"",VLOOKUP(D867,'Drop downs'!B:C,2,0),"")</f>
        <v/>
      </c>
      <c r="V867" s="3" t="str">
        <f t="shared" si="91"/>
        <v/>
      </c>
    </row>
    <row r="868" spans="1:22" x14ac:dyDescent="0.3">
      <c r="A868" s="47" t="str">
        <f t="shared" si="86"/>
        <v/>
      </c>
      <c r="B868" s="173"/>
      <c r="C868" s="173"/>
      <c r="D868" s="173"/>
      <c r="E868" s="173"/>
      <c r="F868" s="173"/>
      <c r="G868" s="173"/>
      <c r="H868" s="173"/>
      <c r="I868" s="173"/>
      <c r="J868" s="174"/>
      <c r="K868" s="175"/>
      <c r="L868" s="175"/>
      <c r="M868" s="175"/>
      <c r="N868" s="176"/>
      <c r="O868" s="176"/>
      <c r="P868" s="176"/>
      <c r="Q868" s="11" t="str">
        <f t="shared" si="90"/>
        <v/>
      </c>
      <c r="R868" s="171" t="str">
        <f t="shared" si="87"/>
        <v/>
      </c>
      <c r="S868" s="172" t="str">
        <f t="shared" si="88"/>
        <v/>
      </c>
      <c r="T868" s="3" t="str">
        <f t="shared" si="89"/>
        <v xml:space="preserve"> </v>
      </c>
      <c r="U868" s="3" t="str">
        <f>IF(D868&lt;&gt;"",VLOOKUP(D868,'Drop downs'!B:C,2,0),"")</f>
        <v/>
      </c>
      <c r="V868" s="3" t="str">
        <f t="shared" si="91"/>
        <v/>
      </c>
    </row>
    <row r="869" spans="1:22" x14ac:dyDescent="0.3">
      <c r="A869" s="47" t="str">
        <f t="shared" si="86"/>
        <v/>
      </c>
      <c r="B869" s="173"/>
      <c r="C869" s="173"/>
      <c r="D869" s="173"/>
      <c r="E869" s="173"/>
      <c r="F869" s="173"/>
      <c r="G869" s="173"/>
      <c r="H869" s="173"/>
      <c r="I869" s="173"/>
      <c r="J869" s="174"/>
      <c r="K869" s="175"/>
      <c r="L869" s="175"/>
      <c r="M869" s="175"/>
      <c r="N869" s="176"/>
      <c r="O869" s="176"/>
      <c r="P869" s="176"/>
      <c r="Q869" s="11" t="str">
        <f t="shared" si="90"/>
        <v/>
      </c>
      <c r="R869" s="171" t="str">
        <f t="shared" si="87"/>
        <v/>
      </c>
      <c r="S869" s="172" t="str">
        <f t="shared" si="88"/>
        <v/>
      </c>
      <c r="T869" s="3" t="str">
        <f t="shared" si="89"/>
        <v xml:space="preserve"> </v>
      </c>
      <c r="U869" s="3" t="str">
        <f>IF(D869&lt;&gt;"",VLOOKUP(D869,'Drop downs'!B:C,2,0),"")</f>
        <v/>
      </c>
      <c r="V869" s="3" t="str">
        <f t="shared" si="91"/>
        <v/>
      </c>
    </row>
    <row r="870" spans="1:22" x14ac:dyDescent="0.3">
      <c r="A870" s="47" t="str">
        <f t="shared" si="86"/>
        <v/>
      </c>
      <c r="B870" s="173"/>
      <c r="C870" s="173"/>
      <c r="D870" s="173"/>
      <c r="E870" s="173"/>
      <c r="F870" s="173"/>
      <c r="G870" s="173"/>
      <c r="H870" s="173"/>
      <c r="I870" s="173"/>
      <c r="J870" s="174"/>
      <c r="K870" s="175"/>
      <c r="L870" s="175"/>
      <c r="M870" s="175"/>
      <c r="N870" s="176"/>
      <c r="O870" s="176"/>
      <c r="P870" s="176"/>
      <c r="Q870" s="11" t="str">
        <f t="shared" si="90"/>
        <v/>
      </c>
      <c r="R870" s="171" t="str">
        <f t="shared" si="87"/>
        <v/>
      </c>
      <c r="S870" s="172" t="str">
        <f t="shared" si="88"/>
        <v/>
      </c>
      <c r="T870" s="3" t="str">
        <f t="shared" si="89"/>
        <v xml:space="preserve"> </v>
      </c>
      <c r="U870" s="3" t="str">
        <f>IF(D870&lt;&gt;"",VLOOKUP(D870,'Drop downs'!B:C,2,0),"")</f>
        <v/>
      </c>
      <c r="V870" s="3" t="str">
        <f t="shared" si="91"/>
        <v/>
      </c>
    </row>
    <row r="871" spans="1:22" x14ac:dyDescent="0.3">
      <c r="A871" s="47" t="str">
        <f t="shared" si="86"/>
        <v/>
      </c>
      <c r="B871" s="173"/>
      <c r="C871" s="173"/>
      <c r="D871" s="173"/>
      <c r="E871" s="173"/>
      <c r="F871" s="173"/>
      <c r="G871" s="173"/>
      <c r="H871" s="173"/>
      <c r="I871" s="173"/>
      <c r="J871" s="174"/>
      <c r="K871" s="175"/>
      <c r="L871" s="175"/>
      <c r="M871" s="175"/>
      <c r="N871" s="176"/>
      <c r="O871" s="176"/>
      <c r="P871" s="176"/>
      <c r="Q871" s="11" t="str">
        <f t="shared" si="90"/>
        <v/>
      </c>
      <c r="R871" s="171" t="str">
        <f t="shared" si="87"/>
        <v/>
      </c>
      <c r="S871" s="172" t="str">
        <f t="shared" si="88"/>
        <v/>
      </c>
      <c r="T871" s="3" t="str">
        <f t="shared" si="89"/>
        <v xml:space="preserve"> </v>
      </c>
      <c r="U871" s="3" t="str">
        <f>IF(D871&lt;&gt;"",VLOOKUP(D871,'Drop downs'!B:C,2,0),"")</f>
        <v/>
      </c>
      <c r="V871" s="3" t="str">
        <f t="shared" si="91"/>
        <v/>
      </c>
    </row>
    <row r="872" spans="1:22" x14ac:dyDescent="0.3">
      <c r="A872" s="47" t="str">
        <f t="shared" si="86"/>
        <v/>
      </c>
      <c r="B872" s="173"/>
      <c r="C872" s="173"/>
      <c r="D872" s="173"/>
      <c r="E872" s="173"/>
      <c r="F872" s="173"/>
      <c r="G872" s="173"/>
      <c r="H872" s="173"/>
      <c r="I872" s="173"/>
      <c r="J872" s="174"/>
      <c r="K872" s="175"/>
      <c r="L872" s="175"/>
      <c r="M872" s="175"/>
      <c r="N872" s="176"/>
      <c r="O872" s="176"/>
      <c r="P872" s="176"/>
      <c r="Q872" s="11" t="str">
        <f t="shared" si="90"/>
        <v/>
      </c>
      <c r="R872" s="171" t="str">
        <f t="shared" si="87"/>
        <v/>
      </c>
      <c r="S872" s="172" t="str">
        <f t="shared" si="88"/>
        <v/>
      </c>
      <c r="T872" s="3" t="str">
        <f t="shared" si="89"/>
        <v xml:space="preserve"> </v>
      </c>
      <c r="U872" s="3" t="str">
        <f>IF(D872&lt;&gt;"",VLOOKUP(D872,'Drop downs'!B:C,2,0),"")</f>
        <v/>
      </c>
      <c r="V872" s="3" t="str">
        <f t="shared" si="91"/>
        <v/>
      </c>
    </row>
    <row r="873" spans="1:22" x14ac:dyDescent="0.3">
      <c r="A873" s="47" t="str">
        <f t="shared" si="86"/>
        <v/>
      </c>
      <c r="B873" s="173"/>
      <c r="C873" s="173"/>
      <c r="D873" s="173"/>
      <c r="E873" s="173"/>
      <c r="F873" s="173"/>
      <c r="G873" s="173"/>
      <c r="H873" s="173"/>
      <c r="I873" s="173"/>
      <c r="J873" s="174"/>
      <c r="K873" s="175"/>
      <c r="L873" s="175"/>
      <c r="M873" s="175"/>
      <c r="N873" s="176"/>
      <c r="O873" s="176"/>
      <c r="P873" s="176"/>
      <c r="Q873" s="11" t="str">
        <f t="shared" si="90"/>
        <v/>
      </c>
      <c r="R873" s="171" t="str">
        <f t="shared" si="87"/>
        <v/>
      </c>
      <c r="S873" s="172" t="str">
        <f t="shared" si="88"/>
        <v/>
      </c>
      <c r="T873" s="3" t="str">
        <f t="shared" si="89"/>
        <v xml:space="preserve"> </v>
      </c>
      <c r="U873" s="3" t="str">
        <f>IF(D873&lt;&gt;"",VLOOKUP(D873,'Drop downs'!B:C,2,0),"")</f>
        <v/>
      </c>
      <c r="V873" s="3" t="str">
        <f t="shared" si="91"/>
        <v/>
      </c>
    </row>
    <row r="874" spans="1:22" x14ac:dyDescent="0.3">
      <c r="A874" s="47" t="str">
        <f t="shared" si="86"/>
        <v/>
      </c>
      <c r="B874" s="173"/>
      <c r="C874" s="173"/>
      <c r="D874" s="173"/>
      <c r="E874" s="173"/>
      <c r="F874" s="173"/>
      <c r="G874" s="173"/>
      <c r="H874" s="173"/>
      <c r="I874" s="173"/>
      <c r="J874" s="174"/>
      <c r="K874" s="175"/>
      <c r="L874" s="175"/>
      <c r="M874" s="175"/>
      <c r="N874" s="176"/>
      <c r="O874" s="176"/>
      <c r="P874" s="176"/>
      <c r="Q874" s="11" t="str">
        <f t="shared" si="90"/>
        <v/>
      </c>
      <c r="R874" s="171" t="str">
        <f t="shared" si="87"/>
        <v/>
      </c>
      <c r="S874" s="172" t="str">
        <f t="shared" si="88"/>
        <v/>
      </c>
      <c r="T874" s="3" t="str">
        <f t="shared" si="89"/>
        <v xml:space="preserve"> </v>
      </c>
      <c r="U874" s="3" t="str">
        <f>IF(D874&lt;&gt;"",VLOOKUP(D874,'Drop downs'!B:C,2,0),"")</f>
        <v/>
      </c>
      <c r="V874" s="3" t="str">
        <f t="shared" si="91"/>
        <v/>
      </c>
    </row>
    <row r="875" spans="1:22" x14ac:dyDescent="0.3">
      <c r="A875" s="47" t="str">
        <f t="shared" si="86"/>
        <v/>
      </c>
      <c r="B875" s="173"/>
      <c r="C875" s="173"/>
      <c r="D875" s="173"/>
      <c r="E875" s="173"/>
      <c r="F875" s="173"/>
      <c r="G875" s="173"/>
      <c r="H875" s="173"/>
      <c r="I875" s="173"/>
      <c r="J875" s="174"/>
      <c r="K875" s="175"/>
      <c r="L875" s="175"/>
      <c r="M875" s="175"/>
      <c r="N875" s="176"/>
      <c r="O875" s="176"/>
      <c r="P875" s="176"/>
      <c r="Q875" s="11" t="str">
        <f t="shared" si="90"/>
        <v/>
      </c>
      <c r="R875" s="171" t="str">
        <f t="shared" si="87"/>
        <v/>
      </c>
      <c r="S875" s="172" t="str">
        <f t="shared" si="88"/>
        <v/>
      </c>
      <c r="T875" s="3" t="str">
        <f t="shared" si="89"/>
        <v xml:space="preserve"> </v>
      </c>
      <c r="U875" s="3" t="str">
        <f>IF(D875&lt;&gt;"",VLOOKUP(D875,'Drop downs'!B:C,2,0),"")</f>
        <v/>
      </c>
      <c r="V875" s="3" t="str">
        <f t="shared" si="91"/>
        <v/>
      </c>
    </row>
    <row r="876" spans="1:22" x14ac:dyDescent="0.3">
      <c r="A876" s="47" t="str">
        <f t="shared" si="86"/>
        <v/>
      </c>
      <c r="B876" s="173"/>
      <c r="C876" s="173"/>
      <c r="D876" s="173"/>
      <c r="E876" s="173"/>
      <c r="F876" s="173"/>
      <c r="G876" s="173"/>
      <c r="H876" s="173"/>
      <c r="I876" s="173"/>
      <c r="J876" s="174"/>
      <c r="K876" s="175"/>
      <c r="L876" s="175"/>
      <c r="M876" s="175"/>
      <c r="N876" s="176"/>
      <c r="O876" s="176"/>
      <c r="P876" s="176"/>
      <c r="Q876" s="11" t="str">
        <f t="shared" si="90"/>
        <v/>
      </c>
      <c r="R876" s="171" t="str">
        <f t="shared" si="87"/>
        <v/>
      </c>
      <c r="S876" s="172" t="str">
        <f t="shared" si="88"/>
        <v/>
      </c>
      <c r="T876" s="3" t="str">
        <f t="shared" si="89"/>
        <v xml:space="preserve"> </v>
      </c>
      <c r="U876" s="3" t="str">
        <f>IF(D876&lt;&gt;"",VLOOKUP(D876,'Drop downs'!B:C,2,0),"")</f>
        <v/>
      </c>
      <c r="V876" s="3" t="str">
        <f t="shared" si="91"/>
        <v/>
      </c>
    </row>
    <row r="877" spans="1:22" x14ac:dyDescent="0.3">
      <c r="A877" s="47" t="str">
        <f t="shared" si="86"/>
        <v/>
      </c>
      <c r="B877" s="173"/>
      <c r="C877" s="173"/>
      <c r="D877" s="173"/>
      <c r="E877" s="173"/>
      <c r="F877" s="173"/>
      <c r="G877" s="173"/>
      <c r="H877" s="173"/>
      <c r="I877" s="173"/>
      <c r="J877" s="174"/>
      <c r="K877" s="175"/>
      <c r="L877" s="175"/>
      <c r="M877" s="175"/>
      <c r="N877" s="176"/>
      <c r="O877" s="176"/>
      <c r="P877" s="176"/>
      <c r="Q877" s="11" t="str">
        <f t="shared" si="90"/>
        <v/>
      </c>
      <c r="R877" s="171" t="str">
        <f t="shared" si="87"/>
        <v/>
      </c>
      <c r="S877" s="172" t="str">
        <f t="shared" si="88"/>
        <v/>
      </c>
      <c r="T877" s="3" t="str">
        <f t="shared" si="89"/>
        <v xml:space="preserve"> </v>
      </c>
      <c r="U877" s="3" t="str">
        <f>IF(D877&lt;&gt;"",VLOOKUP(D877,'Drop downs'!B:C,2,0),"")</f>
        <v/>
      </c>
      <c r="V877" s="3" t="str">
        <f t="shared" si="91"/>
        <v/>
      </c>
    </row>
    <row r="878" spans="1:22" x14ac:dyDescent="0.3">
      <c r="A878" s="47" t="str">
        <f t="shared" si="86"/>
        <v/>
      </c>
      <c r="B878" s="173"/>
      <c r="C878" s="173"/>
      <c r="D878" s="173"/>
      <c r="E878" s="173"/>
      <c r="F878" s="173"/>
      <c r="G878" s="173"/>
      <c r="H878" s="173"/>
      <c r="I878" s="173"/>
      <c r="J878" s="174"/>
      <c r="K878" s="175"/>
      <c r="L878" s="175"/>
      <c r="M878" s="175"/>
      <c r="N878" s="176"/>
      <c r="O878" s="176"/>
      <c r="P878" s="176"/>
      <c r="Q878" s="11" t="str">
        <f t="shared" si="90"/>
        <v/>
      </c>
      <c r="R878" s="171" t="str">
        <f t="shared" si="87"/>
        <v/>
      </c>
      <c r="S878" s="172" t="str">
        <f t="shared" si="88"/>
        <v/>
      </c>
      <c r="T878" s="3" t="str">
        <f t="shared" si="89"/>
        <v xml:space="preserve"> </v>
      </c>
      <c r="U878" s="3" t="str">
        <f>IF(D878&lt;&gt;"",VLOOKUP(D878,'Drop downs'!B:C,2,0),"")</f>
        <v/>
      </c>
      <c r="V878" s="3" t="str">
        <f t="shared" si="91"/>
        <v/>
      </c>
    </row>
    <row r="879" spans="1:22" x14ac:dyDescent="0.3">
      <c r="A879" s="47" t="str">
        <f t="shared" si="86"/>
        <v/>
      </c>
      <c r="B879" s="173"/>
      <c r="C879" s="173"/>
      <c r="D879" s="173"/>
      <c r="E879" s="173"/>
      <c r="F879" s="173"/>
      <c r="G879" s="173"/>
      <c r="H879" s="173"/>
      <c r="I879" s="173"/>
      <c r="J879" s="174"/>
      <c r="K879" s="175"/>
      <c r="L879" s="175"/>
      <c r="M879" s="175"/>
      <c r="N879" s="176"/>
      <c r="O879" s="176"/>
      <c r="P879" s="176"/>
      <c r="Q879" s="11" t="str">
        <f t="shared" si="90"/>
        <v/>
      </c>
      <c r="R879" s="171" t="str">
        <f t="shared" si="87"/>
        <v/>
      </c>
      <c r="S879" s="172" t="str">
        <f t="shared" si="88"/>
        <v/>
      </c>
      <c r="T879" s="3" t="str">
        <f t="shared" si="89"/>
        <v xml:space="preserve"> </v>
      </c>
      <c r="U879" s="3" t="str">
        <f>IF(D879&lt;&gt;"",VLOOKUP(D879,'Drop downs'!B:C,2,0),"")</f>
        <v/>
      </c>
      <c r="V879" s="3" t="str">
        <f t="shared" si="91"/>
        <v/>
      </c>
    </row>
    <row r="880" spans="1:22" x14ac:dyDescent="0.3">
      <c r="A880" s="47" t="str">
        <f t="shared" si="86"/>
        <v/>
      </c>
      <c r="B880" s="173"/>
      <c r="C880" s="173"/>
      <c r="D880" s="173"/>
      <c r="E880" s="173"/>
      <c r="F880" s="173"/>
      <c r="G880" s="173"/>
      <c r="H880" s="173"/>
      <c r="I880" s="173"/>
      <c r="J880" s="174"/>
      <c r="K880" s="175"/>
      <c r="L880" s="175"/>
      <c r="M880" s="175"/>
      <c r="N880" s="176"/>
      <c r="O880" s="176"/>
      <c r="P880" s="176"/>
      <c r="Q880" s="11" t="str">
        <f t="shared" si="90"/>
        <v/>
      </c>
      <c r="R880" s="171" t="str">
        <f t="shared" si="87"/>
        <v/>
      </c>
      <c r="S880" s="172" t="str">
        <f t="shared" si="88"/>
        <v/>
      </c>
      <c r="T880" s="3" t="str">
        <f t="shared" si="89"/>
        <v xml:space="preserve"> </v>
      </c>
      <c r="U880" s="3" t="str">
        <f>IF(D880&lt;&gt;"",VLOOKUP(D880,'Drop downs'!B:C,2,0),"")</f>
        <v/>
      </c>
      <c r="V880" s="3" t="str">
        <f t="shared" si="91"/>
        <v/>
      </c>
    </row>
    <row r="881" spans="1:22" x14ac:dyDescent="0.3">
      <c r="A881" s="47" t="str">
        <f t="shared" si="86"/>
        <v/>
      </c>
      <c r="B881" s="173"/>
      <c r="C881" s="173"/>
      <c r="D881" s="173"/>
      <c r="E881" s="173"/>
      <c r="F881" s="173"/>
      <c r="G881" s="173"/>
      <c r="H881" s="173"/>
      <c r="I881" s="173"/>
      <c r="J881" s="174"/>
      <c r="K881" s="175"/>
      <c r="L881" s="175"/>
      <c r="M881" s="175"/>
      <c r="N881" s="176"/>
      <c r="O881" s="176"/>
      <c r="P881" s="176"/>
      <c r="Q881" s="11" t="str">
        <f t="shared" si="90"/>
        <v/>
      </c>
      <c r="R881" s="171" t="str">
        <f t="shared" si="87"/>
        <v/>
      </c>
      <c r="S881" s="172" t="str">
        <f t="shared" si="88"/>
        <v/>
      </c>
      <c r="T881" s="3" t="str">
        <f t="shared" si="89"/>
        <v xml:space="preserve"> </v>
      </c>
      <c r="U881" s="3" t="str">
        <f>IF(D881&lt;&gt;"",VLOOKUP(D881,'Drop downs'!B:C,2,0),"")</f>
        <v/>
      </c>
      <c r="V881" s="3" t="str">
        <f t="shared" si="91"/>
        <v/>
      </c>
    </row>
    <row r="882" spans="1:22" x14ac:dyDescent="0.3">
      <c r="A882" s="47" t="str">
        <f t="shared" si="86"/>
        <v/>
      </c>
      <c r="B882" s="173"/>
      <c r="C882" s="173"/>
      <c r="D882" s="173"/>
      <c r="E882" s="173"/>
      <c r="F882" s="173"/>
      <c r="G882" s="173"/>
      <c r="H882" s="173"/>
      <c r="I882" s="173"/>
      <c r="J882" s="174"/>
      <c r="K882" s="175"/>
      <c r="L882" s="175"/>
      <c r="M882" s="175"/>
      <c r="N882" s="176"/>
      <c r="O882" s="176"/>
      <c r="P882" s="176"/>
      <c r="Q882" s="11" t="str">
        <f t="shared" si="90"/>
        <v/>
      </c>
      <c r="R882" s="171" t="str">
        <f t="shared" si="87"/>
        <v/>
      </c>
      <c r="S882" s="172" t="str">
        <f t="shared" si="88"/>
        <v/>
      </c>
      <c r="T882" s="3" t="str">
        <f t="shared" si="89"/>
        <v xml:space="preserve"> </v>
      </c>
      <c r="U882" s="3" t="str">
        <f>IF(D882&lt;&gt;"",VLOOKUP(D882,'Drop downs'!B:C,2,0),"")</f>
        <v/>
      </c>
      <c r="V882" s="3" t="str">
        <f t="shared" si="91"/>
        <v/>
      </c>
    </row>
    <row r="883" spans="1:22" x14ac:dyDescent="0.3">
      <c r="A883" s="47" t="str">
        <f t="shared" si="86"/>
        <v/>
      </c>
      <c r="B883" s="173"/>
      <c r="C883" s="173"/>
      <c r="D883" s="173"/>
      <c r="E883" s="173"/>
      <c r="F883" s="173"/>
      <c r="G883" s="173"/>
      <c r="H883" s="173"/>
      <c r="I883" s="173"/>
      <c r="J883" s="174"/>
      <c r="K883" s="175"/>
      <c r="L883" s="175"/>
      <c r="M883" s="175"/>
      <c r="N883" s="176"/>
      <c r="O883" s="176"/>
      <c r="P883" s="176"/>
      <c r="Q883" s="11" t="str">
        <f t="shared" si="90"/>
        <v/>
      </c>
      <c r="R883" s="171" t="str">
        <f t="shared" si="87"/>
        <v/>
      </c>
      <c r="S883" s="172" t="str">
        <f t="shared" si="88"/>
        <v/>
      </c>
      <c r="T883" s="3" t="str">
        <f t="shared" si="89"/>
        <v xml:space="preserve"> </v>
      </c>
      <c r="U883" s="3" t="str">
        <f>IF(D883&lt;&gt;"",VLOOKUP(D883,'Drop downs'!B:C,2,0),"")</f>
        <v/>
      </c>
      <c r="V883" s="3" t="str">
        <f t="shared" si="91"/>
        <v/>
      </c>
    </row>
    <row r="884" spans="1:22" x14ac:dyDescent="0.3">
      <c r="A884" s="47" t="str">
        <f t="shared" si="86"/>
        <v/>
      </c>
      <c r="B884" s="173"/>
      <c r="C884" s="173"/>
      <c r="D884" s="173"/>
      <c r="E884" s="173"/>
      <c r="F884" s="173"/>
      <c r="G884" s="173"/>
      <c r="H884" s="173"/>
      <c r="I884" s="173"/>
      <c r="J884" s="174"/>
      <c r="K884" s="175"/>
      <c r="L884" s="175"/>
      <c r="M884" s="175"/>
      <c r="N884" s="176"/>
      <c r="O884" s="176"/>
      <c r="P884" s="176"/>
      <c r="Q884" s="11" t="str">
        <f t="shared" si="90"/>
        <v/>
      </c>
      <c r="R884" s="171" t="str">
        <f t="shared" si="87"/>
        <v/>
      </c>
      <c r="S884" s="172" t="str">
        <f t="shared" si="88"/>
        <v/>
      </c>
      <c r="T884" s="3" t="str">
        <f t="shared" si="89"/>
        <v xml:space="preserve"> </v>
      </c>
      <c r="U884" s="3" t="str">
        <f>IF(D884&lt;&gt;"",VLOOKUP(D884,'Drop downs'!B:C,2,0),"")</f>
        <v/>
      </c>
      <c r="V884" s="3" t="str">
        <f t="shared" si="91"/>
        <v/>
      </c>
    </row>
    <row r="885" spans="1:22" x14ac:dyDescent="0.3">
      <c r="A885" s="47" t="str">
        <f t="shared" si="86"/>
        <v/>
      </c>
      <c r="B885" s="173"/>
      <c r="C885" s="173"/>
      <c r="D885" s="173"/>
      <c r="E885" s="173"/>
      <c r="F885" s="173"/>
      <c r="G885" s="173"/>
      <c r="H885" s="173"/>
      <c r="I885" s="173"/>
      <c r="J885" s="174"/>
      <c r="K885" s="175"/>
      <c r="L885" s="175"/>
      <c r="M885" s="175"/>
      <c r="N885" s="176"/>
      <c r="O885" s="176"/>
      <c r="P885" s="176"/>
      <c r="Q885" s="11" t="str">
        <f t="shared" si="90"/>
        <v/>
      </c>
      <c r="R885" s="171" t="str">
        <f t="shared" si="87"/>
        <v/>
      </c>
      <c r="S885" s="172" t="str">
        <f t="shared" si="88"/>
        <v/>
      </c>
      <c r="T885" s="3" t="str">
        <f t="shared" si="89"/>
        <v xml:space="preserve"> </v>
      </c>
      <c r="U885" s="3" t="str">
        <f>IF(D885&lt;&gt;"",VLOOKUP(D885,'Drop downs'!B:C,2,0),"")</f>
        <v/>
      </c>
      <c r="V885" s="3" t="str">
        <f t="shared" si="91"/>
        <v/>
      </c>
    </row>
    <row r="886" spans="1:22" x14ac:dyDescent="0.3">
      <c r="A886" s="47" t="str">
        <f t="shared" si="86"/>
        <v/>
      </c>
      <c r="B886" s="173"/>
      <c r="C886" s="173"/>
      <c r="D886" s="173"/>
      <c r="E886" s="173"/>
      <c r="F886" s="173"/>
      <c r="G886" s="173"/>
      <c r="H886" s="173"/>
      <c r="I886" s="173"/>
      <c r="J886" s="174"/>
      <c r="K886" s="175"/>
      <c r="L886" s="175"/>
      <c r="M886" s="175"/>
      <c r="N886" s="176"/>
      <c r="O886" s="176"/>
      <c r="P886" s="176"/>
      <c r="Q886" s="11" t="str">
        <f t="shared" si="90"/>
        <v/>
      </c>
      <c r="R886" s="171" t="str">
        <f t="shared" si="87"/>
        <v/>
      </c>
      <c r="S886" s="172" t="str">
        <f t="shared" si="88"/>
        <v/>
      </c>
      <c r="T886" s="3" t="str">
        <f t="shared" si="89"/>
        <v xml:space="preserve"> </v>
      </c>
      <c r="U886" s="3" t="str">
        <f>IF(D886&lt;&gt;"",VLOOKUP(D886,'Drop downs'!B:C,2,0),"")</f>
        <v/>
      </c>
      <c r="V886" s="3" t="str">
        <f t="shared" si="91"/>
        <v/>
      </c>
    </row>
    <row r="887" spans="1:22" x14ac:dyDescent="0.3">
      <c r="A887" s="47" t="str">
        <f t="shared" si="86"/>
        <v/>
      </c>
      <c r="B887" s="173"/>
      <c r="C887" s="173"/>
      <c r="D887" s="173"/>
      <c r="E887" s="173"/>
      <c r="F887" s="173"/>
      <c r="G887" s="173"/>
      <c r="H887" s="173"/>
      <c r="I887" s="173"/>
      <c r="J887" s="174"/>
      <c r="K887" s="175"/>
      <c r="L887" s="175"/>
      <c r="M887" s="175"/>
      <c r="N887" s="176"/>
      <c r="O887" s="176"/>
      <c r="P887" s="176"/>
      <c r="Q887" s="11" t="str">
        <f t="shared" si="90"/>
        <v/>
      </c>
      <c r="R887" s="171" t="str">
        <f t="shared" si="87"/>
        <v/>
      </c>
      <c r="S887" s="172" t="str">
        <f t="shared" si="88"/>
        <v/>
      </c>
      <c r="T887" s="3" t="str">
        <f t="shared" si="89"/>
        <v xml:space="preserve"> </v>
      </c>
      <c r="U887" s="3" t="str">
        <f>IF(D887&lt;&gt;"",VLOOKUP(D887,'Drop downs'!B:C,2,0),"")</f>
        <v/>
      </c>
      <c r="V887" s="3" t="str">
        <f t="shared" si="91"/>
        <v/>
      </c>
    </row>
    <row r="888" spans="1:22" x14ac:dyDescent="0.3">
      <c r="A888" s="47" t="str">
        <f t="shared" si="86"/>
        <v/>
      </c>
      <c r="B888" s="173"/>
      <c r="C888" s="173"/>
      <c r="D888" s="173"/>
      <c r="E888" s="173"/>
      <c r="F888" s="173"/>
      <c r="G888" s="173"/>
      <c r="H888" s="173"/>
      <c r="I888" s="173"/>
      <c r="J888" s="174"/>
      <c r="K888" s="175"/>
      <c r="L888" s="175"/>
      <c r="M888" s="175"/>
      <c r="N888" s="176"/>
      <c r="O888" s="176"/>
      <c r="P888" s="176"/>
      <c r="Q888" s="11" t="str">
        <f t="shared" si="90"/>
        <v/>
      </c>
      <c r="R888" s="171" t="str">
        <f t="shared" si="87"/>
        <v/>
      </c>
      <c r="S888" s="172" t="str">
        <f t="shared" si="88"/>
        <v/>
      </c>
      <c r="T888" s="3" t="str">
        <f t="shared" si="89"/>
        <v xml:space="preserve"> </v>
      </c>
      <c r="U888" s="3" t="str">
        <f>IF(D888&lt;&gt;"",VLOOKUP(D888,'Drop downs'!B:C,2,0),"")</f>
        <v/>
      </c>
      <c r="V888" s="3" t="str">
        <f t="shared" si="91"/>
        <v/>
      </c>
    </row>
    <row r="889" spans="1:22" x14ac:dyDescent="0.3">
      <c r="A889" s="47" t="str">
        <f t="shared" si="86"/>
        <v/>
      </c>
      <c r="B889" s="173"/>
      <c r="C889" s="173"/>
      <c r="D889" s="173"/>
      <c r="E889" s="173"/>
      <c r="F889" s="173"/>
      <c r="G889" s="173"/>
      <c r="H889" s="173"/>
      <c r="I889" s="173"/>
      <c r="J889" s="174"/>
      <c r="K889" s="175"/>
      <c r="L889" s="175"/>
      <c r="M889" s="175"/>
      <c r="N889" s="176"/>
      <c r="O889" s="176"/>
      <c r="P889" s="176"/>
      <c r="Q889" s="11" t="str">
        <f t="shared" si="90"/>
        <v/>
      </c>
      <c r="R889" s="171" t="str">
        <f t="shared" si="87"/>
        <v/>
      </c>
      <c r="S889" s="172" t="str">
        <f t="shared" si="88"/>
        <v/>
      </c>
      <c r="T889" s="3" t="str">
        <f t="shared" si="89"/>
        <v xml:space="preserve"> </v>
      </c>
      <c r="U889" s="3" t="str">
        <f>IF(D889&lt;&gt;"",VLOOKUP(D889,'Drop downs'!B:C,2,0),"")</f>
        <v/>
      </c>
      <c r="V889" s="3" t="str">
        <f t="shared" si="91"/>
        <v/>
      </c>
    </row>
    <row r="890" spans="1:22" x14ac:dyDescent="0.3">
      <c r="A890" s="47" t="str">
        <f t="shared" si="86"/>
        <v/>
      </c>
      <c r="B890" s="173"/>
      <c r="C890" s="173"/>
      <c r="D890" s="173"/>
      <c r="E890" s="173"/>
      <c r="F890" s="173"/>
      <c r="G890" s="173"/>
      <c r="H890" s="173"/>
      <c r="I890" s="173"/>
      <c r="J890" s="174"/>
      <c r="K890" s="175"/>
      <c r="L890" s="175"/>
      <c r="M890" s="175"/>
      <c r="N890" s="176"/>
      <c r="O890" s="176"/>
      <c r="P890" s="176"/>
      <c r="Q890" s="11" t="str">
        <f t="shared" si="90"/>
        <v/>
      </c>
      <c r="R890" s="171" t="str">
        <f t="shared" si="87"/>
        <v/>
      </c>
      <c r="S890" s="172" t="str">
        <f t="shared" si="88"/>
        <v/>
      </c>
      <c r="T890" s="3" t="str">
        <f t="shared" si="89"/>
        <v xml:space="preserve"> </v>
      </c>
      <c r="U890" s="3" t="str">
        <f>IF(D890&lt;&gt;"",VLOOKUP(D890,'Drop downs'!B:C,2,0),"")</f>
        <v/>
      </c>
      <c r="V890" s="3" t="str">
        <f t="shared" si="91"/>
        <v/>
      </c>
    </row>
    <row r="891" spans="1:22" x14ac:dyDescent="0.3">
      <c r="A891" s="47" t="str">
        <f t="shared" si="86"/>
        <v/>
      </c>
      <c r="B891" s="173"/>
      <c r="C891" s="173"/>
      <c r="D891" s="173"/>
      <c r="E891" s="173"/>
      <c r="F891" s="173"/>
      <c r="G891" s="173"/>
      <c r="H891" s="173"/>
      <c r="I891" s="173"/>
      <c r="J891" s="174"/>
      <c r="K891" s="175"/>
      <c r="L891" s="175"/>
      <c r="M891" s="175"/>
      <c r="N891" s="176"/>
      <c r="O891" s="176"/>
      <c r="P891" s="176"/>
      <c r="Q891" s="11" t="str">
        <f t="shared" si="90"/>
        <v/>
      </c>
      <c r="R891" s="171" t="str">
        <f t="shared" si="87"/>
        <v/>
      </c>
      <c r="S891" s="172" t="str">
        <f t="shared" si="88"/>
        <v/>
      </c>
      <c r="T891" s="3" t="str">
        <f t="shared" si="89"/>
        <v xml:space="preserve"> </v>
      </c>
      <c r="U891" s="3" t="str">
        <f>IF(D891&lt;&gt;"",VLOOKUP(D891,'Drop downs'!B:C,2,0),"")</f>
        <v/>
      </c>
      <c r="V891" s="3" t="str">
        <f t="shared" si="91"/>
        <v/>
      </c>
    </row>
    <row r="892" spans="1:22" x14ac:dyDescent="0.3">
      <c r="A892" s="47" t="str">
        <f t="shared" si="86"/>
        <v/>
      </c>
      <c r="B892" s="173"/>
      <c r="C892" s="173"/>
      <c r="D892" s="173"/>
      <c r="E892" s="173"/>
      <c r="F892" s="173"/>
      <c r="G892" s="173"/>
      <c r="H892" s="173"/>
      <c r="I892" s="173"/>
      <c r="J892" s="174"/>
      <c r="K892" s="175"/>
      <c r="L892" s="175"/>
      <c r="M892" s="175"/>
      <c r="N892" s="176"/>
      <c r="O892" s="176"/>
      <c r="P892" s="176"/>
      <c r="Q892" s="11" t="str">
        <f t="shared" si="90"/>
        <v/>
      </c>
      <c r="R892" s="171" t="str">
        <f t="shared" si="87"/>
        <v/>
      </c>
      <c r="S892" s="172" t="str">
        <f t="shared" si="88"/>
        <v/>
      </c>
      <c r="T892" s="3" t="str">
        <f t="shared" si="89"/>
        <v xml:space="preserve"> </v>
      </c>
      <c r="U892" s="3" t="str">
        <f>IF(D892&lt;&gt;"",VLOOKUP(D892,'Drop downs'!B:C,2,0),"")</f>
        <v/>
      </c>
      <c r="V892" s="3" t="str">
        <f t="shared" si="91"/>
        <v/>
      </c>
    </row>
    <row r="893" spans="1:22" x14ac:dyDescent="0.3">
      <c r="A893" s="47" t="str">
        <f t="shared" si="86"/>
        <v/>
      </c>
      <c r="B893" s="173"/>
      <c r="C893" s="173"/>
      <c r="D893" s="173"/>
      <c r="E893" s="173"/>
      <c r="F893" s="173"/>
      <c r="G893" s="173"/>
      <c r="H893" s="173"/>
      <c r="I893" s="173"/>
      <c r="J893" s="174"/>
      <c r="K893" s="175"/>
      <c r="L893" s="175"/>
      <c r="M893" s="175"/>
      <c r="N893" s="176"/>
      <c r="O893" s="176"/>
      <c r="P893" s="176"/>
      <c r="Q893" s="11" t="str">
        <f t="shared" si="90"/>
        <v/>
      </c>
      <c r="R893" s="171" t="str">
        <f t="shared" si="87"/>
        <v/>
      </c>
      <c r="S893" s="172" t="str">
        <f t="shared" si="88"/>
        <v/>
      </c>
      <c r="T893" s="3" t="str">
        <f t="shared" si="89"/>
        <v xml:space="preserve"> </v>
      </c>
      <c r="U893" s="3" t="str">
        <f>IF(D893&lt;&gt;"",VLOOKUP(D893,'Drop downs'!B:C,2,0),"")</f>
        <v/>
      </c>
      <c r="V893" s="3" t="str">
        <f t="shared" si="91"/>
        <v/>
      </c>
    </row>
    <row r="894" spans="1:22" x14ac:dyDescent="0.3">
      <c r="A894" s="47" t="str">
        <f t="shared" si="86"/>
        <v/>
      </c>
      <c r="B894" s="173"/>
      <c r="C894" s="173"/>
      <c r="D894" s="173"/>
      <c r="E894" s="173"/>
      <c r="F894" s="173"/>
      <c r="G894" s="173"/>
      <c r="H894" s="173"/>
      <c r="I894" s="173"/>
      <c r="J894" s="174"/>
      <c r="K894" s="175"/>
      <c r="L894" s="175"/>
      <c r="M894" s="175"/>
      <c r="N894" s="176"/>
      <c r="O894" s="176"/>
      <c r="P894" s="176"/>
      <c r="Q894" s="11" t="str">
        <f t="shared" si="90"/>
        <v/>
      </c>
      <c r="R894" s="171" t="str">
        <f t="shared" si="87"/>
        <v/>
      </c>
      <c r="S894" s="172" t="str">
        <f t="shared" si="88"/>
        <v/>
      </c>
      <c r="T894" s="3" t="str">
        <f t="shared" si="89"/>
        <v xml:space="preserve"> </v>
      </c>
      <c r="U894" s="3" t="str">
        <f>IF(D894&lt;&gt;"",VLOOKUP(D894,'Drop downs'!B:C,2,0),"")</f>
        <v/>
      </c>
      <c r="V894" s="3" t="str">
        <f t="shared" si="91"/>
        <v/>
      </c>
    </row>
    <row r="895" spans="1:22" x14ac:dyDescent="0.3">
      <c r="A895" s="47" t="str">
        <f t="shared" ref="A895:A958" si="92">IF(C894&lt;&gt;0,A894+1,"")</f>
        <v/>
      </c>
      <c r="B895" s="173"/>
      <c r="C895" s="173"/>
      <c r="D895" s="173"/>
      <c r="E895" s="173"/>
      <c r="F895" s="173"/>
      <c r="G895" s="173"/>
      <c r="H895" s="173"/>
      <c r="I895" s="173"/>
      <c r="J895" s="174"/>
      <c r="K895" s="175"/>
      <c r="L895" s="175"/>
      <c r="M895" s="175"/>
      <c r="N895" s="176"/>
      <c r="O895" s="176"/>
      <c r="P895" s="176"/>
      <c r="Q895" s="11" t="str">
        <f t="shared" si="90"/>
        <v/>
      </c>
      <c r="R895" s="171" t="str">
        <f t="shared" ref="R895:R958" si="93">IF(O895&lt;&gt;"",EDATE(O895,$N$6),"")</f>
        <v/>
      </c>
      <c r="S895" s="172" t="str">
        <f t="shared" ref="S895:S958" si="94">IFERROR(EOMONTH(R895,-1)+1,"")</f>
        <v/>
      </c>
      <c r="T895" s="3" t="str">
        <f t="shared" ref="T895:T958" si="95">J895&amp;" "&amp;D895</f>
        <v xml:space="preserve"> </v>
      </c>
      <c r="U895" s="3" t="str">
        <f>IF(D895&lt;&gt;"",VLOOKUP(D895,'Drop downs'!B:C,2,0),"")</f>
        <v/>
      </c>
      <c r="V895" s="3" t="str">
        <f t="shared" si="91"/>
        <v/>
      </c>
    </row>
    <row r="896" spans="1:22" x14ac:dyDescent="0.3">
      <c r="A896" s="47" t="str">
        <f t="shared" si="92"/>
        <v/>
      </c>
      <c r="B896" s="173"/>
      <c r="C896" s="173"/>
      <c r="D896" s="173"/>
      <c r="E896" s="173"/>
      <c r="F896" s="173"/>
      <c r="G896" s="173"/>
      <c r="H896" s="173"/>
      <c r="I896" s="173"/>
      <c r="J896" s="174"/>
      <c r="K896" s="175"/>
      <c r="L896" s="175"/>
      <c r="M896" s="175"/>
      <c r="N896" s="176"/>
      <c r="O896" s="176"/>
      <c r="P896" s="176"/>
      <c r="Q896" s="11" t="str">
        <f t="shared" si="90"/>
        <v/>
      </c>
      <c r="R896" s="171" t="str">
        <f t="shared" si="93"/>
        <v/>
      </c>
      <c r="S896" s="172" t="str">
        <f t="shared" si="94"/>
        <v/>
      </c>
      <c r="T896" s="3" t="str">
        <f t="shared" si="95"/>
        <v xml:space="preserve"> </v>
      </c>
      <c r="U896" s="3" t="str">
        <f>IF(D896&lt;&gt;"",VLOOKUP(D896,'Drop downs'!B:C,2,0),"")</f>
        <v/>
      </c>
      <c r="V896" s="3" t="str">
        <f t="shared" si="91"/>
        <v/>
      </c>
    </row>
    <row r="897" spans="1:22" x14ac:dyDescent="0.3">
      <c r="A897" s="47" t="str">
        <f t="shared" si="92"/>
        <v/>
      </c>
      <c r="B897" s="173"/>
      <c r="C897" s="173"/>
      <c r="D897" s="173"/>
      <c r="E897" s="173"/>
      <c r="F897" s="173"/>
      <c r="G897" s="173"/>
      <c r="H897" s="173"/>
      <c r="I897" s="173"/>
      <c r="J897" s="174"/>
      <c r="K897" s="175"/>
      <c r="L897" s="175"/>
      <c r="M897" s="175"/>
      <c r="N897" s="176"/>
      <c r="O897" s="176"/>
      <c r="P897" s="176"/>
      <c r="Q897" s="11" t="str">
        <f t="shared" si="90"/>
        <v/>
      </c>
      <c r="R897" s="171" t="str">
        <f t="shared" si="93"/>
        <v/>
      </c>
      <c r="S897" s="172" t="str">
        <f t="shared" si="94"/>
        <v/>
      </c>
      <c r="T897" s="3" t="str">
        <f t="shared" si="95"/>
        <v xml:space="preserve"> </v>
      </c>
      <c r="U897" s="3" t="str">
        <f>IF(D897&lt;&gt;"",VLOOKUP(D897,'Drop downs'!B:C,2,0),"")</f>
        <v/>
      </c>
      <c r="V897" s="3" t="str">
        <f t="shared" si="91"/>
        <v/>
      </c>
    </row>
    <row r="898" spans="1:22" x14ac:dyDescent="0.3">
      <c r="A898" s="47" t="str">
        <f t="shared" si="92"/>
        <v/>
      </c>
      <c r="B898" s="173"/>
      <c r="C898" s="173"/>
      <c r="D898" s="173"/>
      <c r="E898" s="173"/>
      <c r="F898" s="173"/>
      <c r="G898" s="173"/>
      <c r="H898" s="173"/>
      <c r="I898" s="173"/>
      <c r="J898" s="174"/>
      <c r="K898" s="175"/>
      <c r="L898" s="175"/>
      <c r="M898" s="175"/>
      <c r="N898" s="176"/>
      <c r="O898" s="176"/>
      <c r="P898" s="176"/>
      <c r="Q898" s="11" t="str">
        <f t="shared" si="90"/>
        <v/>
      </c>
      <c r="R898" s="171" t="str">
        <f t="shared" si="93"/>
        <v/>
      </c>
      <c r="S898" s="172" t="str">
        <f t="shared" si="94"/>
        <v/>
      </c>
      <c r="T898" s="3" t="str">
        <f t="shared" si="95"/>
        <v xml:space="preserve"> </v>
      </c>
      <c r="U898" s="3" t="str">
        <f>IF(D898&lt;&gt;"",VLOOKUP(D898,'Drop downs'!B:C,2,0),"")</f>
        <v/>
      </c>
      <c r="V898" s="3" t="str">
        <f t="shared" si="91"/>
        <v/>
      </c>
    </row>
    <row r="899" spans="1:22" x14ac:dyDescent="0.3">
      <c r="A899" s="47" t="str">
        <f t="shared" si="92"/>
        <v/>
      </c>
      <c r="B899" s="173"/>
      <c r="C899" s="173"/>
      <c r="D899" s="173"/>
      <c r="E899" s="173"/>
      <c r="F899" s="173"/>
      <c r="G899" s="173"/>
      <c r="H899" s="173"/>
      <c r="I899" s="173"/>
      <c r="J899" s="174"/>
      <c r="K899" s="175"/>
      <c r="L899" s="175"/>
      <c r="M899" s="175"/>
      <c r="N899" s="176"/>
      <c r="O899" s="176"/>
      <c r="P899" s="176"/>
      <c r="Q899" s="11" t="str">
        <f t="shared" si="90"/>
        <v/>
      </c>
      <c r="R899" s="171" t="str">
        <f t="shared" si="93"/>
        <v/>
      </c>
      <c r="S899" s="172" t="str">
        <f t="shared" si="94"/>
        <v/>
      </c>
      <c r="T899" s="3" t="str">
        <f t="shared" si="95"/>
        <v xml:space="preserve"> </v>
      </c>
      <c r="U899" s="3" t="str">
        <f>IF(D899&lt;&gt;"",VLOOKUP(D899,'Drop downs'!B:C,2,0),"")</f>
        <v/>
      </c>
      <c r="V899" s="3" t="str">
        <f t="shared" si="91"/>
        <v/>
      </c>
    </row>
    <row r="900" spans="1:22" x14ac:dyDescent="0.3">
      <c r="A900" s="47" t="str">
        <f t="shared" si="92"/>
        <v/>
      </c>
      <c r="B900" s="173"/>
      <c r="C900" s="173"/>
      <c r="D900" s="173"/>
      <c r="E900" s="173"/>
      <c r="F900" s="173"/>
      <c r="G900" s="173"/>
      <c r="H900" s="173"/>
      <c r="I900" s="173"/>
      <c r="J900" s="174"/>
      <c r="K900" s="175"/>
      <c r="L900" s="175"/>
      <c r="M900" s="175"/>
      <c r="N900" s="176"/>
      <c r="O900" s="176"/>
      <c r="P900" s="176"/>
      <c r="Q900" s="11" t="str">
        <f t="shared" si="90"/>
        <v/>
      </c>
      <c r="R900" s="171" t="str">
        <f t="shared" si="93"/>
        <v/>
      </c>
      <c r="S900" s="172" t="str">
        <f t="shared" si="94"/>
        <v/>
      </c>
      <c r="T900" s="3" t="str">
        <f t="shared" si="95"/>
        <v xml:space="preserve"> </v>
      </c>
      <c r="U900" s="3" t="str">
        <f>IF(D900&lt;&gt;"",VLOOKUP(D900,'Drop downs'!B:C,2,0),"")</f>
        <v/>
      </c>
      <c r="V900" s="3" t="str">
        <f t="shared" si="91"/>
        <v/>
      </c>
    </row>
    <row r="901" spans="1:22" x14ac:dyDescent="0.3">
      <c r="A901" s="47" t="str">
        <f t="shared" si="92"/>
        <v/>
      </c>
      <c r="B901" s="173"/>
      <c r="C901" s="173"/>
      <c r="D901" s="173"/>
      <c r="E901" s="173"/>
      <c r="F901" s="173"/>
      <c r="G901" s="173"/>
      <c r="H901" s="173"/>
      <c r="I901" s="173"/>
      <c r="J901" s="174"/>
      <c r="K901" s="175"/>
      <c r="L901" s="175"/>
      <c r="M901" s="175"/>
      <c r="N901" s="176"/>
      <c r="O901" s="176"/>
      <c r="P901" s="176"/>
      <c r="Q901" s="11" t="str">
        <f t="shared" si="90"/>
        <v/>
      </c>
      <c r="R901" s="171" t="str">
        <f t="shared" si="93"/>
        <v/>
      </c>
      <c r="S901" s="172" t="str">
        <f t="shared" si="94"/>
        <v/>
      </c>
      <c r="T901" s="3" t="str">
        <f t="shared" si="95"/>
        <v xml:space="preserve"> </v>
      </c>
      <c r="U901" s="3" t="str">
        <f>IF(D901&lt;&gt;"",VLOOKUP(D901,'Drop downs'!B:C,2,0),"")</f>
        <v/>
      </c>
      <c r="V901" s="3" t="str">
        <f t="shared" si="91"/>
        <v/>
      </c>
    </row>
    <row r="902" spans="1:22" x14ac:dyDescent="0.3">
      <c r="A902" s="47" t="str">
        <f t="shared" si="92"/>
        <v/>
      </c>
      <c r="B902" s="173"/>
      <c r="C902" s="173"/>
      <c r="D902" s="173"/>
      <c r="E902" s="173"/>
      <c r="F902" s="173"/>
      <c r="G902" s="173"/>
      <c r="H902" s="173"/>
      <c r="I902" s="173"/>
      <c r="J902" s="174"/>
      <c r="K902" s="175"/>
      <c r="L902" s="175"/>
      <c r="M902" s="175"/>
      <c r="N902" s="176"/>
      <c r="O902" s="176"/>
      <c r="P902" s="176"/>
      <c r="Q902" s="11" t="str">
        <f t="shared" si="90"/>
        <v/>
      </c>
      <c r="R902" s="171" t="str">
        <f t="shared" si="93"/>
        <v/>
      </c>
      <c r="S902" s="172" t="str">
        <f t="shared" si="94"/>
        <v/>
      </c>
      <c r="T902" s="3" t="str">
        <f t="shared" si="95"/>
        <v xml:space="preserve"> </v>
      </c>
      <c r="U902" s="3" t="str">
        <f>IF(D902&lt;&gt;"",VLOOKUP(D902,'Drop downs'!B:C,2,0),"")</f>
        <v/>
      </c>
      <c r="V902" s="3" t="str">
        <f t="shared" si="91"/>
        <v/>
      </c>
    </row>
    <row r="903" spans="1:22" x14ac:dyDescent="0.3">
      <c r="A903" s="47" t="str">
        <f t="shared" si="92"/>
        <v/>
      </c>
      <c r="B903" s="173"/>
      <c r="C903" s="173"/>
      <c r="D903" s="173"/>
      <c r="E903" s="173"/>
      <c r="F903" s="173"/>
      <c r="G903" s="173"/>
      <c r="H903" s="173"/>
      <c r="I903" s="173"/>
      <c r="J903" s="174"/>
      <c r="K903" s="175"/>
      <c r="L903" s="175"/>
      <c r="M903" s="175"/>
      <c r="N903" s="176"/>
      <c r="O903" s="176"/>
      <c r="P903" s="176"/>
      <c r="Q903" s="11" t="str">
        <f t="shared" si="90"/>
        <v/>
      </c>
      <c r="R903" s="171" t="str">
        <f t="shared" si="93"/>
        <v/>
      </c>
      <c r="S903" s="172" t="str">
        <f t="shared" si="94"/>
        <v/>
      </c>
      <c r="T903" s="3" t="str">
        <f t="shared" si="95"/>
        <v xml:space="preserve"> </v>
      </c>
      <c r="U903" s="3" t="str">
        <f>IF(D903&lt;&gt;"",VLOOKUP(D903,'Drop downs'!B:C,2,0),"")</f>
        <v/>
      </c>
      <c r="V903" s="3" t="str">
        <f t="shared" si="91"/>
        <v/>
      </c>
    </row>
    <row r="904" spans="1:22" x14ac:dyDescent="0.3">
      <c r="A904" s="47" t="str">
        <f t="shared" si="92"/>
        <v/>
      </c>
      <c r="B904" s="173"/>
      <c r="C904" s="173"/>
      <c r="D904" s="173"/>
      <c r="E904" s="173"/>
      <c r="F904" s="173"/>
      <c r="G904" s="173"/>
      <c r="H904" s="173"/>
      <c r="I904" s="173"/>
      <c r="J904" s="174"/>
      <c r="K904" s="175"/>
      <c r="L904" s="175"/>
      <c r="M904" s="175"/>
      <c r="N904" s="176"/>
      <c r="O904" s="176"/>
      <c r="P904" s="176"/>
      <c r="Q904" s="11" t="str">
        <f t="shared" si="90"/>
        <v/>
      </c>
      <c r="R904" s="171" t="str">
        <f t="shared" si="93"/>
        <v/>
      </c>
      <c r="S904" s="172" t="str">
        <f t="shared" si="94"/>
        <v/>
      </c>
      <c r="T904" s="3" t="str">
        <f t="shared" si="95"/>
        <v xml:space="preserve"> </v>
      </c>
      <c r="U904" s="3" t="str">
        <f>IF(D904&lt;&gt;"",VLOOKUP(D904,'Drop downs'!B:C,2,0),"")</f>
        <v/>
      </c>
      <c r="V904" s="3" t="str">
        <f t="shared" si="91"/>
        <v/>
      </c>
    </row>
    <row r="905" spans="1:22" x14ac:dyDescent="0.3">
      <c r="A905" s="47" t="str">
        <f t="shared" si="92"/>
        <v/>
      </c>
      <c r="B905" s="173"/>
      <c r="C905" s="173"/>
      <c r="D905" s="173"/>
      <c r="E905" s="173"/>
      <c r="F905" s="173"/>
      <c r="G905" s="173"/>
      <c r="H905" s="173"/>
      <c r="I905" s="173"/>
      <c r="J905" s="174"/>
      <c r="K905" s="175"/>
      <c r="L905" s="175"/>
      <c r="M905" s="175"/>
      <c r="N905" s="176"/>
      <c r="O905" s="176"/>
      <c r="P905" s="176"/>
      <c r="Q905" s="11" t="str">
        <f t="shared" si="90"/>
        <v/>
      </c>
      <c r="R905" s="171" t="str">
        <f t="shared" si="93"/>
        <v/>
      </c>
      <c r="S905" s="172" t="str">
        <f t="shared" si="94"/>
        <v/>
      </c>
      <c r="T905" s="3" t="str">
        <f t="shared" si="95"/>
        <v xml:space="preserve"> </v>
      </c>
      <c r="U905" s="3" t="str">
        <f>IF(D905&lt;&gt;"",VLOOKUP(D905,'Drop downs'!B:C,2,0),"")</f>
        <v/>
      </c>
      <c r="V905" s="3" t="str">
        <f t="shared" si="91"/>
        <v/>
      </c>
    </row>
    <row r="906" spans="1:22" x14ac:dyDescent="0.3">
      <c r="A906" s="47" t="str">
        <f t="shared" si="92"/>
        <v/>
      </c>
      <c r="B906" s="173"/>
      <c r="C906" s="173"/>
      <c r="D906" s="173"/>
      <c r="E906" s="173"/>
      <c r="F906" s="173"/>
      <c r="G906" s="173"/>
      <c r="H906" s="173"/>
      <c r="I906" s="173"/>
      <c r="J906" s="174"/>
      <c r="K906" s="175"/>
      <c r="L906" s="175"/>
      <c r="M906" s="175"/>
      <c r="N906" s="176"/>
      <c r="O906" s="176"/>
      <c r="P906" s="176"/>
      <c r="Q906" s="11" t="str">
        <f t="shared" si="90"/>
        <v/>
      </c>
      <c r="R906" s="171" t="str">
        <f t="shared" si="93"/>
        <v/>
      </c>
      <c r="S906" s="172" t="str">
        <f t="shared" si="94"/>
        <v/>
      </c>
      <c r="T906" s="3" t="str">
        <f t="shared" si="95"/>
        <v xml:space="preserve"> </v>
      </c>
      <c r="U906" s="3" t="str">
        <f>IF(D906&lt;&gt;"",VLOOKUP(D906,'Drop downs'!B:C,2,0),"")</f>
        <v/>
      </c>
      <c r="V906" s="3" t="str">
        <f t="shared" si="91"/>
        <v/>
      </c>
    </row>
    <row r="907" spans="1:22" x14ac:dyDescent="0.3">
      <c r="A907" s="47" t="str">
        <f t="shared" si="92"/>
        <v/>
      </c>
      <c r="B907" s="173"/>
      <c r="C907" s="173"/>
      <c r="D907" s="173"/>
      <c r="E907" s="173"/>
      <c r="F907" s="173"/>
      <c r="G907" s="173"/>
      <c r="H907" s="173"/>
      <c r="I907" s="173"/>
      <c r="J907" s="174"/>
      <c r="K907" s="175"/>
      <c r="L907" s="175"/>
      <c r="M907" s="175"/>
      <c r="N907" s="176"/>
      <c r="O907" s="176"/>
      <c r="P907" s="176"/>
      <c r="Q907" s="11" t="str">
        <f t="shared" ref="Q907:Q970" si="96">IF(I907="contracted",M907,IF(M907&lt;&gt;"",M907*(1-$M$6),""))</f>
        <v/>
      </c>
      <c r="R907" s="171" t="str">
        <f t="shared" si="93"/>
        <v/>
      </c>
      <c r="S907" s="172" t="str">
        <f t="shared" si="94"/>
        <v/>
      </c>
      <c r="T907" s="3" t="str">
        <f t="shared" si="95"/>
        <v xml:space="preserve"> </v>
      </c>
      <c r="U907" s="3" t="str">
        <f>IF(D907&lt;&gt;"",VLOOKUP(D907,'Drop downs'!B:C,2,0),"")</f>
        <v/>
      </c>
      <c r="V907" s="3" t="str">
        <f t="shared" ref="V907:V970" si="97">IFERROR(R907-N907,"")</f>
        <v/>
      </c>
    </row>
    <row r="908" spans="1:22" x14ac:dyDescent="0.3">
      <c r="A908" s="47" t="str">
        <f t="shared" si="92"/>
        <v/>
      </c>
      <c r="B908" s="173"/>
      <c r="C908" s="173"/>
      <c r="D908" s="173"/>
      <c r="E908" s="173"/>
      <c r="F908" s="173"/>
      <c r="G908" s="173"/>
      <c r="H908" s="173"/>
      <c r="I908" s="173"/>
      <c r="J908" s="174"/>
      <c r="K908" s="175"/>
      <c r="L908" s="175"/>
      <c r="M908" s="175"/>
      <c r="N908" s="176"/>
      <c r="O908" s="176"/>
      <c r="P908" s="176"/>
      <c r="Q908" s="11" t="str">
        <f t="shared" si="96"/>
        <v/>
      </c>
      <c r="R908" s="171" t="str">
        <f t="shared" si="93"/>
        <v/>
      </c>
      <c r="S908" s="172" t="str">
        <f t="shared" si="94"/>
        <v/>
      </c>
      <c r="T908" s="3" t="str">
        <f t="shared" si="95"/>
        <v xml:space="preserve"> </v>
      </c>
      <c r="U908" s="3" t="str">
        <f>IF(D908&lt;&gt;"",VLOOKUP(D908,'Drop downs'!B:C,2,0),"")</f>
        <v/>
      </c>
      <c r="V908" s="3" t="str">
        <f t="shared" si="97"/>
        <v/>
      </c>
    </row>
    <row r="909" spans="1:22" x14ac:dyDescent="0.3">
      <c r="A909" s="47" t="str">
        <f t="shared" si="92"/>
        <v/>
      </c>
      <c r="B909" s="173"/>
      <c r="C909" s="173"/>
      <c r="D909" s="173"/>
      <c r="E909" s="173"/>
      <c r="F909" s="173"/>
      <c r="G909" s="173"/>
      <c r="H909" s="173"/>
      <c r="I909" s="173"/>
      <c r="J909" s="174"/>
      <c r="K909" s="175"/>
      <c r="L909" s="175"/>
      <c r="M909" s="175"/>
      <c r="N909" s="176"/>
      <c r="O909" s="176"/>
      <c r="P909" s="176"/>
      <c r="Q909" s="11" t="str">
        <f t="shared" si="96"/>
        <v/>
      </c>
      <c r="R909" s="171" t="str">
        <f t="shared" si="93"/>
        <v/>
      </c>
      <c r="S909" s="172" t="str">
        <f t="shared" si="94"/>
        <v/>
      </c>
      <c r="T909" s="3" t="str">
        <f t="shared" si="95"/>
        <v xml:space="preserve"> </v>
      </c>
      <c r="U909" s="3" t="str">
        <f>IF(D909&lt;&gt;"",VLOOKUP(D909,'Drop downs'!B:C,2,0),"")</f>
        <v/>
      </c>
      <c r="V909" s="3" t="str">
        <f t="shared" si="97"/>
        <v/>
      </c>
    </row>
    <row r="910" spans="1:22" x14ac:dyDescent="0.3">
      <c r="A910" s="47" t="str">
        <f t="shared" si="92"/>
        <v/>
      </c>
      <c r="B910" s="173"/>
      <c r="C910" s="173"/>
      <c r="D910" s="173"/>
      <c r="E910" s="173"/>
      <c r="F910" s="173"/>
      <c r="G910" s="173"/>
      <c r="H910" s="173"/>
      <c r="I910" s="173"/>
      <c r="J910" s="174"/>
      <c r="K910" s="175"/>
      <c r="L910" s="175"/>
      <c r="M910" s="175"/>
      <c r="N910" s="176"/>
      <c r="O910" s="176"/>
      <c r="P910" s="176"/>
      <c r="Q910" s="11" t="str">
        <f t="shared" si="96"/>
        <v/>
      </c>
      <c r="R910" s="171" t="str">
        <f t="shared" si="93"/>
        <v/>
      </c>
      <c r="S910" s="172" t="str">
        <f t="shared" si="94"/>
        <v/>
      </c>
      <c r="T910" s="3" t="str">
        <f t="shared" si="95"/>
        <v xml:space="preserve"> </v>
      </c>
      <c r="U910" s="3" t="str">
        <f>IF(D910&lt;&gt;"",VLOOKUP(D910,'Drop downs'!B:C,2,0),"")</f>
        <v/>
      </c>
      <c r="V910" s="3" t="str">
        <f t="shared" si="97"/>
        <v/>
      </c>
    </row>
    <row r="911" spans="1:22" x14ac:dyDescent="0.3">
      <c r="A911" s="47" t="str">
        <f t="shared" si="92"/>
        <v/>
      </c>
      <c r="B911" s="173"/>
      <c r="C911" s="173"/>
      <c r="D911" s="173"/>
      <c r="E911" s="173"/>
      <c r="F911" s="173"/>
      <c r="G911" s="173"/>
      <c r="H911" s="173"/>
      <c r="I911" s="173"/>
      <c r="J911" s="174"/>
      <c r="K911" s="175"/>
      <c r="L911" s="175"/>
      <c r="M911" s="175"/>
      <c r="N911" s="176"/>
      <c r="O911" s="176"/>
      <c r="P911" s="176"/>
      <c r="Q911" s="11" t="str">
        <f t="shared" si="96"/>
        <v/>
      </c>
      <c r="R911" s="171" t="str">
        <f t="shared" si="93"/>
        <v/>
      </c>
      <c r="S911" s="172" t="str">
        <f t="shared" si="94"/>
        <v/>
      </c>
      <c r="T911" s="3" t="str">
        <f t="shared" si="95"/>
        <v xml:space="preserve"> </v>
      </c>
      <c r="U911" s="3" t="str">
        <f>IF(D911&lt;&gt;"",VLOOKUP(D911,'Drop downs'!B:C,2,0),"")</f>
        <v/>
      </c>
      <c r="V911" s="3" t="str">
        <f t="shared" si="97"/>
        <v/>
      </c>
    </row>
    <row r="912" spans="1:22" x14ac:dyDescent="0.3">
      <c r="A912" s="47" t="str">
        <f t="shared" si="92"/>
        <v/>
      </c>
      <c r="B912" s="173"/>
      <c r="C912" s="173"/>
      <c r="D912" s="173"/>
      <c r="E912" s="173"/>
      <c r="F912" s="173"/>
      <c r="G912" s="173"/>
      <c r="H912" s="173"/>
      <c r="I912" s="173"/>
      <c r="J912" s="174"/>
      <c r="K912" s="175"/>
      <c r="L912" s="175"/>
      <c r="M912" s="175"/>
      <c r="N912" s="176"/>
      <c r="O912" s="176"/>
      <c r="P912" s="176"/>
      <c r="Q912" s="11" t="str">
        <f t="shared" si="96"/>
        <v/>
      </c>
      <c r="R912" s="171" t="str">
        <f t="shared" si="93"/>
        <v/>
      </c>
      <c r="S912" s="172" t="str">
        <f t="shared" si="94"/>
        <v/>
      </c>
      <c r="T912" s="3" t="str">
        <f t="shared" si="95"/>
        <v xml:space="preserve"> </v>
      </c>
      <c r="U912" s="3" t="str">
        <f>IF(D912&lt;&gt;"",VLOOKUP(D912,'Drop downs'!B:C,2,0),"")</f>
        <v/>
      </c>
      <c r="V912" s="3" t="str">
        <f t="shared" si="97"/>
        <v/>
      </c>
    </row>
    <row r="913" spans="1:22" x14ac:dyDescent="0.3">
      <c r="A913" s="47" t="str">
        <f t="shared" si="92"/>
        <v/>
      </c>
      <c r="B913" s="173"/>
      <c r="C913" s="173"/>
      <c r="D913" s="173"/>
      <c r="E913" s="173"/>
      <c r="F913" s="173"/>
      <c r="G913" s="173"/>
      <c r="H913" s="173"/>
      <c r="I913" s="173"/>
      <c r="J913" s="174"/>
      <c r="K913" s="175"/>
      <c r="L913" s="175"/>
      <c r="M913" s="175"/>
      <c r="N913" s="176"/>
      <c r="O913" s="176"/>
      <c r="P913" s="176"/>
      <c r="Q913" s="11" t="str">
        <f t="shared" si="96"/>
        <v/>
      </c>
      <c r="R913" s="171" t="str">
        <f t="shared" si="93"/>
        <v/>
      </c>
      <c r="S913" s="172" t="str">
        <f t="shared" si="94"/>
        <v/>
      </c>
      <c r="T913" s="3" t="str">
        <f t="shared" si="95"/>
        <v xml:space="preserve"> </v>
      </c>
      <c r="U913" s="3" t="str">
        <f>IF(D913&lt;&gt;"",VLOOKUP(D913,'Drop downs'!B:C,2,0),"")</f>
        <v/>
      </c>
      <c r="V913" s="3" t="str">
        <f t="shared" si="97"/>
        <v/>
      </c>
    </row>
    <row r="914" spans="1:22" x14ac:dyDescent="0.3">
      <c r="A914" s="47" t="str">
        <f t="shared" si="92"/>
        <v/>
      </c>
      <c r="B914" s="173"/>
      <c r="C914" s="173"/>
      <c r="D914" s="173"/>
      <c r="E914" s="173"/>
      <c r="F914" s="173"/>
      <c r="G914" s="173"/>
      <c r="H914" s="173"/>
      <c r="I914" s="173"/>
      <c r="J914" s="174"/>
      <c r="K914" s="175"/>
      <c r="L914" s="175"/>
      <c r="M914" s="175"/>
      <c r="N914" s="176"/>
      <c r="O914" s="176"/>
      <c r="P914" s="176"/>
      <c r="Q914" s="11" t="str">
        <f t="shared" si="96"/>
        <v/>
      </c>
      <c r="R914" s="171" t="str">
        <f t="shared" si="93"/>
        <v/>
      </c>
      <c r="S914" s="172" t="str">
        <f t="shared" si="94"/>
        <v/>
      </c>
      <c r="T914" s="3" t="str">
        <f t="shared" si="95"/>
        <v xml:space="preserve"> </v>
      </c>
      <c r="U914" s="3" t="str">
        <f>IF(D914&lt;&gt;"",VLOOKUP(D914,'Drop downs'!B:C,2,0),"")</f>
        <v/>
      </c>
      <c r="V914" s="3" t="str">
        <f t="shared" si="97"/>
        <v/>
      </c>
    </row>
    <row r="915" spans="1:22" x14ac:dyDescent="0.3">
      <c r="A915" s="47" t="str">
        <f t="shared" si="92"/>
        <v/>
      </c>
      <c r="B915" s="173"/>
      <c r="C915" s="173"/>
      <c r="D915" s="173"/>
      <c r="E915" s="173"/>
      <c r="F915" s="173"/>
      <c r="G915" s="173"/>
      <c r="H915" s="173"/>
      <c r="I915" s="173"/>
      <c r="J915" s="174"/>
      <c r="K915" s="175"/>
      <c r="L915" s="175"/>
      <c r="M915" s="175"/>
      <c r="N915" s="176"/>
      <c r="O915" s="176"/>
      <c r="P915" s="176"/>
      <c r="Q915" s="11" t="str">
        <f t="shared" si="96"/>
        <v/>
      </c>
      <c r="R915" s="171" t="str">
        <f t="shared" si="93"/>
        <v/>
      </c>
      <c r="S915" s="172" t="str">
        <f t="shared" si="94"/>
        <v/>
      </c>
      <c r="T915" s="3" t="str">
        <f t="shared" si="95"/>
        <v xml:space="preserve"> </v>
      </c>
      <c r="U915" s="3" t="str">
        <f>IF(D915&lt;&gt;"",VLOOKUP(D915,'Drop downs'!B:C,2,0),"")</f>
        <v/>
      </c>
      <c r="V915" s="3" t="str">
        <f t="shared" si="97"/>
        <v/>
      </c>
    </row>
    <row r="916" spans="1:22" x14ac:dyDescent="0.3">
      <c r="A916" s="47" t="str">
        <f t="shared" si="92"/>
        <v/>
      </c>
      <c r="B916" s="173"/>
      <c r="C916" s="173"/>
      <c r="D916" s="173"/>
      <c r="E916" s="173"/>
      <c r="F916" s="173"/>
      <c r="G916" s="173"/>
      <c r="H916" s="173"/>
      <c r="I916" s="173"/>
      <c r="J916" s="174"/>
      <c r="K916" s="175"/>
      <c r="L916" s="175"/>
      <c r="M916" s="175"/>
      <c r="N916" s="176"/>
      <c r="O916" s="176"/>
      <c r="P916" s="176"/>
      <c r="Q916" s="11" t="str">
        <f t="shared" si="96"/>
        <v/>
      </c>
      <c r="R916" s="171" t="str">
        <f t="shared" si="93"/>
        <v/>
      </c>
      <c r="S916" s="172" t="str">
        <f t="shared" si="94"/>
        <v/>
      </c>
      <c r="T916" s="3" t="str">
        <f t="shared" si="95"/>
        <v xml:space="preserve"> </v>
      </c>
      <c r="U916" s="3" t="str">
        <f>IF(D916&lt;&gt;"",VLOOKUP(D916,'Drop downs'!B:C,2,0),"")</f>
        <v/>
      </c>
      <c r="V916" s="3" t="str">
        <f t="shared" si="97"/>
        <v/>
      </c>
    </row>
    <row r="917" spans="1:22" x14ac:dyDescent="0.3">
      <c r="A917" s="47" t="str">
        <f t="shared" si="92"/>
        <v/>
      </c>
      <c r="B917" s="173"/>
      <c r="C917" s="173"/>
      <c r="D917" s="173"/>
      <c r="E917" s="173"/>
      <c r="F917" s="173"/>
      <c r="G917" s="173"/>
      <c r="H917" s="173"/>
      <c r="I917" s="173"/>
      <c r="J917" s="174"/>
      <c r="K917" s="175"/>
      <c r="L917" s="175"/>
      <c r="M917" s="175"/>
      <c r="N917" s="176"/>
      <c r="O917" s="176"/>
      <c r="P917" s="176"/>
      <c r="Q917" s="11" t="str">
        <f t="shared" si="96"/>
        <v/>
      </c>
      <c r="R917" s="171" t="str">
        <f t="shared" si="93"/>
        <v/>
      </c>
      <c r="S917" s="172" t="str">
        <f t="shared" si="94"/>
        <v/>
      </c>
      <c r="T917" s="3" t="str">
        <f t="shared" si="95"/>
        <v xml:space="preserve"> </v>
      </c>
      <c r="U917" s="3" t="str">
        <f>IF(D917&lt;&gt;"",VLOOKUP(D917,'Drop downs'!B:C,2,0),"")</f>
        <v/>
      </c>
      <c r="V917" s="3" t="str">
        <f t="shared" si="97"/>
        <v/>
      </c>
    </row>
    <row r="918" spans="1:22" x14ac:dyDescent="0.3">
      <c r="A918" s="47" t="str">
        <f t="shared" si="92"/>
        <v/>
      </c>
      <c r="B918" s="173"/>
      <c r="C918" s="173"/>
      <c r="D918" s="173"/>
      <c r="E918" s="173"/>
      <c r="F918" s="173"/>
      <c r="G918" s="173"/>
      <c r="H918" s="173"/>
      <c r="I918" s="173"/>
      <c r="J918" s="174"/>
      <c r="K918" s="175"/>
      <c r="L918" s="175"/>
      <c r="M918" s="175"/>
      <c r="N918" s="176"/>
      <c r="O918" s="176"/>
      <c r="P918" s="176"/>
      <c r="Q918" s="11" t="str">
        <f t="shared" si="96"/>
        <v/>
      </c>
      <c r="R918" s="171" t="str">
        <f t="shared" si="93"/>
        <v/>
      </c>
      <c r="S918" s="172" t="str">
        <f t="shared" si="94"/>
        <v/>
      </c>
      <c r="T918" s="3" t="str">
        <f t="shared" si="95"/>
        <v xml:space="preserve"> </v>
      </c>
      <c r="U918" s="3" t="str">
        <f>IF(D918&lt;&gt;"",VLOOKUP(D918,'Drop downs'!B:C,2,0),"")</f>
        <v/>
      </c>
      <c r="V918" s="3" t="str">
        <f t="shared" si="97"/>
        <v/>
      </c>
    </row>
    <row r="919" spans="1:22" x14ac:dyDescent="0.3">
      <c r="A919" s="47" t="str">
        <f t="shared" si="92"/>
        <v/>
      </c>
      <c r="B919" s="173"/>
      <c r="C919" s="173"/>
      <c r="D919" s="173"/>
      <c r="E919" s="173"/>
      <c r="F919" s="173"/>
      <c r="G919" s="173"/>
      <c r="H919" s="173"/>
      <c r="I919" s="173"/>
      <c r="J919" s="174"/>
      <c r="K919" s="175"/>
      <c r="L919" s="175"/>
      <c r="M919" s="175"/>
      <c r="N919" s="176"/>
      <c r="O919" s="176"/>
      <c r="P919" s="176"/>
      <c r="Q919" s="11" t="str">
        <f t="shared" si="96"/>
        <v/>
      </c>
      <c r="R919" s="171" t="str">
        <f t="shared" si="93"/>
        <v/>
      </c>
      <c r="S919" s="172" t="str">
        <f t="shared" si="94"/>
        <v/>
      </c>
      <c r="T919" s="3" t="str">
        <f t="shared" si="95"/>
        <v xml:space="preserve"> </v>
      </c>
      <c r="U919" s="3" t="str">
        <f>IF(D919&lt;&gt;"",VLOOKUP(D919,'Drop downs'!B:C,2,0),"")</f>
        <v/>
      </c>
      <c r="V919" s="3" t="str">
        <f t="shared" si="97"/>
        <v/>
      </c>
    </row>
    <row r="920" spans="1:22" x14ac:dyDescent="0.3">
      <c r="A920" s="47" t="str">
        <f t="shared" si="92"/>
        <v/>
      </c>
      <c r="B920" s="173"/>
      <c r="C920" s="173"/>
      <c r="D920" s="173"/>
      <c r="E920" s="173"/>
      <c r="F920" s="173"/>
      <c r="G920" s="173"/>
      <c r="H920" s="173"/>
      <c r="I920" s="173"/>
      <c r="J920" s="174"/>
      <c r="K920" s="175"/>
      <c r="L920" s="175"/>
      <c r="M920" s="175"/>
      <c r="N920" s="176"/>
      <c r="O920" s="176"/>
      <c r="P920" s="176"/>
      <c r="Q920" s="11" t="str">
        <f t="shared" si="96"/>
        <v/>
      </c>
      <c r="R920" s="171" t="str">
        <f t="shared" si="93"/>
        <v/>
      </c>
      <c r="S920" s="172" t="str">
        <f t="shared" si="94"/>
        <v/>
      </c>
      <c r="T920" s="3" t="str">
        <f t="shared" si="95"/>
        <v xml:space="preserve"> </v>
      </c>
      <c r="U920" s="3" t="str">
        <f>IF(D920&lt;&gt;"",VLOOKUP(D920,'Drop downs'!B:C,2,0),"")</f>
        <v/>
      </c>
      <c r="V920" s="3" t="str">
        <f t="shared" si="97"/>
        <v/>
      </c>
    </row>
    <row r="921" spans="1:22" x14ac:dyDescent="0.3">
      <c r="A921" s="47" t="str">
        <f t="shared" si="92"/>
        <v/>
      </c>
      <c r="B921" s="173"/>
      <c r="C921" s="173"/>
      <c r="D921" s="173"/>
      <c r="E921" s="173"/>
      <c r="F921" s="173"/>
      <c r="G921" s="173"/>
      <c r="H921" s="173"/>
      <c r="I921" s="173"/>
      <c r="J921" s="174"/>
      <c r="K921" s="175"/>
      <c r="L921" s="175"/>
      <c r="M921" s="175"/>
      <c r="N921" s="176"/>
      <c r="O921" s="176"/>
      <c r="P921" s="176"/>
      <c r="Q921" s="11" t="str">
        <f t="shared" si="96"/>
        <v/>
      </c>
      <c r="R921" s="171" t="str">
        <f t="shared" si="93"/>
        <v/>
      </c>
      <c r="S921" s="172" t="str">
        <f t="shared" si="94"/>
        <v/>
      </c>
      <c r="T921" s="3" t="str">
        <f t="shared" si="95"/>
        <v xml:space="preserve"> </v>
      </c>
      <c r="U921" s="3" t="str">
        <f>IF(D921&lt;&gt;"",VLOOKUP(D921,'Drop downs'!B:C,2,0),"")</f>
        <v/>
      </c>
      <c r="V921" s="3" t="str">
        <f t="shared" si="97"/>
        <v/>
      </c>
    </row>
    <row r="922" spans="1:22" x14ac:dyDescent="0.3">
      <c r="A922" s="47" t="str">
        <f t="shared" si="92"/>
        <v/>
      </c>
      <c r="B922" s="173"/>
      <c r="C922" s="173"/>
      <c r="D922" s="173"/>
      <c r="E922" s="173"/>
      <c r="F922" s="173"/>
      <c r="G922" s="173"/>
      <c r="H922" s="173"/>
      <c r="I922" s="173"/>
      <c r="J922" s="174"/>
      <c r="K922" s="175"/>
      <c r="L922" s="175"/>
      <c r="M922" s="175"/>
      <c r="N922" s="176"/>
      <c r="O922" s="176"/>
      <c r="P922" s="176"/>
      <c r="Q922" s="11" t="str">
        <f t="shared" si="96"/>
        <v/>
      </c>
      <c r="R922" s="171" t="str">
        <f t="shared" si="93"/>
        <v/>
      </c>
      <c r="S922" s="172" t="str">
        <f t="shared" si="94"/>
        <v/>
      </c>
      <c r="T922" s="3" t="str">
        <f t="shared" si="95"/>
        <v xml:space="preserve"> </v>
      </c>
      <c r="U922" s="3" t="str">
        <f>IF(D922&lt;&gt;"",VLOOKUP(D922,'Drop downs'!B:C,2,0),"")</f>
        <v/>
      </c>
      <c r="V922" s="3" t="str">
        <f t="shared" si="97"/>
        <v/>
      </c>
    </row>
    <row r="923" spans="1:22" x14ac:dyDescent="0.3">
      <c r="A923" s="47" t="str">
        <f t="shared" si="92"/>
        <v/>
      </c>
      <c r="B923" s="173"/>
      <c r="C923" s="173"/>
      <c r="D923" s="173"/>
      <c r="E923" s="173"/>
      <c r="F923" s="173"/>
      <c r="G923" s="173"/>
      <c r="H923" s="173"/>
      <c r="I923" s="173"/>
      <c r="J923" s="174"/>
      <c r="K923" s="175"/>
      <c r="L923" s="175"/>
      <c r="M923" s="175"/>
      <c r="N923" s="176"/>
      <c r="O923" s="176"/>
      <c r="P923" s="176"/>
      <c r="Q923" s="11" t="str">
        <f t="shared" si="96"/>
        <v/>
      </c>
      <c r="R923" s="171" t="str">
        <f t="shared" si="93"/>
        <v/>
      </c>
      <c r="S923" s="172" t="str">
        <f t="shared" si="94"/>
        <v/>
      </c>
      <c r="T923" s="3" t="str">
        <f t="shared" si="95"/>
        <v xml:space="preserve"> </v>
      </c>
      <c r="U923" s="3" t="str">
        <f>IF(D923&lt;&gt;"",VLOOKUP(D923,'Drop downs'!B:C,2,0),"")</f>
        <v/>
      </c>
      <c r="V923" s="3" t="str">
        <f t="shared" si="97"/>
        <v/>
      </c>
    </row>
    <row r="924" spans="1:22" x14ac:dyDescent="0.3">
      <c r="A924" s="47" t="str">
        <f t="shared" si="92"/>
        <v/>
      </c>
      <c r="B924" s="173"/>
      <c r="C924" s="173"/>
      <c r="D924" s="173"/>
      <c r="E924" s="173"/>
      <c r="F924" s="173"/>
      <c r="G924" s="173"/>
      <c r="H924" s="173"/>
      <c r="I924" s="173"/>
      <c r="J924" s="174"/>
      <c r="K924" s="175"/>
      <c r="L924" s="175"/>
      <c r="M924" s="175"/>
      <c r="N924" s="176"/>
      <c r="O924" s="176"/>
      <c r="P924" s="176"/>
      <c r="Q924" s="11" t="str">
        <f t="shared" si="96"/>
        <v/>
      </c>
      <c r="R924" s="171" t="str">
        <f t="shared" si="93"/>
        <v/>
      </c>
      <c r="S924" s="172" t="str">
        <f t="shared" si="94"/>
        <v/>
      </c>
      <c r="T924" s="3" t="str">
        <f t="shared" si="95"/>
        <v xml:space="preserve"> </v>
      </c>
      <c r="U924" s="3" t="str">
        <f>IF(D924&lt;&gt;"",VLOOKUP(D924,'Drop downs'!B:C,2,0),"")</f>
        <v/>
      </c>
      <c r="V924" s="3" t="str">
        <f t="shared" si="97"/>
        <v/>
      </c>
    </row>
    <row r="925" spans="1:22" x14ac:dyDescent="0.3">
      <c r="A925" s="47" t="str">
        <f t="shared" si="92"/>
        <v/>
      </c>
      <c r="B925" s="173"/>
      <c r="C925" s="173"/>
      <c r="D925" s="173"/>
      <c r="E925" s="173"/>
      <c r="F925" s="173"/>
      <c r="G925" s="173"/>
      <c r="H925" s="173"/>
      <c r="I925" s="173"/>
      <c r="J925" s="174"/>
      <c r="K925" s="175"/>
      <c r="L925" s="175"/>
      <c r="M925" s="175"/>
      <c r="N925" s="176"/>
      <c r="O925" s="176"/>
      <c r="P925" s="176"/>
      <c r="Q925" s="11" t="str">
        <f t="shared" si="96"/>
        <v/>
      </c>
      <c r="R925" s="171" t="str">
        <f t="shared" si="93"/>
        <v/>
      </c>
      <c r="S925" s="172" t="str">
        <f t="shared" si="94"/>
        <v/>
      </c>
      <c r="T925" s="3" t="str">
        <f t="shared" si="95"/>
        <v xml:space="preserve"> </v>
      </c>
      <c r="U925" s="3" t="str">
        <f>IF(D925&lt;&gt;"",VLOOKUP(D925,'Drop downs'!B:C,2,0),"")</f>
        <v/>
      </c>
      <c r="V925" s="3" t="str">
        <f t="shared" si="97"/>
        <v/>
      </c>
    </row>
    <row r="926" spans="1:22" x14ac:dyDescent="0.3">
      <c r="A926" s="47" t="str">
        <f t="shared" si="92"/>
        <v/>
      </c>
      <c r="B926" s="173"/>
      <c r="C926" s="173"/>
      <c r="D926" s="173"/>
      <c r="E926" s="173"/>
      <c r="F926" s="173"/>
      <c r="G926" s="173"/>
      <c r="H926" s="173"/>
      <c r="I926" s="173"/>
      <c r="J926" s="174"/>
      <c r="K926" s="175"/>
      <c r="L926" s="175"/>
      <c r="M926" s="175"/>
      <c r="N926" s="176"/>
      <c r="O926" s="176"/>
      <c r="P926" s="176"/>
      <c r="Q926" s="11" t="str">
        <f t="shared" si="96"/>
        <v/>
      </c>
      <c r="R926" s="171" t="str">
        <f t="shared" si="93"/>
        <v/>
      </c>
      <c r="S926" s="172" t="str">
        <f t="shared" si="94"/>
        <v/>
      </c>
      <c r="T926" s="3" t="str">
        <f t="shared" si="95"/>
        <v xml:space="preserve"> </v>
      </c>
      <c r="U926" s="3" t="str">
        <f>IF(D926&lt;&gt;"",VLOOKUP(D926,'Drop downs'!B:C,2,0),"")</f>
        <v/>
      </c>
      <c r="V926" s="3" t="str">
        <f t="shared" si="97"/>
        <v/>
      </c>
    </row>
    <row r="927" spans="1:22" x14ac:dyDescent="0.3">
      <c r="A927" s="47" t="str">
        <f t="shared" si="92"/>
        <v/>
      </c>
      <c r="B927" s="173"/>
      <c r="C927" s="173"/>
      <c r="D927" s="173"/>
      <c r="E927" s="173"/>
      <c r="F927" s="173"/>
      <c r="G927" s="173"/>
      <c r="H927" s="173"/>
      <c r="I927" s="173"/>
      <c r="J927" s="174"/>
      <c r="K927" s="175"/>
      <c r="L927" s="175"/>
      <c r="M927" s="175"/>
      <c r="N927" s="176"/>
      <c r="O927" s="176"/>
      <c r="P927" s="176"/>
      <c r="Q927" s="11" t="str">
        <f t="shared" si="96"/>
        <v/>
      </c>
      <c r="R927" s="171" t="str">
        <f t="shared" si="93"/>
        <v/>
      </c>
      <c r="S927" s="172" t="str">
        <f t="shared" si="94"/>
        <v/>
      </c>
      <c r="T927" s="3" t="str">
        <f t="shared" si="95"/>
        <v xml:space="preserve"> </v>
      </c>
      <c r="U927" s="3" t="str">
        <f>IF(D927&lt;&gt;"",VLOOKUP(D927,'Drop downs'!B:C,2,0),"")</f>
        <v/>
      </c>
      <c r="V927" s="3" t="str">
        <f t="shared" si="97"/>
        <v/>
      </c>
    </row>
    <row r="928" spans="1:22" x14ac:dyDescent="0.3">
      <c r="A928" s="47" t="str">
        <f t="shared" si="92"/>
        <v/>
      </c>
      <c r="B928" s="173"/>
      <c r="C928" s="173"/>
      <c r="D928" s="173"/>
      <c r="E928" s="173"/>
      <c r="F928" s="173"/>
      <c r="G928" s="173"/>
      <c r="H928" s="173"/>
      <c r="I928" s="173"/>
      <c r="J928" s="174"/>
      <c r="K928" s="175"/>
      <c r="L928" s="175"/>
      <c r="M928" s="175"/>
      <c r="N928" s="176"/>
      <c r="O928" s="176"/>
      <c r="P928" s="176"/>
      <c r="Q928" s="11" t="str">
        <f t="shared" si="96"/>
        <v/>
      </c>
      <c r="R928" s="171" t="str">
        <f t="shared" si="93"/>
        <v/>
      </c>
      <c r="S928" s="172" t="str">
        <f t="shared" si="94"/>
        <v/>
      </c>
      <c r="T928" s="3" t="str">
        <f t="shared" si="95"/>
        <v xml:space="preserve"> </v>
      </c>
      <c r="U928" s="3" t="str">
        <f>IF(D928&lt;&gt;"",VLOOKUP(D928,'Drop downs'!B:C,2,0),"")</f>
        <v/>
      </c>
      <c r="V928" s="3" t="str">
        <f t="shared" si="97"/>
        <v/>
      </c>
    </row>
    <row r="929" spans="1:22" x14ac:dyDescent="0.3">
      <c r="A929" s="47" t="str">
        <f t="shared" si="92"/>
        <v/>
      </c>
      <c r="B929" s="173"/>
      <c r="C929" s="173"/>
      <c r="D929" s="173"/>
      <c r="E929" s="173"/>
      <c r="F929" s="173"/>
      <c r="G929" s="173"/>
      <c r="H929" s="173"/>
      <c r="I929" s="173"/>
      <c r="J929" s="174"/>
      <c r="K929" s="175"/>
      <c r="L929" s="175"/>
      <c r="M929" s="175"/>
      <c r="N929" s="176"/>
      <c r="O929" s="176"/>
      <c r="P929" s="176"/>
      <c r="Q929" s="11" t="str">
        <f t="shared" si="96"/>
        <v/>
      </c>
      <c r="R929" s="171" t="str">
        <f t="shared" si="93"/>
        <v/>
      </c>
      <c r="S929" s="172" t="str">
        <f t="shared" si="94"/>
        <v/>
      </c>
      <c r="T929" s="3" t="str">
        <f t="shared" si="95"/>
        <v xml:space="preserve"> </v>
      </c>
      <c r="U929" s="3" t="str">
        <f>IF(D929&lt;&gt;"",VLOOKUP(D929,'Drop downs'!B:C,2,0),"")</f>
        <v/>
      </c>
      <c r="V929" s="3" t="str">
        <f t="shared" si="97"/>
        <v/>
      </c>
    </row>
    <row r="930" spans="1:22" x14ac:dyDescent="0.3">
      <c r="A930" s="47" t="str">
        <f t="shared" si="92"/>
        <v/>
      </c>
      <c r="B930" s="173"/>
      <c r="C930" s="173"/>
      <c r="D930" s="173"/>
      <c r="E930" s="173"/>
      <c r="F930" s="173"/>
      <c r="G930" s="173"/>
      <c r="H930" s="173"/>
      <c r="I930" s="173"/>
      <c r="J930" s="174"/>
      <c r="K930" s="175"/>
      <c r="L930" s="175"/>
      <c r="M930" s="175"/>
      <c r="N930" s="176"/>
      <c r="O930" s="176"/>
      <c r="P930" s="176"/>
      <c r="Q930" s="11" t="str">
        <f t="shared" si="96"/>
        <v/>
      </c>
      <c r="R930" s="171" t="str">
        <f t="shared" si="93"/>
        <v/>
      </c>
      <c r="S930" s="172" t="str">
        <f t="shared" si="94"/>
        <v/>
      </c>
      <c r="T930" s="3" t="str">
        <f t="shared" si="95"/>
        <v xml:space="preserve"> </v>
      </c>
      <c r="U930" s="3" t="str">
        <f>IF(D930&lt;&gt;"",VLOOKUP(D930,'Drop downs'!B:C,2,0),"")</f>
        <v/>
      </c>
      <c r="V930" s="3" t="str">
        <f t="shared" si="97"/>
        <v/>
      </c>
    </row>
    <row r="931" spans="1:22" x14ac:dyDescent="0.3">
      <c r="A931" s="47" t="str">
        <f t="shared" si="92"/>
        <v/>
      </c>
      <c r="B931" s="173"/>
      <c r="C931" s="173"/>
      <c r="D931" s="173"/>
      <c r="E931" s="173"/>
      <c r="F931" s="173"/>
      <c r="G931" s="173"/>
      <c r="H931" s="173"/>
      <c r="I931" s="173"/>
      <c r="J931" s="174"/>
      <c r="K931" s="175"/>
      <c r="L931" s="175"/>
      <c r="M931" s="175"/>
      <c r="N931" s="176"/>
      <c r="O931" s="176"/>
      <c r="P931" s="176"/>
      <c r="Q931" s="11" t="str">
        <f t="shared" si="96"/>
        <v/>
      </c>
      <c r="R931" s="171" t="str">
        <f t="shared" si="93"/>
        <v/>
      </c>
      <c r="S931" s="172" t="str">
        <f t="shared" si="94"/>
        <v/>
      </c>
      <c r="T931" s="3" t="str">
        <f t="shared" si="95"/>
        <v xml:space="preserve"> </v>
      </c>
      <c r="U931" s="3" t="str">
        <f>IF(D931&lt;&gt;"",VLOOKUP(D931,'Drop downs'!B:C,2,0),"")</f>
        <v/>
      </c>
      <c r="V931" s="3" t="str">
        <f t="shared" si="97"/>
        <v/>
      </c>
    </row>
    <row r="932" spans="1:22" x14ac:dyDescent="0.3">
      <c r="A932" s="47" t="str">
        <f t="shared" si="92"/>
        <v/>
      </c>
      <c r="B932" s="173"/>
      <c r="C932" s="173"/>
      <c r="D932" s="173"/>
      <c r="E932" s="173"/>
      <c r="F932" s="173"/>
      <c r="G932" s="173"/>
      <c r="H932" s="173"/>
      <c r="I932" s="173"/>
      <c r="J932" s="174"/>
      <c r="K932" s="175"/>
      <c r="L932" s="175"/>
      <c r="M932" s="175"/>
      <c r="N932" s="176"/>
      <c r="O932" s="176"/>
      <c r="P932" s="176"/>
      <c r="Q932" s="11" t="str">
        <f t="shared" si="96"/>
        <v/>
      </c>
      <c r="R932" s="171" t="str">
        <f t="shared" si="93"/>
        <v/>
      </c>
      <c r="S932" s="172" t="str">
        <f t="shared" si="94"/>
        <v/>
      </c>
      <c r="T932" s="3" t="str">
        <f t="shared" si="95"/>
        <v xml:space="preserve"> </v>
      </c>
      <c r="U932" s="3" t="str">
        <f>IF(D932&lt;&gt;"",VLOOKUP(D932,'Drop downs'!B:C,2,0),"")</f>
        <v/>
      </c>
      <c r="V932" s="3" t="str">
        <f t="shared" si="97"/>
        <v/>
      </c>
    </row>
    <row r="933" spans="1:22" x14ac:dyDescent="0.3">
      <c r="A933" s="47" t="str">
        <f t="shared" si="92"/>
        <v/>
      </c>
      <c r="B933" s="173"/>
      <c r="C933" s="173"/>
      <c r="D933" s="173"/>
      <c r="E933" s="173"/>
      <c r="F933" s="173"/>
      <c r="G933" s="173"/>
      <c r="H933" s="173"/>
      <c r="I933" s="173"/>
      <c r="J933" s="174"/>
      <c r="K933" s="175"/>
      <c r="L933" s="175"/>
      <c r="M933" s="175"/>
      <c r="N933" s="176"/>
      <c r="O933" s="176"/>
      <c r="P933" s="176"/>
      <c r="Q933" s="11" t="str">
        <f t="shared" si="96"/>
        <v/>
      </c>
      <c r="R933" s="171" t="str">
        <f t="shared" si="93"/>
        <v/>
      </c>
      <c r="S933" s="172" t="str">
        <f t="shared" si="94"/>
        <v/>
      </c>
      <c r="T933" s="3" t="str">
        <f t="shared" si="95"/>
        <v xml:space="preserve"> </v>
      </c>
      <c r="U933" s="3" t="str">
        <f>IF(D933&lt;&gt;"",VLOOKUP(D933,'Drop downs'!B:C,2,0),"")</f>
        <v/>
      </c>
      <c r="V933" s="3" t="str">
        <f t="shared" si="97"/>
        <v/>
      </c>
    </row>
    <row r="934" spans="1:22" x14ac:dyDescent="0.3">
      <c r="A934" s="47" t="str">
        <f t="shared" si="92"/>
        <v/>
      </c>
      <c r="B934" s="173"/>
      <c r="C934" s="173"/>
      <c r="D934" s="173"/>
      <c r="E934" s="173"/>
      <c r="F934" s="173"/>
      <c r="G934" s="173"/>
      <c r="H934" s="173"/>
      <c r="I934" s="173"/>
      <c r="J934" s="174"/>
      <c r="K934" s="175"/>
      <c r="L934" s="175"/>
      <c r="M934" s="175"/>
      <c r="N934" s="176"/>
      <c r="O934" s="176"/>
      <c r="P934" s="176"/>
      <c r="Q934" s="11" t="str">
        <f t="shared" si="96"/>
        <v/>
      </c>
      <c r="R934" s="171" t="str">
        <f t="shared" si="93"/>
        <v/>
      </c>
      <c r="S934" s="172" t="str">
        <f t="shared" si="94"/>
        <v/>
      </c>
      <c r="T934" s="3" t="str">
        <f t="shared" si="95"/>
        <v xml:space="preserve"> </v>
      </c>
      <c r="U934" s="3" t="str">
        <f>IF(D934&lt;&gt;"",VLOOKUP(D934,'Drop downs'!B:C,2,0),"")</f>
        <v/>
      </c>
      <c r="V934" s="3" t="str">
        <f t="shared" si="97"/>
        <v/>
      </c>
    </row>
    <row r="935" spans="1:22" x14ac:dyDescent="0.3">
      <c r="A935" s="47" t="str">
        <f t="shared" si="92"/>
        <v/>
      </c>
      <c r="B935" s="173"/>
      <c r="C935" s="173"/>
      <c r="D935" s="173"/>
      <c r="E935" s="173"/>
      <c r="F935" s="173"/>
      <c r="G935" s="173"/>
      <c r="H935" s="173"/>
      <c r="I935" s="173"/>
      <c r="J935" s="174"/>
      <c r="K935" s="175"/>
      <c r="L935" s="175"/>
      <c r="M935" s="175"/>
      <c r="N935" s="176"/>
      <c r="O935" s="176"/>
      <c r="P935" s="176"/>
      <c r="Q935" s="11" t="str">
        <f t="shared" si="96"/>
        <v/>
      </c>
      <c r="R935" s="171" t="str">
        <f t="shared" si="93"/>
        <v/>
      </c>
      <c r="S935" s="172" t="str">
        <f t="shared" si="94"/>
        <v/>
      </c>
      <c r="T935" s="3" t="str">
        <f t="shared" si="95"/>
        <v xml:space="preserve"> </v>
      </c>
      <c r="U935" s="3" t="str">
        <f>IF(D935&lt;&gt;"",VLOOKUP(D935,'Drop downs'!B:C,2,0),"")</f>
        <v/>
      </c>
      <c r="V935" s="3" t="str">
        <f t="shared" si="97"/>
        <v/>
      </c>
    </row>
    <row r="936" spans="1:22" x14ac:dyDescent="0.3">
      <c r="A936" s="47" t="str">
        <f t="shared" si="92"/>
        <v/>
      </c>
      <c r="B936" s="173"/>
      <c r="C936" s="173"/>
      <c r="D936" s="173"/>
      <c r="E936" s="173"/>
      <c r="F936" s="173"/>
      <c r="G936" s="173"/>
      <c r="H936" s="173"/>
      <c r="I936" s="173"/>
      <c r="J936" s="174"/>
      <c r="K936" s="175"/>
      <c r="L936" s="175"/>
      <c r="M936" s="175"/>
      <c r="N936" s="176"/>
      <c r="O936" s="176"/>
      <c r="P936" s="176"/>
      <c r="Q936" s="11" t="str">
        <f t="shared" si="96"/>
        <v/>
      </c>
      <c r="R936" s="171" t="str">
        <f t="shared" si="93"/>
        <v/>
      </c>
      <c r="S936" s="172" t="str">
        <f t="shared" si="94"/>
        <v/>
      </c>
      <c r="T936" s="3" t="str">
        <f t="shared" si="95"/>
        <v xml:space="preserve"> </v>
      </c>
      <c r="U936" s="3" t="str">
        <f>IF(D936&lt;&gt;"",VLOOKUP(D936,'Drop downs'!B:C,2,0),"")</f>
        <v/>
      </c>
      <c r="V936" s="3" t="str">
        <f t="shared" si="97"/>
        <v/>
      </c>
    </row>
    <row r="937" spans="1:22" x14ac:dyDescent="0.3">
      <c r="A937" s="47" t="str">
        <f t="shared" si="92"/>
        <v/>
      </c>
      <c r="B937" s="173"/>
      <c r="C937" s="173"/>
      <c r="D937" s="173"/>
      <c r="E937" s="173"/>
      <c r="F937" s="173"/>
      <c r="G937" s="173"/>
      <c r="H937" s="173"/>
      <c r="I937" s="173"/>
      <c r="J937" s="174"/>
      <c r="K937" s="175"/>
      <c r="L937" s="175"/>
      <c r="M937" s="175"/>
      <c r="N937" s="176"/>
      <c r="O937" s="176"/>
      <c r="P937" s="176"/>
      <c r="Q937" s="11" t="str">
        <f t="shared" si="96"/>
        <v/>
      </c>
      <c r="R937" s="171" t="str">
        <f t="shared" si="93"/>
        <v/>
      </c>
      <c r="S937" s="172" t="str">
        <f t="shared" si="94"/>
        <v/>
      </c>
      <c r="T937" s="3" t="str">
        <f t="shared" si="95"/>
        <v xml:space="preserve"> </v>
      </c>
      <c r="U937" s="3" t="str">
        <f>IF(D937&lt;&gt;"",VLOOKUP(D937,'Drop downs'!B:C,2,0),"")</f>
        <v/>
      </c>
      <c r="V937" s="3" t="str">
        <f t="shared" si="97"/>
        <v/>
      </c>
    </row>
    <row r="938" spans="1:22" x14ac:dyDescent="0.3">
      <c r="A938" s="47" t="str">
        <f t="shared" si="92"/>
        <v/>
      </c>
      <c r="B938" s="173"/>
      <c r="C938" s="173"/>
      <c r="D938" s="173"/>
      <c r="E938" s="173"/>
      <c r="F938" s="173"/>
      <c r="G938" s="173"/>
      <c r="H938" s="173"/>
      <c r="I938" s="173"/>
      <c r="J938" s="174"/>
      <c r="K938" s="175"/>
      <c r="L938" s="175"/>
      <c r="M938" s="175"/>
      <c r="N938" s="176"/>
      <c r="O938" s="176"/>
      <c r="P938" s="176"/>
      <c r="Q938" s="11" t="str">
        <f t="shared" si="96"/>
        <v/>
      </c>
      <c r="R938" s="171" t="str">
        <f t="shared" si="93"/>
        <v/>
      </c>
      <c r="S938" s="172" t="str">
        <f t="shared" si="94"/>
        <v/>
      </c>
      <c r="T938" s="3" t="str">
        <f t="shared" si="95"/>
        <v xml:space="preserve"> </v>
      </c>
      <c r="U938" s="3" t="str">
        <f>IF(D938&lt;&gt;"",VLOOKUP(D938,'Drop downs'!B:C,2,0),"")</f>
        <v/>
      </c>
      <c r="V938" s="3" t="str">
        <f t="shared" si="97"/>
        <v/>
      </c>
    </row>
    <row r="939" spans="1:22" x14ac:dyDescent="0.3">
      <c r="A939" s="47" t="str">
        <f t="shared" si="92"/>
        <v/>
      </c>
      <c r="B939" s="173"/>
      <c r="C939" s="173"/>
      <c r="D939" s="173"/>
      <c r="E939" s="173"/>
      <c r="F939" s="173"/>
      <c r="G939" s="173"/>
      <c r="H939" s="173"/>
      <c r="I939" s="173"/>
      <c r="J939" s="174"/>
      <c r="K939" s="175"/>
      <c r="L939" s="175"/>
      <c r="M939" s="175"/>
      <c r="N939" s="176"/>
      <c r="O939" s="176"/>
      <c r="P939" s="176"/>
      <c r="Q939" s="11" t="str">
        <f t="shared" si="96"/>
        <v/>
      </c>
      <c r="R939" s="171" t="str">
        <f t="shared" si="93"/>
        <v/>
      </c>
      <c r="S939" s="172" t="str">
        <f t="shared" si="94"/>
        <v/>
      </c>
      <c r="T939" s="3" t="str">
        <f t="shared" si="95"/>
        <v xml:space="preserve"> </v>
      </c>
      <c r="U939" s="3" t="str">
        <f>IF(D939&lt;&gt;"",VLOOKUP(D939,'Drop downs'!B:C,2,0),"")</f>
        <v/>
      </c>
      <c r="V939" s="3" t="str">
        <f t="shared" si="97"/>
        <v/>
      </c>
    </row>
    <row r="940" spans="1:22" x14ac:dyDescent="0.3">
      <c r="A940" s="47" t="str">
        <f t="shared" si="92"/>
        <v/>
      </c>
      <c r="B940" s="173"/>
      <c r="C940" s="173"/>
      <c r="D940" s="173"/>
      <c r="E940" s="173"/>
      <c r="F940" s="173"/>
      <c r="G940" s="173"/>
      <c r="H940" s="173"/>
      <c r="I940" s="173"/>
      <c r="J940" s="174"/>
      <c r="K940" s="175"/>
      <c r="L940" s="175"/>
      <c r="M940" s="175"/>
      <c r="N940" s="176"/>
      <c r="O940" s="176"/>
      <c r="P940" s="176"/>
      <c r="Q940" s="11" t="str">
        <f t="shared" si="96"/>
        <v/>
      </c>
      <c r="R940" s="171" t="str">
        <f t="shared" si="93"/>
        <v/>
      </c>
      <c r="S940" s="172" t="str">
        <f t="shared" si="94"/>
        <v/>
      </c>
      <c r="T940" s="3" t="str">
        <f t="shared" si="95"/>
        <v xml:space="preserve"> </v>
      </c>
      <c r="U940" s="3" t="str">
        <f>IF(D940&lt;&gt;"",VLOOKUP(D940,'Drop downs'!B:C,2,0),"")</f>
        <v/>
      </c>
      <c r="V940" s="3" t="str">
        <f t="shared" si="97"/>
        <v/>
      </c>
    </row>
    <row r="941" spans="1:22" x14ac:dyDescent="0.3">
      <c r="A941" s="47" t="str">
        <f t="shared" si="92"/>
        <v/>
      </c>
      <c r="B941" s="173"/>
      <c r="C941" s="173"/>
      <c r="D941" s="173"/>
      <c r="E941" s="173"/>
      <c r="F941" s="173"/>
      <c r="G941" s="173"/>
      <c r="H941" s="173"/>
      <c r="I941" s="173"/>
      <c r="J941" s="174"/>
      <c r="K941" s="175"/>
      <c r="L941" s="175"/>
      <c r="M941" s="175"/>
      <c r="N941" s="176"/>
      <c r="O941" s="176"/>
      <c r="P941" s="176"/>
      <c r="Q941" s="11" t="str">
        <f t="shared" si="96"/>
        <v/>
      </c>
      <c r="R941" s="171" t="str">
        <f t="shared" si="93"/>
        <v/>
      </c>
      <c r="S941" s="172" t="str">
        <f t="shared" si="94"/>
        <v/>
      </c>
      <c r="T941" s="3" t="str">
        <f t="shared" si="95"/>
        <v xml:space="preserve"> </v>
      </c>
      <c r="U941" s="3" t="str">
        <f>IF(D941&lt;&gt;"",VLOOKUP(D941,'Drop downs'!B:C,2,0),"")</f>
        <v/>
      </c>
      <c r="V941" s="3" t="str">
        <f t="shared" si="97"/>
        <v/>
      </c>
    </row>
    <row r="942" spans="1:22" x14ac:dyDescent="0.3">
      <c r="A942" s="47" t="str">
        <f t="shared" si="92"/>
        <v/>
      </c>
      <c r="B942" s="173"/>
      <c r="C942" s="173"/>
      <c r="D942" s="173"/>
      <c r="E942" s="173"/>
      <c r="F942" s="173"/>
      <c r="G942" s="173"/>
      <c r="H942" s="173"/>
      <c r="I942" s="173"/>
      <c r="J942" s="174"/>
      <c r="K942" s="175"/>
      <c r="L942" s="175"/>
      <c r="M942" s="175"/>
      <c r="N942" s="176"/>
      <c r="O942" s="176"/>
      <c r="P942" s="176"/>
      <c r="Q942" s="11" t="str">
        <f t="shared" si="96"/>
        <v/>
      </c>
      <c r="R942" s="171" t="str">
        <f t="shared" si="93"/>
        <v/>
      </c>
      <c r="S942" s="172" t="str">
        <f t="shared" si="94"/>
        <v/>
      </c>
      <c r="T942" s="3" t="str">
        <f t="shared" si="95"/>
        <v xml:space="preserve"> </v>
      </c>
      <c r="U942" s="3" t="str">
        <f>IF(D942&lt;&gt;"",VLOOKUP(D942,'Drop downs'!B:C,2,0),"")</f>
        <v/>
      </c>
      <c r="V942" s="3" t="str">
        <f t="shared" si="97"/>
        <v/>
      </c>
    </row>
    <row r="943" spans="1:22" x14ac:dyDescent="0.3">
      <c r="A943" s="47" t="str">
        <f t="shared" si="92"/>
        <v/>
      </c>
      <c r="B943" s="173"/>
      <c r="C943" s="173"/>
      <c r="D943" s="173"/>
      <c r="E943" s="173"/>
      <c r="F943" s="173"/>
      <c r="G943" s="173"/>
      <c r="H943" s="173"/>
      <c r="I943" s="173"/>
      <c r="J943" s="174"/>
      <c r="K943" s="175"/>
      <c r="L943" s="175"/>
      <c r="M943" s="175"/>
      <c r="N943" s="176"/>
      <c r="O943" s="176"/>
      <c r="P943" s="176"/>
      <c r="Q943" s="11" t="str">
        <f t="shared" si="96"/>
        <v/>
      </c>
      <c r="R943" s="171" t="str">
        <f t="shared" si="93"/>
        <v/>
      </c>
      <c r="S943" s="172" t="str">
        <f t="shared" si="94"/>
        <v/>
      </c>
      <c r="T943" s="3" t="str">
        <f t="shared" si="95"/>
        <v xml:space="preserve"> </v>
      </c>
      <c r="U943" s="3" t="str">
        <f>IF(D943&lt;&gt;"",VLOOKUP(D943,'Drop downs'!B:C,2,0),"")</f>
        <v/>
      </c>
      <c r="V943" s="3" t="str">
        <f t="shared" si="97"/>
        <v/>
      </c>
    </row>
    <row r="944" spans="1:22" x14ac:dyDescent="0.3">
      <c r="A944" s="47" t="str">
        <f t="shared" si="92"/>
        <v/>
      </c>
      <c r="B944" s="173"/>
      <c r="C944" s="173"/>
      <c r="D944" s="173"/>
      <c r="E944" s="173"/>
      <c r="F944" s="173"/>
      <c r="G944" s="173"/>
      <c r="H944" s="173"/>
      <c r="I944" s="173"/>
      <c r="J944" s="174"/>
      <c r="K944" s="175"/>
      <c r="L944" s="175"/>
      <c r="M944" s="175"/>
      <c r="N944" s="176"/>
      <c r="O944" s="176"/>
      <c r="P944" s="176"/>
      <c r="Q944" s="11" t="str">
        <f t="shared" si="96"/>
        <v/>
      </c>
      <c r="R944" s="171" t="str">
        <f t="shared" si="93"/>
        <v/>
      </c>
      <c r="S944" s="172" t="str">
        <f t="shared" si="94"/>
        <v/>
      </c>
      <c r="T944" s="3" t="str">
        <f t="shared" si="95"/>
        <v xml:space="preserve"> </v>
      </c>
      <c r="U944" s="3" t="str">
        <f>IF(D944&lt;&gt;"",VLOOKUP(D944,'Drop downs'!B:C,2,0),"")</f>
        <v/>
      </c>
      <c r="V944" s="3" t="str">
        <f t="shared" si="97"/>
        <v/>
      </c>
    </row>
    <row r="945" spans="1:22" x14ac:dyDescent="0.3">
      <c r="A945" s="47" t="str">
        <f t="shared" si="92"/>
        <v/>
      </c>
      <c r="B945" s="173"/>
      <c r="C945" s="173"/>
      <c r="D945" s="173"/>
      <c r="E945" s="173"/>
      <c r="F945" s="173"/>
      <c r="G945" s="173"/>
      <c r="H945" s="173"/>
      <c r="I945" s="173"/>
      <c r="J945" s="174"/>
      <c r="K945" s="175"/>
      <c r="L945" s="175"/>
      <c r="M945" s="175"/>
      <c r="N945" s="176"/>
      <c r="O945" s="176"/>
      <c r="P945" s="176"/>
      <c r="Q945" s="11" t="str">
        <f t="shared" si="96"/>
        <v/>
      </c>
      <c r="R945" s="171" t="str">
        <f t="shared" si="93"/>
        <v/>
      </c>
      <c r="S945" s="172" t="str">
        <f t="shared" si="94"/>
        <v/>
      </c>
      <c r="T945" s="3" t="str">
        <f t="shared" si="95"/>
        <v xml:space="preserve"> </v>
      </c>
      <c r="U945" s="3" t="str">
        <f>IF(D945&lt;&gt;"",VLOOKUP(D945,'Drop downs'!B:C,2,0),"")</f>
        <v/>
      </c>
      <c r="V945" s="3" t="str">
        <f t="shared" si="97"/>
        <v/>
      </c>
    </row>
    <row r="946" spans="1:22" x14ac:dyDescent="0.3">
      <c r="A946" s="47" t="str">
        <f t="shared" si="92"/>
        <v/>
      </c>
      <c r="B946" s="173"/>
      <c r="C946" s="173"/>
      <c r="D946" s="173"/>
      <c r="E946" s="173"/>
      <c r="F946" s="173"/>
      <c r="G946" s="173"/>
      <c r="H946" s="173"/>
      <c r="I946" s="173"/>
      <c r="J946" s="174"/>
      <c r="K946" s="175"/>
      <c r="L946" s="175"/>
      <c r="M946" s="175"/>
      <c r="N946" s="176"/>
      <c r="O946" s="176"/>
      <c r="P946" s="176"/>
      <c r="Q946" s="11" t="str">
        <f t="shared" si="96"/>
        <v/>
      </c>
      <c r="R946" s="171" t="str">
        <f t="shared" si="93"/>
        <v/>
      </c>
      <c r="S946" s="172" t="str">
        <f t="shared" si="94"/>
        <v/>
      </c>
      <c r="T946" s="3" t="str">
        <f t="shared" si="95"/>
        <v xml:space="preserve"> </v>
      </c>
      <c r="U946" s="3" t="str">
        <f>IF(D946&lt;&gt;"",VLOOKUP(D946,'Drop downs'!B:C,2,0),"")</f>
        <v/>
      </c>
      <c r="V946" s="3" t="str">
        <f t="shared" si="97"/>
        <v/>
      </c>
    </row>
    <row r="947" spans="1:22" x14ac:dyDescent="0.3">
      <c r="A947" s="47" t="str">
        <f t="shared" si="92"/>
        <v/>
      </c>
      <c r="B947" s="173"/>
      <c r="C947" s="173"/>
      <c r="D947" s="173"/>
      <c r="E947" s="173"/>
      <c r="F947" s="173"/>
      <c r="G947" s="173"/>
      <c r="H947" s="173"/>
      <c r="I947" s="173"/>
      <c r="J947" s="174"/>
      <c r="K947" s="175"/>
      <c r="L947" s="175"/>
      <c r="M947" s="175"/>
      <c r="N947" s="176"/>
      <c r="O947" s="176"/>
      <c r="P947" s="176"/>
      <c r="Q947" s="11" t="str">
        <f t="shared" si="96"/>
        <v/>
      </c>
      <c r="R947" s="171" t="str">
        <f t="shared" si="93"/>
        <v/>
      </c>
      <c r="S947" s="172" t="str">
        <f t="shared" si="94"/>
        <v/>
      </c>
      <c r="T947" s="3" t="str">
        <f t="shared" si="95"/>
        <v xml:space="preserve"> </v>
      </c>
      <c r="U947" s="3" t="str">
        <f>IF(D947&lt;&gt;"",VLOOKUP(D947,'Drop downs'!B:C,2,0),"")</f>
        <v/>
      </c>
      <c r="V947" s="3" t="str">
        <f t="shared" si="97"/>
        <v/>
      </c>
    </row>
    <row r="948" spans="1:22" x14ac:dyDescent="0.3">
      <c r="A948" s="47" t="str">
        <f t="shared" si="92"/>
        <v/>
      </c>
      <c r="B948" s="173"/>
      <c r="C948" s="173"/>
      <c r="D948" s="173"/>
      <c r="E948" s="173"/>
      <c r="F948" s="173"/>
      <c r="G948" s="173"/>
      <c r="H948" s="173"/>
      <c r="I948" s="173"/>
      <c r="J948" s="174"/>
      <c r="K948" s="175"/>
      <c r="L948" s="175"/>
      <c r="M948" s="175"/>
      <c r="N948" s="176"/>
      <c r="O948" s="176"/>
      <c r="P948" s="176"/>
      <c r="Q948" s="11" t="str">
        <f t="shared" si="96"/>
        <v/>
      </c>
      <c r="R948" s="171" t="str">
        <f t="shared" si="93"/>
        <v/>
      </c>
      <c r="S948" s="172" t="str">
        <f t="shared" si="94"/>
        <v/>
      </c>
      <c r="T948" s="3" t="str">
        <f t="shared" si="95"/>
        <v xml:space="preserve"> </v>
      </c>
      <c r="U948" s="3" t="str">
        <f>IF(D948&lt;&gt;"",VLOOKUP(D948,'Drop downs'!B:C,2,0),"")</f>
        <v/>
      </c>
      <c r="V948" s="3" t="str">
        <f t="shared" si="97"/>
        <v/>
      </c>
    </row>
    <row r="949" spans="1:22" x14ac:dyDescent="0.3">
      <c r="A949" s="47" t="str">
        <f t="shared" si="92"/>
        <v/>
      </c>
      <c r="B949" s="173"/>
      <c r="C949" s="173"/>
      <c r="D949" s="173"/>
      <c r="E949" s="173"/>
      <c r="F949" s="173"/>
      <c r="G949" s="173"/>
      <c r="H949" s="173"/>
      <c r="I949" s="173"/>
      <c r="J949" s="174"/>
      <c r="K949" s="175"/>
      <c r="L949" s="175"/>
      <c r="M949" s="175"/>
      <c r="N949" s="176"/>
      <c r="O949" s="176"/>
      <c r="P949" s="176"/>
      <c r="Q949" s="11" t="str">
        <f t="shared" si="96"/>
        <v/>
      </c>
      <c r="R949" s="171" t="str">
        <f t="shared" si="93"/>
        <v/>
      </c>
      <c r="S949" s="172" t="str">
        <f t="shared" si="94"/>
        <v/>
      </c>
      <c r="T949" s="3" t="str">
        <f t="shared" si="95"/>
        <v xml:space="preserve"> </v>
      </c>
      <c r="U949" s="3" t="str">
        <f>IF(D949&lt;&gt;"",VLOOKUP(D949,'Drop downs'!B:C,2,0),"")</f>
        <v/>
      </c>
      <c r="V949" s="3" t="str">
        <f t="shared" si="97"/>
        <v/>
      </c>
    </row>
    <row r="950" spans="1:22" x14ac:dyDescent="0.3">
      <c r="A950" s="47" t="str">
        <f t="shared" si="92"/>
        <v/>
      </c>
      <c r="B950" s="173"/>
      <c r="C950" s="173"/>
      <c r="D950" s="173"/>
      <c r="E950" s="173"/>
      <c r="F950" s="173"/>
      <c r="G950" s="173"/>
      <c r="H950" s="173"/>
      <c r="I950" s="173"/>
      <c r="J950" s="174"/>
      <c r="K950" s="175"/>
      <c r="L950" s="175"/>
      <c r="M950" s="175"/>
      <c r="N950" s="176"/>
      <c r="O950" s="176"/>
      <c r="P950" s="176"/>
      <c r="Q950" s="11" t="str">
        <f t="shared" si="96"/>
        <v/>
      </c>
      <c r="R950" s="171" t="str">
        <f t="shared" si="93"/>
        <v/>
      </c>
      <c r="S950" s="172" t="str">
        <f t="shared" si="94"/>
        <v/>
      </c>
      <c r="T950" s="3" t="str">
        <f t="shared" si="95"/>
        <v xml:space="preserve"> </v>
      </c>
      <c r="U950" s="3" t="str">
        <f>IF(D950&lt;&gt;"",VLOOKUP(D950,'Drop downs'!B:C,2,0),"")</f>
        <v/>
      </c>
      <c r="V950" s="3" t="str">
        <f t="shared" si="97"/>
        <v/>
      </c>
    </row>
    <row r="951" spans="1:22" x14ac:dyDescent="0.3">
      <c r="A951" s="47" t="str">
        <f t="shared" si="92"/>
        <v/>
      </c>
      <c r="B951" s="173"/>
      <c r="C951" s="173"/>
      <c r="D951" s="173"/>
      <c r="E951" s="173"/>
      <c r="F951" s="173"/>
      <c r="G951" s="173"/>
      <c r="H951" s="173"/>
      <c r="I951" s="173"/>
      <c r="J951" s="174"/>
      <c r="K951" s="175"/>
      <c r="L951" s="175"/>
      <c r="M951" s="175"/>
      <c r="N951" s="176"/>
      <c r="O951" s="176"/>
      <c r="P951" s="176"/>
      <c r="Q951" s="11" t="str">
        <f t="shared" si="96"/>
        <v/>
      </c>
      <c r="R951" s="171" t="str">
        <f t="shared" si="93"/>
        <v/>
      </c>
      <c r="S951" s="172" t="str">
        <f t="shared" si="94"/>
        <v/>
      </c>
      <c r="T951" s="3" t="str">
        <f t="shared" si="95"/>
        <v xml:space="preserve"> </v>
      </c>
      <c r="U951" s="3" t="str">
        <f>IF(D951&lt;&gt;"",VLOOKUP(D951,'Drop downs'!B:C,2,0),"")</f>
        <v/>
      </c>
      <c r="V951" s="3" t="str">
        <f t="shared" si="97"/>
        <v/>
      </c>
    </row>
    <row r="952" spans="1:22" x14ac:dyDescent="0.3">
      <c r="A952" s="47" t="str">
        <f t="shared" si="92"/>
        <v/>
      </c>
      <c r="B952" s="173"/>
      <c r="C952" s="173"/>
      <c r="D952" s="173"/>
      <c r="E952" s="173"/>
      <c r="F952" s="173"/>
      <c r="G952" s="173"/>
      <c r="H952" s="173"/>
      <c r="I952" s="173"/>
      <c r="J952" s="174"/>
      <c r="K952" s="175"/>
      <c r="L952" s="175"/>
      <c r="M952" s="175"/>
      <c r="N952" s="176"/>
      <c r="O952" s="176"/>
      <c r="P952" s="176"/>
      <c r="Q952" s="11" t="str">
        <f t="shared" si="96"/>
        <v/>
      </c>
      <c r="R952" s="171" t="str">
        <f t="shared" si="93"/>
        <v/>
      </c>
      <c r="S952" s="172" t="str">
        <f t="shared" si="94"/>
        <v/>
      </c>
      <c r="T952" s="3" t="str">
        <f t="shared" si="95"/>
        <v xml:space="preserve"> </v>
      </c>
      <c r="U952" s="3" t="str">
        <f>IF(D952&lt;&gt;"",VLOOKUP(D952,'Drop downs'!B:C,2,0),"")</f>
        <v/>
      </c>
      <c r="V952" s="3" t="str">
        <f t="shared" si="97"/>
        <v/>
      </c>
    </row>
    <row r="953" spans="1:22" x14ac:dyDescent="0.3">
      <c r="A953" s="47" t="str">
        <f t="shared" si="92"/>
        <v/>
      </c>
      <c r="B953" s="173"/>
      <c r="C953" s="173"/>
      <c r="D953" s="173"/>
      <c r="E953" s="173"/>
      <c r="F953" s="173"/>
      <c r="G953" s="173"/>
      <c r="H953" s="173"/>
      <c r="I953" s="173"/>
      <c r="J953" s="174"/>
      <c r="K953" s="175"/>
      <c r="L953" s="175"/>
      <c r="M953" s="175"/>
      <c r="N953" s="176"/>
      <c r="O953" s="176"/>
      <c r="P953" s="176"/>
      <c r="Q953" s="11" t="str">
        <f t="shared" si="96"/>
        <v/>
      </c>
      <c r="R953" s="171" t="str">
        <f t="shared" si="93"/>
        <v/>
      </c>
      <c r="S953" s="172" t="str">
        <f t="shared" si="94"/>
        <v/>
      </c>
      <c r="T953" s="3" t="str">
        <f t="shared" si="95"/>
        <v xml:space="preserve"> </v>
      </c>
      <c r="U953" s="3" t="str">
        <f>IF(D953&lt;&gt;"",VLOOKUP(D953,'Drop downs'!B:C,2,0),"")</f>
        <v/>
      </c>
      <c r="V953" s="3" t="str">
        <f t="shared" si="97"/>
        <v/>
      </c>
    </row>
    <row r="954" spans="1:22" x14ac:dyDescent="0.3">
      <c r="A954" s="47" t="str">
        <f t="shared" si="92"/>
        <v/>
      </c>
      <c r="B954" s="173"/>
      <c r="C954" s="173"/>
      <c r="D954" s="173"/>
      <c r="E954" s="173"/>
      <c r="F954" s="173"/>
      <c r="G954" s="173"/>
      <c r="H954" s="173"/>
      <c r="I954" s="173"/>
      <c r="J954" s="174"/>
      <c r="K954" s="175"/>
      <c r="L954" s="175"/>
      <c r="M954" s="175"/>
      <c r="N954" s="176"/>
      <c r="O954" s="176"/>
      <c r="P954" s="176"/>
      <c r="Q954" s="11" t="str">
        <f t="shared" si="96"/>
        <v/>
      </c>
      <c r="R954" s="171" t="str">
        <f t="shared" si="93"/>
        <v/>
      </c>
      <c r="S954" s="172" t="str">
        <f t="shared" si="94"/>
        <v/>
      </c>
      <c r="T954" s="3" t="str">
        <f t="shared" si="95"/>
        <v xml:space="preserve"> </v>
      </c>
      <c r="U954" s="3" t="str">
        <f>IF(D954&lt;&gt;"",VLOOKUP(D954,'Drop downs'!B:C,2,0),"")</f>
        <v/>
      </c>
      <c r="V954" s="3" t="str">
        <f t="shared" si="97"/>
        <v/>
      </c>
    </row>
    <row r="955" spans="1:22" x14ac:dyDescent="0.3">
      <c r="A955" s="47" t="str">
        <f t="shared" si="92"/>
        <v/>
      </c>
      <c r="B955" s="173"/>
      <c r="C955" s="173"/>
      <c r="D955" s="173"/>
      <c r="E955" s="173"/>
      <c r="F955" s="173"/>
      <c r="G955" s="173"/>
      <c r="H955" s="173"/>
      <c r="I955" s="173"/>
      <c r="J955" s="174"/>
      <c r="K955" s="175"/>
      <c r="L955" s="175"/>
      <c r="M955" s="175"/>
      <c r="N955" s="176"/>
      <c r="O955" s="176"/>
      <c r="P955" s="176"/>
      <c r="Q955" s="11" t="str">
        <f t="shared" si="96"/>
        <v/>
      </c>
      <c r="R955" s="171" t="str">
        <f t="shared" si="93"/>
        <v/>
      </c>
      <c r="S955" s="172" t="str">
        <f t="shared" si="94"/>
        <v/>
      </c>
      <c r="T955" s="3" t="str">
        <f t="shared" si="95"/>
        <v xml:space="preserve"> </v>
      </c>
      <c r="U955" s="3" t="str">
        <f>IF(D955&lt;&gt;"",VLOOKUP(D955,'Drop downs'!B:C,2,0),"")</f>
        <v/>
      </c>
      <c r="V955" s="3" t="str">
        <f t="shared" si="97"/>
        <v/>
      </c>
    </row>
    <row r="956" spans="1:22" x14ac:dyDescent="0.3">
      <c r="A956" s="47" t="str">
        <f t="shared" si="92"/>
        <v/>
      </c>
      <c r="B956" s="173"/>
      <c r="C956" s="173"/>
      <c r="D956" s="173"/>
      <c r="E956" s="173"/>
      <c r="F956" s="173"/>
      <c r="G956" s="173"/>
      <c r="H956" s="173"/>
      <c r="I956" s="173"/>
      <c r="J956" s="174"/>
      <c r="K956" s="175"/>
      <c r="L956" s="175"/>
      <c r="M956" s="175"/>
      <c r="N956" s="176"/>
      <c r="O956" s="176"/>
      <c r="P956" s="176"/>
      <c r="Q956" s="11" t="str">
        <f t="shared" si="96"/>
        <v/>
      </c>
      <c r="R956" s="171" t="str">
        <f t="shared" si="93"/>
        <v/>
      </c>
      <c r="S956" s="172" t="str">
        <f t="shared" si="94"/>
        <v/>
      </c>
      <c r="T956" s="3" t="str">
        <f t="shared" si="95"/>
        <v xml:space="preserve"> </v>
      </c>
      <c r="U956" s="3" t="str">
        <f>IF(D956&lt;&gt;"",VLOOKUP(D956,'Drop downs'!B:C,2,0),"")</f>
        <v/>
      </c>
      <c r="V956" s="3" t="str">
        <f t="shared" si="97"/>
        <v/>
      </c>
    </row>
    <row r="957" spans="1:22" x14ac:dyDescent="0.3">
      <c r="A957" s="47" t="str">
        <f t="shared" si="92"/>
        <v/>
      </c>
      <c r="B957" s="173"/>
      <c r="C957" s="173"/>
      <c r="D957" s="173"/>
      <c r="E957" s="173"/>
      <c r="F957" s="173"/>
      <c r="G957" s="173"/>
      <c r="H957" s="173"/>
      <c r="I957" s="173"/>
      <c r="J957" s="174"/>
      <c r="K957" s="175"/>
      <c r="L957" s="175"/>
      <c r="M957" s="175"/>
      <c r="N957" s="176"/>
      <c r="O957" s="176"/>
      <c r="P957" s="176"/>
      <c r="Q957" s="11" t="str">
        <f t="shared" si="96"/>
        <v/>
      </c>
      <c r="R957" s="171" t="str">
        <f t="shared" si="93"/>
        <v/>
      </c>
      <c r="S957" s="172" t="str">
        <f t="shared" si="94"/>
        <v/>
      </c>
      <c r="T957" s="3" t="str">
        <f t="shared" si="95"/>
        <v xml:space="preserve"> </v>
      </c>
      <c r="U957" s="3" t="str">
        <f>IF(D957&lt;&gt;"",VLOOKUP(D957,'Drop downs'!B:C,2,0),"")</f>
        <v/>
      </c>
      <c r="V957" s="3" t="str">
        <f t="shared" si="97"/>
        <v/>
      </c>
    </row>
    <row r="958" spans="1:22" x14ac:dyDescent="0.3">
      <c r="A958" s="47" t="str">
        <f t="shared" si="92"/>
        <v/>
      </c>
      <c r="B958" s="173"/>
      <c r="C958" s="173"/>
      <c r="D958" s="173"/>
      <c r="E958" s="173"/>
      <c r="F958" s="173"/>
      <c r="G958" s="173"/>
      <c r="H958" s="173"/>
      <c r="I958" s="173"/>
      <c r="J958" s="174"/>
      <c r="K958" s="175"/>
      <c r="L958" s="175"/>
      <c r="M958" s="175"/>
      <c r="N958" s="176"/>
      <c r="O958" s="176"/>
      <c r="P958" s="176"/>
      <c r="Q958" s="11" t="str">
        <f t="shared" si="96"/>
        <v/>
      </c>
      <c r="R958" s="171" t="str">
        <f t="shared" si="93"/>
        <v/>
      </c>
      <c r="S958" s="172" t="str">
        <f t="shared" si="94"/>
        <v/>
      </c>
      <c r="T958" s="3" t="str">
        <f t="shared" si="95"/>
        <v xml:space="preserve"> </v>
      </c>
      <c r="U958" s="3" t="str">
        <f>IF(D958&lt;&gt;"",VLOOKUP(D958,'Drop downs'!B:C,2,0),"")</f>
        <v/>
      </c>
      <c r="V958" s="3" t="str">
        <f t="shared" si="97"/>
        <v/>
      </c>
    </row>
    <row r="959" spans="1:22" x14ac:dyDescent="0.3">
      <c r="A959" s="47" t="str">
        <f t="shared" ref="A959:A1009" si="98">IF(C958&lt;&gt;0,A958+1,"")</f>
        <v/>
      </c>
      <c r="B959" s="173"/>
      <c r="C959" s="173"/>
      <c r="D959" s="173"/>
      <c r="E959" s="173"/>
      <c r="F959" s="173"/>
      <c r="G959" s="173"/>
      <c r="H959" s="173"/>
      <c r="I959" s="173"/>
      <c r="J959" s="174"/>
      <c r="K959" s="175"/>
      <c r="L959" s="175"/>
      <c r="M959" s="175"/>
      <c r="N959" s="176"/>
      <c r="O959" s="176"/>
      <c r="P959" s="176"/>
      <c r="Q959" s="11" t="str">
        <f t="shared" si="96"/>
        <v/>
      </c>
      <c r="R959" s="171" t="str">
        <f t="shared" ref="R959:R1009" si="99">IF(O959&lt;&gt;"",EDATE(O959,$N$6),"")</f>
        <v/>
      </c>
      <c r="S959" s="172" t="str">
        <f t="shared" ref="S959:S1009" si="100">IFERROR(EOMONTH(R959,-1)+1,"")</f>
        <v/>
      </c>
      <c r="T959" s="3" t="str">
        <f t="shared" ref="T959:T1009" si="101">J959&amp;" "&amp;D959</f>
        <v xml:space="preserve"> </v>
      </c>
      <c r="U959" s="3" t="str">
        <f>IF(D959&lt;&gt;"",VLOOKUP(D959,'Drop downs'!B:C,2,0),"")</f>
        <v/>
      </c>
      <c r="V959" s="3" t="str">
        <f t="shared" si="97"/>
        <v/>
      </c>
    </row>
    <row r="960" spans="1:22" x14ac:dyDescent="0.3">
      <c r="A960" s="47" t="str">
        <f t="shared" si="98"/>
        <v/>
      </c>
      <c r="B960" s="173"/>
      <c r="C960" s="173"/>
      <c r="D960" s="173"/>
      <c r="E960" s="173"/>
      <c r="F960" s="173"/>
      <c r="G960" s="173"/>
      <c r="H960" s="173"/>
      <c r="I960" s="173"/>
      <c r="J960" s="174"/>
      <c r="K960" s="175"/>
      <c r="L960" s="175"/>
      <c r="M960" s="175"/>
      <c r="N960" s="176"/>
      <c r="O960" s="176"/>
      <c r="P960" s="176"/>
      <c r="Q960" s="11" t="str">
        <f t="shared" si="96"/>
        <v/>
      </c>
      <c r="R960" s="171" t="str">
        <f t="shared" si="99"/>
        <v/>
      </c>
      <c r="S960" s="172" t="str">
        <f t="shared" si="100"/>
        <v/>
      </c>
      <c r="T960" s="3" t="str">
        <f t="shared" si="101"/>
        <v xml:space="preserve"> </v>
      </c>
      <c r="U960" s="3" t="str">
        <f>IF(D960&lt;&gt;"",VLOOKUP(D960,'Drop downs'!B:C,2,0),"")</f>
        <v/>
      </c>
      <c r="V960" s="3" t="str">
        <f t="shared" si="97"/>
        <v/>
      </c>
    </row>
    <row r="961" spans="1:22" x14ac:dyDescent="0.3">
      <c r="A961" s="47" t="str">
        <f t="shared" si="98"/>
        <v/>
      </c>
      <c r="B961" s="173"/>
      <c r="C961" s="173"/>
      <c r="D961" s="173"/>
      <c r="E961" s="173"/>
      <c r="F961" s="173"/>
      <c r="G961" s="173"/>
      <c r="H961" s="173"/>
      <c r="I961" s="173"/>
      <c r="J961" s="174"/>
      <c r="K961" s="175"/>
      <c r="L961" s="175"/>
      <c r="M961" s="175"/>
      <c r="N961" s="176"/>
      <c r="O961" s="176"/>
      <c r="P961" s="176"/>
      <c r="Q961" s="11" t="str">
        <f t="shared" si="96"/>
        <v/>
      </c>
      <c r="R961" s="171" t="str">
        <f t="shared" si="99"/>
        <v/>
      </c>
      <c r="S961" s="172" t="str">
        <f t="shared" si="100"/>
        <v/>
      </c>
      <c r="T961" s="3" t="str">
        <f t="shared" si="101"/>
        <v xml:space="preserve"> </v>
      </c>
      <c r="U961" s="3" t="str">
        <f>IF(D961&lt;&gt;"",VLOOKUP(D961,'Drop downs'!B:C,2,0),"")</f>
        <v/>
      </c>
      <c r="V961" s="3" t="str">
        <f t="shared" si="97"/>
        <v/>
      </c>
    </row>
    <row r="962" spans="1:22" x14ac:dyDescent="0.3">
      <c r="A962" s="47" t="str">
        <f t="shared" si="98"/>
        <v/>
      </c>
      <c r="B962" s="173"/>
      <c r="C962" s="173"/>
      <c r="D962" s="173"/>
      <c r="E962" s="173"/>
      <c r="F962" s="173"/>
      <c r="G962" s="173"/>
      <c r="H962" s="173"/>
      <c r="I962" s="173"/>
      <c r="J962" s="174"/>
      <c r="K962" s="175"/>
      <c r="L962" s="175"/>
      <c r="M962" s="175"/>
      <c r="N962" s="176"/>
      <c r="O962" s="176"/>
      <c r="P962" s="176"/>
      <c r="Q962" s="11" t="str">
        <f t="shared" si="96"/>
        <v/>
      </c>
      <c r="R962" s="171" t="str">
        <f t="shared" si="99"/>
        <v/>
      </c>
      <c r="S962" s="172" t="str">
        <f t="shared" si="100"/>
        <v/>
      </c>
      <c r="T962" s="3" t="str">
        <f t="shared" si="101"/>
        <v xml:space="preserve"> </v>
      </c>
      <c r="U962" s="3" t="str">
        <f>IF(D962&lt;&gt;"",VLOOKUP(D962,'Drop downs'!B:C,2,0),"")</f>
        <v/>
      </c>
      <c r="V962" s="3" t="str">
        <f t="shared" si="97"/>
        <v/>
      </c>
    </row>
    <row r="963" spans="1:22" x14ac:dyDescent="0.3">
      <c r="A963" s="47" t="str">
        <f t="shared" si="98"/>
        <v/>
      </c>
      <c r="B963" s="173"/>
      <c r="C963" s="173"/>
      <c r="D963" s="173"/>
      <c r="E963" s="173"/>
      <c r="F963" s="173"/>
      <c r="G963" s="173"/>
      <c r="H963" s="173"/>
      <c r="I963" s="173"/>
      <c r="J963" s="174"/>
      <c r="K963" s="175"/>
      <c r="L963" s="175"/>
      <c r="M963" s="175"/>
      <c r="N963" s="176"/>
      <c r="O963" s="176"/>
      <c r="P963" s="176"/>
      <c r="Q963" s="11" t="str">
        <f t="shared" si="96"/>
        <v/>
      </c>
      <c r="R963" s="171" t="str">
        <f t="shared" si="99"/>
        <v/>
      </c>
      <c r="S963" s="172" t="str">
        <f t="shared" si="100"/>
        <v/>
      </c>
      <c r="T963" s="3" t="str">
        <f t="shared" si="101"/>
        <v xml:space="preserve"> </v>
      </c>
      <c r="U963" s="3" t="str">
        <f>IF(D963&lt;&gt;"",VLOOKUP(D963,'Drop downs'!B:C,2,0),"")</f>
        <v/>
      </c>
      <c r="V963" s="3" t="str">
        <f t="shared" si="97"/>
        <v/>
      </c>
    </row>
    <row r="964" spans="1:22" x14ac:dyDescent="0.3">
      <c r="A964" s="47" t="str">
        <f t="shared" si="98"/>
        <v/>
      </c>
      <c r="B964" s="173"/>
      <c r="C964" s="173"/>
      <c r="D964" s="173"/>
      <c r="E964" s="173"/>
      <c r="F964" s="173"/>
      <c r="G964" s="173"/>
      <c r="H964" s="173"/>
      <c r="I964" s="173"/>
      <c r="J964" s="174"/>
      <c r="K964" s="175"/>
      <c r="L964" s="175"/>
      <c r="M964" s="175"/>
      <c r="N964" s="176"/>
      <c r="O964" s="176"/>
      <c r="P964" s="176"/>
      <c r="Q964" s="11" t="str">
        <f t="shared" si="96"/>
        <v/>
      </c>
      <c r="R964" s="171" t="str">
        <f t="shared" si="99"/>
        <v/>
      </c>
      <c r="S964" s="172" t="str">
        <f t="shared" si="100"/>
        <v/>
      </c>
      <c r="T964" s="3" t="str">
        <f t="shared" si="101"/>
        <v xml:space="preserve"> </v>
      </c>
      <c r="U964" s="3" t="str">
        <f>IF(D964&lt;&gt;"",VLOOKUP(D964,'Drop downs'!B:C,2,0),"")</f>
        <v/>
      </c>
      <c r="V964" s="3" t="str">
        <f t="shared" si="97"/>
        <v/>
      </c>
    </row>
    <row r="965" spans="1:22" x14ac:dyDescent="0.3">
      <c r="A965" s="47" t="str">
        <f t="shared" si="98"/>
        <v/>
      </c>
      <c r="B965" s="173"/>
      <c r="C965" s="173"/>
      <c r="D965" s="173"/>
      <c r="E965" s="173"/>
      <c r="F965" s="173"/>
      <c r="G965" s="173"/>
      <c r="H965" s="173"/>
      <c r="I965" s="173"/>
      <c r="J965" s="174"/>
      <c r="K965" s="175"/>
      <c r="L965" s="175"/>
      <c r="M965" s="175"/>
      <c r="N965" s="176"/>
      <c r="O965" s="176"/>
      <c r="P965" s="176"/>
      <c r="Q965" s="11" t="str">
        <f t="shared" si="96"/>
        <v/>
      </c>
      <c r="R965" s="171" t="str">
        <f t="shared" si="99"/>
        <v/>
      </c>
      <c r="S965" s="172" t="str">
        <f t="shared" si="100"/>
        <v/>
      </c>
      <c r="T965" s="3" t="str">
        <f t="shared" si="101"/>
        <v xml:space="preserve"> </v>
      </c>
      <c r="U965" s="3" t="str">
        <f>IF(D965&lt;&gt;"",VLOOKUP(D965,'Drop downs'!B:C,2,0),"")</f>
        <v/>
      </c>
      <c r="V965" s="3" t="str">
        <f t="shared" si="97"/>
        <v/>
      </c>
    </row>
    <row r="966" spans="1:22" x14ac:dyDescent="0.3">
      <c r="A966" s="47" t="str">
        <f t="shared" si="98"/>
        <v/>
      </c>
      <c r="B966" s="173"/>
      <c r="C966" s="173"/>
      <c r="D966" s="173"/>
      <c r="E966" s="173"/>
      <c r="F966" s="173"/>
      <c r="G966" s="173"/>
      <c r="H966" s="173"/>
      <c r="I966" s="173"/>
      <c r="J966" s="174"/>
      <c r="K966" s="175"/>
      <c r="L966" s="175"/>
      <c r="M966" s="175"/>
      <c r="N966" s="176"/>
      <c r="O966" s="176"/>
      <c r="P966" s="176"/>
      <c r="Q966" s="11" t="str">
        <f t="shared" si="96"/>
        <v/>
      </c>
      <c r="R966" s="171" t="str">
        <f t="shared" si="99"/>
        <v/>
      </c>
      <c r="S966" s="172" t="str">
        <f t="shared" si="100"/>
        <v/>
      </c>
      <c r="T966" s="3" t="str">
        <f t="shared" si="101"/>
        <v xml:space="preserve"> </v>
      </c>
      <c r="U966" s="3" t="str">
        <f>IF(D966&lt;&gt;"",VLOOKUP(D966,'Drop downs'!B:C,2,0),"")</f>
        <v/>
      </c>
      <c r="V966" s="3" t="str">
        <f t="shared" si="97"/>
        <v/>
      </c>
    </row>
    <row r="967" spans="1:22" x14ac:dyDescent="0.3">
      <c r="A967" s="47" t="str">
        <f t="shared" si="98"/>
        <v/>
      </c>
      <c r="B967" s="173"/>
      <c r="C967" s="173"/>
      <c r="D967" s="173"/>
      <c r="E967" s="173"/>
      <c r="F967" s="173"/>
      <c r="G967" s="173"/>
      <c r="H967" s="173"/>
      <c r="I967" s="173"/>
      <c r="J967" s="174"/>
      <c r="K967" s="175"/>
      <c r="L967" s="175"/>
      <c r="M967" s="175"/>
      <c r="N967" s="176"/>
      <c r="O967" s="176"/>
      <c r="P967" s="176"/>
      <c r="Q967" s="11" t="str">
        <f t="shared" si="96"/>
        <v/>
      </c>
      <c r="R967" s="171" t="str">
        <f t="shared" si="99"/>
        <v/>
      </c>
      <c r="S967" s="172" t="str">
        <f t="shared" si="100"/>
        <v/>
      </c>
      <c r="T967" s="3" t="str">
        <f t="shared" si="101"/>
        <v xml:space="preserve"> </v>
      </c>
      <c r="U967" s="3" t="str">
        <f>IF(D967&lt;&gt;"",VLOOKUP(D967,'Drop downs'!B:C,2,0),"")</f>
        <v/>
      </c>
      <c r="V967" s="3" t="str">
        <f t="shared" si="97"/>
        <v/>
      </c>
    </row>
    <row r="968" spans="1:22" x14ac:dyDescent="0.3">
      <c r="A968" s="47" t="str">
        <f t="shared" si="98"/>
        <v/>
      </c>
      <c r="B968" s="173"/>
      <c r="C968" s="173"/>
      <c r="D968" s="173"/>
      <c r="E968" s="173"/>
      <c r="F968" s="173"/>
      <c r="G968" s="173"/>
      <c r="H968" s="173"/>
      <c r="I968" s="173"/>
      <c r="J968" s="174"/>
      <c r="K968" s="175"/>
      <c r="L968" s="175"/>
      <c r="M968" s="175"/>
      <c r="N968" s="176"/>
      <c r="O968" s="176"/>
      <c r="P968" s="176"/>
      <c r="Q968" s="11" t="str">
        <f t="shared" si="96"/>
        <v/>
      </c>
      <c r="R968" s="171" t="str">
        <f t="shared" si="99"/>
        <v/>
      </c>
      <c r="S968" s="172" t="str">
        <f t="shared" si="100"/>
        <v/>
      </c>
      <c r="T968" s="3" t="str">
        <f t="shared" si="101"/>
        <v xml:space="preserve"> </v>
      </c>
      <c r="U968" s="3" t="str">
        <f>IF(D968&lt;&gt;"",VLOOKUP(D968,'Drop downs'!B:C,2,0),"")</f>
        <v/>
      </c>
      <c r="V968" s="3" t="str">
        <f t="shared" si="97"/>
        <v/>
      </c>
    </row>
    <row r="969" spans="1:22" x14ac:dyDescent="0.3">
      <c r="A969" s="47" t="str">
        <f t="shared" si="98"/>
        <v/>
      </c>
      <c r="B969" s="173"/>
      <c r="C969" s="173"/>
      <c r="D969" s="173"/>
      <c r="E969" s="173"/>
      <c r="F969" s="173"/>
      <c r="G969" s="173"/>
      <c r="H969" s="173"/>
      <c r="I969" s="173"/>
      <c r="J969" s="174"/>
      <c r="K969" s="175"/>
      <c r="L969" s="175"/>
      <c r="M969" s="175"/>
      <c r="N969" s="176"/>
      <c r="O969" s="176"/>
      <c r="P969" s="176"/>
      <c r="Q969" s="11" t="str">
        <f t="shared" si="96"/>
        <v/>
      </c>
      <c r="R969" s="171" t="str">
        <f t="shared" si="99"/>
        <v/>
      </c>
      <c r="S969" s="172" t="str">
        <f t="shared" si="100"/>
        <v/>
      </c>
      <c r="T969" s="3" t="str">
        <f t="shared" si="101"/>
        <v xml:space="preserve"> </v>
      </c>
      <c r="U969" s="3" t="str">
        <f>IF(D969&lt;&gt;"",VLOOKUP(D969,'Drop downs'!B:C,2,0),"")</f>
        <v/>
      </c>
      <c r="V969" s="3" t="str">
        <f t="shared" si="97"/>
        <v/>
      </c>
    </row>
    <row r="970" spans="1:22" x14ac:dyDescent="0.3">
      <c r="A970" s="47" t="str">
        <f t="shared" si="98"/>
        <v/>
      </c>
      <c r="B970" s="173"/>
      <c r="C970" s="173"/>
      <c r="D970" s="173"/>
      <c r="E970" s="173"/>
      <c r="F970" s="173"/>
      <c r="G970" s="173"/>
      <c r="H970" s="173"/>
      <c r="I970" s="173"/>
      <c r="J970" s="174"/>
      <c r="K970" s="175"/>
      <c r="L970" s="175"/>
      <c r="M970" s="175"/>
      <c r="N970" s="176"/>
      <c r="O970" s="176"/>
      <c r="P970" s="176"/>
      <c r="Q970" s="11" t="str">
        <f t="shared" si="96"/>
        <v/>
      </c>
      <c r="R970" s="171" t="str">
        <f t="shared" si="99"/>
        <v/>
      </c>
      <c r="S970" s="172" t="str">
        <f t="shared" si="100"/>
        <v/>
      </c>
      <c r="T970" s="3" t="str">
        <f t="shared" si="101"/>
        <v xml:space="preserve"> </v>
      </c>
      <c r="U970" s="3" t="str">
        <f>IF(D970&lt;&gt;"",VLOOKUP(D970,'Drop downs'!B:C,2,0),"")</f>
        <v/>
      </c>
      <c r="V970" s="3" t="str">
        <f t="shared" si="97"/>
        <v/>
      </c>
    </row>
    <row r="971" spans="1:22" x14ac:dyDescent="0.3">
      <c r="A971" s="47" t="str">
        <f t="shared" si="98"/>
        <v/>
      </c>
      <c r="B971" s="173"/>
      <c r="C971" s="173"/>
      <c r="D971" s="173"/>
      <c r="E971" s="173"/>
      <c r="F971" s="173"/>
      <c r="G971" s="173"/>
      <c r="H971" s="173"/>
      <c r="I971" s="173"/>
      <c r="J971" s="174"/>
      <c r="K971" s="175"/>
      <c r="L971" s="175"/>
      <c r="M971" s="175"/>
      <c r="N971" s="176"/>
      <c r="O971" s="176"/>
      <c r="P971" s="176"/>
      <c r="Q971" s="11" t="str">
        <f t="shared" ref="Q971:Q1009" si="102">IF(I971="contracted",M971,IF(M971&lt;&gt;"",M971*(1-$M$6),""))</f>
        <v/>
      </c>
      <c r="R971" s="171" t="str">
        <f t="shared" si="99"/>
        <v/>
      </c>
      <c r="S971" s="172" t="str">
        <f t="shared" si="100"/>
        <v/>
      </c>
      <c r="T971" s="3" t="str">
        <f t="shared" si="101"/>
        <v xml:space="preserve"> </v>
      </c>
      <c r="U971" s="3" t="str">
        <f>IF(D971&lt;&gt;"",VLOOKUP(D971,'Drop downs'!B:C,2,0),"")</f>
        <v/>
      </c>
      <c r="V971" s="3" t="str">
        <f t="shared" ref="V971:V1009" si="103">IFERROR(R971-N971,"")</f>
        <v/>
      </c>
    </row>
    <row r="972" spans="1:22" x14ac:dyDescent="0.3">
      <c r="A972" s="47" t="str">
        <f t="shared" si="98"/>
        <v/>
      </c>
      <c r="B972" s="173"/>
      <c r="C972" s="173"/>
      <c r="D972" s="173"/>
      <c r="E972" s="173"/>
      <c r="F972" s="173"/>
      <c r="G972" s="173"/>
      <c r="H972" s="173"/>
      <c r="I972" s="173"/>
      <c r="J972" s="174"/>
      <c r="K972" s="175"/>
      <c r="L972" s="175"/>
      <c r="M972" s="175"/>
      <c r="N972" s="176"/>
      <c r="O972" s="176"/>
      <c r="P972" s="176"/>
      <c r="Q972" s="11" t="str">
        <f t="shared" si="102"/>
        <v/>
      </c>
      <c r="R972" s="171" t="str">
        <f t="shared" si="99"/>
        <v/>
      </c>
      <c r="S972" s="172" t="str">
        <f t="shared" si="100"/>
        <v/>
      </c>
      <c r="T972" s="3" t="str">
        <f t="shared" si="101"/>
        <v xml:space="preserve"> </v>
      </c>
      <c r="U972" s="3" t="str">
        <f>IF(D972&lt;&gt;"",VLOOKUP(D972,'Drop downs'!B:C,2,0),"")</f>
        <v/>
      </c>
      <c r="V972" s="3" t="str">
        <f t="shared" si="103"/>
        <v/>
      </c>
    </row>
    <row r="973" spans="1:22" x14ac:dyDescent="0.3">
      <c r="A973" s="47" t="str">
        <f t="shared" si="98"/>
        <v/>
      </c>
      <c r="B973" s="173"/>
      <c r="C973" s="173"/>
      <c r="D973" s="173"/>
      <c r="E973" s="173"/>
      <c r="F973" s="173"/>
      <c r="G973" s="173"/>
      <c r="H973" s="173"/>
      <c r="I973" s="173"/>
      <c r="J973" s="174"/>
      <c r="K973" s="175"/>
      <c r="L973" s="175"/>
      <c r="M973" s="175"/>
      <c r="N973" s="176"/>
      <c r="O973" s="176"/>
      <c r="P973" s="176"/>
      <c r="Q973" s="11" t="str">
        <f t="shared" si="102"/>
        <v/>
      </c>
      <c r="R973" s="171" t="str">
        <f t="shared" si="99"/>
        <v/>
      </c>
      <c r="S973" s="172" t="str">
        <f t="shared" si="100"/>
        <v/>
      </c>
      <c r="T973" s="3" t="str">
        <f t="shared" si="101"/>
        <v xml:space="preserve"> </v>
      </c>
      <c r="U973" s="3" t="str">
        <f>IF(D973&lt;&gt;"",VLOOKUP(D973,'Drop downs'!B:C,2,0),"")</f>
        <v/>
      </c>
      <c r="V973" s="3" t="str">
        <f t="shared" si="103"/>
        <v/>
      </c>
    </row>
    <row r="974" spans="1:22" x14ac:dyDescent="0.3">
      <c r="A974" s="47" t="str">
        <f t="shared" si="98"/>
        <v/>
      </c>
      <c r="B974" s="173"/>
      <c r="C974" s="173"/>
      <c r="D974" s="173"/>
      <c r="E974" s="173"/>
      <c r="F974" s="173"/>
      <c r="G974" s="173"/>
      <c r="H974" s="173"/>
      <c r="I974" s="173"/>
      <c r="J974" s="174"/>
      <c r="K974" s="175"/>
      <c r="L974" s="175"/>
      <c r="M974" s="175"/>
      <c r="N974" s="176"/>
      <c r="O974" s="176"/>
      <c r="P974" s="176"/>
      <c r="Q974" s="11" t="str">
        <f t="shared" si="102"/>
        <v/>
      </c>
      <c r="R974" s="171" t="str">
        <f t="shared" si="99"/>
        <v/>
      </c>
      <c r="S974" s="172" t="str">
        <f t="shared" si="100"/>
        <v/>
      </c>
      <c r="T974" s="3" t="str">
        <f t="shared" si="101"/>
        <v xml:space="preserve"> </v>
      </c>
      <c r="U974" s="3" t="str">
        <f>IF(D974&lt;&gt;"",VLOOKUP(D974,'Drop downs'!B:C,2,0),"")</f>
        <v/>
      </c>
      <c r="V974" s="3" t="str">
        <f t="shared" si="103"/>
        <v/>
      </c>
    </row>
    <row r="975" spans="1:22" x14ac:dyDescent="0.3">
      <c r="A975" s="47" t="str">
        <f t="shared" si="98"/>
        <v/>
      </c>
      <c r="B975" s="173"/>
      <c r="C975" s="173"/>
      <c r="D975" s="173"/>
      <c r="E975" s="173"/>
      <c r="F975" s="173"/>
      <c r="G975" s="173"/>
      <c r="H975" s="173"/>
      <c r="I975" s="173"/>
      <c r="J975" s="174"/>
      <c r="K975" s="175"/>
      <c r="L975" s="175"/>
      <c r="M975" s="175"/>
      <c r="N975" s="176"/>
      <c r="O975" s="176"/>
      <c r="P975" s="176"/>
      <c r="Q975" s="11" t="str">
        <f t="shared" si="102"/>
        <v/>
      </c>
      <c r="R975" s="171" t="str">
        <f t="shared" si="99"/>
        <v/>
      </c>
      <c r="S975" s="172" t="str">
        <f t="shared" si="100"/>
        <v/>
      </c>
      <c r="T975" s="3" t="str">
        <f t="shared" si="101"/>
        <v xml:space="preserve"> </v>
      </c>
      <c r="U975" s="3" t="str">
        <f>IF(D975&lt;&gt;"",VLOOKUP(D975,'Drop downs'!B:C,2,0),"")</f>
        <v/>
      </c>
      <c r="V975" s="3" t="str">
        <f t="shared" si="103"/>
        <v/>
      </c>
    </row>
    <row r="976" spans="1:22" x14ac:dyDescent="0.3">
      <c r="A976" s="47" t="str">
        <f t="shared" si="98"/>
        <v/>
      </c>
      <c r="B976" s="173"/>
      <c r="C976" s="173"/>
      <c r="D976" s="173"/>
      <c r="E976" s="173"/>
      <c r="F976" s="173"/>
      <c r="G976" s="173"/>
      <c r="H976" s="173"/>
      <c r="I976" s="173"/>
      <c r="J976" s="174"/>
      <c r="K976" s="175"/>
      <c r="L976" s="175"/>
      <c r="M976" s="175"/>
      <c r="N976" s="176"/>
      <c r="O976" s="176"/>
      <c r="P976" s="176"/>
      <c r="Q976" s="11" t="str">
        <f t="shared" si="102"/>
        <v/>
      </c>
      <c r="R976" s="171" t="str">
        <f t="shared" si="99"/>
        <v/>
      </c>
      <c r="S976" s="172" t="str">
        <f t="shared" si="100"/>
        <v/>
      </c>
      <c r="T976" s="3" t="str">
        <f t="shared" si="101"/>
        <v xml:space="preserve"> </v>
      </c>
      <c r="U976" s="3" t="str">
        <f>IF(D976&lt;&gt;"",VLOOKUP(D976,'Drop downs'!B:C,2,0),"")</f>
        <v/>
      </c>
      <c r="V976" s="3" t="str">
        <f t="shared" si="103"/>
        <v/>
      </c>
    </row>
    <row r="977" spans="1:22" x14ac:dyDescent="0.3">
      <c r="A977" s="47" t="str">
        <f t="shared" si="98"/>
        <v/>
      </c>
      <c r="B977" s="173"/>
      <c r="C977" s="173"/>
      <c r="D977" s="173"/>
      <c r="E977" s="173"/>
      <c r="F977" s="173"/>
      <c r="G977" s="173"/>
      <c r="H977" s="173"/>
      <c r="I977" s="173"/>
      <c r="J977" s="174"/>
      <c r="K977" s="175"/>
      <c r="L977" s="175"/>
      <c r="M977" s="175"/>
      <c r="N977" s="176"/>
      <c r="O977" s="176"/>
      <c r="P977" s="176"/>
      <c r="Q977" s="11" t="str">
        <f t="shared" si="102"/>
        <v/>
      </c>
      <c r="R977" s="171" t="str">
        <f t="shared" si="99"/>
        <v/>
      </c>
      <c r="S977" s="172" t="str">
        <f t="shared" si="100"/>
        <v/>
      </c>
      <c r="T977" s="3" t="str">
        <f t="shared" si="101"/>
        <v xml:space="preserve"> </v>
      </c>
      <c r="U977" s="3" t="str">
        <f>IF(D977&lt;&gt;"",VLOOKUP(D977,'Drop downs'!B:C,2,0),"")</f>
        <v/>
      </c>
      <c r="V977" s="3" t="str">
        <f t="shared" si="103"/>
        <v/>
      </c>
    </row>
    <row r="978" spans="1:22" x14ac:dyDescent="0.3">
      <c r="A978" s="47" t="str">
        <f t="shared" si="98"/>
        <v/>
      </c>
      <c r="B978" s="173"/>
      <c r="C978" s="173"/>
      <c r="D978" s="173"/>
      <c r="E978" s="173"/>
      <c r="F978" s="173"/>
      <c r="G978" s="173"/>
      <c r="H978" s="173"/>
      <c r="I978" s="173"/>
      <c r="J978" s="174"/>
      <c r="K978" s="175"/>
      <c r="L978" s="175"/>
      <c r="M978" s="175"/>
      <c r="N978" s="176"/>
      <c r="O978" s="176"/>
      <c r="P978" s="176"/>
      <c r="Q978" s="11" t="str">
        <f t="shared" si="102"/>
        <v/>
      </c>
      <c r="R978" s="171" t="str">
        <f t="shared" si="99"/>
        <v/>
      </c>
      <c r="S978" s="172" t="str">
        <f t="shared" si="100"/>
        <v/>
      </c>
      <c r="T978" s="3" t="str">
        <f t="shared" si="101"/>
        <v xml:space="preserve"> </v>
      </c>
      <c r="U978" s="3" t="str">
        <f>IF(D978&lt;&gt;"",VLOOKUP(D978,'Drop downs'!B:C,2,0),"")</f>
        <v/>
      </c>
      <c r="V978" s="3" t="str">
        <f t="shared" si="103"/>
        <v/>
      </c>
    </row>
    <row r="979" spans="1:22" x14ac:dyDescent="0.3">
      <c r="A979" s="47" t="str">
        <f t="shared" si="98"/>
        <v/>
      </c>
      <c r="B979" s="173"/>
      <c r="C979" s="173"/>
      <c r="D979" s="173"/>
      <c r="E979" s="173"/>
      <c r="F979" s="173"/>
      <c r="G979" s="173"/>
      <c r="H979" s="173"/>
      <c r="I979" s="173"/>
      <c r="J979" s="174"/>
      <c r="K979" s="175"/>
      <c r="L979" s="175"/>
      <c r="M979" s="175"/>
      <c r="N979" s="176"/>
      <c r="O979" s="176"/>
      <c r="P979" s="176"/>
      <c r="Q979" s="11" t="str">
        <f t="shared" si="102"/>
        <v/>
      </c>
      <c r="R979" s="171" t="str">
        <f t="shared" si="99"/>
        <v/>
      </c>
      <c r="S979" s="172" t="str">
        <f t="shared" si="100"/>
        <v/>
      </c>
      <c r="T979" s="3" t="str">
        <f t="shared" si="101"/>
        <v xml:space="preserve"> </v>
      </c>
      <c r="U979" s="3" t="str">
        <f>IF(D979&lt;&gt;"",VLOOKUP(D979,'Drop downs'!B:C,2,0),"")</f>
        <v/>
      </c>
      <c r="V979" s="3" t="str">
        <f t="shared" si="103"/>
        <v/>
      </c>
    </row>
    <row r="980" spans="1:22" x14ac:dyDescent="0.3">
      <c r="A980" s="47" t="str">
        <f t="shared" si="98"/>
        <v/>
      </c>
      <c r="B980" s="173"/>
      <c r="C980" s="173"/>
      <c r="D980" s="173"/>
      <c r="E980" s="173"/>
      <c r="F980" s="173"/>
      <c r="G980" s="173"/>
      <c r="H980" s="173"/>
      <c r="I980" s="173"/>
      <c r="J980" s="174"/>
      <c r="K980" s="175"/>
      <c r="L980" s="175"/>
      <c r="M980" s="175"/>
      <c r="N980" s="176"/>
      <c r="O980" s="176"/>
      <c r="P980" s="176"/>
      <c r="Q980" s="11" t="str">
        <f t="shared" si="102"/>
        <v/>
      </c>
      <c r="R980" s="171" t="str">
        <f t="shared" si="99"/>
        <v/>
      </c>
      <c r="S980" s="172" t="str">
        <f t="shared" si="100"/>
        <v/>
      </c>
      <c r="T980" s="3" t="str">
        <f t="shared" si="101"/>
        <v xml:space="preserve"> </v>
      </c>
      <c r="U980" s="3" t="str">
        <f>IF(D980&lt;&gt;"",VLOOKUP(D980,'Drop downs'!B:C,2,0),"")</f>
        <v/>
      </c>
      <c r="V980" s="3" t="str">
        <f t="shared" si="103"/>
        <v/>
      </c>
    </row>
    <row r="981" spans="1:22" x14ac:dyDescent="0.3">
      <c r="A981" s="47" t="str">
        <f t="shared" si="98"/>
        <v/>
      </c>
      <c r="B981" s="173"/>
      <c r="C981" s="173"/>
      <c r="D981" s="173"/>
      <c r="E981" s="173"/>
      <c r="F981" s="173"/>
      <c r="G981" s="173"/>
      <c r="H981" s="173"/>
      <c r="I981" s="173"/>
      <c r="J981" s="174"/>
      <c r="K981" s="175"/>
      <c r="L981" s="175"/>
      <c r="M981" s="175"/>
      <c r="N981" s="176"/>
      <c r="O981" s="176"/>
      <c r="P981" s="176"/>
      <c r="Q981" s="11" t="str">
        <f t="shared" si="102"/>
        <v/>
      </c>
      <c r="R981" s="171" t="str">
        <f t="shared" si="99"/>
        <v/>
      </c>
      <c r="S981" s="172" t="str">
        <f t="shared" si="100"/>
        <v/>
      </c>
      <c r="T981" s="3" t="str">
        <f t="shared" si="101"/>
        <v xml:space="preserve"> </v>
      </c>
      <c r="U981" s="3" t="str">
        <f>IF(D981&lt;&gt;"",VLOOKUP(D981,'Drop downs'!B:C,2,0),"")</f>
        <v/>
      </c>
      <c r="V981" s="3" t="str">
        <f t="shared" si="103"/>
        <v/>
      </c>
    </row>
    <row r="982" spans="1:22" x14ac:dyDescent="0.3">
      <c r="A982" s="47" t="str">
        <f t="shared" si="98"/>
        <v/>
      </c>
      <c r="B982" s="173"/>
      <c r="C982" s="173"/>
      <c r="D982" s="173"/>
      <c r="E982" s="173"/>
      <c r="F982" s="173"/>
      <c r="G982" s="173"/>
      <c r="H982" s="173"/>
      <c r="I982" s="173"/>
      <c r="J982" s="174"/>
      <c r="K982" s="175"/>
      <c r="L982" s="175"/>
      <c r="M982" s="175"/>
      <c r="N982" s="176"/>
      <c r="O982" s="176"/>
      <c r="P982" s="176"/>
      <c r="Q982" s="11" t="str">
        <f t="shared" si="102"/>
        <v/>
      </c>
      <c r="R982" s="171" t="str">
        <f t="shared" si="99"/>
        <v/>
      </c>
      <c r="S982" s="172" t="str">
        <f t="shared" si="100"/>
        <v/>
      </c>
      <c r="T982" s="3" t="str">
        <f t="shared" si="101"/>
        <v xml:space="preserve"> </v>
      </c>
      <c r="U982" s="3" t="str">
        <f>IF(D982&lt;&gt;"",VLOOKUP(D982,'Drop downs'!B:C,2,0),"")</f>
        <v/>
      </c>
      <c r="V982" s="3" t="str">
        <f t="shared" si="103"/>
        <v/>
      </c>
    </row>
    <row r="983" spans="1:22" x14ac:dyDescent="0.3">
      <c r="A983" s="47" t="str">
        <f t="shared" si="98"/>
        <v/>
      </c>
      <c r="B983" s="173"/>
      <c r="C983" s="173"/>
      <c r="D983" s="173"/>
      <c r="E983" s="173"/>
      <c r="F983" s="173"/>
      <c r="G983" s="173"/>
      <c r="H983" s="173"/>
      <c r="I983" s="173"/>
      <c r="J983" s="174"/>
      <c r="K983" s="175"/>
      <c r="L983" s="175"/>
      <c r="M983" s="175"/>
      <c r="N983" s="176"/>
      <c r="O983" s="176"/>
      <c r="P983" s="176"/>
      <c r="Q983" s="11" t="str">
        <f t="shared" si="102"/>
        <v/>
      </c>
      <c r="R983" s="171" t="str">
        <f t="shared" si="99"/>
        <v/>
      </c>
      <c r="S983" s="172" t="str">
        <f t="shared" si="100"/>
        <v/>
      </c>
      <c r="T983" s="3" t="str">
        <f t="shared" si="101"/>
        <v xml:space="preserve"> </v>
      </c>
      <c r="U983" s="3" t="str">
        <f>IF(D983&lt;&gt;"",VLOOKUP(D983,'Drop downs'!B:C,2,0),"")</f>
        <v/>
      </c>
      <c r="V983" s="3" t="str">
        <f t="shared" si="103"/>
        <v/>
      </c>
    </row>
    <row r="984" spans="1:22" x14ac:dyDescent="0.3">
      <c r="A984" s="47" t="str">
        <f t="shared" si="98"/>
        <v/>
      </c>
      <c r="B984" s="173"/>
      <c r="C984" s="173"/>
      <c r="D984" s="173"/>
      <c r="E984" s="173"/>
      <c r="F984" s="173"/>
      <c r="G984" s="173"/>
      <c r="H984" s="173"/>
      <c r="I984" s="173"/>
      <c r="J984" s="174"/>
      <c r="K984" s="175"/>
      <c r="L984" s="175"/>
      <c r="M984" s="175"/>
      <c r="N984" s="176"/>
      <c r="O984" s="176"/>
      <c r="P984" s="176"/>
      <c r="Q984" s="11" t="str">
        <f t="shared" si="102"/>
        <v/>
      </c>
      <c r="R984" s="171" t="str">
        <f t="shared" si="99"/>
        <v/>
      </c>
      <c r="S984" s="172" t="str">
        <f t="shared" si="100"/>
        <v/>
      </c>
      <c r="T984" s="3" t="str">
        <f t="shared" si="101"/>
        <v xml:space="preserve"> </v>
      </c>
      <c r="U984" s="3" t="str">
        <f>IF(D984&lt;&gt;"",VLOOKUP(D984,'Drop downs'!B:C,2,0),"")</f>
        <v/>
      </c>
      <c r="V984" s="3" t="str">
        <f t="shared" si="103"/>
        <v/>
      </c>
    </row>
    <row r="985" spans="1:22" x14ac:dyDescent="0.3">
      <c r="A985" s="47" t="str">
        <f t="shared" si="98"/>
        <v/>
      </c>
      <c r="B985" s="173"/>
      <c r="C985" s="173"/>
      <c r="D985" s="173"/>
      <c r="E985" s="173"/>
      <c r="F985" s="173"/>
      <c r="G985" s="173"/>
      <c r="H985" s="173"/>
      <c r="I985" s="173"/>
      <c r="J985" s="174"/>
      <c r="K985" s="175"/>
      <c r="L985" s="175"/>
      <c r="M985" s="175"/>
      <c r="N985" s="176"/>
      <c r="O985" s="176"/>
      <c r="P985" s="176"/>
      <c r="Q985" s="11" t="str">
        <f t="shared" si="102"/>
        <v/>
      </c>
      <c r="R985" s="171" t="str">
        <f t="shared" si="99"/>
        <v/>
      </c>
      <c r="S985" s="172" t="str">
        <f t="shared" si="100"/>
        <v/>
      </c>
      <c r="T985" s="3" t="str">
        <f t="shared" si="101"/>
        <v xml:space="preserve"> </v>
      </c>
      <c r="U985" s="3" t="str">
        <f>IF(D985&lt;&gt;"",VLOOKUP(D985,'Drop downs'!B:C,2,0),"")</f>
        <v/>
      </c>
      <c r="V985" s="3" t="str">
        <f t="shared" si="103"/>
        <v/>
      </c>
    </row>
    <row r="986" spans="1:22" x14ac:dyDescent="0.3">
      <c r="A986" s="47" t="str">
        <f t="shared" si="98"/>
        <v/>
      </c>
      <c r="B986" s="173"/>
      <c r="C986" s="173"/>
      <c r="D986" s="173"/>
      <c r="E986" s="173"/>
      <c r="F986" s="173"/>
      <c r="G986" s="173"/>
      <c r="H986" s="173"/>
      <c r="I986" s="173"/>
      <c r="J986" s="174"/>
      <c r="K986" s="175"/>
      <c r="L986" s="175"/>
      <c r="M986" s="175"/>
      <c r="N986" s="176"/>
      <c r="O986" s="176"/>
      <c r="P986" s="176"/>
      <c r="Q986" s="11" t="str">
        <f t="shared" si="102"/>
        <v/>
      </c>
      <c r="R986" s="171" t="str">
        <f t="shared" si="99"/>
        <v/>
      </c>
      <c r="S986" s="172" t="str">
        <f t="shared" si="100"/>
        <v/>
      </c>
      <c r="T986" s="3" t="str">
        <f t="shared" si="101"/>
        <v xml:space="preserve"> </v>
      </c>
      <c r="U986" s="3" t="str">
        <f>IF(D986&lt;&gt;"",VLOOKUP(D986,'Drop downs'!B:C,2,0),"")</f>
        <v/>
      </c>
      <c r="V986" s="3" t="str">
        <f t="shared" si="103"/>
        <v/>
      </c>
    </row>
    <row r="987" spans="1:22" x14ac:dyDescent="0.3">
      <c r="A987" s="47" t="str">
        <f t="shared" si="98"/>
        <v/>
      </c>
      <c r="B987" s="173"/>
      <c r="C987" s="173"/>
      <c r="D987" s="173"/>
      <c r="E987" s="173"/>
      <c r="F987" s="173"/>
      <c r="G987" s="173"/>
      <c r="H987" s="173"/>
      <c r="I987" s="173"/>
      <c r="J987" s="174"/>
      <c r="K987" s="175"/>
      <c r="L987" s="175"/>
      <c r="M987" s="175"/>
      <c r="N987" s="176"/>
      <c r="O987" s="176"/>
      <c r="P987" s="176"/>
      <c r="Q987" s="11" t="str">
        <f t="shared" si="102"/>
        <v/>
      </c>
      <c r="R987" s="171" t="str">
        <f t="shared" si="99"/>
        <v/>
      </c>
      <c r="S987" s="172" t="str">
        <f t="shared" si="100"/>
        <v/>
      </c>
      <c r="T987" s="3" t="str">
        <f t="shared" si="101"/>
        <v xml:space="preserve"> </v>
      </c>
      <c r="U987" s="3" t="str">
        <f>IF(D987&lt;&gt;"",VLOOKUP(D987,'Drop downs'!B:C,2,0),"")</f>
        <v/>
      </c>
      <c r="V987" s="3" t="str">
        <f t="shared" si="103"/>
        <v/>
      </c>
    </row>
    <row r="988" spans="1:22" x14ac:dyDescent="0.3">
      <c r="A988" s="47" t="str">
        <f t="shared" si="98"/>
        <v/>
      </c>
      <c r="B988" s="173"/>
      <c r="C988" s="173"/>
      <c r="D988" s="173"/>
      <c r="E988" s="173"/>
      <c r="F988" s="173"/>
      <c r="G988" s="173"/>
      <c r="H988" s="173"/>
      <c r="I988" s="173"/>
      <c r="J988" s="174"/>
      <c r="K988" s="175"/>
      <c r="L988" s="175"/>
      <c r="M988" s="175"/>
      <c r="N988" s="176"/>
      <c r="O988" s="176"/>
      <c r="P988" s="176"/>
      <c r="Q988" s="11" t="str">
        <f t="shared" si="102"/>
        <v/>
      </c>
      <c r="R988" s="171" t="str">
        <f t="shared" si="99"/>
        <v/>
      </c>
      <c r="S988" s="172" t="str">
        <f t="shared" si="100"/>
        <v/>
      </c>
      <c r="T988" s="3" t="str">
        <f t="shared" si="101"/>
        <v xml:space="preserve"> </v>
      </c>
      <c r="U988" s="3" t="str">
        <f>IF(D988&lt;&gt;"",VLOOKUP(D988,'Drop downs'!B:C,2,0),"")</f>
        <v/>
      </c>
      <c r="V988" s="3" t="str">
        <f t="shared" si="103"/>
        <v/>
      </c>
    </row>
    <row r="989" spans="1:22" x14ac:dyDescent="0.3">
      <c r="A989" s="47" t="str">
        <f t="shared" si="98"/>
        <v/>
      </c>
      <c r="B989" s="173"/>
      <c r="C989" s="173"/>
      <c r="D989" s="173"/>
      <c r="E989" s="173"/>
      <c r="F989" s="173"/>
      <c r="G989" s="173"/>
      <c r="H989" s="173"/>
      <c r="I989" s="173"/>
      <c r="J989" s="174"/>
      <c r="K989" s="175"/>
      <c r="L989" s="175"/>
      <c r="M989" s="175"/>
      <c r="N989" s="176"/>
      <c r="O989" s="176"/>
      <c r="P989" s="176"/>
      <c r="Q989" s="11" t="str">
        <f t="shared" si="102"/>
        <v/>
      </c>
      <c r="R989" s="171" t="str">
        <f t="shared" si="99"/>
        <v/>
      </c>
      <c r="S989" s="172" t="str">
        <f t="shared" si="100"/>
        <v/>
      </c>
      <c r="T989" s="3" t="str">
        <f t="shared" si="101"/>
        <v xml:space="preserve"> </v>
      </c>
      <c r="U989" s="3" t="str">
        <f>IF(D989&lt;&gt;"",VLOOKUP(D989,'Drop downs'!B:C,2,0),"")</f>
        <v/>
      </c>
      <c r="V989" s="3" t="str">
        <f t="shared" si="103"/>
        <v/>
      </c>
    </row>
    <row r="990" spans="1:22" x14ac:dyDescent="0.3">
      <c r="A990" s="47" t="str">
        <f t="shared" si="98"/>
        <v/>
      </c>
      <c r="B990" s="173"/>
      <c r="C990" s="173"/>
      <c r="D990" s="173"/>
      <c r="E990" s="173"/>
      <c r="F990" s="173"/>
      <c r="G990" s="173"/>
      <c r="H990" s="173"/>
      <c r="I990" s="173"/>
      <c r="J990" s="174"/>
      <c r="K990" s="175"/>
      <c r="L990" s="175"/>
      <c r="M990" s="175"/>
      <c r="N990" s="176"/>
      <c r="O990" s="176"/>
      <c r="P990" s="176"/>
      <c r="Q990" s="11" t="str">
        <f t="shared" si="102"/>
        <v/>
      </c>
      <c r="R990" s="171" t="str">
        <f t="shared" si="99"/>
        <v/>
      </c>
      <c r="S990" s="172" t="str">
        <f t="shared" si="100"/>
        <v/>
      </c>
      <c r="T990" s="3" t="str">
        <f t="shared" si="101"/>
        <v xml:space="preserve"> </v>
      </c>
      <c r="U990" s="3" t="str">
        <f>IF(D990&lt;&gt;"",VLOOKUP(D990,'Drop downs'!B:C,2,0),"")</f>
        <v/>
      </c>
      <c r="V990" s="3" t="str">
        <f t="shared" si="103"/>
        <v/>
      </c>
    </row>
    <row r="991" spans="1:22" x14ac:dyDescent="0.3">
      <c r="A991" s="47" t="str">
        <f t="shared" si="98"/>
        <v/>
      </c>
      <c r="B991" s="173"/>
      <c r="C991" s="173"/>
      <c r="D991" s="173"/>
      <c r="E991" s="173"/>
      <c r="F991" s="173"/>
      <c r="G991" s="173"/>
      <c r="H991" s="173"/>
      <c r="I991" s="173"/>
      <c r="J991" s="174"/>
      <c r="K991" s="175"/>
      <c r="L991" s="175"/>
      <c r="M991" s="175"/>
      <c r="N991" s="176"/>
      <c r="O991" s="176"/>
      <c r="P991" s="176"/>
      <c r="Q991" s="11" t="str">
        <f t="shared" si="102"/>
        <v/>
      </c>
      <c r="R991" s="171" t="str">
        <f t="shared" si="99"/>
        <v/>
      </c>
      <c r="S991" s="172" t="str">
        <f t="shared" si="100"/>
        <v/>
      </c>
      <c r="T991" s="3" t="str">
        <f t="shared" si="101"/>
        <v xml:space="preserve"> </v>
      </c>
      <c r="U991" s="3" t="str">
        <f>IF(D991&lt;&gt;"",VLOOKUP(D991,'Drop downs'!B:C,2,0),"")</f>
        <v/>
      </c>
      <c r="V991" s="3" t="str">
        <f t="shared" si="103"/>
        <v/>
      </c>
    </row>
    <row r="992" spans="1:22" x14ac:dyDescent="0.3">
      <c r="A992" s="47" t="str">
        <f t="shared" si="98"/>
        <v/>
      </c>
      <c r="B992" s="173"/>
      <c r="C992" s="173"/>
      <c r="D992" s="173"/>
      <c r="E992" s="173"/>
      <c r="F992" s="173"/>
      <c r="G992" s="173"/>
      <c r="H992" s="173"/>
      <c r="I992" s="173"/>
      <c r="J992" s="174"/>
      <c r="K992" s="175"/>
      <c r="L992" s="175"/>
      <c r="M992" s="175"/>
      <c r="N992" s="176"/>
      <c r="O992" s="176"/>
      <c r="P992" s="176"/>
      <c r="Q992" s="11" t="str">
        <f t="shared" si="102"/>
        <v/>
      </c>
      <c r="R992" s="171" t="str">
        <f t="shared" si="99"/>
        <v/>
      </c>
      <c r="S992" s="172" t="str">
        <f t="shared" si="100"/>
        <v/>
      </c>
      <c r="T992" s="3" t="str">
        <f t="shared" si="101"/>
        <v xml:space="preserve"> </v>
      </c>
      <c r="U992" s="3" t="str">
        <f>IF(D992&lt;&gt;"",VLOOKUP(D992,'Drop downs'!B:C,2,0),"")</f>
        <v/>
      </c>
      <c r="V992" s="3" t="str">
        <f t="shared" si="103"/>
        <v/>
      </c>
    </row>
    <row r="993" spans="1:22" x14ac:dyDescent="0.3">
      <c r="A993" s="47" t="str">
        <f t="shared" si="98"/>
        <v/>
      </c>
      <c r="B993" s="173"/>
      <c r="C993" s="173"/>
      <c r="D993" s="173"/>
      <c r="E993" s="173"/>
      <c r="F993" s="173"/>
      <c r="G993" s="173"/>
      <c r="H993" s="173"/>
      <c r="I993" s="173"/>
      <c r="J993" s="174"/>
      <c r="K993" s="175"/>
      <c r="L993" s="175"/>
      <c r="M993" s="175"/>
      <c r="N993" s="176"/>
      <c r="O993" s="176"/>
      <c r="P993" s="176"/>
      <c r="Q993" s="11" t="str">
        <f t="shared" si="102"/>
        <v/>
      </c>
      <c r="R993" s="171" t="str">
        <f t="shared" si="99"/>
        <v/>
      </c>
      <c r="S993" s="172" t="str">
        <f t="shared" si="100"/>
        <v/>
      </c>
      <c r="T993" s="3" t="str">
        <f t="shared" si="101"/>
        <v xml:space="preserve"> </v>
      </c>
      <c r="U993" s="3" t="str">
        <f>IF(D993&lt;&gt;"",VLOOKUP(D993,'Drop downs'!B:C,2,0),"")</f>
        <v/>
      </c>
      <c r="V993" s="3" t="str">
        <f t="shared" si="103"/>
        <v/>
      </c>
    </row>
    <row r="994" spans="1:22" x14ac:dyDescent="0.3">
      <c r="A994" s="47" t="str">
        <f t="shared" si="98"/>
        <v/>
      </c>
      <c r="B994" s="173"/>
      <c r="C994" s="173"/>
      <c r="D994" s="173"/>
      <c r="E994" s="173"/>
      <c r="F994" s="173"/>
      <c r="G994" s="173"/>
      <c r="H994" s="173"/>
      <c r="I994" s="173"/>
      <c r="J994" s="174"/>
      <c r="K994" s="175"/>
      <c r="L994" s="175"/>
      <c r="M994" s="175"/>
      <c r="N994" s="176"/>
      <c r="O994" s="176"/>
      <c r="P994" s="176"/>
      <c r="Q994" s="11" t="str">
        <f t="shared" si="102"/>
        <v/>
      </c>
      <c r="R994" s="171" t="str">
        <f t="shared" si="99"/>
        <v/>
      </c>
      <c r="S994" s="172" t="str">
        <f t="shared" si="100"/>
        <v/>
      </c>
      <c r="T994" s="3" t="str">
        <f t="shared" si="101"/>
        <v xml:space="preserve"> </v>
      </c>
      <c r="U994" s="3" t="str">
        <f>IF(D994&lt;&gt;"",VLOOKUP(D994,'Drop downs'!B:C,2,0),"")</f>
        <v/>
      </c>
      <c r="V994" s="3" t="str">
        <f t="shared" si="103"/>
        <v/>
      </c>
    </row>
    <row r="995" spans="1:22" x14ac:dyDescent="0.3">
      <c r="A995" s="47" t="str">
        <f t="shared" si="98"/>
        <v/>
      </c>
      <c r="B995" s="173"/>
      <c r="C995" s="173"/>
      <c r="D995" s="173"/>
      <c r="E995" s="173"/>
      <c r="F995" s="173"/>
      <c r="G995" s="173"/>
      <c r="H995" s="173"/>
      <c r="I995" s="173"/>
      <c r="J995" s="174"/>
      <c r="K995" s="175"/>
      <c r="L995" s="175"/>
      <c r="M995" s="175"/>
      <c r="N995" s="176"/>
      <c r="O995" s="176"/>
      <c r="P995" s="176"/>
      <c r="Q995" s="11" t="str">
        <f t="shared" si="102"/>
        <v/>
      </c>
      <c r="R995" s="171" t="str">
        <f t="shared" si="99"/>
        <v/>
      </c>
      <c r="S995" s="172" t="str">
        <f t="shared" si="100"/>
        <v/>
      </c>
      <c r="T995" s="3" t="str">
        <f t="shared" si="101"/>
        <v xml:space="preserve"> </v>
      </c>
      <c r="U995" s="3" t="str">
        <f>IF(D995&lt;&gt;"",VLOOKUP(D995,'Drop downs'!B:C,2,0),"")</f>
        <v/>
      </c>
      <c r="V995" s="3" t="str">
        <f t="shared" si="103"/>
        <v/>
      </c>
    </row>
    <row r="996" spans="1:22" x14ac:dyDescent="0.3">
      <c r="A996" s="47" t="str">
        <f t="shared" si="98"/>
        <v/>
      </c>
      <c r="B996" s="173"/>
      <c r="C996" s="173"/>
      <c r="D996" s="173"/>
      <c r="E996" s="173"/>
      <c r="F996" s="173"/>
      <c r="G996" s="173"/>
      <c r="H996" s="173"/>
      <c r="I996" s="173"/>
      <c r="J996" s="174"/>
      <c r="K996" s="175"/>
      <c r="L996" s="175"/>
      <c r="M996" s="175"/>
      <c r="N996" s="176"/>
      <c r="O996" s="176"/>
      <c r="P996" s="176"/>
      <c r="Q996" s="11" t="str">
        <f t="shared" si="102"/>
        <v/>
      </c>
      <c r="R996" s="171" t="str">
        <f t="shared" si="99"/>
        <v/>
      </c>
      <c r="S996" s="172" t="str">
        <f t="shared" si="100"/>
        <v/>
      </c>
      <c r="T996" s="3" t="str">
        <f t="shared" si="101"/>
        <v xml:space="preserve"> </v>
      </c>
      <c r="U996" s="3" t="str">
        <f>IF(D996&lt;&gt;"",VLOOKUP(D996,'Drop downs'!B:C,2,0),"")</f>
        <v/>
      </c>
      <c r="V996" s="3" t="str">
        <f t="shared" si="103"/>
        <v/>
      </c>
    </row>
    <row r="997" spans="1:22" x14ac:dyDescent="0.3">
      <c r="A997" s="47" t="str">
        <f t="shared" si="98"/>
        <v/>
      </c>
      <c r="B997" s="173"/>
      <c r="C997" s="173"/>
      <c r="D997" s="173"/>
      <c r="E997" s="173"/>
      <c r="F997" s="173"/>
      <c r="G997" s="173"/>
      <c r="H997" s="173"/>
      <c r="I997" s="173"/>
      <c r="J997" s="174"/>
      <c r="K997" s="175"/>
      <c r="L997" s="175"/>
      <c r="M997" s="175"/>
      <c r="N997" s="176"/>
      <c r="O997" s="176"/>
      <c r="P997" s="176"/>
      <c r="Q997" s="11" t="str">
        <f t="shared" si="102"/>
        <v/>
      </c>
      <c r="R997" s="171" t="str">
        <f t="shared" si="99"/>
        <v/>
      </c>
      <c r="S997" s="172" t="str">
        <f t="shared" si="100"/>
        <v/>
      </c>
      <c r="T997" s="3" t="str">
        <f t="shared" si="101"/>
        <v xml:space="preserve"> </v>
      </c>
      <c r="U997" s="3" t="str">
        <f>IF(D997&lt;&gt;"",VLOOKUP(D997,'Drop downs'!B:C,2,0),"")</f>
        <v/>
      </c>
      <c r="V997" s="3" t="str">
        <f t="shared" si="103"/>
        <v/>
      </c>
    </row>
    <row r="998" spans="1:22" x14ac:dyDescent="0.3">
      <c r="A998" s="47" t="str">
        <f t="shared" si="98"/>
        <v/>
      </c>
      <c r="B998" s="173"/>
      <c r="C998" s="173"/>
      <c r="D998" s="173"/>
      <c r="E998" s="173"/>
      <c r="F998" s="173"/>
      <c r="G998" s="173"/>
      <c r="H998" s="173"/>
      <c r="I998" s="173"/>
      <c r="J998" s="174"/>
      <c r="K998" s="175"/>
      <c r="L998" s="175"/>
      <c r="M998" s="175"/>
      <c r="N998" s="176"/>
      <c r="O998" s="176"/>
      <c r="P998" s="176"/>
      <c r="Q998" s="11" t="str">
        <f t="shared" si="102"/>
        <v/>
      </c>
      <c r="R998" s="171" t="str">
        <f t="shared" si="99"/>
        <v/>
      </c>
      <c r="S998" s="172" t="str">
        <f t="shared" si="100"/>
        <v/>
      </c>
      <c r="T998" s="3" t="str">
        <f t="shared" si="101"/>
        <v xml:space="preserve"> </v>
      </c>
      <c r="U998" s="3" t="str">
        <f>IF(D998&lt;&gt;"",VLOOKUP(D998,'Drop downs'!B:C,2,0),"")</f>
        <v/>
      </c>
      <c r="V998" s="3" t="str">
        <f t="shared" si="103"/>
        <v/>
      </c>
    </row>
    <row r="999" spans="1:22" x14ac:dyDescent="0.3">
      <c r="A999" s="47" t="str">
        <f t="shared" si="98"/>
        <v/>
      </c>
      <c r="B999" s="173"/>
      <c r="C999" s="173"/>
      <c r="D999" s="173"/>
      <c r="E999" s="173"/>
      <c r="F999" s="173"/>
      <c r="G999" s="173"/>
      <c r="H999" s="173"/>
      <c r="I999" s="173"/>
      <c r="J999" s="174"/>
      <c r="K999" s="175"/>
      <c r="L999" s="175"/>
      <c r="M999" s="175"/>
      <c r="N999" s="176"/>
      <c r="O999" s="176"/>
      <c r="P999" s="176"/>
      <c r="Q999" s="11" t="str">
        <f t="shared" si="102"/>
        <v/>
      </c>
      <c r="R999" s="171" t="str">
        <f t="shared" si="99"/>
        <v/>
      </c>
      <c r="S999" s="172" t="str">
        <f t="shared" si="100"/>
        <v/>
      </c>
      <c r="T999" s="3" t="str">
        <f t="shared" si="101"/>
        <v xml:space="preserve"> </v>
      </c>
      <c r="U999" s="3" t="str">
        <f>IF(D999&lt;&gt;"",VLOOKUP(D999,'Drop downs'!B:C,2,0),"")</f>
        <v/>
      </c>
      <c r="V999" s="3" t="str">
        <f t="shared" si="103"/>
        <v/>
      </c>
    </row>
    <row r="1000" spans="1:22" x14ac:dyDescent="0.3">
      <c r="A1000" s="47" t="str">
        <f t="shared" si="98"/>
        <v/>
      </c>
      <c r="B1000" s="173"/>
      <c r="C1000" s="173"/>
      <c r="D1000" s="173"/>
      <c r="E1000" s="173"/>
      <c r="F1000" s="173"/>
      <c r="G1000" s="173"/>
      <c r="H1000" s="173"/>
      <c r="I1000" s="173"/>
      <c r="J1000" s="174"/>
      <c r="K1000" s="175"/>
      <c r="L1000" s="175"/>
      <c r="M1000" s="175"/>
      <c r="N1000" s="176"/>
      <c r="O1000" s="176"/>
      <c r="P1000" s="176"/>
      <c r="Q1000" s="11" t="str">
        <f t="shared" si="102"/>
        <v/>
      </c>
      <c r="R1000" s="171" t="str">
        <f t="shared" si="99"/>
        <v/>
      </c>
      <c r="S1000" s="172" t="str">
        <f t="shared" si="100"/>
        <v/>
      </c>
      <c r="T1000" s="3" t="str">
        <f t="shared" si="101"/>
        <v xml:space="preserve"> </v>
      </c>
      <c r="U1000" s="3" t="str">
        <f>IF(D1000&lt;&gt;"",VLOOKUP(D1000,'Drop downs'!B:C,2,0),"")</f>
        <v/>
      </c>
      <c r="V1000" s="3" t="str">
        <f t="shared" si="103"/>
        <v/>
      </c>
    </row>
    <row r="1001" spans="1:22" x14ac:dyDescent="0.3">
      <c r="A1001" s="47" t="str">
        <f t="shared" si="98"/>
        <v/>
      </c>
      <c r="B1001" s="173"/>
      <c r="C1001" s="173"/>
      <c r="D1001" s="173"/>
      <c r="E1001" s="173"/>
      <c r="F1001" s="173"/>
      <c r="G1001" s="173"/>
      <c r="H1001" s="173"/>
      <c r="I1001" s="173"/>
      <c r="J1001" s="174"/>
      <c r="K1001" s="175"/>
      <c r="L1001" s="175"/>
      <c r="M1001" s="175"/>
      <c r="N1001" s="176"/>
      <c r="O1001" s="176"/>
      <c r="P1001" s="176"/>
      <c r="Q1001" s="11" t="str">
        <f t="shared" si="102"/>
        <v/>
      </c>
      <c r="R1001" s="171" t="str">
        <f t="shared" si="99"/>
        <v/>
      </c>
      <c r="S1001" s="172" t="str">
        <f t="shared" si="100"/>
        <v/>
      </c>
      <c r="T1001" s="3" t="str">
        <f t="shared" si="101"/>
        <v xml:space="preserve"> </v>
      </c>
      <c r="U1001" s="3" t="str">
        <f>IF(D1001&lt;&gt;"",VLOOKUP(D1001,'Drop downs'!B:C,2,0),"")</f>
        <v/>
      </c>
      <c r="V1001" s="3" t="str">
        <f t="shared" si="103"/>
        <v/>
      </c>
    </row>
    <row r="1002" spans="1:22" x14ac:dyDescent="0.3">
      <c r="A1002" s="47" t="str">
        <f t="shared" si="98"/>
        <v/>
      </c>
      <c r="B1002" s="173"/>
      <c r="C1002" s="173"/>
      <c r="D1002" s="173"/>
      <c r="E1002" s="173"/>
      <c r="F1002" s="173"/>
      <c r="G1002" s="173"/>
      <c r="H1002" s="173"/>
      <c r="I1002" s="173"/>
      <c r="J1002" s="174"/>
      <c r="K1002" s="175"/>
      <c r="L1002" s="175"/>
      <c r="M1002" s="175"/>
      <c r="N1002" s="176"/>
      <c r="O1002" s="176"/>
      <c r="P1002" s="176"/>
      <c r="Q1002" s="11" t="str">
        <f t="shared" si="102"/>
        <v/>
      </c>
      <c r="R1002" s="171" t="str">
        <f t="shared" si="99"/>
        <v/>
      </c>
      <c r="S1002" s="172" t="str">
        <f t="shared" si="100"/>
        <v/>
      </c>
      <c r="T1002" s="3" t="str">
        <f t="shared" si="101"/>
        <v xml:space="preserve"> </v>
      </c>
      <c r="U1002" s="3" t="str">
        <f>IF(D1002&lt;&gt;"",VLOOKUP(D1002,'Drop downs'!B:C,2,0),"")</f>
        <v/>
      </c>
      <c r="V1002" s="3" t="str">
        <f t="shared" si="103"/>
        <v/>
      </c>
    </row>
    <row r="1003" spans="1:22" x14ac:dyDescent="0.3">
      <c r="A1003" s="47" t="str">
        <f t="shared" si="98"/>
        <v/>
      </c>
      <c r="B1003" s="173"/>
      <c r="C1003" s="173"/>
      <c r="D1003" s="173"/>
      <c r="E1003" s="173"/>
      <c r="F1003" s="173"/>
      <c r="G1003" s="173"/>
      <c r="H1003" s="173"/>
      <c r="I1003" s="173"/>
      <c r="J1003" s="174"/>
      <c r="K1003" s="175"/>
      <c r="L1003" s="175"/>
      <c r="M1003" s="175"/>
      <c r="N1003" s="176"/>
      <c r="O1003" s="176"/>
      <c r="P1003" s="176"/>
      <c r="Q1003" s="11" t="str">
        <f t="shared" si="102"/>
        <v/>
      </c>
      <c r="R1003" s="171" t="str">
        <f t="shared" si="99"/>
        <v/>
      </c>
      <c r="S1003" s="172" t="str">
        <f t="shared" si="100"/>
        <v/>
      </c>
      <c r="T1003" s="3" t="str">
        <f t="shared" si="101"/>
        <v xml:space="preserve"> </v>
      </c>
      <c r="U1003" s="3" t="str">
        <f>IF(D1003&lt;&gt;"",VLOOKUP(D1003,'Drop downs'!B:C,2,0),"")</f>
        <v/>
      </c>
      <c r="V1003" s="3" t="str">
        <f t="shared" si="103"/>
        <v/>
      </c>
    </row>
    <row r="1004" spans="1:22" x14ac:dyDescent="0.3">
      <c r="A1004" s="47" t="str">
        <f t="shared" si="98"/>
        <v/>
      </c>
      <c r="B1004" s="173"/>
      <c r="C1004" s="173"/>
      <c r="D1004" s="173"/>
      <c r="E1004" s="173"/>
      <c r="F1004" s="173"/>
      <c r="G1004" s="173"/>
      <c r="H1004" s="173"/>
      <c r="I1004" s="173"/>
      <c r="J1004" s="174"/>
      <c r="K1004" s="175"/>
      <c r="L1004" s="175"/>
      <c r="M1004" s="175"/>
      <c r="N1004" s="176"/>
      <c r="O1004" s="176"/>
      <c r="P1004" s="176"/>
      <c r="Q1004" s="11" t="str">
        <f t="shared" si="102"/>
        <v/>
      </c>
      <c r="R1004" s="171" t="str">
        <f t="shared" si="99"/>
        <v/>
      </c>
      <c r="S1004" s="172" t="str">
        <f t="shared" si="100"/>
        <v/>
      </c>
      <c r="T1004" s="3" t="str">
        <f t="shared" si="101"/>
        <v xml:space="preserve"> </v>
      </c>
      <c r="U1004" s="3" t="str">
        <f>IF(D1004&lt;&gt;"",VLOOKUP(D1004,'Drop downs'!B:C,2,0),"")</f>
        <v/>
      </c>
      <c r="V1004" s="3" t="str">
        <f t="shared" si="103"/>
        <v/>
      </c>
    </row>
    <row r="1005" spans="1:22" x14ac:dyDescent="0.3">
      <c r="A1005" s="47" t="str">
        <f t="shared" si="98"/>
        <v/>
      </c>
      <c r="B1005" s="173"/>
      <c r="C1005" s="173"/>
      <c r="D1005" s="173"/>
      <c r="E1005" s="173"/>
      <c r="F1005" s="173"/>
      <c r="G1005" s="173"/>
      <c r="H1005" s="173"/>
      <c r="I1005" s="173"/>
      <c r="J1005" s="174"/>
      <c r="K1005" s="175"/>
      <c r="L1005" s="175"/>
      <c r="M1005" s="175"/>
      <c r="N1005" s="176"/>
      <c r="O1005" s="176"/>
      <c r="P1005" s="176"/>
      <c r="Q1005" s="11" t="str">
        <f t="shared" si="102"/>
        <v/>
      </c>
      <c r="R1005" s="171" t="str">
        <f t="shared" si="99"/>
        <v/>
      </c>
      <c r="S1005" s="172" t="str">
        <f t="shared" si="100"/>
        <v/>
      </c>
      <c r="T1005" s="3" t="str">
        <f t="shared" si="101"/>
        <v xml:space="preserve"> </v>
      </c>
      <c r="U1005" s="3" t="str">
        <f>IF(D1005&lt;&gt;"",VLOOKUP(D1005,'Drop downs'!B:C,2,0),"")</f>
        <v/>
      </c>
      <c r="V1005" s="3" t="str">
        <f t="shared" si="103"/>
        <v/>
      </c>
    </row>
    <row r="1006" spans="1:22" x14ac:dyDescent="0.3">
      <c r="A1006" s="47" t="str">
        <f t="shared" si="98"/>
        <v/>
      </c>
      <c r="B1006" s="173"/>
      <c r="C1006" s="173"/>
      <c r="D1006" s="173"/>
      <c r="E1006" s="173"/>
      <c r="F1006" s="173"/>
      <c r="G1006" s="173"/>
      <c r="H1006" s="173"/>
      <c r="I1006" s="173"/>
      <c r="J1006" s="174"/>
      <c r="K1006" s="175"/>
      <c r="L1006" s="175"/>
      <c r="M1006" s="175"/>
      <c r="N1006" s="176"/>
      <c r="O1006" s="176"/>
      <c r="P1006" s="176"/>
      <c r="Q1006" s="11" t="str">
        <f t="shared" si="102"/>
        <v/>
      </c>
      <c r="R1006" s="171" t="str">
        <f t="shared" si="99"/>
        <v/>
      </c>
      <c r="S1006" s="172" t="str">
        <f t="shared" si="100"/>
        <v/>
      </c>
      <c r="T1006" s="3" t="str">
        <f t="shared" si="101"/>
        <v xml:space="preserve"> </v>
      </c>
      <c r="U1006" s="3" t="str">
        <f>IF(D1006&lt;&gt;"",VLOOKUP(D1006,'Drop downs'!B:C,2,0),"")</f>
        <v/>
      </c>
      <c r="V1006" s="3" t="str">
        <f t="shared" si="103"/>
        <v/>
      </c>
    </row>
    <row r="1007" spans="1:22" x14ac:dyDescent="0.3">
      <c r="A1007" s="47" t="str">
        <f t="shared" si="98"/>
        <v/>
      </c>
      <c r="B1007" s="173"/>
      <c r="C1007" s="173"/>
      <c r="D1007" s="173"/>
      <c r="E1007" s="173"/>
      <c r="F1007" s="173"/>
      <c r="G1007" s="173"/>
      <c r="H1007" s="173"/>
      <c r="I1007" s="173"/>
      <c r="J1007" s="174"/>
      <c r="K1007" s="175"/>
      <c r="L1007" s="175"/>
      <c r="M1007" s="175"/>
      <c r="N1007" s="176"/>
      <c r="O1007" s="176"/>
      <c r="P1007" s="176"/>
      <c r="Q1007" s="11" t="str">
        <f t="shared" si="102"/>
        <v/>
      </c>
      <c r="R1007" s="171" t="str">
        <f t="shared" si="99"/>
        <v/>
      </c>
      <c r="S1007" s="172" t="str">
        <f t="shared" si="100"/>
        <v/>
      </c>
      <c r="T1007" s="3" t="str">
        <f t="shared" si="101"/>
        <v xml:space="preserve"> </v>
      </c>
      <c r="U1007" s="3" t="str">
        <f>IF(D1007&lt;&gt;"",VLOOKUP(D1007,'Drop downs'!B:C,2,0),"")</f>
        <v/>
      </c>
      <c r="V1007" s="3" t="str">
        <f t="shared" si="103"/>
        <v/>
      </c>
    </row>
    <row r="1008" spans="1:22" x14ac:dyDescent="0.3">
      <c r="A1008" s="47" t="str">
        <f t="shared" si="98"/>
        <v/>
      </c>
      <c r="B1008" s="173"/>
      <c r="C1008" s="173"/>
      <c r="D1008" s="173"/>
      <c r="E1008" s="173"/>
      <c r="F1008" s="173"/>
      <c r="G1008" s="173"/>
      <c r="H1008" s="173"/>
      <c r="I1008" s="173"/>
      <c r="J1008" s="174"/>
      <c r="K1008" s="175"/>
      <c r="L1008" s="175"/>
      <c r="M1008" s="175"/>
      <c r="N1008" s="176"/>
      <c r="O1008" s="176"/>
      <c r="P1008" s="176"/>
      <c r="Q1008" s="11" t="str">
        <f t="shared" si="102"/>
        <v/>
      </c>
      <c r="R1008" s="171" t="str">
        <f t="shared" si="99"/>
        <v/>
      </c>
      <c r="S1008" s="172" t="str">
        <f t="shared" si="100"/>
        <v/>
      </c>
      <c r="T1008" s="3" t="str">
        <f t="shared" si="101"/>
        <v xml:space="preserve"> </v>
      </c>
      <c r="U1008" s="3" t="str">
        <f>IF(D1008&lt;&gt;"",VLOOKUP(D1008,'Drop downs'!B:C,2,0),"")</f>
        <v/>
      </c>
      <c r="V1008" s="3" t="str">
        <f t="shared" si="103"/>
        <v/>
      </c>
    </row>
    <row r="1009" spans="1:22" x14ac:dyDescent="0.3">
      <c r="A1009" s="47" t="str">
        <f t="shared" si="98"/>
        <v/>
      </c>
      <c r="B1009" s="173"/>
      <c r="C1009" s="173"/>
      <c r="D1009" s="173"/>
      <c r="E1009" s="173"/>
      <c r="F1009" s="173"/>
      <c r="G1009" s="173"/>
      <c r="H1009" s="173"/>
      <c r="I1009" s="173"/>
      <c r="J1009" s="174"/>
      <c r="K1009" s="175"/>
      <c r="L1009" s="175"/>
      <c r="M1009" s="175"/>
      <c r="N1009" s="176"/>
      <c r="O1009" s="176"/>
      <c r="P1009" s="176"/>
      <c r="Q1009" s="11" t="str">
        <f t="shared" si="102"/>
        <v/>
      </c>
      <c r="R1009" s="171" t="str">
        <f t="shared" si="99"/>
        <v/>
      </c>
      <c r="S1009" s="172" t="str">
        <f t="shared" si="100"/>
        <v/>
      </c>
      <c r="T1009" s="3" t="str">
        <f t="shared" si="101"/>
        <v xml:space="preserve"> </v>
      </c>
      <c r="U1009" s="3" t="str">
        <f>IF(D1009&lt;&gt;"",VLOOKUP(D1009,'Drop downs'!B:C,2,0),"")</f>
        <v/>
      </c>
      <c r="V1009" s="3" t="str">
        <f t="shared" si="103"/>
        <v/>
      </c>
    </row>
  </sheetData>
  <sheetProtection algorithmName="SHA-512" hashValue="XaIWi7ZHmJMScvGLENlvcpFWxvbE6gBHRIT2JzDdjapqWu9OsrQrK57iCf9L2j10QNMG2zCFKPqRaLmEECnwcg==" saltValue="n5S+SiGobTlg44OdzArYoQ==" spinCount="100000" sheet="1" objects="1" scenarios="1" formatColumns="0" formatRows="0" autoFilter="0"/>
  <autoFilter ref="A9:V9" xr:uid="{00000000-0001-0000-0300-000000000000}"/>
  <phoneticPr fontId="19" type="noConversion"/>
  <conditionalFormatting sqref="B10:C1009">
    <cfRule type="containsBlanks" dxfId="24" priority="4">
      <formula>LEN(TRIM(B10))=0</formula>
    </cfRule>
  </conditionalFormatting>
  <conditionalFormatting sqref="D10:L82 C83:L1009">
    <cfRule type="containsBlanks" dxfId="23" priority="14">
      <formula>LEN(TRIM(C10))=0</formula>
    </cfRule>
  </conditionalFormatting>
  <conditionalFormatting sqref="M3:N3">
    <cfRule type="containsBlanks" dxfId="22" priority="7">
      <formula>LEN(TRIM(M3))=0</formula>
    </cfRule>
  </conditionalFormatting>
  <conditionalFormatting sqref="M10:R1009">
    <cfRule type="containsBlanks" dxfId="21" priority="1">
      <formula>LEN(TRIM(M10))=0</formula>
    </cfRule>
  </conditionalFormatting>
  <pageMargins left="0.25" right="0.25" top="0.75" bottom="0.75" header="0.3" footer="0.3"/>
  <pageSetup paperSize="8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3A9E3BA-6A11-48A3-A265-148431D94D5B}">
          <x14:formula1>
            <xm:f>'Drop downs'!$A$2:$A$11</xm:f>
          </x14:formula1>
          <xm:sqref>C10:C1009</xm:sqref>
        </x14:dataValidation>
        <x14:dataValidation type="list" allowBlank="1" showInputMessage="1" showErrorMessage="1" xr:uid="{00000000-0002-0000-0300-000001000000}">
          <x14:formula1>
            <xm:f>'Drop downs'!$B$2:$B$10</xm:f>
          </x14:formula1>
          <xm:sqref>D10:D1009</xm:sqref>
        </x14:dataValidation>
        <x14:dataValidation type="list" allowBlank="1" showInputMessage="1" showErrorMessage="1" xr:uid="{00000000-0002-0000-0300-000002000000}">
          <x14:formula1>
            <xm:f>'Drop downs'!$E$2:$E$7</xm:f>
          </x14:formula1>
          <xm:sqref>J10:J1009</xm:sqref>
        </x14:dataValidation>
        <x14:dataValidation type="list" allowBlank="1" showInputMessage="1" showErrorMessage="1" xr:uid="{00000000-0002-0000-0300-000003000000}">
          <x14:formula1>
            <xm:f>'Drop downs'!$D$2:$D$7</xm:f>
          </x14:formula1>
          <xm:sqref>G10:G1009</xm:sqref>
        </x14:dataValidation>
        <x14:dataValidation type="list" allowBlank="1" showInputMessage="1" showErrorMessage="1" xr:uid="{00000000-0002-0000-0300-000004000000}">
          <x14:formula1>
            <xm:f>'Drop downs'!$F$2:$F$4</xm:f>
          </x14:formula1>
          <xm:sqref>H10:H1009</xm:sqref>
        </x14:dataValidation>
        <x14:dataValidation type="list" allowBlank="1" showInputMessage="1" showErrorMessage="1" xr:uid="{00000000-0002-0000-0300-000005000000}">
          <x14:formula1>
            <xm:f>'Drop downs'!$G$2:$G$5</xm:f>
          </x14:formula1>
          <xm:sqref>I10:I1009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D58428"/>
  </sheetPr>
  <dimension ref="A1:AB35"/>
  <sheetViews>
    <sheetView showGridLines="0" workbookViewId="0">
      <pane xSplit="2" ySplit="2" topLeftCell="C3" activePane="bottomRight" state="frozen"/>
      <selection activeCell="I84" sqref="I84"/>
      <selection pane="topRight" activeCell="I84" sqref="I84"/>
      <selection pane="bottomLeft" activeCell="I84" sqref="I84"/>
      <selection pane="bottomRight" activeCell="B7" sqref="B7"/>
    </sheetView>
  </sheetViews>
  <sheetFormatPr defaultColWidth="0" defaultRowHeight="14.4" zeroHeight="1" outlineLevelCol="1" x14ac:dyDescent="0.3"/>
  <cols>
    <col min="1" max="1" width="5" style="3" customWidth="1"/>
    <col min="2" max="2" width="42.33203125" style="3" bestFit="1" customWidth="1"/>
    <col min="3" max="12" width="11.33203125" style="3" customWidth="1"/>
    <col min="13" max="22" width="11.33203125" style="3" hidden="1" customWidth="1" outlineLevel="1"/>
    <col min="23" max="23" width="13.5546875" style="3" customWidth="1" collapsed="1"/>
    <col min="24" max="24" width="13.5546875" style="3" customWidth="1"/>
    <col min="25" max="25" width="9.109375" style="3" customWidth="1"/>
    <col min="26" max="26" width="9.109375" style="3" hidden="1" customWidth="1"/>
    <col min="27" max="27" width="13.33203125" style="3" hidden="1" customWidth="1"/>
    <col min="28" max="28" width="0" style="3" hidden="1" customWidth="1"/>
    <col min="29" max="16384" width="9.109375" style="3" hidden="1"/>
  </cols>
  <sheetData>
    <row r="1" spans="1:25" ht="26.4" thickBot="1" x14ac:dyDescent="0.55000000000000004">
      <c r="A1" s="1" t="str">
        <f>"Capex: "&amp;Overview!B4</f>
        <v xml:space="preserve">Capex: </v>
      </c>
    </row>
    <row r="2" spans="1:25" ht="29.4" thickBot="1" x14ac:dyDescent="0.35">
      <c r="C2" s="48" t="s">
        <v>91</v>
      </c>
      <c r="D2" s="48" t="s">
        <v>92</v>
      </c>
      <c r="E2" s="48" t="s">
        <v>93</v>
      </c>
      <c r="F2" s="48" t="s">
        <v>94</v>
      </c>
      <c r="G2" s="48" t="s">
        <v>95</v>
      </c>
      <c r="H2" s="48" t="s">
        <v>96</v>
      </c>
      <c r="I2" s="48" t="s">
        <v>97</v>
      </c>
      <c r="J2" s="48" t="s">
        <v>98</v>
      </c>
      <c r="K2" s="48" t="s">
        <v>168</v>
      </c>
      <c r="L2" s="48" t="s">
        <v>169</v>
      </c>
      <c r="M2" s="48" t="s">
        <v>170</v>
      </c>
      <c r="N2" s="48" t="s">
        <v>171</v>
      </c>
      <c r="O2" s="48" t="s">
        <v>172</v>
      </c>
      <c r="P2" s="48" t="s">
        <v>173</v>
      </c>
      <c r="Q2" s="48" t="s">
        <v>174</v>
      </c>
      <c r="R2" s="48" t="s">
        <v>175</v>
      </c>
      <c r="S2" s="48" t="s">
        <v>176</v>
      </c>
      <c r="T2" s="48" t="s">
        <v>177</v>
      </c>
      <c r="U2" s="48" t="s">
        <v>178</v>
      </c>
      <c r="V2" s="48" t="s">
        <v>179</v>
      </c>
      <c r="W2" s="138" t="s">
        <v>307</v>
      </c>
      <c r="X2" s="49" t="s">
        <v>306</v>
      </c>
    </row>
    <row r="3" spans="1:25" x14ac:dyDescent="0.3">
      <c r="A3" s="168">
        <f>'Unit Sales'!O7+1</f>
        <v>39</v>
      </c>
      <c r="B3" s="50" t="s">
        <v>58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51"/>
      <c r="X3" s="51"/>
    </row>
    <row r="4" spans="1:25" x14ac:dyDescent="0.3">
      <c r="A4" s="168">
        <f t="shared" ref="A4:A10" si="0">A3+1</f>
        <v>40</v>
      </c>
      <c r="B4" s="52" t="s">
        <v>5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53"/>
      <c r="X4" s="53"/>
    </row>
    <row r="5" spans="1:25" x14ac:dyDescent="0.3">
      <c r="A5" s="168">
        <f t="shared" si="0"/>
        <v>41</v>
      </c>
      <c r="B5" s="52" t="s">
        <v>7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22">
        <f t="shared" ref="W5:W10" si="1">IFERROR(W28/$W$34,0)</f>
        <v>0</v>
      </c>
      <c r="X5" s="137">
        <f t="shared" ref="X5:X10" si="2">IFERROR(W28/$W$13,0)</f>
        <v>0</v>
      </c>
    </row>
    <row r="6" spans="1:25" x14ac:dyDescent="0.3">
      <c r="A6" s="168">
        <f t="shared" si="0"/>
        <v>42</v>
      </c>
      <c r="B6" s="52" t="s">
        <v>327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22">
        <f t="shared" si="1"/>
        <v>0</v>
      </c>
      <c r="X6" s="137">
        <f t="shared" si="2"/>
        <v>0</v>
      </c>
    </row>
    <row r="7" spans="1:25" x14ac:dyDescent="0.3">
      <c r="A7" s="168">
        <f t="shared" si="0"/>
        <v>43</v>
      </c>
      <c r="B7" s="52" t="s">
        <v>36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2">
        <f t="shared" si="1"/>
        <v>0</v>
      </c>
      <c r="X7" s="137">
        <f t="shared" si="2"/>
        <v>0</v>
      </c>
    </row>
    <row r="8" spans="1:25" x14ac:dyDescent="0.3">
      <c r="A8" s="168">
        <f t="shared" si="0"/>
        <v>44</v>
      </c>
      <c r="B8" s="52" t="s">
        <v>37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2"/>
      <c r="N8" s="183"/>
      <c r="O8" s="183"/>
      <c r="P8" s="183"/>
      <c r="Q8" s="183"/>
      <c r="R8" s="183"/>
      <c r="S8" s="183"/>
      <c r="T8" s="183"/>
      <c r="U8" s="183"/>
      <c r="V8" s="183"/>
      <c r="W8" s="22">
        <f t="shared" si="1"/>
        <v>0</v>
      </c>
      <c r="X8" s="137">
        <f t="shared" si="2"/>
        <v>0</v>
      </c>
    </row>
    <row r="9" spans="1:25" x14ac:dyDescent="0.3">
      <c r="A9" s="168">
        <f t="shared" si="0"/>
        <v>45</v>
      </c>
      <c r="B9" s="52" t="s">
        <v>9</v>
      </c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2"/>
      <c r="N9" s="183"/>
      <c r="O9" s="183"/>
      <c r="P9" s="183"/>
      <c r="Q9" s="183"/>
      <c r="R9" s="183"/>
      <c r="S9" s="183"/>
      <c r="T9" s="183"/>
      <c r="U9" s="183"/>
      <c r="V9" s="183"/>
      <c r="W9" s="22">
        <f t="shared" si="1"/>
        <v>0</v>
      </c>
      <c r="X9" s="137">
        <f t="shared" si="2"/>
        <v>0</v>
      </c>
    </row>
    <row r="10" spans="1:25" x14ac:dyDescent="0.3">
      <c r="A10" s="168">
        <f t="shared" si="0"/>
        <v>46</v>
      </c>
      <c r="B10" s="52" t="s">
        <v>10</v>
      </c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22">
        <f t="shared" si="1"/>
        <v>0</v>
      </c>
      <c r="X10" s="22">
        <f t="shared" si="2"/>
        <v>0</v>
      </c>
    </row>
    <row r="11" spans="1:25" x14ac:dyDescent="0.3">
      <c r="A11" s="168"/>
      <c r="B11" s="52" t="s">
        <v>180</v>
      </c>
      <c r="C11" s="54">
        <f>SUM(C5:C10)</f>
        <v>0</v>
      </c>
      <c r="D11" s="54">
        <f t="shared" ref="D11:W11" si="3">SUM(D5:D10)</f>
        <v>0</v>
      </c>
      <c r="E11" s="54">
        <f t="shared" si="3"/>
        <v>0</v>
      </c>
      <c r="F11" s="54">
        <f t="shared" si="3"/>
        <v>0</v>
      </c>
      <c r="G11" s="54">
        <f t="shared" si="3"/>
        <v>0</v>
      </c>
      <c r="H11" s="54">
        <f t="shared" si="3"/>
        <v>0</v>
      </c>
      <c r="I11" s="54">
        <f t="shared" ref="I11:V11" si="4">SUM(I5:I10)</f>
        <v>0</v>
      </c>
      <c r="J11" s="54">
        <f t="shared" si="4"/>
        <v>0</v>
      </c>
      <c r="K11" s="54">
        <f t="shared" si="4"/>
        <v>0</v>
      </c>
      <c r="L11" s="54">
        <f t="shared" si="4"/>
        <v>0</v>
      </c>
      <c r="M11" s="54">
        <f t="shared" si="4"/>
        <v>0</v>
      </c>
      <c r="N11" s="54">
        <f t="shared" si="4"/>
        <v>0</v>
      </c>
      <c r="O11" s="54">
        <f t="shared" si="4"/>
        <v>0</v>
      </c>
      <c r="P11" s="54">
        <f t="shared" si="4"/>
        <v>0</v>
      </c>
      <c r="Q11" s="54">
        <f t="shared" si="4"/>
        <v>0</v>
      </c>
      <c r="R11" s="54">
        <f t="shared" si="4"/>
        <v>0</v>
      </c>
      <c r="S11" s="54">
        <f t="shared" si="4"/>
        <v>0</v>
      </c>
      <c r="T11" s="54">
        <f t="shared" si="4"/>
        <v>0</v>
      </c>
      <c r="U11" s="54">
        <f t="shared" si="4"/>
        <v>0</v>
      </c>
      <c r="V11" s="54">
        <f t="shared" si="4"/>
        <v>0</v>
      </c>
      <c r="W11" s="55">
        <f t="shared" si="3"/>
        <v>0</v>
      </c>
      <c r="X11" s="139">
        <f>SUM(X5:X10)</f>
        <v>0</v>
      </c>
    </row>
    <row r="12" spans="1:25" x14ac:dyDescent="0.3">
      <c r="A12" s="168">
        <f>A10+1</f>
        <v>47</v>
      </c>
      <c r="B12" s="52" t="s">
        <v>11</v>
      </c>
      <c r="C12" s="182"/>
      <c r="D12" s="182"/>
      <c r="E12" s="182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22">
        <f>SUM(C12:V12)</f>
        <v>0</v>
      </c>
      <c r="X12" s="22"/>
    </row>
    <row r="13" spans="1:25" ht="15" thickBot="1" x14ac:dyDescent="0.35">
      <c r="A13" s="168"/>
      <c r="B13" s="52" t="s">
        <v>181</v>
      </c>
      <c r="C13" s="56">
        <f>IFERROR(C11*C12,0)</f>
        <v>0</v>
      </c>
      <c r="D13" s="56">
        <f t="shared" ref="D13:V13" si="5">IFERROR(D11*D12,0)</f>
        <v>0</v>
      </c>
      <c r="E13" s="56">
        <f t="shared" si="5"/>
        <v>0</v>
      </c>
      <c r="F13" s="56">
        <f t="shared" si="5"/>
        <v>0</v>
      </c>
      <c r="G13" s="56">
        <f t="shared" si="5"/>
        <v>0</v>
      </c>
      <c r="H13" s="56">
        <f t="shared" si="5"/>
        <v>0</v>
      </c>
      <c r="I13" s="56">
        <f t="shared" si="5"/>
        <v>0</v>
      </c>
      <c r="J13" s="56">
        <f t="shared" si="5"/>
        <v>0</v>
      </c>
      <c r="K13" s="56">
        <f t="shared" si="5"/>
        <v>0</v>
      </c>
      <c r="L13" s="56">
        <f t="shared" si="5"/>
        <v>0</v>
      </c>
      <c r="M13" s="56">
        <f t="shared" si="5"/>
        <v>0</v>
      </c>
      <c r="N13" s="56">
        <f t="shared" si="5"/>
        <v>0</v>
      </c>
      <c r="O13" s="56">
        <f t="shared" si="5"/>
        <v>0</v>
      </c>
      <c r="P13" s="56">
        <f t="shared" si="5"/>
        <v>0</v>
      </c>
      <c r="Q13" s="56">
        <f t="shared" si="5"/>
        <v>0</v>
      </c>
      <c r="R13" s="56">
        <f t="shared" si="5"/>
        <v>0</v>
      </c>
      <c r="S13" s="56">
        <f t="shared" si="5"/>
        <v>0</v>
      </c>
      <c r="T13" s="56">
        <f t="shared" si="5"/>
        <v>0</v>
      </c>
      <c r="U13" s="56">
        <f t="shared" si="5"/>
        <v>0</v>
      </c>
      <c r="V13" s="56">
        <f t="shared" si="5"/>
        <v>0</v>
      </c>
      <c r="W13" s="57">
        <f>SUM(C13:V13)</f>
        <v>0</v>
      </c>
      <c r="X13" s="57"/>
      <c r="Y13" s="167"/>
    </row>
    <row r="14" spans="1:25" ht="15" thickTop="1" x14ac:dyDescent="0.3">
      <c r="A14" s="168">
        <f>A12+1</f>
        <v>48</v>
      </c>
      <c r="B14" s="52" t="s">
        <v>51</v>
      </c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22">
        <f>IFERROR(W35/$W$34,0)</f>
        <v>0</v>
      </c>
      <c r="X14" s="22"/>
    </row>
    <row r="15" spans="1:25" x14ac:dyDescent="0.3">
      <c r="B15" s="52" t="s">
        <v>52</v>
      </c>
      <c r="C15" s="23">
        <f>C12*C14</f>
        <v>0</v>
      </c>
      <c r="D15" s="23">
        <f t="shared" ref="D15:K15" si="6">D12*D14</f>
        <v>0</v>
      </c>
      <c r="E15" s="23">
        <f t="shared" si="6"/>
        <v>0</v>
      </c>
      <c r="F15" s="23">
        <f t="shared" si="6"/>
        <v>0</v>
      </c>
      <c r="G15" s="23">
        <f t="shared" si="6"/>
        <v>0</v>
      </c>
      <c r="H15" s="23">
        <f t="shared" si="6"/>
        <v>0</v>
      </c>
      <c r="I15" s="23">
        <f t="shared" si="6"/>
        <v>0</v>
      </c>
      <c r="J15" s="23">
        <f t="shared" si="6"/>
        <v>0</v>
      </c>
      <c r="K15" s="23">
        <f t="shared" si="6"/>
        <v>0</v>
      </c>
      <c r="L15" s="23">
        <f t="shared" ref="L15:V15" si="7">L12*L14</f>
        <v>0</v>
      </c>
      <c r="M15" s="23">
        <f t="shared" si="7"/>
        <v>0</v>
      </c>
      <c r="N15" s="23">
        <f t="shared" si="7"/>
        <v>0</v>
      </c>
      <c r="O15" s="23">
        <f t="shared" si="7"/>
        <v>0</v>
      </c>
      <c r="P15" s="23">
        <f t="shared" si="7"/>
        <v>0</v>
      </c>
      <c r="Q15" s="23">
        <f t="shared" si="7"/>
        <v>0</v>
      </c>
      <c r="R15" s="23">
        <f t="shared" si="7"/>
        <v>0</v>
      </c>
      <c r="S15" s="23">
        <f t="shared" si="7"/>
        <v>0</v>
      </c>
      <c r="T15" s="23">
        <f t="shared" si="7"/>
        <v>0</v>
      </c>
      <c r="U15" s="23">
        <f t="shared" si="7"/>
        <v>0</v>
      </c>
      <c r="V15" s="23">
        <f t="shared" si="7"/>
        <v>0</v>
      </c>
      <c r="W15" s="22">
        <f>SUM(C15:V15)</f>
        <v>0</v>
      </c>
      <c r="X15" s="22"/>
    </row>
    <row r="16" spans="1:25" ht="15" thickBot="1" x14ac:dyDescent="0.35">
      <c r="B16" s="58" t="s">
        <v>316</v>
      </c>
      <c r="C16" s="39">
        <f>IFERROR(C13/C15,0)</f>
        <v>0</v>
      </c>
      <c r="D16" s="39">
        <f t="shared" ref="D16:K16" si="8">IFERROR(D13/D15,0)</f>
        <v>0</v>
      </c>
      <c r="E16" s="39">
        <f t="shared" si="8"/>
        <v>0</v>
      </c>
      <c r="F16" s="39">
        <f t="shared" si="8"/>
        <v>0</v>
      </c>
      <c r="G16" s="39">
        <f t="shared" si="8"/>
        <v>0</v>
      </c>
      <c r="H16" s="39">
        <f t="shared" si="8"/>
        <v>0</v>
      </c>
      <c r="I16" s="39">
        <f t="shared" si="8"/>
        <v>0</v>
      </c>
      <c r="J16" s="39">
        <f t="shared" si="8"/>
        <v>0</v>
      </c>
      <c r="K16" s="39">
        <f t="shared" si="8"/>
        <v>0</v>
      </c>
      <c r="L16" s="39">
        <f t="shared" ref="L16:V16" si="9">IFERROR(L13/L15,0)</f>
        <v>0</v>
      </c>
      <c r="M16" s="39">
        <f t="shared" si="9"/>
        <v>0</v>
      </c>
      <c r="N16" s="39">
        <f t="shared" si="9"/>
        <v>0</v>
      </c>
      <c r="O16" s="39">
        <f t="shared" si="9"/>
        <v>0</v>
      </c>
      <c r="P16" s="39">
        <f t="shared" si="9"/>
        <v>0</v>
      </c>
      <c r="Q16" s="39">
        <f t="shared" si="9"/>
        <v>0</v>
      </c>
      <c r="R16" s="39">
        <f t="shared" si="9"/>
        <v>0</v>
      </c>
      <c r="S16" s="39">
        <f t="shared" si="9"/>
        <v>0</v>
      </c>
      <c r="T16" s="39">
        <f t="shared" si="9"/>
        <v>0</v>
      </c>
      <c r="U16" s="39">
        <f t="shared" si="9"/>
        <v>0</v>
      </c>
      <c r="V16" s="39">
        <f t="shared" si="9"/>
        <v>0</v>
      </c>
      <c r="W16" s="59">
        <f>IFERROR(W13/W15,0)</f>
        <v>0</v>
      </c>
      <c r="X16" s="59"/>
    </row>
    <row r="17" spans="1:28" ht="15" thickBot="1" x14ac:dyDescent="0.35">
      <c r="B17" s="58" t="s">
        <v>317</v>
      </c>
      <c r="C17" s="39">
        <f>IFERROR((C5+C6)/C14,0)</f>
        <v>0</v>
      </c>
      <c r="D17" s="39">
        <f>IFERROR((D5+D6)/D14,0)</f>
        <v>0</v>
      </c>
      <c r="E17" s="39">
        <f>IFERROR((E5+E6)/E14,0)</f>
        <v>0</v>
      </c>
      <c r="F17" s="39">
        <f t="shared" ref="F17:K17" si="10">IFERROR((F5+F6)/F14,0)</f>
        <v>0</v>
      </c>
      <c r="G17" s="39">
        <f t="shared" si="10"/>
        <v>0</v>
      </c>
      <c r="H17" s="39">
        <f t="shared" si="10"/>
        <v>0</v>
      </c>
      <c r="I17" s="39">
        <f t="shared" si="10"/>
        <v>0</v>
      </c>
      <c r="J17" s="39">
        <f t="shared" si="10"/>
        <v>0</v>
      </c>
      <c r="K17" s="39">
        <f t="shared" si="10"/>
        <v>0</v>
      </c>
      <c r="L17" s="39">
        <f t="shared" ref="L17:V17" si="11">IFERROR((L5+L6)/L14,0)</f>
        <v>0</v>
      </c>
      <c r="M17" s="39">
        <f t="shared" si="11"/>
        <v>0</v>
      </c>
      <c r="N17" s="39">
        <f t="shared" si="11"/>
        <v>0</v>
      </c>
      <c r="O17" s="39">
        <f t="shared" si="11"/>
        <v>0</v>
      </c>
      <c r="P17" s="39">
        <f t="shared" si="11"/>
        <v>0</v>
      </c>
      <c r="Q17" s="39">
        <f t="shared" si="11"/>
        <v>0</v>
      </c>
      <c r="R17" s="39">
        <f t="shared" si="11"/>
        <v>0</v>
      </c>
      <c r="S17" s="39">
        <f t="shared" si="11"/>
        <v>0</v>
      </c>
      <c r="T17" s="39">
        <f t="shared" si="11"/>
        <v>0</v>
      </c>
      <c r="U17" s="39">
        <f t="shared" si="11"/>
        <v>0</v>
      </c>
      <c r="V17" s="39">
        <f t="shared" si="11"/>
        <v>0</v>
      </c>
      <c r="W17" s="59">
        <f>IFERROR((W28+W29)/W15,0)</f>
        <v>0</v>
      </c>
      <c r="X17" s="59"/>
    </row>
    <row r="18" spans="1:28" ht="15" thickBot="1" x14ac:dyDescent="0.35">
      <c r="B18" s="58" t="s">
        <v>318</v>
      </c>
      <c r="C18" s="39">
        <f>IFERROR((C28+C29)/C12,0)</f>
        <v>0</v>
      </c>
      <c r="D18" s="39">
        <f t="shared" ref="D18:K18" si="12">IFERROR((D28+D29)/D12,0)</f>
        <v>0</v>
      </c>
      <c r="E18" s="39">
        <f t="shared" si="12"/>
        <v>0</v>
      </c>
      <c r="F18" s="39">
        <f t="shared" si="12"/>
        <v>0</v>
      </c>
      <c r="G18" s="39">
        <f t="shared" si="12"/>
        <v>0</v>
      </c>
      <c r="H18" s="39">
        <f t="shared" si="12"/>
        <v>0</v>
      </c>
      <c r="I18" s="39">
        <f t="shared" si="12"/>
        <v>0</v>
      </c>
      <c r="J18" s="39">
        <f t="shared" si="12"/>
        <v>0</v>
      </c>
      <c r="K18" s="39">
        <f t="shared" si="12"/>
        <v>0</v>
      </c>
      <c r="L18" s="39">
        <f t="shared" ref="L18:V18" si="13">IFERROR((L28+L29)/L12,0)</f>
        <v>0</v>
      </c>
      <c r="M18" s="39">
        <f t="shared" si="13"/>
        <v>0</v>
      </c>
      <c r="N18" s="39">
        <f t="shared" si="13"/>
        <v>0</v>
      </c>
      <c r="O18" s="39">
        <f t="shared" si="13"/>
        <v>0</v>
      </c>
      <c r="P18" s="39">
        <f t="shared" si="13"/>
        <v>0</v>
      </c>
      <c r="Q18" s="39">
        <f t="shared" si="13"/>
        <v>0</v>
      </c>
      <c r="R18" s="39">
        <f t="shared" si="13"/>
        <v>0</v>
      </c>
      <c r="S18" s="39">
        <f t="shared" si="13"/>
        <v>0</v>
      </c>
      <c r="T18" s="39">
        <f t="shared" si="13"/>
        <v>0</v>
      </c>
      <c r="U18" s="39">
        <f t="shared" si="13"/>
        <v>0</v>
      </c>
      <c r="V18" s="39">
        <f t="shared" si="13"/>
        <v>0</v>
      </c>
      <c r="W18" s="59">
        <f>IFERROR((W28+W29)/W12,0)</f>
        <v>0</v>
      </c>
      <c r="X18" s="59"/>
    </row>
    <row r="19" spans="1:28" ht="15" thickBot="1" x14ac:dyDescent="0.35">
      <c r="B19" s="158" t="s">
        <v>319</v>
      </c>
      <c r="C19" s="163">
        <f>IFERROR((C7+C8+C9)/C11,0)</f>
        <v>0</v>
      </c>
      <c r="D19" s="163">
        <f t="shared" ref="D19:K19" si="14">IFERROR((D7+D8+D9)/D11,0)</f>
        <v>0</v>
      </c>
      <c r="E19" s="163">
        <f t="shared" si="14"/>
        <v>0</v>
      </c>
      <c r="F19" s="163">
        <f t="shared" si="14"/>
        <v>0</v>
      </c>
      <c r="G19" s="163">
        <f t="shared" si="14"/>
        <v>0</v>
      </c>
      <c r="H19" s="163">
        <f t="shared" si="14"/>
        <v>0</v>
      </c>
      <c r="I19" s="163">
        <f t="shared" si="14"/>
        <v>0</v>
      </c>
      <c r="J19" s="163">
        <f t="shared" si="14"/>
        <v>0</v>
      </c>
      <c r="K19" s="163">
        <f t="shared" si="14"/>
        <v>0</v>
      </c>
      <c r="L19" s="163">
        <f t="shared" ref="L19:V19" si="15">IFERROR((L7+L8+L9)/L11,0)</f>
        <v>0</v>
      </c>
      <c r="M19" s="163">
        <f t="shared" si="15"/>
        <v>0</v>
      </c>
      <c r="N19" s="163">
        <f t="shared" si="15"/>
        <v>0</v>
      </c>
      <c r="O19" s="163">
        <f t="shared" si="15"/>
        <v>0</v>
      </c>
      <c r="P19" s="163">
        <f t="shared" si="15"/>
        <v>0</v>
      </c>
      <c r="Q19" s="163">
        <f t="shared" si="15"/>
        <v>0</v>
      </c>
      <c r="R19" s="163">
        <f t="shared" si="15"/>
        <v>0</v>
      </c>
      <c r="S19" s="163">
        <f t="shared" si="15"/>
        <v>0</v>
      </c>
      <c r="T19" s="163">
        <f t="shared" si="15"/>
        <v>0</v>
      </c>
      <c r="U19" s="163">
        <f t="shared" si="15"/>
        <v>0</v>
      </c>
      <c r="V19" s="163">
        <f t="shared" si="15"/>
        <v>0</v>
      </c>
      <c r="W19" s="164">
        <f>IFERROR((W31+W32+W30)/W13,0)</f>
        <v>0</v>
      </c>
      <c r="X19" s="59"/>
    </row>
    <row r="20" spans="1:28" s="159" customFormat="1" ht="15" thickBot="1" x14ac:dyDescent="0.35">
      <c r="B20" s="160" t="s">
        <v>320</v>
      </c>
      <c r="C20" s="161">
        <f>IFERROR((C8+C9+C7)/C14,0)</f>
        <v>0</v>
      </c>
      <c r="D20" s="161">
        <f t="shared" ref="D20:K20" si="16">IFERROR((D8+D9+D7)/D14,0)</f>
        <v>0</v>
      </c>
      <c r="E20" s="161">
        <f t="shared" si="16"/>
        <v>0</v>
      </c>
      <c r="F20" s="161">
        <f t="shared" si="16"/>
        <v>0</v>
      </c>
      <c r="G20" s="161">
        <f t="shared" si="16"/>
        <v>0</v>
      </c>
      <c r="H20" s="161">
        <f t="shared" si="16"/>
        <v>0</v>
      </c>
      <c r="I20" s="161">
        <f t="shared" si="16"/>
        <v>0</v>
      </c>
      <c r="J20" s="161">
        <f t="shared" si="16"/>
        <v>0</v>
      </c>
      <c r="K20" s="161">
        <f t="shared" si="16"/>
        <v>0</v>
      </c>
      <c r="L20" s="161">
        <f t="shared" ref="L20:V20" si="17">IFERROR((L8+L9+L7)/L14,0)</f>
        <v>0</v>
      </c>
      <c r="M20" s="161">
        <f t="shared" si="17"/>
        <v>0</v>
      </c>
      <c r="N20" s="161">
        <f t="shared" si="17"/>
        <v>0</v>
      </c>
      <c r="O20" s="161">
        <f t="shared" si="17"/>
        <v>0</v>
      </c>
      <c r="P20" s="161">
        <f t="shared" si="17"/>
        <v>0</v>
      </c>
      <c r="Q20" s="161">
        <f t="shared" si="17"/>
        <v>0</v>
      </c>
      <c r="R20" s="161">
        <f t="shared" si="17"/>
        <v>0</v>
      </c>
      <c r="S20" s="161">
        <f t="shared" si="17"/>
        <v>0</v>
      </c>
      <c r="T20" s="161">
        <f t="shared" si="17"/>
        <v>0</v>
      </c>
      <c r="U20" s="161">
        <f t="shared" si="17"/>
        <v>0</v>
      </c>
      <c r="V20" s="161">
        <f t="shared" si="17"/>
        <v>0</v>
      </c>
      <c r="W20" s="162">
        <f>IFERROR((W31+W32+W30)/W15,0)</f>
        <v>0</v>
      </c>
      <c r="X20" s="162"/>
    </row>
    <row r="21" spans="1:28" ht="15" thickBot="1" x14ac:dyDescent="0.35">
      <c r="B21" s="158" t="s">
        <v>378</v>
      </c>
      <c r="C21" s="163">
        <f>IFERROR((C7+C8)/C11,0)</f>
        <v>0</v>
      </c>
      <c r="D21" s="163">
        <f t="shared" ref="D21:L21" si="18">IFERROR((D7+D8)/D11,0)</f>
        <v>0</v>
      </c>
      <c r="E21" s="163">
        <f t="shared" si="18"/>
        <v>0</v>
      </c>
      <c r="F21" s="163">
        <f t="shared" si="18"/>
        <v>0</v>
      </c>
      <c r="G21" s="163">
        <f t="shared" si="18"/>
        <v>0</v>
      </c>
      <c r="H21" s="163">
        <f t="shared" si="18"/>
        <v>0</v>
      </c>
      <c r="I21" s="163">
        <f t="shared" si="18"/>
        <v>0</v>
      </c>
      <c r="J21" s="163">
        <f t="shared" si="18"/>
        <v>0</v>
      </c>
      <c r="K21" s="163">
        <f t="shared" si="18"/>
        <v>0</v>
      </c>
      <c r="L21" s="163">
        <f t="shared" si="18"/>
        <v>0</v>
      </c>
      <c r="M21" s="163">
        <f t="shared" ref="M21:V21" si="19">IFERROR((M9+M10+M11)/M13,0)</f>
        <v>0</v>
      </c>
      <c r="N21" s="163">
        <f t="shared" si="19"/>
        <v>0</v>
      </c>
      <c r="O21" s="163">
        <f t="shared" si="19"/>
        <v>0</v>
      </c>
      <c r="P21" s="163">
        <f t="shared" si="19"/>
        <v>0</v>
      </c>
      <c r="Q21" s="163">
        <f t="shared" si="19"/>
        <v>0</v>
      </c>
      <c r="R21" s="163">
        <f t="shared" si="19"/>
        <v>0</v>
      </c>
      <c r="S21" s="163">
        <f t="shared" si="19"/>
        <v>0</v>
      </c>
      <c r="T21" s="163">
        <f t="shared" si="19"/>
        <v>0</v>
      </c>
      <c r="U21" s="163">
        <f t="shared" si="19"/>
        <v>0</v>
      </c>
      <c r="V21" s="163">
        <f t="shared" si="19"/>
        <v>0</v>
      </c>
      <c r="W21" s="164">
        <f>IFERROR((W31+W30)/W13,0)</f>
        <v>0</v>
      </c>
      <c r="X21" s="59"/>
    </row>
    <row r="22" spans="1:28" s="159" customFormat="1" ht="15" thickBot="1" x14ac:dyDescent="0.35">
      <c r="B22" s="160" t="s">
        <v>379</v>
      </c>
      <c r="C22" s="161">
        <f>IFERROR((C8+C7)/C14,0)</f>
        <v>0</v>
      </c>
      <c r="D22" s="161">
        <f t="shared" ref="D22:L22" si="20">IFERROR((D8+D7)/D14,0)</f>
        <v>0</v>
      </c>
      <c r="E22" s="161">
        <f t="shared" si="20"/>
        <v>0</v>
      </c>
      <c r="F22" s="161">
        <f t="shared" si="20"/>
        <v>0</v>
      </c>
      <c r="G22" s="161">
        <f t="shared" si="20"/>
        <v>0</v>
      </c>
      <c r="H22" s="161">
        <f t="shared" si="20"/>
        <v>0</v>
      </c>
      <c r="I22" s="161">
        <f t="shared" si="20"/>
        <v>0</v>
      </c>
      <c r="J22" s="161">
        <f t="shared" si="20"/>
        <v>0</v>
      </c>
      <c r="K22" s="161">
        <f t="shared" si="20"/>
        <v>0</v>
      </c>
      <c r="L22" s="161">
        <f t="shared" si="20"/>
        <v>0</v>
      </c>
      <c r="M22" s="161">
        <f t="shared" ref="M22:V22" si="21">IFERROR((M10+M11+M9)/M16,0)</f>
        <v>0</v>
      </c>
      <c r="N22" s="161">
        <f t="shared" si="21"/>
        <v>0</v>
      </c>
      <c r="O22" s="161">
        <f t="shared" si="21"/>
        <v>0</v>
      </c>
      <c r="P22" s="161">
        <f t="shared" si="21"/>
        <v>0</v>
      </c>
      <c r="Q22" s="161">
        <f t="shared" si="21"/>
        <v>0</v>
      </c>
      <c r="R22" s="161">
        <f t="shared" si="21"/>
        <v>0</v>
      </c>
      <c r="S22" s="161">
        <f t="shared" si="21"/>
        <v>0</v>
      </c>
      <c r="T22" s="161">
        <f t="shared" si="21"/>
        <v>0</v>
      </c>
      <c r="U22" s="161">
        <f t="shared" si="21"/>
        <v>0</v>
      </c>
      <c r="V22" s="161">
        <f t="shared" si="21"/>
        <v>0</v>
      </c>
      <c r="W22" s="162">
        <f>IFERROR((W31+W30)/W15,0)</f>
        <v>0</v>
      </c>
      <c r="X22" s="162"/>
    </row>
    <row r="23" spans="1:28" s="159" customFormat="1" ht="15" thickBot="1" x14ac:dyDescent="0.35">
      <c r="B23" s="160" t="s">
        <v>321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5">
        <f>IFERROR(SUM('Monthly cashflow'!D63:D70)/W13,0)</f>
        <v>0</v>
      </c>
      <c r="X23" s="162"/>
    </row>
    <row r="24" spans="1:28" s="159" customFormat="1" ht="15" thickBot="1" x14ac:dyDescent="0.35">
      <c r="B24" s="160" t="s">
        <v>322</v>
      </c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2">
        <f>IFERROR(SUM('Monthly cashflow'!D63:D70)/W12,0)</f>
        <v>0</v>
      </c>
      <c r="X24" s="162"/>
    </row>
    <row r="25" spans="1:28" x14ac:dyDescent="0.3"/>
    <row r="26" spans="1:28" x14ac:dyDescent="0.3"/>
    <row r="27" spans="1:28" ht="28.8" hidden="1" x14ac:dyDescent="0.3">
      <c r="C27" s="48" t="s">
        <v>91</v>
      </c>
      <c r="D27" s="48" t="s">
        <v>92</v>
      </c>
      <c r="E27" s="48" t="s">
        <v>93</v>
      </c>
      <c r="F27" s="48" t="s">
        <v>94</v>
      </c>
      <c r="G27" s="48" t="s">
        <v>95</v>
      </c>
      <c r="H27" s="48" t="s">
        <v>96</v>
      </c>
      <c r="I27" s="48" t="s">
        <v>97</v>
      </c>
      <c r="J27" s="48" t="s">
        <v>98</v>
      </c>
      <c r="K27" s="48" t="s">
        <v>168</v>
      </c>
      <c r="L27" s="48" t="s">
        <v>169</v>
      </c>
      <c r="M27" s="48" t="s">
        <v>170</v>
      </c>
      <c r="N27" s="48" t="s">
        <v>171</v>
      </c>
      <c r="O27" s="48" t="s">
        <v>172</v>
      </c>
      <c r="P27" s="48" t="s">
        <v>173</v>
      </c>
      <c r="Q27" s="48" t="s">
        <v>174</v>
      </c>
      <c r="R27" s="48" t="s">
        <v>175</v>
      </c>
      <c r="S27" s="48" t="s">
        <v>176</v>
      </c>
      <c r="T27" s="48" t="s">
        <v>177</v>
      </c>
      <c r="U27" s="48" t="s">
        <v>178</v>
      </c>
      <c r="V27" s="48" t="s">
        <v>179</v>
      </c>
      <c r="W27" s="49" t="s">
        <v>38</v>
      </c>
      <c r="X27" s="49"/>
      <c r="Y27" s="3" t="s">
        <v>323</v>
      </c>
      <c r="AA27" s="3" t="s">
        <v>324</v>
      </c>
      <c r="AB27" s="3" t="s">
        <v>325</v>
      </c>
    </row>
    <row r="28" spans="1:28" ht="16.2" hidden="1" x14ac:dyDescent="0.3">
      <c r="A28" s="66"/>
      <c r="B28" s="52" t="s">
        <v>7</v>
      </c>
      <c r="C28" s="23">
        <f t="shared" ref="C28:V28" si="22">C5*C$34</f>
        <v>0</v>
      </c>
      <c r="D28" s="23">
        <f t="shared" si="22"/>
        <v>0</v>
      </c>
      <c r="E28" s="23">
        <f t="shared" si="22"/>
        <v>0</v>
      </c>
      <c r="F28" s="23">
        <f t="shared" si="22"/>
        <v>0</v>
      </c>
      <c r="G28" s="23">
        <f t="shared" si="22"/>
        <v>0</v>
      </c>
      <c r="H28" s="23">
        <f t="shared" si="22"/>
        <v>0</v>
      </c>
      <c r="I28" s="23">
        <f t="shared" si="22"/>
        <v>0</v>
      </c>
      <c r="J28" s="23">
        <f t="shared" si="22"/>
        <v>0</v>
      </c>
      <c r="K28" s="23">
        <f t="shared" si="22"/>
        <v>0</v>
      </c>
      <c r="L28" s="23">
        <f t="shared" si="22"/>
        <v>0</v>
      </c>
      <c r="M28" s="23">
        <f t="shared" si="22"/>
        <v>0</v>
      </c>
      <c r="N28" s="23">
        <f t="shared" si="22"/>
        <v>0</v>
      </c>
      <c r="O28" s="23">
        <f t="shared" si="22"/>
        <v>0</v>
      </c>
      <c r="P28" s="23">
        <f t="shared" si="22"/>
        <v>0</v>
      </c>
      <c r="Q28" s="23">
        <f t="shared" si="22"/>
        <v>0</v>
      </c>
      <c r="R28" s="23">
        <f t="shared" si="22"/>
        <v>0</v>
      </c>
      <c r="S28" s="23">
        <f t="shared" si="22"/>
        <v>0</v>
      </c>
      <c r="T28" s="23">
        <f t="shared" si="22"/>
        <v>0</v>
      </c>
      <c r="U28" s="23">
        <f t="shared" si="22"/>
        <v>0</v>
      </c>
      <c r="V28" s="23">
        <f t="shared" si="22"/>
        <v>0</v>
      </c>
      <c r="W28" s="22">
        <f t="shared" ref="W28:W33" si="23">SUM(C28:V28)</f>
        <v>0</v>
      </c>
      <c r="X28" s="137"/>
      <c r="Y28" s="3" t="str">
        <f>IF(W28='Monthly cashflow'!D41,"Matches cashflow","Does not match cashflow")</f>
        <v>Matches cashflow</v>
      </c>
      <c r="AA28" s="40">
        <f>'Monthly cashflow'!D41</f>
        <v>0</v>
      </c>
      <c r="AB28" s="40">
        <f>AA28-W28</f>
        <v>0</v>
      </c>
    </row>
    <row r="29" spans="1:28" ht="16.2" hidden="1" x14ac:dyDescent="0.3">
      <c r="A29" s="66"/>
      <c r="B29" s="52" t="s">
        <v>8</v>
      </c>
      <c r="C29" s="23">
        <f t="shared" ref="C29:V29" si="24">C6*C$34</f>
        <v>0</v>
      </c>
      <c r="D29" s="23">
        <f t="shared" si="24"/>
        <v>0</v>
      </c>
      <c r="E29" s="23">
        <f t="shared" si="24"/>
        <v>0</v>
      </c>
      <c r="F29" s="23">
        <f t="shared" si="24"/>
        <v>0</v>
      </c>
      <c r="G29" s="23">
        <f t="shared" si="24"/>
        <v>0</v>
      </c>
      <c r="H29" s="23">
        <f t="shared" si="24"/>
        <v>0</v>
      </c>
      <c r="I29" s="23">
        <f t="shared" si="24"/>
        <v>0</v>
      </c>
      <c r="J29" s="23">
        <f t="shared" si="24"/>
        <v>0</v>
      </c>
      <c r="K29" s="23">
        <f t="shared" si="24"/>
        <v>0</v>
      </c>
      <c r="L29" s="23">
        <f t="shared" si="24"/>
        <v>0</v>
      </c>
      <c r="M29" s="23">
        <f t="shared" si="24"/>
        <v>0</v>
      </c>
      <c r="N29" s="23">
        <f t="shared" si="24"/>
        <v>0</v>
      </c>
      <c r="O29" s="23">
        <f t="shared" si="24"/>
        <v>0</v>
      </c>
      <c r="P29" s="23">
        <f t="shared" si="24"/>
        <v>0</v>
      </c>
      <c r="Q29" s="23">
        <f t="shared" si="24"/>
        <v>0</v>
      </c>
      <c r="R29" s="23">
        <f t="shared" si="24"/>
        <v>0</v>
      </c>
      <c r="S29" s="23">
        <f t="shared" si="24"/>
        <v>0</v>
      </c>
      <c r="T29" s="23">
        <f t="shared" si="24"/>
        <v>0</v>
      </c>
      <c r="U29" s="23">
        <f t="shared" si="24"/>
        <v>0</v>
      </c>
      <c r="V29" s="23">
        <f t="shared" si="24"/>
        <v>0</v>
      </c>
      <c r="W29" s="22">
        <f t="shared" si="23"/>
        <v>0</v>
      </c>
      <c r="X29" s="22"/>
      <c r="Y29" s="3" t="str">
        <f>IF(W29='Monthly cashflow'!D42,"Matches cashflow","Does not match cashflow")</f>
        <v>Matches cashflow</v>
      </c>
      <c r="AA29" s="40">
        <f>'Monthly cashflow'!D42</f>
        <v>0</v>
      </c>
      <c r="AB29" s="40">
        <f t="shared" ref="AB29:AB33" si="25">AA29-W29</f>
        <v>0</v>
      </c>
    </row>
    <row r="30" spans="1:28" ht="16.2" hidden="1" x14ac:dyDescent="0.3">
      <c r="A30" s="66"/>
      <c r="B30" s="52" t="s">
        <v>36</v>
      </c>
      <c r="C30" s="23">
        <f t="shared" ref="C30:V30" si="26">C7*C$34</f>
        <v>0</v>
      </c>
      <c r="D30" s="23">
        <f t="shared" si="26"/>
        <v>0</v>
      </c>
      <c r="E30" s="23">
        <f t="shared" si="26"/>
        <v>0</v>
      </c>
      <c r="F30" s="23">
        <f t="shared" si="26"/>
        <v>0</v>
      </c>
      <c r="G30" s="23">
        <f t="shared" si="26"/>
        <v>0</v>
      </c>
      <c r="H30" s="23">
        <f t="shared" si="26"/>
        <v>0</v>
      </c>
      <c r="I30" s="23">
        <f t="shared" si="26"/>
        <v>0</v>
      </c>
      <c r="J30" s="23">
        <f t="shared" si="26"/>
        <v>0</v>
      </c>
      <c r="K30" s="23">
        <f t="shared" si="26"/>
        <v>0</v>
      </c>
      <c r="L30" s="23">
        <f t="shared" si="26"/>
        <v>0</v>
      </c>
      <c r="M30" s="23">
        <f t="shared" si="26"/>
        <v>0</v>
      </c>
      <c r="N30" s="23">
        <f t="shared" si="26"/>
        <v>0</v>
      </c>
      <c r="O30" s="23">
        <f t="shared" si="26"/>
        <v>0</v>
      </c>
      <c r="P30" s="23">
        <f t="shared" si="26"/>
        <v>0</v>
      </c>
      <c r="Q30" s="23">
        <f t="shared" si="26"/>
        <v>0</v>
      </c>
      <c r="R30" s="23">
        <f t="shared" si="26"/>
        <v>0</v>
      </c>
      <c r="S30" s="23">
        <f t="shared" si="26"/>
        <v>0</v>
      </c>
      <c r="T30" s="23">
        <f t="shared" si="26"/>
        <v>0</v>
      </c>
      <c r="U30" s="23">
        <f t="shared" si="26"/>
        <v>0</v>
      </c>
      <c r="V30" s="23">
        <f t="shared" si="26"/>
        <v>0</v>
      </c>
      <c r="W30" s="22">
        <f t="shared" si="23"/>
        <v>0</v>
      </c>
      <c r="X30" s="22"/>
      <c r="Y30" s="3" t="str">
        <f>IF(W30='Monthly cashflow'!D43,"Matches cashflow","Does not match cashflow")</f>
        <v>Matches cashflow</v>
      </c>
      <c r="AA30" s="40">
        <f>'Monthly cashflow'!D43</f>
        <v>0</v>
      </c>
      <c r="AB30" s="40">
        <f t="shared" si="25"/>
        <v>0</v>
      </c>
    </row>
    <row r="31" spans="1:28" ht="16.2" hidden="1" x14ac:dyDescent="0.3">
      <c r="A31" s="66"/>
      <c r="B31" s="52" t="s">
        <v>37</v>
      </c>
      <c r="C31" s="23">
        <f t="shared" ref="C31:V31" si="27">C8*C$34</f>
        <v>0</v>
      </c>
      <c r="D31" s="23">
        <f t="shared" si="27"/>
        <v>0</v>
      </c>
      <c r="E31" s="23">
        <f t="shared" si="27"/>
        <v>0</v>
      </c>
      <c r="F31" s="23">
        <f t="shared" si="27"/>
        <v>0</v>
      </c>
      <c r="G31" s="23">
        <f t="shared" si="27"/>
        <v>0</v>
      </c>
      <c r="H31" s="23">
        <f t="shared" si="27"/>
        <v>0</v>
      </c>
      <c r="I31" s="23">
        <f t="shared" si="27"/>
        <v>0</v>
      </c>
      <c r="J31" s="23">
        <f t="shared" si="27"/>
        <v>0</v>
      </c>
      <c r="K31" s="23">
        <f t="shared" si="27"/>
        <v>0</v>
      </c>
      <c r="L31" s="23">
        <f t="shared" si="27"/>
        <v>0</v>
      </c>
      <c r="M31" s="23">
        <f t="shared" si="27"/>
        <v>0</v>
      </c>
      <c r="N31" s="23">
        <f t="shared" si="27"/>
        <v>0</v>
      </c>
      <c r="O31" s="23">
        <f t="shared" si="27"/>
        <v>0</v>
      </c>
      <c r="P31" s="23">
        <f t="shared" si="27"/>
        <v>0</v>
      </c>
      <c r="Q31" s="23">
        <f t="shared" si="27"/>
        <v>0</v>
      </c>
      <c r="R31" s="23">
        <f t="shared" si="27"/>
        <v>0</v>
      </c>
      <c r="S31" s="23">
        <f t="shared" si="27"/>
        <v>0</v>
      </c>
      <c r="T31" s="23">
        <f t="shared" si="27"/>
        <v>0</v>
      </c>
      <c r="U31" s="23">
        <f t="shared" si="27"/>
        <v>0</v>
      </c>
      <c r="V31" s="23">
        <f t="shared" si="27"/>
        <v>0</v>
      </c>
      <c r="W31" s="22">
        <f t="shared" si="23"/>
        <v>0</v>
      </c>
      <c r="X31" s="22"/>
      <c r="Y31" s="3" t="str">
        <f>IF(W31='Monthly cashflow'!D44,"Matches cashflow","Does not match cashflow")</f>
        <v>Matches cashflow</v>
      </c>
      <c r="AA31" s="40">
        <f>'Monthly cashflow'!D44</f>
        <v>0</v>
      </c>
      <c r="AB31" s="40">
        <f t="shared" si="25"/>
        <v>0</v>
      </c>
    </row>
    <row r="32" spans="1:28" ht="16.2" hidden="1" x14ac:dyDescent="0.3">
      <c r="A32" s="66"/>
      <c r="B32" s="52" t="s">
        <v>9</v>
      </c>
      <c r="C32" s="23">
        <f t="shared" ref="C32:V32" si="28">C9*C$34</f>
        <v>0</v>
      </c>
      <c r="D32" s="23">
        <f t="shared" si="28"/>
        <v>0</v>
      </c>
      <c r="E32" s="23">
        <f t="shared" si="28"/>
        <v>0</v>
      </c>
      <c r="F32" s="23">
        <f t="shared" si="28"/>
        <v>0</v>
      </c>
      <c r="G32" s="23">
        <f t="shared" si="28"/>
        <v>0</v>
      </c>
      <c r="H32" s="23">
        <f t="shared" si="28"/>
        <v>0</v>
      </c>
      <c r="I32" s="23">
        <f t="shared" si="28"/>
        <v>0</v>
      </c>
      <c r="J32" s="23">
        <f t="shared" si="28"/>
        <v>0</v>
      </c>
      <c r="K32" s="23">
        <f t="shared" si="28"/>
        <v>0</v>
      </c>
      <c r="L32" s="23">
        <f t="shared" si="28"/>
        <v>0</v>
      </c>
      <c r="M32" s="23">
        <f t="shared" si="28"/>
        <v>0</v>
      </c>
      <c r="N32" s="23">
        <f t="shared" si="28"/>
        <v>0</v>
      </c>
      <c r="O32" s="23">
        <f t="shared" si="28"/>
        <v>0</v>
      </c>
      <c r="P32" s="23">
        <f t="shared" si="28"/>
        <v>0</v>
      </c>
      <c r="Q32" s="23">
        <f t="shared" si="28"/>
        <v>0</v>
      </c>
      <c r="R32" s="23">
        <f t="shared" si="28"/>
        <v>0</v>
      </c>
      <c r="S32" s="23">
        <f t="shared" si="28"/>
        <v>0</v>
      </c>
      <c r="T32" s="23">
        <f t="shared" si="28"/>
        <v>0</v>
      </c>
      <c r="U32" s="23">
        <f t="shared" si="28"/>
        <v>0</v>
      </c>
      <c r="V32" s="23">
        <f t="shared" si="28"/>
        <v>0</v>
      </c>
      <c r="W32" s="22">
        <f t="shared" si="23"/>
        <v>0</v>
      </c>
      <c r="X32" s="22"/>
      <c r="Y32" s="3" t="str">
        <f>IF(W32='Monthly cashflow'!D45,"Matches cashflow","Does not match cashflow")</f>
        <v>Matches cashflow</v>
      </c>
      <c r="AA32" s="40">
        <f>'Monthly cashflow'!D45</f>
        <v>0</v>
      </c>
      <c r="AB32" s="40">
        <f t="shared" si="25"/>
        <v>0</v>
      </c>
    </row>
    <row r="33" spans="1:28" ht="16.2" hidden="1" x14ac:dyDescent="0.3">
      <c r="A33" s="66"/>
      <c r="B33" s="52" t="s">
        <v>10</v>
      </c>
      <c r="C33" s="23">
        <f t="shared" ref="C33:V33" si="29">C10*C$34</f>
        <v>0</v>
      </c>
      <c r="D33" s="23">
        <f t="shared" si="29"/>
        <v>0</v>
      </c>
      <c r="E33" s="23">
        <f t="shared" si="29"/>
        <v>0</v>
      </c>
      <c r="F33" s="23">
        <f t="shared" si="29"/>
        <v>0</v>
      </c>
      <c r="G33" s="23">
        <f t="shared" si="29"/>
        <v>0</v>
      </c>
      <c r="H33" s="23">
        <f t="shared" si="29"/>
        <v>0</v>
      </c>
      <c r="I33" s="23">
        <f t="shared" si="29"/>
        <v>0</v>
      </c>
      <c r="J33" s="23">
        <f t="shared" si="29"/>
        <v>0</v>
      </c>
      <c r="K33" s="23">
        <f t="shared" si="29"/>
        <v>0</v>
      </c>
      <c r="L33" s="23">
        <f t="shared" si="29"/>
        <v>0</v>
      </c>
      <c r="M33" s="23">
        <f t="shared" si="29"/>
        <v>0</v>
      </c>
      <c r="N33" s="23">
        <f t="shared" si="29"/>
        <v>0</v>
      </c>
      <c r="O33" s="23">
        <f t="shared" si="29"/>
        <v>0</v>
      </c>
      <c r="P33" s="23">
        <f t="shared" si="29"/>
        <v>0</v>
      </c>
      <c r="Q33" s="23">
        <f t="shared" si="29"/>
        <v>0</v>
      </c>
      <c r="R33" s="23">
        <f t="shared" si="29"/>
        <v>0</v>
      </c>
      <c r="S33" s="23">
        <f t="shared" si="29"/>
        <v>0</v>
      </c>
      <c r="T33" s="23">
        <f t="shared" si="29"/>
        <v>0</v>
      </c>
      <c r="U33" s="23">
        <f t="shared" si="29"/>
        <v>0</v>
      </c>
      <c r="V33" s="23">
        <f t="shared" si="29"/>
        <v>0</v>
      </c>
      <c r="W33" s="22">
        <f t="shared" si="23"/>
        <v>0</v>
      </c>
      <c r="X33" s="22"/>
      <c r="Y33" s="3" t="str">
        <f>IF(W33='Monthly cashflow'!D46,"Matches cashflow","Does not match cashflow")</f>
        <v>Matches cashflow</v>
      </c>
      <c r="AA33" s="40">
        <f>'Monthly cashflow'!D46</f>
        <v>0</v>
      </c>
      <c r="AB33" s="40">
        <f t="shared" si="25"/>
        <v>0</v>
      </c>
    </row>
    <row r="34" spans="1:28" ht="16.2" hidden="1" x14ac:dyDescent="0.3">
      <c r="A34" s="66"/>
      <c r="B34" s="52" t="s">
        <v>11</v>
      </c>
      <c r="C34" s="23">
        <f>C12</f>
        <v>0</v>
      </c>
      <c r="D34" s="23">
        <f t="shared" ref="D34:V34" si="30">D12</f>
        <v>0</v>
      </c>
      <c r="E34" s="23">
        <f t="shared" si="30"/>
        <v>0</v>
      </c>
      <c r="F34" s="23">
        <f t="shared" si="30"/>
        <v>0</v>
      </c>
      <c r="G34" s="23">
        <f t="shared" si="30"/>
        <v>0</v>
      </c>
      <c r="H34" s="23">
        <f t="shared" si="30"/>
        <v>0</v>
      </c>
      <c r="I34" s="23">
        <f t="shared" si="30"/>
        <v>0</v>
      </c>
      <c r="J34" s="23">
        <f t="shared" si="30"/>
        <v>0</v>
      </c>
      <c r="K34" s="23">
        <f t="shared" si="30"/>
        <v>0</v>
      </c>
      <c r="L34" s="23">
        <f t="shared" si="30"/>
        <v>0</v>
      </c>
      <c r="M34" s="23">
        <f t="shared" si="30"/>
        <v>0</v>
      </c>
      <c r="N34" s="23">
        <f t="shared" si="30"/>
        <v>0</v>
      </c>
      <c r="O34" s="23">
        <f t="shared" si="30"/>
        <v>0</v>
      </c>
      <c r="P34" s="23">
        <f t="shared" si="30"/>
        <v>0</v>
      </c>
      <c r="Q34" s="23">
        <f t="shared" si="30"/>
        <v>0</v>
      </c>
      <c r="R34" s="23">
        <f t="shared" si="30"/>
        <v>0</v>
      </c>
      <c r="S34" s="23">
        <f t="shared" si="30"/>
        <v>0</v>
      </c>
      <c r="T34" s="23">
        <f t="shared" si="30"/>
        <v>0</v>
      </c>
      <c r="U34" s="23">
        <f t="shared" si="30"/>
        <v>0</v>
      </c>
      <c r="V34" s="23">
        <f t="shared" si="30"/>
        <v>0</v>
      </c>
      <c r="W34" s="22">
        <f>SUM(C34:V34)</f>
        <v>0</v>
      </c>
      <c r="X34" s="22"/>
    </row>
    <row r="35" spans="1:28" ht="16.2" hidden="1" x14ac:dyDescent="0.3">
      <c r="A35" s="66"/>
      <c r="B35" s="52" t="s">
        <v>315</v>
      </c>
      <c r="C35" s="23">
        <f t="shared" ref="C35:V35" si="31">C14*C$34</f>
        <v>0</v>
      </c>
      <c r="D35" s="23">
        <f t="shared" si="31"/>
        <v>0</v>
      </c>
      <c r="E35" s="23">
        <f t="shared" si="31"/>
        <v>0</v>
      </c>
      <c r="F35" s="23">
        <f t="shared" si="31"/>
        <v>0</v>
      </c>
      <c r="G35" s="23">
        <f t="shared" si="31"/>
        <v>0</v>
      </c>
      <c r="H35" s="23">
        <f t="shared" si="31"/>
        <v>0</v>
      </c>
      <c r="I35" s="23">
        <f t="shared" si="31"/>
        <v>0</v>
      </c>
      <c r="J35" s="23">
        <f t="shared" si="31"/>
        <v>0</v>
      </c>
      <c r="K35" s="23">
        <f t="shared" si="31"/>
        <v>0</v>
      </c>
      <c r="L35" s="23">
        <f t="shared" si="31"/>
        <v>0</v>
      </c>
      <c r="M35" s="23">
        <f t="shared" si="31"/>
        <v>0</v>
      </c>
      <c r="N35" s="23">
        <f t="shared" si="31"/>
        <v>0</v>
      </c>
      <c r="O35" s="23">
        <f t="shared" si="31"/>
        <v>0</v>
      </c>
      <c r="P35" s="23">
        <f t="shared" si="31"/>
        <v>0</v>
      </c>
      <c r="Q35" s="23">
        <f t="shared" si="31"/>
        <v>0</v>
      </c>
      <c r="R35" s="23">
        <f t="shared" si="31"/>
        <v>0</v>
      </c>
      <c r="S35" s="23">
        <f t="shared" si="31"/>
        <v>0</v>
      </c>
      <c r="T35" s="23">
        <f t="shared" si="31"/>
        <v>0</v>
      </c>
      <c r="U35" s="23">
        <f t="shared" si="31"/>
        <v>0</v>
      </c>
      <c r="V35" s="23">
        <f t="shared" si="31"/>
        <v>0</v>
      </c>
      <c r="W35" s="22">
        <f>SUM(C35:V35)</f>
        <v>0</v>
      </c>
      <c r="X35" s="22"/>
    </row>
  </sheetData>
  <sheetProtection algorithmName="SHA-512" hashValue="v8Uen3+RPp4CGpz98PAKUTNuGjjBkad7VYYP+5ehqsdy4qllDqhmyPF5Pl77f+ebeV7KfZaF5lrqhg2rZASnlQ==" saltValue="x4C4/p4hJJeJq2aSdHx3HA==" spinCount="100000" sheet="1" formatColumns="0" formatRows="0"/>
  <conditionalFormatting sqref="C3:V10">
    <cfRule type="containsBlanks" dxfId="20" priority="9">
      <formula>LEN(TRIM(C3))=0</formula>
    </cfRule>
  </conditionalFormatting>
  <conditionalFormatting sqref="C12:V12">
    <cfRule type="containsBlanks" dxfId="19" priority="7">
      <formula>LEN(TRIM(C12))=0</formula>
    </cfRule>
  </conditionalFormatting>
  <conditionalFormatting sqref="C14:V14">
    <cfRule type="containsBlanks" dxfId="18" priority="11">
      <formula>LEN(TRIM(C14))=0</formula>
    </cfRule>
  </conditionalFormatting>
  <conditionalFormatting sqref="C28:V35">
    <cfRule type="containsBlanks" dxfId="17" priority="1">
      <formula>LEN(TRIM(C28))=0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D58428"/>
    <pageSetUpPr fitToPage="1"/>
  </sheetPr>
  <dimension ref="A1:DU230"/>
  <sheetViews>
    <sheetView showGridLines="0" tabSelected="1" zoomScale="80" zoomScaleNormal="80" zoomScaleSheetLayoutView="80" workbookViewId="0">
      <pane xSplit="4" ySplit="3" topLeftCell="E4" activePane="bottomRight" state="frozen"/>
      <selection activeCell="I84" sqref="I84"/>
      <selection pane="topRight" activeCell="I84" sqref="I84"/>
      <selection pane="bottomLeft" activeCell="I84" sqref="I84"/>
      <selection pane="bottomRight" activeCell="G18" sqref="G18"/>
    </sheetView>
  </sheetViews>
  <sheetFormatPr defaultColWidth="0" defaultRowHeight="14.4" zeroHeight="1" outlineLevelRow="1" x14ac:dyDescent="0.3"/>
  <cols>
    <col min="1" max="1" width="5.88671875" style="3" customWidth="1"/>
    <col min="2" max="2" width="39.44140625" style="3" customWidth="1"/>
    <col min="3" max="3" width="12.44140625" style="3" customWidth="1"/>
    <col min="4" max="4" width="15.33203125" style="40" bestFit="1" customWidth="1"/>
    <col min="5" max="6" width="13.6640625" style="3" customWidth="1"/>
    <col min="7" max="61" width="13.44140625" style="3" bestFit="1" customWidth="1"/>
    <col min="62" max="63" width="13.33203125" style="3" customWidth="1"/>
    <col min="64" max="64" width="13.44140625" style="3" bestFit="1" customWidth="1"/>
    <col min="65" max="65" width="13.33203125" style="3" customWidth="1"/>
    <col min="66" max="66" width="13.44140625" style="3" bestFit="1" customWidth="1"/>
    <col min="67" max="67" width="13.33203125" style="3" customWidth="1"/>
    <col min="68" max="68" width="13.44140625" style="3" bestFit="1" customWidth="1"/>
    <col min="69" max="69" width="13.33203125" style="3" customWidth="1"/>
    <col min="70" max="70" width="13.44140625" style="3" bestFit="1" customWidth="1"/>
    <col min="71" max="71" width="13.33203125" style="3" customWidth="1"/>
    <col min="72" max="72" width="13.44140625" style="3" bestFit="1" customWidth="1"/>
    <col min="73" max="73" width="13.33203125" style="3" customWidth="1"/>
    <col min="74" max="74" width="13.44140625" style="3" bestFit="1" customWidth="1"/>
    <col min="75" max="75" width="13.33203125" style="3" customWidth="1"/>
    <col min="76" max="76" width="13.44140625" style="3" bestFit="1" customWidth="1"/>
    <col min="77" max="77" width="13.33203125" style="3" customWidth="1"/>
    <col min="78" max="78" width="13.44140625" style="3" bestFit="1" customWidth="1"/>
    <col min="79" max="79" width="13.33203125" style="3" customWidth="1"/>
    <col min="80" max="80" width="13.44140625" style="3" bestFit="1" customWidth="1"/>
    <col min="81" max="81" width="13.33203125" style="3" customWidth="1"/>
    <col min="82" max="82" width="13.44140625" style="3" bestFit="1" customWidth="1"/>
    <col min="83" max="83" width="13.33203125" style="3" customWidth="1"/>
    <col min="84" max="84" width="13.44140625" style="3" bestFit="1" customWidth="1"/>
    <col min="85" max="85" width="13.33203125" style="3" customWidth="1"/>
    <col min="86" max="86" width="13.44140625" style="3" bestFit="1" customWidth="1"/>
    <col min="87" max="87" width="13.33203125" style="3" customWidth="1"/>
    <col min="88" max="88" width="13.44140625" style="3" bestFit="1" customWidth="1"/>
    <col min="89" max="89" width="13.33203125" style="3" customWidth="1"/>
    <col min="90" max="90" width="13.44140625" style="3" bestFit="1" customWidth="1"/>
    <col min="91" max="91" width="13.33203125" style="3" customWidth="1"/>
    <col min="92" max="92" width="13.44140625" style="3" bestFit="1" customWidth="1"/>
    <col min="93" max="93" width="13.33203125" style="3" customWidth="1"/>
    <col min="94" max="94" width="13.44140625" style="3" bestFit="1" customWidth="1"/>
    <col min="95" max="95" width="13.33203125" style="3" customWidth="1"/>
    <col min="96" max="96" width="13.44140625" style="3" bestFit="1" customWidth="1"/>
    <col min="97" max="97" width="13.33203125" style="3" customWidth="1"/>
    <col min="98" max="98" width="13.44140625" style="3" bestFit="1" customWidth="1"/>
    <col min="99" max="99" width="13.33203125" style="3" customWidth="1"/>
    <col min="100" max="100" width="13.44140625" style="3" bestFit="1" customWidth="1"/>
    <col min="101" max="101" width="13.33203125" style="3" customWidth="1"/>
    <col min="102" max="102" width="13.44140625" style="3" bestFit="1" customWidth="1"/>
    <col min="103" max="103" width="13.33203125" style="3" customWidth="1"/>
    <col min="104" max="104" width="13.44140625" style="3" bestFit="1" customWidth="1"/>
    <col min="105" max="105" width="13.33203125" style="3" customWidth="1"/>
    <col min="106" max="106" width="13.44140625" style="3" bestFit="1" customWidth="1"/>
    <col min="107" max="107" width="13.33203125" style="3" customWidth="1"/>
    <col min="108" max="108" width="13.44140625" style="3" bestFit="1" customWidth="1"/>
    <col min="109" max="109" width="13.33203125" style="3" customWidth="1"/>
    <col min="110" max="110" width="13.44140625" style="3" bestFit="1" customWidth="1"/>
    <col min="111" max="111" width="13.33203125" style="3" customWidth="1"/>
    <col min="112" max="112" width="13.44140625" style="3" bestFit="1" customWidth="1"/>
    <col min="113" max="113" width="13.33203125" style="3" customWidth="1"/>
    <col min="114" max="114" width="13.44140625" style="3" bestFit="1" customWidth="1"/>
    <col min="115" max="115" width="13.33203125" style="3" customWidth="1"/>
    <col min="116" max="116" width="13.44140625" style="3" bestFit="1" customWidth="1"/>
    <col min="117" max="117" width="13.33203125" style="3" customWidth="1"/>
    <col min="118" max="118" width="13.44140625" style="3" bestFit="1" customWidth="1"/>
    <col min="119" max="119" width="13.33203125" style="3" customWidth="1"/>
    <col min="120" max="120" width="13.44140625" style="3" bestFit="1" customWidth="1"/>
    <col min="121" max="121" width="13.33203125" style="3" customWidth="1"/>
    <col min="122" max="122" width="13.44140625" style="3" bestFit="1" customWidth="1"/>
    <col min="123" max="123" width="13.33203125" style="3" customWidth="1"/>
    <col min="124" max="124" width="13.44140625" style="3" bestFit="1" customWidth="1"/>
    <col min="125" max="16384" width="9.5546875" style="3" hidden="1"/>
  </cols>
  <sheetData>
    <row r="1" spans="2:125" x14ac:dyDescent="0.3">
      <c r="B1" s="242"/>
      <c r="C1" s="243"/>
      <c r="D1" s="244"/>
      <c r="E1" s="245" t="s">
        <v>571</v>
      </c>
      <c r="F1" s="245" t="s">
        <v>572</v>
      </c>
      <c r="G1" s="245" t="s">
        <v>573</v>
      </c>
      <c r="H1" s="245" t="s">
        <v>574</v>
      </c>
      <c r="I1" s="245" t="s">
        <v>575</v>
      </c>
      <c r="J1" s="245" t="s">
        <v>576</v>
      </c>
      <c r="K1" s="245" t="s">
        <v>577</v>
      </c>
      <c r="L1" s="245" t="s">
        <v>578</v>
      </c>
      <c r="M1" s="245" t="s">
        <v>579</v>
      </c>
      <c r="N1" s="245" t="s">
        <v>580</v>
      </c>
      <c r="O1" s="245" t="s">
        <v>581</v>
      </c>
      <c r="P1" s="245" t="s">
        <v>582</v>
      </c>
      <c r="Q1" s="245" t="s">
        <v>583</v>
      </c>
      <c r="R1" s="245" t="s">
        <v>584</v>
      </c>
      <c r="S1" s="245" t="s">
        <v>585</v>
      </c>
      <c r="T1" s="245" t="s">
        <v>586</v>
      </c>
      <c r="U1" s="245" t="s">
        <v>587</v>
      </c>
      <c r="V1" s="245" t="s">
        <v>588</v>
      </c>
      <c r="W1" s="245" t="s">
        <v>589</v>
      </c>
      <c r="X1" s="245" t="s">
        <v>590</v>
      </c>
      <c r="Y1" s="245" t="s">
        <v>591</v>
      </c>
      <c r="Z1" s="245" t="s">
        <v>592</v>
      </c>
      <c r="AA1" s="245" t="s">
        <v>593</v>
      </c>
      <c r="AB1" s="245" t="s">
        <v>594</v>
      </c>
      <c r="AC1" s="245" t="s">
        <v>595</v>
      </c>
      <c r="AD1" s="245" t="s">
        <v>596</v>
      </c>
      <c r="AE1" s="245" t="s">
        <v>597</v>
      </c>
      <c r="AF1" s="245" t="s">
        <v>598</v>
      </c>
      <c r="AG1" s="245" t="s">
        <v>599</v>
      </c>
      <c r="AH1" s="245" t="s">
        <v>600</v>
      </c>
      <c r="AI1" s="245" t="s">
        <v>601</v>
      </c>
      <c r="AJ1" s="245" t="s">
        <v>602</v>
      </c>
      <c r="AK1" s="245" t="s">
        <v>603</v>
      </c>
      <c r="AL1" s="245" t="s">
        <v>604</v>
      </c>
      <c r="AM1" s="245" t="s">
        <v>605</v>
      </c>
      <c r="AN1" s="245" t="s">
        <v>606</v>
      </c>
      <c r="AO1" s="245" t="s">
        <v>607</v>
      </c>
      <c r="AP1" s="245" t="s">
        <v>608</v>
      </c>
      <c r="AQ1" s="245" t="s">
        <v>609</v>
      </c>
      <c r="AR1" s="245" t="s">
        <v>610</v>
      </c>
      <c r="AS1" s="245" t="s">
        <v>611</v>
      </c>
      <c r="AT1" s="245" t="s">
        <v>612</v>
      </c>
      <c r="AU1" s="245" t="s">
        <v>613</v>
      </c>
      <c r="AV1" s="245" t="s">
        <v>614</v>
      </c>
      <c r="AW1" s="245" t="s">
        <v>615</v>
      </c>
      <c r="AX1" s="245" t="s">
        <v>616</v>
      </c>
      <c r="AY1" s="245" t="s">
        <v>617</v>
      </c>
      <c r="AZ1" s="245" t="s">
        <v>618</v>
      </c>
      <c r="BA1" s="245" t="s">
        <v>619</v>
      </c>
      <c r="BB1" s="245" t="s">
        <v>620</v>
      </c>
      <c r="BC1" s="245" t="s">
        <v>621</v>
      </c>
      <c r="BD1" s="245" t="s">
        <v>622</v>
      </c>
      <c r="BE1" s="245" t="s">
        <v>623</v>
      </c>
      <c r="BF1" s="245" t="s">
        <v>624</v>
      </c>
      <c r="BG1" s="245" t="s">
        <v>625</v>
      </c>
      <c r="BH1" s="245" t="s">
        <v>626</v>
      </c>
      <c r="BI1" s="245" t="s">
        <v>627</v>
      </c>
      <c r="BJ1" s="245" t="s">
        <v>628</v>
      </c>
      <c r="BK1" s="245" t="s">
        <v>629</v>
      </c>
      <c r="BL1" s="245" t="s">
        <v>630</v>
      </c>
      <c r="BM1" s="245" t="s">
        <v>683</v>
      </c>
      <c r="BN1" s="245" t="s">
        <v>684</v>
      </c>
      <c r="BO1" s="245" t="s">
        <v>685</v>
      </c>
      <c r="BP1" s="245" t="s">
        <v>686</v>
      </c>
      <c r="BQ1" s="245" t="s">
        <v>687</v>
      </c>
      <c r="BR1" s="245" t="s">
        <v>688</v>
      </c>
      <c r="BS1" s="245" t="s">
        <v>689</v>
      </c>
      <c r="BT1" s="245" t="s">
        <v>690</v>
      </c>
      <c r="BU1" s="245" t="s">
        <v>691</v>
      </c>
      <c r="BV1" s="245" t="s">
        <v>692</v>
      </c>
      <c r="BW1" s="245" t="s">
        <v>693</v>
      </c>
      <c r="BX1" s="245" t="s">
        <v>694</v>
      </c>
      <c r="BY1" s="245" t="s">
        <v>695</v>
      </c>
      <c r="BZ1" s="245" t="s">
        <v>696</v>
      </c>
      <c r="CA1" s="245" t="s">
        <v>697</v>
      </c>
      <c r="CB1" s="245" t="s">
        <v>698</v>
      </c>
      <c r="CC1" s="245" t="s">
        <v>699</v>
      </c>
      <c r="CD1" s="245" t="s">
        <v>700</v>
      </c>
      <c r="CE1" s="245" t="s">
        <v>701</v>
      </c>
      <c r="CF1" s="245" t="s">
        <v>702</v>
      </c>
      <c r="CG1" s="245" t="s">
        <v>703</v>
      </c>
      <c r="CH1" s="245" t="s">
        <v>704</v>
      </c>
      <c r="CI1" s="245" t="s">
        <v>705</v>
      </c>
      <c r="CJ1" s="245" t="s">
        <v>706</v>
      </c>
      <c r="CK1" s="245" t="s">
        <v>707</v>
      </c>
      <c r="CL1" s="245" t="s">
        <v>708</v>
      </c>
      <c r="CM1" s="245" t="s">
        <v>709</v>
      </c>
      <c r="CN1" s="245" t="s">
        <v>710</v>
      </c>
      <c r="CO1" s="245" t="s">
        <v>711</v>
      </c>
      <c r="CP1" s="245" t="s">
        <v>712</v>
      </c>
      <c r="CQ1" s="245" t="s">
        <v>713</v>
      </c>
      <c r="CR1" s="245" t="s">
        <v>714</v>
      </c>
      <c r="CS1" s="245" t="s">
        <v>715</v>
      </c>
      <c r="CT1" s="245" t="s">
        <v>716</v>
      </c>
      <c r="CU1" s="245" t="s">
        <v>717</v>
      </c>
      <c r="CV1" s="245" t="s">
        <v>718</v>
      </c>
      <c r="CW1" s="245" t="s">
        <v>719</v>
      </c>
      <c r="CX1" s="245" t="s">
        <v>720</v>
      </c>
      <c r="CY1" s="245" t="s">
        <v>721</v>
      </c>
      <c r="CZ1" s="245" t="s">
        <v>722</v>
      </c>
      <c r="DA1" s="245" t="s">
        <v>723</v>
      </c>
      <c r="DB1" s="245" t="s">
        <v>724</v>
      </c>
      <c r="DC1" s="245" t="s">
        <v>725</v>
      </c>
      <c r="DD1" s="245" t="s">
        <v>726</v>
      </c>
      <c r="DE1" s="245" t="s">
        <v>727</v>
      </c>
      <c r="DF1" s="245" t="s">
        <v>728</v>
      </c>
      <c r="DG1" s="245" t="s">
        <v>729</v>
      </c>
      <c r="DH1" s="245" t="s">
        <v>730</v>
      </c>
      <c r="DI1" s="245" t="s">
        <v>731</v>
      </c>
      <c r="DJ1" s="245" t="s">
        <v>732</v>
      </c>
      <c r="DK1" s="245" t="s">
        <v>733</v>
      </c>
      <c r="DL1" s="245" t="s">
        <v>734</v>
      </c>
      <c r="DM1" s="245" t="s">
        <v>735</v>
      </c>
      <c r="DN1" s="245" t="s">
        <v>736</v>
      </c>
      <c r="DO1" s="245" t="s">
        <v>737</v>
      </c>
      <c r="DP1" s="245" t="s">
        <v>738</v>
      </c>
      <c r="DQ1" s="245" t="s">
        <v>739</v>
      </c>
      <c r="DR1" s="245" t="s">
        <v>740</v>
      </c>
      <c r="DS1" s="245" t="s">
        <v>741</v>
      </c>
      <c r="DT1" s="245" t="s">
        <v>742</v>
      </c>
    </row>
    <row r="2" spans="2:125" s="17" customFormat="1" ht="15" thickBot="1" x14ac:dyDescent="0.35">
      <c r="E2" s="76">
        <v>-1</v>
      </c>
      <c r="F2" s="76">
        <v>0</v>
      </c>
      <c r="G2" s="76">
        <v>1</v>
      </c>
      <c r="H2" s="76">
        <v>2</v>
      </c>
      <c r="I2" s="76">
        <v>3</v>
      </c>
      <c r="J2" s="76">
        <v>4</v>
      </c>
      <c r="K2" s="76">
        <v>5</v>
      </c>
      <c r="L2" s="76">
        <v>6</v>
      </c>
      <c r="M2" s="76">
        <v>7</v>
      </c>
      <c r="N2" s="76">
        <v>8</v>
      </c>
      <c r="O2" s="76">
        <v>9</v>
      </c>
      <c r="P2" s="76">
        <v>10</v>
      </c>
      <c r="Q2" s="76">
        <v>11</v>
      </c>
      <c r="R2" s="76">
        <v>12</v>
      </c>
      <c r="S2" s="76">
        <v>13</v>
      </c>
      <c r="T2" s="76">
        <v>14</v>
      </c>
      <c r="U2" s="76">
        <v>15</v>
      </c>
      <c r="V2" s="76">
        <v>16</v>
      </c>
      <c r="W2" s="76">
        <v>17</v>
      </c>
      <c r="X2" s="76">
        <v>18</v>
      </c>
      <c r="Y2" s="76">
        <v>19</v>
      </c>
      <c r="Z2" s="76">
        <v>20</v>
      </c>
      <c r="AA2" s="76">
        <v>21</v>
      </c>
      <c r="AB2" s="76">
        <v>22</v>
      </c>
      <c r="AC2" s="76">
        <v>23</v>
      </c>
      <c r="AD2" s="76">
        <v>24</v>
      </c>
      <c r="AE2" s="76">
        <v>25</v>
      </c>
      <c r="AF2" s="76">
        <v>26</v>
      </c>
      <c r="AG2" s="76">
        <v>27</v>
      </c>
      <c r="AH2" s="76">
        <v>28</v>
      </c>
      <c r="AI2" s="76">
        <v>29</v>
      </c>
      <c r="AJ2" s="76">
        <v>30</v>
      </c>
      <c r="AK2" s="76">
        <v>31</v>
      </c>
      <c r="AL2" s="76">
        <v>32</v>
      </c>
      <c r="AM2" s="76">
        <v>33</v>
      </c>
      <c r="AN2" s="76">
        <v>34</v>
      </c>
      <c r="AO2" s="76">
        <v>35</v>
      </c>
      <c r="AP2" s="76">
        <v>36</v>
      </c>
      <c r="AQ2" s="76">
        <v>37</v>
      </c>
      <c r="AR2" s="76">
        <v>38</v>
      </c>
      <c r="AS2" s="76">
        <v>39</v>
      </c>
      <c r="AT2" s="76">
        <v>40</v>
      </c>
      <c r="AU2" s="76">
        <v>41</v>
      </c>
      <c r="AV2" s="76">
        <v>42</v>
      </c>
      <c r="AW2" s="76">
        <v>43</v>
      </c>
      <c r="AX2" s="76">
        <v>44</v>
      </c>
      <c r="AY2" s="76">
        <v>45</v>
      </c>
      <c r="AZ2" s="76">
        <v>46</v>
      </c>
      <c r="BA2" s="76">
        <v>47</v>
      </c>
      <c r="BB2" s="76">
        <v>48</v>
      </c>
      <c r="BC2" s="76">
        <v>49</v>
      </c>
      <c r="BD2" s="76">
        <v>50</v>
      </c>
      <c r="BE2" s="76">
        <v>51</v>
      </c>
      <c r="BF2" s="76">
        <v>52</v>
      </c>
      <c r="BG2" s="76">
        <v>53</v>
      </c>
      <c r="BH2" s="76">
        <v>54</v>
      </c>
      <c r="BI2" s="76">
        <v>55</v>
      </c>
      <c r="BJ2" s="76">
        <v>56</v>
      </c>
      <c r="BK2" s="76">
        <v>57</v>
      </c>
      <c r="BL2" s="76">
        <v>58</v>
      </c>
      <c r="BM2" s="76">
        <v>59</v>
      </c>
      <c r="BN2" s="76">
        <v>60</v>
      </c>
      <c r="BO2" s="76">
        <v>61</v>
      </c>
      <c r="BP2" s="76">
        <v>62</v>
      </c>
      <c r="BQ2" s="76">
        <v>63</v>
      </c>
      <c r="BR2" s="76">
        <v>64</v>
      </c>
      <c r="BS2" s="76">
        <v>65</v>
      </c>
      <c r="BT2" s="76">
        <v>66</v>
      </c>
      <c r="BU2" s="76">
        <v>67</v>
      </c>
      <c r="BV2" s="76">
        <v>68</v>
      </c>
      <c r="BW2" s="76">
        <v>69</v>
      </c>
      <c r="BX2" s="76">
        <v>70</v>
      </c>
      <c r="BY2" s="76">
        <v>71</v>
      </c>
      <c r="BZ2" s="76">
        <v>72</v>
      </c>
      <c r="CA2" s="76">
        <v>73</v>
      </c>
      <c r="CB2" s="76">
        <v>74</v>
      </c>
      <c r="CC2" s="76">
        <v>75</v>
      </c>
      <c r="CD2" s="76">
        <v>76</v>
      </c>
      <c r="CE2" s="76">
        <v>77</v>
      </c>
      <c r="CF2" s="76">
        <v>78</v>
      </c>
      <c r="CG2" s="76">
        <v>79</v>
      </c>
      <c r="CH2" s="76">
        <v>80</v>
      </c>
      <c r="CI2" s="76">
        <v>81</v>
      </c>
      <c r="CJ2" s="76">
        <v>82</v>
      </c>
      <c r="CK2" s="76">
        <v>83</v>
      </c>
      <c r="CL2" s="76">
        <v>84</v>
      </c>
      <c r="CM2" s="76">
        <v>85</v>
      </c>
      <c r="CN2" s="76">
        <v>86</v>
      </c>
      <c r="CO2" s="76">
        <v>87</v>
      </c>
      <c r="CP2" s="76">
        <v>88</v>
      </c>
      <c r="CQ2" s="76">
        <v>89</v>
      </c>
      <c r="CR2" s="76">
        <v>90</v>
      </c>
      <c r="CS2" s="76">
        <v>91</v>
      </c>
      <c r="CT2" s="76">
        <v>92</v>
      </c>
      <c r="CU2" s="76">
        <v>93</v>
      </c>
      <c r="CV2" s="76">
        <v>94</v>
      </c>
      <c r="CW2" s="76">
        <v>95</v>
      </c>
      <c r="CX2" s="76">
        <v>96</v>
      </c>
      <c r="CY2" s="76">
        <v>97</v>
      </c>
      <c r="CZ2" s="76">
        <v>98</v>
      </c>
      <c r="DA2" s="76">
        <v>99</v>
      </c>
      <c r="DB2" s="76">
        <v>100</v>
      </c>
      <c r="DC2" s="76">
        <v>101</v>
      </c>
      <c r="DD2" s="76">
        <v>102</v>
      </c>
      <c r="DE2" s="76">
        <v>103</v>
      </c>
      <c r="DF2" s="76">
        <v>104</v>
      </c>
      <c r="DG2" s="76">
        <v>105</v>
      </c>
      <c r="DH2" s="76">
        <v>106</v>
      </c>
      <c r="DI2" s="76">
        <v>107</v>
      </c>
      <c r="DJ2" s="76">
        <v>108</v>
      </c>
      <c r="DK2" s="76">
        <v>109</v>
      </c>
      <c r="DL2" s="76">
        <v>110</v>
      </c>
      <c r="DM2" s="76">
        <v>111</v>
      </c>
      <c r="DN2" s="76">
        <v>112</v>
      </c>
      <c r="DO2" s="76">
        <v>113</v>
      </c>
      <c r="DP2" s="76">
        <v>114</v>
      </c>
      <c r="DQ2" s="76">
        <v>115</v>
      </c>
      <c r="DR2" s="76">
        <v>116</v>
      </c>
      <c r="DS2" s="76">
        <v>117</v>
      </c>
      <c r="DT2" s="76">
        <v>118</v>
      </c>
      <c r="DU2" s="76">
        <v>119</v>
      </c>
    </row>
    <row r="3" spans="2:125" x14ac:dyDescent="0.3">
      <c r="B3" s="242" t="s">
        <v>88</v>
      </c>
      <c r="C3" s="243"/>
      <c r="D3" s="244" t="s">
        <v>38</v>
      </c>
      <c r="E3" s="245" t="str">
        <f>IF(Overview!$B$12&lt;&gt;0,EOMONTH(Overview!$B$12,E2)+1,"")</f>
        <v/>
      </c>
      <c r="F3" s="245" t="str">
        <f>IF(Overview!$B$12&lt;&gt;0,EOMONTH(Overview!$B$12,F2)+1,"")</f>
        <v/>
      </c>
      <c r="G3" s="245" t="str">
        <f>IF(Overview!$B$12&lt;&gt;0,EOMONTH(Overview!$B$12,G2)+1,"")</f>
        <v/>
      </c>
      <c r="H3" s="245" t="str">
        <f>IF(Overview!$B$12&lt;&gt;0,EOMONTH(Overview!$B$12,H2)+1,"")</f>
        <v/>
      </c>
      <c r="I3" s="245" t="str">
        <f>IF(Overview!$B$12&lt;&gt;0,EOMONTH(Overview!$B$12,I2)+1,"")</f>
        <v/>
      </c>
      <c r="J3" s="245" t="str">
        <f>IF(Overview!$B$12&lt;&gt;0,EOMONTH(Overview!$B$12,J2)+1,"")</f>
        <v/>
      </c>
      <c r="K3" s="245" t="str">
        <f>IF(Overview!$B$12&lt;&gt;0,EOMONTH(Overview!$B$12,K2)+1,"")</f>
        <v/>
      </c>
      <c r="L3" s="245" t="str">
        <f>IF(Overview!$B$12&lt;&gt;0,EOMONTH(Overview!$B$12,L2)+1,"")</f>
        <v/>
      </c>
      <c r="M3" s="245" t="str">
        <f>IF(Overview!$B$12&lt;&gt;0,EOMONTH(Overview!$B$12,M2)+1,"")</f>
        <v/>
      </c>
      <c r="N3" s="245" t="str">
        <f>IF(Overview!$B$12&lt;&gt;0,EOMONTH(Overview!$B$12,N2)+1,"")</f>
        <v/>
      </c>
      <c r="O3" s="245" t="str">
        <f>IF(Overview!$B$12&lt;&gt;0,EOMONTH(Overview!$B$12,O2)+1,"")</f>
        <v/>
      </c>
      <c r="P3" s="245" t="str">
        <f>IF(Overview!$B$12&lt;&gt;0,EOMONTH(Overview!$B$12,P2)+1,"")</f>
        <v/>
      </c>
      <c r="Q3" s="245" t="str">
        <f>IF(Overview!$B$12&lt;&gt;0,EOMONTH(Overview!$B$12,Q2)+1,"")</f>
        <v/>
      </c>
      <c r="R3" s="245" t="str">
        <f>IF(Overview!$B$12&lt;&gt;0,EOMONTH(Overview!$B$12,R2)+1,"")</f>
        <v/>
      </c>
      <c r="S3" s="245" t="str">
        <f>IF(Overview!$B$12&lt;&gt;0,EOMONTH(Overview!$B$12,S2)+1,"")</f>
        <v/>
      </c>
      <c r="T3" s="246" t="str">
        <f>IF(Overview!$B$12&lt;&gt;0,EOMONTH(Overview!$B$12,T2)+1,"")</f>
        <v/>
      </c>
      <c r="U3" s="249" t="str">
        <f>IF(Overview!$B$12&lt;&gt;0,EOMONTH(Overview!$B$12,U2)+1,"")</f>
        <v/>
      </c>
      <c r="V3" s="248" t="str">
        <f>IF(Overview!$B$12&lt;&gt;0,EOMONTH(Overview!$B$12,V2)+1,"")</f>
        <v/>
      </c>
      <c r="W3" s="245" t="str">
        <f>IF(Overview!$B$12&lt;&gt;0,EOMONTH(Overview!$B$12,W2)+1,"")</f>
        <v/>
      </c>
      <c r="X3" s="245" t="str">
        <f>IF(Overview!$B$12&lt;&gt;0,EOMONTH(Overview!$B$12,X2)+1,"")</f>
        <v/>
      </c>
      <c r="Y3" s="245" t="str">
        <f>IF(Overview!$B$12&lt;&gt;0,EOMONTH(Overview!$B$12,Y2)+1,"")</f>
        <v/>
      </c>
      <c r="Z3" s="245" t="str">
        <f>IF(Overview!$B$12&lt;&gt;0,EOMONTH(Overview!$B$12,Z2)+1,"")</f>
        <v/>
      </c>
      <c r="AA3" s="245" t="str">
        <f>IF(Overview!$B$12&lt;&gt;0,EOMONTH(Overview!$B$12,AA2)+1,"")</f>
        <v/>
      </c>
      <c r="AB3" s="245" t="str">
        <f>IF(Overview!$B$12&lt;&gt;0,EOMONTH(Overview!$B$12,AB2)+1,"")</f>
        <v/>
      </c>
      <c r="AC3" s="245" t="str">
        <f>IF(Overview!$B$12&lt;&gt;0,EOMONTH(Overview!$B$12,AC2)+1,"")</f>
        <v/>
      </c>
      <c r="AD3" s="245" t="str">
        <f>IF(Overview!$B$12&lt;&gt;0,EOMONTH(Overview!$B$12,AD2)+1,"")</f>
        <v/>
      </c>
      <c r="AE3" s="245" t="str">
        <f>IF(Overview!$B$12&lt;&gt;0,EOMONTH(Overview!$B$12,AE2)+1,"")</f>
        <v/>
      </c>
      <c r="AF3" s="245" t="str">
        <f>IF(Overview!$B$12&lt;&gt;0,EOMONTH(Overview!$B$12,AF2)+1,"")</f>
        <v/>
      </c>
      <c r="AG3" s="245" t="str">
        <f>IF(Overview!$B$12&lt;&gt;0,EOMONTH(Overview!$B$12,AG2)+1,"")</f>
        <v/>
      </c>
      <c r="AH3" s="245" t="str">
        <f>IF(Overview!$B$12&lt;&gt;0,EOMONTH(Overview!$B$12,AH2)+1,"")</f>
        <v/>
      </c>
      <c r="AI3" s="245" t="str">
        <f>IF(Overview!$B$12&lt;&gt;0,EOMONTH(Overview!$B$12,AI2)+1,"")</f>
        <v/>
      </c>
      <c r="AJ3" s="245" t="str">
        <f>IF(Overview!$B$12&lt;&gt;0,EOMONTH(Overview!$B$12,AJ2)+1,"")</f>
        <v/>
      </c>
      <c r="AK3" s="245" t="str">
        <f>IF(Overview!$B$12&lt;&gt;0,EOMONTH(Overview!$B$12,AK2)+1,"")</f>
        <v/>
      </c>
      <c r="AL3" s="245" t="str">
        <f>IF(Overview!$B$12&lt;&gt;0,EOMONTH(Overview!$B$12,AL2)+1,"")</f>
        <v/>
      </c>
      <c r="AM3" s="245" t="str">
        <f>IF(Overview!$B$12&lt;&gt;0,EOMONTH(Overview!$B$12,AM2)+1,"")</f>
        <v/>
      </c>
      <c r="AN3" s="245" t="str">
        <f>IF(Overview!$B$12&lt;&gt;0,EOMONTH(Overview!$B$12,AN2)+1,"")</f>
        <v/>
      </c>
      <c r="AO3" s="245" t="str">
        <f>IF(Overview!$B$12&lt;&gt;0,EOMONTH(Overview!$B$12,AO2)+1,"")</f>
        <v/>
      </c>
      <c r="AP3" s="245" t="str">
        <f>IF(Overview!$B$12&lt;&gt;0,EOMONTH(Overview!$B$12,AP2)+1,"")</f>
        <v/>
      </c>
      <c r="AQ3" s="245" t="str">
        <f>IF(Overview!$B$12&lt;&gt;0,EOMONTH(Overview!$B$12,AQ2)+1,"")</f>
        <v/>
      </c>
      <c r="AR3" s="245" t="str">
        <f>IF(Overview!$B$12&lt;&gt;0,EOMONTH(Overview!$B$12,AR2)+1,"")</f>
        <v/>
      </c>
      <c r="AS3" s="245" t="str">
        <f>IF(Overview!$B$12&lt;&gt;0,EOMONTH(Overview!$B$12,AS2)+1,"")</f>
        <v/>
      </c>
      <c r="AT3" s="245" t="str">
        <f>IF(Overview!$B$12&lt;&gt;0,EOMONTH(Overview!$B$12,AT2)+1,"")</f>
        <v/>
      </c>
      <c r="AU3" s="245" t="str">
        <f>IF(Overview!$B$12&lt;&gt;0,EOMONTH(Overview!$B$12,AU2)+1,"")</f>
        <v/>
      </c>
      <c r="AV3" s="245" t="str">
        <f>IF(Overview!$B$12&lt;&gt;0,EOMONTH(Overview!$B$12,AV2)+1,"")</f>
        <v/>
      </c>
      <c r="AW3" s="245" t="str">
        <f>IF(Overview!$B$12&lt;&gt;0,EOMONTH(Overview!$B$12,AW2)+1,"")</f>
        <v/>
      </c>
      <c r="AX3" s="245" t="str">
        <f>IF(Overview!$B$12&lt;&gt;0,EOMONTH(Overview!$B$12,AX2)+1,"")</f>
        <v/>
      </c>
      <c r="AY3" s="245" t="str">
        <f>IF(Overview!$B$12&lt;&gt;0,EOMONTH(Overview!$B$12,AY2)+1,"")</f>
        <v/>
      </c>
      <c r="AZ3" s="245" t="str">
        <f>IF(Overview!$B$12&lt;&gt;0,EOMONTH(Overview!$B$12,AZ2)+1,"")</f>
        <v/>
      </c>
      <c r="BA3" s="245" t="str">
        <f>IF(Overview!$B$12&lt;&gt;0,EOMONTH(Overview!$B$12,BA2)+1,"")</f>
        <v/>
      </c>
      <c r="BB3" s="245" t="str">
        <f>IF(Overview!$B$12&lt;&gt;0,EOMONTH(Overview!$B$12,BB2)+1,"")</f>
        <v/>
      </c>
      <c r="BC3" s="245" t="str">
        <f>IF(Overview!$B$12&lt;&gt;0,EOMONTH(Overview!$B$12,BC2)+1,"")</f>
        <v/>
      </c>
      <c r="BD3" s="245" t="str">
        <f>IF(Overview!$B$12&lt;&gt;0,EOMONTH(Overview!$B$12,BD2)+1,"")</f>
        <v/>
      </c>
      <c r="BE3" s="245" t="str">
        <f>IF(Overview!$B$12&lt;&gt;0,EOMONTH(Overview!$B$12,BE2)+1,"")</f>
        <v/>
      </c>
      <c r="BF3" s="245" t="str">
        <f>IF(Overview!$B$12&lt;&gt;0,EOMONTH(Overview!$B$12,BF2)+1,"")</f>
        <v/>
      </c>
      <c r="BG3" s="245" t="str">
        <f>IF(Overview!$B$12&lt;&gt;0,EOMONTH(Overview!$B$12,BG2)+1,"")</f>
        <v/>
      </c>
      <c r="BH3" s="245" t="str">
        <f>IF(Overview!$B$12&lt;&gt;0,EOMONTH(Overview!$B$12,BH2)+1,"")</f>
        <v/>
      </c>
      <c r="BI3" s="245" t="str">
        <f>IF(Overview!$B$12&lt;&gt;0,EOMONTH(Overview!$B$12,BI2)+1,"")</f>
        <v/>
      </c>
      <c r="BJ3" s="245" t="str">
        <f>IF(Overview!$B$12&lt;&gt;0,EOMONTH(Overview!$B$12,BJ2)+1,"")</f>
        <v/>
      </c>
      <c r="BK3" s="245" t="str">
        <f>IF(Overview!$B$12&lt;&gt;0,EOMONTH(Overview!$B$12,BK2)+1,"")</f>
        <v/>
      </c>
      <c r="BL3" s="246" t="str">
        <f>IF(Overview!$B$12&lt;&gt;0,EOMONTH(Overview!$B$12,BL2)+1,"")</f>
        <v/>
      </c>
      <c r="BM3" s="245" t="str">
        <f>IF(Overview!$B$12&lt;&gt;0,EOMONTH(Overview!$B$12,BM2)+1,"")</f>
        <v/>
      </c>
      <c r="BN3" s="246" t="str">
        <f>IF(Overview!$B$12&lt;&gt;0,EOMONTH(Overview!$B$12,BN2)+1,"")</f>
        <v/>
      </c>
      <c r="BO3" s="245" t="str">
        <f>IF(Overview!$B$12&lt;&gt;0,EOMONTH(Overview!$B$12,BO2)+1,"")</f>
        <v/>
      </c>
      <c r="BP3" s="246" t="str">
        <f>IF(Overview!$B$12&lt;&gt;0,EOMONTH(Overview!$B$12,BP2)+1,"")</f>
        <v/>
      </c>
      <c r="BQ3" s="245" t="str">
        <f>IF(Overview!$B$12&lt;&gt;0,EOMONTH(Overview!$B$12,BQ2)+1,"")</f>
        <v/>
      </c>
      <c r="BR3" s="246" t="str">
        <f>IF(Overview!$B$12&lt;&gt;0,EOMONTH(Overview!$B$12,BR2)+1,"")</f>
        <v/>
      </c>
      <c r="BS3" s="245" t="str">
        <f>IF(Overview!$B$12&lt;&gt;0,EOMONTH(Overview!$B$12,BS2)+1,"")</f>
        <v/>
      </c>
      <c r="BT3" s="246" t="str">
        <f>IF(Overview!$B$12&lt;&gt;0,EOMONTH(Overview!$B$12,BT2)+1,"")</f>
        <v/>
      </c>
      <c r="BU3" s="245" t="str">
        <f>IF(Overview!$B$12&lt;&gt;0,EOMONTH(Overview!$B$12,BU2)+1,"")</f>
        <v/>
      </c>
      <c r="BV3" s="246" t="str">
        <f>IF(Overview!$B$12&lt;&gt;0,EOMONTH(Overview!$B$12,BV2)+1,"")</f>
        <v/>
      </c>
      <c r="BW3" s="245" t="str">
        <f>IF(Overview!$B$12&lt;&gt;0,EOMONTH(Overview!$B$12,BW2)+1,"")</f>
        <v/>
      </c>
      <c r="BX3" s="246" t="str">
        <f>IF(Overview!$B$12&lt;&gt;0,EOMONTH(Overview!$B$12,BX2)+1,"")</f>
        <v/>
      </c>
      <c r="BY3" s="245" t="str">
        <f>IF(Overview!$B$12&lt;&gt;0,EOMONTH(Overview!$B$12,BY2)+1,"")</f>
        <v/>
      </c>
      <c r="BZ3" s="246" t="str">
        <f>IF(Overview!$B$12&lt;&gt;0,EOMONTH(Overview!$B$12,BZ2)+1,"")</f>
        <v/>
      </c>
      <c r="CA3" s="245" t="str">
        <f>IF(Overview!$B$12&lt;&gt;0,EOMONTH(Overview!$B$12,CA2)+1,"")</f>
        <v/>
      </c>
      <c r="CB3" s="246" t="str">
        <f>IF(Overview!$B$12&lt;&gt;0,EOMONTH(Overview!$B$12,CB2)+1,"")</f>
        <v/>
      </c>
      <c r="CC3" s="245" t="str">
        <f>IF(Overview!$B$12&lt;&gt;0,EOMONTH(Overview!$B$12,CC2)+1,"")</f>
        <v/>
      </c>
      <c r="CD3" s="246" t="str">
        <f>IF(Overview!$B$12&lt;&gt;0,EOMONTH(Overview!$B$12,CD2)+1,"")</f>
        <v/>
      </c>
      <c r="CE3" s="245" t="str">
        <f>IF(Overview!$B$12&lt;&gt;0,EOMONTH(Overview!$B$12,CE2)+1,"")</f>
        <v/>
      </c>
      <c r="CF3" s="246" t="str">
        <f>IF(Overview!$B$12&lt;&gt;0,EOMONTH(Overview!$B$12,CF2)+1,"")</f>
        <v/>
      </c>
      <c r="CG3" s="245" t="str">
        <f>IF(Overview!$B$12&lt;&gt;0,EOMONTH(Overview!$B$12,CG2)+1,"")</f>
        <v/>
      </c>
      <c r="CH3" s="246" t="str">
        <f>IF(Overview!$B$12&lt;&gt;0,EOMONTH(Overview!$B$12,CH2)+1,"")</f>
        <v/>
      </c>
      <c r="CI3" s="245" t="str">
        <f>IF(Overview!$B$12&lt;&gt;0,EOMONTH(Overview!$B$12,CI2)+1,"")</f>
        <v/>
      </c>
      <c r="CJ3" s="246" t="str">
        <f>IF(Overview!$B$12&lt;&gt;0,EOMONTH(Overview!$B$12,CJ2)+1,"")</f>
        <v/>
      </c>
      <c r="CK3" s="245" t="str">
        <f>IF(Overview!$B$12&lt;&gt;0,EOMONTH(Overview!$B$12,CK2)+1,"")</f>
        <v/>
      </c>
      <c r="CL3" s="246" t="str">
        <f>IF(Overview!$B$12&lt;&gt;0,EOMONTH(Overview!$B$12,CL2)+1,"")</f>
        <v/>
      </c>
      <c r="CM3" s="245" t="str">
        <f>IF(Overview!$B$12&lt;&gt;0,EOMONTH(Overview!$B$12,CM2)+1,"")</f>
        <v/>
      </c>
      <c r="CN3" s="246" t="str">
        <f>IF(Overview!$B$12&lt;&gt;0,EOMONTH(Overview!$B$12,CN2)+1,"")</f>
        <v/>
      </c>
      <c r="CO3" s="245" t="str">
        <f>IF(Overview!$B$12&lt;&gt;0,EOMONTH(Overview!$B$12,CO2)+1,"")</f>
        <v/>
      </c>
      <c r="CP3" s="246" t="str">
        <f>IF(Overview!$B$12&lt;&gt;0,EOMONTH(Overview!$B$12,CP2)+1,"")</f>
        <v/>
      </c>
      <c r="CQ3" s="245" t="str">
        <f>IF(Overview!$B$12&lt;&gt;0,EOMONTH(Overview!$B$12,CQ2)+1,"")</f>
        <v/>
      </c>
      <c r="CR3" s="246" t="str">
        <f>IF(Overview!$B$12&lt;&gt;0,EOMONTH(Overview!$B$12,CR2)+1,"")</f>
        <v/>
      </c>
      <c r="CS3" s="245" t="str">
        <f>IF(Overview!$B$12&lt;&gt;0,EOMONTH(Overview!$B$12,CS2)+1,"")</f>
        <v/>
      </c>
      <c r="CT3" s="246" t="str">
        <f>IF(Overview!$B$12&lt;&gt;0,EOMONTH(Overview!$B$12,CT2)+1,"")</f>
        <v/>
      </c>
      <c r="CU3" s="245" t="str">
        <f>IF(Overview!$B$12&lt;&gt;0,EOMONTH(Overview!$B$12,CU2)+1,"")</f>
        <v/>
      </c>
      <c r="CV3" s="246" t="str">
        <f>IF(Overview!$B$12&lt;&gt;0,EOMONTH(Overview!$B$12,CV2)+1,"")</f>
        <v/>
      </c>
      <c r="CW3" s="245" t="str">
        <f>IF(Overview!$B$12&lt;&gt;0,EOMONTH(Overview!$B$12,CW2)+1,"")</f>
        <v/>
      </c>
      <c r="CX3" s="246" t="str">
        <f>IF(Overview!$B$12&lt;&gt;0,EOMONTH(Overview!$B$12,CX2)+1,"")</f>
        <v/>
      </c>
      <c r="CY3" s="245" t="str">
        <f>IF(Overview!$B$12&lt;&gt;0,EOMONTH(Overview!$B$12,CY2)+1,"")</f>
        <v/>
      </c>
      <c r="CZ3" s="246" t="str">
        <f>IF(Overview!$B$12&lt;&gt;0,EOMONTH(Overview!$B$12,CZ2)+1,"")</f>
        <v/>
      </c>
      <c r="DA3" s="245" t="str">
        <f>IF(Overview!$B$12&lt;&gt;0,EOMONTH(Overview!$B$12,DA2)+1,"")</f>
        <v/>
      </c>
      <c r="DB3" s="246" t="str">
        <f>IF(Overview!$B$12&lt;&gt;0,EOMONTH(Overview!$B$12,DB2)+1,"")</f>
        <v/>
      </c>
      <c r="DC3" s="245" t="str">
        <f>IF(Overview!$B$12&lt;&gt;0,EOMONTH(Overview!$B$12,DC2)+1,"")</f>
        <v/>
      </c>
      <c r="DD3" s="246" t="str">
        <f>IF(Overview!$B$12&lt;&gt;0,EOMONTH(Overview!$B$12,DD2)+1,"")</f>
        <v/>
      </c>
      <c r="DE3" s="245" t="str">
        <f>IF(Overview!$B$12&lt;&gt;0,EOMONTH(Overview!$B$12,DE2)+1,"")</f>
        <v/>
      </c>
      <c r="DF3" s="246" t="str">
        <f>IF(Overview!$B$12&lt;&gt;0,EOMONTH(Overview!$B$12,DF2)+1,"")</f>
        <v/>
      </c>
      <c r="DG3" s="245" t="str">
        <f>IF(Overview!$B$12&lt;&gt;0,EOMONTH(Overview!$B$12,DG2)+1,"")</f>
        <v/>
      </c>
      <c r="DH3" s="246" t="str">
        <f>IF(Overview!$B$12&lt;&gt;0,EOMONTH(Overview!$B$12,DH2)+1,"")</f>
        <v/>
      </c>
      <c r="DI3" s="245" t="str">
        <f>IF(Overview!$B$12&lt;&gt;0,EOMONTH(Overview!$B$12,DI2)+1,"")</f>
        <v/>
      </c>
      <c r="DJ3" s="246" t="str">
        <f>IF(Overview!$B$12&lt;&gt;0,EOMONTH(Overview!$B$12,DJ2)+1,"")</f>
        <v/>
      </c>
      <c r="DK3" s="245" t="str">
        <f>IF(Overview!$B$12&lt;&gt;0,EOMONTH(Overview!$B$12,DK2)+1,"")</f>
        <v/>
      </c>
      <c r="DL3" s="246" t="str">
        <f>IF(Overview!$B$12&lt;&gt;0,EOMONTH(Overview!$B$12,DL2)+1,"")</f>
        <v/>
      </c>
      <c r="DM3" s="245" t="str">
        <f>IF(Overview!$B$12&lt;&gt;0,EOMONTH(Overview!$B$12,DM2)+1,"")</f>
        <v/>
      </c>
      <c r="DN3" s="246" t="str">
        <f>IF(Overview!$B$12&lt;&gt;0,EOMONTH(Overview!$B$12,DN2)+1,"")</f>
        <v/>
      </c>
      <c r="DO3" s="245" t="str">
        <f>IF(Overview!$B$12&lt;&gt;0,EOMONTH(Overview!$B$12,DO2)+1,"")</f>
        <v/>
      </c>
      <c r="DP3" s="246" t="str">
        <f>IF(Overview!$B$12&lt;&gt;0,EOMONTH(Overview!$B$12,DP2)+1,"")</f>
        <v/>
      </c>
      <c r="DQ3" s="245" t="str">
        <f>IF(Overview!$B$12&lt;&gt;0,EOMONTH(Overview!$B$12,DQ2)+1,"")</f>
        <v/>
      </c>
      <c r="DR3" s="246" t="str">
        <f>IF(Overview!$B$12&lt;&gt;0,EOMONTH(Overview!$B$12,DR2)+1,"")</f>
        <v/>
      </c>
      <c r="DS3" s="245" t="str">
        <f>IF(Overview!$B$12&lt;&gt;0,EOMONTH(Overview!$B$12,DS2)+1,"")</f>
        <v/>
      </c>
      <c r="DT3" s="246" t="str">
        <f>IF(Overview!$B$12&lt;&gt;0,EOMONTH(Overview!$B$12,DT2)+1,"")</f>
        <v/>
      </c>
      <c r="DU3" s="246" t="str">
        <f>IF(Overview!$B$12&lt;&gt;0,EOMONTH(Overview!$B$12,DU2)+1,"")</f>
        <v/>
      </c>
    </row>
    <row r="4" spans="2:125" x14ac:dyDescent="0.3">
      <c r="B4" s="21" t="s">
        <v>70</v>
      </c>
      <c r="C4" s="3" t="s">
        <v>13</v>
      </c>
      <c r="D4" s="88">
        <f t="shared" ref="D4:D31" si="0">SUM(E4:DT4)</f>
        <v>0</v>
      </c>
      <c r="E4" s="89">
        <f>SUMIFS('Unit Sales'!$Q:$Q,'Unit Sales'!$U:$U,'Monthly cashflow'!$B$4,'Unit Sales'!$C:$C,'Monthly cashflow'!$C4,'Unit Sales'!$S:$S,'Monthly cashflow'!E$3)</f>
        <v>0</v>
      </c>
      <c r="F4" s="89">
        <f>SUMIFS('Unit Sales'!$Q:$Q,'Unit Sales'!$U:$U,'Monthly cashflow'!$B$4,'Unit Sales'!$C:$C,'Monthly cashflow'!$C4,'Unit Sales'!$S:$S,'Monthly cashflow'!F$3)</f>
        <v>0</v>
      </c>
      <c r="G4" s="89">
        <f>SUMIFS('Unit Sales'!$Q:$Q,'Unit Sales'!$U:$U,'Monthly cashflow'!$B$4,'Unit Sales'!$C:$C,'Monthly cashflow'!$C4,'Unit Sales'!$S:$S,'Monthly cashflow'!G$3)</f>
        <v>0</v>
      </c>
      <c r="H4" s="89">
        <f>SUMIFS('Unit Sales'!$Q:$Q,'Unit Sales'!$U:$U,'Monthly cashflow'!$B$4,'Unit Sales'!$C:$C,'Monthly cashflow'!$C4,'Unit Sales'!$S:$S,'Monthly cashflow'!H$3)</f>
        <v>0</v>
      </c>
      <c r="I4" s="89">
        <f>SUMIFS('Unit Sales'!$Q:$Q,'Unit Sales'!$U:$U,'Monthly cashflow'!$B$4,'Unit Sales'!$C:$C,'Monthly cashflow'!$C4,'Unit Sales'!$S:$S,'Monthly cashflow'!I$3)</f>
        <v>0</v>
      </c>
      <c r="J4" s="89">
        <f>SUMIFS('Unit Sales'!$Q:$Q,'Unit Sales'!$U:$U,'Monthly cashflow'!$B$4,'Unit Sales'!$C:$C,'Monthly cashflow'!$C4,'Unit Sales'!$S:$S,'Monthly cashflow'!J$3)</f>
        <v>0</v>
      </c>
      <c r="K4" s="89">
        <f>SUMIFS('Unit Sales'!$Q:$Q,'Unit Sales'!$U:$U,'Monthly cashflow'!$B$4,'Unit Sales'!$C:$C,'Monthly cashflow'!$C4,'Unit Sales'!$S:$S,'Monthly cashflow'!K$3)</f>
        <v>0</v>
      </c>
      <c r="L4" s="89">
        <f>SUMIFS('Unit Sales'!$Q:$Q,'Unit Sales'!$U:$U,'Monthly cashflow'!$B$4,'Unit Sales'!$C:$C,'Monthly cashflow'!$C4,'Unit Sales'!$S:$S,'Monthly cashflow'!L$3)</f>
        <v>0</v>
      </c>
      <c r="M4" s="89">
        <f>SUMIFS('Unit Sales'!$Q:$Q,'Unit Sales'!$U:$U,'Monthly cashflow'!$B$4,'Unit Sales'!$C:$C,'Monthly cashflow'!$C4,'Unit Sales'!$S:$S,'Monthly cashflow'!M$3)</f>
        <v>0</v>
      </c>
      <c r="N4" s="89">
        <f>SUMIFS('Unit Sales'!$Q:$Q,'Unit Sales'!$U:$U,'Monthly cashflow'!$B$4,'Unit Sales'!$C:$C,'Monthly cashflow'!$C4,'Unit Sales'!$S:$S,'Monthly cashflow'!N$3)</f>
        <v>0</v>
      </c>
      <c r="O4" s="89">
        <f>SUMIFS('Unit Sales'!$Q:$Q,'Unit Sales'!$U:$U,'Monthly cashflow'!$B$4,'Unit Sales'!$C:$C,'Monthly cashflow'!$C4,'Unit Sales'!$S:$S,'Monthly cashflow'!O$3)</f>
        <v>0</v>
      </c>
      <c r="P4" s="89">
        <f>SUMIFS('Unit Sales'!$Q:$Q,'Unit Sales'!$U:$U,'Monthly cashflow'!$B$4,'Unit Sales'!$C:$C,'Monthly cashflow'!$C4,'Unit Sales'!$S:$S,'Monthly cashflow'!P$3)</f>
        <v>0</v>
      </c>
      <c r="Q4" s="89">
        <f>SUMIFS('Unit Sales'!$Q:$Q,'Unit Sales'!$U:$U,'Monthly cashflow'!$B$4,'Unit Sales'!$C:$C,'Monthly cashflow'!$C4,'Unit Sales'!$S:$S,'Monthly cashflow'!Q$3)</f>
        <v>0</v>
      </c>
      <c r="R4" s="89">
        <f>SUMIFS('Unit Sales'!$Q:$Q,'Unit Sales'!$U:$U,'Monthly cashflow'!$B$4,'Unit Sales'!$C:$C,'Monthly cashflow'!$C4,'Unit Sales'!$S:$S,'Monthly cashflow'!R$3)</f>
        <v>0</v>
      </c>
      <c r="S4" s="89">
        <f>SUMIFS('Unit Sales'!$Q:$Q,'Unit Sales'!$U:$U,'Monthly cashflow'!$B$4,'Unit Sales'!$C:$C,'Monthly cashflow'!$C4,'Unit Sales'!$S:$S,'Monthly cashflow'!S$3)</f>
        <v>0</v>
      </c>
      <c r="T4" s="89">
        <f>SUMIFS('Unit Sales'!$Q:$Q,'Unit Sales'!$U:$U,'Monthly cashflow'!$B$4,'Unit Sales'!$C:$C,'Monthly cashflow'!$C4,'Unit Sales'!$S:$S,'Monthly cashflow'!T$3)</f>
        <v>0</v>
      </c>
      <c r="U4" s="89">
        <f>SUMIFS('Unit Sales'!$Q:$Q,'Unit Sales'!$U:$U,'Monthly cashflow'!$B$4,'Unit Sales'!$C:$C,'Monthly cashflow'!$C4,'Unit Sales'!$S:$S,'Monthly cashflow'!U$3)</f>
        <v>0</v>
      </c>
      <c r="V4" s="89">
        <f>SUMIFS('Unit Sales'!$Q:$Q,'Unit Sales'!$U:$U,'Monthly cashflow'!$B$4,'Unit Sales'!$C:$C,'Monthly cashflow'!$C4,'Unit Sales'!$S:$S,'Monthly cashflow'!V$3)</f>
        <v>0</v>
      </c>
      <c r="W4" s="89">
        <f>SUMIFS('Unit Sales'!$Q:$Q,'Unit Sales'!$U:$U,'Monthly cashflow'!$B$4,'Unit Sales'!$C:$C,'Monthly cashflow'!$C4,'Unit Sales'!$S:$S,'Monthly cashflow'!W$3)</f>
        <v>0</v>
      </c>
      <c r="X4" s="89">
        <f>SUMIFS('Unit Sales'!$Q:$Q,'Unit Sales'!$U:$U,'Monthly cashflow'!$B$4,'Unit Sales'!$C:$C,'Monthly cashflow'!$C4,'Unit Sales'!$S:$S,'Monthly cashflow'!X$3)</f>
        <v>0</v>
      </c>
      <c r="Y4" s="89">
        <f>SUMIFS('Unit Sales'!$Q:$Q,'Unit Sales'!$U:$U,'Monthly cashflow'!$B$4,'Unit Sales'!$C:$C,'Monthly cashflow'!$C4,'Unit Sales'!$S:$S,'Monthly cashflow'!Y$3)</f>
        <v>0</v>
      </c>
      <c r="Z4" s="89">
        <f>SUMIFS('Unit Sales'!$Q:$Q,'Unit Sales'!$U:$U,'Monthly cashflow'!$B$4,'Unit Sales'!$C:$C,'Monthly cashflow'!$C4,'Unit Sales'!$S:$S,'Monthly cashflow'!Z$3)</f>
        <v>0</v>
      </c>
      <c r="AA4" s="89">
        <f>SUMIFS('Unit Sales'!$Q:$Q,'Unit Sales'!$U:$U,'Monthly cashflow'!$B$4,'Unit Sales'!$C:$C,'Monthly cashflow'!$C4,'Unit Sales'!$S:$S,'Monthly cashflow'!AA$3)</f>
        <v>0</v>
      </c>
      <c r="AB4" s="89">
        <f>SUMIFS('Unit Sales'!$Q:$Q,'Unit Sales'!$U:$U,'Monthly cashflow'!$B$4,'Unit Sales'!$C:$C,'Monthly cashflow'!$C4,'Unit Sales'!$S:$S,'Monthly cashflow'!AB$3)</f>
        <v>0</v>
      </c>
      <c r="AC4" s="89">
        <f>SUMIFS('Unit Sales'!$Q:$Q,'Unit Sales'!$U:$U,'Monthly cashflow'!$B$4,'Unit Sales'!$C:$C,'Monthly cashflow'!$C4,'Unit Sales'!$S:$S,'Monthly cashflow'!AC$3)</f>
        <v>0</v>
      </c>
      <c r="AD4" s="89">
        <f>SUMIFS('Unit Sales'!$Q:$Q,'Unit Sales'!$U:$U,'Monthly cashflow'!$B$4,'Unit Sales'!$C:$C,'Monthly cashflow'!$C4,'Unit Sales'!$S:$S,'Monthly cashflow'!AD$3)</f>
        <v>0</v>
      </c>
      <c r="AE4" s="89">
        <f>SUMIFS('Unit Sales'!$Q:$Q,'Unit Sales'!$U:$U,'Monthly cashflow'!$B$4,'Unit Sales'!$C:$C,'Monthly cashflow'!$C4,'Unit Sales'!$S:$S,'Monthly cashflow'!AE$3)</f>
        <v>0</v>
      </c>
      <c r="AF4" s="89">
        <f>SUMIFS('Unit Sales'!$Q:$Q,'Unit Sales'!$U:$U,'Monthly cashflow'!$B$4,'Unit Sales'!$C:$C,'Monthly cashflow'!$C4,'Unit Sales'!$S:$S,'Monthly cashflow'!AF$3)</f>
        <v>0</v>
      </c>
      <c r="AG4" s="89">
        <f>SUMIFS('Unit Sales'!$Q:$Q,'Unit Sales'!$U:$U,'Monthly cashflow'!$B$4,'Unit Sales'!$C:$C,'Monthly cashflow'!$C4,'Unit Sales'!$S:$S,'Monthly cashflow'!AG$3)</f>
        <v>0</v>
      </c>
      <c r="AH4" s="89">
        <f>SUMIFS('Unit Sales'!$Q:$Q,'Unit Sales'!$U:$U,'Monthly cashflow'!$B$4,'Unit Sales'!$C:$C,'Monthly cashflow'!$C4,'Unit Sales'!$S:$S,'Monthly cashflow'!AH$3)</f>
        <v>0</v>
      </c>
      <c r="AI4" s="89">
        <f>SUMIFS('Unit Sales'!$Q:$Q,'Unit Sales'!$U:$U,'Monthly cashflow'!$B$4,'Unit Sales'!$C:$C,'Monthly cashflow'!$C4,'Unit Sales'!$S:$S,'Monthly cashflow'!AI$3)</f>
        <v>0</v>
      </c>
      <c r="AJ4" s="89">
        <f>SUMIFS('Unit Sales'!$Q:$Q,'Unit Sales'!$U:$U,'Monthly cashflow'!$B$4,'Unit Sales'!$C:$C,'Monthly cashflow'!$C4,'Unit Sales'!$S:$S,'Monthly cashflow'!AJ$3)</f>
        <v>0</v>
      </c>
      <c r="AK4" s="89">
        <f>SUMIFS('Unit Sales'!$Q:$Q,'Unit Sales'!$U:$U,'Monthly cashflow'!$B$4,'Unit Sales'!$C:$C,'Monthly cashflow'!$C4,'Unit Sales'!$S:$S,'Monthly cashflow'!AK$3)</f>
        <v>0</v>
      </c>
      <c r="AL4" s="89">
        <f>SUMIFS('Unit Sales'!$Q:$Q,'Unit Sales'!$U:$U,'Monthly cashflow'!$B$4,'Unit Sales'!$C:$C,'Monthly cashflow'!$C4,'Unit Sales'!$S:$S,'Monthly cashflow'!AL$3)</f>
        <v>0</v>
      </c>
      <c r="AM4" s="89">
        <f>SUMIFS('Unit Sales'!$Q:$Q,'Unit Sales'!$U:$U,'Monthly cashflow'!$B$4,'Unit Sales'!$C:$C,'Monthly cashflow'!$C4,'Unit Sales'!$S:$S,'Monthly cashflow'!AM$3)</f>
        <v>0</v>
      </c>
      <c r="AN4" s="89">
        <f>SUMIFS('Unit Sales'!$Q:$Q,'Unit Sales'!$U:$U,'Monthly cashflow'!$B$4,'Unit Sales'!$C:$C,'Monthly cashflow'!$C4,'Unit Sales'!$S:$S,'Monthly cashflow'!AN$3)</f>
        <v>0</v>
      </c>
      <c r="AO4" s="89">
        <f>SUMIFS('Unit Sales'!$Q:$Q,'Unit Sales'!$U:$U,'Monthly cashflow'!$B$4,'Unit Sales'!$C:$C,'Monthly cashflow'!$C4,'Unit Sales'!$S:$S,'Monthly cashflow'!AO$3)</f>
        <v>0</v>
      </c>
      <c r="AP4" s="89">
        <f>SUMIFS('Unit Sales'!$Q:$Q,'Unit Sales'!$U:$U,'Monthly cashflow'!$B$4,'Unit Sales'!$C:$C,'Monthly cashflow'!$C4,'Unit Sales'!$S:$S,'Monthly cashflow'!AP$3)</f>
        <v>0</v>
      </c>
      <c r="AQ4" s="89">
        <f>SUMIFS('Unit Sales'!$Q:$Q,'Unit Sales'!$U:$U,'Monthly cashflow'!$B$4,'Unit Sales'!$C:$C,'Monthly cashflow'!$C4,'Unit Sales'!$S:$S,'Monthly cashflow'!AQ$3)</f>
        <v>0</v>
      </c>
      <c r="AR4" s="89">
        <f>SUMIFS('Unit Sales'!$Q:$Q,'Unit Sales'!$U:$U,'Monthly cashflow'!$B$4,'Unit Sales'!$C:$C,'Monthly cashflow'!$C4,'Unit Sales'!$S:$S,'Monthly cashflow'!AR$3)</f>
        <v>0</v>
      </c>
      <c r="AS4" s="89">
        <f>SUMIFS('Unit Sales'!$Q:$Q,'Unit Sales'!$U:$U,'Monthly cashflow'!$B$4,'Unit Sales'!$C:$C,'Monthly cashflow'!$C4,'Unit Sales'!$S:$S,'Monthly cashflow'!AS$3)</f>
        <v>0</v>
      </c>
      <c r="AT4" s="89">
        <f>SUMIFS('Unit Sales'!$Q:$Q,'Unit Sales'!$U:$U,'Monthly cashflow'!$B$4,'Unit Sales'!$C:$C,'Monthly cashflow'!$C4,'Unit Sales'!$S:$S,'Monthly cashflow'!AT$3)</f>
        <v>0</v>
      </c>
      <c r="AU4" s="89">
        <f>SUMIFS('Unit Sales'!$Q:$Q,'Unit Sales'!$U:$U,'Monthly cashflow'!$B$4,'Unit Sales'!$C:$C,'Monthly cashflow'!$C4,'Unit Sales'!$S:$S,'Monthly cashflow'!AU$3)</f>
        <v>0</v>
      </c>
      <c r="AV4" s="89">
        <f>SUMIFS('Unit Sales'!$Q:$Q,'Unit Sales'!$U:$U,'Monthly cashflow'!$B$4,'Unit Sales'!$C:$C,'Monthly cashflow'!$C4,'Unit Sales'!$S:$S,'Monthly cashflow'!AV$3)</f>
        <v>0</v>
      </c>
      <c r="AW4" s="89">
        <f>SUMIFS('Unit Sales'!$Q:$Q,'Unit Sales'!$U:$U,'Monthly cashflow'!$B$4,'Unit Sales'!$C:$C,'Monthly cashflow'!$C4,'Unit Sales'!$S:$S,'Monthly cashflow'!AW$3)</f>
        <v>0</v>
      </c>
      <c r="AX4" s="89">
        <f>SUMIFS('Unit Sales'!$Q:$Q,'Unit Sales'!$U:$U,'Monthly cashflow'!$B$4,'Unit Sales'!$C:$C,'Monthly cashflow'!$C4,'Unit Sales'!$S:$S,'Monthly cashflow'!AX$3)</f>
        <v>0</v>
      </c>
      <c r="AY4" s="89">
        <f>SUMIFS('Unit Sales'!$Q:$Q,'Unit Sales'!$U:$U,'Monthly cashflow'!$B$4,'Unit Sales'!$C:$C,'Monthly cashflow'!$C4,'Unit Sales'!$S:$S,'Monthly cashflow'!AY$3)</f>
        <v>0</v>
      </c>
      <c r="AZ4" s="89">
        <f>SUMIFS('Unit Sales'!$Q:$Q,'Unit Sales'!$U:$U,'Monthly cashflow'!$B$4,'Unit Sales'!$C:$C,'Monthly cashflow'!$C4,'Unit Sales'!$S:$S,'Monthly cashflow'!AZ$3)</f>
        <v>0</v>
      </c>
      <c r="BA4" s="89">
        <f>SUMIFS('Unit Sales'!$Q:$Q,'Unit Sales'!$U:$U,'Monthly cashflow'!$B$4,'Unit Sales'!$C:$C,'Monthly cashflow'!$C4,'Unit Sales'!$S:$S,'Monthly cashflow'!BA$3)</f>
        <v>0</v>
      </c>
      <c r="BB4" s="89">
        <f>SUMIFS('Unit Sales'!$Q:$Q,'Unit Sales'!$U:$U,'Monthly cashflow'!$B$4,'Unit Sales'!$C:$C,'Monthly cashflow'!$C4,'Unit Sales'!$S:$S,'Monthly cashflow'!BB$3)</f>
        <v>0</v>
      </c>
      <c r="BC4" s="89">
        <f>SUMIFS('Unit Sales'!$Q:$Q,'Unit Sales'!$U:$U,'Monthly cashflow'!$B$4,'Unit Sales'!$C:$C,'Monthly cashflow'!$C4,'Unit Sales'!$S:$S,'Monthly cashflow'!BC$3)</f>
        <v>0</v>
      </c>
      <c r="BD4" s="89">
        <f>SUMIFS('Unit Sales'!$Q:$Q,'Unit Sales'!$U:$U,'Monthly cashflow'!$B$4,'Unit Sales'!$C:$C,'Monthly cashflow'!$C4,'Unit Sales'!$S:$S,'Monthly cashflow'!BD$3)</f>
        <v>0</v>
      </c>
      <c r="BE4" s="89">
        <f>SUMIFS('Unit Sales'!$Q:$Q,'Unit Sales'!$U:$U,'Monthly cashflow'!$B$4,'Unit Sales'!$C:$C,'Monthly cashflow'!$C4,'Unit Sales'!$S:$S,'Monthly cashflow'!BE$3)</f>
        <v>0</v>
      </c>
      <c r="BF4" s="89">
        <f>SUMIFS('Unit Sales'!$Q:$Q,'Unit Sales'!$U:$U,'Monthly cashflow'!$B$4,'Unit Sales'!$C:$C,'Monthly cashflow'!$C4,'Unit Sales'!$S:$S,'Monthly cashflow'!BF$3)</f>
        <v>0</v>
      </c>
      <c r="BG4" s="89">
        <f>SUMIFS('Unit Sales'!$Q:$Q,'Unit Sales'!$U:$U,'Monthly cashflow'!$B$4,'Unit Sales'!$C:$C,'Monthly cashflow'!$C4,'Unit Sales'!$S:$S,'Monthly cashflow'!BG$3)</f>
        <v>0</v>
      </c>
      <c r="BH4" s="89">
        <f>SUMIFS('Unit Sales'!$Q:$Q,'Unit Sales'!$U:$U,'Monthly cashflow'!$B$4,'Unit Sales'!$C:$C,'Monthly cashflow'!$C4,'Unit Sales'!$S:$S,'Monthly cashflow'!BH$3)</f>
        <v>0</v>
      </c>
      <c r="BI4" s="89">
        <f>SUMIFS('Unit Sales'!$Q:$Q,'Unit Sales'!$U:$U,'Monthly cashflow'!$B$4,'Unit Sales'!$C:$C,'Monthly cashflow'!$C4,'Unit Sales'!$S:$S,'Monthly cashflow'!BI$3)</f>
        <v>0</v>
      </c>
      <c r="BJ4" s="89">
        <f>SUMIFS('Unit Sales'!$Q:$Q,'Unit Sales'!$U:$U,'Monthly cashflow'!$B$4,'Unit Sales'!$C:$C,'Monthly cashflow'!$C4,'Unit Sales'!$S:$S,'Monthly cashflow'!BJ$3)</f>
        <v>0</v>
      </c>
      <c r="BK4" s="89">
        <f>SUMIFS('Unit Sales'!$Q:$Q,'Unit Sales'!$U:$U,'Monthly cashflow'!$B$4,'Unit Sales'!$C:$C,'Monthly cashflow'!$C4,'Unit Sales'!$S:$S,'Monthly cashflow'!BK$3)</f>
        <v>0</v>
      </c>
      <c r="BL4" s="89">
        <f>SUMIFS('Unit Sales'!$Q:$Q,'Unit Sales'!$U:$U,'Monthly cashflow'!$B$4,'Unit Sales'!$C:$C,'Monthly cashflow'!$C4,'Unit Sales'!$S:$S,'Monthly cashflow'!BL$3)</f>
        <v>0</v>
      </c>
      <c r="BM4" s="89">
        <f>SUMIFS('Unit Sales'!$Q:$Q,'Unit Sales'!$U:$U,'Monthly cashflow'!$B$4,'Unit Sales'!$C:$C,'Monthly cashflow'!$C4,'Unit Sales'!$S:$S,'Monthly cashflow'!BM$3)</f>
        <v>0</v>
      </c>
      <c r="BN4" s="89">
        <f>SUMIFS('Unit Sales'!$Q:$Q,'Unit Sales'!$U:$U,'Monthly cashflow'!$B$4,'Unit Sales'!$C:$C,'Monthly cashflow'!$C4,'Unit Sales'!$S:$S,'Monthly cashflow'!BN$3)</f>
        <v>0</v>
      </c>
      <c r="BO4" s="89">
        <f>SUMIFS('Unit Sales'!$Q:$Q,'Unit Sales'!$U:$U,'Monthly cashflow'!$B$4,'Unit Sales'!$C:$C,'Monthly cashflow'!$C4,'Unit Sales'!$S:$S,'Monthly cashflow'!BO$3)</f>
        <v>0</v>
      </c>
      <c r="BP4" s="89">
        <f>SUMIFS('Unit Sales'!$Q:$Q,'Unit Sales'!$U:$U,'Monthly cashflow'!$B$4,'Unit Sales'!$C:$C,'Monthly cashflow'!$C4,'Unit Sales'!$S:$S,'Monthly cashflow'!BP$3)</f>
        <v>0</v>
      </c>
      <c r="BQ4" s="89">
        <f>SUMIFS('Unit Sales'!$Q:$Q,'Unit Sales'!$U:$U,'Monthly cashflow'!$B$4,'Unit Sales'!$C:$C,'Monthly cashflow'!$C4,'Unit Sales'!$S:$S,'Monthly cashflow'!BQ$3)</f>
        <v>0</v>
      </c>
      <c r="BR4" s="89">
        <f>SUMIFS('Unit Sales'!$Q:$Q,'Unit Sales'!$U:$U,'Monthly cashflow'!$B$4,'Unit Sales'!$C:$C,'Monthly cashflow'!$C4,'Unit Sales'!$S:$S,'Monthly cashflow'!BR$3)</f>
        <v>0</v>
      </c>
      <c r="BS4" s="89">
        <f>SUMIFS('Unit Sales'!$Q:$Q,'Unit Sales'!$U:$U,'Monthly cashflow'!$B$4,'Unit Sales'!$C:$C,'Monthly cashflow'!$C4,'Unit Sales'!$S:$S,'Monthly cashflow'!BS$3)</f>
        <v>0</v>
      </c>
      <c r="BT4" s="89">
        <f>SUMIFS('Unit Sales'!$Q:$Q,'Unit Sales'!$U:$U,'Monthly cashflow'!$B$4,'Unit Sales'!$C:$C,'Monthly cashflow'!$C4,'Unit Sales'!$S:$S,'Monthly cashflow'!BT$3)</f>
        <v>0</v>
      </c>
      <c r="BU4" s="89">
        <f>SUMIFS('Unit Sales'!$Q:$Q,'Unit Sales'!$U:$U,'Monthly cashflow'!$B$4,'Unit Sales'!$C:$C,'Monthly cashflow'!$C4,'Unit Sales'!$S:$S,'Monthly cashflow'!BU$3)</f>
        <v>0</v>
      </c>
      <c r="BV4" s="89">
        <f>SUMIFS('Unit Sales'!$Q:$Q,'Unit Sales'!$U:$U,'Monthly cashflow'!$B$4,'Unit Sales'!$C:$C,'Monthly cashflow'!$C4,'Unit Sales'!$S:$S,'Monthly cashflow'!BV$3)</f>
        <v>0</v>
      </c>
      <c r="BW4" s="89">
        <f>SUMIFS('Unit Sales'!$Q:$Q,'Unit Sales'!$U:$U,'Monthly cashflow'!$B$4,'Unit Sales'!$C:$C,'Monthly cashflow'!$C4,'Unit Sales'!$S:$S,'Monthly cashflow'!BW$3)</f>
        <v>0</v>
      </c>
      <c r="BX4" s="89">
        <f>SUMIFS('Unit Sales'!$Q:$Q,'Unit Sales'!$U:$U,'Monthly cashflow'!$B$4,'Unit Sales'!$C:$C,'Monthly cashflow'!$C4,'Unit Sales'!$S:$S,'Monthly cashflow'!BX$3)</f>
        <v>0</v>
      </c>
      <c r="BY4" s="89">
        <f>SUMIFS('Unit Sales'!$Q:$Q,'Unit Sales'!$U:$U,'Monthly cashflow'!$B$4,'Unit Sales'!$C:$C,'Monthly cashflow'!$C4,'Unit Sales'!$S:$S,'Monthly cashflow'!BY$3)</f>
        <v>0</v>
      </c>
      <c r="BZ4" s="89">
        <f>SUMIFS('Unit Sales'!$Q:$Q,'Unit Sales'!$U:$U,'Monthly cashflow'!$B$4,'Unit Sales'!$C:$C,'Monthly cashflow'!$C4,'Unit Sales'!$S:$S,'Monthly cashflow'!BZ$3)</f>
        <v>0</v>
      </c>
      <c r="CA4" s="89">
        <f>SUMIFS('Unit Sales'!$Q:$Q,'Unit Sales'!$U:$U,'Monthly cashflow'!$B$4,'Unit Sales'!$C:$C,'Monthly cashflow'!$C4,'Unit Sales'!$S:$S,'Monthly cashflow'!CA$3)</f>
        <v>0</v>
      </c>
      <c r="CB4" s="89">
        <f>SUMIFS('Unit Sales'!$Q:$Q,'Unit Sales'!$U:$U,'Monthly cashflow'!$B$4,'Unit Sales'!$C:$C,'Monthly cashflow'!$C4,'Unit Sales'!$S:$S,'Monthly cashflow'!CB$3)</f>
        <v>0</v>
      </c>
      <c r="CC4" s="89">
        <f>SUMIFS('Unit Sales'!$Q:$Q,'Unit Sales'!$U:$U,'Monthly cashflow'!$B$4,'Unit Sales'!$C:$C,'Monthly cashflow'!$C4,'Unit Sales'!$S:$S,'Monthly cashflow'!CC$3)</f>
        <v>0</v>
      </c>
      <c r="CD4" s="89">
        <f>SUMIFS('Unit Sales'!$Q:$Q,'Unit Sales'!$U:$U,'Monthly cashflow'!$B$4,'Unit Sales'!$C:$C,'Monthly cashflow'!$C4,'Unit Sales'!$S:$S,'Monthly cashflow'!CD$3)</f>
        <v>0</v>
      </c>
      <c r="CE4" s="89">
        <f>SUMIFS('Unit Sales'!$Q:$Q,'Unit Sales'!$U:$U,'Monthly cashflow'!$B$4,'Unit Sales'!$C:$C,'Monthly cashflow'!$C4,'Unit Sales'!$S:$S,'Monthly cashflow'!CE$3)</f>
        <v>0</v>
      </c>
      <c r="CF4" s="89">
        <f>SUMIFS('Unit Sales'!$Q:$Q,'Unit Sales'!$U:$U,'Monthly cashflow'!$B$4,'Unit Sales'!$C:$C,'Monthly cashflow'!$C4,'Unit Sales'!$S:$S,'Monthly cashflow'!CF$3)</f>
        <v>0</v>
      </c>
      <c r="CG4" s="89">
        <f>SUMIFS('Unit Sales'!$Q:$Q,'Unit Sales'!$U:$U,'Monthly cashflow'!$B$4,'Unit Sales'!$C:$C,'Monthly cashflow'!$C4,'Unit Sales'!$S:$S,'Monthly cashflow'!CG$3)</f>
        <v>0</v>
      </c>
      <c r="CH4" s="89">
        <f>SUMIFS('Unit Sales'!$Q:$Q,'Unit Sales'!$U:$U,'Monthly cashflow'!$B$4,'Unit Sales'!$C:$C,'Monthly cashflow'!$C4,'Unit Sales'!$S:$S,'Monthly cashflow'!CH$3)</f>
        <v>0</v>
      </c>
      <c r="CI4" s="89">
        <f>SUMIFS('Unit Sales'!$Q:$Q,'Unit Sales'!$U:$U,'Monthly cashflow'!$B$4,'Unit Sales'!$C:$C,'Monthly cashflow'!$C4,'Unit Sales'!$S:$S,'Monthly cashflow'!CI$3)</f>
        <v>0</v>
      </c>
      <c r="CJ4" s="89">
        <f>SUMIFS('Unit Sales'!$Q:$Q,'Unit Sales'!$U:$U,'Monthly cashflow'!$B$4,'Unit Sales'!$C:$C,'Monthly cashflow'!$C4,'Unit Sales'!$S:$S,'Monthly cashflow'!CJ$3)</f>
        <v>0</v>
      </c>
      <c r="CK4" s="89">
        <f>SUMIFS('Unit Sales'!$Q:$Q,'Unit Sales'!$U:$U,'Monthly cashflow'!$B$4,'Unit Sales'!$C:$C,'Monthly cashflow'!$C4,'Unit Sales'!$S:$S,'Monthly cashflow'!CK$3)</f>
        <v>0</v>
      </c>
      <c r="CL4" s="89">
        <f>SUMIFS('Unit Sales'!$Q:$Q,'Unit Sales'!$U:$U,'Monthly cashflow'!$B$4,'Unit Sales'!$C:$C,'Monthly cashflow'!$C4,'Unit Sales'!$S:$S,'Monthly cashflow'!CL$3)</f>
        <v>0</v>
      </c>
      <c r="CM4" s="89">
        <f>SUMIFS('Unit Sales'!$Q:$Q,'Unit Sales'!$U:$U,'Monthly cashflow'!$B$4,'Unit Sales'!$C:$C,'Monthly cashflow'!$C4,'Unit Sales'!$S:$S,'Monthly cashflow'!CM$3)</f>
        <v>0</v>
      </c>
      <c r="CN4" s="89">
        <f>SUMIFS('Unit Sales'!$Q:$Q,'Unit Sales'!$U:$U,'Monthly cashflow'!$B$4,'Unit Sales'!$C:$C,'Monthly cashflow'!$C4,'Unit Sales'!$S:$S,'Monthly cashflow'!CN$3)</f>
        <v>0</v>
      </c>
      <c r="CO4" s="89">
        <f>SUMIFS('Unit Sales'!$Q:$Q,'Unit Sales'!$U:$U,'Monthly cashflow'!$B$4,'Unit Sales'!$C:$C,'Monthly cashflow'!$C4,'Unit Sales'!$S:$S,'Monthly cashflow'!CO$3)</f>
        <v>0</v>
      </c>
      <c r="CP4" s="89">
        <f>SUMIFS('Unit Sales'!$Q:$Q,'Unit Sales'!$U:$U,'Monthly cashflow'!$B$4,'Unit Sales'!$C:$C,'Monthly cashflow'!$C4,'Unit Sales'!$S:$S,'Monthly cashflow'!CP$3)</f>
        <v>0</v>
      </c>
      <c r="CQ4" s="89">
        <f>SUMIFS('Unit Sales'!$Q:$Q,'Unit Sales'!$U:$U,'Monthly cashflow'!$B$4,'Unit Sales'!$C:$C,'Monthly cashflow'!$C4,'Unit Sales'!$S:$S,'Monthly cashflow'!CQ$3)</f>
        <v>0</v>
      </c>
      <c r="CR4" s="89">
        <f>SUMIFS('Unit Sales'!$Q:$Q,'Unit Sales'!$U:$U,'Monthly cashflow'!$B$4,'Unit Sales'!$C:$C,'Monthly cashflow'!$C4,'Unit Sales'!$S:$S,'Monthly cashflow'!CR$3)</f>
        <v>0</v>
      </c>
      <c r="CS4" s="89">
        <f>SUMIFS('Unit Sales'!$Q:$Q,'Unit Sales'!$U:$U,'Monthly cashflow'!$B$4,'Unit Sales'!$C:$C,'Monthly cashflow'!$C4,'Unit Sales'!$S:$S,'Monthly cashflow'!CS$3)</f>
        <v>0</v>
      </c>
      <c r="CT4" s="89">
        <f>SUMIFS('Unit Sales'!$Q:$Q,'Unit Sales'!$U:$U,'Monthly cashflow'!$B$4,'Unit Sales'!$C:$C,'Monthly cashflow'!$C4,'Unit Sales'!$S:$S,'Monthly cashflow'!CT$3)</f>
        <v>0</v>
      </c>
      <c r="CU4" s="89">
        <f>SUMIFS('Unit Sales'!$Q:$Q,'Unit Sales'!$U:$U,'Monthly cashflow'!$B$4,'Unit Sales'!$C:$C,'Monthly cashflow'!$C4,'Unit Sales'!$S:$S,'Monthly cashflow'!CU$3)</f>
        <v>0</v>
      </c>
      <c r="CV4" s="89">
        <f>SUMIFS('Unit Sales'!$Q:$Q,'Unit Sales'!$U:$U,'Monthly cashflow'!$B$4,'Unit Sales'!$C:$C,'Monthly cashflow'!$C4,'Unit Sales'!$S:$S,'Monthly cashflow'!CV$3)</f>
        <v>0</v>
      </c>
      <c r="CW4" s="89">
        <f>SUMIFS('Unit Sales'!$Q:$Q,'Unit Sales'!$U:$U,'Monthly cashflow'!$B$4,'Unit Sales'!$C:$C,'Monthly cashflow'!$C4,'Unit Sales'!$S:$S,'Monthly cashflow'!CW$3)</f>
        <v>0</v>
      </c>
      <c r="CX4" s="89">
        <f>SUMIFS('Unit Sales'!$Q:$Q,'Unit Sales'!$U:$U,'Monthly cashflow'!$B$4,'Unit Sales'!$C:$C,'Monthly cashflow'!$C4,'Unit Sales'!$S:$S,'Monthly cashflow'!CX$3)</f>
        <v>0</v>
      </c>
      <c r="CY4" s="89">
        <f>SUMIFS('Unit Sales'!$Q:$Q,'Unit Sales'!$U:$U,'Monthly cashflow'!$B$4,'Unit Sales'!$C:$C,'Monthly cashflow'!$C4,'Unit Sales'!$S:$S,'Monthly cashflow'!CY$3)</f>
        <v>0</v>
      </c>
      <c r="CZ4" s="89">
        <f>SUMIFS('Unit Sales'!$Q:$Q,'Unit Sales'!$U:$U,'Monthly cashflow'!$B$4,'Unit Sales'!$C:$C,'Monthly cashflow'!$C4,'Unit Sales'!$S:$S,'Monthly cashflow'!CZ$3)</f>
        <v>0</v>
      </c>
      <c r="DA4" s="89">
        <f>SUMIFS('Unit Sales'!$Q:$Q,'Unit Sales'!$U:$U,'Monthly cashflow'!$B$4,'Unit Sales'!$C:$C,'Monthly cashflow'!$C4,'Unit Sales'!$S:$S,'Monthly cashflow'!DA$3)</f>
        <v>0</v>
      </c>
      <c r="DB4" s="89">
        <f>SUMIFS('Unit Sales'!$Q:$Q,'Unit Sales'!$U:$U,'Monthly cashflow'!$B$4,'Unit Sales'!$C:$C,'Monthly cashflow'!$C4,'Unit Sales'!$S:$S,'Monthly cashflow'!DB$3)</f>
        <v>0</v>
      </c>
      <c r="DC4" s="89">
        <f>SUMIFS('Unit Sales'!$Q:$Q,'Unit Sales'!$U:$U,'Monthly cashflow'!$B$4,'Unit Sales'!$C:$C,'Monthly cashflow'!$C4,'Unit Sales'!$S:$S,'Monthly cashflow'!DC$3)</f>
        <v>0</v>
      </c>
      <c r="DD4" s="89">
        <f>SUMIFS('Unit Sales'!$Q:$Q,'Unit Sales'!$U:$U,'Monthly cashflow'!$B$4,'Unit Sales'!$C:$C,'Monthly cashflow'!$C4,'Unit Sales'!$S:$S,'Monthly cashflow'!DD$3)</f>
        <v>0</v>
      </c>
      <c r="DE4" s="89">
        <f>SUMIFS('Unit Sales'!$Q:$Q,'Unit Sales'!$U:$U,'Monthly cashflow'!$B$4,'Unit Sales'!$C:$C,'Monthly cashflow'!$C4,'Unit Sales'!$S:$S,'Monthly cashflow'!DE$3)</f>
        <v>0</v>
      </c>
      <c r="DF4" s="89">
        <f>SUMIFS('Unit Sales'!$Q:$Q,'Unit Sales'!$U:$U,'Monthly cashflow'!$B$4,'Unit Sales'!$C:$C,'Monthly cashflow'!$C4,'Unit Sales'!$S:$S,'Monthly cashflow'!DF$3)</f>
        <v>0</v>
      </c>
      <c r="DG4" s="89">
        <f>SUMIFS('Unit Sales'!$Q:$Q,'Unit Sales'!$U:$U,'Monthly cashflow'!$B$4,'Unit Sales'!$C:$C,'Monthly cashflow'!$C4,'Unit Sales'!$S:$S,'Monthly cashflow'!DG$3)</f>
        <v>0</v>
      </c>
      <c r="DH4" s="89">
        <f>SUMIFS('Unit Sales'!$Q:$Q,'Unit Sales'!$U:$U,'Monthly cashflow'!$B$4,'Unit Sales'!$C:$C,'Monthly cashflow'!$C4,'Unit Sales'!$S:$S,'Monthly cashflow'!DH$3)</f>
        <v>0</v>
      </c>
      <c r="DI4" s="89">
        <f>SUMIFS('Unit Sales'!$Q:$Q,'Unit Sales'!$U:$U,'Monthly cashflow'!$B$4,'Unit Sales'!$C:$C,'Monthly cashflow'!$C4,'Unit Sales'!$S:$S,'Monthly cashflow'!DI$3)</f>
        <v>0</v>
      </c>
      <c r="DJ4" s="89">
        <f>SUMIFS('Unit Sales'!$Q:$Q,'Unit Sales'!$U:$U,'Monthly cashflow'!$B$4,'Unit Sales'!$C:$C,'Monthly cashflow'!$C4,'Unit Sales'!$S:$S,'Monthly cashflow'!DJ$3)</f>
        <v>0</v>
      </c>
      <c r="DK4" s="89">
        <f>SUMIFS('Unit Sales'!$Q:$Q,'Unit Sales'!$U:$U,'Monthly cashflow'!$B$4,'Unit Sales'!$C:$C,'Monthly cashflow'!$C4,'Unit Sales'!$S:$S,'Monthly cashflow'!DK$3)</f>
        <v>0</v>
      </c>
      <c r="DL4" s="89">
        <f>SUMIFS('Unit Sales'!$Q:$Q,'Unit Sales'!$U:$U,'Monthly cashflow'!$B$4,'Unit Sales'!$C:$C,'Monthly cashflow'!$C4,'Unit Sales'!$S:$S,'Monthly cashflow'!DL$3)</f>
        <v>0</v>
      </c>
      <c r="DM4" s="89">
        <f>SUMIFS('Unit Sales'!$Q:$Q,'Unit Sales'!$U:$U,'Monthly cashflow'!$B$4,'Unit Sales'!$C:$C,'Monthly cashflow'!$C4,'Unit Sales'!$S:$S,'Monthly cashflow'!DM$3)</f>
        <v>0</v>
      </c>
      <c r="DN4" s="89">
        <f>SUMIFS('Unit Sales'!$Q:$Q,'Unit Sales'!$U:$U,'Monthly cashflow'!$B$4,'Unit Sales'!$C:$C,'Monthly cashflow'!$C4,'Unit Sales'!$S:$S,'Monthly cashflow'!DN$3)</f>
        <v>0</v>
      </c>
      <c r="DO4" s="89">
        <f>SUMIFS('Unit Sales'!$Q:$Q,'Unit Sales'!$U:$U,'Monthly cashflow'!$B$4,'Unit Sales'!$C:$C,'Monthly cashflow'!$C4,'Unit Sales'!$S:$S,'Monthly cashflow'!DO$3)</f>
        <v>0</v>
      </c>
      <c r="DP4" s="89">
        <f>SUMIFS('Unit Sales'!$Q:$Q,'Unit Sales'!$U:$U,'Monthly cashflow'!$B$4,'Unit Sales'!$C:$C,'Monthly cashflow'!$C4,'Unit Sales'!$S:$S,'Monthly cashflow'!DP$3)</f>
        <v>0</v>
      </c>
      <c r="DQ4" s="89">
        <f>SUMIFS('Unit Sales'!$Q:$Q,'Unit Sales'!$U:$U,'Monthly cashflow'!$B$4,'Unit Sales'!$C:$C,'Monthly cashflow'!$C4,'Unit Sales'!$S:$S,'Monthly cashflow'!DQ$3)</f>
        <v>0</v>
      </c>
      <c r="DR4" s="89">
        <f>SUMIFS('Unit Sales'!$Q:$Q,'Unit Sales'!$U:$U,'Monthly cashflow'!$B$4,'Unit Sales'!$C:$C,'Monthly cashflow'!$C4,'Unit Sales'!$S:$S,'Monthly cashflow'!DR$3)</f>
        <v>0</v>
      </c>
      <c r="DS4" s="89">
        <f>SUMIFS('Unit Sales'!$Q:$Q,'Unit Sales'!$U:$U,'Monthly cashflow'!$B$4,'Unit Sales'!$C:$C,'Monthly cashflow'!$C4,'Unit Sales'!$S:$S,'Monthly cashflow'!DS$3)</f>
        <v>0</v>
      </c>
      <c r="DT4" s="89">
        <f>SUMIFS('Unit Sales'!$Q:$Q,'Unit Sales'!$U:$U,'Monthly cashflow'!$B$4,'Unit Sales'!$C:$C,'Monthly cashflow'!$C4,'Unit Sales'!$S:$S,'Monthly cashflow'!DT$3)</f>
        <v>0</v>
      </c>
    </row>
    <row r="5" spans="2:125" x14ac:dyDescent="0.3">
      <c r="B5" s="21"/>
      <c r="C5" s="3" t="s">
        <v>14</v>
      </c>
      <c r="D5" s="88">
        <f t="shared" si="0"/>
        <v>0</v>
      </c>
      <c r="E5" s="89">
        <f>SUMIFS('Unit Sales'!$Q:$Q,'Unit Sales'!$U:$U,'Monthly cashflow'!$B$4,'Unit Sales'!$C:$C,'Monthly cashflow'!$C5,'Unit Sales'!$S:$S,'Monthly cashflow'!E$3)</f>
        <v>0</v>
      </c>
      <c r="F5" s="89">
        <f>SUMIFS('Unit Sales'!$Q:$Q,'Unit Sales'!$U:$U,'Monthly cashflow'!$B$4,'Unit Sales'!$C:$C,'Monthly cashflow'!$C5,'Unit Sales'!$S:$S,'Monthly cashflow'!F$3)</f>
        <v>0</v>
      </c>
      <c r="G5" s="89">
        <f>SUMIFS('Unit Sales'!$Q:$Q,'Unit Sales'!$U:$U,'Monthly cashflow'!$B$4,'Unit Sales'!$C:$C,'Monthly cashflow'!$C5,'Unit Sales'!$S:$S,'Monthly cashflow'!G$3)</f>
        <v>0</v>
      </c>
      <c r="H5" s="89">
        <f>SUMIFS('Unit Sales'!$Q:$Q,'Unit Sales'!$U:$U,'Monthly cashflow'!$B$4,'Unit Sales'!$C:$C,'Monthly cashflow'!$C5,'Unit Sales'!$S:$S,'Monthly cashflow'!H$3)</f>
        <v>0</v>
      </c>
      <c r="I5" s="89">
        <f>SUMIFS('Unit Sales'!$Q:$Q,'Unit Sales'!$U:$U,'Monthly cashflow'!$B$4,'Unit Sales'!$C:$C,'Monthly cashflow'!$C5,'Unit Sales'!$S:$S,'Monthly cashflow'!I$3)</f>
        <v>0</v>
      </c>
      <c r="J5" s="89">
        <f>SUMIFS('Unit Sales'!$Q:$Q,'Unit Sales'!$U:$U,'Monthly cashflow'!$B$4,'Unit Sales'!$C:$C,'Monthly cashflow'!$C5,'Unit Sales'!$S:$S,'Monthly cashflow'!J$3)</f>
        <v>0</v>
      </c>
      <c r="K5" s="89">
        <f>SUMIFS('Unit Sales'!$Q:$Q,'Unit Sales'!$U:$U,'Monthly cashflow'!$B$4,'Unit Sales'!$C:$C,'Monthly cashflow'!$C5,'Unit Sales'!$S:$S,'Monthly cashflow'!K$3)</f>
        <v>0</v>
      </c>
      <c r="L5" s="89">
        <f>SUMIFS('Unit Sales'!$Q:$Q,'Unit Sales'!$U:$U,'Monthly cashflow'!$B$4,'Unit Sales'!$C:$C,'Monthly cashflow'!$C5,'Unit Sales'!$S:$S,'Monthly cashflow'!L$3)</f>
        <v>0</v>
      </c>
      <c r="M5" s="89">
        <f>SUMIFS('Unit Sales'!$Q:$Q,'Unit Sales'!$U:$U,'Monthly cashflow'!$B$4,'Unit Sales'!$C:$C,'Monthly cashflow'!$C5,'Unit Sales'!$S:$S,'Monthly cashflow'!M$3)</f>
        <v>0</v>
      </c>
      <c r="N5" s="89">
        <f>SUMIFS('Unit Sales'!$Q:$Q,'Unit Sales'!$U:$U,'Monthly cashflow'!$B$4,'Unit Sales'!$C:$C,'Monthly cashflow'!$C5,'Unit Sales'!$S:$S,'Monthly cashflow'!N$3)</f>
        <v>0</v>
      </c>
      <c r="O5" s="89">
        <f>SUMIFS('Unit Sales'!$Q:$Q,'Unit Sales'!$U:$U,'Monthly cashflow'!$B$4,'Unit Sales'!$C:$C,'Monthly cashflow'!$C5,'Unit Sales'!$S:$S,'Monthly cashflow'!O$3)</f>
        <v>0</v>
      </c>
      <c r="P5" s="89">
        <f>SUMIFS('Unit Sales'!$Q:$Q,'Unit Sales'!$U:$U,'Monthly cashflow'!$B$4,'Unit Sales'!$C:$C,'Monthly cashflow'!$C5,'Unit Sales'!$S:$S,'Monthly cashflow'!P$3)</f>
        <v>0</v>
      </c>
      <c r="Q5" s="89">
        <f>SUMIFS('Unit Sales'!$Q:$Q,'Unit Sales'!$U:$U,'Monthly cashflow'!$B$4,'Unit Sales'!$C:$C,'Monthly cashflow'!$C5,'Unit Sales'!$S:$S,'Monthly cashflow'!Q$3)</f>
        <v>0</v>
      </c>
      <c r="R5" s="89">
        <f>SUMIFS('Unit Sales'!$Q:$Q,'Unit Sales'!$U:$U,'Monthly cashflow'!$B$4,'Unit Sales'!$C:$C,'Monthly cashflow'!$C5,'Unit Sales'!$S:$S,'Monthly cashflow'!R$3)</f>
        <v>0</v>
      </c>
      <c r="S5" s="89">
        <f>SUMIFS('Unit Sales'!$Q:$Q,'Unit Sales'!$U:$U,'Monthly cashflow'!$B$4,'Unit Sales'!$C:$C,'Monthly cashflow'!$C5,'Unit Sales'!$S:$S,'Monthly cashflow'!S$3)</f>
        <v>0</v>
      </c>
      <c r="T5" s="89">
        <f>SUMIFS('Unit Sales'!$Q:$Q,'Unit Sales'!$U:$U,'Monthly cashflow'!$B$4,'Unit Sales'!$C:$C,'Monthly cashflow'!$C5,'Unit Sales'!$S:$S,'Monthly cashflow'!T$3)</f>
        <v>0</v>
      </c>
      <c r="U5" s="89">
        <f>SUMIFS('Unit Sales'!$Q:$Q,'Unit Sales'!$U:$U,'Monthly cashflow'!$B$4,'Unit Sales'!$C:$C,'Monthly cashflow'!$C5,'Unit Sales'!$S:$S,'Monthly cashflow'!U$3)</f>
        <v>0</v>
      </c>
      <c r="V5" s="89">
        <f>SUMIFS('Unit Sales'!$Q:$Q,'Unit Sales'!$U:$U,'Monthly cashflow'!$B$4,'Unit Sales'!$C:$C,'Monthly cashflow'!$C5,'Unit Sales'!$S:$S,'Monthly cashflow'!V$3)</f>
        <v>0</v>
      </c>
      <c r="W5" s="89">
        <f>SUMIFS('Unit Sales'!$Q:$Q,'Unit Sales'!$U:$U,'Monthly cashflow'!$B$4,'Unit Sales'!$C:$C,'Monthly cashflow'!$C5,'Unit Sales'!$S:$S,'Monthly cashflow'!W$3)</f>
        <v>0</v>
      </c>
      <c r="X5" s="89">
        <f>SUMIFS('Unit Sales'!$Q:$Q,'Unit Sales'!$U:$U,'Monthly cashflow'!$B$4,'Unit Sales'!$C:$C,'Monthly cashflow'!$C5,'Unit Sales'!$S:$S,'Monthly cashflow'!X$3)</f>
        <v>0</v>
      </c>
      <c r="Y5" s="89">
        <f>SUMIFS('Unit Sales'!$Q:$Q,'Unit Sales'!$U:$U,'Monthly cashflow'!$B$4,'Unit Sales'!$C:$C,'Monthly cashflow'!$C5,'Unit Sales'!$S:$S,'Monthly cashflow'!Y$3)</f>
        <v>0</v>
      </c>
      <c r="Z5" s="89">
        <f>SUMIFS('Unit Sales'!$Q:$Q,'Unit Sales'!$U:$U,'Monthly cashflow'!$B$4,'Unit Sales'!$C:$C,'Monthly cashflow'!$C5,'Unit Sales'!$S:$S,'Monthly cashflow'!Z$3)</f>
        <v>0</v>
      </c>
      <c r="AA5" s="89">
        <f>SUMIFS('Unit Sales'!$Q:$Q,'Unit Sales'!$U:$U,'Monthly cashflow'!$B$4,'Unit Sales'!$C:$C,'Monthly cashflow'!$C5,'Unit Sales'!$S:$S,'Monthly cashflow'!AA$3)</f>
        <v>0</v>
      </c>
      <c r="AB5" s="89">
        <f>SUMIFS('Unit Sales'!$Q:$Q,'Unit Sales'!$U:$U,'Monthly cashflow'!$B$4,'Unit Sales'!$C:$C,'Monthly cashflow'!$C5,'Unit Sales'!$S:$S,'Monthly cashflow'!AB$3)</f>
        <v>0</v>
      </c>
      <c r="AC5" s="89">
        <f>SUMIFS('Unit Sales'!$Q:$Q,'Unit Sales'!$U:$U,'Monthly cashflow'!$B$4,'Unit Sales'!$C:$C,'Monthly cashflow'!$C5,'Unit Sales'!$S:$S,'Monthly cashflow'!AC$3)</f>
        <v>0</v>
      </c>
      <c r="AD5" s="89">
        <f>SUMIFS('Unit Sales'!$Q:$Q,'Unit Sales'!$U:$U,'Monthly cashflow'!$B$4,'Unit Sales'!$C:$C,'Monthly cashflow'!$C5,'Unit Sales'!$S:$S,'Monthly cashflow'!AD$3)</f>
        <v>0</v>
      </c>
      <c r="AE5" s="89">
        <f>SUMIFS('Unit Sales'!$Q:$Q,'Unit Sales'!$U:$U,'Monthly cashflow'!$B$4,'Unit Sales'!$C:$C,'Monthly cashflow'!$C5,'Unit Sales'!$S:$S,'Monthly cashflow'!AE$3)</f>
        <v>0</v>
      </c>
      <c r="AF5" s="89">
        <f>SUMIFS('Unit Sales'!$Q:$Q,'Unit Sales'!$U:$U,'Monthly cashflow'!$B$4,'Unit Sales'!$C:$C,'Monthly cashflow'!$C5,'Unit Sales'!$S:$S,'Monthly cashflow'!AF$3)</f>
        <v>0</v>
      </c>
      <c r="AG5" s="89">
        <f>SUMIFS('Unit Sales'!$Q:$Q,'Unit Sales'!$U:$U,'Monthly cashflow'!$B$4,'Unit Sales'!$C:$C,'Monthly cashflow'!$C5,'Unit Sales'!$S:$S,'Monthly cashflow'!AG$3)</f>
        <v>0</v>
      </c>
      <c r="AH5" s="89">
        <f>SUMIFS('Unit Sales'!$Q:$Q,'Unit Sales'!$U:$U,'Monthly cashflow'!$B$4,'Unit Sales'!$C:$C,'Monthly cashflow'!$C5,'Unit Sales'!$S:$S,'Monthly cashflow'!AH$3)</f>
        <v>0</v>
      </c>
      <c r="AI5" s="89">
        <f>SUMIFS('Unit Sales'!$Q:$Q,'Unit Sales'!$U:$U,'Monthly cashflow'!$B$4,'Unit Sales'!$C:$C,'Monthly cashflow'!$C5,'Unit Sales'!$S:$S,'Monthly cashflow'!AI$3)</f>
        <v>0</v>
      </c>
      <c r="AJ5" s="89">
        <f>SUMIFS('Unit Sales'!$Q:$Q,'Unit Sales'!$U:$U,'Monthly cashflow'!$B$4,'Unit Sales'!$C:$C,'Monthly cashflow'!$C5,'Unit Sales'!$S:$S,'Monthly cashflow'!AJ$3)</f>
        <v>0</v>
      </c>
      <c r="AK5" s="89">
        <f>SUMIFS('Unit Sales'!$Q:$Q,'Unit Sales'!$U:$U,'Monthly cashflow'!$B$4,'Unit Sales'!$C:$C,'Monthly cashflow'!$C5,'Unit Sales'!$S:$S,'Monthly cashflow'!AK$3)</f>
        <v>0</v>
      </c>
      <c r="AL5" s="89">
        <f>SUMIFS('Unit Sales'!$Q:$Q,'Unit Sales'!$U:$U,'Monthly cashflow'!$B$4,'Unit Sales'!$C:$C,'Monthly cashflow'!$C5,'Unit Sales'!$S:$S,'Monthly cashflow'!AL$3)</f>
        <v>0</v>
      </c>
      <c r="AM5" s="89">
        <f>SUMIFS('Unit Sales'!$Q:$Q,'Unit Sales'!$U:$U,'Monthly cashflow'!$B$4,'Unit Sales'!$C:$C,'Monthly cashflow'!$C5,'Unit Sales'!$S:$S,'Monthly cashflow'!AM$3)</f>
        <v>0</v>
      </c>
      <c r="AN5" s="89">
        <f>SUMIFS('Unit Sales'!$Q:$Q,'Unit Sales'!$U:$U,'Monthly cashflow'!$B$4,'Unit Sales'!$C:$C,'Monthly cashflow'!$C5,'Unit Sales'!$S:$S,'Monthly cashflow'!AN$3)</f>
        <v>0</v>
      </c>
      <c r="AO5" s="89">
        <f>SUMIFS('Unit Sales'!$Q:$Q,'Unit Sales'!$U:$U,'Monthly cashflow'!$B$4,'Unit Sales'!$C:$C,'Monthly cashflow'!$C5,'Unit Sales'!$S:$S,'Monthly cashflow'!AO$3)</f>
        <v>0</v>
      </c>
      <c r="AP5" s="89">
        <f>SUMIFS('Unit Sales'!$Q:$Q,'Unit Sales'!$U:$U,'Monthly cashflow'!$B$4,'Unit Sales'!$C:$C,'Monthly cashflow'!$C5,'Unit Sales'!$S:$S,'Monthly cashflow'!AP$3)</f>
        <v>0</v>
      </c>
      <c r="AQ5" s="89">
        <f>SUMIFS('Unit Sales'!$Q:$Q,'Unit Sales'!$U:$U,'Monthly cashflow'!$B$4,'Unit Sales'!$C:$C,'Monthly cashflow'!$C5,'Unit Sales'!$S:$S,'Monthly cashflow'!AQ$3)</f>
        <v>0</v>
      </c>
      <c r="AR5" s="89">
        <f>SUMIFS('Unit Sales'!$Q:$Q,'Unit Sales'!$U:$U,'Monthly cashflow'!$B$4,'Unit Sales'!$C:$C,'Monthly cashflow'!$C5,'Unit Sales'!$S:$S,'Monthly cashflow'!AR$3)</f>
        <v>0</v>
      </c>
      <c r="AS5" s="89">
        <f>SUMIFS('Unit Sales'!$Q:$Q,'Unit Sales'!$U:$U,'Monthly cashflow'!$B$4,'Unit Sales'!$C:$C,'Monthly cashflow'!$C5,'Unit Sales'!$S:$S,'Monthly cashflow'!AS$3)</f>
        <v>0</v>
      </c>
      <c r="AT5" s="89">
        <f>SUMIFS('Unit Sales'!$Q:$Q,'Unit Sales'!$U:$U,'Monthly cashflow'!$B$4,'Unit Sales'!$C:$C,'Monthly cashflow'!$C5,'Unit Sales'!$S:$S,'Monthly cashflow'!AT$3)</f>
        <v>0</v>
      </c>
      <c r="AU5" s="89">
        <f>SUMIFS('Unit Sales'!$Q:$Q,'Unit Sales'!$U:$U,'Monthly cashflow'!$B$4,'Unit Sales'!$C:$C,'Monthly cashflow'!$C5,'Unit Sales'!$S:$S,'Monthly cashflow'!AU$3)</f>
        <v>0</v>
      </c>
      <c r="AV5" s="89">
        <f>SUMIFS('Unit Sales'!$Q:$Q,'Unit Sales'!$U:$U,'Monthly cashflow'!$B$4,'Unit Sales'!$C:$C,'Monthly cashflow'!$C5,'Unit Sales'!$S:$S,'Monthly cashflow'!AV$3)</f>
        <v>0</v>
      </c>
      <c r="AW5" s="89">
        <f>SUMIFS('Unit Sales'!$Q:$Q,'Unit Sales'!$U:$U,'Monthly cashflow'!$B$4,'Unit Sales'!$C:$C,'Monthly cashflow'!$C5,'Unit Sales'!$S:$S,'Monthly cashflow'!AW$3)</f>
        <v>0</v>
      </c>
      <c r="AX5" s="89">
        <f>SUMIFS('Unit Sales'!$Q:$Q,'Unit Sales'!$U:$U,'Monthly cashflow'!$B$4,'Unit Sales'!$C:$C,'Monthly cashflow'!$C5,'Unit Sales'!$S:$S,'Monthly cashflow'!AX$3)</f>
        <v>0</v>
      </c>
      <c r="AY5" s="89">
        <f>SUMIFS('Unit Sales'!$Q:$Q,'Unit Sales'!$U:$U,'Monthly cashflow'!$B$4,'Unit Sales'!$C:$C,'Monthly cashflow'!$C5,'Unit Sales'!$S:$S,'Monthly cashflow'!AY$3)</f>
        <v>0</v>
      </c>
      <c r="AZ5" s="89">
        <f>SUMIFS('Unit Sales'!$Q:$Q,'Unit Sales'!$U:$U,'Monthly cashflow'!$B$4,'Unit Sales'!$C:$C,'Monthly cashflow'!$C5,'Unit Sales'!$S:$S,'Monthly cashflow'!AZ$3)</f>
        <v>0</v>
      </c>
      <c r="BA5" s="89">
        <f>SUMIFS('Unit Sales'!$Q:$Q,'Unit Sales'!$U:$U,'Monthly cashflow'!$B$4,'Unit Sales'!$C:$C,'Monthly cashflow'!$C5,'Unit Sales'!$S:$S,'Monthly cashflow'!BA$3)</f>
        <v>0</v>
      </c>
      <c r="BB5" s="89">
        <f>SUMIFS('Unit Sales'!$Q:$Q,'Unit Sales'!$U:$U,'Monthly cashflow'!$B$4,'Unit Sales'!$C:$C,'Monthly cashflow'!$C5,'Unit Sales'!$S:$S,'Monthly cashflow'!BB$3)</f>
        <v>0</v>
      </c>
      <c r="BC5" s="89">
        <f>SUMIFS('Unit Sales'!$Q:$Q,'Unit Sales'!$U:$U,'Monthly cashflow'!$B$4,'Unit Sales'!$C:$C,'Monthly cashflow'!$C5,'Unit Sales'!$S:$S,'Monthly cashflow'!BC$3)</f>
        <v>0</v>
      </c>
      <c r="BD5" s="89">
        <f>SUMIFS('Unit Sales'!$Q:$Q,'Unit Sales'!$U:$U,'Monthly cashflow'!$B$4,'Unit Sales'!$C:$C,'Monthly cashflow'!$C5,'Unit Sales'!$S:$S,'Monthly cashflow'!BD$3)</f>
        <v>0</v>
      </c>
      <c r="BE5" s="89">
        <f>SUMIFS('Unit Sales'!$Q:$Q,'Unit Sales'!$U:$U,'Monthly cashflow'!$B$4,'Unit Sales'!$C:$C,'Monthly cashflow'!$C5,'Unit Sales'!$S:$S,'Monthly cashflow'!BE$3)</f>
        <v>0</v>
      </c>
      <c r="BF5" s="89">
        <f>SUMIFS('Unit Sales'!$Q:$Q,'Unit Sales'!$U:$U,'Monthly cashflow'!$B$4,'Unit Sales'!$C:$C,'Monthly cashflow'!$C5,'Unit Sales'!$S:$S,'Monthly cashflow'!BF$3)</f>
        <v>0</v>
      </c>
      <c r="BG5" s="89">
        <f>SUMIFS('Unit Sales'!$Q:$Q,'Unit Sales'!$U:$U,'Monthly cashflow'!$B$4,'Unit Sales'!$C:$C,'Monthly cashflow'!$C5,'Unit Sales'!$S:$S,'Monthly cashflow'!BG$3)</f>
        <v>0</v>
      </c>
      <c r="BH5" s="89">
        <f>SUMIFS('Unit Sales'!$Q:$Q,'Unit Sales'!$U:$U,'Monthly cashflow'!$B$4,'Unit Sales'!$C:$C,'Monthly cashflow'!$C5,'Unit Sales'!$S:$S,'Monthly cashflow'!BH$3)</f>
        <v>0</v>
      </c>
      <c r="BI5" s="89">
        <f>SUMIFS('Unit Sales'!$Q:$Q,'Unit Sales'!$U:$U,'Monthly cashflow'!$B$4,'Unit Sales'!$C:$C,'Monthly cashflow'!$C5,'Unit Sales'!$S:$S,'Monthly cashflow'!BI$3)</f>
        <v>0</v>
      </c>
      <c r="BJ5" s="89">
        <f>SUMIFS('Unit Sales'!$Q:$Q,'Unit Sales'!$U:$U,'Monthly cashflow'!$B$4,'Unit Sales'!$C:$C,'Monthly cashflow'!$C5,'Unit Sales'!$S:$S,'Monthly cashflow'!BJ$3)</f>
        <v>0</v>
      </c>
      <c r="BK5" s="89">
        <f>SUMIFS('Unit Sales'!$Q:$Q,'Unit Sales'!$U:$U,'Monthly cashflow'!$B$4,'Unit Sales'!$C:$C,'Monthly cashflow'!$C5,'Unit Sales'!$S:$S,'Monthly cashflow'!BK$3)</f>
        <v>0</v>
      </c>
      <c r="BL5" s="89">
        <f>SUMIFS('Unit Sales'!$Q:$Q,'Unit Sales'!$U:$U,'Monthly cashflow'!$B$4,'Unit Sales'!$C:$C,'Monthly cashflow'!$C5,'Unit Sales'!$S:$S,'Monthly cashflow'!BL$3)</f>
        <v>0</v>
      </c>
      <c r="BM5" s="89">
        <f>SUMIFS('Unit Sales'!$Q:$Q,'Unit Sales'!$U:$U,'Monthly cashflow'!$B$4,'Unit Sales'!$C:$C,'Monthly cashflow'!$C5,'Unit Sales'!$S:$S,'Monthly cashflow'!BM$3)</f>
        <v>0</v>
      </c>
      <c r="BN5" s="89">
        <f>SUMIFS('Unit Sales'!$Q:$Q,'Unit Sales'!$U:$U,'Monthly cashflow'!$B$4,'Unit Sales'!$C:$C,'Monthly cashflow'!$C5,'Unit Sales'!$S:$S,'Monthly cashflow'!BN$3)</f>
        <v>0</v>
      </c>
      <c r="BO5" s="89">
        <f>SUMIFS('Unit Sales'!$Q:$Q,'Unit Sales'!$U:$U,'Monthly cashflow'!$B$4,'Unit Sales'!$C:$C,'Monthly cashflow'!$C5,'Unit Sales'!$S:$S,'Monthly cashflow'!BO$3)</f>
        <v>0</v>
      </c>
      <c r="BP5" s="89">
        <f>SUMIFS('Unit Sales'!$Q:$Q,'Unit Sales'!$U:$U,'Monthly cashflow'!$B$4,'Unit Sales'!$C:$C,'Monthly cashflow'!$C5,'Unit Sales'!$S:$S,'Monthly cashflow'!BP$3)</f>
        <v>0</v>
      </c>
      <c r="BQ5" s="89">
        <f>SUMIFS('Unit Sales'!$Q:$Q,'Unit Sales'!$U:$U,'Monthly cashflow'!$B$4,'Unit Sales'!$C:$C,'Monthly cashflow'!$C5,'Unit Sales'!$S:$S,'Monthly cashflow'!BQ$3)</f>
        <v>0</v>
      </c>
      <c r="BR5" s="89">
        <f>SUMIFS('Unit Sales'!$Q:$Q,'Unit Sales'!$U:$U,'Monthly cashflow'!$B$4,'Unit Sales'!$C:$C,'Monthly cashflow'!$C5,'Unit Sales'!$S:$S,'Monthly cashflow'!BR$3)</f>
        <v>0</v>
      </c>
      <c r="BS5" s="89">
        <f>SUMIFS('Unit Sales'!$Q:$Q,'Unit Sales'!$U:$U,'Monthly cashflow'!$B$4,'Unit Sales'!$C:$C,'Monthly cashflow'!$C5,'Unit Sales'!$S:$S,'Monthly cashflow'!BS$3)</f>
        <v>0</v>
      </c>
      <c r="BT5" s="89">
        <f>SUMIFS('Unit Sales'!$Q:$Q,'Unit Sales'!$U:$U,'Monthly cashflow'!$B$4,'Unit Sales'!$C:$C,'Monthly cashflow'!$C5,'Unit Sales'!$S:$S,'Monthly cashflow'!BT$3)</f>
        <v>0</v>
      </c>
      <c r="BU5" s="89">
        <f>SUMIFS('Unit Sales'!$Q:$Q,'Unit Sales'!$U:$U,'Monthly cashflow'!$B$4,'Unit Sales'!$C:$C,'Monthly cashflow'!$C5,'Unit Sales'!$S:$S,'Monthly cashflow'!BU$3)</f>
        <v>0</v>
      </c>
      <c r="BV5" s="89">
        <f>SUMIFS('Unit Sales'!$Q:$Q,'Unit Sales'!$U:$U,'Monthly cashflow'!$B$4,'Unit Sales'!$C:$C,'Monthly cashflow'!$C5,'Unit Sales'!$S:$S,'Monthly cashflow'!BV$3)</f>
        <v>0</v>
      </c>
      <c r="BW5" s="89">
        <f>SUMIFS('Unit Sales'!$Q:$Q,'Unit Sales'!$U:$U,'Monthly cashflow'!$B$4,'Unit Sales'!$C:$C,'Monthly cashflow'!$C5,'Unit Sales'!$S:$S,'Monthly cashflow'!BW$3)</f>
        <v>0</v>
      </c>
      <c r="BX5" s="89">
        <f>SUMIFS('Unit Sales'!$Q:$Q,'Unit Sales'!$U:$U,'Monthly cashflow'!$B$4,'Unit Sales'!$C:$C,'Monthly cashflow'!$C5,'Unit Sales'!$S:$S,'Monthly cashflow'!BX$3)</f>
        <v>0</v>
      </c>
      <c r="BY5" s="89">
        <f>SUMIFS('Unit Sales'!$Q:$Q,'Unit Sales'!$U:$U,'Monthly cashflow'!$B$4,'Unit Sales'!$C:$C,'Monthly cashflow'!$C5,'Unit Sales'!$S:$S,'Monthly cashflow'!BY$3)</f>
        <v>0</v>
      </c>
      <c r="BZ5" s="89">
        <f>SUMIFS('Unit Sales'!$Q:$Q,'Unit Sales'!$U:$U,'Monthly cashflow'!$B$4,'Unit Sales'!$C:$C,'Monthly cashflow'!$C5,'Unit Sales'!$S:$S,'Monthly cashflow'!BZ$3)</f>
        <v>0</v>
      </c>
      <c r="CA5" s="89">
        <f>SUMIFS('Unit Sales'!$Q:$Q,'Unit Sales'!$U:$U,'Monthly cashflow'!$B$4,'Unit Sales'!$C:$C,'Monthly cashflow'!$C5,'Unit Sales'!$S:$S,'Monthly cashflow'!CA$3)</f>
        <v>0</v>
      </c>
      <c r="CB5" s="89">
        <f>SUMIFS('Unit Sales'!$Q:$Q,'Unit Sales'!$U:$U,'Monthly cashflow'!$B$4,'Unit Sales'!$C:$C,'Monthly cashflow'!$C5,'Unit Sales'!$S:$S,'Monthly cashflow'!CB$3)</f>
        <v>0</v>
      </c>
      <c r="CC5" s="89">
        <f>SUMIFS('Unit Sales'!$Q:$Q,'Unit Sales'!$U:$U,'Monthly cashflow'!$B$4,'Unit Sales'!$C:$C,'Monthly cashflow'!$C5,'Unit Sales'!$S:$S,'Monthly cashflow'!CC$3)</f>
        <v>0</v>
      </c>
      <c r="CD5" s="89">
        <f>SUMIFS('Unit Sales'!$Q:$Q,'Unit Sales'!$U:$U,'Monthly cashflow'!$B$4,'Unit Sales'!$C:$C,'Monthly cashflow'!$C5,'Unit Sales'!$S:$S,'Monthly cashflow'!CD$3)</f>
        <v>0</v>
      </c>
      <c r="CE5" s="89">
        <f>SUMIFS('Unit Sales'!$Q:$Q,'Unit Sales'!$U:$U,'Monthly cashflow'!$B$4,'Unit Sales'!$C:$C,'Monthly cashflow'!$C5,'Unit Sales'!$S:$S,'Monthly cashflow'!CE$3)</f>
        <v>0</v>
      </c>
      <c r="CF5" s="89">
        <f>SUMIFS('Unit Sales'!$Q:$Q,'Unit Sales'!$U:$U,'Monthly cashflow'!$B$4,'Unit Sales'!$C:$C,'Monthly cashflow'!$C5,'Unit Sales'!$S:$S,'Monthly cashflow'!CF$3)</f>
        <v>0</v>
      </c>
      <c r="CG5" s="89">
        <f>SUMIFS('Unit Sales'!$Q:$Q,'Unit Sales'!$U:$U,'Monthly cashflow'!$B$4,'Unit Sales'!$C:$C,'Monthly cashflow'!$C5,'Unit Sales'!$S:$S,'Monthly cashflow'!CG$3)</f>
        <v>0</v>
      </c>
      <c r="CH5" s="89">
        <f>SUMIFS('Unit Sales'!$Q:$Q,'Unit Sales'!$U:$U,'Monthly cashflow'!$B$4,'Unit Sales'!$C:$C,'Monthly cashflow'!$C5,'Unit Sales'!$S:$S,'Monthly cashflow'!CH$3)</f>
        <v>0</v>
      </c>
      <c r="CI5" s="89">
        <f>SUMIFS('Unit Sales'!$Q:$Q,'Unit Sales'!$U:$U,'Monthly cashflow'!$B$4,'Unit Sales'!$C:$C,'Monthly cashflow'!$C5,'Unit Sales'!$S:$S,'Monthly cashflow'!CI$3)</f>
        <v>0</v>
      </c>
      <c r="CJ5" s="89">
        <f>SUMIFS('Unit Sales'!$Q:$Q,'Unit Sales'!$U:$U,'Monthly cashflow'!$B$4,'Unit Sales'!$C:$C,'Monthly cashflow'!$C5,'Unit Sales'!$S:$S,'Monthly cashflow'!CJ$3)</f>
        <v>0</v>
      </c>
      <c r="CK5" s="89">
        <f>SUMIFS('Unit Sales'!$Q:$Q,'Unit Sales'!$U:$U,'Monthly cashflow'!$B$4,'Unit Sales'!$C:$C,'Monthly cashflow'!$C5,'Unit Sales'!$S:$S,'Monthly cashflow'!CK$3)</f>
        <v>0</v>
      </c>
      <c r="CL5" s="89">
        <f>SUMIFS('Unit Sales'!$Q:$Q,'Unit Sales'!$U:$U,'Monthly cashflow'!$B$4,'Unit Sales'!$C:$C,'Monthly cashflow'!$C5,'Unit Sales'!$S:$S,'Monthly cashflow'!CL$3)</f>
        <v>0</v>
      </c>
      <c r="CM5" s="89">
        <f>SUMIFS('Unit Sales'!$Q:$Q,'Unit Sales'!$U:$U,'Monthly cashflow'!$B$4,'Unit Sales'!$C:$C,'Monthly cashflow'!$C5,'Unit Sales'!$S:$S,'Monthly cashflow'!CM$3)</f>
        <v>0</v>
      </c>
      <c r="CN5" s="89">
        <f>SUMIFS('Unit Sales'!$Q:$Q,'Unit Sales'!$U:$U,'Monthly cashflow'!$B$4,'Unit Sales'!$C:$C,'Monthly cashflow'!$C5,'Unit Sales'!$S:$S,'Monthly cashflow'!CN$3)</f>
        <v>0</v>
      </c>
      <c r="CO5" s="89">
        <f>SUMIFS('Unit Sales'!$Q:$Q,'Unit Sales'!$U:$U,'Monthly cashflow'!$B$4,'Unit Sales'!$C:$C,'Monthly cashflow'!$C5,'Unit Sales'!$S:$S,'Monthly cashflow'!CO$3)</f>
        <v>0</v>
      </c>
      <c r="CP5" s="89">
        <f>SUMIFS('Unit Sales'!$Q:$Q,'Unit Sales'!$U:$U,'Monthly cashflow'!$B$4,'Unit Sales'!$C:$C,'Monthly cashflow'!$C5,'Unit Sales'!$S:$S,'Monthly cashflow'!CP$3)</f>
        <v>0</v>
      </c>
      <c r="CQ5" s="89">
        <f>SUMIFS('Unit Sales'!$Q:$Q,'Unit Sales'!$U:$U,'Monthly cashflow'!$B$4,'Unit Sales'!$C:$C,'Monthly cashflow'!$C5,'Unit Sales'!$S:$S,'Monthly cashflow'!CQ$3)</f>
        <v>0</v>
      </c>
      <c r="CR5" s="89">
        <f>SUMIFS('Unit Sales'!$Q:$Q,'Unit Sales'!$U:$U,'Monthly cashflow'!$B$4,'Unit Sales'!$C:$C,'Monthly cashflow'!$C5,'Unit Sales'!$S:$S,'Monthly cashflow'!CR$3)</f>
        <v>0</v>
      </c>
      <c r="CS5" s="89">
        <f>SUMIFS('Unit Sales'!$Q:$Q,'Unit Sales'!$U:$U,'Monthly cashflow'!$B$4,'Unit Sales'!$C:$C,'Monthly cashflow'!$C5,'Unit Sales'!$S:$S,'Monthly cashflow'!CS$3)</f>
        <v>0</v>
      </c>
      <c r="CT5" s="89">
        <f>SUMIFS('Unit Sales'!$Q:$Q,'Unit Sales'!$U:$U,'Monthly cashflow'!$B$4,'Unit Sales'!$C:$C,'Monthly cashflow'!$C5,'Unit Sales'!$S:$S,'Monthly cashflow'!CT$3)</f>
        <v>0</v>
      </c>
      <c r="CU5" s="89">
        <f>SUMIFS('Unit Sales'!$Q:$Q,'Unit Sales'!$U:$U,'Monthly cashflow'!$B$4,'Unit Sales'!$C:$C,'Monthly cashflow'!$C5,'Unit Sales'!$S:$S,'Monthly cashflow'!CU$3)</f>
        <v>0</v>
      </c>
      <c r="CV5" s="89">
        <f>SUMIFS('Unit Sales'!$Q:$Q,'Unit Sales'!$U:$U,'Monthly cashflow'!$B$4,'Unit Sales'!$C:$C,'Monthly cashflow'!$C5,'Unit Sales'!$S:$S,'Monthly cashflow'!CV$3)</f>
        <v>0</v>
      </c>
      <c r="CW5" s="89">
        <f>SUMIFS('Unit Sales'!$Q:$Q,'Unit Sales'!$U:$U,'Monthly cashflow'!$B$4,'Unit Sales'!$C:$C,'Monthly cashflow'!$C5,'Unit Sales'!$S:$S,'Monthly cashflow'!CW$3)</f>
        <v>0</v>
      </c>
      <c r="CX5" s="89">
        <f>SUMIFS('Unit Sales'!$Q:$Q,'Unit Sales'!$U:$U,'Monthly cashflow'!$B$4,'Unit Sales'!$C:$C,'Monthly cashflow'!$C5,'Unit Sales'!$S:$S,'Monthly cashflow'!CX$3)</f>
        <v>0</v>
      </c>
      <c r="CY5" s="89">
        <f>SUMIFS('Unit Sales'!$Q:$Q,'Unit Sales'!$U:$U,'Monthly cashflow'!$B$4,'Unit Sales'!$C:$C,'Monthly cashflow'!$C5,'Unit Sales'!$S:$S,'Monthly cashflow'!CY$3)</f>
        <v>0</v>
      </c>
      <c r="CZ5" s="89">
        <f>SUMIFS('Unit Sales'!$Q:$Q,'Unit Sales'!$U:$U,'Monthly cashflow'!$B$4,'Unit Sales'!$C:$C,'Monthly cashflow'!$C5,'Unit Sales'!$S:$S,'Monthly cashflow'!CZ$3)</f>
        <v>0</v>
      </c>
      <c r="DA5" s="89">
        <f>SUMIFS('Unit Sales'!$Q:$Q,'Unit Sales'!$U:$U,'Monthly cashflow'!$B$4,'Unit Sales'!$C:$C,'Monthly cashflow'!$C5,'Unit Sales'!$S:$S,'Monthly cashflow'!DA$3)</f>
        <v>0</v>
      </c>
      <c r="DB5" s="89">
        <f>SUMIFS('Unit Sales'!$Q:$Q,'Unit Sales'!$U:$U,'Monthly cashflow'!$B$4,'Unit Sales'!$C:$C,'Monthly cashflow'!$C5,'Unit Sales'!$S:$S,'Monthly cashflow'!DB$3)</f>
        <v>0</v>
      </c>
      <c r="DC5" s="89">
        <f>SUMIFS('Unit Sales'!$Q:$Q,'Unit Sales'!$U:$U,'Monthly cashflow'!$B$4,'Unit Sales'!$C:$C,'Monthly cashflow'!$C5,'Unit Sales'!$S:$S,'Monthly cashflow'!DC$3)</f>
        <v>0</v>
      </c>
      <c r="DD5" s="89">
        <f>SUMIFS('Unit Sales'!$Q:$Q,'Unit Sales'!$U:$U,'Monthly cashflow'!$B$4,'Unit Sales'!$C:$C,'Monthly cashflow'!$C5,'Unit Sales'!$S:$S,'Monthly cashflow'!DD$3)</f>
        <v>0</v>
      </c>
      <c r="DE5" s="89">
        <f>SUMIFS('Unit Sales'!$Q:$Q,'Unit Sales'!$U:$U,'Monthly cashflow'!$B$4,'Unit Sales'!$C:$C,'Monthly cashflow'!$C5,'Unit Sales'!$S:$S,'Monthly cashflow'!DE$3)</f>
        <v>0</v>
      </c>
      <c r="DF5" s="89">
        <f>SUMIFS('Unit Sales'!$Q:$Q,'Unit Sales'!$U:$U,'Monthly cashflow'!$B$4,'Unit Sales'!$C:$C,'Monthly cashflow'!$C5,'Unit Sales'!$S:$S,'Monthly cashflow'!DF$3)</f>
        <v>0</v>
      </c>
      <c r="DG5" s="89">
        <f>SUMIFS('Unit Sales'!$Q:$Q,'Unit Sales'!$U:$U,'Monthly cashflow'!$B$4,'Unit Sales'!$C:$C,'Monthly cashflow'!$C5,'Unit Sales'!$S:$S,'Monthly cashflow'!DG$3)</f>
        <v>0</v>
      </c>
      <c r="DH5" s="89">
        <f>SUMIFS('Unit Sales'!$Q:$Q,'Unit Sales'!$U:$U,'Monthly cashflow'!$B$4,'Unit Sales'!$C:$C,'Monthly cashflow'!$C5,'Unit Sales'!$S:$S,'Monthly cashflow'!DH$3)</f>
        <v>0</v>
      </c>
      <c r="DI5" s="89">
        <f>SUMIFS('Unit Sales'!$Q:$Q,'Unit Sales'!$U:$U,'Monthly cashflow'!$B$4,'Unit Sales'!$C:$C,'Monthly cashflow'!$C5,'Unit Sales'!$S:$S,'Monthly cashflow'!DI$3)</f>
        <v>0</v>
      </c>
      <c r="DJ5" s="89">
        <f>SUMIFS('Unit Sales'!$Q:$Q,'Unit Sales'!$U:$U,'Monthly cashflow'!$B$4,'Unit Sales'!$C:$C,'Monthly cashflow'!$C5,'Unit Sales'!$S:$S,'Monthly cashflow'!DJ$3)</f>
        <v>0</v>
      </c>
      <c r="DK5" s="89">
        <f>SUMIFS('Unit Sales'!$Q:$Q,'Unit Sales'!$U:$U,'Monthly cashflow'!$B$4,'Unit Sales'!$C:$C,'Monthly cashflow'!$C5,'Unit Sales'!$S:$S,'Monthly cashflow'!DK$3)</f>
        <v>0</v>
      </c>
      <c r="DL5" s="89">
        <f>SUMIFS('Unit Sales'!$Q:$Q,'Unit Sales'!$U:$U,'Monthly cashflow'!$B$4,'Unit Sales'!$C:$C,'Monthly cashflow'!$C5,'Unit Sales'!$S:$S,'Monthly cashflow'!DL$3)</f>
        <v>0</v>
      </c>
      <c r="DM5" s="89">
        <f>SUMIFS('Unit Sales'!$Q:$Q,'Unit Sales'!$U:$U,'Monthly cashflow'!$B$4,'Unit Sales'!$C:$C,'Monthly cashflow'!$C5,'Unit Sales'!$S:$S,'Monthly cashflow'!DM$3)</f>
        <v>0</v>
      </c>
      <c r="DN5" s="89">
        <f>SUMIFS('Unit Sales'!$Q:$Q,'Unit Sales'!$U:$U,'Monthly cashflow'!$B$4,'Unit Sales'!$C:$C,'Monthly cashflow'!$C5,'Unit Sales'!$S:$S,'Monthly cashflow'!DN$3)</f>
        <v>0</v>
      </c>
      <c r="DO5" s="89">
        <f>SUMIFS('Unit Sales'!$Q:$Q,'Unit Sales'!$U:$U,'Monthly cashflow'!$B$4,'Unit Sales'!$C:$C,'Monthly cashflow'!$C5,'Unit Sales'!$S:$S,'Monthly cashflow'!DO$3)</f>
        <v>0</v>
      </c>
      <c r="DP5" s="89">
        <f>SUMIFS('Unit Sales'!$Q:$Q,'Unit Sales'!$U:$U,'Monthly cashflow'!$B$4,'Unit Sales'!$C:$C,'Monthly cashflow'!$C5,'Unit Sales'!$S:$S,'Monthly cashflow'!DP$3)</f>
        <v>0</v>
      </c>
      <c r="DQ5" s="89">
        <f>SUMIFS('Unit Sales'!$Q:$Q,'Unit Sales'!$U:$U,'Monthly cashflow'!$B$4,'Unit Sales'!$C:$C,'Monthly cashflow'!$C5,'Unit Sales'!$S:$S,'Monthly cashflow'!DQ$3)</f>
        <v>0</v>
      </c>
      <c r="DR5" s="89">
        <f>SUMIFS('Unit Sales'!$Q:$Q,'Unit Sales'!$U:$U,'Monthly cashflow'!$B$4,'Unit Sales'!$C:$C,'Monthly cashflow'!$C5,'Unit Sales'!$S:$S,'Monthly cashflow'!DR$3)</f>
        <v>0</v>
      </c>
      <c r="DS5" s="89">
        <f>SUMIFS('Unit Sales'!$Q:$Q,'Unit Sales'!$U:$U,'Monthly cashflow'!$B$4,'Unit Sales'!$C:$C,'Monthly cashflow'!$C5,'Unit Sales'!$S:$S,'Monthly cashflow'!DS$3)</f>
        <v>0</v>
      </c>
      <c r="DT5" s="89">
        <f>SUMIFS('Unit Sales'!$Q:$Q,'Unit Sales'!$U:$U,'Monthly cashflow'!$B$4,'Unit Sales'!$C:$C,'Monthly cashflow'!$C5,'Unit Sales'!$S:$S,'Monthly cashflow'!DT$3)</f>
        <v>0</v>
      </c>
    </row>
    <row r="6" spans="2:125" x14ac:dyDescent="0.3">
      <c r="B6" s="21"/>
      <c r="C6" s="3" t="s">
        <v>15</v>
      </c>
      <c r="D6" s="88">
        <f t="shared" si="0"/>
        <v>0</v>
      </c>
      <c r="E6" s="89">
        <f>SUMIFS('Unit Sales'!$Q:$Q,'Unit Sales'!$U:$U,'Monthly cashflow'!$B$4,'Unit Sales'!$C:$C,'Monthly cashflow'!$C6,'Unit Sales'!$S:$S,'Monthly cashflow'!E$3)</f>
        <v>0</v>
      </c>
      <c r="F6" s="89">
        <f>SUMIFS('Unit Sales'!$Q:$Q,'Unit Sales'!$U:$U,'Monthly cashflow'!$B$4,'Unit Sales'!$C:$C,'Monthly cashflow'!$C6,'Unit Sales'!$S:$S,'Monthly cashflow'!F$3)</f>
        <v>0</v>
      </c>
      <c r="G6" s="89">
        <f>SUMIFS('Unit Sales'!$Q:$Q,'Unit Sales'!$U:$U,'Monthly cashflow'!$B$4,'Unit Sales'!$C:$C,'Monthly cashflow'!$C6,'Unit Sales'!$S:$S,'Monthly cashflow'!G$3)</f>
        <v>0</v>
      </c>
      <c r="H6" s="89">
        <f>SUMIFS('Unit Sales'!$Q:$Q,'Unit Sales'!$U:$U,'Monthly cashflow'!$B$4,'Unit Sales'!$C:$C,'Monthly cashflow'!$C6,'Unit Sales'!$S:$S,'Monthly cashflow'!H$3)</f>
        <v>0</v>
      </c>
      <c r="I6" s="89">
        <f>SUMIFS('Unit Sales'!$Q:$Q,'Unit Sales'!$U:$U,'Monthly cashflow'!$B$4,'Unit Sales'!$C:$C,'Monthly cashflow'!$C6,'Unit Sales'!$S:$S,'Monthly cashflow'!I$3)</f>
        <v>0</v>
      </c>
      <c r="J6" s="89">
        <f>SUMIFS('Unit Sales'!$Q:$Q,'Unit Sales'!$U:$U,'Monthly cashflow'!$B$4,'Unit Sales'!$C:$C,'Monthly cashflow'!$C6,'Unit Sales'!$S:$S,'Monthly cashflow'!J$3)</f>
        <v>0</v>
      </c>
      <c r="K6" s="89">
        <f>SUMIFS('Unit Sales'!$Q:$Q,'Unit Sales'!$U:$U,'Monthly cashflow'!$B$4,'Unit Sales'!$C:$C,'Monthly cashflow'!$C6,'Unit Sales'!$S:$S,'Monthly cashflow'!K$3)</f>
        <v>0</v>
      </c>
      <c r="L6" s="89">
        <f>SUMIFS('Unit Sales'!$Q:$Q,'Unit Sales'!$U:$U,'Monthly cashflow'!$B$4,'Unit Sales'!$C:$C,'Monthly cashflow'!$C6,'Unit Sales'!$S:$S,'Monthly cashflow'!L$3)</f>
        <v>0</v>
      </c>
      <c r="M6" s="89">
        <f>SUMIFS('Unit Sales'!$Q:$Q,'Unit Sales'!$U:$U,'Monthly cashflow'!$B$4,'Unit Sales'!$C:$C,'Monthly cashflow'!$C6,'Unit Sales'!$S:$S,'Monthly cashflow'!M$3)</f>
        <v>0</v>
      </c>
      <c r="N6" s="89">
        <f>SUMIFS('Unit Sales'!$Q:$Q,'Unit Sales'!$U:$U,'Monthly cashflow'!$B$4,'Unit Sales'!$C:$C,'Monthly cashflow'!$C6,'Unit Sales'!$S:$S,'Monthly cashflow'!N$3)</f>
        <v>0</v>
      </c>
      <c r="O6" s="89">
        <f>SUMIFS('Unit Sales'!$Q:$Q,'Unit Sales'!$U:$U,'Monthly cashflow'!$B$4,'Unit Sales'!$C:$C,'Monthly cashflow'!$C6,'Unit Sales'!$S:$S,'Monthly cashflow'!O$3)</f>
        <v>0</v>
      </c>
      <c r="P6" s="89">
        <f>SUMIFS('Unit Sales'!$Q:$Q,'Unit Sales'!$U:$U,'Monthly cashflow'!$B$4,'Unit Sales'!$C:$C,'Monthly cashflow'!$C6,'Unit Sales'!$S:$S,'Monthly cashflow'!P$3)</f>
        <v>0</v>
      </c>
      <c r="Q6" s="89">
        <f>SUMIFS('Unit Sales'!$Q:$Q,'Unit Sales'!$U:$U,'Monthly cashflow'!$B$4,'Unit Sales'!$C:$C,'Monthly cashflow'!$C6,'Unit Sales'!$S:$S,'Monthly cashflow'!Q$3)</f>
        <v>0</v>
      </c>
      <c r="R6" s="89">
        <f>SUMIFS('Unit Sales'!$Q:$Q,'Unit Sales'!$U:$U,'Monthly cashflow'!$B$4,'Unit Sales'!$C:$C,'Monthly cashflow'!$C6,'Unit Sales'!$S:$S,'Monthly cashflow'!R$3)</f>
        <v>0</v>
      </c>
      <c r="S6" s="89">
        <f>SUMIFS('Unit Sales'!$Q:$Q,'Unit Sales'!$U:$U,'Monthly cashflow'!$B$4,'Unit Sales'!$C:$C,'Monthly cashflow'!$C6,'Unit Sales'!$S:$S,'Monthly cashflow'!S$3)</f>
        <v>0</v>
      </c>
      <c r="T6" s="89">
        <f>SUMIFS('Unit Sales'!$Q:$Q,'Unit Sales'!$U:$U,'Monthly cashflow'!$B$4,'Unit Sales'!$C:$C,'Monthly cashflow'!$C6,'Unit Sales'!$S:$S,'Monthly cashflow'!T$3)</f>
        <v>0</v>
      </c>
      <c r="U6" s="89">
        <f>SUMIFS('Unit Sales'!$Q:$Q,'Unit Sales'!$U:$U,'Monthly cashflow'!$B$4,'Unit Sales'!$C:$C,'Monthly cashflow'!$C6,'Unit Sales'!$S:$S,'Monthly cashflow'!U$3)</f>
        <v>0</v>
      </c>
      <c r="V6" s="89">
        <f>SUMIFS('Unit Sales'!$Q:$Q,'Unit Sales'!$U:$U,'Monthly cashflow'!$B$4,'Unit Sales'!$C:$C,'Monthly cashflow'!$C6,'Unit Sales'!$S:$S,'Monthly cashflow'!V$3)</f>
        <v>0</v>
      </c>
      <c r="W6" s="89">
        <f>SUMIFS('Unit Sales'!$Q:$Q,'Unit Sales'!$U:$U,'Monthly cashflow'!$B$4,'Unit Sales'!$C:$C,'Monthly cashflow'!$C6,'Unit Sales'!$S:$S,'Monthly cashflow'!W$3)</f>
        <v>0</v>
      </c>
      <c r="X6" s="89">
        <f>SUMIFS('Unit Sales'!$Q:$Q,'Unit Sales'!$U:$U,'Monthly cashflow'!$B$4,'Unit Sales'!$C:$C,'Monthly cashflow'!$C6,'Unit Sales'!$S:$S,'Monthly cashflow'!X$3)</f>
        <v>0</v>
      </c>
      <c r="Y6" s="89">
        <f>SUMIFS('Unit Sales'!$Q:$Q,'Unit Sales'!$U:$U,'Monthly cashflow'!$B$4,'Unit Sales'!$C:$C,'Monthly cashflow'!$C6,'Unit Sales'!$S:$S,'Monthly cashflow'!Y$3)</f>
        <v>0</v>
      </c>
      <c r="Z6" s="89">
        <f>SUMIFS('Unit Sales'!$Q:$Q,'Unit Sales'!$U:$U,'Monthly cashflow'!$B$4,'Unit Sales'!$C:$C,'Monthly cashflow'!$C6,'Unit Sales'!$S:$S,'Monthly cashflow'!Z$3)</f>
        <v>0</v>
      </c>
      <c r="AA6" s="89">
        <f>SUMIFS('Unit Sales'!$Q:$Q,'Unit Sales'!$U:$U,'Monthly cashflow'!$B$4,'Unit Sales'!$C:$C,'Monthly cashflow'!$C6,'Unit Sales'!$S:$S,'Monthly cashflow'!AA$3)</f>
        <v>0</v>
      </c>
      <c r="AB6" s="89">
        <f>SUMIFS('Unit Sales'!$Q:$Q,'Unit Sales'!$U:$U,'Monthly cashflow'!$B$4,'Unit Sales'!$C:$C,'Monthly cashflow'!$C6,'Unit Sales'!$S:$S,'Monthly cashflow'!AB$3)</f>
        <v>0</v>
      </c>
      <c r="AC6" s="89">
        <f>SUMIFS('Unit Sales'!$Q:$Q,'Unit Sales'!$U:$U,'Monthly cashflow'!$B$4,'Unit Sales'!$C:$C,'Monthly cashflow'!$C6,'Unit Sales'!$S:$S,'Monthly cashflow'!AC$3)</f>
        <v>0</v>
      </c>
      <c r="AD6" s="89">
        <f>SUMIFS('Unit Sales'!$Q:$Q,'Unit Sales'!$U:$U,'Monthly cashflow'!$B$4,'Unit Sales'!$C:$C,'Monthly cashflow'!$C6,'Unit Sales'!$S:$S,'Monthly cashflow'!AD$3)</f>
        <v>0</v>
      </c>
      <c r="AE6" s="89">
        <f>SUMIFS('Unit Sales'!$Q:$Q,'Unit Sales'!$U:$U,'Monthly cashflow'!$B$4,'Unit Sales'!$C:$C,'Monthly cashflow'!$C6,'Unit Sales'!$S:$S,'Monthly cashflow'!AE$3)</f>
        <v>0</v>
      </c>
      <c r="AF6" s="89">
        <f>SUMIFS('Unit Sales'!$Q:$Q,'Unit Sales'!$U:$U,'Monthly cashflow'!$B$4,'Unit Sales'!$C:$C,'Monthly cashflow'!$C6,'Unit Sales'!$S:$S,'Monthly cashflow'!AF$3)</f>
        <v>0</v>
      </c>
      <c r="AG6" s="89">
        <f>SUMIFS('Unit Sales'!$Q:$Q,'Unit Sales'!$U:$U,'Monthly cashflow'!$B$4,'Unit Sales'!$C:$C,'Monthly cashflow'!$C6,'Unit Sales'!$S:$S,'Monthly cashflow'!AG$3)</f>
        <v>0</v>
      </c>
      <c r="AH6" s="89">
        <f>SUMIFS('Unit Sales'!$Q:$Q,'Unit Sales'!$U:$U,'Monthly cashflow'!$B$4,'Unit Sales'!$C:$C,'Monthly cashflow'!$C6,'Unit Sales'!$S:$S,'Monthly cashflow'!AH$3)</f>
        <v>0</v>
      </c>
      <c r="AI6" s="89">
        <f>SUMIFS('Unit Sales'!$Q:$Q,'Unit Sales'!$U:$U,'Monthly cashflow'!$B$4,'Unit Sales'!$C:$C,'Monthly cashflow'!$C6,'Unit Sales'!$S:$S,'Monthly cashflow'!AI$3)</f>
        <v>0</v>
      </c>
      <c r="AJ6" s="89">
        <f>SUMIFS('Unit Sales'!$Q:$Q,'Unit Sales'!$U:$U,'Monthly cashflow'!$B$4,'Unit Sales'!$C:$C,'Monthly cashflow'!$C6,'Unit Sales'!$S:$S,'Monthly cashflow'!AJ$3)</f>
        <v>0</v>
      </c>
      <c r="AK6" s="89">
        <f>SUMIFS('Unit Sales'!$Q:$Q,'Unit Sales'!$U:$U,'Monthly cashflow'!$B$4,'Unit Sales'!$C:$C,'Monthly cashflow'!$C6,'Unit Sales'!$S:$S,'Monthly cashflow'!AK$3)</f>
        <v>0</v>
      </c>
      <c r="AL6" s="89">
        <f>SUMIFS('Unit Sales'!$Q:$Q,'Unit Sales'!$U:$U,'Monthly cashflow'!$B$4,'Unit Sales'!$C:$C,'Monthly cashflow'!$C6,'Unit Sales'!$S:$S,'Monthly cashflow'!AL$3)</f>
        <v>0</v>
      </c>
      <c r="AM6" s="89">
        <f>SUMIFS('Unit Sales'!$Q:$Q,'Unit Sales'!$U:$U,'Monthly cashflow'!$B$4,'Unit Sales'!$C:$C,'Monthly cashflow'!$C6,'Unit Sales'!$S:$S,'Monthly cashflow'!AM$3)</f>
        <v>0</v>
      </c>
      <c r="AN6" s="89">
        <f>SUMIFS('Unit Sales'!$Q:$Q,'Unit Sales'!$U:$U,'Monthly cashflow'!$B$4,'Unit Sales'!$C:$C,'Monthly cashflow'!$C6,'Unit Sales'!$S:$S,'Monthly cashflow'!AN$3)</f>
        <v>0</v>
      </c>
      <c r="AO6" s="89">
        <f>SUMIFS('Unit Sales'!$Q:$Q,'Unit Sales'!$U:$U,'Monthly cashflow'!$B$4,'Unit Sales'!$C:$C,'Monthly cashflow'!$C6,'Unit Sales'!$S:$S,'Monthly cashflow'!AO$3)</f>
        <v>0</v>
      </c>
      <c r="AP6" s="89">
        <f>SUMIFS('Unit Sales'!$Q:$Q,'Unit Sales'!$U:$U,'Monthly cashflow'!$B$4,'Unit Sales'!$C:$C,'Monthly cashflow'!$C6,'Unit Sales'!$S:$S,'Monthly cashflow'!AP$3)</f>
        <v>0</v>
      </c>
      <c r="AQ6" s="89">
        <f>SUMIFS('Unit Sales'!$Q:$Q,'Unit Sales'!$U:$U,'Monthly cashflow'!$B$4,'Unit Sales'!$C:$C,'Monthly cashflow'!$C6,'Unit Sales'!$S:$S,'Monthly cashflow'!AQ$3)</f>
        <v>0</v>
      </c>
      <c r="AR6" s="89">
        <f>SUMIFS('Unit Sales'!$Q:$Q,'Unit Sales'!$U:$U,'Monthly cashflow'!$B$4,'Unit Sales'!$C:$C,'Monthly cashflow'!$C6,'Unit Sales'!$S:$S,'Monthly cashflow'!AR$3)</f>
        <v>0</v>
      </c>
      <c r="AS6" s="89">
        <f>SUMIFS('Unit Sales'!$Q:$Q,'Unit Sales'!$U:$U,'Monthly cashflow'!$B$4,'Unit Sales'!$C:$C,'Monthly cashflow'!$C6,'Unit Sales'!$S:$S,'Monthly cashflow'!AS$3)</f>
        <v>0</v>
      </c>
      <c r="AT6" s="89">
        <f>SUMIFS('Unit Sales'!$Q:$Q,'Unit Sales'!$U:$U,'Monthly cashflow'!$B$4,'Unit Sales'!$C:$C,'Monthly cashflow'!$C6,'Unit Sales'!$S:$S,'Monthly cashflow'!AT$3)</f>
        <v>0</v>
      </c>
      <c r="AU6" s="89">
        <f>SUMIFS('Unit Sales'!$Q:$Q,'Unit Sales'!$U:$U,'Monthly cashflow'!$B$4,'Unit Sales'!$C:$C,'Monthly cashflow'!$C6,'Unit Sales'!$S:$S,'Monthly cashflow'!AU$3)</f>
        <v>0</v>
      </c>
      <c r="AV6" s="89">
        <f>SUMIFS('Unit Sales'!$Q:$Q,'Unit Sales'!$U:$U,'Monthly cashflow'!$B$4,'Unit Sales'!$C:$C,'Monthly cashflow'!$C6,'Unit Sales'!$S:$S,'Monthly cashflow'!AV$3)</f>
        <v>0</v>
      </c>
      <c r="AW6" s="89">
        <f>SUMIFS('Unit Sales'!$Q:$Q,'Unit Sales'!$U:$U,'Monthly cashflow'!$B$4,'Unit Sales'!$C:$C,'Monthly cashflow'!$C6,'Unit Sales'!$S:$S,'Monthly cashflow'!AW$3)</f>
        <v>0</v>
      </c>
      <c r="AX6" s="89">
        <f>SUMIFS('Unit Sales'!$Q:$Q,'Unit Sales'!$U:$U,'Monthly cashflow'!$B$4,'Unit Sales'!$C:$C,'Monthly cashflow'!$C6,'Unit Sales'!$S:$S,'Monthly cashflow'!AX$3)</f>
        <v>0</v>
      </c>
      <c r="AY6" s="89">
        <f>SUMIFS('Unit Sales'!$Q:$Q,'Unit Sales'!$U:$U,'Monthly cashflow'!$B$4,'Unit Sales'!$C:$C,'Monthly cashflow'!$C6,'Unit Sales'!$S:$S,'Monthly cashflow'!AY$3)</f>
        <v>0</v>
      </c>
      <c r="AZ6" s="89">
        <f>SUMIFS('Unit Sales'!$Q:$Q,'Unit Sales'!$U:$U,'Monthly cashflow'!$B$4,'Unit Sales'!$C:$C,'Monthly cashflow'!$C6,'Unit Sales'!$S:$S,'Monthly cashflow'!AZ$3)</f>
        <v>0</v>
      </c>
      <c r="BA6" s="89">
        <f>SUMIFS('Unit Sales'!$Q:$Q,'Unit Sales'!$U:$U,'Monthly cashflow'!$B$4,'Unit Sales'!$C:$C,'Monthly cashflow'!$C6,'Unit Sales'!$S:$S,'Monthly cashflow'!BA$3)</f>
        <v>0</v>
      </c>
      <c r="BB6" s="89">
        <f>SUMIFS('Unit Sales'!$Q:$Q,'Unit Sales'!$U:$U,'Monthly cashflow'!$B$4,'Unit Sales'!$C:$C,'Monthly cashflow'!$C6,'Unit Sales'!$S:$S,'Monthly cashflow'!BB$3)</f>
        <v>0</v>
      </c>
      <c r="BC6" s="89">
        <f>SUMIFS('Unit Sales'!$Q:$Q,'Unit Sales'!$U:$U,'Monthly cashflow'!$B$4,'Unit Sales'!$C:$C,'Monthly cashflow'!$C6,'Unit Sales'!$S:$S,'Monthly cashflow'!BC$3)</f>
        <v>0</v>
      </c>
      <c r="BD6" s="89">
        <f>SUMIFS('Unit Sales'!$Q:$Q,'Unit Sales'!$U:$U,'Monthly cashflow'!$B$4,'Unit Sales'!$C:$C,'Monthly cashflow'!$C6,'Unit Sales'!$S:$S,'Monthly cashflow'!BD$3)</f>
        <v>0</v>
      </c>
      <c r="BE6" s="89">
        <f>SUMIFS('Unit Sales'!$Q:$Q,'Unit Sales'!$U:$U,'Monthly cashflow'!$B$4,'Unit Sales'!$C:$C,'Monthly cashflow'!$C6,'Unit Sales'!$S:$S,'Monthly cashflow'!BE$3)</f>
        <v>0</v>
      </c>
      <c r="BF6" s="89">
        <f>SUMIFS('Unit Sales'!$Q:$Q,'Unit Sales'!$U:$U,'Monthly cashflow'!$B$4,'Unit Sales'!$C:$C,'Monthly cashflow'!$C6,'Unit Sales'!$S:$S,'Monthly cashflow'!BF$3)</f>
        <v>0</v>
      </c>
      <c r="BG6" s="89">
        <f>SUMIFS('Unit Sales'!$Q:$Q,'Unit Sales'!$U:$U,'Monthly cashflow'!$B$4,'Unit Sales'!$C:$C,'Monthly cashflow'!$C6,'Unit Sales'!$S:$S,'Monthly cashflow'!BG$3)</f>
        <v>0</v>
      </c>
      <c r="BH6" s="89">
        <f>SUMIFS('Unit Sales'!$Q:$Q,'Unit Sales'!$U:$U,'Monthly cashflow'!$B$4,'Unit Sales'!$C:$C,'Monthly cashflow'!$C6,'Unit Sales'!$S:$S,'Monthly cashflow'!BH$3)</f>
        <v>0</v>
      </c>
      <c r="BI6" s="89">
        <f>SUMIFS('Unit Sales'!$Q:$Q,'Unit Sales'!$U:$U,'Monthly cashflow'!$B$4,'Unit Sales'!$C:$C,'Monthly cashflow'!$C6,'Unit Sales'!$S:$S,'Monthly cashflow'!BI$3)</f>
        <v>0</v>
      </c>
      <c r="BJ6" s="89">
        <f>SUMIFS('Unit Sales'!$Q:$Q,'Unit Sales'!$U:$U,'Monthly cashflow'!$B$4,'Unit Sales'!$C:$C,'Monthly cashflow'!$C6,'Unit Sales'!$S:$S,'Monthly cashflow'!BJ$3)</f>
        <v>0</v>
      </c>
      <c r="BK6" s="89">
        <f>SUMIFS('Unit Sales'!$Q:$Q,'Unit Sales'!$U:$U,'Monthly cashflow'!$B$4,'Unit Sales'!$C:$C,'Monthly cashflow'!$C6,'Unit Sales'!$S:$S,'Monthly cashflow'!BK$3)</f>
        <v>0</v>
      </c>
      <c r="BL6" s="89">
        <f>SUMIFS('Unit Sales'!$Q:$Q,'Unit Sales'!$U:$U,'Monthly cashflow'!$B$4,'Unit Sales'!$C:$C,'Monthly cashflow'!$C6,'Unit Sales'!$S:$S,'Monthly cashflow'!BL$3)</f>
        <v>0</v>
      </c>
      <c r="BM6" s="89">
        <f>SUMIFS('Unit Sales'!$Q:$Q,'Unit Sales'!$U:$U,'Monthly cashflow'!$B$4,'Unit Sales'!$C:$C,'Monthly cashflow'!$C6,'Unit Sales'!$S:$S,'Monthly cashflow'!BM$3)</f>
        <v>0</v>
      </c>
      <c r="BN6" s="89">
        <f>SUMIFS('Unit Sales'!$Q:$Q,'Unit Sales'!$U:$U,'Monthly cashflow'!$B$4,'Unit Sales'!$C:$C,'Monthly cashflow'!$C6,'Unit Sales'!$S:$S,'Monthly cashflow'!BN$3)</f>
        <v>0</v>
      </c>
      <c r="BO6" s="89">
        <f>SUMIFS('Unit Sales'!$Q:$Q,'Unit Sales'!$U:$U,'Monthly cashflow'!$B$4,'Unit Sales'!$C:$C,'Monthly cashflow'!$C6,'Unit Sales'!$S:$S,'Monthly cashflow'!BO$3)</f>
        <v>0</v>
      </c>
      <c r="BP6" s="89">
        <f>SUMIFS('Unit Sales'!$Q:$Q,'Unit Sales'!$U:$U,'Monthly cashflow'!$B$4,'Unit Sales'!$C:$C,'Monthly cashflow'!$C6,'Unit Sales'!$S:$S,'Monthly cashflow'!BP$3)</f>
        <v>0</v>
      </c>
      <c r="BQ6" s="89">
        <f>SUMIFS('Unit Sales'!$Q:$Q,'Unit Sales'!$U:$U,'Monthly cashflow'!$B$4,'Unit Sales'!$C:$C,'Monthly cashflow'!$C6,'Unit Sales'!$S:$S,'Monthly cashflow'!BQ$3)</f>
        <v>0</v>
      </c>
      <c r="BR6" s="89">
        <f>SUMIFS('Unit Sales'!$Q:$Q,'Unit Sales'!$U:$U,'Monthly cashflow'!$B$4,'Unit Sales'!$C:$C,'Monthly cashflow'!$C6,'Unit Sales'!$S:$S,'Monthly cashflow'!BR$3)</f>
        <v>0</v>
      </c>
      <c r="BS6" s="89">
        <f>SUMIFS('Unit Sales'!$Q:$Q,'Unit Sales'!$U:$U,'Monthly cashflow'!$B$4,'Unit Sales'!$C:$C,'Monthly cashflow'!$C6,'Unit Sales'!$S:$S,'Monthly cashflow'!BS$3)</f>
        <v>0</v>
      </c>
      <c r="BT6" s="89">
        <f>SUMIFS('Unit Sales'!$Q:$Q,'Unit Sales'!$U:$U,'Monthly cashflow'!$B$4,'Unit Sales'!$C:$C,'Monthly cashflow'!$C6,'Unit Sales'!$S:$S,'Monthly cashflow'!BT$3)</f>
        <v>0</v>
      </c>
      <c r="BU6" s="89">
        <f>SUMIFS('Unit Sales'!$Q:$Q,'Unit Sales'!$U:$U,'Monthly cashflow'!$B$4,'Unit Sales'!$C:$C,'Monthly cashflow'!$C6,'Unit Sales'!$S:$S,'Monthly cashflow'!BU$3)</f>
        <v>0</v>
      </c>
      <c r="BV6" s="89">
        <f>SUMIFS('Unit Sales'!$Q:$Q,'Unit Sales'!$U:$U,'Monthly cashflow'!$B$4,'Unit Sales'!$C:$C,'Monthly cashflow'!$C6,'Unit Sales'!$S:$S,'Monthly cashflow'!BV$3)</f>
        <v>0</v>
      </c>
      <c r="BW6" s="89">
        <f>SUMIFS('Unit Sales'!$Q:$Q,'Unit Sales'!$U:$U,'Monthly cashflow'!$B$4,'Unit Sales'!$C:$C,'Monthly cashflow'!$C6,'Unit Sales'!$S:$S,'Monthly cashflow'!BW$3)</f>
        <v>0</v>
      </c>
      <c r="BX6" s="89">
        <f>SUMIFS('Unit Sales'!$Q:$Q,'Unit Sales'!$U:$U,'Monthly cashflow'!$B$4,'Unit Sales'!$C:$C,'Monthly cashflow'!$C6,'Unit Sales'!$S:$S,'Monthly cashflow'!BX$3)</f>
        <v>0</v>
      </c>
      <c r="BY6" s="89">
        <f>SUMIFS('Unit Sales'!$Q:$Q,'Unit Sales'!$U:$U,'Monthly cashflow'!$B$4,'Unit Sales'!$C:$C,'Monthly cashflow'!$C6,'Unit Sales'!$S:$S,'Monthly cashflow'!BY$3)</f>
        <v>0</v>
      </c>
      <c r="BZ6" s="89">
        <f>SUMIFS('Unit Sales'!$Q:$Q,'Unit Sales'!$U:$U,'Monthly cashflow'!$B$4,'Unit Sales'!$C:$C,'Monthly cashflow'!$C6,'Unit Sales'!$S:$S,'Monthly cashflow'!BZ$3)</f>
        <v>0</v>
      </c>
      <c r="CA6" s="89">
        <f>SUMIFS('Unit Sales'!$Q:$Q,'Unit Sales'!$U:$U,'Monthly cashflow'!$B$4,'Unit Sales'!$C:$C,'Monthly cashflow'!$C6,'Unit Sales'!$S:$S,'Monthly cashflow'!CA$3)</f>
        <v>0</v>
      </c>
      <c r="CB6" s="89">
        <f>SUMIFS('Unit Sales'!$Q:$Q,'Unit Sales'!$U:$U,'Monthly cashflow'!$B$4,'Unit Sales'!$C:$C,'Monthly cashflow'!$C6,'Unit Sales'!$S:$S,'Monthly cashflow'!CB$3)</f>
        <v>0</v>
      </c>
      <c r="CC6" s="89">
        <f>SUMIFS('Unit Sales'!$Q:$Q,'Unit Sales'!$U:$U,'Monthly cashflow'!$B$4,'Unit Sales'!$C:$C,'Monthly cashflow'!$C6,'Unit Sales'!$S:$S,'Monthly cashflow'!CC$3)</f>
        <v>0</v>
      </c>
      <c r="CD6" s="89">
        <f>SUMIFS('Unit Sales'!$Q:$Q,'Unit Sales'!$U:$U,'Monthly cashflow'!$B$4,'Unit Sales'!$C:$C,'Monthly cashflow'!$C6,'Unit Sales'!$S:$S,'Monthly cashflow'!CD$3)</f>
        <v>0</v>
      </c>
      <c r="CE6" s="89">
        <f>SUMIFS('Unit Sales'!$Q:$Q,'Unit Sales'!$U:$U,'Monthly cashflow'!$B$4,'Unit Sales'!$C:$C,'Monthly cashflow'!$C6,'Unit Sales'!$S:$S,'Monthly cashflow'!CE$3)</f>
        <v>0</v>
      </c>
      <c r="CF6" s="89">
        <f>SUMIFS('Unit Sales'!$Q:$Q,'Unit Sales'!$U:$U,'Monthly cashflow'!$B$4,'Unit Sales'!$C:$C,'Monthly cashflow'!$C6,'Unit Sales'!$S:$S,'Monthly cashflow'!CF$3)</f>
        <v>0</v>
      </c>
      <c r="CG6" s="89">
        <f>SUMIFS('Unit Sales'!$Q:$Q,'Unit Sales'!$U:$U,'Monthly cashflow'!$B$4,'Unit Sales'!$C:$C,'Monthly cashflow'!$C6,'Unit Sales'!$S:$S,'Monthly cashflow'!CG$3)</f>
        <v>0</v>
      </c>
      <c r="CH6" s="89">
        <f>SUMIFS('Unit Sales'!$Q:$Q,'Unit Sales'!$U:$U,'Monthly cashflow'!$B$4,'Unit Sales'!$C:$C,'Monthly cashflow'!$C6,'Unit Sales'!$S:$S,'Monthly cashflow'!CH$3)</f>
        <v>0</v>
      </c>
      <c r="CI6" s="89">
        <f>SUMIFS('Unit Sales'!$Q:$Q,'Unit Sales'!$U:$U,'Monthly cashflow'!$B$4,'Unit Sales'!$C:$C,'Monthly cashflow'!$C6,'Unit Sales'!$S:$S,'Monthly cashflow'!CI$3)</f>
        <v>0</v>
      </c>
      <c r="CJ6" s="89">
        <f>SUMIFS('Unit Sales'!$Q:$Q,'Unit Sales'!$U:$U,'Monthly cashflow'!$B$4,'Unit Sales'!$C:$C,'Monthly cashflow'!$C6,'Unit Sales'!$S:$S,'Monthly cashflow'!CJ$3)</f>
        <v>0</v>
      </c>
      <c r="CK6" s="89">
        <f>SUMIFS('Unit Sales'!$Q:$Q,'Unit Sales'!$U:$U,'Monthly cashflow'!$B$4,'Unit Sales'!$C:$C,'Monthly cashflow'!$C6,'Unit Sales'!$S:$S,'Monthly cashflow'!CK$3)</f>
        <v>0</v>
      </c>
      <c r="CL6" s="89">
        <f>SUMIFS('Unit Sales'!$Q:$Q,'Unit Sales'!$U:$U,'Monthly cashflow'!$B$4,'Unit Sales'!$C:$C,'Monthly cashflow'!$C6,'Unit Sales'!$S:$S,'Monthly cashflow'!CL$3)</f>
        <v>0</v>
      </c>
      <c r="CM6" s="89">
        <f>SUMIFS('Unit Sales'!$Q:$Q,'Unit Sales'!$U:$U,'Monthly cashflow'!$B$4,'Unit Sales'!$C:$C,'Monthly cashflow'!$C6,'Unit Sales'!$S:$S,'Monthly cashflow'!CM$3)</f>
        <v>0</v>
      </c>
      <c r="CN6" s="89">
        <f>SUMIFS('Unit Sales'!$Q:$Q,'Unit Sales'!$U:$U,'Monthly cashflow'!$B$4,'Unit Sales'!$C:$C,'Monthly cashflow'!$C6,'Unit Sales'!$S:$S,'Monthly cashflow'!CN$3)</f>
        <v>0</v>
      </c>
      <c r="CO6" s="89">
        <f>SUMIFS('Unit Sales'!$Q:$Q,'Unit Sales'!$U:$U,'Monthly cashflow'!$B$4,'Unit Sales'!$C:$C,'Monthly cashflow'!$C6,'Unit Sales'!$S:$S,'Monthly cashflow'!CO$3)</f>
        <v>0</v>
      </c>
      <c r="CP6" s="89">
        <f>SUMIFS('Unit Sales'!$Q:$Q,'Unit Sales'!$U:$U,'Monthly cashflow'!$B$4,'Unit Sales'!$C:$C,'Monthly cashflow'!$C6,'Unit Sales'!$S:$S,'Monthly cashflow'!CP$3)</f>
        <v>0</v>
      </c>
      <c r="CQ6" s="89">
        <f>SUMIFS('Unit Sales'!$Q:$Q,'Unit Sales'!$U:$U,'Monthly cashflow'!$B$4,'Unit Sales'!$C:$C,'Monthly cashflow'!$C6,'Unit Sales'!$S:$S,'Monthly cashflow'!CQ$3)</f>
        <v>0</v>
      </c>
      <c r="CR6" s="89">
        <f>SUMIFS('Unit Sales'!$Q:$Q,'Unit Sales'!$U:$U,'Monthly cashflow'!$B$4,'Unit Sales'!$C:$C,'Monthly cashflow'!$C6,'Unit Sales'!$S:$S,'Monthly cashflow'!CR$3)</f>
        <v>0</v>
      </c>
      <c r="CS6" s="89">
        <f>SUMIFS('Unit Sales'!$Q:$Q,'Unit Sales'!$U:$U,'Monthly cashflow'!$B$4,'Unit Sales'!$C:$C,'Monthly cashflow'!$C6,'Unit Sales'!$S:$S,'Monthly cashflow'!CS$3)</f>
        <v>0</v>
      </c>
      <c r="CT6" s="89">
        <f>SUMIFS('Unit Sales'!$Q:$Q,'Unit Sales'!$U:$U,'Monthly cashflow'!$B$4,'Unit Sales'!$C:$C,'Monthly cashflow'!$C6,'Unit Sales'!$S:$S,'Monthly cashflow'!CT$3)</f>
        <v>0</v>
      </c>
      <c r="CU6" s="89">
        <f>SUMIFS('Unit Sales'!$Q:$Q,'Unit Sales'!$U:$U,'Monthly cashflow'!$B$4,'Unit Sales'!$C:$C,'Monthly cashflow'!$C6,'Unit Sales'!$S:$S,'Monthly cashflow'!CU$3)</f>
        <v>0</v>
      </c>
      <c r="CV6" s="89">
        <f>SUMIFS('Unit Sales'!$Q:$Q,'Unit Sales'!$U:$U,'Monthly cashflow'!$B$4,'Unit Sales'!$C:$C,'Monthly cashflow'!$C6,'Unit Sales'!$S:$S,'Monthly cashflow'!CV$3)</f>
        <v>0</v>
      </c>
      <c r="CW6" s="89">
        <f>SUMIFS('Unit Sales'!$Q:$Q,'Unit Sales'!$U:$U,'Monthly cashflow'!$B$4,'Unit Sales'!$C:$C,'Monthly cashflow'!$C6,'Unit Sales'!$S:$S,'Monthly cashflow'!CW$3)</f>
        <v>0</v>
      </c>
      <c r="CX6" s="89">
        <f>SUMIFS('Unit Sales'!$Q:$Q,'Unit Sales'!$U:$U,'Monthly cashflow'!$B$4,'Unit Sales'!$C:$C,'Monthly cashflow'!$C6,'Unit Sales'!$S:$S,'Monthly cashflow'!CX$3)</f>
        <v>0</v>
      </c>
      <c r="CY6" s="89">
        <f>SUMIFS('Unit Sales'!$Q:$Q,'Unit Sales'!$U:$U,'Monthly cashflow'!$B$4,'Unit Sales'!$C:$C,'Monthly cashflow'!$C6,'Unit Sales'!$S:$S,'Monthly cashflow'!CY$3)</f>
        <v>0</v>
      </c>
      <c r="CZ6" s="89">
        <f>SUMIFS('Unit Sales'!$Q:$Q,'Unit Sales'!$U:$U,'Monthly cashflow'!$B$4,'Unit Sales'!$C:$C,'Monthly cashflow'!$C6,'Unit Sales'!$S:$S,'Monthly cashflow'!CZ$3)</f>
        <v>0</v>
      </c>
      <c r="DA6" s="89">
        <f>SUMIFS('Unit Sales'!$Q:$Q,'Unit Sales'!$U:$U,'Monthly cashflow'!$B$4,'Unit Sales'!$C:$C,'Monthly cashflow'!$C6,'Unit Sales'!$S:$S,'Monthly cashflow'!DA$3)</f>
        <v>0</v>
      </c>
      <c r="DB6" s="89">
        <f>SUMIFS('Unit Sales'!$Q:$Q,'Unit Sales'!$U:$U,'Monthly cashflow'!$B$4,'Unit Sales'!$C:$C,'Monthly cashflow'!$C6,'Unit Sales'!$S:$S,'Monthly cashflow'!DB$3)</f>
        <v>0</v>
      </c>
      <c r="DC6" s="89">
        <f>SUMIFS('Unit Sales'!$Q:$Q,'Unit Sales'!$U:$U,'Monthly cashflow'!$B$4,'Unit Sales'!$C:$C,'Monthly cashflow'!$C6,'Unit Sales'!$S:$S,'Monthly cashflow'!DC$3)</f>
        <v>0</v>
      </c>
      <c r="DD6" s="89">
        <f>SUMIFS('Unit Sales'!$Q:$Q,'Unit Sales'!$U:$U,'Monthly cashflow'!$B$4,'Unit Sales'!$C:$C,'Monthly cashflow'!$C6,'Unit Sales'!$S:$S,'Monthly cashflow'!DD$3)</f>
        <v>0</v>
      </c>
      <c r="DE6" s="89">
        <f>SUMIFS('Unit Sales'!$Q:$Q,'Unit Sales'!$U:$U,'Monthly cashflow'!$B$4,'Unit Sales'!$C:$C,'Monthly cashflow'!$C6,'Unit Sales'!$S:$S,'Monthly cashflow'!DE$3)</f>
        <v>0</v>
      </c>
      <c r="DF6" s="89">
        <f>SUMIFS('Unit Sales'!$Q:$Q,'Unit Sales'!$U:$U,'Monthly cashflow'!$B$4,'Unit Sales'!$C:$C,'Monthly cashflow'!$C6,'Unit Sales'!$S:$S,'Monthly cashflow'!DF$3)</f>
        <v>0</v>
      </c>
      <c r="DG6" s="89">
        <f>SUMIFS('Unit Sales'!$Q:$Q,'Unit Sales'!$U:$U,'Monthly cashflow'!$B$4,'Unit Sales'!$C:$C,'Monthly cashflow'!$C6,'Unit Sales'!$S:$S,'Monthly cashflow'!DG$3)</f>
        <v>0</v>
      </c>
      <c r="DH6" s="89">
        <f>SUMIFS('Unit Sales'!$Q:$Q,'Unit Sales'!$U:$U,'Monthly cashflow'!$B$4,'Unit Sales'!$C:$C,'Monthly cashflow'!$C6,'Unit Sales'!$S:$S,'Monthly cashflow'!DH$3)</f>
        <v>0</v>
      </c>
      <c r="DI6" s="89">
        <f>SUMIFS('Unit Sales'!$Q:$Q,'Unit Sales'!$U:$U,'Monthly cashflow'!$B$4,'Unit Sales'!$C:$C,'Monthly cashflow'!$C6,'Unit Sales'!$S:$S,'Monthly cashflow'!DI$3)</f>
        <v>0</v>
      </c>
      <c r="DJ6" s="89">
        <f>SUMIFS('Unit Sales'!$Q:$Q,'Unit Sales'!$U:$U,'Monthly cashflow'!$B$4,'Unit Sales'!$C:$C,'Monthly cashflow'!$C6,'Unit Sales'!$S:$S,'Monthly cashflow'!DJ$3)</f>
        <v>0</v>
      </c>
      <c r="DK6" s="89">
        <f>SUMIFS('Unit Sales'!$Q:$Q,'Unit Sales'!$U:$U,'Monthly cashflow'!$B$4,'Unit Sales'!$C:$C,'Monthly cashflow'!$C6,'Unit Sales'!$S:$S,'Monthly cashflow'!DK$3)</f>
        <v>0</v>
      </c>
      <c r="DL6" s="89">
        <f>SUMIFS('Unit Sales'!$Q:$Q,'Unit Sales'!$U:$U,'Monthly cashflow'!$B$4,'Unit Sales'!$C:$C,'Monthly cashflow'!$C6,'Unit Sales'!$S:$S,'Monthly cashflow'!DL$3)</f>
        <v>0</v>
      </c>
      <c r="DM6" s="89">
        <f>SUMIFS('Unit Sales'!$Q:$Q,'Unit Sales'!$U:$U,'Monthly cashflow'!$B$4,'Unit Sales'!$C:$C,'Monthly cashflow'!$C6,'Unit Sales'!$S:$S,'Monthly cashflow'!DM$3)</f>
        <v>0</v>
      </c>
      <c r="DN6" s="89">
        <f>SUMIFS('Unit Sales'!$Q:$Q,'Unit Sales'!$U:$U,'Monthly cashflow'!$B$4,'Unit Sales'!$C:$C,'Monthly cashflow'!$C6,'Unit Sales'!$S:$S,'Monthly cashflow'!DN$3)</f>
        <v>0</v>
      </c>
      <c r="DO6" s="89">
        <f>SUMIFS('Unit Sales'!$Q:$Q,'Unit Sales'!$U:$U,'Monthly cashflow'!$B$4,'Unit Sales'!$C:$C,'Monthly cashflow'!$C6,'Unit Sales'!$S:$S,'Monthly cashflow'!DO$3)</f>
        <v>0</v>
      </c>
      <c r="DP6" s="89">
        <f>SUMIFS('Unit Sales'!$Q:$Q,'Unit Sales'!$U:$U,'Monthly cashflow'!$B$4,'Unit Sales'!$C:$C,'Monthly cashflow'!$C6,'Unit Sales'!$S:$S,'Monthly cashflow'!DP$3)</f>
        <v>0</v>
      </c>
      <c r="DQ6" s="89">
        <f>SUMIFS('Unit Sales'!$Q:$Q,'Unit Sales'!$U:$U,'Monthly cashflow'!$B$4,'Unit Sales'!$C:$C,'Monthly cashflow'!$C6,'Unit Sales'!$S:$S,'Monthly cashflow'!DQ$3)</f>
        <v>0</v>
      </c>
      <c r="DR6" s="89">
        <f>SUMIFS('Unit Sales'!$Q:$Q,'Unit Sales'!$U:$U,'Monthly cashflow'!$B$4,'Unit Sales'!$C:$C,'Monthly cashflow'!$C6,'Unit Sales'!$S:$S,'Monthly cashflow'!DR$3)</f>
        <v>0</v>
      </c>
      <c r="DS6" s="89">
        <f>SUMIFS('Unit Sales'!$Q:$Q,'Unit Sales'!$U:$U,'Monthly cashflow'!$B$4,'Unit Sales'!$C:$C,'Monthly cashflow'!$C6,'Unit Sales'!$S:$S,'Monthly cashflow'!DS$3)</f>
        <v>0</v>
      </c>
      <c r="DT6" s="89">
        <f>SUMIFS('Unit Sales'!$Q:$Q,'Unit Sales'!$U:$U,'Monthly cashflow'!$B$4,'Unit Sales'!$C:$C,'Monthly cashflow'!$C6,'Unit Sales'!$S:$S,'Monthly cashflow'!DT$3)</f>
        <v>0</v>
      </c>
    </row>
    <row r="7" spans="2:125" x14ac:dyDescent="0.3">
      <c r="B7" s="21"/>
      <c r="C7" s="3" t="s">
        <v>26</v>
      </c>
      <c r="D7" s="88">
        <f t="shared" si="0"/>
        <v>0</v>
      </c>
      <c r="E7" s="89">
        <f>SUMIFS('Unit Sales'!$Q:$Q,'Unit Sales'!$U:$U,'Monthly cashflow'!$B$4,'Unit Sales'!$C:$C,'Monthly cashflow'!$C7,'Unit Sales'!$S:$S,'Monthly cashflow'!E$3)</f>
        <v>0</v>
      </c>
      <c r="F7" s="89">
        <f>SUMIFS('Unit Sales'!$Q:$Q,'Unit Sales'!$U:$U,'Monthly cashflow'!$B$4,'Unit Sales'!$C:$C,'Monthly cashflow'!$C7,'Unit Sales'!$S:$S,'Monthly cashflow'!F$3)</f>
        <v>0</v>
      </c>
      <c r="G7" s="89">
        <f>SUMIFS('Unit Sales'!$Q:$Q,'Unit Sales'!$U:$U,'Monthly cashflow'!$B$4,'Unit Sales'!$C:$C,'Monthly cashflow'!$C7,'Unit Sales'!$S:$S,'Monthly cashflow'!G$3)</f>
        <v>0</v>
      </c>
      <c r="H7" s="89">
        <f>SUMIFS('Unit Sales'!$Q:$Q,'Unit Sales'!$U:$U,'Monthly cashflow'!$B$4,'Unit Sales'!$C:$C,'Monthly cashflow'!$C7,'Unit Sales'!$S:$S,'Monthly cashflow'!H$3)</f>
        <v>0</v>
      </c>
      <c r="I7" s="89">
        <f>SUMIFS('Unit Sales'!$Q:$Q,'Unit Sales'!$U:$U,'Monthly cashflow'!$B$4,'Unit Sales'!$C:$C,'Monthly cashflow'!$C7,'Unit Sales'!$S:$S,'Monthly cashflow'!I$3)</f>
        <v>0</v>
      </c>
      <c r="J7" s="89">
        <f>SUMIFS('Unit Sales'!$Q:$Q,'Unit Sales'!$U:$U,'Monthly cashflow'!$B$4,'Unit Sales'!$C:$C,'Monthly cashflow'!$C7,'Unit Sales'!$S:$S,'Monthly cashflow'!J$3)</f>
        <v>0</v>
      </c>
      <c r="K7" s="89">
        <f>SUMIFS('Unit Sales'!$Q:$Q,'Unit Sales'!$U:$U,'Monthly cashflow'!$B$4,'Unit Sales'!$C:$C,'Monthly cashflow'!$C7,'Unit Sales'!$S:$S,'Monthly cashflow'!K$3)</f>
        <v>0</v>
      </c>
      <c r="L7" s="89">
        <f>SUMIFS('Unit Sales'!$Q:$Q,'Unit Sales'!$U:$U,'Monthly cashflow'!$B$4,'Unit Sales'!$C:$C,'Monthly cashflow'!$C7,'Unit Sales'!$S:$S,'Monthly cashflow'!L$3)</f>
        <v>0</v>
      </c>
      <c r="M7" s="89">
        <f>SUMIFS('Unit Sales'!$Q:$Q,'Unit Sales'!$U:$U,'Monthly cashflow'!$B$4,'Unit Sales'!$C:$C,'Monthly cashflow'!$C7,'Unit Sales'!$S:$S,'Monthly cashflow'!M$3)</f>
        <v>0</v>
      </c>
      <c r="N7" s="89">
        <f>SUMIFS('Unit Sales'!$Q:$Q,'Unit Sales'!$U:$U,'Monthly cashflow'!$B$4,'Unit Sales'!$C:$C,'Monthly cashflow'!$C7,'Unit Sales'!$S:$S,'Monthly cashflow'!N$3)</f>
        <v>0</v>
      </c>
      <c r="O7" s="89">
        <f>SUMIFS('Unit Sales'!$Q:$Q,'Unit Sales'!$U:$U,'Monthly cashflow'!$B$4,'Unit Sales'!$C:$C,'Monthly cashflow'!$C7,'Unit Sales'!$S:$S,'Monthly cashflow'!O$3)</f>
        <v>0</v>
      </c>
      <c r="P7" s="89">
        <f>SUMIFS('Unit Sales'!$Q:$Q,'Unit Sales'!$U:$U,'Monthly cashflow'!$B$4,'Unit Sales'!$C:$C,'Monthly cashflow'!$C7,'Unit Sales'!$S:$S,'Monthly cashflow'!P$3)</f>
        <v>0</v>
      </c>
      <c r="Q7" s="89">
        <f>SUMIFS('Unit Sales'!$Q:$Q,'Unit Sales'!$U:$U,'Monthly cashflow'!$B$4,'Unit Sales'!$C:$C,'Monthly cashflow'!$C7,'Unit Sales'!$S:$S,'Monthly cashflow'!Q$3)</f>
        <v>0</v>
      </c>
      <c r="R7" s="89">
        <f>SUMIFS('Unit Sales'!$Q:$Q,'Unit Sales'!$U:$U,'Monthly cashflow'!$B$4,'Unit Sales'!$C:$C,'Monthly cashflow'!$C7,'Unit Sales'!$S:$S,'Monthly cashflow'!R$3)</f>
        <v>0</v>
      </c>
      <c r="S7" s="89">
        <f>SUMIFS('Unit Sales'!$Q:$Q,'Unit Sales'!$U:$U,'Monthly cashflow'!$B$4,'Unit Sales'!$C:$C,'Monthly cashflow'!$C7,'Unit Sales'!$S:$S,'Monthly cashflow'!S$3)</f>
        <v>0</v>
      </c>
      <c r="T7" s="89">
        <f>SUMIFS('Unit Sales'!$Q:$Q,'Unit Sales'!$U:$U,'Monthly cashflow'!$B$4,'Unit Sales'!$C:$C,'Monthly cashflow'!$C7,'Unit Sales'!$S:$S,'Monthly cashflow'!T$3)</f>
        <v>0</v>
      </c>
      <c r="U7" s="89">
        <f>SUMIFS('Unit Sales'!$Q:$Q,'Unit Sales'!$U:$U,'Monthly cashflow'!$B$4,'Unit Sales'!$C:$C,'Monthly cashflow'!$C7,'Unit Sales'!$S:$S,'Monthly cashflow'!U$3)</f>
        <v>0</v>
      </c>
      <c r="V7" s="89">
        <f>SUMIFS('Unit Sales'!$Q:$Q,'Unit Sales'!$U:$U,'Monthly cashflow'!$B$4,'Unit Sales'!$C:$C,'Monthly cashflow'!$C7,'Unit Sales'!$S:$S,'Monthly cashflow'!V$3)</f>
        <v>0</v>
      </c>
      <c r="W7" s="89">
        <f>SUMIFS('Unit Sales'!$Q:$Q,'Unit Sales'!$U:$U,'Monthly cashflow'!$B$4,'Unit Sales'!$C:$C,'Monthly cashflow'!$C7,'Unit Sales'!$S:$S,'Monthly cashflow'!W$3)</f>
        <v>0</v>
      </c>
      <c r="X7" s="89">
        <f>SUMIFS('Unit Sales'!$Q:$Q,'Unit Sales'!$U:$U,'Monthly cashflow'!$B$4,'Unit Sales'!$C:$C,'Monthly cashflow'!$C7,'Unit Sales'!$S:$S,'Monthly cashflow'!X$3)</f>
        <v>0</v>
      </c>
      <c r="Y7" s="89">
        <f>SUMIFS('Unit Sales'!$Q:$Q,'Unit Sales'!$U:$U,'Monthly cashflow'!$B$4,'Unit Sales'!$C:$C,'Monthly cashflow'!$C7,'Unit Sales'!$S:$S,'Monthly cashflow'!Y$3)</f>
        <v>0</v>
      </c>
      <c r="Z7" s="89">
        <f>SUMIFS('Unit Sales'!$Q:$Q,'Unit Sales'!$U:$U,'Monthly cashflow'!$B$4,'Unit Sales'!$C:$C,'Monthly cashflow'!$C7,'Unit Sales'!$S:$S,'Monthly cashflow'!Z$3)</f>
        <v>0</v>
      </c>
      <c r="AA7" s="89">
        <f>SUMIFS('Unit Sales'!$Q:$Q,'Unit Sales'!$U:$U,'Monthly cashflow'!$B$4,'Unit Sales'!$C:$C,'Monthly cashflow'!$C7,'Unit Sales'!$S:$S,'Monthly cashflow'!AA$3)</f>
        <v>0</v>
      </c>
      <c r="AB7" s="89">
        <f>SUMIFS('Unit Sales'!$Q:$Q,'Unit Sales'!$U:$U,'Monthly cashflow'!$B$4,'Unit Sales'!$C:$C,'Monthly cashflow'!$C7,'Unit Sales'!$S:$S,'Monthly cashflow'!AB$3)</f>
        <v>0</v>
      </c>
      <c r="AC7" s="89">
        <f>SUMIFS('Unit Sales'!$Q:$Q,'Unit Sales'!$U:$U,'Monthly cashflow'!$B$4,'Unit Sales'!$C:$C,'Monthly cashflow'!$C7,'Unit Sales'!$S:$S,'Monthly cashflow'!AC$3)</f>
        <v>0</v>
      </c>
      <c r="AD7" s="89">
        <f>SUMIFS('Unit Sales'!$Q:$Q,'Unit Sales'!$U:$U,'Monthly cashflow'!$B$4,'Unit Sales'!$C:$C,'Monthly cashflow'!$C7,'Unit Sales'!$S:$S,'Monthly cashflow'!AD$3)</f>
        <v>0</v>
      </c>
      <c r="AE7" s="89">
        <f>SUMIFS('Unit Sales'!$Q:$Q,'Unit Sales'!$U:$U,'Monthly cashflow'!$B$4,'Unit Sales'!$C:$C,'Monthly cashflow'!$C7,'Unit Sales'!$S:$S,'Monthly cashflow'!AE$3)</f>
        <v>0</v>
      </c>
      <c r="AF7" s="89">
        <f>SUMIFS('Unit Sales'!$Q:$Q,'Unit Sales'!$U:$U,'Monthly cashflow'!$B$4,'Unit Sales'!$C:$C,'Monthly cashflow'!$C7,'Unit Sales'!$S:$S,'Monthly cashflow'!AF$3)</f>
        <v>0</v>
      </c>
      <c r="AG7" s="89">
        <f>SUMIFS('Unit Sales'!$Q:$Q,'Unit Sales'!$U:$U,'Monthly cashflow'!$B$4,'Unit Sales'!$C:$C,'Monthly cashflow'!$C7,'Unit Sales'!$S:$S,'Monthly cashflow'!AG$3)</f>
        <v>0</v>
      </c>
      <c r="AH7" s="89">
        <f>SUMIFS('Unit Sales'!$Q:$Q,'Unit Sales'!$U:$U,'Monthly cashflow'!$B$4,'Unit Sales'!$C:$C,'Monthly cashflow'!$C7,'Unit Sales'!$S:$S,'Monthly cashflow'!AH$3)</f>
        <v>0</v>
      </c>
      <c r="AI7" s="89">
        <f>SUMIFS('Unit Sales'!$Q:$Q,'Unit Sales'!$U:$U,'Monthly cashflow'!$B$4,'Unit Sales'!$C:$C,'Monthly cashflow'!$C7,'Unit Sales'!$S:$S,'Monthly cashflow'!AI$3)</f>
        <v>0</v>
      </c>
      <c r="AJ7" s="89">
        <f>SUMIFS('Unit Sales'!$Q:$Q,'Unit Sales'!$U:$U,'Monthly cashflow'!$B$4,'Unit Sales'!$C:$C,'Monthly cashflow'!$C7,'Unit Sales'!$S:$S,'Monthly cashflow'!AJ$3)</f>
        <v>0</v>
      </c>
      <c r="AK7" s="89">
        <f>SUMIFS('Unit Sales'!$Q:$Q,'Unit Sales'!$U:$U,'Monthly cashflow'!$B$4,'Unit Sales'!$C:$C,'Monthly cashflow'!$C7,'Unit Sales'!$S:$S,'Monthly cashflow'!AK$3)</f>
        <v>0</v>
      </c>
      <c r="AL7" s="89">
        <f>SUMIFS('Unit Sales'!$Q:$Q,'Unit Sales'!$U:$U,'Monthly cashflow'!$B$4,'Unit Sales'!$C:$C,'Monthly cashflow'!$C7,'Unit Sales'!$S:$S,'Monthly cashflow'!AL$3)</f>
        <v>0</v>
      </c>
      <c r="AM7" s="89">
        <f>SUMIFS('Unit Sales'!$Q:$Q,'Unit Sales'!$U:$U,'Monthly cashflow'!$B$4,'Unit Sales'!$C:$C,'Monthly cashflow'!$C7,'Unit Sales'!$S:$S,'Monthly cashflow'!AM$3)</f>
        <v>0</v>
      </c>
      <c r="AN7" s="89">
        <f>SUMIFS('Unit Sales'!$Q:$Q,'Unit Sales'!$U:$U,'Monthly cashflow'!$B$4,'Unit Sales'!$C:$C,'Monthly cashflow'!$C7,'Unit Sales'!$S:$S,'Monthly cashflow'!AN$3)</f>
        <v>0</v>
      </c>
      <c r="AO7" s="89">
        <f>SUMIFS('Unit Sales'!$Q:$Q,'Unit Sales'!$U:$U,'Monthly cashflow'!$B$4,'Unit Sales'!$C:$C,'Monthly cashflow'!$C7,'Unit Sales'!$S:$S,'Monthly cashflow'!AO$3)</f>
        <v>0</v>
      </c>
      <c r="AP7" s="89">
        <f>SUMIFS('Unit Sales'!$Q:$Q,'Unit Sales'!$U:$U,'Monthly cashflow'!$B$4,'Unit Sales'!$C:$C,'Monthly cashflow'!$C7,'Unit Sales'!$S:$S,'Monthly cashflow'!AP$3)</f>
        <v>0</v>
      </c>
      <c r="AQ7" s="89">
        <f>SUMIFS('Unit Sales'!$Q:$Q,'Unit Sales'!$U:$U,'Monthly cashflow'!$B$4,'Unit Sales'!$C:$C,'Monthly cashflow'!$C7,'Unit Sales'!$S:$S,'Monthly cashflow'!AQ$3)</f>
        <v>0</v>
      </c>
      <c r="AR7" s="89">
        <f>SUMIFS('Unit Sales'!$Q:$Q,'Unit Sales'!$U:$U,'Monthly cashflow'!$B$4,'Unit Sales'!$C:$C,'Monthly cashflow'!$C7,'Unit Sales'!$S:$S,'Monthly cashflow'!AR$3)</f>
        <v>0</v>
      </c>
      <c r="AS7" s="89">
        <f>SUMIFS('Unit Sales'!$Q:$Q,'Unit Sales'!$U:$U,'Monthly cashflow'!$B$4,'Unit Sales'!$C:$C,'Monthly cashflow'!$C7,'Unit Sales'!$S:$S,'Monthly cashflow'!AS$3)</f>
        <v>0</v>
      </c>
      <c r="AT7" s="89">
        <f>SUMIFS('Unit Sales'!$Q:$Q,'Unit Sales'!$U:$U,'Monthly cashflow'!$B$4,'Unit Sales'!$C:$C,'Monthly cashflow'!$C7,'Unit Sales'!$S:$S,'Monthly cashflow'!AT$3)</f>
        <v>0</v>
      </c>
      <c r="AU7" s="89">
        <f>SUMIFS('Unit Sales'!$Q:$Q,'Unit Sales'!$U:$U,'Monthly cashflow'!$B$4,'Unit Sales'!$C:$C,'Monthly cashflow'!$C7,'Unit Sales'!$S:$S,'Monthly cashflow'!AU$3)</f>
        <v>0</v>
      </c>
      <c r="AV7" s="89">
        <f>SUMIFS('Unit Sales'!$Q:$Q,'Unit Sales'!$U:$U,'Monthly cashflow'!$B$4,'Unit Sales'!$C:$C,'Monthly cashflow'!$C7,'Unit Sales'!$S:$S,'Monthly cashflow'!AV$3)</f>
        <v>0</v>
      </c>
      <c r="AW7" s="89">
        <f>SUMIFS('Unit Sales'!$Q:$Q,'Unit Sales'!$U:$U,'Monthly cashflow'!$B$4,'Unit Sales'!$C:$C,'Monthly cashflow'!$C7,'Unit Sales'!$S:$S,'Monthly cashflow'!AW$3)</f>
        <v>0</v>
      </c>
      <c r="AX7" s="89">
        <f>SUMIFS('Unit Sales'!$Q:$Q,'Unit Sales'!$U:$U,'Monthly cashflow'!$B$4,'Unit Sales'!$C:$C,'Monthly cashflow'!$C7,'Unit Sales'!$S:$S,'Monthly cashflow'!AX$3)</f>
        <v>0</v>
      </c>
      <c r="AY7" s="89">
        <f>SUMIFS('Unit Sales'!$Q:$Q,'Unit Sales'!$U:$U,'Monthly cashflow'!$B$4,'Unit Sales'!$C:$C,'Monthly cashflow'!$C7,'Unit Sales'!$S:$S,'Monthly cashflow'!AY$3)</f>
        <v>0</v>
      </c>
      <c r="AZ7" s="89">
        <f>SUMIFS('Unit Sales'!$Q:$Q,'Unit Sales'!$U:$U,'Monthly cashflow'!$B$4,'Unit Sales'!$C:$C,'Monthly cashflow'!$C7,'Unit Sales'!$S:$S,'Monthly cashflow'!AZ$3)</f>
        <v>0</v>
      </c>
      <c r="BA7" s="89">
        <f>SUMIFS('Unit Sales'!$Q:$Q,'Unit Sales'!$U:$U,'Monthly cashflow'!$B$4,'Unit Sales'!$C:$C,'Monthly cashflow'!$C7,'Unit Sales'!$S:$S,'Monthly cashflow'!BA$3)</f>
        <v>0</v>
      </c>
      <c r="BB7" s="89">
        <f>SUMIFS('Unit Sales'!$Q:$Q,'Unit Sales'!$U:$U,'Monthly cashflow'!$B$4,'Unit Sales'!$C:$C,'Monthly cashflow'!$C7,'Unit Sales'!$S:$S,'Monthly cashflow'!BB$3)</f>
        <v>0</v>
      </c>
      <c r="BC7" s="89">
        <f>SUMIFS('Unit Sales'!$Q:$Q,'Unit Sales'!$U:$U,'Monthly cashflow'!$B$4,'Unit Sales'!$C:$C,'Monthly cashflow'!$C7,'Unit Sales'!$S:$S,'Monthly cashflow'!BC$3)</f>
        <v>0</v>
      </c>
      <c r="BD7" s="89">
        <f>SUMIFS('Unit Sales'!$Q:$Q,'Unit Sales'!$U:$U,'Monthly cashflow'!$B$4,'Unit Sales'!$C:$C,'Monthly cashflow'!$C7,'Unit Sales'!$S:$S,'Monthly cashflow'!BD$3)</f>
        <v>0</v>
      </c>
      <c r="BE7" s="89">
        <f>SUMIFS('Unit Sales'!$Q:$Q,'Unit Sales'!$U:$U,'Monthly cashflow'!$B$4,'Unit Sales'!$C:$C,'Monthly cashflow'!$C7,'Unit Sales'!$S:$S,'Monthly cashflow'!BE$3)</f>
        <v>0</v>
      </c>
      <c r="BF7" s="89">
        <f>SUMIFS('Unit Sales'!$Q:$Q,'Unit Sales'!$U:$U,'Monthly cashflow'!$B$4,'Unit Sales'!$C:$C,'Monthly cashflow'!$C7,'Unit Sales'!$S:$S,'Monthly cashflow'!BF$3)</f>
        <v>0</v>
      </c>
      <c r="BG7" s="89">
        <f>SUMIFS('Unit Sales'!$Q:$Q,'Unit Sales'!$U:$U,'Monthly cashflow'!$B$4,'Unit Sales'!$C:$C,'Monthly cashflow'!$C7,'Unit Sales'!$S:$S,'Monthly cashflow'!BG$3)</f>
        <v>0</v>
      </c>
      <c r="BH7" s="89">
        <f>SUMIFS('Unit Sales'!$Q:$Q,'Unit Sales'!$U:$U,'Monthly cashflow'!$B$4,'Unit Sales'!$C:$C,'Monthly cashflow'!$C7,'Unit Sales'!$S:$S,'Monthly cashflow'!BH$3)</f>
        <v>0</v>
      </c>
      <c r="BI7" s="89">
        <f>SUMIFS('Unit Sales'!$Q:$Q,'Unit Sales'!$U:$U,'Monthly cashflow'!$B$4,'Unit Sales'!$C:$C,'Monthly cashflow'!$C7,'Unit Sales'!$S:$S,'Monthly cashflow'!BI$3)</f>
        <v>0</v>
      </c>
      <c r="BJ7" s="89">
        <f>SUMIFS('Unit Sales'!$Q:$Q,'Unit Sales'!$U:$U,'Monthly cashflow'!$B$4,'Unit Sales'!$C:$C,'Monthly cashflow'!$C7,'Unit Sales'!$S:$S,'Monthly cashflow'!BJ$3)</f>
        <v>0</v>
      </c>
      <c r="BK7" s="89">
        <f>SUMIFS('Unit Sales'!$Q:$Q,'Unit Sales'!$U:$U,'Monthly cashflow'!$B$4,'Unit Sales'!$C:$C,'Monthly cashflow'!$C7,'Unit Sales'!$S:$S,'Monthly cashflow'!BK$3)</f>
        <v>0</v>
      </c>
      <c r="BL7" s="89">
        <f>SUMIFS('Unit Sales'!$Q:$Q,'Unit Sales'!$U:$U,'Monthly cashflow'!$B$4,'Unit Sales'!$C:$C,'Monthly cashflow'!$C7,'Unit Sales'!$S:$S,'Monthly cashflow'!BL$3)</f>
        <v>0</v>
      </c>
      <c r="BM7" s="89">
        <f>SUMIFS('Unit Sales'!$Q:$Q,'Unit Sales'!$U:$U,'Monthly cashflow'!$B$4,'Unit Sales'!$C:$C,'Monthly cashflow'!$C7,'Unit Sales'!$S:$S,'Monthly cashflow'!BM$3)</f>
        <v>0</v>
      </c>
      <c r="BN7" s="89">
        <f>SUMIFS('Unit Sales'!$Q:$Q,'Unit Sales'!$U:$U,'Monthly cashflow'!$B$4,'Unit Sales'!$C:$C,'Monthly cashflow'!$C7,'Unit Sales'!$S:$S,'Monthly cashflow'!BN$3)</f>
        <v>0</v>
      </c>
      <c r="BO7" s="89">
        <f>SUMIFS('Unit Sales'!$Q:$Q,'Unit Sales'!$U:$U,'Monthly cashflow'!$B$4,'Unit Sales'!$C:$C,'Monthly cashflow'!$C7,'Unit Sales'!$S:$S,'Monthly cashflow'!BO$3)</f>
        <v>0</v>
      </c>
      <c r="BP7" s="89">
        <f>SUMIFS('Unit Sales'!$Q:$Q,'Unit Sales'!$U:$U,'Monthly cashflow'!$B$4,'Unit Sales'!$C:$C,'Monthly cashflow'!$C7,'Unit Sales'!$S:$S,'Monthly cashflow'!BP$3)</f>
        <v>0</v>
      </c>
      <c r="BQ7" s="89">
        <f>SUMIFS('Unit Sales'!$Q:$Q,'Unit Sales'!$U:$U,'Monthly cashflow'!$B$4,'Unit Sales'!$C:$C,'Monthly cashflow'!$C7,'Unit Sales'!$S:$S,'Monthly cashflow'!BQ$3)</f>
        <v>0</v>
      </c>
      <c r="BR7" s="89">
        <f>SUMIFS('Unit Sales'!$Q:$Q,'Unit Sales'!$U:$U,'Monthly cashflow'!$B$4,'Unit Sales'!$C:$C,'Monthly cashflow'!$C7,'Unit Sales'!$S:$S,'Monthly cashflow'!BR$3)</f>
        <v>0</v>
      </c>
      <c r="BS7" s="89">
        <f>SUMIFS('Unit Sales'!$Q:$Q,'Unit Sales'!$U:$U,'Monthly cashflow'!$B$4,'Unit Sales'!$C:$C,'Monthly cashflow'!$C7,'Unit Sales'!$S:$S,'Monthly cashflow'!BS$3)</f>
        <v>0</v>
      </c>
      <c r="BT7" s="89">
        <f>SUMIFS('Unit Sales'!$Q:$Q,'Unit Sales'!$U:$U,'Monthly cashflow'!$B$4,'Unit Sales'!$C:$C,'Monthly cashflow'!$C7,'Unit Sales'!$S:$S,'Monthly cashflow'!BT$3)</f>
        <v>0</v>
      </c>
      <c r="BU7" s="89">
        <f>SUMIFS('Unit Sales'!$Q:$Q,'Unit Sales'!$U:$U,'Monthly cashflow'!$B$4,'Unit Sales'!$C:$C,'Monthly cashflow'!$C7,'Unit Sales'!$S:$S,'Monthly cashflow'!BU$3)</f>
        <v>0</v>
      </c>
      <c r="BV7" s="89">
        <f>SUMIFS('Unit Sales'!$Q:$Q,'Unit Sales'!$U:$U,'Monthly cashflow'!$B$4,'Unit Sales'!$C:$C,'Monthly cashflow'!$C7,'Unit Sales'!$S:$S,'Monthly cashflow'!BV$3)</f>
        <v>0</v>
      </c>
      <c r="BW7" s="89">
        <f>SUMIFS('Unit Sales'!$Q:$Q,'Unit Sales'!$U:$U,'Monthly cashflow'!$B$4,'Unit Sales'!$C:$C,'Monthly cashflow'!$C7,'Unit Sales'!$S:$S,'Monthly cashflow'!BW$3)</f>
        <v>0</v>
      </c>
      <c r="BX7" s="89">
        <f>SUMIFS('Unit Sales'!$Q:$Q,'Unit Sales'!$U:$U,'Monthly cashflow'!$B$4,'Unit Sales'!$C:$C,'Monthly cashflow'!$C7,'Unit Sales'!$S:$S,'Monthly cashflow'!BX$3)</f>
        <v>0</v>
      </c>
      <c r="BY7" s="89">
        <f>SUMIFS('Unit Sales'!$Q:$Q,'Unit Sales'!$U:$U,'Monthly cashflow'!$B$4,'Unit Sales'!$C:$C,'Monthly cashflow'!$C7,'Unit Sales'!$S:$S,'Monthly cashflow'!BY$3)</f>
        <v>0</v>
      </c>
      <c r="BZ7" s="89">
        <f>SUMIFS('Unit Sales'!$Q:$Q,'Unit Sales'!$U:$U,'Monthly cashflow'!$B$4,'Unit Sales'!$C:$C,'Monthly cashflow'!$C7,'Unit Sales'!$S:$S,'Monthly cashflow'!BZ$3)</f>
        <v>0</v>
      </c>
      <c r="CA7" s="89">
        <f>SUMIFS('Unit Sales'!$Q:$Q,'Unit Sales'!$U:$U,'Monthly cashflow'!$B$4,'Unit Sales'!$C:$C,'Monthly cashflow'!$C7,'Unit Sales'!$S:$S,'Monthly cashflow'!CA$3)</f>
        <v>0</v>
      </c>
      <c r="CB7" s="89">
        <f>SUMIFS('Unit Sales'!$Q:$Q,'Unit Sales'!$U:$U,'Monthly cashflow'!$B$4,'Unit Sales'!$C:$C,'Monthly cashflow'!$C7,'Unit Sales'!$S:$S,'Monthly cashflow'!CB$3)</f>
        <v>0</v>
      </c>
      <c r="CC7" s="89">
        <f>SUMIFS('Unit Sales'!$Q:$Q,'Unit Sales'!$U:$U,'Monthly cashflow'!$B$4,'Unit Sales'!$C:$C,'Monthly cashflow'!$C7,'Unit Sales'!$S:$S,'Monthly cashflow'!CC$3)</f>
        <v>0</v>
      </c>
      <c r="CD7" s="89">
        <f>SUMIFS('Unit Sales'!$Q:$Q,'Unit Sales'!$U:$U,'Monthly cashflow'!$B$4,'Unit Sales'!$C:$C,'Monthly cashflow'!$C7,'Unit Sales'!$S:$S,'Monthly cashflow'!CD$3)</f>
        <v>0</v>
      </c>
      <c r="CE7" s="89">
        <f>SUMIFS('Unit Sales'!$Q:$Q,'Unit Sales'!$U:$U,'Monthly cashflow'!$B$4,'Unit Sales'!$C:$C,'Monthly cashflow'!$C7,'Unit Sales'!$S:$S,'Monthly cashflow'!CE$3)</f>
        <v>0</v>
      </c>
      <c r="CF7" s="89">
        <f>SUMIFS('Unit Sales'!$Q:$Q,'Unit Sales'!$U:$U,'Monthly cashflow'!$B$4,'Unit Sales'!$C:$C,'Monthly cashflow'!$C7,'Unit Sales'!$S:$S,'Monthly cashflow'!CF$3)</f>
        <v>0</v>
      </c>
      <c r="CG7" s="89">
        <f>SUMIFS('Unit Sales'!$Q:$Q,'Unit Sales'!$U:$U,'Monthly cashflow'!$B$4,'Unit Sales'!$C:$C,'Monthly cashflow'!$C7,'Unit Sales'!$S:$S,'Monthly cashflow'!CG$3)</f>
        <v>0</v>
      </c>
      <c r="CH7" s="89">
        <f>SUMIFS('Unit Sales'!$Q:$Q,'Unit Sales'!$U:$U,'Monthly cashflow'!$B$4,'Unit Sales'!$C:$C,'Monthly cashflow'!$C7,'Unit Sales'!$S:$S,'Monthly cashflow'!CH$3)</f>
        <v>0</v>
      </c>
      <c r="CI7" s="89">
        <f>SUMIFS('Unit Sales'!$Q:$Q,'Unit Sales'!$U:$U,'Monthly cashflow'!$B$4,'Unit Sales'!$C:$C,'Monthly cashflow'!$C7,'Unit Sales'!$S:$S,'Monthly cashflow'!CI$3)</f>
        <v>0</v>
      </c>
      <c r="CJ7" s="89">
        <f>SUMIFS('Unit Sales'!$Q:$Q,'Unit Sales'!$U:$U,'Monthly cashflow'!$B$4,'Unit Sales'!$C:$C,'Monthly cashflow'!$C7,'Unit Sales'!$S:$S,'Monthly cashflow'!CJ$3)</f>
        <v>0</v>
      </c>
      <c r="CK7" s="89">
        <f>SUMIFS('Unit Sales'!$Q:$Q,'Unit Sales'!$U:$U,'Monthly cashflow'!$B$4,'Unit Sales'!$C:$C,'Monthly cashflow'!$C7,'Unit Sales'!$S:$S,'Monthly cashflow'!CK$3)</f>
        <v>0</v>
      </c>
      <c r="CL7" s="89">
        <f>SUMIFS('Unit Sales'!$Q:$Q,'Unit Sales'!$U:$U,'Monthly cashflow'!$B$4,'Unit Sales'!$C:$C,'Monthly cashflow'!$C7,'Unit Sales'!$S:$S,'Monthly cashflow'!CL$3)</f>
        <v>0</v>
      </c>
      <c r="CM7" s="89">
        <f>SUMIFS('Unit Sales'!$Q:$Q,'Unit Sales'!$U:$U,'Monthly cashflow'!$B$4,'Unit Sales'!$C:$C,'Monthly cashflow'!$C7,'Unit Sales'!$S:$S,'Monthly cashflow'!CM$3)</f>
        <v>0</v>
      </c>
      <c r="CN7" s="89">
        <f>SUMIFS('Unit Sales'!$Q:$Q,'Unit Sales'!$U:$U,'Monthly cashflow'!$B$4,'Unit Sales'!$C:$C,'Monthly cashflow'!$C7,'Unit Sales'!$S:$S,'Monthly cashflow'!CN$3)</f>
        <v>0</v>
      </c>
      <c r="CO7" s="89">
        <f>SUMIFS('Unit Sales'!$Q:$Q,'Unit Sales'!$U:$U,'Monthly cashflow'!$B$4,'Unit Sales'!$C:$C,'Monthly cashflow'!$C7,'Unit Sales'!$S:$S,'Monthly cashflow'!CO$3)</f>
        <v>0</v>
      </c>
      <c r="CP7" s="89">
        <f>SUMIFS('Unit Sales'!$Q:$Q,'Unit Sales'!$U:$U,'Monthly cashflow'!$B$4,'Unit Sales'!$C:$C,'Monthly cashflow'!$C7,'Unit Sales'!$S:$S,'Monthly cashflow'!CP$3)</f>
        <v>0</v>
      </c>
      <c r="CQ7" s="89">
        <f>SUMIFS('Unit Sales'!$Q:$Q,'Unit Sales'!$U:$U,'Monthly cashflow'!$B$4,'Unit Sales'!$C:$C,'Monthly cashflow'!$C7,'Unit Sales'!$S:$S,'Monthly cashflow'!CQ$3)</f>
        <v>0</v>
      </c>
      <c r="CR7" s="89">
        <f>SUMIFS('Unit Sales'!$Q:$Q,'Unit Sales'!$U:$U,'Monthly cashflow'!$B$4,'Unit Sales'!$C:$C,'Monthly cashflow'!$C7,'Unit Sales'!$S:$S,'Monthly cashflow'!CR$3)</f>
        <v>0</v>
      </c>
      <c r="CS7" s="89">
        <f>SUMIFS('Unit Sales'!$Q:$Q,'Unit Sales'!$U:$U,'Monthly cashflow'!$B$4,'Unit Sales'!$C:$C,'Monthly cashflow'!$C7,'Unit Sales'!$S:$S,'Monthly cashflow'!CS$3)</f>
        <v>0</v>
      </c>
      <c r="CT7" s="89">
        <f>SUMIFS('Unit Sales'!$Q:$Q,'Unit Sales'!$U:$U,'Monthly cashflow'!$B$4,'Unit Sales'!$C:$C,'Monthly cashflow'!$C7,'Unit Sales'!$S:$S,'Monthly cashflow'!CT$3)</f>
        <v>0</v>
      </c>
      <c r="CU7" s="89">
        <f>SUMIFS('Unit Sales'!$Q:$Q,'Unit Sales'!$U:$U,'Monthly cashflow'!$B$4,'Unit Sales'!$C:$C,'Monthly cashflow'!$C7,'Unit Sales'!$S:$S,'Monthly cashflow'!CU$3)</f>
        <v>0</v>
      </c>
      <c r="CV7" s="89">
        <f>SUMIFS('Unit Sales'!$Q:$Q,'Unit Sales'!$U:$U,'Monthly cashflow'!$B$4,'Unit Sales'!$C:$C,'Monthly cashflow'!$C7,'Unit Sales'!$S:$S,'Monthly cashflow'!CV$3)</f>
        <v>0</v>
      </c>
      <c r="CW7" s="89">
        <f>SUMIFS('Unit Sales'!$Q:$Q,'Unit Sales'!$U:$U,'Monthly cashflow'!$B$4,'Unit Sales'!$C:$C,'Monthly cashflow'!$C7,'Unit Sales'!$S:$S,'Monthly cashflow'!CW$3)</f>
        <v>0</v>
      </c>
      <c r="CX7" s="89">
        <f>SUMIFS('Unit Sales'!$Q:$Q,'Unit Sales'!$U:$U,'Monthly cashflow'!$B$4,'Unit Sales'!$C:$C,'Monthly cashflow'!$C7,'Unit Sales'!$S:$S,'Monthly cashflow'!CX$3)</f>
        <v>0</v>
      </c>
      <c r="CY7" s="89">
        <f>SUMIFS('Unit Sales'!$Q:$Q,'Unit Sales'!$U:$U,'Monthly cashflow'!$B$4,'Unit Sales'!$C:$C,'Monthly cashflow'!$C7,'Unit Sales'!$S:$S,'Monthly cashflow'!CY$3)</f>
        <v>0</v>
      </c>
      <c r="CZ7" s="89">
        <f>SUMIFS('Unit Sales'!$Q:$Q,'Unit Sales'!$U:$U,'Monthly cashflow'!$B$4,'Unit Sales'!$C:$C,'Monthly cashflow'!$C7,'Unit Sales'!$S:$S,'Monthly cashflow'!CZ$3)</f>
        <v>0</v>
      </c>
      <c r="DA7" s="89">
        <f>SUMIFS('Unit Sales'!$Q:$Q,'Unit Sales'!$U:$U,'Monthly cashflow'!$B$4,'Unit Sales'!$C:$C,'Monthly cashflow'!$C7,'Unit Sales'!$S:$S,'Monthly cashflow'!DA$3)</f>
        <v>0</v>
      </c>
      <c r="DB7" s="89">
        <f>SUMIFS('Unit Sales'!$Q:$Q,'Unit Sales'!$U:$U,'Monthly cashflow'!$B$4,'Unit Sales'!$C:$C,'Monthly cashflow'!$C7,'Unit Sales'!$S:$S,'Monthly cashflow'!DB$3)</f>
        <v>0</v>
      </c>
      <c r="DC7" s="89">
        <f>SUMIFS('Unit Sales'!$Q:$Q,'Unit Sales'!$U:$U,'Monthly cashflow'!$B$4,'Unit Sales'!$C:$C,'Monthly cashflow'!$C7,'Unit Sales'!$S:$S,'Monthly cashflow'!DC$3)</f>
        <v>0</v>
      </c>
      <c r="DD7" s="89">
        <f>SUMIFS('Unit Sales'!$Q:$Q,'Unit Sales'!$U:$U,'Monthly cashflow'!$B$4,'Unit Sales'!$C:$C,'Monthly cashflow'!$C7,'Unit Sales'!$S:$S,'Monthly cashflow'!DD$3)</f>
        <v>0</v>
      </c>
      <c r="DE7" s="89">
        <f>SUMIFS('Unit Sales'!$Q:$Q,'Unit Sales'!$U:$U,'Monthly cashflow'!$B$4,'Unit Sales'!$C:$C,'Monthly cashflow'!$C7,'Unit Sales'!$S:$S,'Monthly cashflow'!DE$3)</f>
        <v>0</v>
      </c>
      <c r="DF7" s="89">
        <f>SUMIFS('Unit Sales'!$Q:$Q,'Unit Sales'!$U:$U,'Monthly cashflow'!$B$4,'Unit Sales'!$C:$C,'Monthly cashflow'!$C7,'Unit Sales'!$S:$S,'Monthly cashflow'!DF$3)</f>
        <v>0</v>
      </c>
      <c r="DG7" s="89">
        <f>SUMIFS('Unit Sales'!$Q:$Q,'Unit Sales'!$U:$U,'Monthly cashflow'!$B$4,'Unit Sales'!$C:$C,'Monthly cashflow'!$C7,'Unit Sales'!$S:$S,'Monthly cashflow'!DG$3)</f>
        <v>0</v>
      </c>
      <c r="DH7" s="89">
        <f>SUMIFS('Unit Sales'!$Q:$Q,'Unit Sales'!$U:$U,'Monthly cashflow'!$B$4,'Unit Sales'!$C:$C,'Monthly cashflow'!$C7,'Unit Sales'!$S:$S,'Monthly cashflow'!DH$3)</f>
        <v>0</v>
      </c>
      <c r="DI7" s="89">
        <f>SUMIFS('Unit Sales'!$Q:$Q,'Unit Sales'!$U:$U,'Monthly cashflow'!$B$4,'Unit Sales'!$C:$C,'Monthly cashflow'!$C7,'Unit Sales'!$S:$S,'Monthly cashflow'!DI$3)</f>
        <v>0</v>
      </c>
      <c r="DJ7" s="89">
        <f>SUMIFS('Unit Sales'!$Q:$Q,'Unit Sales'!$U:$U,'Monthly cashflow'!$B$4,'Unit Sales'!$C:$C,'Monthly cashflow'!$C7,'Unit Sales'!$S:$S,'Monthly cashflow'!DJ$3)</f>
        <v>0</v>
      </c>
      <c r="DK7" s="89">
        <f>SUMIFS('Unit Sales'!$Q:$Q,'Unit Sales'!$U:$U,'Monthly cashflow'!$B$4,'Unit Sales'!$C:$C,'Monthly cashflow'!$C7,'Unit Sales'!$S:$S,'Monthly cashflow'!DK$3)</f>
        <v>0</v>
      </c>
      <c r="DL7" s="89">
        <f>SUMIFS('Unit Sales'!$Q:$Q,'Unit Sales'!$U:$U,'Monthly cashflow'!$B$4,'Unit Sales'!$C:$C,'Monthly cashflow'!$C7,'Unit Sales'!$S:$S,'Monthly cashflow'!DL$3)</f>
        <v>0</v>
      </c>
      <c r="DM7" s="89">
        <f>SUMIFS('Unit Sales'!$Q:$Q,'Unit Sales'!$U:$U,'Monthly cashflow'!$B$4,'Unit Sales'!$C:$C,'Monthly cashflow'!$C7,'Unit Sales'!$S:$S,'Monthly cashflow'!DM$3)</f>
        <v>0</v>
      </c>
      <c r="DN7" s="89">
        <f>SUMIFS('Unit Sales'!$Q:$Q,'Unit Sales'!$U:$U,'Monthly cashflow'!$B$4,'Unit Sales'!$C:$C,'Monthly cashflow'!$C7,'Unit Sales'!$S:$S,'Monthly cashflow'!DN$3)</f>
        <v>0</v>
      </c>
      <c r="DO7" s="89">
        <f>SUMIFS('Unit Sales'!$Q:$Q,'Unit Sales'!$U:$U,'Monthly cashflow'!$B$4,'Unit Sales'!$C:$C,'Monthly cashflow'!$C7,'Unit Sales'!$S:$S,'Monthly cashflow'!DO$3)</f>
        <v>0</v>
      </c>
      <c r="DP7" s="89">
        <f>SUMIFS('Unit Sales'!$Q:$Q,'Unit Sales'!$U:$U,'Monthly cashflow'!$B$4,'Unit Sales'!$C:$C,'Monthly cashflow'!$C7,'Unit Sales'!$S:$S,'Monthly cashflow'!DP$3)</f>
        <v>0</v>
      </c>
      <c r="DQ7" s="89">
        <f>SUMIFS('Unit Sales'!$Q:$Q,'Unit Sales'!$U:$U,'Monthly cashflow'!$B$4,'Unit Sales'!$C:$C,'Monthly cashflow'!$C7,'Unit Sales'!$S:$S,'Monthly cashflow'!DQ$3)</f>
        <v>0</v>
      </c>
      <c r="DR7" s="89">
        <f>SUMIFS('Unit Sales'!$Q:$Q,'Unit Sales'!$U:$U,'Monthly cashflow'!$B$4,'Unit Sales'!$C:$C,'Monthly cashflow'!$C7,'Unit Sales'!$S:$S,'Monthly cashflow'!DR$3)</f>
        <v>0</v>
      </c>
      <c r="DS7" s="89">
        <f>SUMIFS('Unit Sales'!$Q:$Q,'Unit Sales'!$U:$U,'Monthly cashflow'!$B$4,'Unit Sales'!$C:$C,'Monthly cashflow'!$C7,'Unit Sales'!$S:$S,'Monthly cashflow'!DS$3)</f>
        <v>0</v>
      </c>
      <c r="DT7" s="89">
        <f>SUMIFS('Unit Sales'!$Q:$Q,'Unit Sales'!$U:$U,'Monthly cashflow'!$B$4,'Unit Sales'!$C:$C,'Monthly cashflow'!$C7,'Unit Sales'!$S:$S,'Monthly cashflow'!DT$3)</f>
        <v>0</v>
      </c>
    </row>
    <row r="8" spans="2:125" x14ac:dyDescent="0.3">
      <c r="B8" s="21"/>
      <c r="C8" s="3" t="s">
        <v>64</v>
      </c>
      <c r="D8" s="88">
        <f t="shared" si="0"/>
        <v>0</v>
      </c>
      <c r="E8" s="89">
        <f>SUMIFS('Unit Sales'!$Q:$Q,'Unit Sales'!$U:$U,'Monthly cashflow'!$B$4,'Unit Sales'!$C:$C,'Monthly cashflow'!$C8,'Unit Sales'!$S:$S,'Monthly cashflow'!E$3)</f>
        <v>0</v>
      </c>
      <c r="F8" s="89">
        <f>SUMIFS('Unit Sales'!$Q:$Q,'Unit Sales'!$U:$U,'Monthly cashflow'!$B$4,'Unit Sales'!$C:$C,'Monthly cashflow'!$C8,'Unit Sales'!$S:$S,'Monthly cashflow'!F$3)</f>
        <v>0</v>
      </c>
      <c r="G8" s="89">
        <f>SUMIFS('Unit Sales'!$Q:$Q,'Unit Sales'!$U:$U,'Monthly cashflow'!$B$4,'Unit Sales'!$C:$C,'Monthly cashflow'!$C8,'Unit Sales'!$S:$S,'Monthly cashflow'!G$3)</f>
        <v>0</v>
      </c>
      <c r="H8" s="89">
        <f>SUMIFS('Unit Sales'!$Q:$Q,'Unit Sales'!$U:$U,'Monthly cashflow'!$B$4,'Unit Sales'!$C:$C,'Monthly cashflow'!$C8,'Unit Sales'!$S:$S,'Monthly cashflow'!H$3)</f>
        <v>0</v>
      </c>
      <c r="I8" s="89">
        <f>SUMIFS('Unit Sales'!$Q:$Q,'Unit Sales'!$U:$U,'Monthly cashflow'!$B$4,'Unit Sales'!$C:$C,'Monthly cashflow'!$C8,'Unit Sales'!$S:$S,'Monthly cashflow'!I$3)</f>
        <v>0</v>
      </c>
      <c r="J8" s="89">
        <f>SUMIFS('Unit Sales'!$Q:$Q,'Unit Sales'!$U:$U,'Monthly cashflow'!$B$4,'Unit Sales'!$C:$C,'Monthly cashflow'!$C8,'Unit Sales'!$S:$S,'Monthly cashflow'!J$3)</f>
        <v>0</v>
      </c>
      <c r="K8" s="89">
        <f>SUMIFS('Unit Sales'!$Q:$Q,'Unit Sales'!$U:$U,'Monthly cashflow'!$B$4,'Unit Sales'!$C:$C,'Monthly cashflow'!$C8,'Unit Sales'!$S:$S,'Monthly cashflow'!K$3)</f>
        <v>0</v>
      </c>
      <c r="L8" s="89">
        <f>SUMIFS('Unit Sales'!$Q:$Q,'Unit Sales'!$U:$U,'Monthly cashflow'!$B$4,'Unit Sales'!$C:$C,'Monthly cashflow'!$C8,'Unit Sales'!$S:$S,'Monthly cashflow'!L$3)</f>
        <v>0</v>
      </c>
      <c r="M8" s="89">
        <f>SUMIFS('Unit Sales'!$Q:$Q,'Unit Sales'!$U:$U,'Monthly cashflow'!$B$4,'Unit Sales'!$C:$C,'Monthly cashflow'!$C8,'Unit Sales'!$S:$S,'Monthly cashflow'!M$3)</f>
        <v>0</v>
      </c>
      <c r="N8" s="89">
        <f>SUMIFS('Unit Sales'!$Q:$Q,'Unit Sales'!$U:$U,'Monthly cashflow'!$B$4,'Unit Sales'!$C:$C,'Monthly cashflow'!$C8,'Unit Sales'!$S:$S,'Monthly cashflow'!N$3)</f>
        <v>0</v>
      </c>
      <c r="O8" s="89">
        <f>SUMIFS('Unit Sales'!$Q:$Q,'Unit Sales'!$U:$U,'Monthly cashflow'!$B$4,'Unit Sales'!$C:$C,'Monthly cashflow'!$C8,'Unit Sales'!$S:$S,'Monthly cashflow'!O$3)</f>
        <v>0</v>
      </c>
      <c r="P8" s="89">
        <f>SUMIFS('Unit Sales'!$Q:$Q,'Unit Sales'!$U:$U,'Monthly cashflow'!$B$4,'Unit Sales'!$C:$C,'Monthly cashflow'!$C8,'Unit Sales'!$S:$S,'Monthly cashflow'!P$3)</f>
        <v>0</v>
      </c>
      <c r="Q8" s="89">
        <f>SUMIFS('Unit Sales'!$Q:$Q,'Unit Sales'!$U:$U,'Monthly cashflow'!$B$4,'Unit Sales'!$C:$C,'Monthly cashflow'!$C8,'Unit Sales'!$S:$S,'Monthly cashflow'!Q$3)</f>
        <v>0</v>
      </c>
      <c r="R8" s="89">
        <f>SUMIFS('Unit Sales'!$Q:$Q,'Unit Sales'!$U:$U,'Monthly cashflow'!$B$4,'Unit Sales'!$C:$C,'Monthly cashflow'!$C8,'Unit Sales'!$S:$S,'Monthly cashflow'!R$3)</f>
        <v>0</v>
      </c>
      <c r="S8" s="89">
        <f>SUMIFS('Unit Sales'!$Q:$Q,'Unit Sales'!$U:$U,'Monthly cashflow'!$B$4,'Unit Sales'!$C:$C,'Monthly cashflow'!$C8,'Unit Sales'!$S:$S,'Monthly cashflow'!S$3)</f>
        <v>0</v>
      </c>
      <c r="T8" s="89">
        <f>SUMIFS('Unit Sales'!$Q:$Q,'Unit Sales'!$U:$U,'Monthly cashflow'!$B$4,'Unit Sales'!$C:$C,'Monthly cashflow'!$C8,'Unit Sales'!$S:$S,'Monthly cashflow'!T$3)</f>
        <v>0</v>
      </c>
      <c r="U8" s="89">
        <f>SUMIFS('Unit Sales'!$Q:$Q,'Unit Sales'!$U:$U,'Monthly cashflow'!$B$4,'Unit Sales'!$C:$C,'Monthly cashflow'!$C8,'Unit Sales'!$S:$S,'Monthly cashflow'!U$3)</f>
        <v>0</v>
      </c>
      <c r="V8" s="89">
        <f>SUMIFS('Unit Sales'!$Q:$Q,'Unit Sales'!$U:$U,'Monthly cashflow'!$B$4,'Unit Sales'!$C:$C,'Monthly cashflow'!$C8,'Unit Sales'!$S:$S,'Monthly cashflow'!V$3)</f>
        <v>0</v>
      </c>
      <c r="W8" s="89">
        <f>SUMIFS('Unit Sales'!$Q:$Q,'Unit Sales'!$U:$U,'Monthly cashflow'!$B$4,'Unit Sales'!$C:$C,'Monthly cashflow'!$C8,'Unit Sales'!$S:$S,'Monthly cashflow'!W$3)</f>
        <v>0</v>
      </c>
      <c r="X8" s="89">
        <f>SUMIFS('Unit Sales'!$Q:$Q,'Unit Sales'!$U:$U,'Monthly cashflow'!$B$4,'Unit Sales'!$C:$C,'Monthly cashflow'!$C8,'Unit Sales'!$S:$S,'Monthly cashflow'!X$3)</f>
        <v>0</v>
      </c>
      <c r="Y8" s="89">
        <f>SUMIFS('Unit Sales'!$Q:$Q,'Unit Sales'!$U:$U,'Monthly cashflow'!$B$4,'Unit Sales'!$C:$C,'Monthly cashflow'!$C8,'Unit Sales'!$S:$S,'Monthly cashflow'!Y$3)</f>
        <v>0</v>
      </c>
      <c r="Z8" s="89">
        <f>SUMIFS('Unit Sales'!$Q:$Q,'Unit Sales'!$U:$U,'Monthly cashflow'!$B$4,'Unit Sales'!$C:$C,'Monthly cashflow'!$C8,'Unit Sales'!$S:$S,'Monthly cashflow'!Z$3)</f>
        <v>0</v>
      </c>
      <c r="AA8" s="89">
        <f>SUMIFS('Unit Sales'!$Q:$Q,'Unit Sales'!$U:$U,'Monthly cashflow'!$B$4,'Unit Sales'!$C:$C,'Monthly cashflow'!$C8,'Unit Sales'!$S:$S,'Monthly cashflow'!AA$3)</f>
        <v>0</v>
      </c>
      <c r="AB8" s="89">
        <f>SUMIFS('Unit Sales'!$Q:$Q,'Unit Sales'!$U:$U,'Monthly cashflow'!$B$4,'Unit Sales'!$C:$C,'Monthly cashflow'!$C8,'Unit Sales'!$S:$S,'Monthly cashflow'!AB$3)</f>
        <v>0</v>
      </c>
      <c r="AC8" s="89">
        <f>SUMIFS('Unit Sales'!$Q:$Q,'Unit Sales'!$U:$U,'Monthly cashflow'!$B$4,'Unit Sales'!$C:$C,'Monthly cashflow'!$C8,'Unit Sales'!$S:$S,'Monthly cashflow'!AC$3)</f>
        <v>0</v>
      </c>
      <c r="AD8" s="89">
        <f>SUMIFS('Unit Sales'!$Q:$Q,'Unit Sales'!$U:$U,'Monthly cashflow'!$B$4,'Unit Sales'!$C:$C,'Monthly cashflow'!$C8,'Unit Sales'!$S:$S,'Monthly cashflow'!AD$3)</f>
        <v>0</v>
      </c>
      <c r="AE8" s="89">
        <f>SUMIFS('Unit Sales'!$Q:$Q,'Unit Sales'!$U:$U,'Monthly cashflow'!$B$4,'Unit Sales'!$C:$C,'Monthly cashflow'!$C8,'Unit Sales'!$S:$S,'Monthly cashflow'!AE$3)</f>
        <v>0</v>
      </c>
      <c r="AF8" s="89">
        <f>SUMIFS('Unit Sales'!$Q:$Q,'Unit Sales'!$U:$U,'Monthly cashflow'!$B$4,'Unit Sales'!$C:$C,'Monthly cashflow'!$C8,'Unit Sales'!$S:$S,'Monthly cashflow'!AF$3)</f>
        <v>0</v>
      </c>
      <c r="AG8" s="89">
        <f>SUMIFS('Unit Sales'!$Q:$Q,'Unit Sales'!$U:$U,'Monthly cashflow'!$B$4,'Unit Sales'!$C:$C,'Monthly cashflow'!$C8,'Unit Sales'!$S:$S,'Monthly cashflow'!AG$3)</f>
        <v>0</v>
      </c>
      <c r="AH8" s="89">
        <f>SUMIFS('Unit Sales'!$Q:$Q,'Unit Sales'!$U:$U,'Monthly cashflow'!$B$4,'Unit Sales'!$C:$C,'Monthly cashflow'!$C8,'Unit Sales'!$S:$S,'Monthly cashflow'!AH$3)</f>
        <v>0</v>
      </c>
      <c r="AI8" s="89">
        <f>SUMIFS('Unit Sales'!$Q:$Q,'Unit Sales'!$U:$U,'Monthly cashflow'!$B$4,'Unit Sales'!$C:$C,'Monthly cashflow'!$C8,'Unit Sales'!$S:$S,'Monthly cashflow'!AI$3)</f>
        <v>0</v>
      </c>
      <c r="AJ8" s="89">
        <f>SUMIFS('Unit Sales'!$Q:$Q,'Unit Sales'!$U:$U,'Monthly cashflow'!$B$4,'Unit Sales'!$C:$C,'Monthly cashflow'!$C8,'Unit Sales'!$S:$S,'Monthly cashflow'!AJ$3)</f>
        <v>0</v>
      </c>
      <c r="AK8" s="89">
        <f>SUMIFS('Unit Sales'!$Q:$Q,'Unit Sales'!$U:$U,'Monthly cashflow'!$B$4,'Unit Sales'!$C:$C,'Monthly cashflow'!$C8,'Unit Sales'!$S:$S,'Monthly cashflow'!AK$3)</f>
        <v>0</v>
      </c>
      <c r="AL8" s="89">
        <f>SUMIFS('Unit Sales'!$Q:$Q,'Unit Sales'!$U:$U,'Monthly cashflow'!$B$4,'Unit Sales'!$C:$C,'Monthly cashflow'!$C8,'Unit Sales'!$S:$S,'Monthly cashflow'!AL$3)</f>
        <v>0</v>
      </c>
      <c r="AM8" s="89">
        <f>SUMIFS('Unit Sales'!$Q:$Q,'Unit Sales'!$U:$U,'Monthly cashflow'!$B$4,'Unit Sales'!$C:$C,'Monthly cashflow'!$C8,'Unit Sales'!$S:$S,'Monthly cashflow'!AM$3)</f>
        <v>0</v>
      </c>
      <c r="AN8" s="89">
        <f>SUMIFS('Unit Sales'!$Q:$Q,'Unit Sales'!$U:$U,'Monthly cashflow'!$B$4,'Unit Sales'!$C:$C,'Monthly cashflow'!$C8,'Unit Sales'!$S:$S,'Monthly cashflow'!AN$3)</f>
        <v>0</v>
      </c>
      <c r="AO8" s="89">
        <f>SUMIFS('Unit Sales'!$Q:$Q,'Unit Sales'!$U:$U,'Monthly cashflow'!$B$4,'Unit Sales'!$C:$C,'Monthly cashflow'!$C8,'Unit Sales'!$S:$S,'Monthly cashflow'!AO$3)</f>
        <v>0</v>
      </c>
      <c r="AP8" s="89">
        <f>SUMIFS('Unit Sales'!$Q:$Q,'Unit Sales'!$U:$U,'Monthly cashflow'!$B$4,'Unit Sales'!$C:$C,'Monthly cashflow'!$C8,'Unit Sales'!$S:$S,'Monthly cashflow'!AP$3)</f>
        <v>0</v>
      </c>
      <c r="AQ8" s="89">
        <f>SUMIFS('Unit Sales'!$Q:$Q,'Unit Sales'!$U:$U,'Monthly cashflow'!$B$4,'Unit Sales'!$C:$C,'Monthly cashflow'!$C8,'Unit Sales'!$S:$S,'Monthly cashflow'!AQ$3)</f>
        <v>0</v>
      </c>
      <c r="AR8" s="89">
        <f>SUMIFS('Unit Sales'!$Q:$Q,'Unit Sales'!$U:$U,'Monthly cashflow'!$B$4,'Unit Sales'!$C:$C,'Monthly cashflow'!$C8,'Unit Sales'!$S:$S,'Monthly cashflow'!AR$3)</f>
        <v>0</v>
      </c>
      <c r="AS8" s="89">
        <f>SUMIFS('Unit Sales'!$Q:$Q,'Unit Sales'!$U:$U,'Monthly cashflow'!$B$4,'Unit Sales'!$C:$C,'Monthly cashflow'!$C8,'Unit Sales'!$S:$S,'Monthly cashflow'!AS$3)</f>
        <v>0</v>
      </c>
      <c r="AT8" s="89">
        <f>SUMIFS('Unit Sales'!$Q:$Q,'Unit Sales'!$U:$U,'Monthly cashflow'!$B$4,'Unit Sales'!$C:$C,'Monthly cashflow'!$C8,'Unit Sales'!$S:$S,'Monthly cashflow'!AT$3)</f>
        <v>0</v>
      </c>
      <c r="AU8" s="89">
        <f>SUMIFS('Unit Sales'!$Q:$Q,'Unit Sales'!$U:$U,'Monthly cashflow'!$B$4,'Unit Sales'!$C:$C,'Monthly cashflow'!$C8,'Unit Sales'!$S:$S,'Monthly cashflow'!AU$3)</f>
        <v>0</v>
      </c>
      <c r="AV8" s="89">
        <f>SUMIFS('Unit Sales'!$Q:$Q,'Unit Sales'!$U:$U,'Monthly cashflow'!$B$4,'Unit Sales'!$C:$C,'Monthly cashflow'!$C8,'Unit Sales'!$S:$S,'Monthly cashflow'!AV$3)</f>
        <v>0</v>
      </c>
      <c r="AW8" s="89">
        <f>SUMIFS('Unit Sales'!$Q:$Q,'Unit Sales'!$U:$U,'Monthly cashflow'!$B$4,'Unit Sales'!$C:$C,'Monthly cashflow'!$C8,'Unit Sales'!$S:$S,'Monthly cashflow'!AW$3)</f>
        <v>0</v>
      </c>
      <c r="AX8" s="89">
        <f>SUMIFS('Unit Sales'!$Q:$Q,'Unit Sales'!$U:$U,'Monthly cashflow'!$B$4,'Unit Sales'!$C:$C,'Monthly cashflow'!$C8,'Unit Sales'!$S:$S,'Monthly cashflow'!AX$3)</f>
        <v>0</v>
      </c>
      <c r="AY8" s="89">
        <f>SUMIFS('Unit Sales'!$Q:$Q,'Unit Sales'!$U:$U,'Monthly cashflow'!$B$4,'Unit Sales'!$C:$C,'Monthly cashflow'!$C8,'Unit Sales'!$S:$S,'Monthly cashflow'!AY$3)</f>
        <v>0</v>
      </c>
      <c r="AZ8" s="89">
        <f>SUMIFS('Unit Sales'!$Q:$Q,'Unit Sales'!$U:$U,'Monthly cashflow'!$B$4,'Unit Sales'!$C:$C,'Monthly cashflow'!$C8,'Unit Sales'!$S:$S,'Monthly cashflow'!AZ$3)</f>
        <v>0</v>
      </c>
      <c r="BA8" s="89">
        <f>SUMIFS('Unit Sales'!$Q:$Q,'Unit Sales'!$U:$U,'Monthly cashflow'!$B$4,'Unit Sales'!$C:$C,'Monthly cashflow'!$C8,'Unit Sales'!$S:$S,'Monthly cashflow'!BA$3)</f>
        <v>0</v>
      </c>
      <c r="BB8" s="89">
        <f>SUMIFS('Unit Sales'!$Q:$Q,'Unit Sales'!$U:$U,'Monthly cashflow'!$B$4,'Unit Sales'!$C:$C,'Monthly cashflow'!$C8,'Unit Sales'!$S:$S,'Monthly cashflow'!BB$3)</f>
        <v>0</v>
      </c>
      <c r="BC8" s="89">
        <f>SUMIFS('Unit Sales'!$Q:$Q,'Unit Sales'!$U:$U,'Monthly cashflow'!$B$4,'Unit Sales'!$C:$C,'Monthly cashflow'!$C8,'Unit Sales'!$S:$S,'Monthly cashflow'!BC$3)</f>
        <v>0</v>
      </c>
      <c r="BD8" s="89">
        <f>SUMIFS('Unit Sales'!$Q:$Q,'Unit Sales'!$U:$U,'Monthly cashflow'!$B$4,'Unit Sales'!$C:$C,'Monthly cashflow'!$C8,'Unit Sales'!$S:$S,'Monthly cashflow'!BD$3)</f>
        <v>0</v>
      </c>
      <c r="BE8" s="89">
        <f>SUMIFS('Unit Sales'!$Q:$Q,'Unit Sales'!$U:$U,'Monthly cashflow'!$B$4,'Unit Sales'!$C:$C,'Monthly cashflow'!$C8,'Unit Sales'!$S:$S,'Monthly cashflow'!BE$3)</f>
        <v>0</v>
      </c>
      <c r="BF8" s="89">
        <f>SUMIFS('Unit Sales'!$Q:$Q,'Unit Sales'!$U:$U,'Monthly cashflow'!$B$4,'Unit Sales'!$C:$C,'Monthly cashflow'!$C8,'Unit Sales'!$S:$S,'Monthly cashflow'!BF$3)</f>
        <v>0</v>
      </c>
      <c r="BG8" s="89">
        <f>SUMIFS('Unit Sales'!$Q:$Q,'Unit Sales'!$U:$U,'Monthly cashflow'!$B$4,'Unit Sales'!$C:$C,'Monthly cashflow'!$C8,'Unit Sales'!$S:$S,'Monthly cashflow'!BG$3)</f>
        <v>0</v>
      </c>
      <c r="BH8" s="89">
        <f>SUMIFS('Unit Sales'!$Q:$Q,'Unit Sales'!$U:$U,'Monthly cashflow'!$B$4,'Unit Sales'!$C:$C,'Monthly cashflow'!$C8,'Unit Sales'!$S:$S,'Monthly cashflow'!BH$3)</f>
        <v>0</v>
      </c>
      <c r="BI8" s="89">
        <f>SUMIFS('Unit Sales'!$Q:$Q,'Unit Sales'!$U:$U,'Monthly cashflow'!$B$4,'Unit Sales'!$C:$C,'Monthly cashflow'!$C8,'Unit Sales'!$S:$S,'Monthly cashflow'!BI$3)</f>
        <v>0</v>
      </c>
      <c r="BJ8" s="89">
        <f>SUMIFS('Unit Sales'!$Q:$Q,'Unit Sales'!$U:$U,'Monthly cashflow'!$B$4,'Unit Sales'!$C:$C,'Monthly cashflow'!$C8,'Unit Sales'!$S:$S,'Monthly cashflow'!BJ$3)</f>
        <v>0</v>
      </c>
      <c r="BK8" s="89">
        <f>SUMIFS('Unit Sales'!$Q:$Q,'Unit Sales'!$U:$U,'Monthly cashflow'!$B$4,'Unit Sales'!$C:$C,'Monthly cashflow'!$C8,'Unit Sales'!$S:$S,'Monthly cashflow'!BK$3)</f>
        <v>0</v>
      </c>
      <c r="BL8" s="89">
        <f>SUMIFS('Unit Sales'!$Q:$Q,'Unit Sales'!$U:$U,'Monthly cashflow'!$B$4,'Unit Sales'!$C:$C,'Monthly cashflow'!$C8,'Unit Sales'!$S:$S,'Monthly cashflow'!BL$3)</f>
        <v>0</v>
      </c>
      <c r="BM8" s="89">
        <f>SUMIFS('Unit Sales'!$Q:$Q,'Unit Sales'!$U:$U,'Monthly cashflow'!$B$4,'Unit Sales'!$C:$C,'Monthly cashflow'!$C8,'Unit Sales'!$S:$S,'Monthly cashflow'!BM$3)</f>
        <v>0</v>
      </c>
      <c r="BN8" s="89">
        <f>SUMIFS('Unit Sales'!$Q:$Q,'Unit Sales'!$U:$U,'Monthly cashflow'!$B$4,'Unit Sales'!$C:$C,'Monthly cashflow'!$C8,'Unit Sales'!$S:$S,'Monthly cashflow'!BN$3)</f>
        <v>0</v>
      </c>
      <c r="BO8" s="89">
        <f>SUMIFS('Unit Sales'!$Q:$Q,'Unit Sales'!$U:$U,'Monthly cashflow'!$B$4,'Unit Sales'!$C:$C,'Monthly cashflow'!$C8,'Unit Sales'!$S:$S,'Monthly cashflow'!BO$3)</f>
        <v>0</v>
      </c>
      <c r="BP8" s="89">
        <f>SUMIFS('Unit Sales'!$Q:$Q,'Unit Sales'!$U:$U,'Monthly cashflow'!$B$4,'Unit Sales'!$C:$C,'Monthly cashflow'!$C8,'Unit Sales'!$S:$S,'Monthly cashflow'!BP$3)</f>
        <v>0</v>
      </c>
      <c r="BQ8" s="89">
        <f>SUMIFS('Unit Sales'!$Q:$Q,'Unit Sales'!$U:$U,'Monthly cashflow'!$B$4,'Unit Sales'!$C:$C,'Monthly cashflow'!$C8,'Unit Sales'!$S:$S,'Monthly cashflow'!BQ$3)</f>
        <v>0</v>
      </c>
      <c r="BR8" s="89">
        <f>SUMIFS('Unit Sales'!$Q:$Q,'Unit Sales'!$U:$U,'Monthly cashflow'!$B$4,'Unit Sales'!$C:$C,'Monthly cashflow'!$C8,'Unit Sales'!$S:$S,'Monthly cashflow'!BR$3)</f>
        <v>0</v>
      </c>
      <c r="BS8" s="89">
        <f>SUMIFS('Unit Sales'!$Q:$Q,'Unit Sales'!$U:$U,'Monthly cashflow'!$B$4,'Unit Sales'!$C:$C,'Monthly cashflow'!$C8,'Unit Sales'!$S:$S,'Monthly cashflow'!BS$3)</f>
        <v>0</v>
      </c>
      <c r="BT8" s="89">
        <f>SUMIFS('Unit Sales'!$Q:$Q,'Unit Sales'!$U:$U,'Monthly cashflow'!$B$4,'Unit Sales'!$C:$C,'Monthly cashflow'!$C8,'Unit Sales'!$S:$S,'Monthly cashflow'!BT$3)</f>
        <v>0</v>
      </c>
      <c r="BU8" s="89">
        <f>SUMIFS('Unit Sales'!$Q:$Q,'Unit Sales'!$U:$U,'Monthly cashflow'!$B$4,'Unit Sales'!$C:$C,'Monthly cashflow'!$C8,'Unit Sales'!$S:$S,'Monthly cashflow'!BU$3)</f>
        <v>0</v>
      </c>
      <c r="BV8" s="89">
        <f>SUMIFS('Unit Sales'!$Q:$Q,'Unit Sales'!$U:$U,'Monthly cashflow'!$B$4,'Unit Sales'!$C:$C,'Monthly cashflow'!$C8,'Unit Sales'!$S:$S,'Monthly cashflow'!BV$3)</f>
        <v>0</v>
      </c>
      <c r="BW8" s="89">
        <f>SUMIFS('Unit Sales'!$Q:$Q,'Unit Sales'!$U:$U,'Monthly cashflow'!$B$4,'Unit Sales'!$C:$C,'Monthly cashflow'!$C8,'Unit Sales'!$S:$S,'Monthly cashflow'!BW$3)</f>
        <v>0</v>
      </c>
      <c r="BX8" s="89">
        <f>SUMIFS('Unit Sales'!$Q:$Q,'Unit Sales'!$U:$U,'Monthly cashflow'!$B$4,'Unit Sales'!$C:$C,'Monthly cashflow'!$C8,'Unit Sales'!$S:$S,'Monthly cashflow'!BX$3)</f>
        <v>0</v>
      </c>
      <c r="BY8" s="89">
        <f>SUMIFS('Unit Sales'!$Q:$Q,'Unit Sales'!$U:$U,'Monthly cashflow'!$B$4,'Unit Sales'!$C:$C,'Monthly cashflow'!$C8,'Unit Sales'!$S:$S,'Monthly cashflow'!BY$3)</f>
        <v>0</v>
      </c>
      <c r="BZ8" s="89">
        <f>SUMIFS('Unit Sales'!$Q:$Q,'Unit Sales'!$U:$U,'Monthly cashflow'!$B$4,'Unit Sales'!$C:$C,'Monthly cashflow'!$C8,'Unit Sales'!$S:$S,'Monthly cashflow'!BZ$3)</f>
        <v>0</v>
      </c>
      <c r="CA8" s="89">
        <f>SUMIFS('Unit Sales'!$Q:$Q,'Unit Sales'!$U:$U,'Monthly cashflow'!$B$4,'Unit Sales'!$C:$C,'Monthly cashflow'!$C8,'Unit Sales'!$S:$S,'Monthly cashflow'!CA$3)</f>
        <v>0</v>
      </c>
      <c r="CB8" s="89">
        <f>SUMIFS('Unit Sales'!$Q:$Q,'Unit Sales'!$U:$U,'Monthly cashflow'!$B$4,'Unit Sales'!$C:$C,'Monthly cashflow'!$C8,'Unit Sales'!$S:$S,'Monthly cashflow'!CB$3)</f>
        <v>0</v>
      </c>
      <c r="CC8" s="89">
        <f>SUMIFS('Unit Sales'!$Q:$Q,'Unit Sales'!$U:$U,'Monthly cashflow'!$B$4,'Unit Sales'!$C:$C,'Monthly cashflow'!$C8,'Unit Sales'!$S:$S,'Monthly cashflow'!CC$3)</f>
        <v>0</v>
      </c>
      <c r="CD8" s="89">
        <f>SUMIFS('Unit Sales'!$Q:$Q,'Unit Sales'!$U:$U,'Monthly cashflow'!$B$4,'Unit Sales'!$C:$C,'Monthly cashflow'!$C8,'Unit Sales'!$S:$S,'Monthly cashflow'!CD$3)</f>
        <v>0</v>
      </c>
      <c r="CE8" s="89">
        <f>SUMIFS('Unit Sales'!$Q:$Q,'Unit Sales'!$U:$U,'Monthly cashflow'!$B$4,'Unit Sales'!$C:$C,'Monthly cashflow'!$C8,'Unit Sales'!$S:$S,'Monthly cashflow'!CE$3)</f>
        <v>0</v>
      </c>
      <c r="CF8" s="89">
        <f>SUMIFS('Unit Sales'!$Q:$Q,'Unit Sales'!$U:$U,'Monthly cashflow'!$B$4,'Unit Sales'!$C:$C,'Monthly cashflow'!$C8,'Unit Sales'!$S:$S,'Monthly cashflow'!CF$3)</f>
        <v>0</v>
      </c>
      <c r="CG8" s="89">
        <f>SUMIFS('Unit Sales'!$Q:$Q,'Unit Sales'!$U:$U,'Monthly cashflow'!$B$4,'Unit Sales'!$C:$C,'Monthly cashflow'!$C8,'Unit Sales'!$S:$S,'Monthly cashflow'!CG$3)</f>
        <v>0</v>
      </c>
      <c r="CH8" s="89">
        <f>SUMIFS('Unit Sales'!$Q:$Q,'Unit Sales'!$U:$U,'Monthly cashflow'!$B$4,'Unit Sales'!$C:$C,'Monthly cashflow'!$C8,'Unit Sales'!$S:$S,'Monthly cashflow'!CH$3)</f>
        <v>0</v>
      </c>
      <c r="CI8" s="89">
        <f>SUMIFS('Unit Sales'!$Q:$Q,'Unit Sales'!$U:$U,'Monthly cashflow'!$B$4,'Unit Sales'!$C:$C,'Monthly cashflow'!$C8,'Unit Sales'!$S:$S,'Monthly cashflow'!CI$3)</f>
        <v>0</v>
      </c>
      <c r="CJ8" s="89">
        <f>SUMIFS('Unit Sales'!$Q:$Q,'Unit Sales'!$U:$U,'Monthly cashflow'!$B$4,'Unit Sales'!$C:$C,'Monthly cashflow'!$C8,'Unit Sales'!$S:$S,'Monthly cashflow'!CJ$3)</f>
        <v>0</v>
      </c>
      <c r="CK8" s="89">
        <f>SUMIFS('Unit Sales'!$Q:$Q,'Unit Sales'!$U:$U,'Monthly cashflow'!$B$4,'Unit Sales'!$C:$C,'Monthly cashflow'!$C8,'Unit Sales'!$S:$S,'Monthly cashflow'!CK$3)</f>
        <v>0</v>
      </c>
      <c r="CL8" s="89">
        <f>SUMIFS('Unit Sales'!$Q:$Q,'Unit Sales'!$U:$U,'Monthly cashflow'!$B$4,'Unit Sales'!$C:$C,'Monthly cashflow'!$C8,'Unit Sales'!$S:$S,'Monthly cashflow'!CL$3)</f>
        <v>0</v>
      </c>
      <c r="CM8" s="89">
        <f>SUMIFS('Unit Sales'!$Q:$Q,'Unit Sales'!$U:$U,'Monthly cashflow'!$B$4,'Unit Sales'!$C:$C,'Monthly cashflow'!$C8,'Unit Sales'!$S:$S,'Monthly cashflow'!CM$3)</f>
        <v>0</v>
      </c>
      <c r="CN8" s="89">
        <f>SUMIFS('Unit Sales'!$Q:$Q,'Unit Sales'!$U:$U,'Monthly cashflow'!$B$4,'Unit Sales'!$C:$C,'Monthly cashflow'!$C8,'Unit Sales'!$S:$S,'Monthly cashflow'!CN$3)</f>
        <v>0</v>
      </c>
      <c r="CO8" s="89">
        <f>SUMIFS('Unit Sales'!$Q:$Q,'Unit Sales'!$U:$U,'Monthly cashflow'!$B$4,'Unit Sales'!$C:$C,'Monthly cashflow'!$C8,'Unit Sales'!$S:$S,'Monthly cashflow'!CO$3)</f>
        <v>0</v>
      </c>
      <c r="CP8" s="89">
        <f>SUMIFS('Unit Sales'!$Q:$Q,'Unit Sales'!$U:$U,'Monthly cashflow'!$B$4,'Unit Sales'!$C:$C,'Monthly cashflow'!$C8,'Unit Sales'!$S:$S,'Monthly cashflow'!CP$3)</f>
        <v>0</v>
      </c>
      <c r="CQ8" s="89">
        <f>SUMIFS('Unit Sales'!$Q:$Q,'Unit Sales'!$U:$U,'Monthly cashflow'!$B$4,'Unit Sales'!$C:$C,'Monthly cashflow'!$C8,'Unit Sales'!$S:$S,'Monthly cashflow'!CQ$3)</f>
        <v>0</v>
      </c>
      <c r="CR8" s="89">
        <f>SUMIFS('Unit Sales'!$Q:$Q,'Unit Sales'!$U:$U,'Monthly cashflow'!$B$4,'Unit Sales'!$C:$C,'Monthly cashflow'!$C8,'Unit Sales'!$S:$S,'Monthly cashflow'!CR$3)</f>
        <v>0</v>
      </c>
      <c r="CS8" s="89">
        <f>SUMIFS('Unit Sales'!$Q:$Q,'Unit Sales'!$U:$U,'Monthly cashflow'!$B$4,'Unit Sales'!$C:$C,'Monthly cashflow'!$C8,'Unit Sales'!$S:$S,'Monthly cashflow'!CS$3)</f>
        <v>0</v>
      </c>
      <c r="CT8" s="89">
        <f>SUMIFS('Unit Sales'!$Q:$Q,'Unit Sales'!$U:$U,'Monthly cashflow'!$B$4,'Unit Sales'!$C:$C,'Monthly cashflow'!$C8,'Unit Sales'!$S:$S,'Monthly cashflow'!CT$3)</f>
        <v>0</v>
      </c>
      <c r="CU8" s="89">
        <f>SUMIFS('Unit Sales'!$Q:$Q,'Unit Sales'!$U:$U,'Monthly cashflow'!$B$4,'Unit Sales'!$C:$C,'Monthly cashflow'!$C8,'Unit Sales'!$S:$S,'Monthly cashflow'!CU$3)</f>
        <v>0</v>
      </c>
      <c r="CV8" s="89">
        <f>SUMIFS('Unit Sales'!$Q:$Q,'Unit Sales'!$U:$U,'Monthly cashflow'!$B$4,'Unit Sales'!$C:$C,'Monthly cashflow'!$C8,'Unit Sales'!$S:$S,'Monthly cashflow'!CV$3)</f>
        <v>0</v>
      </c>
      <c r="CW8" s="89">
        <f>SUMIFS('Unit Sales'!$Q:$Q,'Unit Sales'!$U:$U,'Monthly cashflow'!$B$4,'Unit Sales'!$C:$C,'Monthly cashflow'!$C8,'Unit Sales'!$S:$S,'Monthly cashflow'!CW$3)</f>
        <v>0</v>
      </c>
      <c r="CX8" s="89">
        <f>SUMIFS('Unit Sales'!$Q:$Q,'Unit Sales'!$U:$U,'Monthly cashflow'!$B$4,'Unit Sales'!$C:$C,'Monthly cashflow'!$C8,'Unit Sales'!$S:$S,'Monthly cashflow'!CX$3)</f>
        <v>0</v>
      </c>
      <c r="CY8" s="89">
        <f>SUMIFS('Unit Sales'!$Q:$Q,'Unit Sales'!$U:$U,'Monthly cashflow'!$B$4,'Unit Sales'!$C:$C,'Monthly cashflow'!$C8,'Unit Sales'!$S:$S,'Monthly cashflow'!CY$3)</f>
        <v>0</v>
      </c>
      <c r="CZ8" s="89">
        <f>SUMIFS('Unit Sales'!$Q:$Q,'Unit Sales'!$U:$U,'Monthly cashflow'!$B$4,'Unit Sales'!$C:$C,'Monthly cashflow'!$C8,'Unit Sales'!$S:$S,'Monthly cashflow'!CZ$3)</f>
        <v>0</v>
      </c>
      <c r="DA8" s="89">
        <f>SUMIFS('Unit Sales'!$Q:$Q,'Unit Sales'!$U:$U,'Monthly cashflow'!$B$4,'Unit Sales'!$C:$C,'Monthly cashflow'!$C8,'Unit Sales'!$S:$S,'Monthly cashflow'!DA$3)</f>
        <v>0</v>
      </c>
      <c r="DB8" s="89">
        <f>SUMIFS('Unit Sales'!$Q:$Q,'Unit Sales'!$U:$U,'Monthly cashflow'!$B$4,'Unit Sales'!$C:$C,'Monthly cashflow'!$C8,'Unit Sales'!$S:$S,'Monthly cashflow'!DB$3)</f>
        <v>0</v>
      </c>
      <c r="DC8" s="89">
        <f>SUMIFS('Unit Sales'!$Q:$Q,'Unit Sales'!$U:$U,'Monthly cashflow'!$B$4,'Unit Sales'!$C:$C,'Monthly cashflow'!$C8,'Unit Sales'!$S:$S,'Monthly cashflow'!DC$3)</f>
        <v>0</v>
      </c>
      <c r="DD8" s="89">
        <f>SUMIFS('Unit Sales'!$Q:$Q,'Unit Sales'!$U:$U,'Monthly cashflow'!$B$4,'Unit Sales'!$C:$C,'Monthly cashflow'!$C8,'Unit Sales'!$S:$S,'Monthly cashflow'!DD$3)</f>
        <v>0</v>
      </c>
      <c r="DE8" s="89">
        <f>SUMIFS('Unit Sales'!$Q:$Q,'Unit Sales'!$U:$U,'Monthly cashflow'!$B$4,'Unit Sales'!$C:$C,'Monthly cashflow'!$C8,'Unit Sales'!$S:$S,'Monthly cashflow'!DE$3)</f>
        <v>0</v>
      </c>
      <c r="DF8" s="89">
        <f>SUMIFS('Unit Sales'!$Q:$Q,'Unit Sales'!$U:$U,'Monthly cashflow'!$B$4,'Unit Sales'!$C:$C,'Monthly cashflow'!$C8,'Unit Sales'!$S:$S,'Monthly cashflow'!DF$3)</f>
        <v>0</v>
      </c>
      <c r="DG8" s="89">
        <f>SUMIFS('Unit Sales'!$Q:$Q,'Unit Sales'!$U:$U,'Monthly cashflow'!$B$4,'Unit Sales'!$C:$C,'Monthly cashflow'!$C8,'Unit Sales'!$S:$S,'Monthly cashflow'!DG$3)</f>
        <v>0</v>
      </c>
      <c r="DH8" s="89">
        <f>SUMIFS('Unit Sales'!$Q:$Q,'Unit Sales'!$U:$U,'Monthly cashflow'!$B$4,'Unit Sales'!$C:$C,'Monthly cashflow'!$C8,'Unit Sales'!$S:$S,'Monthly cashflow'!DH$3)</f>
        <v>0</v>
      </c>
      <c r="DI8" s="89">
        <f>SUMIFS('Unit Sales'!$Q:$Q,'Unit Sales'!$U:$U,'Monthly cashflow'!$B$4,'Unit Sales'!$C:$C,'Monthly cashflow'!$C8,'Unit Sales'!$S:$S,'Monthly cashflow'!DI$3)</f>
        <v>0</v>
      </c>
      <c r="DJ8" s="89">
        <f>SUMIFS('Unit Sales'!$Q:$Q,'Unit Sales'!$U:$U,'Monthly cashflow'!$B$4,'Unit Sales'!$C:$C,'Monthly cashflow'!$C8,'Unit Sales'!$S:$S,'Monthly cashflow'!DJ$3)</f>
        <v>0</v>
      </c>
      <c r="DK8" s="89">
        <f>SUMIFS('Unit Sales'!$Q:$Q,'Unit Sales'!$U:$U,'Monthly cashflow'!$B$4,'Unit Sales'!$C:$C,'Monthly cashflow'!$C8,'Unit Sales'!$S:$S,'Monthly cashflow'!DK$3)</f>
        <v>0</v>
      </c>
      <c r="DL8" s="89">
        <f>SUMIFS('Unit Sales'!$Q:$Q,'Unit Sales'!$U:$U,'Monthly cashflow'!$B$4,'Unit Sales'!$C:$C,'Monthly cashflow'!$C8,'Unit Sales'!$S:$S,'Monthly cashflow'!DL$3)</f>
        <v>0</v>
      </c>
      <c r="DM8" s="89">
        <f>SUMIFS('Unit Sales'!$Q:$Q,'Unit Sales'!$U:$U,'Monthly cashflow'!$B$4,'Unit Sales'!$C:$C,'Monthly cashflow'!$C8,'Unit Sales'!$S:$S,'Monthly cashflow'!DM$3)</f>
        <v>0</v>
      </c>
      <c r="DN8" s="89">
        <f>SUMIFS('Unit Sales'!$Q:$Q,'Unit Sales'!$U:$U,'Monthly cashflow'!$B$4,'Unit Sales'!$C:$C,'Monthly cashflow'!$C8,'Unit Sales'!$S:$S,'Monthly cashflow'!DN$3)</f>
        <v>0</v>
      </c>
      <c r="DO8" s="89">
        <f>SUMIFS('Unit Sales'!$Q:$Q,'Unit Sales'!$U:$U,'Monthly cashflow'!$B$4,'Unit Sales'!$C:$C,'Monthly cashflow'!$C8,'Unit Sales'!$S:$S,'Monthly cashflow'!DO$3)</f>
        <v>0</v>
      </c>
      <c r="DP8" s="89">
        <f>SUMIFS('Unit Sales'!$Q:$Q,'Unit Sales'!$U:$U,'Monthly cashflow'!$B$4,'Unit Sales'!$C:$C,'Monthly cashflow'!$C8,'Unit Sales'!$S:$S,'Monthly cashflow'!DP$3)</f>
        <v>0</v>
      </c>
      <c r="DQ8" s="89">
        <f>SUMIFS('Unit Sales'!$Q:$Q,'Unit Sales'!$U:$U,'Monthly cashflow'!$B$4,'Unit Sales'!$C:$C,'Monthly cashflow'!$C8,'Unit Sales'!$S:$S,'Monthly cashflow'!DQ$3)</f>
        <v>0</v>
      </c>
      <c r="DR8" s="89">
        <f>SUMIFS('Unit Sales'!$Q:$Q,'Unit Sales'!$U:$U,'Monthly cashflow'!$B$4,'Unit Sales'!$C:$C,'Monthly cashflow'!$C8,'Unit Sales'!$S:$S,'Monthly cashflow'!DR$3)</f>
        <v>0</v>
      </c>
      <c r="DS8" s="89">
        <f>SUMIFS('Unit Sales'!$Q:$Q,'Unit Sales'!$U:$U,'Monthly cashflow'!$B$4,'Unit Sales'!$C:$C,'Monthly cashflow'!$C8,'Unit Sales'!$S:$S,'Monthly cashflow'!DS$3)</f>
        <v>0</v>
      </c>
      <c r="DT8" s="89">
        <f>SUMIFS('Unit Sales'!$Q:$Q,'Unit Sales'!$U:$U,'Monthly cashflow'!$B$4,'Unit Sales'!$C:$C,'Monthly cashflow'!$C8,'Unit Sales'!$S:$S,'Monthly cashflow'!DT$3)</f>
        <v>0</v>
      </c>
    </row>
    <row r="9" spans="2:125" x14ac:dyDescent="0.3">
      <c r="B9" s="21"/>
      <c r="C9" s="3" t="s">
        <v>65</v>
      </c>
      <c r="D9" s="88">
        <f t="shared" si="0"/>
        <v>0</v>
      </c>
      <c r="E9" s="89">
        <f>SUMIFS('Unit Sales'!$Q:$Q,'Unit Sales'!$U:$U,'Monthly cashflow'!$B$4,'Unit Sales'!$C:$C,'Monthly cashflow'!$C9,'Unit Sales'!$S:$S,'Monthly cashflow'!E$3)</f>
        <v>0</v>
      </c>
      <c r="F9" s="89">
        <f>SUMIFS('Unit Sales'!$Q:$Q,'Unit Sales'!$U:$U,'Monthly cashflow'!$B$4,'Unit Sales'!$C:$C,'Monthly cashflow'!$C9,'Unit Sales'!$S:$S,'Monthly cashflow'!F$3)</f>
        <v>0</v>
      </c>
      <c r="G9" s="89">
        <f>SUMIFS('Unit Sales'!$Q:$Q,'Unit Sales'!$U:$U,'Monthly cashflow'!$B$4,'Unit Sales'!$C:$C,'Monthly cashflow'!$C9,'Unit Sales'!$S:$S,'Monthly cashflow'!G$3)</f>
        <v>0</v>
      </c>
      <c r="H9" s="89">
        <f>SUMIFS('Unit Sales'!$Q:$Q,'Unit Sales'!$U:$U,'Monthly cashflow'!$B$4,'Unit Sales'!$C:$C,'Monthly cashflow'!$C9,'Unit Sales'!$S:$S,'Monthly cashflow'!H$3)</f>
        <v>0</v>
      </c>
      <c r="I9" s="89">
        <f>SUMIFS('Unit Sales'!$Q:$Q,'Unit Sales'!$U:$U,'Monthly cashflow'!$B$4,'Unit Sales'!$C:$C,'Monthly cashflow'!$C9,'Unit Sales'!$S:$S,'Monthly cashflow'!I$3)</f>
        <v>0</v>
      </c>
      <c r="J9" s="89">
        <f>SUMIFS('Unit Sales'!$Q:$Q,'Unit Sales'!$U:$U,'Monthly cashflow'!$B$4,'Unit Sales'!$C:$C,'Monthly cashflow'!$C9,'Unit Sales'!$S:$S,'Monthly cashflow'!J$3)</f>
        <v>0</v>
      </c>
      <c r="K9" s="89">
        <f>SUMIFS('Unit Sales'!$Q:$Q,'Unit Sales'!$U:$U,'Monthly cashflow'!$B$4,'Unit Sales'!$C:$C,'Monthly cashflow'!$C9,'Unit Sales'!$S:$S,'Monthly cashflow'!K$3)</f>
        <v>0</v>
      </c>
      <c r="L9" s="89">
        <f>SUMIFS('Unit Sales'!$Q:$Q,'Unit Sales'!$U:$U,'Monthly cashflow'!$B$4,'Unit Sales'!$C:$C,'Monthly cashflow'!$C9,'Unit Sales'!$S:$S,'Monthly cashflow'!L$3)</f>
        <v>0</v>
      </c>
      <c r="M9" s="89">
        <f>SUMIFS('Unit Sales'!$Q:$Q,'Unit Sales'!$U:$U,'Monthly cashflow'!$B$4,'Unit Sales'!$C:$C,'Monthly cashflow'!$C9,'Unit Sales'!$S:$S,'Monthly cashflow'!M$3)</f>
        <v>0</v>
      </c>
      <c r="N9" s="89">
        <f>SUMIFS('Unit Sales'!$Q:$Q,'Unit Sales'!$U:$U,'Monthly cashflow'!$B$4,'Unit Sales'!$C:$C,'Monthly cashflow'!$C9,'Unit Sales'!$S:$S,'Monthly cashflow'!N$3)</f>
        <v>0</v>
      </c>
      <c r="O9" s="89">
        <f>SUMIFS('Unit Sales'!$Q:$Q,'Unit Sales'!$U:$U,'Monthly cashflow'!$B$4,'Unit Sales'!$C:$C,'Monthly cashflow'!$C9,'Unit Sales'!$S:$S,'Monthly cashflow'!O$3)</f>
        <v>0</v>
      </c>
      <c r="P9" s="89">
        <f>SUMIFS('Unit Sales'!$Q:$Q,'Unit Sales'!$U:$U,'Monthly cashflow'!$B$4,'Unit Sales'!$C:$C,'Monthly cashflow'!$C9,'Unit Sales'!$S:$S,'Monthly cashflow'!P$3)</f>
        <v>0</v>
      </c>
      <c r="Q9" s="89">
        <f>SUMIFS('Unit Sales'!$Q:$Q,'Unit Sales'!$U:$U,'Monthly cashflow'!$B$4,'Unit Sales'!$C:$C,'Monthly cashflow'!$C9,'Unit Sales'!$S:$S,'Monthly cashflow'!Q$3)</f>
        <v>0</v>
      </c>
      <c r="R9" s="89">
        <f>SUMIFS('Unit Sales'!$Q:$Q,'Unit Sales'!$U:$U,'Monthly cashflow'!$B$4,'Unit Sales'!$C:$C,'Monthly cashflow'!$C9,'Unit Sales'!$S:$S,'Monthly cashflow'!R$3)</f>
        <v>0</v>
      </c>
      <c r="S9" s="89">
        <f>SUMIFS('Unit Sales'!$Q:$Q,'Unit Sales'!$U:$U,'Monthly cashflow'!$B$4,'Unit Sales'!$C:$C,'Monthly cashflow'!$C9,'Unit Sales'!$S:$S,'Monthly cashflow'!S$3)</f>
        <v>0</v>
      </c>
      <c r="T9" s="89">
        <f>SUMIFS('Unit Sales'!$Q:$Q,'Unit Sales'!$U:$U,'Monthly cashflow'!$B$4,'Unit Sales'!$C:$C,'Monthly cashflow'!$C9,'Unit Sales'!$S:$S,'Monthly cashflow'!T$3)</f>
        <v>0</v>
      </c>
      <c r="U9" s="89">
        <f>SUMIFS('Unit Sales'!$Q:$Q,'Unit Sales'!$U:$U,'Monthly cashflow'!$B$4,'Unit Sales'!$C:$C,'Monthly cashflow'!$C9,'Unit Sales'!$S:$S,'Monthly cashflow'!U$3)</f>
        <v>0</v>
      </c>
      <c r="V9" s="89">
        <f>SUMIFS('Unit Sales'!$Q:$Q,'Unit Sales'!$U:$U,'Monthly cashflow'!$B$4,'Unit Sales'!$C:$C,'Monthly cashflow'!$C9,'Unit Sales'!$S:$S,'Monthly cashflow'!V$3)</f>
        <v>0</v>
      </c>
      <c r="W9" s="89">
        <f>SUMIFS('Unit Sales'!$Q:$Q,'Unit Sales'!$U:$U,'Monthly cashflow'!$B$4,'Unit Sales'!$C:$C,'Monthly cashflow'!$C9,'Unit Sales'!$S:$S,'Monthly cashflow'!W$3)</f>
        <v>0</v>
      </c>
      <c r="X9" s="89">
        <f>SUMIFS('Unit Sales'!$Q:$Q,'Unit Sales'!$U:$U,'Monthly cashflow'!$B$4,'Unit Sales'!$C:$C,'Monthly cashflow'!$C9,'Unit Sales'!$S:$S,'Monthly cashflow'!X$3)</f>
        <v>0</v>
      </c>
      <c r="Y9" s="89">
        <f>SUMIFS('Unit Sales'!$Q:$Q,'Unit Sales'!$U:$U,'Monthly cashflow'!$B$4,'Unit Sales'!$C:$C,'Monthly cashflow'!$C9,'Unit Sales'!$S:$S,'Monthly cashflow'!Y$3)</f>
        <v>0</v>
      </c>
      <c r="Z9" s="89">
        <f>SUMIFS('Unit Sales'!$Q:$Q,'Unit Sales'!$U:$U,'Monthly cashflow'!$B$4,'Unit Sales'!$C:$C,'Monthly cashflow'!$C9,'Unit Sales'!$S:$S,'Monthly cashflow'!Z$3)</f>
        <v>0</v>
      </c>
      <c r="AA9" s="89">
        <f>SUMIFS('Unit Sales'!$Q:$Q,'Unit Sales'!$U:$U,'Monthly cashflow'!$B$4,'Unit Sales'!$C:$C,'Monthly cashflow'!$C9,'Unit Sales'!$S:$S,'Monthly cashflow'!AA$3)</f>
        <v>0</v>
      </c>
      <c r="AB9" s="89">
        <f>SUMIFS('Unit Sales'!$Q:$Q,'Unit Sales'!$U:$U,'Monthly cashflow'!$B$4,'Unit Sales'!$C:$C,'Monthly cashflow'!$C9,'Unit Sales'!$S:$S,'Monthly cashflow'!AB$3)</f>
        <v>0</v>
      </c>
      <c r="AC9" s="89">
        <f>SUMIFS('Unit Sales'!$Q:$Q,'Unit Sales'!$U:$U,'Monthly cashflow'!$B$4,'Unit Sales'!$C:$C,'Monthly cashflow'!$C9,'Unit Sales'!$S:$S,'Monthly cashflow'!AC$3)</f>
        <v>0</v>
      </c>
      <c r="AD9" s="89">
        <f>SUMIFS('Unit Sales'!$Q:$Q,'Unit Sales'!$U:$U,'Monthly cashflow'!$B$4,'Unit Sales'!$C:$C,'Monthly cashflow'!$C9,'Unit Sales'!$S:$S,'Monthly cashflow'!AD$3)</f>
        <v>0</v>
      </c>
      <c r="AE9" s="89">
        <f>SUMIFS('Unit Sales'!$Q:$Q,'Unit Sales'!$U:$U,'Monthly cashflow'!$B$4,'Unit Sales'!$C:$C,'Monthly cashflow'!$C9,'Unit Sales'!$S:$S,'Monthly cashflow'!AE$3)</f>
        <v>0</v>
      </c>
      <c r="AF9" s="89">
        <f>SUMIFS('Unit Sales'!$Q:$Q,'Unit Sales'!$U:$U,'Monthly cashflow'!$B$4,'Unit Sales'!$C:$C,'Monthly cashflow'!$C9,'Unit Sales'!$S:$S,'Monthly cashflow'!AF$3)</f>
        <v>0</v>
      </c>
      <c r="AG9" s="89">
        <f>SUMIFS('Unit Sales'!$Q:$Q,'Unit Sales'!$U:$U,'Monthly cashflow'!$B$4,'Unit Sales'!$C:$C,'Monthly cashflow'!$C9,'Unit Sales'!$S:$S,'Monthly cashflow'!AG$3)</f>
        <v>0</v>
      </c>
      <c r="AH9" s="89">
        <f>SUMIFS('Unit Sales'!$Q:$Q,'Unit Sales'!$U:$U,'Monthly cashflow'!$B$4,'Unit Sales'!$C:$C,'Monthly cashflow'!$C9,'Unit Sales'!$S:$S,'Monthly cashflow'!AH$3)</f>
        <v>0</v>
      </c>
      <c r="AI9" s="89">
        <f>SUMIFS('Unit Sales'!$Q:$Q,'Unit Sales'!$U:$U,'Monthly cashflow'!$B$4,'Unit Sales'!$C:$C,'Monthly cashflow'!$C9,'Unit Sales'!$S:$S,'Monthly cashflow'!AI$3)</f>
        <v>0</v>
      </c>
      <c r="AJ9" s="89">
        <f>SUMIFS('Unit Sales'!$Q:$Q,'Unit Sales'!$U:$U,'Monthly cashflow'!$B$4,'Unit Sales'!$C:$C,'Monthly cashflow'!$C9,'Unit Sales'!$S:$S,'Monthly cashflow'!AJ$3)</f>
        <v>0</v>
      </c>
      <c r="AK9" s="89">
        <f>SUMIFS('Unit Sales'!$Q:$Q,'Unit Sales'!$U:$U,'Monthly cashflow'!$B$4,'Unit Sales'!$C:$C,'Monthly cashflow'!$C9,'Unit Sales'!$S:$S,'Monthly cashflow'!AK$3)</f>
        <v>0</v>
      </c>
      <c r="AL9" s="89">
        <f>SUMIFS('Unit Sales'!$Q:$Q,'Unit Sales'!$U:$U,'Monthly cashflow'!$B$4,'Unit Sales'!$C:$C,'Monthly cashflow'!$C9,'Unit Sales'!$S:$S,'Monthly cashflow'!AL$3)</f>
        <v>0</v>
      </c>
      <c r="AM9" s="89">
        <f>SUMIFS('Unit Sales'!$Q:$Q,'Unit Sales'!$U:$U,'Monthly cashflow'!$B$4,'Unit Sales'!$C:$C,'Monthly cashflow'!$C9,'Unit Sales'!$S:$S,'Monthly cashflow'!AM$3)</f>
        <v>0</v>
      </c>
      <c r="AN9" s="89">
        <f>SUMIFS('Unit Sales'!$Q:$Q,'Unit Sales'!$U:$U,'Monthly cashflow'!$B$4,'Unit Sales'!$C:$C,'Monthly cashflow'!$C9,'Unit Sales'!$S:$S,'Monthly cashflow'!AN$3)</f>
        <v>0</v>
      </c>
      <c r="AO9" s="89">
        <f>SUMIFS('Unit Sales'!$Q:$Q,'Unit Sales'!$U:$U,'Monthly cashflow'!$B$4,'Unit Sales'!$C:$C,'Monthly cashflow'!$C9,'Unit Sales'!$S:$S,'Monthly cashflow'!AO$3)</f>
        <v>0</v>
      </c>
      <c r="AP9" s="89">
        <f>SUMIFS('Unit Sales'!$Q:$Q,'Unit Sales'!$U:$U,'Monthly cashflow'!$B$4,'Unit Sales'!$C:$C,'Monthly cashflow'!$C9,'Unit Sales'!$S:$S,'Monthly cashflow'!AP$3)</f>
        <v>0</v>
      </c>
      <c r="AQ9" s="89">
        <f>SUMIFS('Unit Sales'!$Q:$Q,'Unit Sales'!$U:$U,'Monthly cashflow'!$B$4,'Unit Sales'!$C:$C,'Monthly cashflow'!$C9,'Unit Sales'!$S:$S,'Monthly cashflow'!AQ$3)</f>
        <v>0</v>
      </c>
      <c r="AR9" s="89">
        <f>SUMIFS('Unit Sales'!$Q:$Q,'Unit Sales'!$U:$U,'Monthly cashflow'!$B$4,'Unit Sales'!$C:$C,'Monthly cashflow'!$C9,'Unit Sales'!$S:$S,'Monthly cashflow'!AR$3)</f>
        <v>0</v>
      </c>
      <c r="AS9" s="89">
        <f>SUMIFS('Unit Sales'!$Q:$Q,'Unit Sales'!$U:$U,'Monthly cashflow'!$B$4,'Unit Sales'!$C:$C,'Monthly cashflow'!$C9,'Unit Sales'!$S:$S,'Monthly cashflow'!AS$3)</f>
        <v>0</v>
      </c>
      <c r="AT9" s="89">
        <f>SUMIFS('Unit Sales'!$Q:$Q,'Unit Sales'!$U:$U,'Monthly cashflow'!$B$4,'Unit Sales'!$C:$C,'Monthly cashflow'!$C9,'Unit Sales'!$S:$S,'Monthly cashflow'!AT$3)</f>
        <v>0</v>
      </c>
      <c r="AU9" s="89">
        <f>SUMIFS('Unit Sales'!$Q:$Q,'Unit Sales'!$U:$U,'Monthly cashflow'!$B$4,'Unit Sales'!$C:$C,'Monthly cashflow'!$C9,'Unit Sales'!$S:$S,'Monthly cashflow'!AU$3)</f>
        <v>0</v>
      </c>
      <c r="AV9" s="89">
        <f>SUMIFS('Unit Sales'!$Q:$Q,'Unit Sales'!$U:$U,'Monthly cashflow'!$B$4,'Unit Sales'!$C:$C,'Monthly cashflow'!$C9,'Unit Sales'!$S:$S,'Monthly cashflow'!AV$3)</f>
        <v>0</v>
      </c>
      <c r="AW9" s="89">
        <f>SUMIFS('Unit Sales'!$Q:$Q,'Unit Sales'!$U:$U,'Monthly cashflow'!$B$4,'Unit Sales'!$C:$C,'Monthly cashflow'!$C9,'Unit Sales'!$S:$S,'Monthly cashflow'!AW$3)</f>
        <v>0</v>
      </c>
      <c r="AX9" s="89">
        <f>SUMIFS('Unit Sales'!$Q:$Q,'Unit Sales'!$U:$U,'Monthly cashflow'!$B$4,'Unit Sales'!$C:$C,'Monthly cashflow'!$C9,'Unit Sales'!$S:$S,'Monthly cashflow'!AX$3)</f>
        <v>0</v>
      </c>
      <c r="AY9" s="89">
        <f>SUMIFS('Unit Sales'!$Q:$Q,'Unit Sales'!$U:$U,'Monthly cashflow'!$B$4,'Unit Sales'!$C:$C,'Monthly cashflow'!$C9,'Unit Sales'!$S:$S,'Monthly cashflow'!AY$3)</f>
        <v>0</v>
      </c>
      <c r="AZ9" s="89">
        <f>SUMIFS('Unit Sales'!$Q:$Q,'Unit Sales'!$U:$U,'Monthly cashflow'!$B$4,'Unit Sales'!$C:$C,'Monthly cashflow'!$C9,'Unit Sales'!$S:$S,'Monthly cashflow'!AZ$3)</f>
        <v>0</v>
      </c>
      <c r="BA9" s="89">
        <f>SUMIFS('Unit Sales'!$Q:$Q,'Unit Sales'!$U:$U,'Monthly cashflow'!$B$4,'Unit Sales'!$C:$C,'Monthly cashflow'!$C9,'Unit Sales'!$S:$S,'Monthly cashflow'!BA$3)</f>
        <v>0</v>
      </c>
      <c r="BB9" s="89">
        <f>SUMIFS('Unit Sales'!$Q:$Q,'Unit Sales'!$U:$U,'Monthly cashflow'!$B$4,'Unit Sales'!$C:$C,'Monthly cashflow'!$C9,'Unit Sales'!$S:$S,'Monthly cashflow'!BB$3)</f>
        <v>0</v>
      </c>
      <c r="BC9" s="89">
        <f>SUMIFS('Unit Sales'!$Q:$Q,'Unit Sales'!$U:$U,'Monthly cashflow'!$B$4,'Unit Sales'!$C:$C,'Monthly cashflow'!$C9,'Unit Sales'!$S:$S,'Monthly cashflow'!BC$3)</f>
        <v>0</v>
      </c>
      <c r="BD9" s="89">
        <f>SUMIFS('Unit Sales'!$Q:$Q,'Unit Sales'!$U:$U,'Monthly cashflow'!$B$4,'Unit Sales'!$C:$C,'Monthly cashflow'!$C9,'Unit Sales'!$S:$S,'Monthly cashflow'!BD$3)</f>
        <v>0</v>
      </c>
      <c r="BE9" s="89">
        <f>SUMIFS('Unit Sales'!$Q:$Q,'Unit Sales'!$U:$U,'Monthly cashflow'!$B$4,'Unit Sales'!$C:$C,'Monthly cashflow'!$C9,'Unit Sales'!$S:$S,'Monthly cashflow'!BE$3)</f>
        <v>0</v>
      </c>
      <c r="BF9" s="89">
        <f>SUMIFS('Unit Sales'!$Q:$Q,'Unit Sales'!$U:$U,'Monthly cashflow'!$B$4,'Unit Sales'!$C:$C,'Monthly cashflow'!$C9,'Unit Sales'!$S:$S,'Monthly cashflow'!BF$3)</f>
        <v>0</v>
      </c>
      <c r="BG9" s="89">
        <f>SUMIFS('Unit Sales'!$Q:$Q,'Unit Sales'!$U:$U,'Monthly cashflow'!$B$4,'Unit Sales'!$C:$C,'Monthly cashflow'!$C9,'Unit Sales'!$S:$S,'Monthly cashflow'!BG$3)</f>
        <v>0</v>
      </c>
      <c r="BH9" s="89">
        <f>SUMIFS('Unit Sales'!$Q:$Q,'Unit Sales'!$U:$U,'Monthly cashflow'!$B$4,'Unit Sales'!$C:$C,'Monthly cashflow'!$C9,'Unit Sales'!$S:$S,'Monthly cashflow'!BH$3)</f>
        <v>0</v>
      </c>
      <c r="BI9" s="89">
        <f>SUMIFS('Unit Sales'!$Q:$Q,'Unit Sales'!$U:$U,'Monthly cashflow'!$B$4,'Unit Sales'!$C:$C,'Monthly cashflow'!$C9,'Unit Sales'!$S:$S,'Monthly cashflow'!BI$3)</f>
        <v>0</v>
      </c>
      <c r="BJ9" s="89">
        <f>SUMIFS('Unit Sales'!$Q:$Q,'Unit Sales'!$U:$U,'Monthly cashflow'!$B$4,'Unit Sales'!$C:$C,'Monthly cashflow'!$C9,'Unit Sales'!$S:$S,'Monthly cashflow'!BJ$3)</f>
        <v>0</v>
      </c>
      <c r="BK9" s="89">
        <f>SUMIFS('Unit Sales'!$Q:$Q,'Unit Sales'!$U:$U,'Monthly cashflow'!$B$4,'Unit Sales'!$C:$C,'Monthly cashflow'!$C9,'Unit Sales'!$S:$S,'Monthly cashflow'!BK$3)</f>
        <v>0</v>
      </c>
      <c r="BL9" s="89">
        <f>SUMIFS('Unit Sales'!$Q:$Q,'Unit Sales'!$U:$U,'Monthly cashflow'!$B$4,'Unit Sales'!$C:$C,'Monthly cashflow'!$C9,'Unit Sales'!$S:$S,'Monthly cashflow'!BL$3)</f>
        <v>0</v>
      </c>
      <c r="BM9" s="89">
        <f>SUMIFS('Unit Sales'!$Q:$Q,'Unit Sales'!$U:$U,'Monthly cashflow'!$B$4,'Unit Sales'!$C:$C,'Monthly cashflow'!$C9,'Unit Sales'!$S:$S,'Monthly cashflow'!BM$3)</f>
        <v>0</v>
      </c>
      <c r="BN9" s="89">
        <f>SUMIFS('Unit Sales'!$Q:$Q,'Unit Sales'!$U:$U,'Monthly cashflow'!$B$4,'Unit Sales'!$C:$C,'Monthly cashflow'!$C9,'Unit Sales'!$S:$S,'Monthly cashflow'!BN$3)</f>
        <v>0</v>
      </c>
      <c r="BO9" s="89">
        <f>SUMIFS('Unit Sales'!$Q:$Q,'Unit Sales'!$U:$U,'Monthly cashflow'!$B$4,'Unit Sales'!$C:$C,'Monthly cashflow'!$C9,'Unit Sales'!$S:$S,'Monthly cashflow'!BO$3)</f>
        <v>0</v>
      </c>
      <c r="BP9" s="89">
        <f>SUMIFS('Unit Sales'!$Q:$Q,'Unit Sales'!$U:$U,'Monthly cashflow'!$B$4,'Unit Sales'!$C:$C,'Monthly cashflow'!$C9,'Unit Sales'!$S:$S,'Monthly cashflow'!BP$3)</f>
        <v>0</v>
      </c>
      <c r="BQ9" s="89">
        <f>SUMIFS('Unit Sales'!$Q:$Q,'Unit Sales'!$U:$U,'Monthly cashflow'!$B$4,'Unit Sales'!$C:$C,'Monthly cashflow'!$C9,'Unit Sales'!$S:$S,'Monthly cashflow'!BQ$3)</f>
        <v>0</v>
      </c>
      <c r="BR9" s="89">
        <f>SUMIFS('Unit Sales'!$Q:$Q,'Unit Sales'!$U:$U,'Monthly cashflow'!$B$4,'Unit Sales'!$C:$C,'Monthly cashflow'!$C9,'Unit Sales'!$S:$S,'Monthly cashflow'!BR$3)</f>
        <v>0</v>
      </c>
      <c r="BS9" s="89">
        <f>SUMIFS('Unit Sales'!$Q:$Q,'Unit Sales'!$U:$U,'Monthly cashflow'!$B$4,'Unit Sales'!$C:$C,'Monthly cashflow'!$C9,'Unit Sales'!$S:$S,'Monthly cashflow'!BS$3)</f>
        <v>0</v>
      </c>
      <c r="BT9" s="89">
        <f>SUMIFS('Unit Sales'!$Q:$Q,'Unit Sales'!$U:$U,'Monthly cashflow'!$B$4,'Unit Sales'!$C:$C,'Monthly cashflow'!$C9,'Unit Sales'!$S:$S,'Monthly cashflow'!BT$3)</f>
        <v>0</v>
      </c>
      <c r="BU9" s="89">
        <f>SUMIFS('Unit Sales'!$Q:$Q,'Unit Sales'!$U:$U,'Monthly cashflow'!$B$4,'Unit Sales'!$C:$C,'Monthly cashflow'!$C9,'Unit Sales'!$S:$S,'Monthly cashflow'!BU$3)</f>
        <v>0</v>
      </c>
      <c r="BV9" s="89">
        <f>SUMIFS('Unit Sales'!$Q:$Q,'Unit Sales'!$U:$U,'Monthly cashflow'!$B$4,'Unit Sales'!$C:$C,'Monthly cashflow'!$C9,'Unit Sales'!$S:$S,'Monthly cashflow'!BV$3)</f>
        <v>0</v>
      </c>
      <c r="BW9" s="89">
        <f>SUMIFS('Unit Sales'!$Q:$Q,'Unit Sales'!$U:$U,'Monthly cashflow'!$B$4,'Unit Sales'!$C:$C,'Monthly cashflow'!$C9,'Unit Sales'!$S:$S,'Monthly cashflow'!BW$3)</f>
        <v>0</v>
      </c>
      <c r="BX9" s="89">
        <f>SUMIFS('Unit Sales'!$Q:$Q,'Unit Sales'!$U:$U,'Monthly cashflow'!$B$4,'Unit Sales'!$C:$C,'Monthly cashflow'!$C9,'Unit Sales'!$S:$S,'Monthly cashflow'!BX$3)</f>
        <v>0</v>
      </c>
      <c r="BY9" s="89">
        <f>SUMIFS('Unit Sales'!$Q:$Q,'Unit Sales'!$U:$U,'Monthly cashflow'!$B$4,'Unit Sales'!$C:$C,'Monthly cashflow'!$C9,'Unit Sales'!$S:$S,'Monthly cashflow'!BY$3)</f>
        <v>0</v>
      </c>
      <c r="BZ9" s="89">
        <f>SUMIFS('Unit Sales'!$Q:$Q,'Unit Sales'!$U:$U,'Monthly cashflow'!$B$4,'Unit Sales'!$C:$C,'Monthly cashflow'!$C9,'Unit Sales'!$S:$S,'Monthly cashflow'!BZ$3)</f>
        <v>0</v>
      </c>
      <c r="CA9" s="89">
        <f>SUMIFS('Unit Sales'!$Q:$Q,'Unit Sales'!$U:$U,'Monthly cashflow'!$B$4,'Unit Sales'!$C:$C,'Monthly cashflow'!$C9,'Unit Sales'!$S:$S,'Monthly cashflow'!CA$3)</f>
        <v>0</v>
      </c>
      <c r="CB9" s="89">
        <f>SUMIFS('Unit Sales'!$Q:$Q,'Unit Sales'!$U:$U,'Monthly cashflow'!$B$4,'Unit Sales'!$C:$C,'Monthly cashflow'!$C9,'Unit Sales'!$S:$S,'Monthly cashflow'!CB$3)</f>
        <v>0</v>
      </c>
      <c r="CC9" s="89">
        <f>SUMIFS('Unit Sales'!$Q:$Q,'Unit Sales'!$U:$U,'Monthly cashflow'!$B$4,'Unit Sales'!$C:$C,'Monthly cashflow'!$C9,'Unit Sales'!$S:$S,'Monthly cashflow'!CC$3)</f>
        <v>0</v>
      </c>
      <c r="CD9" s="89">
        <f>SUMIFS('Unit Sales'!$Q:$Q,'Unit Sales'!$U:$U,'Monthly cashflow'!$B$4,'Unit Sales'!$C:$C,'Monthly cashflow'!$C9,'Unit Sales'!$S:$S,'Monthly cashflow'!CD$3)</f>
        <v>0</v>
      </c>
      <c r="CE9" s="89">
        <f>SUMIFS('Unit Sales'!$Q:$Q,'Unit Sales'!$U:$U,'Monthly cashflow'!$B$4,'Unit Sales'!$C:$C,'Monthly cashflow'!$C9,'Unit Sales'!$S:$S,'Monthly cashflow'!CE$3)</f>
        <v>0</v>
      </c>
      <c r="CF9" s="89">
        <f>SUMIFS('Unit Sales'!$Q:$Q,'Unit Sales'!$U:$U,'Monthly cashflow'!$B$4,'Unit Sales'!$C:$C,'Monthly cashflow'!$C9,'Unit Sales'!$S:$S,'Monthly cashflow'!CF$3)</f>
        <v>0</v>
      </c>
      <c r="CG9" s="89">
        <f>SUMIFS('Unit Sales'!$Q:$Q,'Unit Sales'!$U:$U,'Monthly cashflow'!$B$4,'Unit Sales'!$C:$C,'Monthly cashflow'!$C9,'Unit Sales'!$S:$S,'Monthly cashflow'!CG$3)</f>
        <v>0</v>
      </c>
      <c r="CH9" s="89">
        <f>SUMIFS('Unit Sales'!$Q:$Q,'Unit Sales'!$U:$U,'Monthly cashflow'!$B$4,'Unit Sales'!$C:$C,'Monthly cashflow'!$C9,'Unit Sales'!$S:$S,'Monthly cashflow'!CH$3)</f>
        <v>0</v>
      </c>
      <c r="CI9" s="89">
        <f>SUMIFS('Unit Sales'!$Q:$Q,'Unit Sales'!$U:$U,'Monthly cashflow'!$B$4,'Unit Sales'!$C:$C,'Monthly cashflow'!$C9,'Unit Sales'!$S:$S,'Monthly cashflow'!CI$3)</f>
        <v>0</v>
      </c>
      <c r="CJ9" s="89">
        <f>SUMIFS('Unit Sales'!$Q:$Q,'Unit Sales'!$U:$U,'Monthly cashflow'!$B$4,'Unit Sales'!$C:$C,'Monthly cashflow'!$C9,'Unit Sales'!$S:$S,'Monthly cashflow'!CJ$3)</f>
        <v>0</v>
      </c>
      <c r="CK9" s="89">
        <f>SUMIFS('Unit Sales'!$Q:$Q,'Unit Sales'!$U:$U,'Monthly cashflow'!$B$4,'Unit Sales'!$C:$C,'Monthly cashflow'!$C9,'Unit Sales'!$S:$S,'Monthly cashflow'!CK$3)</f>
        <v>0</v>
      </c>
      <c r="CL9" s="89">
        <f>SUMIFS('Unit Sales'!$Q:$Q,'Unit Sales'!$U:$U,'Monthly cashflow'!$B$4,'Unit Sales'!$C:$C,'Monthly cashflow'!$C9,'Unit Sales'!$S:$S,'Monthly cashflow'!CL$3)</f>
        <v>0</v>
      </c>
      <c r="CM9" s="89">
        <f>SUMIFS('Unit Sales'!$Q:$Q,'Unit Sales'!$U:$U,'Monthly cashflow'!$B$4,'Unit Sales'!$C:$C,'Monthly cashflow'!$C9,'Unit Sales'!$S:$S,'Monthly cashflow'!CM$3)</f>
        <v>0</v>
      </c>
      <c r="CN9" s="89">
        <f>SUMIFS('Unit Sales'!$Q:$Q,'Unit Sales'!$U:$U,'Monthly cashflow'!$B$4,'Unit Sales'!$C:$C,'Monthly cashflow'!$C9,'Unit Sales'!$S:$S,'Monthly cashflow'!CN$3)</f>
        <v>0</v>
      </c>
      <c r="CO9" s="89">
        <f>SUMIFS('Unit Sales'!$Q:$Q,'Unit Sales'!$U:$U,'Monthly cashflow'!$B$4,'Unit Sales'!$C:$C,'Monthly cashflow'!$C9,'Unit Sales'!$S:$S,'Monthly cashflow'!CO$3)</f>
        <v>0</v>
      </c>
      <c r="CP9" s="89">
        <f>SUMIFS('Unit Sales'!$Q:$Q,'Unit Sales'!$U:$U,'Monthly cashflow'!$B$4,'Unit Sales'!$C:$C,'Monthly cashflow'!$C9,'Unit Sales'!$S:$S,'Monthly cashflow'!CP$3)</f>
        <v>0</v>
      </c>
      <c r="CQ9" s="89">
        <f>SUMIFS('Unit Sales'!$Q:$Q,'Unit Sales'!$U:$U,'Monthly cashflow'!$B$4,'Unit Sales'!$C:$C,'Monthly cashflow'!$C9,'Unit Sales'!$S:$S,'Monthly cashflow'!CQ$3)</f>
        <v>0</v>
      </c>
      <c r="CR9" s="89">
        <f>SUMIFS('Unit Sales'!$Q:$Q,'Unit Sales'!$U:$U,'Monthly cashflow'!$B$4,'Unit Sales'!$C:$C,'Monthly cashflow'!$C9,'Unit Sales'!$S:$S,'Monthly cashflow'!CR$3)</f>
        <v>0</v>
      </c>
      <c r="CS9" s="89">
        <f>SUMIFS('Unit Sales'!$Q:$Q,'Unit Sales'!$U:$U,'Monthly cashflow'!$B$4,'Unit Sales'!$C:$C,'Monthly cashflow'!$C9,'Unit Sales'!$S:$S,'Monthly cashflow'!CS$3)</f>
        <v>0</v>
      </c>
      <c r="CT9" s="89">
        <f>SUMIFS('Unit Sales'!$Q:$Q,'Unit Sales'!$U:$U,'Monthly cashflow'!$B$4,'Unit Sales'!$C:$C,'Monthly cashflow'!$C9,'Unit Sales'!$S:$S,'Monthly cashflow'!CT$3)</f>
        <v>0</v>
      </c>
      <c r="CU9" s="89">
        <f>SUMIFS('Unit Sales'!$Q:$Q,'Unit Sales'!$U:$U,'Monthly cashflow'!$B$4,'Unit Sales'!$C:$C,'Monthly cashflow'!$C9,'Unit Sales'!$S:$S,'Monthly cashflow'!CU$3)</f>
        <v>0</v>
      </c>
      <c r="CV9" s="89">
        <f>SUMIFS('Unit Sales'!$Q:$Q,'Unit Sales'!$U:$U,'Monthly cashflow'!$B$4,'Unit Sales'!$C:$C,'Monthly cashflow'!$C9,'Unit Sales'!$S:$S,'Monthly cashflow'!CV$3)</f>
        <v>0</v>
      </c>
      <c r="CW9" s="89">
        <f>SUMIFS('Unit Sales'!$Q:$Q,'Unit Sales'!$U:$U,'Monthly cashflow'!$B$4,'Unit Sales'!$C:$C,'Monthly cashflow'!$C9,'Unit Sales'!$S:$S,'Monthly cashflow'!CW$3)</f>
        <v>0</v>
      </c>
      <c r="CX9" s="89">
        <f>SUMIFS('Unit Sales'!$Q:$Q,'Unit Sales'!$U:$U,'Monthly cashflow'!$B$4,'Unit Sales'!$C:$C,'Monthly cashflow'!$C9,'Unit Sales'!$S:$S,'Monthly cashflow'!CX$3)</f>
        <v>0</v>
      </c>
      <c r="CY9" s="89">
        <f>SUMIFS('Unit Sales'!$Q:$Q,'Unit Sales'!$U:$U,'Monthly cashflow'!$B$4,'Unit Sales'!$C:$C,'Monthly cashflow'!$C9,'Unit Sales'!$S:$S,'Monthly cashflow'!CY$3)</f>
        <v>0</v>
      </c>
      <c r="CZ9" s="89">
        <f>SUMIFS('Unit Sales'!$Q:$Q,'Unit Sales'!$U:$U,'Monthly cashflow'!$B$4,'Unit Sales'!$C:$C,'Monthly cashflow'!$C9,'Unit Sales'!$S:$S,'Monthly cashflow'!CZ$3)</f>
        <v>0</v>
      </c>
      <c r="DA9" s="89">
        <f>SUMIFS('Unit Sales'!$Q:$Q,'Unit Sales'!$U:$U,'Monthly cashflow'!$B$4,'Unit Sales'!$C:$C,'Monthly cashflow'!$C9,'Unit Sales'!$S:$S,'Monthly cashflow'!DA$3)</f>
        <v>0</v>
      </c>
      <c r="DB9" s="89">
        <f>SUMIFS('Unit Sales'!$Q:$Q,'Unit Sales'!$U:$U,'Monthly cashflow'!$B$4,'Unit Sales'!$C:$C,'Monthly cashflow'!$C9,'Unit Sales'!$S:$S,'Monthly cashflow'!DB$3)</f>
        <v>0</v>
      </c>
      <c r="DC9" s="89">
        <f>SUMIFS('Unit Sales'!$Q:$Q,'Unit Sales'!$U:$U,'Monthly cashflow'!$B$4,'Unit Sales'!$C:$C,'Monthly cashflow'!$C9,'Unit Sales'!$S:$S,'Monthly cashflow'!DC$3)</f>
        <v>0</v>
      </c>
      <c r="DD9" s="89">
        <f>SUMIFS('Unit Sales'!$Q:$Q,'Unit Sales'!$U:$U,'Monthly cashflow'!$B$4,'Unit Sales'!$C:$C,'Monthly cashflow'!$C9,'Unit Sales'!$S:$S,'Monthly cashflow'!DD$3)</f>
        <v>0</v>
      </c>
      <c r="DE9" s="89">
        <f>SUMIFS('Unit Sales'!$Q:$Q,'Unit Sales'!$U:$U,'Monthly cashflow'!$B$4,'Unit Sales'!$C:$C,'Monthly cashflow'!$C9,'Unit Sales'!$S:$S,'Monthly cashflow'!DE$3)</f>
        <v>0</v>
      </c>
      <c r="DF9" s="89">
        <f>SUMIFS('Unit Sales'!$Q:$Q,'Unit Sales'!$U:$U,'Monthly cashflow'!$B$4,'Unit Sales'!$C:$C,'Monthly cashflow'!$C9,'Unit Sales'!$S:$S,'Monthly cashflow'!DF$3)</f>
        <v>0</v>
      </c>
      <c r="DG9" s="89">
        <f>SUMIFS('Unit Sales'!$Q:$Q,'Unit Sales'!$U:$U,'Monthly cashflow'!$B$4,'Unit Sales'!$C:$C,'Monthly cashflow'!$C9,'Unit Sales'!$S:$S,'Monthly cashflow'!DG$3)</f>
        <v>0</v>
      </c>
      <c r="DH9" s="89">
        <f>SUMIFS('Unit Sales'!$Q:$Q,'Unit Sales'!$U:$U,'Monthly cashflow'!$B$4,'Unit Sales'!$C:$C,'Monthly cashflow'!$C9,'Unit Sales'!$S:$S,'Monthly cashflow'!DH$3)</f>
        <v>0</v>
      </c>
      <c r="DI9" s="89">
        <f>SUMIFS('Unit Sales'!$Q:$Q,'Unit Sales'!$U:$U,'Monthly cashflow'!$B$4,'Unit Sales'!$C:$C,'Monthly cashflow'!$C9,'Unit Sales'!$S:$S,'Monthly cashflow'!DI$3)</f>
        <v>0</v>
      </c>
      <c r="DJ9" s="89">
        <f>SUMIFS('Unit Sales'!$Q:$Q,'Unit Sales'!$U:$U,'Monthly cashflow'!$B$4,'Unit Sales'!$C:$C,'Monthly cashflow'!$C9,'Unit Sales'!$S:$S,'Monthly cashflow'!DJ$3)</f>
        <v>0</v>
      </c>
      <c r="DK9" s="89">
        <f>SUMIFS('Unit Sales'!$Q:$Q,'Unit Sales'!$U:$U,'Monthly cashflow'!$B$4,'Unit Sales'!$C:$C,'Monthly cashflow'!$C9,'Unit Sales'!$S:$S,'Monthly cashflow'!DK$3)</f>
        <v>0</v>
      </c>
      <c r="DL9" s="89">
        <f>SUMIFS('Unit Sales'!$Q:$Q,'Unit Sales'!$U:$U,'Monthly cashflow'!$B$4,'Unit Sales'!$C:$C,'Monthly cashflow'!$C9,'Unit Sales'!$S:$S,'Monthly cashflow'!DL$3)</f>
        <v>0</v>
      </c>
      <c r="DM9" s="89">
        <f>SUMIFS('Unit Sales'!$Q:$Q,'Unit Sales'!$U:$U,'Monthly cashflow'!$B$4,'Unit Sales'!$C:$C,'Monthly cashflow'!$C9,'Unit Sales'!$S:$S,'Monthly cashflow'!DM$3)</f>
        <v>0</v>
      </c>
      <c r="DN9" s="89">
        <f>SUMIFS('Unit Sales'!$Q:$Q,'Unit Sales'!$U:$U,'Monthly cashflow'!$B$4,'Unit Sales'!$C:$C,'Monthly cashflow'!$C9,'Unit Sales'!$S:$S,'Monthly cashflow'!DN$3)</f>
        <v>0</v>
      </c>
      <c r="DO9" s="89">
        <f>SUMIFS('Unit Sales'!$Q:$Q,'Unit Sales'!$U:$U,'Monthly cashflow'!$B$4,'Unit Sales'!$C:$C,'Monthly cashflow'!$C9,'Unit Sales'!$S:$S,'Monthly cashflow'!DO$3)</f>
        <v>0</v>
      </c>
      <c r="DP9" s="89">
        <f>SUMIFS('Unit Sales'!$Q:$Q,'Unit Sales'!$U:$U,'Monthly cashflow'!$B$4,'Unit Sales'!$C:$C,'Monthly cashflow'!$C9,'Unit Sales'!$S:$S,'Monthly cashflow'!DP$3)</f>
        <v>0</v>
      </c>
      <c r="DQ9" s="89">
        <f>SUMIFS('Unit Sales'!$Q:$Q,'Unit Sales'!$U:$U,'Monthly cashflow'!$B$4,'Unit Sales'!$C:$C,'Monthly cashflow'!$C9,'Unit Sales'!$S:$S,'Monthly cashflow'!DQ$3)</f>
        <v>0</v>
      </c>
      <c r="DR9" s="89">
        <f>SUMIFS('Unit Sales'!$Q:$Q,'Unit Sales'!$U:$U,'Monthly cashflow'!$B$4,'Unit Sales'!$C:$C,'Monthly cashflow'!$C9,'Unit Sales'!$S:$S,'Monthly cashflow'!DR$3)</f>
        <v>0</v>
      </c>
      <c r="DS9" s="89">
        <f>SUMIFS('Unit Sales'!$Q:$Q,'Unit Sales'!$U:$U,'Monthly cashflow'!$B$4,'Unit Sales'!$C:$C,'Monthly cashflow'!$C9,'Unit Sales'!$S:$S,'Monthly cashflow'!DS$3)</f>
        <v>0</v>
      </c>
      <c r="DT9" s="89">
        <f>SUMIFS('Unit Sales'!$Q:$Q,'Unit Sales'!$U:$U,'Monthly cashflow'!$B$4,'Unit Sales'!$C:$C,'Monthly cashflow'!$C9,'Unit Sales'!$S:$S,'Monthly cashflow'!DT$3)</f>
        <v>0</v>
      </c>
    </row>
    <row r="10" spans="2:125" x14ac:dyDescent="0.3">
      <c r="B10" s="21"/>
      <c r="C10" s="3" t="s">
        <v>66</v>
      </c>
      <c r="D10" s="88">
        <f t="shared" si="0"/>
        <v>0</v>
      </c>
      <c r="E10" s="89">
        <f>SUMIFS('Unit Sales'!$Q:$Q,'Unit Sales'!$U:$U,'Monthly cashflow'!$B$4,'Unit Sales'!$C:$C,'Monthly cashflow'!$C10,'Unit Sales'!$S:$S,'Monthly cashflow'!E$3)</f>
        <v>0</v>
      </c>
      <c r="F10" s="89">
        <f>SUMIFS('Unit Sales'!$Q:$Q,'Unit Sales'!$U:$U,'Monthly cashflow'!$B$4,'Unit Sales'!$C:$C,'Monthly cashflow'!$C10,'Unit Sales'!$S:$S,'Monthly cashflow'!F$3)</f>
        <v>0</v>
      </c>
      <c r="G10" s="89">
        <f>SUMIFS('Unit Sales'!$Q:$Q,'Unit Sales'!$U:$U,'Monthly cashflow'!$B$4,'Unit Sales'!$C:$C,'Monthly cashflow'!$C10,'Unit Sales'!$S:$S,'Monthly cashflow'!G$3)</f>
        <v>0</v>
      </c>
      <c r="H10" s="89">
        <f>SUMIFS('Unit Sales'!$Q:$Q,'Unit Sales'!$U:$U,'Monthly cashflow'!$B$4,'Unit Sales'!$C:$C,'Monthly cashflow'!$C10,'Unit Sales'!$S:$S,'Monthly cashflow'!H$3)</f>
        <v>0</v>
      </c>
      <c r="I10" s="89">
        <f>SUMIFS('Unit Sales'!$Q:$Q,'Unit Sales'!$U:$U,'Monthly cashflow'!$B$4,'Unit Sales'!$C:$C,'Monthly cashflow'!$C10,'Unit Sales'!$S:$S,'Monthly cashflow'!I$3)</f>
        <v>0</v>
      </c>
      <c r="J10" s="89">
        <f>SUMIFS('Unit Sales'!$Q:$Q,'Unit Sales'!$U:$U,'Monthly cashflow'!$B$4,'Unit Sales'!$C:$C,'Monthly cashflow'!$C10,'Unit Sales'!$S:$S,'Monthly cashflow'!J$3)</f>
        <v>0</v>
      </c>
      <c r="K10" s="89">
        <f>SUMIFS('Unit Sales'!$Q:$Q,'Unit Sales'!$U:$U,'Monthly cashflow'!$B$4,'Unit Sales'!$C:$C,'Monthly cashflow'!$C10,'Unit Sales'!$S:$S,'Monthly cashflow'!K$3)</f>
        <v>0</v>
      </c>
      <c r="L10" s="89">
        <f>SUMIFS('Unit Sales'!$Q:$Q,'Unit Sales'!$U:$U,'Monthly cashflow'!$B$4,'Unit Sales'!$C:$C,'Monthly cashflow'!$C10,'Unit Sales'!$S:$S,'Monthly cashflow'!L$3)</f>
        <v>0</v>
      </c>
      <c r="M10" s="89">
        <f>SUMIFS('Unit Sales'!$Q:$Q,'Unit Sales'!$U:$U,'Monthly cashflow'!$B$4,'Unit Sales'!$C:$C,'Monthly cashflow'!$C10,'Unit Sales'!$S:$S,'Monthly cashflow'!M$3)</f>
        <v>0</v>
      </c>
      <c r="N10" s="89">
        <f>SUMIFS('Unit Sales'!$Q:$Q,'Unit Sales'!$U:$U,'Monthly cashflow'!$B$4,'Unit Sales'!$C:$C,'Monthly cashflow'!$C10,'Unit Sales'!$S:$S,'Monthly cashflow'!N$3)</f>
        <v>0</v>
      </c>
      <c r="O10" s="89">
        <f>SUMIFS('Unit Sales'!$Q:$Q,'Unit Sales'!$U:$U,'Monthly cashflow'!$B$4,'Unit Sales'!$C:$C,'Monthly cashflow'!$C10,'Unit Sales'!$S:$S,'Monthly cashflow'!O$3)</f>
        <v>0</v>
      </c>
      <c r="P10" s="89">
        <f>SUMIFS('Unit Sales'!$Q:$Q,'Unit Sales'!$U:$U,'Monthly cashflow'!$B$4,'Unit Sales'!$C:$C,'Monthly cashflow'!$C10,'Unit Sales'!$S:$S,'Monthly cashflow'!P$3)</f>
        <v>0</v>
      </c>
      <c r="Q10" s="89">
        <f>SUMIFS('Unit Sales'!$Q:$Q,'Unit Sales'!$U:$U,'Monthly cashflow'!$B$4,'Unit Sales'!$C:$C,'Monthly cashflow'!$C10,'Unit Sales'!$S:$S,'Monthly cashflow'!Q$3)</f>
        <v>0</v>
      </c>
      <c r="R10" s="89">
        <f>SUMIFS('Unit Sales'!$Q:$Q,'Unit Sales'!$U:$U,'Monthly cashflow'!$B$4,'Unit Sales'!$C:$C,'Monthly cashflow'!$C10,'Unit Sales'!$S:$S,'Monthly cashflow'!R$3)</f>
        <v>0</v>
      </c>
      <c r="S10" s="89">
        <f>SUMIFS('Unit Sales'!$Q:$Q,'Unit Sales'!$U:$U,'Monthly cashflow'!$B$4,'Unit Sales'!$C:$C,'Monthly cashflow'!$C10,'Unit Sales'!$S:$S,'Monthly cashflow'!S$3)</f>
        <v>0</v>
      </c>
      <c r="T10" s="89">
        <f>SUMIFS('Unit Sales'!$Q:$Q,'Unit Sales'!$U:$U,'Monthly cashflow'!$B$4,'Unit Sales'!$C:$C,'Monthly cashflow'!$C10,'Unit Sales'!$S:$S,'Monthly cashflow'!T$3)</f>
        <v>0</v>
      </c>
      <c r="U10" s="89">
        <f>SUMIFS('Unit Sales'!$Q:$Q,'Unit Sales'!$U:$U,'Monthly cashflow'!$B$4,'Unit Sales'!$C:$C,'Monthly cashflow'!$C10,'Unit Sales'!$S:$S,'Monthly cashflow'!U$3)</f>
        <v>0</v>
      </c>
      <c r="V10" s="89">
        <f>SUMIFS('Unit Sales'!$Q:$Q,'Unit Sales'!$U:$U,'Monthly cashflow'!$B$4,'Unit Sales'!$C:$C,'Monthly cashflow'!$C10,'Unit Sales'!$S:$S,'Monthly cashflow'!V$3)</f>
        <v>0</v>
      </c>
      <c r="W10" s="89">
        <f>SUMIFS('Unit Sales'!$Q:$Q,'Unit Sales'!$U:$U,'Monthly cashflow'!$B$4,'Unit Sales'!$C:$C,'Monthly cashflow'!$C10,'Unit Sales'!$S:$S,'Monthly cashflow'!W$3)</f>
        <v>0</v>
      </c>
      <c r="X10" s="89">
        <f>SUMIFS('Unit Sales'!$Q:$Q,'Unit Sales'!$U:$U,'Monthly cashflow'!$B$4,'Unit Sales'!$C:$C,'Monthly cashflow'!$C10,'Unit Sales'!$S:$S,'Monthly cashflow'!X$3)</f>
        <v>0</v>
      </c>
      <c r="Y10" s="89">
        <f>SUMIFS('Unit Sales'!$Q:$Q,'Unit Sales'!$U:$U,'Monthly cashflow'!$B$4,'Unit Sales'!$C:$C,'Monthly cashflow'!$C10,'Unit Sales'!$S:$S,'Monthly cashflow'!Y$3)</f>
        <v>0</v>
      </c>
      <c r="Z10" s="89">
        <f>SUMIFS('Unit Sales'!$Q:$Q,'Unit Sales'!$U:$U,'Monthly cashflow'!$B$4,'Unit Sales'!$C:$C,'Monthly cashflow'!$C10,'Unit Sales'!$S:$S,'Monthly cashflow'!Z$3)</f>
        <v>0</v>
      </c>
      <c r="AA10" s="89">
        <f>SUMIFS('Unit Sales'!$Q:$Q,'Unit Sales'!$U:$U,'Monthly cashflow'!$B$4,'Unit Sales'!$C:$C,'Monthly cashflow'!$C10,'Unit Sales'!$S:$S,'Monthly cashflow'!AA$3)</f>
        <v>0</v>
      </c>
      <c r="AB10" s="89">
        <f>SUMIFS('Unit Sales'!$Q:$Q,'Unit Sales'!$U:$U,'Monthly cashflow'!$B$4,'Unit Sales'!$C:$C,'Monthly cashflow'!$C10,'Unit Sales'!$S:$S,'Monthly cashflow'!AB$3)</f>
        <v>0</v>
      </c>
      <c r="AC10" s="89">
        <f>SUMIFS('Unit Sales'!$Q:$Q,'Unit Sales'!$U:$U,'Monthly cashflow'!$B$4,'Unit Sales'!$C:$C,'Monthly cashflow'!$C10,'Unit Sales'!$S:$S,'Monthly cashflow'!AC$3)</f>
        <v>0</v>
      </c>
      <c r="AD10" s="89">
        <f>SUMIFS('Unit Sales'!$Q:$Q,'Unit Sales'!$U:$U,'Monthly cashflow'!$B$4,'Unit Sales'!$C:$C,'Monthly cashflow'!$C10,'Unit Sales'!$S:$S,'Monthly cashflow'!AD$3)</f>
        <v>0</v>
      </c>
      <c r="AE10" s="89">
        <f>SUMIFS('Unit Sales'!$Q:$Q,'Unit Sales'!$U:$U,'Monthly cashflow'!$B$4,'Unit Sales'!$C:$C,'Monthly cashflow'!$C10,'Unit Sales'!$S:$S,'Monthly cashflow'!AE$3)</f>
        <v>0</v>
      </c>
      <c r="AF10" s="89">
        <f>SUMIFS('Unit Sales'!$Q:$Q,'Unit Sales'!$U:$U,'Monthly cashflow'!$B$4,'Unit Sales'!$C:$C,'Monthly cashflow'!$C10,'Unit Sales'!$S:$S,'Monthly cashflow'!AF$3)</f>
        <v>0</v>
      </c>
      <c r="AG10" s="89">
        <f>SUMIFS('Unit Sales'!$Q:$Q,'Unit Sales'!$U:$U,'Monthly cashflow'!$B$4,'Unit Sales'!$C:$C,'Monthly cashflow'!$C10,'Unit Sales'!$S:$S,'Monthly cashflow'!AG$3)</f>
        <v>0</v>
      </c>
      <c r="AH10" s="89">
        <f>SUMIFS('Unit Sales'!$Q:$Q,'Unit Sales'!$U:$U,'Monthly cashflow'!$B$4,'Unit Sales'!$C:$C,'Monthly cashflow'!$C10,'Unit Sales'!$S:$S,'Monthly cashflow'!AH$3)</f>
        <v>0</v>
      </c>
      <c r="AI10" s="89">
        <f>SUMIFS('Unit Sales'!$Q:$Q,'Unit Sales'!$U:$U,'Monthly cashflow'!$B$4,'Unit Sales'!$C:$C,'Monthly cashflow'!$C10,'Unit Sales'!$S:$S,'Monthly cashflow'!AI$3)</f>
        <v>0</v>
      </c>
      <c r="AJ10" s="89">
        <f>SUMIFS('Unit Sales'!$Q:$Q,'Unit Sales'!$U:$U,'Monthly cashflow'!$B$4,'Unit Sales'!$C:$C,'Monthly cashflow'!$C10,'Unit Sales'!$S:$S,'Monthly cashflow'!AJ$3)</f>
        <v>0</v>
      </c>
      <c r="AK10" s="89">
        <f>SUMIFS('Unit Sales'!$Q:$Q,'Unit Sales'!$U:$U,'Monthly cashflow'!$B$4,'Unit Sales'!$C:$C,'Monthly cashflow'!$C10,'Unit Sales'!$S:$S,'Monthly cashflow'!AK$3)</f>
        <v>0</v>
      </c>
      <c r="AL10" s="89">
        <f>SUMIFS('Unit Sales'!$Q:$Q,'Unit Sales'!$U:$U,'Monthly cashflow'!$B$4,'Unit Sales'!$C:$C,'Monthly cashflow'!$C10,'Unit Sales'!$S:$S,'Monthly cashflow'!AL$3)</f>
        <v>0</v>
      </c>
      <c r="AM10" s="89">
        <f>SUMIFS('Unit Sales'!$Q:$Q,'Unit Sales'!$U:$U,'Monthly cashflow'!$B$4,'Unit Sales'!$C:$C,'Monthly cashflow'!$C10,'Unit Sales'!$S:$S,'Monthly cashflow'!AM$3)</f>
        <v>0</v>
      </c>
      <c r="AN10" s="89">
        <f>SUMIFS('Unit Sales'!$Q:$Q,'Unit Sales'!$U:$U,'Monthly cashflow'!$B$4,'Unit Sales'!$C:$C,'Monthly cashflow'!$C10,'Unit Sales'!$S:$S,'Monthly cashflow'!AN$3)</f>
        <v>0</v>
      </c>
      <c r="AO10" s="89">
        <f>SUMIFS('Unit Sales'!$Q:$Q,'Unit Sales'!$U:$U,'Monthly cashflow'!$B$4,'Unit Sales'!$C:$C,'Monthly cashflow'!$C10,'Unit Sales'!$S:$S,'Monthly cashflow'!AO$3)</f>
        <v>0</v>
      </c>
      <c r="AP10" s="89">
        <f>SUMIFS('Unit Sales'!$Q:$Q,'Unit Sales'!$U:$U,'Monthly cashflow'!$B$4,'Unit Sales'!$C:$C,'Monthly cashflow'!$C10,'Unit Sales'!$S:$S,'Monthly cashflow'!AP$3)</f>
        <v>0</v>
      </c>
      <c r="AQ10" s="89">
        <f>SUMIFS('Unit Sales'!$Q:$Q,'Unit Sales'!$U:$U,'Monthly cashflow'!$B$4,'Unit Sales'!$C:$C,'Monthly cashflow'!$C10,'Unit Sales'!$S:$S,'Monthly cashflow'!AQ$3)</f>
        <v>0</v>
      </c>
      <c r="AR10" s="89">
        <f>SUMIFS('Unit Sales'!$Q:$Q,'Unit Sales'!$U:$U,'Monthly cashflow'!$B$4,'Unit Sales'!$C:$C,'Monthly cashflow'!$C10,'Unit Sales'!$S:$S,'Monthly cashflow'!AR$3)</f>
        <v>0</v>
      </c>
      <c r="AS10" s="89">
        <f>SUMIFS('Unit Sales'!$Q:$Q,'Unit Sales'!$U:$U,'Monthly cashflow'!$B$4,'Unit Sales'!$C:$C,'Monthly cashflow'!$C10,'Unit Sales'!$S:$S,'Monthly cashflow'!AS$3)</f>
        <v>0</v>
      </c>
      <c r="AT10" s="89">
        <f>SUMIFS('Unit Sales'!$Q:$Q,'Unit Sales'!$U:$U,'Monthly cashflow'!$B$4,'Unit Sales'!$C:$C,'Monthly cashflow'!$C10,'Unit Sales'!$S:$S,'Monthly cashflow'!AT$3)</f>
        <v>0</v>
      </c>
      <c r="AU10" s="89">
        <f>SUMIFS('Unit Sales'!$Q:$Q,'Unit Sales'!$U:$U,'Monthly cashflow'!$B$4,'Unit Sales'!$C:$C,'Monthly cashflow'!$C10,'Unit Sales'!$S:$S,'Monthly cashflow'!AU$3)</f>
        <v>0</v>
      </c>
      <c r="AV10" s="89">
        <f>SUMIFS('Unit Sales'!$Q:$Q,'Unit Sales'!$U:$U,'Monthly cashflow'!$B$4,'Unit Sales'!$C:$C,'Monthly cashflow'!$C10,'Unit Sales'!$S:$S,'Monthly cashflow'!AV$3)</f>
        <v>0</v>
      </c>
      <c r="AW10" s="89">
        <f>SUMIFS('Unit Sales'!$Q:$Q,'Unit Sales'!$U:$U,'Monthly cashflow'!$B$4,'Unit Sales'!$C:$C,'Monthly cashflow'!$C10,'Unit Sales'!$S:$S,'Monthly cashflow'!AW$3)</f>
        <v>0</v>
      </c>
      <c r="AX10" s="89">
        <f>SUMIFS('Unit Sales'!$Q:$Q,'Unit Sales'!$U:$U,'Monthly cashflow'!$B$4,'Unit Sales'!$C:$C,'Monthly cashflow'!$C10,'Unit Sales'!$S:$S,'Monthly cashflow'!AX$3)</f>
        <v>0</v>
      </c>
      <c r="AY10" s="89">
        <f>SUMIFS('Unit Sales'!$Q:$Q,'Unit Sales'!$U:$U,'Monthly cashflow'!$B$4,'Unit Sales'!$C:$C,'Monthly cashflow'!$C10,'Unit Sales'!$S:$S,'Monthly cashflow'!AY$3)</f>
        <v>0</v>
      </c>
      <c r="AZ10" s="89">
        <f>SUMIFS('Unit Sales'!$Q:$Q,'Unit Sales'!$U:$U,'Monthly cashflow'!$B$4,'Unit Sales'!$C:$C,'Monthly cashflow'!$C10,'Unit Sales'!$S:$S,'Monthly cashflow'!AZ$3)</f>
        <v>0</v>
      </c>
      <c r="BA10" s="89">
        <f>SUMIFS('Unit Sales'!$Q:$Q,'Unit Sales'!$U:$U,'Monthly cashflow'!$B$4,'Unit Sales'!$C:$C,'Monthly cashflow'!$C10,'Unit Sales'!$S:$S,'Monthly cashflow'!BA$3)</f>
        <v>0</v>
      </c>
      <c r="BB10" s="89">
        <f>SUMIFS('Unit Sales'!$Q:$Q,'Unit Sales'!$U:$U,'Monthly cashflow'!$B$4,'Unit Sales'!$C:$C,'Monthly cashflow'!$C10,'Unit Sales'!$S:$S,'Monthly cashflow'!BB$3)</f>
        <v>0</v>
      </c>
      <c r="BC10" s="89">
        <f>SUMIFS('Unit Sales'!$Q:$Q,'Unit Sales'!$U:$U,'Monthly cashflow'!$B$4,'Unit Sales'!$C:$C,'Monthly cashflow'!$C10,'Unit Sales'!$S:$S,'Monthly cashflow'!BC$3)</f>
        <v>0</v>
      </c>
      <c r="BD10" s="89">
        <f>SUMIFS('Unit Sales'!$Q:$Q,'Unit Sales'!$U:$U,'Monthly cashflow'!$B$4,'Unit Sales'!$C:$C,'Monthly cashflow'!$C10,'Unit Sales'!$S:$S,'Monthly cashflow'!BD$3)</f>
        <v>0</v>
      </c>
      <c r="BE10" s="89">
        <f>SUMIFS('Unit Sales'!$Q:$Q,'Unit Sales'!$U:$U,'Monthly cashflow'!$B$4,'Unit Sales'!$C:$C,'Monthly cashflow'!$C10,'Unit Sales'!$S:$S,'Monthly cashflow'!BE$3)</f>
        <v>0</v>
      </c>
      <c r="BF10" s="89">
        <f>SUMIFS('Unit Sales'!$Q:$Q,'Unit Sales'!$U:$U,'Monthly cashflow'!$B$4,'Unit Sales'!$C:$C,'Monthly cashflow'!$C10,'Unit Sales'!$S:$S,'Monthly cashflow'!BF$3)</f>
        <v>0</v>
      </c>
      <c r="BG10" s="89">
        <f>SUMIFS('Unit Sales'!$Q:$Q,'Unit Sales'!$U:$U,'Monthly cashflow'!$B$4,'Unit Sales'!$C:$C,'Monthly cashflow'!$C10,'Unit Sales'!$S:$S,'Monthly cashflow'!BG$3)</f>
        <v>0</v>
      </c>
      <c r="BH10" s="89">
        <f>SUMIFS('Unit Sales'!$Q:$Q,'Unit Sales'!$U:$U,'Monthly cashflow'!$B$4,'Unit Sales'!$C:$C,'Monthly cashflow'!$C10,'Unit Sales'!$S:$S,'Monthly cashflow'!BH$3)</f>
        <v>0</v>
      </c>
      <c r="BI10" s="89">
        <f>SUMIFS('Unit Sales'!$Q:$Q,'Unit Sales'!$U:$U,'Monthly cashflow'!$B$4,'Unit Sales'!$C:$C,'Monthly cashflow'!$C10,'Unit Sales'!$S:$S,'Monthly cashflow'!BI$3)</f>
        <v>0</v>
      </c>
      <c r="BJ10" s="89">
        <f>SUMIFS('Unit Sales'!$Q:$Q,'Unit Sales'!$U:$U,'Monthly cashflow'!$B$4,'Unit Sales'!$C:$C,'Monthly cashflow'!$C10,'Unit Sales'!$S:$S,'Monthly cashflow'!BJ$3)</f>
        <v>0</v>
      </c>
      <c r="BK10" s="89">
        <f>SUMIFS('Unit Sales'!$Q:$Q,'Unit Sales'!$U:$U,'Monthly cashflow'!$B$4,'Unit Sales'!$C:$C,'Monthly cashflow'!$C10,'Unit Sales'!$S:$S,'Monthly cashflow'!BK$3)</f>
        <v>0</v>
      </c>
      <c r="BL10" s="89">
        <f>SUMIFS('Unit Sales'!$Q:$Q,'Unit Sales'!$U:$U,'Monthly cashflow'!$B$4,'Unit Sales'!$C:$C,'Monthly cashflow'!$C10,'Unit Sales'!$S:$S,'Monthly cashflow'!BL$3)</f>
        <v>0</v>
      </c>
      <c r="BM10" s="89">
        <f>SUMIFS('Unit Sales'!$Q:$Q,'Unit Sales'!$U:$U,'Monthly cashflow'!$B$4,'Unit Sales'!$C:$C,'Monthly cashflow'!$C10,'Unit Sales'!$S:$S,'Monthly cashflow'!BM$3)</f>
        <v>0</v>
      </c>
      <c r="BN10" s="89">
        <f>SUMIFS('Unit Sales'!$Q:$Q,'Unit Sales'!$U:$U,'Monthly cashflow'!$B$4,'Unit Sales'!$C:$C,'Monthly cashflow'!$C10,'Unit Sales'!$S:$S,'Monthly cashflow'!BN$3)</f>
        <v>0</v>
      </c>
      <c r="BO10" s="89">
        <f>SUMIFS('Unit Sales'!$Q:$Q,'Unit Sales'!$U:$U,'Monthly cashflow'!$B$4,'Unit Sales'!$C:$C,'Monthly cashflow'!$C10,'Unit Sales'!$S:$S,'Monthly cashflow'!BO$3)</f>
        <v>0</v>
      </c>
      <c r="BP10" s="89">
        <f>SUMIFS('Unit Sales'!$Q:$Q,'Unit Sales'!$U:$U,'Monthly cashflow'!$B$4,'Unit Sales'!$C:$C,'Monthly cashflow'!$C10,'Unit Sales'!$S:$S,'Monthly cashflow'!BP$3)</f>
        <v>0</v>
      </c>
      <c r="BQ10" s="89">
        <f>SUMIFS('Unit Sales'!$Q:$Q,'Unit Sales'!$U:$U,'Monthly cashflow'!$B$4,'Unit Sales'!$C:$C,'Monthly cashflow'!$C10,'Unit Sales'!$S:$S,'Monthly cashflow'!BQ$3)</f>
        <v>0</v>
      </c>
      <c r="BR10" s="89">
        <f>SUMIFS('Unit Sales'!$Q:$Q,'Unit Sales'!$U:$U,'Monthly cashflow'!$B$4,'Unit Sales'!$C:$C,'Monthly cashflow'!$C10,'Unit Sales'!$S:$S,'Monthly cashflow'!BR$3)</f>
        <v>0</v>
      </c>
      <c r="BS10" s="89">
        <f>SUMIFS('Unit Sales'!$Q:$Q,'Unit Sales'!$U:$U,'Monthly cashflow'!$B$4,'Unit Sales'!$C:$C,'Monthly cashflow'!$C10,'Unit Sales'!$S:$S,'Monthly cashflow'!BS$3)</f>
        <v>0</v>
      </c>
      <c r="BT10" s="89">
        <f>SUMIFS('Unit Sales'!$Q:$Q,'Unit Sales'!$U:$U,'Monthly cashflow'!$B$4,'Unit Sales'!$C:$C,'Monthly cashflow'!$C10,'Unit Sales'!$S:$S,'Monthly cashflow'!BT$3)</f>
        <v>0</v>
      </c>
      <c r="BU10" s="89">
        <f>SUMIFS('Unit Sales'!$Q:$Q,'Unit Sales'!$U:$U,'Monthly cashflow'!$B$4,'Unit Sales'!$C:$C,'Monthly cashflow'!$C10,'Unit Sales'!$S:$S,'Monthly cashflow'!BU$3)</f>
        <v>0</v>
      </c>
      <c r="BV10" s="89">
        <f>SUMIFS('Unit Sales'!$Q:$Q,'Unit Sales'!$U:$U,'Monthly cashflow'!$B$4,'Unit Sales'!$C:$C,'Monthly cashflow'!$C10,'Unit Sales'!$S:$S,'Monthly cashflow'!BV$3)</f>
        <v>0</v>
      </c>
      <c r="BW10" s="89">
        <f>SUMIFS('Unit Sales'!$Q:$Q,'Unit Sales'!$U:$U,'Monthly cashflow'!$B$4,'Unit Sales'!$C:$C,'Monthly cashflow'!$C10,'Unit Sales'!$S:$S,'Monthly cashflow'!BW$3)</f>
        <v>0</v>
      </c>
      <c r="BX10" s="89">
        <f>SUMIFS('Unit Sales'!$Q:$Q,'Unit Sales'!$U:$U,'Monthly cashflow'!$B$4,'Unit Sales'!$C:$C,'Monthly cashflow'!$C10,'Unit Sales'!$S:$S,'Monthly cashflow'!BX$3)</f>
        <v>0</v>
      </c>
      <c r="BY10" s="89">
        <f>SUMIFS('Unit Sales'!$Q:$Q,'Unit Sales'!$U:$U,'Monthly cashflow'!$B$4,'Unit Sales'!$C:$C,'Monthly cashflow'!$C10,'Unit Sales'!$S:$S,'Monthly cashflow'!BY$3)</f>
        <v>0</v>
      </c>
      <c r="BZ10" s="89">
        <f>SUMIFS('Unit Sales'!$Q:$Q,'Unit Sales'!$U:$U,'Monthly cashflow'!$B$4,'Unit Sales'!$C:$C,'Monthly cashflow'!$C10,'Unit Sales'!$S:$S,'Monthly cashflow'!BZ$3)</f>
        <v>0</v>
      </c>
      <c r="CA10" s="89">
        <f>SUMIFS('Unit Sales'!$Q:$Q,'Unit Sales'!$U:$U,'Monthly cashflow'!$B$4,'Unit Sales'!$C:$C,'Monthly cashflow'!$C10,'Unit Sales'!$S:$S,'Monthly cashflow'!CA$3)</f>
        <v>0</v>
      </c>
      <c r="CB10" s="89">
        <f>SUMIFS('Unit Sales'!$Q:$Q,'Unit Sales'!$U:$U,'Monthly cashflow'!$B$4,'Unit Sales'!$C:$C,'Monthly cashflow'!$C10,'Unit Sales'!$S:$S,'Monthly cashflow'!CB$3)</f>
        <v>0</v>
      </c>
      <c r="CC10" s="89">
        <f>SUMIFS('Unit Sales'!$Q:$Q,'Unit Sales'!$U:$U,'Monthly cashflow'!$B$4,'Unit Sales'!$C:$C,'Monthly cashflow'!$C10,'Unit Sales'!$S:$S,'Monthly cashflow'!CC$3)</f>
        <v>0</v>
      </c>
      <c r="CD10" s="89">
        <f>SUMIFS('Unit Sales'!$Q:$Q,'Unit Sales'!$U:$U,'Monthly cashflow'!$B$4,'Unit Sales'!$C:$C,'Monthly cashflow'!$C10,'Unit Sales'!$S:$S,'Monthly cashflow'!CD$3)</f>
        <v>0</v>
      </c>
      <c r="CE10" s="89">
        <f>SUMIFS('Unit Sales'!$Q:$Q,'Unit Sales'!$U:$U,'Monthly cashflow'!$B$4,'Unit Sales'!$C:$C,'Monthly cashflow'!$C10,'Unit Sales'!$S:$S,'Monthly cashflow'!CE$3)</f>
        <v>0</v>
      </c>
      <c r="CF10" s="89">
        <f>SUMIFS('Unit Sales'!$Q:$Q,'Unit Sales'!$U:$U,'Monthly cashflow'!$B$4,'Unit Sales'!$C:$C,'Monthly cashflow'!$C10,'Unit Sales'!$S:$S,'Monthly cashflow'!CF$3)</f>
        <v>0</v>
      </c>
      <c r="CG10" s="89">
        <f>SUMIFS('Unit Sales'!$Q:$Q,'Unit Sales'!$U:$U,'Monthly cashflow'!$B$4,'Unit Sales'!$C:$C,'Monthly cashflow'!$C10,'Unit Sales'!$S:$S,'Monthly cashflow'!CG$3)</f>
        <v>0</v>
      </c>
      <c r="CH10" s="89">
        <f>SUMIFS('Unit Sales'!$Q:$Q,'Unit Sales'!$U:$U,'Monthly cashflow'!$B$4,'Unit Sales'!$C:$C,'Monthly cashflow'!$C10,'Unit Sales'!$S:$S,'Monthly cashflow'!CH$3)</f>
        <v>0</v>
      </c>
      <c r="CI10" s="89">
        <f>SUMIFS('Unit Sales'!$Q:$Q,'Unit Sales'!$U:$U,'Monthly cashflow'!$B$4,'Unit Sales'!$C:$C,'Monthly cashflow'!$C10,'Unit Sales'!$S:$S,'Monthly cashflow'!CI$3)</f>
        <v>0</v>
      </c>
      <c r="CJ10" s="89">
        <f>SUMIFS('Unit Sales'!$Q:$Q,'Unit Sales'!$U:$U,'Monthly cashflow'!$B$4,'Unit Sales'!$C:$C,'Monthly cashflow'!$C10,'Unit Sales'!$S:$S,'Monthly cashflow'!CJ$3)</f>
        <v>0</v>
      </c>
      <c r="CK10" s="89">
        <f>SUMIFS('Unit Sales'!$Q:$Q,'Unit Sales'!$U:$U,'Monthly cashflow'!$B$4,'Unit Sales'!$C:$C,'Monthly cashflow'!$C10,'Unit Sales'!$S:$S,'Monthly cashflow'!CK$3)</f>
        <v>0</v>
      </c>
      <c r="CL10" s="89">
        <f>SUMIFS('Unit Sales'!$Q:$Q,'Unit Sales'!$U:$U,'Monthly cashflow'!$B$4,'Unit Sales'!$C:$C,'Monthly cashflow'!$C10,'Unit Sales'!$S:$S,'Monthly cashflow'!CL$3)</f>
        <v>0</v>
      </c>
      <c r="CM10" s="89">
        <f>SUMIFS('Unit Sales'!$Q:$Q,'Unit Sales'!$U:$U,'Monthly cashflow'!$B$4,'Unit Sales'!$C:$C,'Monthly cashflow'!$C10,'Unit Sales'!$S:$S,'Monthly cashflow'!CM$3)</f>
        <v>0</v>
      </c>
      <c r="CN10" s="89">
        <f>SUMIFS('Unit Sales'!$Q:$Q,'Unit Sales'!$U:$U,'Monthly cashflow'!$B$4,'Unit Sales'!$C:$C,'Monthly cashflow'!$C10,'Unit Sales'!$S:$S,'Monthly cashflow'!CN$3)</f>
        <v>0</v>
      </c>
      <c r="CO10" s="89">
        <f>SUMIFS('Unit Sales'!$Q:$Q,'Unit Sales'!$U:$U,'Monthly cashflow'!$B$4,'Unit Sales'!$C:$C,'Monthly cashflow'!$C10,'Unit Sales'!$S:$S,'Monthly cashflow'!CO$3)</f>
        <v>0</v>
      </c>
      <c r="CP10" s="89">
        <f>SUMIFS('Unit Sales'!$Q:$Q,'Unit Sales'!$U:$U,'Monthly cashflow'!$B$4,'Unit Sales'!$C:$C,'Monthly cashflow'!$C10,'Unit Sales'!$S:$S,'Monthly cashflow'!CP$3)</f>
        <v>0</v>
      </c>
      <c r="CQ10" s="89">
        <f>SUMIFS('Unit Sales'!$Q:$Q,'Unit Sales'!$U:$U,'Monthly cashflow'!$B$4,'Unit Sales'!$C:$C,'Monthly cashflow'!$C10,'Unit Sales'!$S:$S,'Monthly cashflow'!CQ$3)</f>
        <v>0</v>
      </c>
      <c r="CR10" s="89">
        <f>SUMIFS('Unit Sales'!$Q:$Q,'Unit Sales'!$U:$U,'Monthly cashflow'!$B$4,'Unit Sales'!$C:$C,'Monthly cashflow'!$C10,'Unit Sales'!$S:$S,'Monthly cashflow'!CR$3)</f>
        <v>0</v>
      </c>
      <c r="CS10" s="89">
        <f>SUMIFS('Unit Sales'!$Q:$Q,'Unit Sales'!$U:$U,'Monthly cashflow'!$B$4,'Unit Sales'!$C:$C,'Monthly cashflow'!$C10,'Unit Sales'!$S:$S,'Monthly cashflow'!CS$3)</f>
        <v>0</v>
      </c>
      <c r="CT10" s="89">
        <f>SUMIFS('Unit Sales'!$Q:$Q,'Unit Sales'!$U:$U,'Monthly cashflow'!$B$4,'Unit Sales'!$C:$C,'Monthly cashflow'!$C10,'Unit Sales'!$S:$S,'Monthly cashflow'!CT$3)</f>
        <v>0</v>
      </c>
      <c r="CU10" s="89">
        <f>SUMIFS('Unit Sales'!$Q:$Q,'Unit Sales'!$U:$U,'Monthly cashflow'!$B$4,'Unit Sales'!$C:$C,'Monthly cashflow'!$C10,'Unit Sales'!$S:$S,'Monthly cashflow'!CU$3)</f>
        <v>0</v>
      </c>
      <c r="CV10" s="89">
        <f>SUMIFS('Unit Sales'!$Q:$Q,'Unit Sales'!$U:$U,'Monthly cashflow'!$B$4,'Unit Sales'!$C:$C,'Monthly cashflow'!$C10,'Unit Sales'!$S:$S,'Monthly cashflow'!CV$3)</f>
        <v>0</v>
      </c>
      <c r="CW10" s="89">
        <f>SUMIFS('Unit Sales'!$Q:$Q,'Unit Sales'!$U:$U,'Monthly cashflow'!$B$4,'Unit Sales'!$C:$C,'Monthly cashflow'!$C10,'Unit Sales'!$S:$S,'Monthly cashflow'!CW$3)</f>
        <v>0</v>
      </c>
      <c r="CX10" s="89">
        <f>SUMIFS('Unit Sales'!$Q:$Q,'Unit Sales'!$U:$U,'Monthly cashflow'!$B$4,'Unit Sales'!$C:$C,'Monthly cashflow'!$C10,'Unit Sales'!$S:$S,'Monthly cashflow'!CX$3)</f>
        <v>0</v>
      </c>
      <c r="CY10" s="89">
        <f>SUMIFS('Unit Sales'!$Q:$Q,'Unit Sales'!$U:$U,'Monthly cashflow'!$B$4,'Unit Sales'!$C:$C,'Monthly cashflow'!$C10,'Unit Sales'!$S:$S,'Monthly cashflow'!CY$3)</f>
        <v>0</v>
      </c>
      <c r="CZ10" s="89">
        <f>SUMIFS('Unit Sales'!$Q:$Q,'Unit Sales'!$U:$U,'Monthly cashflow'!$B$4,'Unit Sales'!$C:$C,'Monthly cashflow'!$C10,'Unit Sales'!$S:$S,'Monthly cashflow'!CZ$3)</f>
        <v>0</v>
      </c>
      <c r="DA10" s="89">
        <f>SUMIFS('Unit Sales'!$Q:$Q,'Unit Sales'!$U:$U,'Monthly cashflow'!$B$4,'Unit Sales'!$C:$C,'Monthly cashflow'!$C10,'Unit Sales'!$S:$S,'Monthly cashflow'!DA$3)</f>
        <v>0</v>
      </c>
      <c r="DB10" s="89">
        <f>SUMIFS('Unit Sales'!$Q:$Q,'Unit Sales'!$U:$U,'Monthly cashflow'!$B$4,'Unit Sales'!$C:$C,'Monthly cashflow'!$C10,'Unit Sales'!$S:$S,'Monthly cashflow'!DB$3)</f>
        <v>0</v>
      </c>
      <c r="DC10" s="89">
        <f>SUMIFS('Unit Sales'!$Q:$Q,'Unit Sales'!$U:$U,'Monthly cashflow'!$B$4,'Unit Sales'!$C:$C,'Monthly cashflow'!$C10,'Unit Sales'!$S:$S,'Monthly cashflow'!DC$3)</f>
        <v>0</v>
      </c>
      <c r="DD10" s="89">
        <f>SUMIFS('Unit Sales'!$Q:$Q,'Unit Sales'!$U:$U,'Monthly cashflow'!$B$4,'Unit Sales'!$C:$C,'Monthly cashflow'!$C10,'Unit Sales'!$S:$S,'Monthly cashflow'!DD$3)</f>
        <v>0</v>
      </c>
      <c r="DE10" s="89">
        <f>SUMIFS('Unit Sales'!$Q:$Q,'Unit Sales'!$U:$U,'Monthly cashflow'!$B$4,'Unit Sales'!$C:$C,'Monthly cashflow'!$C10,'Unit Sales'!$S:$S,'Monthly cashflow'!DE$3)</f>
        <v>0</v>
      </c>
      <c r="DF10" s="89">
        <f>SUMIFS('Unit Sales'!$Q:$Q,'Unit Sales'!$U:$U,'Monthly cashflow'!$B$4,'Unit Sales'!$C:$C,'Monthly cashflow'!$C10,'Unit Sales'!$S:$S,'Monthly cashflow'!DF$3)</f>
        <v>0</v>
      </c>
      <c r="DG10" s="89">
        <f>SUMIFS('Unit Sales'!$Q:$Q,'Unit Sales'!$U:$U,'Monthly cashflow'!$B$4,'Unit Sales'!$C:$C,'Monthly cashflow'!$C10,'Unit Sales'!$S:$S,'Monthly cashflow'!DG$3)</f>
        <v>0</v>
      </c>
      <c r="DH10" s="89">
        <f>SUMIFS('Unit Sales'!$Q:$Q,'Unit Sales'!$U:$U,'Monthly cashflow'!$B$4,'Unit Sales'!$C:$C,'Monthly cashflow'!$C10,'Unit Sales'!$S:$S,'Monthly cashflow'!DH$3)</f>
        <v>0</v>
      </c>
      <c r="DI10" s="89">
        <f>SUMIFS('Unit Sales'!$Q:$Q,'Unit Sales'!$U:$U,'Monthly cashflow'!$B$4,'Unit Sales'!$C:$C,'Monthly cashflow'!$C10,'Unit Sales'!$S:$S,'Monthly cashflow'!DI$3)</f>
        <v>0</v>
      </c>
      <c r="DJ10" s="89">
        <f>SUMIFS('Unit Sales'!$Q:$Q,'Unit Sales'!$U:$U,'Monthly cashflow'!$B$4,'Unit Sales'!$C:$C,'Monthly cashflow'!$C10,'Unit Sales'!$S:$S,'Monthly cashflow'!DJ$3)</f>
        <v>0</v>
      </c>
      <c r="DK10" s="89">
        <f>SUMIFS('Unit Sales'!$Q:$Q,'Unit Sales'!$U:$U,'Monthly cashflow'!$B$4,'Unit Sales'!$C:$C,'Monthly cashflow'!$C10,'Unit Sales'!$S:$S,'Monthly cashflow'!DK$3)</f>
        <v>0</v>
      </c>
      <c r="DL10" s="89">
        <f>SUMIFS('Unit Sales'!$Q:$Q,'Unit Sales'!$U:$U,'Monthly cashflow'!$B$4,'Unit Sales'!$C:$C,'Monthly cashflow'!$C10,'Unit Sales'!$S:$S,'Monthly cashflow'!DL$3)</f>
        <v>0</v>
      </c>
      <c r="DM10" s="89">
        <f>SUMIFS('Unit Sales'!$Q:$Q,'Unit Sales'!$U:$U,'Monthly cashflow'!$B$4,'Unit Sales'!$C:$C,'Monthly cashflow'!$C10,'Unit Sales'!$S:$S,'Monthly cashflow'!DM$3)</f>
        <v>0</v>
      </c>
      <c r="DN10" s="89">
        <f>SUMIFS('Unit Sales'!$Q:$Q,'Unit Sales'!$U:$U,'Monthly cashflow'!$B$4,'Unit Sales'!$C:$C,'Monthly cashflow'!$C10,'Unit Sales'!$S:$S,'Monthly cashflow'!DN$3)</f>
        <v>0</v>
      </c>
      <c r="DO10" s="89">
        <f>SUMIFS('Unit Sales'!$Q:$Q,'Unit Sales'!$U:$U,'Monthly cashflow'!$B$4,'Unit Sales'!$C:$C,'Monthly cashflow'!$C10,'Unit Sales'!$S:$S,'Monthly cashflow'!DO$3)</f>
        <v>0</v>
      </c>
      <c r="DP10" s="89">
        <f>SUMIFS('Unit Sales'!$Q:$Q,'Unit Sales'!$U:$U,'Monthly cashflow'!$B$4,'Unit Sales'!$C:$C,'Monthly cashflow'!$C10,'Unit Sales'!$S:$S,'Monthly cashflow'!DP$3)</f>
        <v>0</v>
      </c>
      <c r="DQ10" s="89">
        <f>SUMIFS('Unit Sales'!$Q:$Q,'Unit Sales'!$U:$U,'Monthly cashflow'!$B$4,'Unit Sales'!$C:$C,'Monthly cashflow'!$C10,'Unit Sales'!$S:$S,'Monthly cashflow'!DQ$3)</f>
        <v>0</v>
      </c>
      <c r="DR10" s="89">
        <f>SUMIFS('Unit Sales'!$Q:$Q,'Unit Sales'!$U:$U,'Monthly cashflow'!$B$4,'Unit Sales'!$C:$C,'Monthly cashflow'!$C10,'Unit Sales'!$S:$S,'Monthly cashflow'!DR$3)</f>
        <v>0</v>
      </c>
      <c r="DS10" s="89">
        <f>SUMIFS('Unit Sales'!$Q:$Q,'Unit Sales'!$U:$U,'Monthly cashflow'!$B$4,'Unit Sales'!$C:$C,'Monthly cashflow'!$C10,'Unit Sales'!$S:$S,'Monthly cashflow'!DS$3)</f>
        <v>0</v>
      </c>
      <c r="DT10" s="89">
        <f>SUMIFS('Unit Sales'!$Q:$Q,'Unit Sales'!$U:$U,'Monthly cashflow'!$B$4,'Unit Sales'!$C:$C,'Monthly cashflow'!$C10,'Unit Sales'!$S:$S,'Monthly cashflow'!DT$3)</f>
        <v>0</v>
      </c>
    </row>
    <row r="11" spans="2:125" x14ac:dyDescent="0.3">
      <c r="B11" s="21"/>
      <c r="C11" s="3" t="s">
        <v>67</v>
      </c>
      <c r="D11" s="88">
        <f t="shared" si="0"/>
        <v>0</v>
      </c>
      <c r="E11" s="89">
        <f>SUMIFS('Unit Sales'!$Q:$Q,'Unit Sales'!$U:$U,'Monthly cashflow'!$B$4,'Unit Sales'!$C:$C,'Monthly cashflow'!$C11,'Unit Sales'!$S:$S,'Monthly cashflow'!E$3)</f>
        <v>0</v>
      </c>
      <c r="F11" s="89">
        <f>SUMIFS('Unit Sales'!$Q:$Q,'Unit Sales'!$U:$U,'Monthly cashflow'!$B$4,'Unit Sales'!$C:$C,'Monthly cashflow'!$C11,'Unit Sales'!$S:$S,'Monthly cashflow'!F$3)</f>
        <v>0</v>
      </c>
      <c r="G11" s="89">
        <f>SUMIFS('Unit Sales'!$Q:$Q,'Unit Sales'!$U:$U,'Monthly cashflow'!$B$4,'Unit Sales'!$C:$C,'Monthly cashflow'!$C11,'Unit Sales'!$S:$S,'Monthly cashflow'!G$3)</f>
        <v>0</v>
      </c>
      <c r="H11" s="89">
        <f>SUMIFS('Unit Sales'!$Q:$Q,'Unit Sales'!$U:$U,'Monthly cashflow'!$B$4,'Unit Sales'!$C:$C,'Monthly cashflow'!$C11,'Unit Sales'!$S:$S,'Monthly cashflow'!H$3)</f>
        <v>0</v>
      </c>
      <c r="I11" s="89">
        <f>SUMIFS('Unit Sales'!$Q:$Q,'Unit Sales'!$U:$U,'Monthly cashflow'!$B$4,'Unit Sales'!$C:$C,'Monthly cashflow'!$C11,'Unit Sales'!$S:$S,'Monthly cashflow'!I$3)</f>
        <v>0</v>
      </c>
      <c r="J11" s="89">
        <f>SUMIFS('Unit Sales'!$Q:$Q,'Unit Sales'!$U:$U,'Monthly cashflow'!$B$4,'Unit Sales'!$C:$C,'Monthly cashflow'!$C11,'Unit Sales'!$S:$S,'Monthly cashflow'!J$3)</f>
        <v>0</v>
      </c>
      <c r="K11" s="89">
        <f>SUMIFS('Unit Sales'!$Q:$Q,'Unit Sales'!$U:$U,'Monthly cashflow'!$B$4,'Unit Sales'!$C:$C,'Monthly cashflow'!$C11,'Unit Sales'!$S:$S,'Monthly cashflow'!K$3)</f>
        <v>0</v>
      </c>
      <c r="L11" s="89">
        <f>SUMIFS('Unit Sales'!$Q:$Q,'Unit Sales'!$U:$U,'Monthly cashflow'!$B$4,'Unit Sales'!$C:$C,'Monthly cashflow'!$C11,'Unit Sales'!$S:$S,'Monthly cashflow'!L$3)</f>
        <v>0</v>
      </c>
      <c r="M11" s="89">
        <f>SUMIFS('Unit Sales'!$Q:$Q,'Unit Sales'!$U:$U,'Monthly cashflow'!$B$4,'Unit Sales'!$C:$C,'Monthly cashflow'!$C11,'Unit Sales'!$S:$S,'Monthly cashflow'!M$3)</f>
        <v>0</v>
      </c>
      <c r="N11" s="89">
        <f>SUMIFS('Unit Sales'!$Q:$Q,'Unit Sales'!$U:$U,'Monthly cashflow'!$B$4,'Unit Sales'!$C:$C,'Monthly cashflow'!$C11,'Unit Sales'!$S:$S,'Monthly cashflow'!N$3)</f>
        <v>0</v>
      </c>
      <c r="O11" s="89">
        <f>SUMIFS('Unit Sales'!$Q:$Q,'Unit Sales'!$U:$U,'Monthly cashflow'!$B$4,'Unit Sales'!$C:$C,'Monthly cashflow'!$C11,'Unit Sales'!$S:$S,'Monthly cashflow'!O$3)</f>
        <v>0</v>
      </c>
      <c r="P11" s="89">
        <f>SUMIFS('Unit Sales'!$Q:$Q,'Unit Sales'!$U:$U,'Monthly cashflow'!$B$4,'Unit Sales'!$C:$C,'Monthly cashflow'!$C11,'Unit Sales'!$S:$S,'Monthly cashflow'!P$3)</f>
        <v>0</v>
      </c>
      <c r="Q11" s="89">
        <f>SUMIFS('Unit Sales'!$Q:$Q,'Unit Sales'!$U:$U,'Monthly cashflow'!$B$4,'Unit Sales'!$C:$C,'Monthly cashflow'!$C11,'Unit Sales'!$S:$S,'Monthly cashflow'!Q$3)</f>
        <v>0</v>
      </c>
      <c r="R11" s="89">
        <f>SUMIFS('Unit Sales'!$Q:$Q,'Unit Sales'!$U:$U,'Monthly cashflow'!$B$4,'Unit Sales'!$C:$C,'Monthly cashflow'!$C11,'Unit Sales'!$S:$S,'Monthly cashflow'!R$3)</f>
        <v>0</v>
      </c>
      <c r="S11" s="89">
        <f>SUMIFS('Unit Sales'!$Q:$Q,'Unit Sales'!$U:$U,'Monthly cashflow'!$B$4,'Unit Sales'!$C:$C,'Monthly cashflow'!$C11,'Unit Sales'!$S:$S,'Monthly cashflow'!S$3)</f>
        <v>0</v>
      </c>
      <c r="T11" s="89">
        <f>SUMIFS('Unit Sales'!$Q:$Q,'Unit Sales'!$U:$U,'Monthly cashflow'!$B$4,'Unit Sales'!$C:$C,'Monthly cashflow'!$C11,'Unit Sales'!$S:$S,'Monthly cashflow'!T$3)</f>
        <v>0</v>
      </c>
      <c r="U11" s="89">
        <f>SUMIFS('Unit Sales'!$Q:$Q,'Unit Sales'!$U:$U,'Monthly cashflow'!$B$4,'Unit Sales'!$C:$C,'Monthly cashflow'!$C11,'Unit Sales'!$S:$S,'Monthly cashflow'!U$3)</f>
        <v>0</v>
      </c>
      <c r="V11" s="89">
        <f>SUMIFS('Unit Sales'!$Q:$Q,'Unit Sales'!$U:$U,'Monthly cashflow'!$B$4,'Unit Sales'!$C:$C,'Monthly cashflow'!$C11,'Unit Sales'!$S:$S,'Monthly cashflow'!V$3)</f>
        <v>0</v>
      </c>
      <c r="W11" s="89">
        <f>SUMIFS('Unit Sales'!$Q:$Q,'Unit Sales'!$U:$U,'Monthly cashflow'!$B$4,'Unit Sales'!$C:$C,'Monthly cashflow'!$C11,'Unit Sales'!$S:$S,'Monthly cashflow'!W$3)</f>
        <v>0</v>
      </c>
      <c r="X11" s="89">
        <f>SUMIFS('Unit Sales'!$Q:$Q,'Unit Sales'!$U:$U,'Monthly cashflow'!$B$4,'Unit Sales'!$C:$C,'Monthly cashflow'!$C11,'Unit Sales'!$S:$S,'Monthly cashflow'!X$3)</f>
        <v>0</v>
      </c>
      <c r="Y11" s="89">
        <f>SUMIFS('Unit Sales'!$Q:$Q,'Unit Sales'!$U:$U,'Monthly cashflow'!$B$4,'Unit Sales'!$C:$C,'Monthly cashflow'!$C11,'Unit Sales'!$S:$S,'Monthly cashflow'!Y$3)</f>
        <v>0</v>
      </c>
      <c r="Z11" s="89">
        <f>SUMIFS('Unit Sales'!$Q:$Q,'Unit Sales'!$U:$U,'Monthly cashflow'!$B$4,'Unit Sales'!$C:$C,'Monthly cashflow'!$C11,'Unit Sales'!$S:$S,'Monthly cashflow'!Z$3)</f>
        <v>0</v>
      </c>
      <c r="AA11" s="89">
        <f>SUMIFS('Unit Sales'!$Q:$Q,'Unit Sales'!$U:$U,'Monthly cashflow'!$B$4,'Unit Sales'!$C:$C,'Monthly cashflow'!$C11,'Unit Sales'!$S:$S,'Monthly cashflow'!AA$3)</f>
        <v>0</v>
      </c>
      <c r="AB11" s="89">
        <f>SUMIFS('Unit Sales'!$Q:$Q,'Unit Sales'!$U:$U,'Monthly cashflow'!$B$4,'Unit Sales'!$C:$C,'Monthly cashflow'!$C11,'Unit Sales'!$S:$S,'Monthly cashflow'!AB$3)</f>
        <v>0</v>
      </c>
      <c r="AC11" s="89">
        <f>SUMIFS('Unit Sales'!$Q:$Q,'Unit Sales'!$U:$U,'Monthly cashflow'!$B$4,'Unit Sales'!$C:$C,'Monthly cashflow'!$C11,'Unit Sales'!$S:$S,'Monthly cashflow'!AC$3)</f>
        <v>0</v>
      </c>
      <c r="AD11" s="89">
        <f>SUMIFS('Unit Sales'!$Q:$Q,'Unit Sales'!$U:$U,'Monthly cashflow'!$B$4,'Unit Sales'!$C:$C,'Monthly cashflow'!$C11,'Unit Sales'!$S:$S,'Monthly cashflow'!AD$3)</f>
        <v>0</v>
      </c>
      <c r="AE11" s="89">
        <f>SUMIFS('Unit Sales'!$Q:$Q,'Unit Sales'!$U:$U,'Monthly cashflow'!$B$4,'Unit Sales'!$C:$C,'Monthly cashflow'!$C11,'Unit Sales'!$S:$S,'Monthly cashflow'!AE$3)</f>
        <v>0</v>
      </c>
      <c r="AF11" s="89">
        <f>SUMIFS('Unit Sales'!$Q:$Q,'Unit Sales'!$U:$U,'Monthly cashflow'!$B$4,'Unit Sales'!$C:$C,'Monthly cashflow'!$C11,'Unit Sales'!$S:$S,'Monthly cashflow'!AF$3)</f>
        <v>0</v>
      </c>
      <c r="AG11" s="89">
        <f>SUMIFS('Unit Sales'!$Q:$Q,'Unit Sales'!$U:$U,'Monthly cashflow'!$B$4,'Unit Sales'!$C:$C,'Monthly cashflow'!$C11,'Unit Sales'!$S:$S,'Monthly cashflow'!AG$3)</f>
        <v>0</v>
      </c>
      <c r="AH11" s="89">
        <f>SUMIFS('Unit Sales'!$Q:$Q,'Unit Sales'!$U:$U,'Monthly cashflow'!$B$4,'Unit Sales'!$C:$C,'Monthly cashflow'!$C11,'Unit Sales'!$S:$S,'Monthly cashflow'!AH$3)</f>
        <v>0</v>
      </c>
      <c r="AI11" s="89">
        <f>SUMIFS('Unit Sales'!$Q:$Q,'Unit Sales'!$U:$U,'Monthly cashflow'!$B$4,'Unit Sales'!$C:$C,'Monthly cashflow'!$C11,'Unit Sales'!$S:$S,'Monthly cashflow'!AI$3)</f>
        <v>0</v>
      </c>
      <c r="AJ11" s="89">
        <f>SUMIFS('Unit Sales'!$Q:$Q,'Unit Sales'!$U:$U,'Monthly cashflow'!$B$4,'Unit Sales'!$C:$C,'Monthly cashflow'!$C11,'Unit Sales'!$S:$S,'Monthly cashflow'!AJ$3)</f>
        <v>0</v>
      </c>
      <c r="AK11" s="89">
        <f>SUMIFS('Unit Sales'!$Q:$Q,'Unit Sales'!$U:$U,'Monthly cashflow'!$B$4,'Unit Sales'!$C:$C,'Monthly cashflow'!$C11,'Unit Sales'!$S:$S,'Monthly cashflow'!AK$3)</f>
        <v>0</v>
      </c>
      <c r="AL11" s="89">
        <f>SUMIFS('Unit Sales'!$Q:$Q,'Unit Sales'!$U:$U,'Monthly cashflow'!$B$4,'Unit Sales'!$C:$C,'Monthly cashflow'!$C11,'Unit Sales'!$S:$S,'Monthly cashflow'!AL$3)</f>
        <v>0</v>
      </c>
      <c r="AM11" s="89">
        <f>SUMIFS('Unit Sales'!$Q:$Q,'Unit Sales'!$U:$U,'Monthly cashflow'!$B$4,'Unit Sales'!$C:$C,'Monthly cashflow'!$C11,'Unit Sales'!$S:$S,'Monthly cashflow'!AM$3)</f>
        <v>0</v>
      </c>
      <c r="AN11" s="89">
        <f>SUMIFS('Unit Sales'!$Q:$Q,'Unit Sales'!$U:$U,'Monthly cashflow'!$B$4,'Unit Sales'!$C:$C,'Monthly cashflow'!$C11,'Unit Sales'!$S:$S,'Monthly cashflow'!AN$3)</f>
        <v>0</v>
      </c>
      <c r="AO11" s="89">
        <f>SUMIFS('Unit Sales'!$Q:$Q,'Unit Sales'!$U:$U,'Monthly cashflow'!$B$4,'Unit Sales'!$C:$C,'Monthly cashflow'!$C11,'Unit Sales'!$S:$S,'Monthly cashflow'!AO$3)</f>
        <v>0</v>
      </c>
      <c r="AP11" s="89">
        <f>SUMIFS('Unit Sales'!$Q:$Q,'Unit Sales'!$U:$U,'Monthly cashflow'!$B$4,'Unit Sales'!$C:$C,'Monthly cashflow'!$C11,'Unit Sales'!$S:$S,'Monthly cashflow'!AP$3)</f>
        <v>0</v>
      </c>
      <c r="AQ11" s="89">
        <f>SUMIFS('Unit Sales'!$Q:$Q,'Unit Sales'!$U:$U,'Monthly cashflow'!$B$4,'Unit Sales'!$C:$C,'Monthly cashflow'!$C11,'Unit Sales'!$S:$S,'Monthly cashflow'!AQ$3)</f>
        <v>0</v>
      </c>
      <c r="AR11" s="89">
        <f>SUMIFS('Unit Sales'!$Q:$Q,'Unit Sales'!$U:$U,'Monthly cashflow'!$B$4,'Unit Sales'!$C:$C,'Monthly cashflow'!$C11,'Unit Sales'!$S:$S,'Monthly cashflow'!AR$3)</f>
        <v>0</v>
      </c>
      <c r="AS11" s="89">
        <f>SUMIFS('Unit Sales'!$Q:$Q,'Unit Sales'!$U:$U,'Monthly cashflow'!$B$4,'Unit Sales'!$C:$C,'Monthly cashflow'!$C11,'Unit Sales'!$S:$S,'Monthly cashflow'!AS$3)</f>
        <v>0</v>
      </c>
      <c r="AT11" s="89">
        <f>SUMIFS('Unit Sales'!$Q:$Q,'Unit Sales'!$U:$U,'Monthly cashflow'!$B$4,'Unit Sales'!$C:$C,'Monthly cashflow'!$C11,'Unit Sales'!$S:$S,'Monthly cashflow'!AT$3)</f>
        <v>0</v>
      </c>
      <c r="AU11" s="89">
        <f>SUMIFS('Unit Sales'!$Q:$Q,'Unit Sales'!$U:$U,'Monthly cashflow'!$B$4,'Unit Sales'!$C:$C,'Monthly cashflow'!$C11,'Unit Sales'!$S:$S,'Monthly cashflow'!AU$3)</f>
        <v>0</v>
      </c>
      <c r="AV11" s="89">
        <f>SUMIFS('Unit Sales'!$Q:$Q,'Unit Sales'!$U:$U,'Monthly cashflow'!$B$4,'Unit Sales'!$C:$C,'Monthly cashflow'!$C11,'Unit Sales'!$S:$S,'Monthly cashflow'!AV$3)</f>
        <v>0</v>
      </c>
      <c r="AW11" s="89">
        <f>SUMIFS('Unit Sales'!$Q:$Q,'Unit Sales'!$U:$U,'Monthly cashflow'!$B$4,'Unit Sales'!$C:$C,'Monthly cashflow'!$C11,'Unit Sales'!$S:$S,'Monthly cashflow'!AW$3)</f>
        <v>0</v>
      </c>
      <c r="AX11" s="89">
        <f>SUMIFS('Unit Sales'!$Q:$Q,'Unit Sales'!$U:$U,'Monthly cashflow'!$B$4,'Unit Sales'!$C:$C,'Monthly cashflow'!$C11,'Unit Sales'!$S:$S,'Monthly cashflow'!AX$3)</f>
        <v>0</v>
      </c>
      <c r="AY11" s="89">
        <f>SUMIFS('Unit Sales'!$Q:$Q,'Unit Sales'!$U:$U,'Monthly cashflow'!$B$4,'Unit Sales'!$C:$C,'Monthly cashflow'!$C11,'Unit Sales'!$S:$S,'Monthly cashflow'!AY$3)</f>
        <v>0</v>
      </c>
      <c r="AZ11" s="89">
        <f>SUMIFS('Unit Sales'!$Q:$Q,'Unit Sales'!$U:$U,'Monthly cashflow'!$B$4,'Unit Sales'!$C:$C,'Monthly cashflow'!$C11,'Unit Sales'!$S:$S,'Monthly cashflow'!AZ$3)</f>
        <v>0</v>
      </c>
      <c r="BA11" s="89">
        <f>SUMIFS('Unit Sales'!$Q:$Q,'Unit Sales'!$U:$U,'Monthly cashflow'!$B$4,'Unit Sales'!$C:$C,'Monthly cashflow'!$C11,'Unit Sales'!$S:$S,'Monthly cashflow'!BA$3)</f>
        <v>0</v>
      </c>
      <c r="BB11" s="89">
        <f>SUMIFS('Unit Sales'!$Q:$Q,'Unit Sales'!$U:$U,'Monthly cashflow'!$B$4,'Unit Sales'!$C:$C,'Monthly cashflow'!$C11,'Unit Sales'!$S:$S,'Monthly cashflow'!BB$3)</f>
        <v>0</v>
      </c>
      <c r="BC11" s="89">
        <f>SUMIFS('Unit Sales'!$Q:$Q,'Unit Sales'!$U:$U,'Monthly cashflow'!$B$4,'Unit Sales'!$C:$C,'Monthly cashflow'!$C11,'Unit Sales'!$S:$S,'Monthly cashflow'!BC$3)</f>
        <v>0</v>
      </c>
      <c r="BD11" s="89">
        <f>SUMIFS('Unit Sales'!$Q:$Q,'Unit Sales'!$U:$U,'Monthly cashflow'!$B$4,'Unit Sales'!$C:$C,'Monthly cashflow'!$C11,'Unit Sales'!$S:$S,'Monthly cashflow'!BD$3)</f>
        <v>0</v>
      </c>
      <c r="BE11" s="89">
        <f>SUMIFS('Unit Sales'!$Q:$Q,'Unit Sales'!$U:$U,'Monthly cashflow'!$B$4,'Unit Sales'!$C:$C,'Monthly cashflow'!$C11,'Unit Sales'!$S:$S,'Monthly cashflow'!BE$3)</f>
        <v>0</v>
      </c>
      <c r="BF11" s="89">
        <f>SUMIFS('Unit Sales'!$Q:$Q,'Unit Sales'!$U:$U,'Monthly cashflow'!$B$4,'Unit Sales'!$C:$C,'Monthly cashflow'!$C11,'Unit Sales'!$S:$S,'Monthly cashflow'!BF$3)</f>
        <v>0</v>
      </c>
      <c r="BG11" s="89">
        <f>SUMIFS('Unit Sales'!$Q:$Q,'Unit Sales'!$U:$U,'Monthly cashflow'!$B$4,'Unit Sales'!$C:$C,'Monthly cashflow'!$C11,'Unit Sales'!$S:$S,'Monthly cashflow'!BG$3)</f>
        <v>0</v>
      </c>
      <c r="BH11" s="89">
        <f>SUMIFS('Unit Sales'!$Q:$Q,'Unit Sales'!$U:$U,'Monthly cashflow'!$B$4,'Unit Sales'!$C:$C,'Monthly cashflow'!$C11,'Unit Sales'!$S:$S,'Monthly cashflow'!BH$3)</f>
        <v>0</v>
      </c>
      <c r="BI11" s="89">
        <f>SUMIFS('Unit Sales'!$Q:$Q,'Unit Sales'!$U:$U,'Monthly cashflow'!$B$4,'Unit Sales'!$C:$C,'Monthly cashflow'!$C11,'Unit Sales'!$S:$S,'Monthly cashflow'!BI$3)</f>
        <v>0</v>
      </c>
      <c r="BJ11" s="89">
        <f>SUMIFS('Unit Sales'!$Q:$Q,'Unit Sales'!$U:$U,'Monthly cashflow'!$B$4,'Unit Sales'!$C:$C,'Monthly cashflow'!$C11,'Unit Sales'!$S:$S,'Monthly cashflow'!BJ$3)</f>
        <v>0</v>
      </c>
      <c r="BK11" s="89">
        <f>SUMIFS('Unit Sales'!$Q:$Q,'Unit Sales'!$U:$U,'Monthly cashflow'!$B$4,'Unit Sales'!$C:$C,'Monthly cashflow'!$C11,'Unit Sales'!$S:$S,'Monthly cashflow'!BK$3)</f>
        <v>0</v>
      </c>
      <c r="BL11" s="89">
        <f>SUMIFS('Unit Sales'!$Q:$Q,'Unit Sales'!$U:$U,'Monthly cashflow'!$B$4,'Unit Sales'!$C:$C,'Monthly cashflow'!$C11,'Unit Sales'!$S:$S,'Monthly cashflow'!BL$3)</f>
        <v>0</v>
      </c>
      <c r="BM11" s="89">
        <f>SUMIFS('Unit Sales'!$Q:$Q,'Unit Sales'!$U:$U,'Monthly cashflow'!$B$4,'Unit Sales'!$C:$C,'Monthly cashflow'!$C11,'Unit Sales'!$S:$S,'Monthly cashflow'!BM$3)</f>
        <v>0</v>
      </c>
      <c r="BN11" s="89">
        <f>SUMIFS('Unit Sales'!$Q:$Q,'Unit Sales'!$U:$U,'Monthly cashflow'!$B$4,'Unit Sales'!$C:$C,'Monthly cashflow'!$C11,'Unit Sales'!$S:$S,'Monthly cashflow'!BN$3)</f>
        <v>0</v>
      </c>
      <c r="BO11" s="89">
        <f>SUMIFS('Unit Sales'!$Q:$Q,'Unit Sales'!$U:$U,'Monthly cashflow'!$B$4,'Unit Sales'!$C:$C,'Monthly cashflow'!$C11,'Unit Sales'!$S:$S,'Monthly cashflow'!BO$3)</f>
        <v>0</v>
      </c>
      <c r="BP11" s="89">
        <f>SUMIFS('Unit Sales'!$Q:$Q,'Unit Sales'!$U:$U,'Monthly cashflow'!$B$4,'Unit Sales'!$C:$C,'Monthly cashflow'!$C11,'Unit Sales'!$S:$S,'Monthly cashflow'!BP$3)</f>
        <v>0</v>
      </c>
      <c r="BQ11" s="89">
        <f>SUMIFS('Unit Sales'!$Q:$Q,'Unit Sales'!$U:$U,'Monthly cashflow'!$B$4,'Unit Sales'!$C:$C,'Monthly cashflow'!$C11,'Unit Sales'!$S:$S,'Monthly cashflow'!BQ$3)</f>
        <v>0</v>
      </c>
      <c r="BR11" s="89">
        <f>SUMIFS('Unit Sales'!$Q:$Q,'Unit Sales'!$U:$U,'Monthly cashflow'!$B$4,'Unit Sales'!$C:$C,'Monthly cashflow'!$C11,'Unit Sales'!$S:$S,'Monthly cashflow'!BR$3)</f>
        <v>0</v>
      </c>
      <c r="BS11" s="89">
        <f>SUMIFS('Unit Sales'!$Q:$Q,'Unit Sales'!$U:$U,'Monthly cashflow'!$B$4,'Unit Sales'!$C:$C,'Monthly cashflow'!$C11,'Unit Sales'!$S:$S,'Monthly cashflow'!BS$3)</f>
        <v>0</v>
      </c>
      <c r="BT11" s="89">
        <f>SUMIFS('Unit Sales'!$Q:$Q,'Unit Sales'!$U:$U,'Monthly cashflow'!$B$4,'Unit Sales'!$C:$C,'Monthly cashflow'!$C11,'Unit Sales'!$S:$S,'Monthly cashflow'!BT$3)</f>
        <v>0</v>
      </c>
      <c r="BU11" s="89">
        <f>SUMIFS('Unit Sales'!$Q:$Q,'Unit Sales'!$U:$U,'Monthly cashflow'!$B$4,'Unit Sales'!$C:$C,'Monthly cashflow'!$C11,'Unit Sales'!$S:$S,'Monthly cashflow'!BU$3)</f>
        <v>0</v>
      </c>
      <c r="BV11" s="89">
        <f>SUMIFS('Unit Sales'!$Q:$Q,'Unit Sales'!$U:$U,'Monthly cashflow'!$B$4,'Unit Sales'!$C:$C,'Monthly cashflow'!$C11,'Unit Sales'!$S:$S,'Monthly cashflow'!BV$3)</f>
        <v>0</v>
      </c>
      <c r="BW11" s="89">
        <f>SUMIFS('Unit Sales'!$Q:$Q,'Unit Sales'!$U:$U,'Monthly cashflow'!$B$4,'Unit Sales'!$C:$C,'Monthly cashflow'!$C11,'Unit Sales'!$S:$S,'Monthly cashflow'!BW$3)</f>
        <v>0</v>
      </c>
      <c r="BX11" s="89">
        <f>SUMIFS('Unit Sales'!$Q:$Q,'Unit Sales'!$U:$U,'Monthly cashflow'!$B$4,'Unit Sales'!$C:$C,'Monthly cashflow'!$C11,'Unit Sales'!$S:$S,'Monthly cashflow'!BX$3)</f>
        <v>0</v>
      </c>
      <c r="BY11" s="89">
        <f>SUMIFS('Unit Sales'!$Q:$Q,'Unit Sales'!$U:$U,'Monthly cashflow'!$B$4,'Unit Sales'!$C:$C,'Monthly cashflow'!$C11,'Unit Sales'!$S:$S,'Monthly cashflow'!BY$3)</f>
        <v>0</v>
      </c>
      <c r="BZ11" s="89">
        <f>SUMIFS('Unit Sales'!$Q:$Q,'Unit Sales'!$U:$U,'Monthly cashflow'!$B$4,'Unit Sales'!$C:$C,'Monthly cashflow'!$C11,'Unit Sales'!$S:$S,'Monthly cashflow'!BZ$3)</f>
        <v>0</v>
      </c>
      <c r="CA11" s="89">
        <f>SUMIFS('Unit Sales'!$Q:$Q,'Unit Sales'!$U:$U,'Monthly cashflow'!$B$4,'Unit Sales'!$C:$C,'Monthly cashflow'!$C11,'Unit Sales'!$S:$S,'Monthly cashflow'!CA$3)</f>
        <v>0</v>
      </c>
      <c r="CB11" s="89">
        <f>SUMIFS('Unit Sales'!$Q:$Q,'Unit Sales'!$U:$U,'Monthly cashflow'!$B$4,'Unit Sales'!$C:$C,'Monthly cashflow'!$C11,'Unit Sales'!$S:$S,'Monthly cashflow'!CB$3)</f>
        <v>0</v>
      </c>
      <c r="CC11" s="89">
        <f>SUMIFS('Unit Sales'!$Q:$Q,'Unit Sales'!$U:$U,'Monthly cashflow'!$B$4,'Unit Sales'!$C:$C,'Monthly cashflow'!$C11,'Unit Sales'!$S:$S,'Monthly cashflow'!CC$3)</f>
        <v>0</v>
      </c>
      <c r="CD11" s="89">
        <f>SUMIFS('Unit Sales'!$Q:$Q,'Unit Sales'!$U:$U,'Monthly cashflow'!$B$4,'Unit Sales'!$C:$C,'Monthly cashflow'!$C11,'Unit Sales'!$S:$S,'Monthly cashflow'!CD$3)</f>
        <v>0</v>
      </c>
      <c r="CE11" s="89">
        <f>SUMIFS('Unit Sales'!$Q:$Q,'Unit Sales'!$U:$U,'Monthly cashflow'!$B$4,'Unit Sales'!$C:$C,'Monthly cashflow'!$C11,'Unit Sales'!$S:$S,'Monthly cashflow'!CE$3)</f>
        <v>0</v>
      </c>
      <c r="CF11" s="89">
        <f>SUMIFS('Unit Sales'!$Q:$Q,'Unit Sales'!$U:$U,'Monthly cashflow'!$B$4,'Unit Sales'!$C:$C,'Monthly cashflow'!$C11,'Unit Sales'!$S:$S,'Monthly cashflow'!CF$3)</f>
        <v>0</v>
      </c>
      <c r="CG11" s="89">
        <f>SUMIFS('Unit Sales'!$Q:$Q,'Unit Sales'!$U:$U,'Monthly cashflow'!$B$4,'Unit Sales'!$C:$C,'Monthly cashflow'!$C11,'Unit Sales'!$S:$S,'Monthly cashflow'!CG$3)</f>
        <v>0</v>
      </c>
      <c r="CH11" s="89">
        <f>SUMIFS('Unit Sales'!$Q:$Q,'Unit Sales'!$U:$U,'Monthly cashflow'!$B$4,'Unit Sales'!$C:$C,'Monthly cashflow'!$C11,'Unit Sales'!$S:$S,'Monthly cashflow'!CH$3)</f>
        <v>0</v>
      </c>
      <c r="CI11" s="89">
        <f>SUMIFS('Unit Sales'!$Q:$Q,'Unit Sales'!$U:$U,'Monthly cashflow'!$B$4,'Unit Sales'!$C:$C,'Monthly cashflow'!$C11,'Unit Sales'!$S:$S,'Monthly cashflow'!CI$3)</f>
        <v>0</v>
      </c>
      <c r="CJ11" s="89">
        <f>SUMIFS('Unit Sales'!$Q:$Q,'Unit Sales'!$U:$U,'Monthly cashflow'!$B$4,'Unit Sales'!$C:$C,'Monthly cashflow'!$C11,'Unit Sales'!$S:$S,'Monthly cashflow'!CJ$3)</f>
        <v>0</v>
      </c>
      <c r="CK11" s="89">
        <f>SUMIFS('Unit Sales'!$Q:$Q,'Unit Sales'!$U:$U,'Monthly cashflow'!$B$4,'Unit Sales'!$C:$C,'Monthly cashflow'!$C11,'Unit Sales'!$S:$S,'Monthly cashflow'!CK$3)</f>
        <v>0</v>
      </c>
      <c r="CL11" s="89">
        <f>SUMIFS('Unit Sales'!$Q:$Q,'Unit Sales'!$U:$U,'Monthly cashflow'!$B$4,'Unit Sales'!$C:$C,'Monthly cashflow'!$C11,'Unit Sales'!$S:$S,'Monthly cashflow'!CL$3)</f>
        <v>0</v>
      </c>
      <c r="CM11" s="89">
        <f>SUMIFS('Unit Sales'!$Q:$Q,'Unit Sales'!$U:$U,'Monthly cashflow'!$B$4,'Unit Sales'!$C:$C,'Monthly cashflow'!$C11,'Unit Sales'!$S:$S,'Monthly cashflow'!CM$3)</f>
        <v>0</v>
      </c>
      <c r="CN11" s="89">
        <f>SUMIFS('Unit Sales'!$Q:$Q,'Unit Sales'!$U:$U,'Monthly cashflow'!$B$4,'Unit Sales'!$C:$C,'Monthly cashflow'!$C11,'Unit Sales'!$S:$S,'Monthly cashflow'!CN$3)</f>
        <v>0</v>
      </c>
      <c r="CO11" s="89">
        <f>SUMIFS('Unit Sales'!$Q:$Q,'Unit Sales'!$U:$U,'Monthly cashflow'!$B$4,'Unit Sales'!$C:$C,'Monthly cashflow'!$C11,'Unit Sales'!$S:$S,'Monthly cashflow'!CO$3)</f>
        <v>0</v>
      </c>
      <c r="CP11" s="89">
        <f>SUMIFS('Unit Sales'!$Q:$Q,'Unit Sales'!$U:$U,'Monthly cashflow'!$B$4,'Unit Sales'!$C:$C,'Monthly cashflow'!$C11,'Unit Sales'!$S:$S,'Monthly cashflow'!CP$3)</f>
        <v>0</v>
      </c>
      <c r="CQ11" s="89">
        <f>SUMIFS('Unit Sales'!$Q:$Q,'Unit Sales'!$U:$U,'Monthly cashflow'!$B$4,'Unit Sales'!$C:$C,'Monthly cashflow'!$C11,'Unit Sales'!$S:$S,'Monthly cashflow'!CQ$3)</f>
        <v>0</v>
      </c>
      <c r="CR11" s="89">
        <f>SUMIFS('Unit Sales'!$Q:$Q,'Unit Sales'!$U:$U,'Monthly cashflow'!$B$4,'Unit Sales'!$C:$C,'Monthly cashflow'!$C11,'Unit Sales'!$S:$S,'Monthly cashflow'!CR$3)</f>
        <v>0</v>
      </c>
      <c r="CS11" s="89">
        <f>SUMIFS('Unit Sales'!$Q:$Q,'Unit Sales'!$U:$U,'Monthly cashflow'!$B$4,'Unit Sales'!$C:$C,'Monthly cashflow'!$C11,'Unit Sales'!$S:$S,'Monthly cashflow'!CS$3)</f>
        <v>0</v>
      </c>
      <c r="CT11" s="89">
        <f>SUMIFS('Unit Sales'!$Q:$Q,'Unit Sales'!$U:$U,'Monthly cashflow'!$B$4,'Unit Sales'!$C:$C,'Monthly cashflow'!$C11,'Unit Sales'!$S:$S,'Monthly cashflow'!CT$3)</f>
        <v>0</v>
      </c>
      <c r="CU11" s="89">
        <f>SUMIFS('Unit Sales'!$Q:$Q,'Unit Sales'!$U:$U,'Monthly cashflow'!$B$4,'Unit Sales'!$C:$C,'Monthly cashflow'!$C11,'Unit Sales'!$S:$S,'Monthly cashflow'!CU$3)</f>
        <v>0</v>
      </c>
      <c r="CV11" s="89">
        <f>SUMIFS('Unit Sales'!$Q:$Q,'Unit Sales'!$U:$U,'Monthly cashflow'!$B$4,'Unit Sales'!$C:$C,'Monthly cashflow'!$C11,'Unit Sales'!$S:$S,'Monthly cashflow'!CV$3)</f>
        <v>0</v>
      </c>
      <c r="CW11" s="89">
        <f>SUMIFS('Unit Sales'!$Q:$Q,'Unit Sales'!$U:$U,'Monthly cashflow'!$B$4,'Unit Sales'!$C:$C,'Monthly cashflow'!$C11,'Unit Sales'!$S:$S,'Monthly cashflow'!CW$3)</f>
        <v>0</v>
      </c>
      <c r="CX11" s="89">
        <f>SUMIFS('Unit Sales'!$Q:$Q,'Unit Sales'!$U:$U,'Monthly cashflow'!$B$4,'Unit Sales'!$C:$C,'Monthly cashflow'!$C11,'Unit Sales'!$S:$S,'Monthly cashflow'!CX$3)</f>
        <v>0</v>
      </c>
      <c r="CY11" s="89">
        <f>SUMIFS('Unit Sales'!$Q:$Q,'Unit Sales'!$U:$U,'Monthly cashflow'!$B$4,'Unit Sales'!$C:$C,'Monthly cashflow'!$C11,'Unit Sales'!$S:$S,'Monthly cashflow'!CY$3)</f>
        <v>0</v>
      </c>
      <c r="CZ11" s="89">
        <f>SUMIFS('Unit Sales'!$Q:$Q,'Unit Sales'!$U:$U,'Monthly cashflow'!$B$4,'Unit Sales'!$C:$C,'Monthly cashflow'!$C11,'Unit Sales'!$S:$S,'Monthly cashflow'!CZ$3)</f>
        <v>0</v>
      </c>
      <c r="DA11" s="89">
        <f>SUMIFS('Unit Sales'!$Q:$Q,'Unit Sales'!$U:$U,'Monthly cashflow'!$B$4,'Unit Sales'!$C:$C,'Monthly cashflow'!$C11,'Unit Sales'!$S:$S,'Monthly cashflow'!DA$3)</f>
        <v>0</v>
      </c>
      <c r="DB11" s="89">
        <f>SUMIFS('Unit Sales'!$Q:$Q,'Unit Sales'!$U:$U,'Monthly cashflow'!$B$4,'Unit Sales'!$C:$C,'Monthly cashflow'!$C11,'Unit Sales'!$S:$S,'Monthly cashflow'!DB$3)</f>
        <v>0</v>
      </c>
      <c r="DC11" s="89">
        <f>SUMIFS('Unit Sales'!$Q:$Q,'Unit Sales'!$U:$U,'Monthly cashflow'!$B$4,'Unit Sales'!$C:$C,'Monthly cashflow'!$C11,'Unit Sales'!$S:$S,'Monthly cashflow'!DC$3)</f>
        <v>0</v>
      </c>
      <c r="DD11" s="89">
        <f>SUMIFS('Unit Sales'!$Q:$Q,'Unit Sales'!$U:$U,'Monthly cashflow'!$B$4,'Unit Sales'!$C:$C,'Monthly cashflow'!$C11,'Unit Sales'!$S:$S,'Monthly cashflow'!DD$3)</f>
        <v>0</v>
      </c>
      <c r="DE11" s="89">
        <f>SUMIFS('Unit Sales'!$Q:$Q,'Unit Sales'!$U:$U,'Monthly cashflow'!$B$4,'Unit Sales'!$C:$C,'Monthly cashflow'!$C11,'Unit Sales'!$S:$S,'Monthly cashflow'!DE$3)</f>
        <v>0</v>
      </c>
      <c r="DF11" s="89">
        <f>SUMIFS('Unit Sales'!$Q:$Q,'Unit Sales'!$U:$U,'Monthly cashflow'!$B$4,'Unit Sales'!$C:$C,'Monthly cashflow'!$C11,'Unit Sales'!$S:$S,'Monthly cashflow'!DF$3)</f>
        <v>0</v>
      </c>
      <c r="DG11" s="89">
        <f>SUMIFS('Unit Sales'!$Q:$Q,'Unit Sales'!$U:$U,'Monthly cashflow'!$B$4,'Unit Sales'!$C:$C,'Monthly cashflow'!$C11,'Unit Sales'!$S:$S,'Monthly cashflow'!DG$3)</f>
        <v>0</v>
      </c>
      <c r="DH11" s="89">
        <f>SUMIFS('Unit Sales'!$Q:$Q,'Unit Sales'!$U:$U,'Monthly cashflow'!$B$4,'Unit Sales'!$C:$C,'Monthly cashflow'!$C11,'Unit Sales'!$S:$S,'Monthly cashflow'!DH$3)</f>
        <v>0</v>
      </c>
      <c r="DI11" s="89">
        <f>SUMIFS('Unit Sales'!$Q:$Q,'Unit Sales'!$U:$U,'Monthly cashflow'!$B$4,'Unit Sales'!$C:$C,'Monthly cashflow'!$C11,'Unit Sales'!$S:$S,'Monthly cashflow'!DI$3)</f>
        <v>0</v>
      </c>
      <c r="DJ11" s="89">
        <f>SUMIFS('Unit Sales'!$Q:$Q,'Unit Sales'!$U:$U,'Monthly cashflow'!$B$4,'Unit Sales'!$C:$C,'Monthly cashflow'!$C11,'Unit Sales'!$S:$S,'Monthly cashflow'!DJ$3)</f>
        <v>0</v>
      </c>
      <c r="DK11" s="89">
        <f>SUMIFS('Unit Sales'!$Q:$Q,'Unit Sales'!$U:$U,'Monthly cashflow'!$B$4,'Unit Sales'!$C:$C,'Monthly cashflow'!$C11,'Unit Sales'!$S:$S,'Monthly cashflow'!DK$3)</f>
        <v>0</v>
      </c>
      <c r="DL11" s="89">
        <f>SUMIFS('Unit Sales'!$Q:$Q,'Unit Sales'!$U:$U,'Monthly cashflow'!$B$4,'Unit Sales'!$C:$C,'Monthly cashflow'!$C11,'Unit Sales'!$S:$S,'Monthly cashflow'!DL$3)</f>
        <v>0</v>
      </c>
      <c r="DM11" s="89">
        <f>SUMIFS('Unit Sales'!$Q:$Q,'Unit Sales'!$U:$U,'Monthly cashflow'!$B$4,'Unit Sales'!$C:$C,'Monthly cashflow'!$C11,'Unit Sales'!$S:$S,'Monthly cashflow'!DM$3)</f>
        <v>0</v>
      </c>
      <c r="DN11" s="89">
        <f>SUMIFS('Unit Sales'!$Q:$Q,'Unit Sales'!$U:$U,'Monthly cashflow'!$B$4,'Unit Sales'!$C:$C,'Monthly cashflow'!$C11,'Unit Sales'!$S:$S,'Monthly cashflow'!DN$3)</f>
        <v>0</v>
      </c>
      <c r="DO11" s="89">
        <f>SUMIFS('Unit Sales'!$Q:$Q,'Unit Sales'!$U:$U,'Monthly cashflow'!$B$4,'Unit Sales'!$C:$C,'Monthly cashflow'!$C11,'Unit Sales'!$S:$S,'Monthly cashflow'!DO$3)</f>
        <v>0</v>
      </c>
      <c r="DP11" s="89">
        <f>SUMIFS('Unit Sales'!$Q:$Q,'Unit Sales'!$U:$U,'Monthly cashflow'!$B$4,'Unit Sales'!$C:$C,'Monthly cashflow'!$C11,'Unit Sales'!$S:$S,'Monthly cashflow'!DP$3)</f>
        <v>0</v>
      </c>
      <c r="DQ11" s="89">
        <f>SUMIFS('Unit Sales'!$Q:$Q,'Unit Sales'!$U:$U,'Monthly cashflow'!$B$4,'Unit Sales'!$C:$C,'Monthly cashflow'!$C11,'Unit Sales'!$S:$S,'Monthly cashflow'!DQ$3)</f>
        <v>0</v>
      </c>
      <c r="DR11" s="89">
        <f>SUMIFS('Unit Sales'!$Q:$Q,'Unit Sales'!$U:$U,'Monthly cashflow'!$B$4,'Unit Sales'!$C:$C,'Monthly cashflow'!$C11,'Unit Sales'!$S:$S,'Monthly cashflow'!DR$3)</f>
        <v>0</v>
      </c>
      <c r="DS11" s="89">
        <f>SUMIFS('Unit Sales'!$Q:$Q,'Unit Sales'!$U:$U,'Monthly cashflow'!$B$4,'Unit Sales'!$C:$C,'Monthly cashflow'!$C11,'Unit Sales'!$S:$S,'Monthly cashflow'!DS$3)</f>
        <v>0</v>
      </c>
      <c r="DT11" s="89">
        <f>SUMIFS('Unit Sales'!$Q:$Q,'Unit Sales'!$U:$U,'Monthly cashflow'!$B$4,'Unit Sales'!$C:$C,'Monthly cashflow'!$C11,'Unit Sales'!$S:$S,'Monthly cashflow'!DT$3)</f>
        <v>0</v>
      </c>
    </row>
    <row r="12" spans="2:125" x14ac:dyDescent="0.3">
      <c r="B12" s="21"/>
      <c r="C12" s="3" t="s">
        <v>68</v>
      </c>
      <c r="D12" s="88">
        <f t="shared" si="0"/>
        <v>0</v>
      </c>
      <c r="E12" s="89">
        <f>SUMIFS('Unit Sales'!$Q:$Q,'Unit Sales'!$U:$U,'Monthly cashflow'!$B$4,'Unit Sales'!$C:$C,'Monthly cashflow'!$C12,'Unit Sales'!$S:$S,'Monthly cashflow'!E$3)</f>
        <v>0</v>
      </c>
      <c r="F12" s="89">
        <f>SUMIFS('Unit Sales'!$Q:$Q,'Unit Sales'!$U:$U,'Monthly cashflow'!$B$4,'Unit Sales'!$C:$C,'Monthly cashflow'!$C12,'Unit Sales'!$S:$S,'Monthly cashflow'!F$3)</f>
        <v>0</v>
      </c>
      <c r="G12" s="89">
        <f>SUMIFS('Unit Sales'!$Q:$Q,'Unit Sales'!$U:$U,'Monthly cashflow'!$B$4,'Unit Sales'!$C:$C,'Monthly cashflow'!$C12,'Unit Sales'!$S:$S,'Monthly cashflow'!G$3)</f>
        <v>0</v>
      </c>
      <c r="H12" s="89">
        <f>SUMIFS('Unit Sales'!$Q:$Q,'Unit Sales'!$U:$U,'Monthly cashflow'!$B$4,'Unit Sales'!$C:$C,'Monthly cashflow'!$C12,'Unit Sales'!$S:$S,'Monthly cashflow'!H$3)</f>
        <v>0</v>
      </c>
      <c r="I12" s="89">
        <f>SUMIFS('Unit Sales'!$Q:$Q,'Unit Sales'!$U:$U,'Monthly cashflow'!$B$4,'Unit Sales'!$C:$C,'Monthly cashflow'!$C12,'Unit Sales'!$S:$S,'Monthly cashflow'!I$3)</f>
        <v>0</v>
      </c>
      <c r="J12" s="89">
        <f>SUMIFS('Unit Sales'!$Q:$Q,'Unit Sales'!$U:$U,'Monthly cashflow'!$B$4,'Unit Sales'!$C:$C,'Monthly cashflow'!$C12,'Unit Sales'!$S:$S,'Monthly cashflow'!J$3)</f>
        <v>0</v>
      </c>
      <c r="K12" s="89">
        <f>SUMIFS('Unit Sales'!$Q:$Q,'Unit Sales'!$U:$U,'Monthly cashflow'!$B$4,'Unit Sales'!$C:$C,'Monthly cashflow'!$C12,'Unit Sales'!$S:$S,'Monthly cashflow'!K$3)</f>
        <v>0</v>
      </c>
      <c r="L12" s="89">
        <f>SUMIFS('Unit Sales'!$Q:$Q,'Unit Sales'!$U:$U,'Monthly cashflow'!$B$4,'Unit Sales'!$C:$C,'Monthly cashflow'!$C12,'Unit Sales'!$S:$S,'Monthly cashflow'!L$3)</f>
        <v>0</v>
      </c>
      <c r="M12" s="89">
        <f>SUMIFS('Unit Sales'!$Q:$Q,'Unit Sales'!$U:$U,'Monthly cashflow'!$B$4,'Unit Sales'!$C:$C,'Monthly cashflow'!$C12,'Unit Sales'!$S:$S,'Monthly cashflow'!M$3)</f>
        <v>0</v>
      </c>
      <c r="N12" s="89">
        <f>SUMIFS('Unit Sales'!$Q:$Q,'Unit Sales'!$U:$U,'Monthly cashflow'!$B$4,'Unit Sales'!$C:$C,'Monthly cashflow'!$C12,'Unit Sales'!$S:$S,'Monthly cashflow'!N$3)</f>
        <v>0</v>
      </c>
      <c r="O12" s="89">
        <f>SUMIFS('Unit Sales'!$Q:$Q,'Unit Sales'!$U:$U,'Monthly cashflow'!$B$4,'Unit Sales'!$C:$C,'Monthly cashflow'!$C12,'Unit Sales'!$S:$S,'Monthly cashflow'!O$3)</f>
        <v>0</v>
      </c>
      <c r="P12" s="89">
        <f>SUMIFS('Unit Sales'!$Q:$Q,'Unit Sales'!$U:$U,'Monthly cashflow'!$B$4,'Unit Sales'!$C:$C,'Monthly cashflow'!$C12,'Unit Sales'!$S:$S,'Monthly cashflow'!P$3)</f>
        <v>0</v>
      </c>
      <c r="Q12" s="89">
        <f>SUMIFS('Unit Sales'!$Q:$Q,'Unit Sales'!$U:$U,'Monthly cashflow'!$B$4,'Unit Sales'!$C:$C,'Monthly cashflow'!$C12,'Unit Sales'!$S:$S,'Monthly cashflow'!Q$3)</f>
        <v>0</v>
      </c>
      <c r="R12" s="89">
        <f>SUMIFS('Unit Sales'!$Q:$Q,'Unit Sales'!$U:$U,'Monthly cashflow'!$B$4,'Unit Sales'!$C:$C,'Monthly cashflow'!$C12,'Unit Sales'!$S:$S,'Monthly cashflow'!R$3)</f>
        <v>0</v>
      </c>
      <c r="S12" s="89">
        <f>SUMIFS('Unit Sales'!$Q:$Q,'Unit Sales'!$U:$U,'Monthly cashflow'!$B$4,'Unit Sales'!$C:$C,'Monthly cashflow'!$C12,'Unit Sales'!$S:$S,'Monthly cashflow'!S$3)</f>
        <v>0</v>
      </c>
      <c r="T12" s="89">
        <f>SUMIFS('Unit Sales'!$Q:$Q,'Unit Sales'!$U:$U,'Monthly cashflow'!$B$4,'Unit Sales'!$C:$C,'Monthly cashflow'!$C12,'Unit Sales'!$S:$S,'Monthly cashflow'!T$3)</f>
        <v>0</v>
      </c>
      <c r="U12" s="89">
        <f>SUMIFS('Unit Sales'!$Q:$Q,'Unit Sales'!$U:$U,'Monthly cashflow'!$B$4,'Unit Sales'!$C:$C,'Monthly cashflow'!$C12,'Unit Sales'!$S:$S,'Monthly cashflow'!U$3)</f>
        <v>0</v>
      </c>
      <c r="V12" s="89">
        <f>SUMIFS('Unit Sales'!$Q:$Q,'Unit Sales'!$U:$U,'Monthly cashflow'!$B$4,'Unit Sales'!$C:$C,'Monthly cashflow'!$C12,'Unit Sales'!$S:$S,'Monthly cashflow'!V$3)</f>
        <v>0</v>
      </c>
      <c r="W12" s="89">
        <f>SUMIFS('Unit Sales'!$Q:$Q,'Unit Sales'!$U:$U,'Monthly cashflow'!$B$4,'Unit Sales'!$C:$C,'Monthly cashflow'!$C12,'Unit Sales'!$S:$S,'Monthly cashflow'!W$3)</f>
        <v>0</v>
      </c>
      <c r="X12" s="89">
        <f>SUMIFS('Unit Sales'!$Q:$Q,'Unit Sales'!$U:$U,'Monthly cashflow'!$B$4,'Unit Sales'!$C:$C,'Monthly cashflow'!$C12,'Unit Sales'!$S:$S,'Monthly cashflow'!X$3)</f>
        <v>0</v>
      </c>
      <c r="Y12" s="89">
        <f>SUMIFS('Unit Sales'!$Q:$Q,'Unit Sales'!$U:$U,'Monthly cashflow'!$B$4,'Unit Sales'!$C:$C,'Monthly cashflow'!$C12,'Unit Sales'!$S:$S,'Monthly cashflow'!Y$3)</f>
        <v>0</v>
      </c>
      <c r="Z12" s="89">
        <f>SUMIFS('Unit Sales'!$Q:$Q,'Unit Sales'!$U:$U,'Monthly cashflow'!$B$4,'Unit Sales'!$C:$C,'Monthly cashflow'!$C12,'Unit Sales'!$S:$S,'Monthly cashflow'!Z$3)</f>
        <v>0</v>
      </c>
      <c r="AA12" s="89">
        <f>SUMIFS('Unit Sales'!$Q:$Q,'Unit Sales'!$U:$U,'Monthly cashflow'!$B$4,'Unit Sales'!$C:$C,'Monthly cashflow'!$C12,'Unit Sales'!$S:$S,'Monthly cashflow'!AA$3)</f>
        <v>0</v>
      </c>
      <c r="AB12" s="89">
        <f>SUMIFS('Unit Sales'!$Q:$Q,'Unit Sales'!$U:$U,'Monthly cashflow'!$B$4,'Unit Sales'!$C:$C,'Monthly cashflow'!$C12,'Unit Sales'!$S:$S,'Monthly cashflow'!AB$3)</f>
        <v>0</v>
      </c>
      <c r="AC12" s="89">
        <f>SUMIFS('Unit Sales'!$Q:$Q,'Unit Sales'!$U:$U,'Monthly cashflow'!$B$4,'Unit Sales'!$C:$C,'Monthly cashflow'!$C12,'Unit Sales'!$S:$S,'Monthly cashflow'!AC$3)</f>
        <v>0</v>
      </c>
      <c r="AD12" s="89">
        <f>SUMIFS('Unit Sales'!$Q:$Q,'Unit Sales'!$U:$U,'Monthly cashflow'!$B$4,'Unit Sales'!$C:$C,'Monthly cashflow'!$C12,'Unit Sales'!$S:$S,'Monthly cashflow'!AD$3)</f>
        <v>0</v>
      </c>
      <c r="AE12" s="89">
        <f>SUMIFS('Unit Sales'!$Q:$Q,'Unit Sales'!$U:$U,'Monthly cashflow'!$B$4,'Unit Sales'!$C:$C,'Monthly cashflow'!$C12,'Unit Sales'!$S:$S,'Monthly cashflow'!AE$3)</f>
        <v>0</v>
      </c>
      <c r="AF12" s="89">
        <f>SUMIFS('Unit Sales'!$Q:$Q,'Unit Sales'!$U:$U,'Monthly cashflow'!$B$4,'Unit Sales'!$C:$C,'Monthly cashflow'!$C12,'Unit Sales'!$S:$S,'Monthly cashflow'!AF$3)</f>
        <v>0</v>
      </c>
      <c r="AG12" s="89">
        <f>SUMIFS('Unit Sales'!$Q:$Q,'Unit Sales'!$U:$U,'Monthly cashflow'!$B$4,'Unit Sales'!$C:$C,'Monthly cashflow'!$C12,'Unit Sales'!$S:$S,'Monthly cashflow'!AG$3)</f>
        <v>0</v>
      </c>
      <c r="AH12" s="89">
        <f>SUMIFS('Unit Sales'!$Q:$Q,'Unit Sales'!$U:$U,'Monthly cashflow'!$B$4,'Unit Sales'!$C:$C,'Monthly cashflow'!$C12,'Unit Sales'!$S:$S,'Monthly cashflow'!AH$3)</f>
        <v>0</v>
      </c>
      <c r="AI12" s="89">
        <f>SUMIFS('Unit Sales'!$Q:$Q,'Unit Sales'!$U:$U,'Monthly cashflow'!$B$4,'Unit Sales'!$C:$C,'Monthly cashflow'!$C12,'Unit Sales'!$S:$S,'Monthly cashflow'!AI$3)</f>
        <v>0</v>
      </c>
      <c r="AJ12" s="89">
        <f>SUMIFS('Unit Sales'!$Q:$Q,'Unit Sales'!$U:$U,'Monthly cashflow'!$B$4,'Unit Sales'!$C:$C,'Monthly cashflow'!$C12,'Unit Sales'!$S:$S,'Monthly cashflow'!AJ$3)</f>
        <v>0</v>
      </c>
      <c r="AK12" s="89">
        <f>SUMIFS('Unit Sales'!$Q:$Q,'Unit Sales'!$U:$U,'Monthly cashflow'!$B$4,'Unit Sales'!$C:$C,'Monthly cashflow'!$C12,'Unit Sales'!$S:$S,'Monthly cashflow'!AK$3)</f>
        <v>0</v>
      </c>
      <c r="AL12" s="89">
        <f>SUMIFS('Unit Sales'!$Q:$Q,'Unit Sales'!$U:$U,'Monthly cashflow'!$B$4,'Unit Sales'!$C:$C,'Monthly cashflow'!$C12,'Unit Sales'!$S:$S,'Monthly cashflow'!AL$3)</f>
        <v>0</v>
      </c>
      <c r="AM12" s="89">
        <f>SUMIFS('Unit Sales'!$Q:$Q,'Unit Sales'!$U:$U,'Monthly cashflow'!$B$4,'Unit Sales'!$C:$C,'Monthly cashflow'!$C12,'Unit Sales'!$S:$S,'Monthly cashflow'!AM$3)</f>
        <v>0</v>
      </c>
      <c r="AN12" s="89">
        <f>SUMIFS('Unit Sales'!$Q:$Q,'Unit Sales'!$U:$U,'Monthly cashflow'!$B$4,'Unit Sales'!$C:$C,'Monthly cashflow'!$C12,'Unit Sales'!$S:$S,'Monthly cashflow'!AN$3)</f>
        <v>0</v>
      </c>
      <c r="AO12" s="89">
        <f>SUMIFS('Unit Sales'!$Q:$Q,'Unit Sales'!$U:$U,'Monthly cashflow'!$B$4,'Unit Sales'!$C:$C,'Monthly cashflow'!$C12,'Unit Sales'!$S:$S,'Monthly cashflow'!AO$3)</f>
        <v>0</v>
      </c>
      <c r="AP12" s="89">
        <f>SUMIFS('Unit Sales'!$Q:$Q,'Unit Sales'!$U:$U,'Monthly cashflow'!$B$4,'Unit Sales'!$C:$C,'Monthly cashflow'!$C12,'Unit Sales'!$S:$S,'Monthly cashflow'!AP$3)</f>
        <v>0</v>
      </c>
      <c r="AQ12" s="89">
        <f>SUMIFS('Unit Sales'!$Q:$Q,'Unit Sales'!$U:$U,'Monthly cashflow'!$B$4,'Unit Sales'!$C:$C,'Monthly cashflow'!$C12,'Unit Sales'!$S:$S,'Monthly cashflow'!AQ$3)</f>
        <v>0</v>
      </c>
      <c r="AR12" s="89">
        <f>SUMIFS('Unit Sales'!$Q:$Q,'Unit Sales'!$U:$U,'Monthly cashflow'!$B$4,'Unit Sales'!$C:$C,'Monthly cashflow'!$C12,'Unit Sales'!$S:$S,'Monthly cashflow'!AR$3)</f>
        <v>0</v>
      </c>
      <c r="AS12" s="89">
        <f>SUMIFS('Unit Sales'!$Q:$Q,'Unit Sales'!$U:$U,'Monthly cashflow'!$B$4,'Unit Sales'!$C:$C,'Monthly cashflow'!$C12,'Unit Sales'!$S:$S,'Monthly cashflow'!AS$3)</f>
        <v>0</v>
      </c>
      <c r="AT12" s="89">
        <f>SUMIFS('Unit Sales'!$Q:$Q,'Unit Sales'!$U:$U,'Monthly cashflow'!$B$4,'Unit Sales'!$C:$C,'Monthly cashflow'!$C12,'Unit Sales'!$S:$S,'Monthly cashflow'!AT$3)</f>
        <v>0</v>
      </c>
      <c r="AU12" s="89">
        <f>SUMIFS('Unit Sales'!$Q:$Q,'Unit Sales'!$U:$U,'Monthly cashflow'!$B$4,'Unit Sales'!$C:$C,'Monthly cashflow'!$C12,'Unit Sales'!$S:$S,'Monthly cashflow'!AU$3)</f>
        <v>0</v>
      </c>
      <c r="AV12" s="89">
        <f>SUMIFS('Unit Sales'!$Q:$Q,'Unit Sales'!$U:$U,'Monthly cashflow'!$B$4,'Unit Sales'!$C:$C,'Monthly cashflow'!$C12,'Unit Sales'!$S:$S,'Monthly cashflow'!AV$3)</f>
        <v>0</v>
      </c>
      <c r="AW12" s="89">
        <f>SUMIFS('Unit Sales'!$Q:$Q,'Unit Sales'!$U:$U,'Monthly cashflow'!$B$4,'Unit Sales'!$C:$C,'Monthly cashflow'!$C12,'Unit Sales'!$S:$S,'Monthly cashflow'!AW$3)</f>
        <v>0</v>
      </c>
      <c r="AX12" s="89">
        <f>SUMIFS('Unit Sales'!$Q:$Q,'Unit Sales'!$U:$U,'Monthly cashflow'!$B$4,'Unit Sales'!$C:$C,'Monthly cashflow'!$C12,'Unit Sales'!$S:$S,'Monthly cashflow'!AX$3)</f>
        <v>0</v>
      </c>
      <c r="AY12" s="89">
        <f>SUMIFS('Unit Sales'!$Q:$Q,'Unit Sales'!$U:$U,'Monthly cashflow'!$B$4,'Unit Sales'!$C:$C,'Monthly cashflow'!$C12,'Unit Sales'!$S:$S,'Monthly cashflow'!AY$3)</f>
        <v>0</v>
      </c>
      <c r="AZ12" s="89">
        <f>SUMIFS('Unit Sales'!$Q:$Q,'Unit Sales'!$U:$U,'Monthly cashflow'!$B$4,'Unit Sales'!$C:$C,'Monthly cashflow'!$C12,'Unit Sales'!$S:$S,'Monthly cashflow'!AZ$3)</f>
        <v>0</v>
      </c>
      <c r="BA12" s="89">
        <f>SUMIFS('Unit Sales'!$Q:$Q,'Unit Sales'!$U:$U,'Monthly cashflow'!$B$4,'Unit Sales'!$C:$C,'Monthly cashflow'!$C12,'Unit Sales'!$S:$S,'Monthly cashflow'!BA$3)</f>
        <v>0</v>
      </c>
      <c r="BB12" s="89">
        <f>SUMIFS('Unit Sales'!$Q:$Q,'Unit Sales'!$U:$U,'Monthly cashflow'!$B$4,'Unit Sales'!$C:$C,'Monthly cashflow'!$C12,'Unit Sales'!$S:$S,'Monthly cashflow'!BB$3)</f>
        <v>0</v>
      </c>
      <c r="BC12" s="89">
        <f>SUMIFS('Unit Sales'!$Q:$Q,'Unit Sales'!$U:$U,'Monthly cashflow'!$B$4,'Unit Sales'!$C:$C,'Monthly cashflow'!$C12,'Unit Sales'!$S:$S,'Monthly cashflow'!BC$3)</f>
        <v>0</v>
      </c>
      <c r="BD12" s="89">
        <f>SUMIFS('Unit Sales'!$Q:$Q,'Unit Sales'!$U:$U,'Monthly cashflow'!$B$4,'Unit Sales'!$C:$C,'Monthly cashflow'!$C12,'Unit Sales'!$S:$S,'Monthly cashflow'!BD$3)</f>
        <v>0</v>
      </c>
      <c r="BE12" s="89">
        <f>SUMIFS('Unit Sales'!$Q:$Q,'Unit Sales'!$U:$U,'Monthly cashflow'!$B$4,'Unit Sales'!$C:$C,'Monthly cashflow'!$C12,'Unit Sales'!$S:$S,'Monthly cashflow'!BE$3)</f>
        <v>0</v>
      </c>
      <c r="BF12" s="89">
        <f>SUMIFS('Unit Sales'!$Q:$Q,'Unit Sales'!$U:$U,'Monthly cashflow'!$B$4,'Unit Sales'!$C:$C,'Monthly cashflow'!$C12,'Unit Sales'!$S:$S,'Monthly cashflow'!BF$3)</f>
        <v>0</v>
      </c>
      <c r="BG12" s="89">
        <f>SUMIFS('Unit Sales'!$Q:$Q,'Unit Sales'!$U:$U,'Monthly cashflow'!$B$4,'Unit Sales'!$C:$C,'Monthly cashflow'!$C12,'Unit Sales'!$S:$S,'Monthly cashflow'!BG$3)</f>
        <v>0</v>
      </c>
      <c r="BH12" s="89">
        <f>SUMIFS('Unit Sales'!$Q:$Q,'Unit Sales'!$U:$U,'Monthly cashflow'!$B$4,'Unit Sales'!$C:$C,'Monthly cashflow'!$C12,'Unit Sales'!$S:$S,'Monthly cashflow'!BH$3)</f>
        <v>0</v>
      </c>
      <c r="BI12" s="89">
        <f>SUMIFS('Unit Sales'!$Q:$Q,'Unit Sales'!$U:$U,'Monthly cashflow'!$B$4,'Unit Sales'!$C:$C,'Monthly cashflow'!$C12,'Unit Sales'!$S:$S,'Monthly cashflow'!BI$3)</f>
        <v>0</v>
      </c>
      <c r="BJ12" s="89">
        <f>SUMIFS('Unit Sales'!$Q:$Q,'Unit Sales'!$U:$U,'Monthly cashflow'!$B$4,'Unit Sales'!$C:$C,'Monthly cashflow'!$C12,'Unit Sales'!$S:$S,'Monthly cashflow'!BJ$3)</f>
        <v>0</v>
      </c>
      <c r="BK12" s="89">
        <f>SUMIFS('Unit Sales'!$Q:$Q,'Unit Sales'!$U:$U,'Monthly cashflow'!$B$4,'Unit Sales'!$C:$C,'Monthly cashflow'!$C12,'Unit Sales'!$S:$S,'Monthly cashflow'!BK$3)</f>
        <v>0</v>
      </c>
      <c r="BL12" s="89">
        <f>SUMIFS('Unit Sales'!$Q:$Q,'Unit Sales'!$U:$U,'Monthly cashflow'!$B$4,'Unit Sales'!$C:$C,'Monthly cashflow'!$C12,'Unit Sales'!$S:$S,'Monthly cashflow'!BL$3)</f>
        <v>0</v>
      </c>
      <c r="BM12" s="89">
        <f>SUMIFS('Unit Sales'!$Q:$Q,'Unit Sales'!$U:$U,'Monthly cashflow'!$B$4,'Unit Sales'!$C:$C,'Monthly cashflow'!$C12,'Unit Sales'!$S:$S,'Monthly cashflow'!BM$3)</f>
        <v>0</v>
      </c>
      <c r="BN12" s="89">
        <f>SUMIFS('Unit Sales'!$Q:$Q,'Unit Sales'!$U:$U,'Monthly cashflow'!$B$4,'Unit Sales'!$C:$C,'Monthly cashflow'!$C12,'Unit Sales'!$S:$S,'Monthly cashflow'!BN$3)</f>
        <v>0</v>
      </c>
      <c r="BO12" s="89">
        <f>SUMIFS('Unit Sales'!$Q:$Q,'Unit Sales'!$U:$U,'Monthly cashflow'!$B$4,'Unit Sales'!$C:$C,'Monthly cashflow'!$C12,'Unit Sales'!$S:$S,'Monthly cashflow'!BO$3)</f>
        <v>0</v>
      </c>
      <c r="BP12" s="89">
        <f>SUMIFS('Unit Sales'!$Q:$Q,'Unit Sales'!$U:$U,'Monthly cashflow'!$B$4,'Unit Sales'!$C:$C,'Monthly cashflow'!$C12,'Unit Sales'!$S:$S,'Monthly cashflow'!BP$3)</f>
        <v>0</v>
      </c>
      <c r="BQ12" s="89">
        <f>SUMIFS('Unit Sales'!$Q:$Q,'Unit Sales'!$U:$U,'Monthly cashflow'!$B$4,'Unit Sales'!$C:$C,'Monthly cashflow'!$C12,'Unit Sales'!$S:$S,'Monthly cashflow'!BQ$3)</f>
        <v>0</v>
      </c>
      <c r="BR12" s="89">
        <f>SUMIFS('Unit Sales'!$Q:$Q,'Unit Sales'!$U:$U,'Monthly cashflow'!$B$4,'Unit Sales'!$C:$C,'Monthly cashflow'!$C12,'Unit Sales'!$S:$S,'Monthly cashflow'!BR$3)</f>
        <v>0</v>
      </c>
      <c r="BS12" s="89">
        <f>SUMIFS('Unit Sales'!$Q:$Q,'Unit Sales'!$U:$U,'Monthly cashflow'!$B$4,'Unit Sales'!$C:$C,'Monthly cashflow'!$C12,'Unit Sales'!$S:$S,'Monthly cashflow'!BS$3)</f>
        <v>0</v>
      </c>
      <c r="BT12" s="89">
        <f>SUMIFS('Unit Sales'!$Q:$Q,'Unit Sales'!$U:$U,'Monthly cashflow'!$B$4,'Unit Sales'!$C:$C,'Monthly cashflow'!$C12,'Unit Sales'!$S:$S,'Monthly cashflow'!BT$3)</f>
        <v>0</v>
      </c>
      <c r="BU12" s="89">
        <f>SUMIFS('Unit Sales'!$Q:$Q,'Unit Sales'!$U:$U,'Monthly cashflow'!$B$4,'Unit Sales'!$C:$C,'Monthly cashflow'!$C12,'Unit Sales'!$S:$S,'Monthly cashflow'!BU$3)</f>
        <v>0</v>
      </c>
      <c r="BV12" s="89">
        <f>SUMIFS('Unit Sales'!$Q:$Q,'Unit Sales'!$U:$U,'Monthly cashflow'!$B$4,'Unit Sales'!$C:$C,'Monthly cashflow'!$C12,'Unit Sales'!$S:$S,'Monthly cashflow'!BV$3)</f>
        <v>0</v>
      </c>
      <c r="BW12" s="89">
        <f>SUMIFS('Unit Sales'!$Q:$Q,'Unit Sales'!$U:$U,'Monthly cashflow'!$B$4,'Unit Sales'!$C:$C,'Monthly cashflow'!$C12,'Unit Sales'!$S:$S,'Monthly cashflow'!BW$3)</f>
        <v>0</v>
      </c>
      <c r="BX12" s="89">
        <f>SUMIFS('Unit Sales'!$Q:$Q,'Unit Sales'!$U:$U,'Monthly cashflow'!$B$4,'Unit Sales'!$C:$C,'Monthly cashflow'!$C12,'Unit Sales'!$S:$S,'Monthly cashflow'!BX$3)</f>
        <v>0</v>
      </c>
      <c r="BY12" s="89">
        <f>SUMIFS('Unit Sales'!$Q:$Q,'Unit Sales'!$U:$U,'Monthly cashflow'!$B$4,'Unit Sales'!$C:$C,'Monthly cashflow'!$C12,'Unit Sales'!$S:$S,'Monthly cashflow'!BY$3)</f>
        <v>0</v>
      </c>
      <c r="BZ12" s="89">
        <f>SUMIFS('Unit Sales'!$Q:$Q,'Unit Sales'!$U:$U,'Monthly cashflow'!$B$4,'Unit Sales'!$C:$C,'Monthly cashflow'!$C12,'Unit Sales'!$S:$S,'Monthly cashflow'!BZ$3)</f>
        <v>0</v>
      </c>
      <c r="CA12" s="89">
        <f>SUMIFS('Unit Sales'!$Q:$Q,'Unit Sales'!$U:$U,'Monthly cashflow'!$B$4,'Unit Sales'!$C:$C,'Monthly cashflow'!$C12,'Unit Sales'!$S:$S,'Monthly cashflow'!CA$3)</f>
        <v>0</v>
      </c>
      <c r="CB12" s="89">
        <f>SUMIFS('Unit Sales'!$Q:$Q,'Unit Sales'!$U:$U,'Monthly cashflow'!$B$4,'Unit Sales'!$C:$C,'Monthly cashflow'!$C12,'Unit Sales'!$S:$S,'Monthly cashflow'!CB$3)</f>
        <v>0</v>
      </c>
      <c r="CC12" s="89">
        <f>SUMIFS('Unit Sales'!$Q:$Q,'Unit Sales'!$U:$U,'Monthly cashflow'!$B$4,'Unit Sales'!$C:$C,'Monthly cashflow'!$C12,'Unit Sales'!$S:$S,'Monthly cashflow'!CC$3)</f>
        <v>0</v>
      </c>
      <c r="CD12" s="89">
        <f>SUMIFS('Unit Sales'!$Q:$Q,'Unit Sales'!$U:$U,'Monthly cashflow'!$B$4,'Unit Sales'!$C:$C,'Monthly cashflow'!$C12,'Unit Sales'!$S:$S,'Monthly cashflow'!CD$3)</f>
        <v>0</v>
      </c>
      <c r="CE12" s="89">
        <f>SUMIFS('Unit Sales'!$Q:$Q,'Unit Sales'!$U:$U,'Monthly cashflow'!$B$4,'Unit Sales'!$C:$C,'Monthly cashflow'!$C12,'Unit Sales'!$S:$S,'Monthly cashflow'!CE$3)</f>
        <v>0</v>
      </c>
      <c r="CF12" s="89">
        <f>SUMIFS('Unit Sales'!$Q:$Q,'Unit Sales'!$U:$U,'Monthly cashflow'!$B$4,'Unit Sales'!$C:$C,'Monthly cashflow'!$C12,'Unit Sales'!$S:$S,'Monthly cashflow'!CF$3)</f>
        <v>0</v>
      </c>
      <c r="CG12" s="89">
        <f>SUMIFS('Unit Sales'!$Q:$Q,'Unit Sales'!$U:$U,'Monthly cashflow'!$B$4,'Unit Sales'!$C:$C,'Monthly cashflow'!$C12,'Unit Sales'!$S:$S,'Monthly cashflow'!CG$3)</f>
        <v>0</v>
      </c>
      <c r="CH12" s="89">
        <f>SUMIFS('Unit Sales'!$Q:$Q,'Unit Sales'!$U:$U,'Monthly cashflow'!$B$4,'Unit Sales'!$C:$C,'Monthly cashflow'!$C12,'Unit Sales'!$S:$S,'Monthly cashflow'!CH$3)</f>
        <v>0</v>
      </c>
      <c r="CI12" s="89">
        <f>SUMIFS('Unit Sales'!$Q:$Q,'Unit Sales'!$U:$U,'Monthly cashflow'!$B$4,'Unit Sales'!$C:$C,'Monthly cashflow'!$C12,'Unit Sales'!$S:$S,'Monthly cashflow'!CI$3)</f>
        <v>0</v>
      </c>
      <c r="CJ12" s="89">
        <f>SUMIFS('Unit Sales'!$Q:$Q,'Unit Sales'!$U:$U,'Monthly cashflow'!$B$4,'Unit Sales'!$C:$C,'Monthly cashflow'!$C12,'Unit Sales'!$S:$S,'Monthly cashflow'!CJ$3)</f>
        <v>0</v>
      </c>
      <c r="CK12" s="89">
        <f>SUMIFS('Unit Sales'!$Q:$Q,'Unit Sales'!$U:$U,'Monthly cashflow'!$B$4,'Unit Sales'!$C:$C,'Monthly cashflow'!$C12,'Unit Sales'!$S:$S,'Monthly cashflow'!CK$3)</f>
        <v>0</v>
      </c>
      <c r="CL12" s="89">
        <f>SUMIFS('Unit Sales'!$Q:$Q,'Unit Sales'!$U:$U,'Monthly cashflow'!$B$4,'Unit Sales'!$C:$C,'Monthly cashflow'!$C12,'Unit Sales'!$S:$S,'Monthly cashflow'!CL$3)</f>
        <v>0</v>
      </c>
      <c r="CM12" s="89">
        <f>SUMIFS('Unit Sales'!$Q:$Q,'Unit Sales'!$U:$U,'Monthly cashflow'!$B$4,'Unit Sales'!$C:$C,'Monthly cashflow'!$C12,'Unit Sales'!$S:$S,'Monthly cashflow'!CM$3)</f>
        <v>0</v>
      </c>
      <c r="CN12" s="89">
        <f>SUMIFS('Unit Sales'!$Q:$Q,'Unit Sales'!$U:$U,'Monthly cashflow'!$B$4,'Unit Sales'!$C:$C,'Monthly cashflow'!$C12,'Unit Sales'!$S:$S,'Monthly cashflow'!CN$3)</f>
        <v>0</v>
      </c>
      <c r="CO12" s="89">
        <f>SUMIFS('Unit Sales'!$Q:$Q,'Unit Sales'!$U:$U,'Monthly cashflow'!$B$4,'Unit Sales'!$C:$C,'Monthly cashflow'!$C12,'Unit Sales'!$S:$S,'Monthly cashflow'!CO$3)</f>
        <v>0</v>
      </c>
      <c r="CP12" s="89">
        <f>SUMIFS('Unit Sales'!$Q:$Q,'Unit Sales'!$U:$U,'Monthly cashflow'!$B$4,'Unit Sales'!$C:$C,'Monthly cashflow'!$C12,'Unit Sales'!$S:$S,'Monthly cashflow'!CP$3)</f>
        <v>0</v>
      </c>
      <c r="CQ12" s="89">
        <f>SUMIFS('Unit Sales'!$Q:$Q,'Unit Sales'!$U:$U,'Monthly cashflow'!$B$4,'Unit Sales'!$C:$C,'Monthly cashflow'!$C12,'Unit Sales'!$S:$S,'Monthly cashflow'!CQ$3)</f>
        <v>0</v>
      </c>
      <c r="CR12" s="89">
        <f>SUMIFS('Unit Sales'!$Q:$Q,'Unit Sales'!$U:$U,'Monthly cashflow'!$B$4,'Unit Sales'!$C:$C,'Monthly cashflow'!$C12,'Unit Sales'!$S:$S,'Monthly cashflow'!CR$3)</f>
        <v>0</v>
      </c>
      <c r="CS12" s="89">
        <f>SUMIFS('Unit Sales'!$Q:$Q,'Unit Sales'!$U:$U,'Monthly cashflow'!$B$4,'Unit Sales'!$C:$C,'Monthly cashflow'!$C12,'Unit Sales'!$S:$S,'Monthly cashflow'!CS$3)</f>
        <v>0</v>
      </c>
      <c r="CT12" s="89">
        <f>SUMIFS('Unit Sales'!$Q:$Q,'Unit Sales'!$U:$U,'Monthly cashflow'!$B$4,'Unit Sales'!$C:$C,'Monthly cashflow'!$C12,'Unit Sales'!$S:$S,'Monthly cashflow'!CT$3)</f>
        <v>0</v>
      </c>
      <c r="CU12" s="89">
        <f>SUMIFS('Unit Sales'!$Q:$Q,'Unit Sales'!$U:$U,'Monthly cashflow'!$B$4,'Unit Sales'!$C:$C,'Monthly cashflow'!$C12,'Unit Sales'!$S:$S,'Monthly cashflow'!CU$3)</f>
        <v>0</v>
      </c>
      <c r="CV12" s="89">
        <f>SUMIFS('Unit Sales'!$Q:$Q,'Unit Sales'!$U:$U,'Monthly cashflow'!$B$4,'Unit Sales'!$C:$C,'Monthly cashflow'!$C12,'Unit Sales'!$S:$S,'Monthly cashflow'!CV$3)</f>
        <v>0</v>
      </c>
      <c r="CW12" s="89">
        <f>SUMIFS('Unit Sales'!$Q:$Q,'Unit Sales'!$U:$U,'Monthly cashflow'!$B$4,'Unit Sales'!$C:$C,'Monthly cashflow'!$C12,'Unit Sales'!$S:$S,'Monthly cashflow'!CW$3)</f>
        <v>0</v>
      </c>
      <c r="CX12" s="89">
        <f>SUMIFS('Unit Sales'!$Q:$Q,'Unit Sales'!$U:$U,'Monthly cashflow'!$B$4,'Unit Sales'!$C:$C,'Monthly cashflow'!$C12,'Unit Sales'!$S:$S,'Monthly cashflow'!CX$3)</f>
        <v>0</v>
      </c>
      <c r="CY12" s="89">
        <f>SUMIFS('Unit Sales'!$Q:$Q,'Unit Sales'!$U:$U,'Monthly cashflow'!$B$4,'Unit Sales'!$C:$C,'Monthly cashflow'!$C12,'Unit Sales'!$S:$S,'Monthly cashflow'!CY$3)</f>
        <v>0</v>
      </c>
      <c r="CZ12" s="89">
        <f>SUMIFS('Unit Sales'!$Q:$Q,'Unit Sales'!$U:$U,'Monthly cashflow'!$B$4,'Unit Sales'!$C:$C,'Monthly cashflow'!$C12,'Unit Sales'!$S:$S,'Monthly cashflow'!CZ$3)</f>
        <v>0</v>
      </c>
      <c r="DA12" s="89">
        <f>SUMIFS('Unit Sales'!$Q:$Q,'Unit Sales'!$U:$U,'Monthly cashflow'!$B$4,'Unit Sales'!$C:$C,'Monthly cashflow'!$C12,'Unit Sales'!$S:$S,'Monthly cashflow'!DA$3)</f>
        <v>0</v>
      </c>
      <c r="DB12" s="89">
        <f>SUMIFS('Unit Sales'!$Q:$Q,'Unit Sales'!$U:$U,'Monthly cashflow'!$B$4,'Unit Sales'!$C:$C,'Monthly cashflow'!$C12,'Unit Sales'!$S:$S,'Monthly cashflow'!DB$3)</f>
        <v>0</v>
      </c>
      <c r="DC12" s="89">
        <f>SUMIFS('Unit Sales'!$Q:$Q,'Unit Sales'!$U:$U,'Monthly cashflow'!$B$4,'Unit Sales'!$C:$C,'Monthly cashflow'!$C12,'Unit Sales'!$S:$S,'Monthly cashflow'!DC$3)</f>
        <v>0</v>
      </c>
      <c r="DD12" s="89">
        <f>SUMIFS('Unit Sales'!$Q:$Q,'Unit Sales'!$U:$U,'Monthly cashflow'!$B$4,'Unit Sales'!$C:$C,'Monthly cashflow'!$C12,'Unit Sales'!$S:$S,'Monthly cashflow'!DD$3)</f>
        <v>0</v>
      </c>
      <c r="DE12" s="89">
        <f>SUMIFS('Unit Sales'!$Q:$Q,'Unit Sales'!$U:$U,'Monthly cashflow'!$B$4,'Unit Sales'!$C:$C,'Monthly cashflow'!$C12,'Unit Sales'!$S:$S,'Monthly cashflow'!DE$3)</f>
        <v>0</v>
      </c>
      <c r="DF12" s="89">
        <f>SUMIFS('Unit Sales'!$Q:$Q,'Unit Sales'!$U:$U,'Monthly cashflow'!$B$4,'Unit Sales'!$C:$C,'Monthly cashflow'!$C12,'Unit Sales'!$S:$S,'Monthly cashflow'!DF$3)</f>
        <v>0</v>
      </c>
      <c r="DG12" s="89">
        <f>SUMIFS('Unit Sales'!$Q:$Q,'Unit Sales'!$U:$U,'Monthly cashflow'!$B$4,'Unit Sales'!$C:$C,'Monthly cashflow'!$C12,'Unit Sales'!$S:$S,'Monthly cashflow'!DG$3)</f>
        <v>0</v>
      </c>
      <c r="DH12" s="89">
        <f>SUMIFS('Unit Sales'!$Q:$Q,'Unit Sales'!$U:$U,'Monthly cashflow'!$B$4,'Unit Sales'!$C:$C,'Monthly cashflow'!$C12,'Unit Sales'!$S:$S,'Monthly cashflow'!DH$3)</f>
        <v>0</v>
      </c>
      <c r="DI12" s="89">
        <f>SUMIFS('Unit Sales'!$Q:$Q,'Unit Sales'!$U:$U,'Monthly cashflow'!$B$4,'Unit Sales'!$C:$C,'Monthly cashflow'!$C12,'Unit Sales'!$S:$S,'Monthly cashflow'!DI$3)</f>
        <v>0</v>
      </c>
      <c r="DJ12" s="89">
        <f>SUMIFS('Unit Sales'!$Q:$Q,'Unit Sales'!$U:$U,'Monthly cashflow'!$B$4,'Unit Sales'!$C:$C,'Monthly cashflow'!$C12,'Unit Sales'!$S:$S,'Monthly cashflow'!DJ$3)</f>
        <v>0</v>
      </c>
      <c r="DK12" s="89">
        <f>SUMIFS('Unit Sales'!$Q:$Q,'Unit Sales'!$U:$U,'Monthly cashflow'!$B$4,'Unit Sales'!$C:$C,'Monthly cashflow'!$C12,'Unit Sales'!$S:$S,'Monthly cashflow'!DK$3)</f>
        <v>0</v>
      </c>
      <c r="DL12" s="89">
        <f>SUMIFS('Unit Sales'!$Q:$Q,'Unit Sales'!$U:$U,'Monthly cashflow'!$B$4,'Unit Sales'!$C:$C,'Monthly cashflow'!$C12,'Unit Sales'!$S:$S,'Monthly cashflow'!DL$3)</f>
        <v>0</v>
      </c>
      <c r="DM12" s="89">
        <f>SUMIFS('Unit Sales'!$Q:$Q,'Unit Sales'!$U:$U,'Monthly cashflow'!$B$4,'Unit Sales'!$C:$C,'Monthly cashflow'!$C12,'Unit Sales'!$S:$S,'Monthly cashflow'!DM$3)</f>
        <v>0</v>
      </c>
      <c r="DN12" s="89">
        <f>SUMIFS('Unit Sales'!$Q:$Q,'Unit Sales'!$U:$U,'Monthly cashflow'!$B$4,'Unit Sales'!$C:$C,'Monthly cashflow'!$C12,'Unit Sales'!$S:$S,'Monthly cashflow'!DN$3)</f>
        <v>0</v>
      </c>
      <c r="DO12" s="89">
        <f>SUMIFS('Unit Sales'!$Q:$Q,'Unit Sales'!$U:$U,'Monthly cashflow'!$B$4,'Unit Sales'!$C:$C,'Monthly cashflow'!$C12,'Unit Sales'!$S:$S,'Monthly cashflow'!DO$3)</f>
        <v>0</v>
      </c>
      <c r="DP12" s="89">
        <f>SUMIFS('Unit Sales'!$Q:$Q,'Unit Sales'!$U:$U,'Monthly cashflow'!$B$4,'Unit Sales'!$C:$C,'Monthly cashflow'!$C12,'Unit Sales'!$S:$S,'Monthly cashflow'!DP$3)</f>
        <v>0</v>
      </c>
      <c r="DQ12" s="89">
        <f>SUMIFS('Unit Sales'!$Q:$Q,'Unit Sales'!$U:$U,'Monthly cashflow'!$B$4,'Unit Sales'!$C:$C,'Monthly cashflow'!$C12,'Unit Sales'!$S:$S,'Monthly cashflow'!DQ$3)</f>
        <v>0</v>
      </c>
      <c r="DR12" s="89">
        <f>SUMIFS('Unit Sales'!$Q:$Q,'Unit Sales'!$U:$U,'Monthly cashflow'!$B$4,'Unit Sales'!$C:$C,'Monthly cashflow'!$C12,'Unit Sales'!$S:$S,'Monthly cashflow'!DR$3)</f>
        <v>0</v>
      </c>
      <c r="DS12" s="89">
        <f>SUMIFS('Unit Sales'!$Q:$Q,'Unit Sales'!$U:$U,'Monthly cashflow'!$B$4,'Unit Sales'!$C:$C,'Monthly cashflow'!$C12,'Unit Sales'!$S:$S,'Monthly cashflow'!DS$3)</f>
        <v>0</v>
      </c>
      <c r="DT12" s="89">
        <f>SUMIFS('Unit Sales'!$Q:$Q,'Unit Sales'!$U:$U,'Monthly cashflow'!$B$4,'Unit Sales'!$C:$C,'Monthly cashflow'!$C12,'Unit Sales'!$S:$S,'Monthly cashflow'!DT$3)</f>
        <v>0</v>
      </c>
    </row>
    <row r="13" spans="2:125" x14ac:dyDescent="0.3">
      <c r="B13" s="21"/>
      <c r="C13" s="3" t="s">
        <v>69</v>
      </c>
      <c r="D13" s="88">
        <f t="shared" si="0"/>
        <v>0</v>
      </c>
      <c r="E13" s="89">
        <f>SUMIFS('Unit Sales'!$Q:$Q,'Unit Sales'!$U:$U,'Monthly cashflow'!$B$4,'Unit Sales'!$C:$C,'Monthly cashflow'!$C13,'Unit Sales'!$S:$S,'Monthly cashflow'!E$3)</f>
        <v>0</v>
      </c>
      <c r="F13" s="89">
        <f>SUMIFS('Unit Sales'!$Q:$Q,'Unit Sales'!$U:$U,'Monthly cashflow'!$B$4,'Unit Sales'!$C:$C,'Monthly cashflow'!$C13,'Unit Sales'!$S:$S,'Monthly cashflow'!F$3)</f>
        <v>0</v>
      </c>
      <c r="G13" s="89">
        <f>SUMIFS('Unit Sales'!$Q:$Q,'Unit Sales'!$U:$U,'Monthly cashflow'!$B$4,'Unit Sales'!$C:$C,'Monthly cashflow'!$C13,'Unit Sales'!$S:$S,'Monthly cashflow'!G$3)</f>
        <v>0</v>
      </c>
      <c r="H13" s="89">
        <f>SUMIFS('Unit Sales'!$Q:$Q,'Unit Sales'!$U:$U,'Monthly cashflow'!$B$4,'Unit Sales'!$C:$C,'Monthly cashflow'!$C13,'Unit Sales'!$S:$S,'Monthly cashflow'!H$3)</f>
        <v>0</v>
      </c>
      <c r="I13" s="89">
        <f>SUMIFS('Unit Sales'!$Q:$Q,'Unit Sales'!$U:$U,'Monthly cashflow'!$B$4,'Unit Sales'!$C:$C,'Monthly cashflow'!$C13,'Unit Sales'!$S:$S,'Monthly cashflow'!I$3)</f>
        <v>0</v>
      </c>
      <c r="J13" s="89">
        <f>SUMIFS('Unit Sales'!$Q:$Q,'Unit Sales'!$U:$U,'Monthly cashflow'!$B$4,'Unit Sales'!$C:$C,'Monthly cashflow'!$C13,'Unit Sales'!$S:$S,'Monthly cashflow'!J$3)</f>
        <v>0</v>
      </c>
      <c r="K13" s="89">
        <f>SUMIFS('Unit Sales'!$Q:$Q,'Unit Sales'!$U:$U,'Monthly cashflow'!$B$4,'Unit Sales'!$C:$C,'Monthly cashflow'!$C13,'Unit Sales'!$S:$S,'Monthly cashflow'!K$3)</f>
        <v>0</v>
      </c>
      <c r="L13" s="89">
        <f>SUMIFS('Unit Sales'!$Q:$Q,'Unit Sales'!$U:$U,'Monthly cashflow'!$B$4,'Unit Sales'!$C:$C,'Monthly cashflow'!$C13,'Unit Sales'!$S:$S,'Monthly cashflow'!L$3)</f>
        <v>0</v>
      </c>
      <c r="M13" s="89">
        <f>SUMIFS('Unit Sales'!$Q:$Q,'Unit Sales'!$U:$U,'Monthly cashflow'!$B$4,'Unit Sales'!$C:$C,'Monthly cashflow'!$C13,'Unit Sales'!$S:$S,'Monthly cashflow'!M$3)</f>
        <v>0</v>
      </c>
      <c r="N13" s="89">
        <f>SUMIFS('Unit Sales'!$Q:$Q,'Unit Sales'!$U:$U,'Monthly cashflow'!$B$4,'Unit Sales'!$C:$C,'Monthly cashflow'!$C13,'Unit Sales'!$S:$S,'Monthly cashflow'!N$3)</f>
        <v>0</v>
      </c>
      <c r="O13" s="89">
        <f>SUMIFS('Unit Sales'!$Q:$Q,'Unit Sales'!$U:$U,'Monthly cashflow'!$B$4,'Unit Sales'!$C:$C,'Monthly cashflow'!$C13,'Unit Sales'!$S:$S,'Monthly cashflow'!O$3)</f>
        <v>0</v>
      </c>
      <c r="P13" s="89">
        <f>SUMIFS('Unit Sales'!$Q:$Q,'Unit Sales'!$U:$U,'Monthly cashflow'!$B$4,'Unit Sales'!$C:$C,'Monthly cashflow'!$C13,'Unit Sales'!$S:$S,'Monthly cashflow'!P$3)</f>
        <v>0</v>
      </c>
      <c r="Q13" s="89">
        <f>SUMIFS('Unit Sales'!$Q:$Q,'Unit Sales'!$U:$U,'Monthly cashflow'!$B$4,'Unit Sales'!$C:$C,'Monthly cashflow'!$C13,'Unit Sales'!$S:$S,'Monthly cashflow'!Q$3)</f>
        <v>0</v>
      </c>
      <c r="R13" s="89">
        <f>SUMIFS('Unit Sales'!$Q:$Q,'Unit Sales'!$U:$U,'Monthly cashflow'!$B$4,'Unit Sales'!$C:$C,'Monthly cashflow'!$C13,'Unit Sales'!$S:$S,'Monthly cashflow'!R$3)</f>
        <v>0</v>
      </c>
      <c r="S13" s="89">
        <f>SUMIFS('Unit Sales'!$Q:$Q,'Unit Sales'!$U:$U,'Monthly cashflow'!$B$4,'Unit Sales'!$C:$C,'Monthly cashflow'!$C13,'Unit Sales'!$S:$S,'Monthly cashflow'!S$3)</f>
        <v>0</v>
      </c>
      <c r="T13" s="89">
        <f>SUMIFS('Unit Sales'!$Q:$Q,'Unit Sales'!$U:$U,'Monthly cashflow'!$B$4,'Unit Sales'!$C:$C,'Monthly cashflow'!$C13,'Unit Sales'!$S:$S,'Monthly cashflow'!T$3)</f>
        <v>0</v>
      </c>
      <c r="U13" s="89">
        <f>SUMIFS('Unit Sales'!$Q:$Q,'Unit Sales'!$U:$U,'Monthly cashflow'!$B$4,'Unit Sales'!$C:$C,'Monthly cashflow'!$C13,'Unit Sales'!$S:$S,'Monthly cashflow'!U$3)</f>
        <v>0</v>
      </c>
      <c r="V13" s="89">
        <f>SUMIFS('Unit Sales'!$Q:$Q,'Unit Sales'!$U:$U,'Monthly cashflow'!$B$4,'Unit Sales'!$C:$C,'Monthly cashflow'!$C13,'Unit Sales'!$S:$S,'Monthly cashflow'!V$3)</f>
        <v>0</v>
      </c>
      <c r="W13" s="89">
        <f>SUMIFS('Unit Sales'!$Q:$Q,'Unit Sales'!$U:$U,'Monthly cashflow'!$B$4,'Unit Sales'!$C:$C,'Monthly cashflow'!$C13,'Unit Sales'!$S:$S,'Monthly cashflow'!W$3)</f>
        <v>0</v>
      </c>
      <c r="X13" s="89">
        <f>SUMIFS('Unit Sales'!$Q:$Q,'Unit Sales'!$U:$U,'Monthly cashflow'!$B$4,'Unit Sales'!$C:$C,'Monthly cashflow'!$C13,'Unit Sales'!$S:$S,'Monthly cashflow'!X$3)</f>
        <v>0</v>
      </c>
      <c r="Y13" s="89">
        <f>SUMIFS('Unit Sales'!$Q:$Q,'Unit Sales'!$U:$U,'Monthly cashflow'!$B$4,'Unit Sales'!$C:$C,'Monthly cashflow'!$C13,'Unit Sales'!$S:$S,'Monthly cashflow'!Y$3)</f>
        <v>0</v>
      </c>
      <c r="Z13" s="89">
        <f>SUMIFS('Unit Sales'!$Q:$Q,'Unit Sales'!$U:$U,'Monthly cashflow'!$B$4,'Unit Sales'!$C:$C,'Monthly cashflow'!$C13,'Unit Sales'!$S:$S,'Monthly cashflow'!Z$3)</f>
        <v>0</v>
      </c>
      <c r="AA13" s="89">
        <f>SUMIFS('Unit Sales'!$Q:$Q,'Unit Sales'!$U:$U,'Monthly cashflow'!$B$4,'Unit Sales'!$C:$C,'Monthly cashflow'!$C13,'Unit Sales'!$S:$S,'Monthly cashflow'!AA$3)</f>
        <v>0</v>
      </c>
      <c r="AB13" s="89">
        <f>SUMIFS('Unit Sales'!$Q:$Q,'Unit Sales'!$U:$U,'Monthly cashflow'!$B$4,'Unit Sales'!$C:$C,'Monthly cashflow'!$C13,'Unit Sales'!$S:$S,'Monthly cashflow'!AB$3)</f>
        <v>0</v>
      </c>
      <c r="AC13" s="89">
        <f>SUMIFS('Unit Sales'!$Q:$Q,'Unit Sales'!$U:$U,'Monthly cashflow'!$B$4,'Unit Sales'!$C:$C,'Monthly cashflow'!$C13,'Unit Sales'!$S:$S,'Monthly cashflow'!AC$3)</f>
        <v>0</v>
      </c>
      <c r="AD13" s="89">
        <f>SUMIFS('Unit Sales'!$Q:$Q,'Unit Sales'!$U:$U,'Monthly cashflow'!$B$4,'Unit Sales'!$C:$C,'Monthly cashflow'!$C13,'Unit Sales'!$S:$S,'Monthly cashflow'!AD$3)</f>
        <v>0</v>
      </c>
      <c r="AE13" s="89">
        <f>SUMIFS('Unit Sales'!$Q:$Q,'Unit Sales'!$U:$U,'Monthly cashflow'!$B$4,'Unit Sales'!$C:$C,'Monthly cashflow'!$C13,'Unit Sales'!$S:$S,'Monthly cashflow'!AE$3)</f>
        <v>0</v>
      </c>
      <c r="AF13" s="89">
        <f>SUMIFS('Unit Sales'!$Q:$Q,'Unit Sales'!$U:$U,'Monthly cashflow'!$B$4,'Unit Sales'!$C:$C,'Monthly cashflow'!$C13,'Unit Sales'!$S:$S,'Monthly cashflow'!AF$3)</f>
        <v>0</v>
      </c>
      <c r="AG13" s="89">
        <f>SUMIFS('Unit Sales'!$Q:$Q,'Unit Sales'!$U:$U,'Monthly cashflow'!$B$4,'Unit Sales'!$C:$C,'Monthly cashflow'!$C13,'Unit Sales'!$S:$S,'Monthly cashflow'!AG$3)</f>
        <v>0</v>
      </c>
      <c r="AH13" s="89">
        <f>SUMIFS('Unit Sales'!$Q:$Q,'Unit Sales'!$U:$U,'Monthly cashflow'!$B$4,'Unit Sales'!$C:$C,'Monthly cashflow'!$C13,'Unit Sales'!$S:$S,'Monthly cashflow'!AH$3)</f>
        <v>0</v>
      </c>
      <c r="AI13" s="89">
        <f>SUMIFS('Unit Sales'!$Q:$Q,'Unit Sales'!$U:$U,'Monthly cashflow'!$B$4,'Unit Sales'!$C:$C,'Monthly cashflow'!$C13,'Unit Sales'!$S:$S,'Monthly cashflow'!AI$3)</f>
        <v>0</v>
      </c>
      <c r="AJ13" s="89">
        <f>SUMIFS('Unit Sales'!$Q:$Q,'Unit Sales'!$U:$U,'Monthly cashflow'!$B$4,'Unit Sales'!$C:$C,'Monthly cashflow'!$C13,'Unit Sales'!$S:$S,'Monthly cashflow'!AJ$3)</f>
        <v>0</v>
      </c>
      <c r="AK13" s="89">
        <f>SUMIFS('Unit Sales'!$Q:$Q,'Unit Sales'!$U:$U,'Monthly cashflow'!$B$4,'Unit Sales'!$C:$C,'Monthly cashflow'!$C13,'Unit Sales'!$S:$S,'Monthly cashflow'!AK$3)</f>
        <v>0</v>
      </c>
      <c r="AL13" s="89">
        <f>SUMIFS('Unit Sales'!$Q:$Q,'Unit Sales'!$U:$U,'Monthly cashflow'!$B$4,'Unit Sales'!$C:$C,'Monthly cashflow'!$C13,'Unit Sales'!$S:$S,'Monthly cashflow'!AL$3)</f>
        <v>0</v>
      </c>
      <c r="AM13" s="89">
        <f>SUMIFS('Unit Sales'!$Q:$Q,'Unit Sales'!$U:$U,'Monthly cashflow'!$B$4,'Unit Sales'!$C:$C,'Monthly cashflow'!$C13,'Unit Sales'!$S:$S,'Monthly cashflow'!AM$3)</f>
        <v>0</v>
      </c>
      <c r="AN13" s="89">
        <f>SUMIFS('Unit Sales'!$Q:$Q,'Unit Sales'!$U:$U,'Monthly cashflow'!$B$4,'Unit Sales'!$C:$C,'Monthly cashflow'!$C13,'Unit Sales'!$S:$S,'Monthly cashflow'!AN$3)</f>
        <v>0</v>
      </c>
      <c r="AO13" s="89">
        <f>SUMIFS('Unit Sales'!$Q:$Q,'Unit Sales'!$U:$U,'Monthly cashflow'!$B$4,'Unit Sales'!$C:$C,'Monthly cashflow'!$C13,'Unit Sales'!$S:$S,'Monthly cashflow'!AO$3)</f>
        <v>0</v>
      </c>
      <c r="AP13" s="89">
        <f>SUMIFS('Unit Sales'!$Q:$Q,'Unit Sales'!$U:$U,'Monthly cashflow'!$B$4,'Unit Sales'!$C:$C,'Monthly cashflow'!$C13,'Unit Sales'!$S:$S,'Monthly cashflow'!AP$3)</f>
        <v>0</v>
      </c>
      <c r="AQ13" s="89">
        <f>SUMIFS('Unit Sales'!$Q:$Q,'Unit Sales'!$U:$U,'Monthly cashflow'!$B$4,'Unit Sales'!$C:$C,'Monthly cashflow'!$C13,'Unit Sales'!$S:$S,'Monthly cashflow'!AQ$3)</f>
        <v>0</v>
      </c>
      <c r="AR13" s="89">
        <f>SUMIFS('Unit Sales'!$Q:$Q,'Unit Sales'!$U:$U,'Monthly cashflow'!$B$4,'Unit Sales'!$C:$C,'Monthly cashflow'!$C13,'Unit Sales'!$S:$S,'Monthly cashflow'!AR$3)</f>
        <v>0</v>
      </c>
      <c r="AS13" s="89">
        <f>SUMIFS('Unit Sales'!$Q:$Q,'Unit Sales'!$U:$U,'Monthly cashflow'!$B$4,'Unit Sales'!$C:$C,'Monthly cashflow'!$C13,'Unit Sales'!$S:$S,'Monthly cashflow'!AS$3)</f>
        <v>0</v>
      </c>
      <c r="AT13" s="89">
        <f>SUMIFS('Unit Sales'!$Q:$Q,'Unit Sales'!$U:$U,'Monthly cashflow'!$B$4,'Unit Sales'!$C:$C,'Monthly cashflow'!$C13,'Unit Sales'!$S:$S,'Monthly cashflow'!AT$3)</f>
        <v>0</v>
      </c>
      <c r="AU13" s="89">
        <f>SUMIFS('Unit Sales'!$Q:$Q,'Unit Sales'!$U:$U,'Monthly cashflow'!$B$4,'Unit Sales'!$C:$C,'Monthly cashflow'!$C13,'Unit Sales'!$S:$S,'Monthly cashflow'!AU$3)</f>
        <v>0</v>
      </c>
      <c r="AV13" s="89">
        <f>SUMIFS('Unit Sales'!$Q:$Q,'Unit Sales'!$U:$U,'Monthly cashflow'!$B$4,'Unit Sales'!$C:$C,'Monthly cashflow'!$C13,'Unit Sales'!$S:$S,'Monthly cashflow'!AV$3)</f>
        <v>0</v>
      </c>
      <c r="AW13" s="89">
        <f>SUMIFS('Unit Sales'!$Q:$Q,'Unit Sales'!$U:$U,'Monthly cashflow'!$B$4,'Unit Sales'!$C:$C,'Monthly cashflow'!$C13,'Unit Sales'!$S:$S,'Monthly cashflow'!AW$3)</f>
        <v>0</v>
      </c>
      <c r="AX13" s="89">
        <f>SUMIFS('Unit Sales'!$Q:$Q,'Unit Sales'!$U:$U,'Monthly cashflow'!$B$4,'Unit Sales'!$C:$C,'Monthly cashflow'!$C13,'Unit Sales'!$S:$S,'Monthly cashflow'!AX$3)</f>
        <v>0</v>
      </c>
      <c r="AY13" s="89">
        <f>SUMIFS('Unit Sales'!$Q:$Q,'Unit Sales'!$U:$U,'Monthly cashflow'!$B$4,'Unit Sales'!$C:$C,'Monthly cashflow'!$C13,'Unit Sales'!$S:$S,'Monthly cashflow'!AY$3)</f>
        <v>0</v>
      </c>
      <c r="AZ13" s="89">
        <f>SUMIFS('Unit Sales'!$Q:$Q,'Unit Sales'!$U:$U,'Monthly cashflow'!$B$4,'Unit Sales'!$C:$C,'Monthly cashflow'!$C13,'Unit Sales'!$S:$S,'Monthly cashflow'!AZ$3)</f>
        <v>0</v>
      </c>
      <c r="BA13" s="89">
        <f>SUMIFS('Unit Sales'!$Q:$Q,'Unit Sales'!$U:$U,'Monthly cashflow'!$B$4,'Unit Sales'!$C:$C,'Monthly cashflow'!$C13,'Unit Sales'!$S:$S,'Monthly cashflow'!BA$3)</f>
        <v>0</v>
      </c>
      <c r="BB13" s="89">
        <f>SUMIFS('Unit Sales'!$Q:$Q,'Unit Sales'!$U:$U,'Monthly cashflow'!$B$4,'Unit Sales'!$C:$C,'Monthly cashflow'!$C13,'Unit Sales'!$S:$S,'Monthly cashflow'!BB$3)</f>
        <v>0</v>
      </c>
      <c r="BC13" s="89">
        <f>SUMIFS('Unit Sales'!$Q:$Q,'Unit Sales'!$U:$U,'Monthly cashflow'!$B$4,'Unit Sales'!$C:$C,'Monthly cashflow'!$C13,'Unit Sales'!$S:$S,'Monthly cashflow'!BC$3)</f>
        <v>0</v>
      </c>
      <c r="BD13" s="89">
        <f>SUMIFS('Unit Sales'!$Q:$Q,'Unit Sales'!$U:$U,'Monthly cashflow'!$B$4,'Unit Sales'!$C:$C,'Monthly cashflow'!$C13,'Unit Sales'!$S:$S,'Monthly cashflow'!BD$3)</f>
        <v>0</v>
      </c>
      <c r="BE13" s="89">
        <f>SUMIFS('Unit Sales'!$Q:$Q,'Unit Sales'!$U:$U,'Monthly cashflow'!$B$4,'Unit Sales'!$C:$C,'Monthly cashflow'!$C13,'Unit Sales'!$S:$S,'Monthly cashflow'!BE$3)</f>
        <v>0</v>
      </c>
      <c r="BF13" s="89">
        <f>SUMIFS('Unit Sales'!$Q:$Q,'Unit Sales'!$U:$U,'Monthly cashflow'!$B$4,'Unit Sales'!$C:$C,'Monthly cashflow'!$C13,'Unit Sales'!$S:$S,'Monthly cashflow'!BF$3)</f>
        <v>0</v>
      </c>
      <c r="BG13" s="89">
        <f>SUMIFS('Unit Sales'!$Q:$Q,'Unit Sales'!$U:$U,'Monthly cashflow'!$B$4,'Unit Sales'!$C:$C,'Monthly cashflow'!$C13,'Unit Sales'!$S:$S,'Monthly cashflow'!BG$3)</f>
        <v>0</v>
      </c>
      <c r="BH13" s="89">
        <f>SUMIFS('Unit Sales'!$Q:$Q,'Unit Sales'!$U:$U,'Monthly cashflow'!$B$4,'Unit Sales'!$C:$C,'Monthly cashflow'!$C13,'Unit Sales'!$S:$S,'Monthly cashflow'!BH$3)</f>
        <v>0</v>
      </c>
      <c r="BI13" s="89">
        <f>SUMIFS('Unit Sales'!$Q:$Q,'Unit Sales'!$U:$U,'Monthly cashflow'!$B$4,'Unit Sales'!$C:$C,'Monthly cashflow'!$C13,'Unit Sales'!$S:$S,'Monthly cashflow'!BI$3)</f>
        <v>0</v>
      </c>
      <c r="BJ13" s="89">
        <f>SUMIFS('Unit Sales'!$Q:$Q,'Unit Sales'!$U:$U,'Monthly cashflow'!$B$4,'Unit Sales'!$C:$C,'Monthly cashflow'!$C13,'Unit Sales'!$S:$S,'Monthly cashflow'!BJ$3)</f>
        <v>0</v>
      </c>
      <c r="BK13" s="89">
        <f>SUMIFS('Unit Sales'!$Q:$Q,'Unit Sales'!$U:$U,'Monthly cashflow'!$B$4,'Unit Sales'!$C:$C,'Monthly cashflow'!$C13,'Unit Sales'!$S:$S,'Monthly cashflow'!BK$3)</f>
        <v>0</v>
      </c>
      <c r="BL13" s="89">
        <f>SUMIFS('Unit Sales'!$Q:$Q,'Unit Sales'!$U:$U,'Monthly cashflow'!$B$4,'Unit Sales'!$C:$C,'Monthly cashflow'!$C13,'Unit Sales'!$S:$S,'Monthly cashflow'!BL$3)</f>
        <v>0</v>
      </c>
      <c r="BM13" s="89">
        <f>SUMIFS('Unit Sales'!$Q:$Q,'Unit Sales'!$U:$U,'Monthly cashflow'!$B$4,'Unit Sales'!$C:$C,'Monthly cashflow'!$C13,'Unit Sales'!$S:$S,'Monthly cashflow'!BM$3)</f>
        <v>0</v>
      </c>
      <c r="BN13" s="89">
        <f>SUMIFS('Unit Sales'!$Q:$Q,'Unit Sales'!$U:$U,'Monthly cashflow'!$B$4,'Unit Sales'!$C:$C,'Monthly cashflow'!$C13,'Unit Sales'!$S:$S,'Monthly cashflow'!BN$3)</f>
        <v>0</v>
      </c>
      <c r="BO13" s="89">
        <f>SUMIFS('Unit Sales'!$Q:$Q,'Unit Sales'!$U:$U,'Monthly cashflow'!$B$4,'Unit Sales'!$C:$C,'Monthly cashflow'!$C13,'Unit Sales'!$S:$S,'Monthly cashflow'!BO$3)</f>
        <v>0</v>
      </c>
      <c r="BP13" s="89">
        <f>SUMIFS('Unit Sales'!$Q:$Q,'Unit Sales'!$U:$U,'Monthly cashflow'!$B$4,'Unit Sales'!$C:$C,'Monthly cashflow'!$C13,'Unit Sales'!$S:$S,'Monthly cashflow'!BP$3)</f>
        <v>0</v>
      </c>
      <c r="BQ13" s="89">
        <f>SUMIFS('Unit Sales'!$Q:$Q,'Unit Sales'!$U:$U,'Monthly cashflow'!$B$4,'Unit Sales'!$C:$C,'Monthly cashflow'!$C13,'Unit Sales'!$S:$S,'Monthly cashflow'!BQ$3)</f>
        <v>0</v>
      </c>
      <c r="BR13" s="89">
        <f>SUMIFS('Unit Sales'!$Q:$Q,'Unit Sales'!$U:$U,'Monthly cashflow'!$B$4,'Unit Sales'!$C:$C,'Monthly cashflow'!$C13,'Unit Sales'!$S:$S,'Monthly cashflow'!BR$3)</f>
        <v>0</v>
      </c>
      <c r="BS13" s="89">
        <f>SUMIFS('Unit Sales'!$Q:$Q,'Unit Sales'!$U:$U,'Monthly cashflow'!$B$4,'Unit Sales'!$C:$C,'Monthly cashflow'!$C13,'Unit Sales'!$S:$S,'Monthly cashflow'!BS$3)</f>
        <v>0</v>
      </c>
      <c r="BT13" s="89">
        <f>SUMIFS('Unit Sales'!$Q:$Q,'Unit Sales'!$U:$U,'Monthly cashflow'!$B$4,'Unit Sales'!$C:$C,'Monthly cashflow'!$C13,'Unit Sales'!$S:$S,'Monthly cashflow'!BT$3)</f>
        <v>0</v>
      </c>
      <c r="BU13" s="89">
        <f>SUMIFS('Unit Sales'!$Q:$Q,'Unit Sales'!$U:$U,'Monthly cashflow'!$B$4,'Unit Sales'!$C:$C,'Monthly cashflow'!$C13,'Unit Sales'!$S:$S,'Monthly cashflow'!BU$3)</f>
        <v>0</v>
      </c>
      <c r="BV13" s="89">
        <f>SUMIFS('Unit Sales'!$Q:$Q,'Unit Sales'!$U:$U,'Monthly cashflow'!$B$4,'Unit Sales'!$C:$C,'Monthly cashflow'!$C13,'Unit Sales'!$S:$S,'Monthly cashflow'!BV$3)</f>
        <v>0</v>
      </c>
      <c r="BW13" s="89">
        <f>SUMIFS('Unit Sales'!$Q:$Q,'Unit Sales'!$U:$U,'Monthly cashflow'!$B$4,'Unit Sales'!$C:$C,'Monthly cashflow'!$C13,'Unit Sales'!$S:$S,'Monthly cashflow'!BW$3)</f>
        <v>0</v>
      </c>
      <c r="BX13" s="89">
        <f>SUMIFS('Unit Sales'!$Q:$Q,'Unit Sales'!$U:$U,'Monthly cashflow'!$B$4,'Unit Sales'!$C:$C,'Monthly cashflow'!$C13,'Unit Sales'!$S:$S,'Monthly cashflow'!BX$3)</f>
        <v>0</v>
      </c>
      <c r="BY13" s="89">
        <f>SUMIFS('Unit Sales'!$Q:$Q,'Unit Sales'!$U:$U,'Monthly cashflow'!$B$4,'Unit Sales'!$C:$C,'Monthly cashflow'!$C13,'Unit Sales'!$S:$S,'Monthly cashflow'!BY$3)</f>
        <v>0</v>
      </c>
      <c r="BZ13" s="89">
        <f>SUMIFS('Unit Sales'!$Q:$Q,'Unit Sales'!$U:$U,'Monthly cashflow'!$B$4,'Unit Sales'!$C:$C,'Monthly cashflow'!$C13,'Unit Sales'!$S:$S,'Monthly cashflow'!BZ$3)</f>
        <v>0</v>
      </c>
      <c r="CA13" s="89">
        <f>SUMIFS('Unit Sales'!$Q:$Q,'Unit Sales'!$U:$U,'Monthly cashflow'!$B$4,'Unit Sales'!$C:$C,'Monthly cashflow'!$C13,'Unit Sales'!$S:$S,'Monthly cashflow'!CA$3)</f>
        <v>0</v>
      </c>
      <c r="CB13" s="89">
        <f>SUMIFS('Unit Sales'!$Q:$Q,'Unit Sales'!$U:$U,'Monthly cashflow'!$B$4,'Unit Sales'!$C:$C,'Monthly cashflow'!$C13,'Unit Sales'!$S:$S,'Monthly cashflow'!CB$3)</f>
        <v>0</v>
      </c>
      <c r="CC13" s="89">
        <f>SUMIFS('Unit Sales'!$Q:$Q,'Unit Sales'!$U:$U,'Monthly cashflow'!$B$4,'Unit Sales'!$C:$C,'Monthly cashflow'!$C13,'Unit Sales'!$S:$S,'Monthly cashflow'!CC$3)</f>
        <v>0</v>
      </c>
      <c r="CD13" s="89">
        <f>SUMIFS('Unit Sales'!$Q:$Q,'Unit Sales'!$U:$U,'Monthly cashflow'!$B$4,'Unit Sales'!$C:$C,'Monthly cashflow'!$C13,'Unit Sales'!$S:$S,'Monthly cashflow'!CD$3)</f>
        <v>0</v>
      </c>
      <c r="CE13" s="89">
        <f>SUMIFS('Unit Sales'!$Q:$Q,'Unit Sales'!$U:$U,'Monthly cashflow'!$B$4,'Unit Sales'!$C:$C,'Monthly cashflow'!$C13,'Unit Sales'!$S:$S,'Monthly cashflow'!CE$3)</f>
        <v>0</v>
      </c>
      <c r="CF13" s="89">
        <f>SUMIFS('Unit Sales'!$Q:$Q,'Unit Sales'!$U:$U,'Monthly cashflow'!$B$4,'Unit Sales'!$C:$C,'Monthly cashflow'!$C13,'Unit Sales'!$S:$S,'Monthly cashflow'!CF$3)</f>
        <v>0</v>
      </c>
      <c r="CG13" s="89">
        <f>SUMIFS('Unit Sales'!$Q:$Q,'Unit Sales'!$U:$U,'Monthly cashflow'!$B$4,'Unit Sales'!$C:$C,'Monthly cashflow'!$C13,'Unit Sales'!$S:$S,'Monthly cashflow'!CG$3)</f>
        <v>0</v>
      </c>
      <c r="CH13" s="89">
        <f>SUMIFS('Unit Sales'!$Q:$Q,'Unit Sales'!$U:$U,'Monthly cashflow'!$B$4,'Unit Sales'!$C:$C,'Monthly cashflow'!$C13,'Unit Sales'!$S:$S,'Monthly cashflow'!CH$3)</f>
        <v>0</v>
      </c>
      <c r="CI13" s="89">
        <f>SUMIFS('Unit Sales'!$Q:$Q,'Unit Sales'!$U:$U,'Monthly cashflow'!$B$4,'Unit Sales'!$C:$C,'Monthly cashflow'!$C13,'Unit Sales'!$S:$S,'Monthly cashflow'!CI$3)</f>
        <v>0</v>
      </c>
      <c r="CJ13" s="89">
        <f>SUMIFS('Unit Sales'!$Q:$Q,'Unit Sales'!$U:$U,'Monthly cashflow'!$B$4,'Unit Sales'!$C:$C,'Monthly cashflow'!$C13,'Unit Sales'!$S:$S,'Monthly cashflow'!CJ$3)</f>
        <v>0</v>
      </c>
      <c r="CK13" s="89">
        <f>SUMIFS('Unit Sales'!$Q:$Q,'Unit Sales'!$U:$U,'Monthly cashflow'!$B$4,'Unit Sales'!$C:$C,'Monthly cashflow'!$C13,'Unit Sales'!$S:$S,'Monthly cashflow'!CK$3)</f>
        <v>0</v>
      </c>
      <c r="CL13" s="89">
        <f>SUMIFS('Unit Sales'!$Q:$Q,'Unit Sales'!$U:$U,'Monthly cashflow'!$B$4,'Unit Sales'!$C:$C,'Monthly cashflow'!$C13,'Unit Sales'!$S:$S,'Monthly cashflow'!CL$3)</f>
        <v>0</v>
      </c>
      <c r="CM13" s="89">
        <f>SUMIFS('Unit Sales'!$Q:$Q,'Unit Sales'!$U:$U,'Monthly cashflow'!$B$4,'Unit Sales'!$C:$C,'Monthly cashflow'!$C13,'Unit Sales'!$S:$S,'Monthly cashflow'!CM$3)</f>
        <v>0</v>
      </c>
      <c r="CN13" s="89">
        <f>SUMIFS('Unit Sales'!$Q:$Q,'Unit Sales'!$U:$U,'Monthly cashflow'!$B$4,'Unit Sales'!$C:$C,'Monthly cashflow'!$C13,'Unit Sales'!$S:$S,'Monthly cashflow'!CN$3)</f>
        <v>0</v>
      </c>
      <c r="CO13" s="89">
        <f>SUMIFS('Unit Sales'!$Q:$Q,'Unit Sales'!$U:$U,'Monthly cashflow'!$B$4,'Unit Sales'!$C:$C,'Monthly cashflow'!$C13,'Unit Sales'!$S:$S,'Monthly cashflow'!CO$3)</f>
        <v>0</v>
      </c>
      <c r="CP13" s="89">
        <f>SUMIFS('Unit Sales'!$Q:$Q,'Unit Sales'!$U:$U,'Monthly cashflow'!$B$4,'Unit Sales'!$C:$C,'Monthly cashflow'!$C13,'Unit Sales'!$S:$S,'Monthly cashflow'!CP$3)</f>
        <v>0</v>
      </c>
      <c r="CQ13" s="89">
        <f>SUMIFS('Unit Sales'!$Q:$Q,'Unit Sales'!$U:$U,'Monthly cashflow'!$B$4,'Unit Sales'!$C:$C,'Monthly cashflow'!$C13,'Unit Sales'!$S:$S,'Monthly cashflow'!CQ$3)</f>
        <v>0</v>
      </c>
      <c r="CR13" s="89">
        <f>SUMIFS('Unit Sales'!$Q:$Q,'Unit Sales'!$U:$U,'Monthly cashflow'!$B$4,'Unit Sales'!$C:$C,'Monthly cashflow'!$C13,'Unit Sales'!$S:$S,'Monthly cashflow'!CR$3)</f>
        <v>0</v>
      </c>
      <c r="CS13" s="89">
        <f>SUMIFS('Unit Sales'!$Q:$Q,'Unit Sales'!$U:$U,'Monthly cashflow'!$B$4,'Unit Sales'!$C:$C,'Monthly cashflow'!$C13,'Unit Sales'!$S:$S,'Monthly cashflow'!CS$3)</f>
        <v>0</v>
      </c>
      <c r="CT13" s="89">
        <f>SUMIFS('Unit Sales'!$Q:$Q,'Unit Sales'!$U:$U,'Monthly cashflow'!$B$4,'Unit Sales'!$C:$C,'Monthly cashflow'!$C13,'Unit Sales'!$S:$S,'Monthly cashflow'!CT$3)</f>
        <v>0</v>
      </c>
      <c r="CU13" s="89">
        <f>SUMIFS('Unit Sales'!$Q:$Q,'Unit Sales'!$U:$U,'Monthly cashflow'!$B$4,'Unit Sales'!$C:$C,'Monthly cashflow'!$C13,'Unit Sales'!$S:$S,'Monthly cashflow'!CU$3)</f>
        <v>0</v>
      </c>
      <c r="CV13" s="89">
        <f>SUMIFS('Unit Sales'!$Q:$Q,'Unit Sales'!$U:$U,'Monthly cashflow'!$B$4,'Unit Sales'!$C:$C,'Monthly cashflow'!$C13,'Unit Sales'!$S:$S,'Monthly cashflow'!CV$3)</f>
        <v>0</v>
      </c>
      <c r="CW13" s="89">
        <f>SUMIFS('Unit Sales'!$Q:$Q,'Unit Sales'!$U:$U,'Monthly cashflow'!$B$4,'Unit Sales'!$C:$C,'Monthly cashflow'!$C13,'Unit Sales'!$S:$S,'Monthly cashflow'!CW$3)</f>
        <v>0</v>
      </c>
      <c r="CX13" s="89">
        <f>SUMIFS('Unit Sales'!$Q:$Q,'Unit Sales'!$U:$U,'Monthly cashflow'!$B$4,'Unit Sales'!$C:$C,'Monthly cashflow'!$C13,'Unit Sales'!$S:$S,'Monthly cashflow'!CX$3)</f>
        <v>0</v>
      </c>
      <c r="CY13" s="89">
        <f>SUMIFS('Unit Sales'!$Q:$Q,'Unit Sales'!$U:$U,'Monthly cashflow'!$B$4,'Unit Sales'!$C:$C,'Monthly cashflow'!$C13,'Unit Sales'!$S:$S,'Monthly cashflow'!CY$3)</f>
        <v>0</v>
      </c>
      <c r="CZ13" s="89">
        <f>SUMIFS('Unit Sales'!$Q:$Q,'Unit Sales'!$U:$U,'Monthly cashflow'!$B$4,'Unit Sales'!$C:$C,'Monthly cashflow'!$C13,'Unit Sales'!$S:$S,'Monthly cashflow'!CZ$3)</f>
        <v>0</v>
      </c>
      <c r="DA13" s="89">
        <f>SUMIFS('Unit Sales'!$Q:$Q,'Unit Sales'!$U:$U,'Monthly cashflow'!$B$4,'Unit Sales'!$C:$C,'Monthly cashflow'!$C13,'Unit Sales'!$S:$S,'Monthly cashflow'!DA$3)</f>
        <v>0</v>
      </c>
      <c r="DB13" s="89">
        <f>SUMIFS('Unit Sales'!$Q:$Q,'Unit Sales'!$U:$U,'Monthly cashflow'!$B$4,'Unit Sales'!$C:$C,'Monthly cashflow'!$C13,'Unit Sales'!$S:$S,'Monthly cashflow'!DB$3)</f>
        <v>0</v>
      </c>
      <c r="DC13" s="89">
        <f>SUMIFS('Unit Sales'!$Q:$Q,'Unit Sales'!$U:$U,'Monthly cashflow'!$B$4,'Unit Sales'!$C:$C,'Monthly cashflow'!$C13,'Unit Sales'!$S:$S,'Monthly cashflow'!DC$3)</f>
        <v>0</v>
      </c>
      <c r="DD13" s="89">
        <f>SUMIFS('Unit Sales'!$Q:$Q,'Unit Sales'!$U:$U,'Monthly cashflow'!$B$4,'Unit Sales'!$C:$C,'Monthly cashflow'!$C13,'Unit Sales'!$S:$S,'Monthly cashflow'!DD$3)</f>
        <v>0</v>
      </c>
      <c r="DE13" s="89">
        <f>SUMIFS('Unit Sales'!$Q:$Q,'Unit Sales'!$U:$U,'Monthly cashflow'!$B$4,'Unit Sales'!$C:$C,'Monthly cashflow'!$C13,'Unit Sales'!$S:$S,'Monthly cashflow'!DE$3)</f>
        <v>0</v>
      </c>
      <c r="DF13" s="89">
        <f>SUMIFS('Unit Sales'!$Q:$Q,'Unit Sales'!$U:$U,'Monthly cashflow'!$B$4,'Unit Sales'!$C:$C,'Monthly cashflow'!$C13,'Unit Sales'!$S:$S,'Monthly cashflow'!DF$3)</f>
        <v>0</v>
      </c>
      <c r="DG13" s="89">
        <f>SUMIFS('Unit Sales'!$Q:$Q,'Unit Sales'!$U:$U,'Monthly cashflow'!$B$4,'Unit Sales'!$C:$C,'Monthly cashflow'!$C13,'Unit Sales'!$S:$S,'Monthly cashflow'!DG$3)</f>
        <v>0</v>
      </c>
      <c r="DH13" s="89">
        <f>SUMIFS('Unit Sales'!$Q:$Q,'Unit Sales'!$U:$U,'Monthly cashflow'!$B$4,'Unit Sales'!$C:$C,'Monthly cashflow'!$C13,'Unit Sales'!$S:$S,'Monthly cashflow'!DH$3)</f>
        <v>0</v>
      </c>
      <c r="DI13" s="89">
        <f>SUMIFS('Unit Sales'!$Q:$Q,'Unit Sales'!$U:$U,'Monthly cashflow'!$B$4,'Unit Sales'!$C:$C,'Monthly cashflow'!$C13,'Unit Sales'!$S:$S,'Monthly cashflow'!DI$3)</f>
        <v>0</v>
      </c>
      <c r="DJ13" s="89">
        <f>SUMIFS('Unit Sales'!$Q:$Q,'Unit Sales'!$U:$U,'Monthly cashflow'!$B$4,'Unit Sales'!$C:$C,'Monthly cashflow'!$C13,'Unit Sales'!$S:$S,'Monthly cashflow'!DJ$3)</f>
        <v>0</v>
      </c>
      <c r="DK13" s="89">
        <f>SUMIFS('Unit Sales'!$Q:$Q,'Unit Sales'!$U:$U,'Monthly cashflow'!$B$4,'Unit Sales'!$C:$C,'Monthly cashflow'!$C13,'Unit Sales'!$S:$S,'Monthly cashflow'!DK$3)</f>
        <v>0</v>
      </c>
      <c r="DL13" s="89">
        <f>SUMIFS('Unit Sales'!$Q:$Q,'Unit Sales'!$U:$U,'Monthly cashflow'!$B$4,'Unit Sales'!$C:$C,'Monthly cashflow'!$C13,'Unit Sales'!$S:$S,'Monthly cashflow'!DL$3)</f>
        <v>0</v>
      </c>
      <c r="DM13" s="89">
        <f>SUMIFS('Unit Sales'!$Q:$Q,'Unit Sales'!$U:$U,'Monthly cashflow'!$B$4,'Unit Sales'!$C:$C,'Monthly cashflow'!$C13,'Unit Sales'!$S:$S,'Monthly cashflow'!DM$3)</f>
        <v>0</v>
      </c>
      <c r="DN13" s="89">
        <f>SUMIFS('Unit Sales'!$Q:$Q,'Unit Sales'!$U:$U,'Monthly cashflow'!$B$4,'Unit Sales'!$C:$C,'Monthly cashflow'!$C13,'Unit Sales'!$S:$S,'Monthly cashflow'!DN$3)</f>
        <v>0</v>
      </c>
      <c r="DO13" s="89">
        <f>SUMIFS('Unit Sales'!$Q:$Q,'Unit Sales'!$U:$U,'Monthly cashflow'!$B$4,'Unit Sales'!$C:$C,'Monthly cashflow'!$C13,'Unit Sales'!$S:$S,'Monthly cashflow'!DO$3)</f>
        <v>0</v>
      </c>
      <c r="DP13" s="89">
        <f>SUMIFS('Unit Sales'!$Q:$Q,'Unit Sales'!$U:$U,'Monthly cashflow'!$B$4,'Unit Sales'!$C:$C,'Monthly cashflow'!$C13,'Unit Sales'!$S:$S,'Monthly cashflow'!DP$3)</f>
        <v>0</v>
      </c>
      <c r="DQ13" s="89">
        <f>SUMIFS('Unit Sales'!$Q:$Q,'Unit Sales'!$U:$U,'Monthly cashflow'!$B$4,'Unit Sales'!$C:$C,'Monthly cashflow'!$C13,'Unit Sales'!$S:$S,'Monthly cashflow'!DQ$3)</f>
        <v>0</v>
      </c>
      <c r="DR13" s="89">
        <f>SUMIFS('Unit Sales'!$Q:$Q,'Unit Sales'!$U:$U,'Monthly cashflow'!$B$4,'Unit Sales'!$C:$C,'Monthly cashflow'!$C13,'Unit Sales'!$S:$S,'Monthly cashflow'!DR$3)</f>
        <v>0</v>
      </c>
      <c r="DS13" s="89">
        <f>SUMIFS('Unit Sales'!$Q:$Q,'Unit Sales'!$U:$U,'Monthly cashflow'!$B$4,'Unit Sales'!$C:$C,'Monthly cashflow'!$C13,'Unit Sales'!$S:$S,'Monthly cashflow'!DS$3)</f>
        <v>0</v>
      </c>
      <c r="DT13" s="89">
        <f>SUMIFS('Unit Sales'!$Q:$Q,'Unit Sales'!$U:$U,'Monthly cashflow'!$B$4,'Unit Sales'!$C:$C,'Monthly cashflow'!$C13,'Unit Sales'!$S:$S,'Monthly cashflow'!DT$3)</f>
        <v>0</v>
      </c>
    </row>
    <row r="14" spans="2:125" x14ac:dyDescent="0.3">
      <c r="B14" s="24" t="s">
        <v>86</v>
      </c>
      <c r="C14" s="25"/>
      <c r="D14" s="98">
        <f t="shared" si="0"/>
        <v>0</v>
      </c>
      <c r="E14" s="99">
        <f>SUM(E4:E13)</f>
        <v>0</v>
      </c>
      <c r="F14" s="99">
        <f t="shared" ref="F14:BL14" si="1">SUM(F4:F13)</f>
        <v>0</v>
      </c>
      <c r="G14" s="99">
        <f t="shared" si="1"/>
        <v>0</v>
      </c>
      <c r="H14" s="99">
        <f t="shared" si="1"/>
        <v>0</v>
      </c>
      <c r="I14" s="99">
        <f t="shared" si="1"/>
        <v>0</v>
      </c>
      <c r="J14" s="99">
        <f t="shared" si="1"/>
        <v>0</v>
      </c>
      <c r="K14" s="99">
        <f t="shared" si="1"/>
        <v>0</v>
      </c>
      <c r="L14" s="99">
        <f t="shared" si="1"/>
        <v>0</v>
      </c>
      <c r="M14" s="99">
        <f t="shared" si="1"/>
        <v>0</v>
      </c>
      <c r="N14" s="99">
        <f t="shared" si="1"/>
        <v>0</v>
      </c>
      <c r="O14" s="99">
        <f t="shared" si="1"/>
        <v>0</v>
      </c>
      <c r="P14" s="99">
        <f t="shared" si="1"/>
        <v>0</v>
      </c>
      <c r="Q14" s="99">
        <f t="shared" si="1"/>
        <v>0</v>
      </c>
      <c r="R14" s="99">
        <f t="shared" si="1"/>
        <v>0</v>
      </c>
      <c r="S14" s="99">
        <f t="shared" si="1"/>
        <v>0</v>
      </c>
      <c r="T14" s="99">
        <f t="shared" si="1"/>
        <v>0</v>
      </c>
      <c r="U14" s="99">
        <f t="shared" si="1"/>
        <v>0</v>
      </c>
      <c r="V14" s="99">
        <f t="shared" si="1"/>
        <v>0</v>
      </c>
      <c r="W14" s="99">
        <f t="shared" si="1"/>
        <v>0</v>
      </c>
      <c r="X14" s="99">
        <f t="shared" si="1"/>
        <v>0</v>
      </c>
      <c r="Y14" s="99">
        <f t="shared" si="1"/>
        <v>0</v>
      </c>
      <c r="Z14" s="99">
        <f t="shared" si="1"/>
        <v>0</v>
      </c>
      <c r="AA14" s="99">
        <f t="shared" si="1"/>
        <v>0</v>
      </c>
      <c r="AB14" s="99">
        <f t="shared" si="1"/>
        <v>0</v>
      </c>
      <c r="AC14" s="99">
        <f t="shared" si="1"/>
        <v>0</v>
      </c>
      <c r="AD14" s="99">
        <f t="shared" si="1"/>
        <v>0</v>
      </c>
      <c r="AE14" s="99">
        <f t="shared" si="1"/>
        <v>0</v>
      </c>
      <c r="AF14" s="99">
        <f t="shared" si="1"/>
        <v>0</v>
      </c>
      <c r="AG14" s="99">
        <f t="shared" si="1"/>
        <v>0</v>
      </c>
      <c r="AH14" s="99">
        <f t="shared" si="1"/>
        <v>0</v>
      </c>
      <c r="AI14" s="99">
        <f t="shared" si="1"/>
        <v>0</v>
      </c>
      <c r="AJ14" s="99">
        <f t="shared" si="1"/>
        <v>0</v>
      </c>
      <c r="AK14" s="99">
        <f t="shared" si="1"/>
        <v>0</v>
      </c>
      <c r="AL14" s="99">
        <f t="shared" si="1"/>
        <v>0</v>
      </c>
      <c r="AM14" s="99">
        <f t="shared" si="1"/>
        <v>0</v>
      </c>
      <c r="AN14" s="99">
        <f t="shared" si="1"/>
        <v>0</v>
      </c>
      <c r="AO14" s="99">
        <f t="shared" si="1"/>
        <v>0</v>
      </c>
      <c r="AP14" s="99">
        <f t="shared" si="1"/>
        <v>0</v>
      </c>
      <c r="AQ14" s="99">
        <f t="shared" si="1"/>
        <v>0</v>
      </c>
      <c r="AR14" s="99">
        <f t="shared" si="1"/>
        <v>0</v>
      </c>
      <c r="AS14" s="99">
        <f t="shared" si="1"/>
        <v>0</v>
      </c>
      <c r="AT14" s="99">
        <f t="shared" si="1"/>
        <v>0</v>
      </c>
      <c r="AU14" s="99">
        <f t="shared" si="1"/>
        <v>0</v>
      </c>
      <c r="AV14" s="99">
        <f t="shared" si="1"/>
        <v>0</v>
      </c>
      <c r="AW14" s="99">
        <f t="shared" si="1"/>
        <v>0</v>
      </c>
      <c r="AX14" s="99">
        <f t="shared" si="1"/>
        <v>0</v>
      </c>
      <c r="AY14" s="99">
        <f t="shared" si="1"/>
        <v>0</v>
      </c>
      <c r="AZ14" s="99">
        <f t="shared" si="1"/>
        <v>0</v>
      </c>
      <c r="BA14" s="99">
        <f t="shared" si="1"/>
        <v>0</v>
      </c>
      <c r="BB14" s="99">
        <f t="shared" si="1"/>
        <v>0</v>
      </c>
      <c r="BC14" s="99">
        <f t="shared" si="1"/>
        <v>0</v>
      </c>
      <c r="BD14" s="99">
        <f t="shared" si="1"/>
        <v>0</v>
      </c>
      <c r="BE14" s="99">
        <f t="shared" si="1"/>
        <v>0</v>
      </c>
      <c r="BF14" s="99">
        <f t="shared" si="1"/>
        <v>0</v>
      </c>
      <c r="BG14" s="99">
        <f t="shared" si="1"/>
        <v>0</v>
      </c>
      <c r="BH14" s="99">
        <f t="shared" si="1"/>
        <v>0</v>
      </c>
      <c r="BI14" s="99">
        <f t="shared" si="1"/>
        <v>0</v>
      </c>
      <c r="BJ14" s="99">
        <f t="shared" si="1"/>
        <v>0</v>
      </c>
      <c r="BK14" s="99">
        <f t="shared" si="1"/>
        <v>0</v>
      </c>
      <c r="BL14" s="99">
        <f t="shared" si="1"/>
        <v>0</v>
      </c>
      <c r="BM14" s="99">
        <f t="shared" ref="BM14:DT14" si="2">SUM(BM4:BM13)</f>
        <v>0</v>
      </c>
      <c r="BN14" s="99">
        <f t="shared" si="2"/>
        <v>0</v>
      </c>
      <c r="BO14" s="99">
        <f t="shared" si="2"/>
        <v>0</v>
      </c>
      <c r="BP14" s="99">
        <f t="shared" si="2"/>
        <v>0</v>
      </c>
      <c r="BQ14" s="99">
        <f t="shared" si="2"/>
        <v>0</v>
      </c>
      <c r="BR14" s="99">
        <f t="shared" si="2"/>
        <v>0</v>
      </c>
      <c r="BS14" s="99">
        <f t="shared" si="2"/>
        <v>0</v>
      </c>
      <c r="BT14" s="99">
        <f t="shared" si="2"/>
        <v>0</v>
      </c>
      <c r="BU14" s="99">
        <f t="shared" si="2"/>
        <v>0</v>
      </c>
      <c r="BV14" s="99">
        <f t="shared" si="2"/>
        <v>0</v>
      </c>
      <c r="BW14" s="99">
        <f t="shared" si="2"/>
        <v>0</v>
      </c>
      <c r="BX14" s="99">
        <f t="shared" si="2"/>
        <v>0</v>
      </c>
      <c r="BY14" s="99">
        <f t="shared" si="2"/>
        <v>0</v>
      </c>
      <c r="BZ14" s="99">
        <f t="shared" si="2"/>
        <v>0</v>
      </c>
      <c r="CA14" s="99">
        <f t="shared" si="2"/>
        <v>0</v>
      </c>
      <c r="CB14" s="99">
        <f t="shared" si="2"/>
        <v>0</v>
      </c>
      <c r="CC14" s="99">
        <f t="shared" si="2"/>
        <v>0</v>
      </c>
      <c r="CD14" s="99">
        <f t="shared" si="2"/>
        <v>0</v>
      </c>
      <c r="CE14" s="99">
        <f t="shared" si="2"/>
        <v>0</v>
      </c>
      <c r="CF14" s="99">
        <f t="shared" si="2"/>
        <v>0</v>
      </c>
      <c r="CG14" s="99">
        <f t="shared" si="2"/>
        <v>0</v>
      </c>
      <c r="CH14" s="99">
        <f t="shared" si="2"/>
        <v>0</v>
      </c>
      <c r="CI14" s="99">
        <f t="shared" si="2"/>
        <v>0</v>
      </c>
      <c r="CJ14" s="99">
        <f t="shared" si="2"/>
        <v>0</v>
      </c>
      <c r="CK14" s="99">
        <f t="shared" si="2"/>
        <v>0</v>
      </c>
      <c r="CL14" s="99">
        <f t="shared" si="2"/>
        <v>0</v>
      </c>
      <c r="CM14" s="99">
        <f t="shared" si="2"/>
        <v>0</v>
      </c>
      <c r="CN14" s="99">
        <f t="shared" si="2"/>
        <v>0</v>
      </c>
      <c r="CO14" s="99">
        <f t="shared" si="2"/>
        <v>0</v>
      </c>
      <c r="CP14" s="99">
        <f t="shared" si="2"/>
        <v>0</v>
      </c>
      <c r="CQ14" s="99">
        <f t="shared" si="2"/>
        <v>0</v>
      </c>
      <c r="CR14" s="99">
        <f t="shared" si="2"/>
        <v>0</v>
      </c>
      <c r="CS14" s="99">
        <f t="shared" si="2"/>
        <v>0</v>
      </c>
      <c r="CT14" s="99">
        <f t="shared" si="2"/>
        <v>0</v>
      </c>
      <c r="CU14" s="99">
        <f t="shared" si="2"/>
        <v>0</v>
      </c>
      <c r="CV14" s="99">
        <f t="shared" si="2"/>
        <v>0</v>
      </c>
      <c r="CW14" s="99">
        <f t="shared" si="2"/>
        <v>0</v>
      </c>
      <c r="CX14" s="99">
        <f t="shared" si="2"/>
        <v>0</v>
      </c>
      <c r="CY14" s="99">
        <f t="shared" si="2"/>
        <v>0</v>
      </c>
      <c r="CZ14" s="99">
        <f t="shared" si="2"/>
        <v>0</v>
      </c>
      <c r="DA14" s="99">
        <f t="shared" si="2"/>
        <v>0</v>
      </c>
      <c r="DB14" s="99">
        <f t="shared" si="2"/>
        <v>0</v>
      </c>
      <c r="DC14" s="99">
        <f t="shared" si="2"/>
        <v>0</v>
      </c>
      <c r="DD14" s="99">
        <f t="shared" si="2"/>
        <v>0</v>
      </c>
      <c r="DE14" s="99">
        <f t="shared" si="2"/>
        <v>0</v>
      </c>
      <c r="DF14" s="99">
        <f t="shared" si="2"/>
        <v>0</v>
      </c>
      <c r="DG14" s="99">
        <f t="shared" si="2"/>
        <v>0</v>
      </c>
      <c r="DH14" s="99">
        <f t="shared" si="2"/>
        <v>0</v>
      </c>
      <c r="DI14" s="99">
        <f t="shared" si="2"/>
        <v>0</v>
      </c>
      <c r="DJ14" s="99">
        <f t="shared" si="2"/>
        <v>0</v>
      </c>
      <c r="DK14" s="99">
        <f t="shared" si="2"/>
        <v>0</v>
      </c>
      <c r="DL14" s="99">
        <f t="shared" si="2"/>
        <v>0</v>
      </c>
      <c r="DM14" s="99">
        <f t="shared" si="2"/>
        <v>0</v>
      </c>
      <c r="DN14" s="99">
        <f t="shared" si="2"/>
        <v>0</v>
      </c>
      <c r="DO14" s="99">
        <f t="shared" si="2"/>
        <v>0</v>
      </c>
      <c r="DP14" s="99">
        <f t="shared" si="2"/>
        <v>0</v>
      </c>
      <c r="DQ14" s="99">
        <f t="shared" si="2"/>
        <v>0</v>
      </c>
      <c r="DR14" s="99">
        <f t="shared" si="2"/>
        <v>0</v>
      </c>
      <c r="DS14" s="99">
        <f t="shared" si="2"/>
        <v>0</v>
      </c>
      <c r="DT14" s="99">
        <f t="shared" si="2"/>
        <v>0</v>
      </c>
    </row>
    <row r="15" spans="2:125" x14ac:dyDescent="0.3">
      <c r="B15" s="21" t="s">
        <v>71</v>
      </c>
      <c r="C15" s="3" t="s">
        <v>13</v>
      </c>
      <c r="D15" s="88">
        <f t="shared" si="0"/>
        <v>0</v>
      </c>
      <c r="E15" s="89">
        <f>SUMIFS('Unit Sales'!$Q:$Q,'Unit Sales'!$U:$U,'Monthly cashflow'!$B$15,'Unit Sales'!$C:$C,'Monthly cashflow'!$C15,'Unit Sales'!$S:$S,'Monthly cashflow'!E$3)</f>
        <v>0</v>
      </c>
      <c r="F15" s="89">
        <f>SUMIFS('Unit Sales'!$Q:$Q,'Unit Sales'!$U:$U,'Monthly cashflow'!$B$15,'Unit Sales'!$C:$C,'Monthly cashflow'!$C15,'Unit Sales'!$S:$S,'Monthly cashflow'!F$3)</f>
        <v>0</v>
      </c>
      <c r="G15" s="89">
        <f>SUMIFS('Unit Sales'!$Q:$Q,'Unit Sales'!$U:$U,'Monthly cashflow'!$B$15,'Unit Sales'!$C:$C,'Monthly cashflow'!$C15,'Unit Sales'!$S:$S,'Monthly cashflow'!G$3)</f>
        <v>0</v>
      </c>
      <c r="H15" s="89">
        <f>SUMIFS('Unit Sales'!$Q:$Q,'Unit Sales'!$U:$U,'Monthly cashflow'!$B$15,'Unit Sales'!$C:$C,'Monthly cashflow'!$C15,'Unit Sales'!$S:$S,'Monthly cashflow'!H$3)</f>
        <v>0</v>
      </c>
      <c r="I15" s="89">
        <f>SUMIFS('Unit Sales'!$Q:$Q,'Unit Sales'!$U:$U,'Monthly cashflow'!$B$15,'Unit Sales'!$C:$C,'Monthly cashflow'!$C15,'Unit Sales'!$S:$S,'Monthly cashflow'!I$3)</f>
        <v>0</v>
      </c>
      <c r="J15" s="89">
        <f>SUMIFS('Unit Sales'!$Q:$Q,'Unit Sales'!$U:$U,'Monthly cashflow'!$B$15,'Unit Sales'!$C:$C,'Monthly cashflow'!$C15,'Unit Sales'!$S:$S,'Monthly cashflow'!J$3)</f>
        <v>0</v>
      </c>
      <c r="K15" s="89">
        <f>SUMIFS('Unit Sales'!$Q:$Q,'Unit Sales'!$U:$U,'Monthly cashflow'!$B$15,'Unit Sales'!$C:$C,'Monthly cashflow'!$C15,'Unit Sales'!$S:$S,'Monthly cashflow'!K$3)</f>
        <v>0</v>
      </c>
      <c r="L15" s="89">
        <f>SUMIFS('Unit Sales'!$Q:$Q,'Unit Sales'!$U:$U,'Monthly cashflow'!$B$15,'Unit Sales'!$C:$C,'Monthly cashflow'!$C15,'Unit Sales'!$S:$S,'Monthly cashflow'!L$3)</f>
        <v>0</v>
      </c>
      <c r="M15" s="89">
        <f>SUMIFS('Unit Sales'!$Q:$Q,'Unit Sales'!$U:$U,'Monthly cashflow'!$B$15,'Unit Sales'!$C:$C,'Monthly cashflow'!$C15,'Unit Sales'!$S:$S,'Monthly cashflow'!M$3)</f>
        <v>0</v>
      </c>
      <c r="N15" s="89">
        <f>SUMIFS('Unit Sales'!$Q:$Q,'Unit Sales'!$U:$U,'Monthly cashflow'!$B$15,'Unit Sales'!$C:$C,'Monthly cashflow'!$C15,'Unit Sales'!$S:$S,'Monthly cashflow'!N$3)</f>
        <v>0</v>
      </c>
      <c r="O15" s="89">
        <f>SUMIFS('Unit Sales'!$Q:$Q,'Unit Sales'!$U:$U,'Monthly cashflow'!$B$15,'Unit Sales'!$C:$C,'Monthly cashflow'!$C15,'Unit Sales'!$S:$S,'Monthly cashflow'!O$3)</f>
        <v>0</v>
      </c>
      <c r="P15" s="89">
        <f>SUMIFS('Unit Sales'!$Q:$Q,'Unit Sales'!$U:$U,'Monthly cashflow'!$B$15,'Unit Sales'!$C:$C,'Monthly cashflow'!$C15,'Unit Sales'!$S:$S,'Monthly cashflow'!P$3)</f>
        <v>0</v>
      </c>
      <c r="Q15" s="89">
        <f>SUMIFS('Unit Sales'!$Q:$Q,'Unit Sales'!$U:$U,'Monthly cashflow'!$B$15,'Unit Sales'!$C:$C,'Monthly cashflow'!$C15,'Unit Sales'!$S:$S,'Monthly cashflow'!Q$3)</f>
        <v>0</v>
      </c>
      <c r="R15" s="89">
        <f>SUMIFS('Unit Sales'!$Q:$Q,'Unit Sales'!$U:$U,'Monthly cashflow'!$B$15,'Unit Sales'!$C:$C,'Monthly cashflow'!$C15,'Unit Sales'!$S:$S,'Monthly cashflow'!R$3)</f>
        <v>0</v>
      </c>
      <c r="S15" s="89">
        <f>SUMIFS('Unit Sales'!$Q:$Q,'Unit Sales'!$U:$U,'Monthly cashflow'!$B$15,'Unit Sales'!$C:$C,'Monthly cashflow'!$C15,'Unit Sales'!$S:$S,'Monthly cashflow'!S$3)</f>
        <v>0</v>
      </c>
      <c r="T15" s="89">
        <f>SUMIFS('Unit Sales'!$Q:$Q,'Unit Sales'!$U:$U,'Monthly cashflow'!$B$15,'Unit Sales'!$C:$C,'Monthly cashflow'!$C15,'Unit Sales'!$S:$S,'Monthly cashflow'!T$3)</f>
        <v>0</v>
      </c>
      <c r="U15" s="89">
        <f>SUMIFS('Unit Sales'!$Q:$Q,'Unit Sales'!$U:$U,'Monthly cashflow'!$B$15,'Unit Sales'!$C:$C,'Monthly cashflow'!$C15,'Unit Sales'!$S:$S,'Monthly cashflow'!U$3)</f>
        <v>0</v>
      </c>
      <c r="V15" s="89">
        <f>SUMIFS('Unit Sales'!$Q:$Q,'Unit Sales'!$U:$U,'Monthly cashflow'!$B$15,'Unit Sales'!$C:$C,'Monthly cashflow'!$C15,'Unit Sales'!$S:$S,'Monthly cashflow'!V$3)</f>
        <v>0</v>
      </c>
      <c r="W15" s="89">
        <f>SUMIFS('Unit Sales'!$Q:$Q,'Unit Sales'!$U:$U,'Monthly cashflow'!$B$15,'Unit Sales'!$C:$C,'Monthly cashflow'!$C15,'Unit Sales'!$S:$S,'Monthly cashflow'!W$3)</f>
        <v>0</v>
      </c>
      <c r="X15" s="89">
        <f>SUMIFS('Unit Sales'!$Q:$Q,'Unit Sales'!$U:$U,'Monthly cashflow'!$B$15,'Unit Sales'!$C:$C,'Monthly cashflow'!$C15,'Unit Sales'!$S:$S,'Monthly cashflow'!X$3)</f>
        <v>0</v>
      </c>
      <c r="Y15" s="89">
        <f>SUMIFS('Unit Sales'!$Q:$Q,'Unit Sales'!$U:$U,'Monthly cashflow'!$B$15,'Unit Sales'!$C:$C,'Monthly cashflow'!$C15,'Unit Sales'!$S:$S,'Monthly cashflow'!Y$3)</f>
        <v>0</v>
      </c>
      <c r="Z15" s="89">
        <f>SUMIFS('Unit Sales'!$Q:$Q,'Unit Sales'!$U:$U,'Monthly cashflow'!$B$15,'Unit Sales'!$C:$C,'Monthly cashflow'!$C15,'Unit Sales'!$S:$S,'Monthly cashflow'!Z$3)</f>
        <v>0</v>
      </c>
      <c r="AA15" s="89">
        <f>SUMIFS('Unit Sales'!$Q:$Q,'Unit Sales'!$U:$U,'Monthly cashflow'!$B$15,'Unit Sales'!$C:$C,'Monthly cashflow'!$C15,'Unit Sales'!$S:$S,'Monthly cashflow'!AA$3)</f>
        <v>0</v>
      </c>
      <c r="AB15" s="89">
        <f>SUMIFS('Unit Sales'!$Q:$Q,'Unit Sales'!$U:$U,'Monthly cashflow'!$B$15,'Unit Sales'!$C:$C,'Monthly cashflow'!$C15,'Unit Sales'!$S:$S,'Monthly cashflow'!AB$3)</f>
        <v>0</v>
      </c>
      <c r="AC15" s="89">
        <f>SUMIFS('Unit Sales'!$Q:$Q,'Unit Sales'!$U:$U,'Monthly cashflow'!$B$15,'Unit Sales'!$C:$C,'Monthly cashflow'!$C15,'Unit Sales'!$S:$S,'Monthly cashflow'!AC$3)</f>
        <v>0</v>
      </c>
      <c r="AD15" s="89">
        <f>SUMIFS('Unit Sales'!$Q:$Q,'Unit Sales'!$U:$U,'Monthly cashflow'!$B$15,'Unit Sales'!$C:$C,'Monthly cashflow'!$C15,'Unit Sales'!$S:$S,'Monthly cashflow'!AD$3)</f>
        <v>0</v>
      </c>
      <c r="AE15" s="89">
        <f>SUMIFS('Unit Sales'!$Q:$Q,'Unit Sales'!$U:$U,'Monthly cashflow'!$B$15,'Unit Sales'!$C:$C,'Monthly cashflow'!$C15,'Unit Sales'!$S:$S,'Monthly cashflow'!AE$3)</f>
        <v>0</v>
      </c>
      <c r="AF15" s="89">
        <f>SUMIFS('Unit Sales'!$Q:$Q,'Unit Sales'!$U:$U,'Monthly cashflow'!$B$15,'Unit Sales'!$C:$C,'Monthly cashflow'!$C15,'Unit Sales'!$S:$S,'Monthly cashflow'!AF$3)</f>
        <v>0</v>
      </c>
      <c r="AG15" s="89">
        <f>SUMIFS('Unit Sales'!$Q:$Q,'Unit Sales'!$U:$U,'Monthly cashflow'!$B$15,'Unit Sales'!$C:$C,'Monthly cashflow'!$C15,'Unit Sales'!$S:$S,'Monthly cashflow'!AG$3)</f>
        <v>0</v>
      </c>
      <c r="AH15" s="89">
        <f>SUMIFS('Unit Sales'!$Q:$Q,'Unit Sales'!$U:$U,'Monthly cashflow'!$B$15,'Unit Sales'!$C:$C,'Monthly cashflow'!$C15,'Unit Sales'!$S:$S,'Monthly cashflow'!AH$3)</f>
        <v>0</v>
      </c>
      <c r="AI15" s="89">
        <f>SUMIFS('Unit Sales'!$Q:$Q,'Unit Sales'!$U:$U,'Monthly cashflow'!$B$15,'Unit Sales'!$C:$C,'Monthly cashflow'!$C15,'Unit Sales'!$S:$S,'Monthly cashflow'!AI$3)</f>
        <v>0</v>
      </c>
      <c r="AJ15" s="89">
        <f>SUMIFS('Unit Sales'!$Q:$Q,'Unit Sales'!$U:$U,'Monthly cashflow'!$B$15,'Unit Sales'!$C:$C,'Monthly cashflow'!$C15,'Unit Sales'!$S:$S,'Monthly cashflow'!AJ$3)</f>
        <v>0</v>
      </c>
      <c r="AK15" s="89">
        <f>SUMIFS('Unit Sales'!$Q:$Q,'Unit Sales'!$U:$U,'Monthly cashflow'!$B$15,'Unit Sales'!$C:$C,'Monthly cashflow'!$C15,'Unit Sales'!$S:$S,'Monthly cashflow'!AK$3)</f>
        <v>0</v>
      </c>
      <c r="AL15" s="89">
        <f>SUMIFS('Unit Sales'!$Q:$Q,'Unit Sales'!$U:$U,'Monthly cashflow'!$B$15,'Unit Sales'!$C:$C,'Monthly cashflow'!$C15,'Unit Sales'!$S:$S,'Monthly cashflow'!AL$3)</f>
        <v>0</v>
      </c>
      <c r="AM15" s="89">
        <f>SUMIFS('Unit Sales'!$Q:$Q,'Unit Sales'!$U:$U,'Monthly cashflow'!$B$15,'Unit Sales'!$C:$C,'Monthly cashflow'!$C15,'Unit Sales'!$S:$S,'Monthly cashflow'!AM$3)</f>
        <v>0</v>
      </c>
      <c r="AN15" s="89">
        <f>SUMIFS('Unit Sales'!$Q:$Q,'Unit Sales'!$U:$U,'Monthly cashflow'!$B$15,'Unit Sales'!$C:$C,'Monthly cashflow'!$C15,'Unit Sales'!$S:$S,'Monthly cashflow'!AN$3)</f>
        <v>0</v>
      </c>
      <c r="AO15" s="89">
        <f>SUMIFS('Unit Sales'!$Q:$Q,'Unit Sales'!$U:$U,'Monthly cashflow'!$B$15,'Unit Sales'!$C:$C,'Monthly cashflow'!$C15,'Unit Sales'!$S:$S,'Monthly cashflow'!AO$3)</f>
        <v>0</v>
      </c>
      <c r="AP15" s="89">
        <f>SUMIFS('Unit Sales'!$Q:$Q,'Unit Sales'!$U:$U,'Monthly cashflow'!$B$15,'Unit Sales'!$C:$C,'Monthly cashflow'!$C15,'Unit Sales'!$S:$S,'Monthly cashflow'!AP$3)</f>
        <v>0</v>
      </c>
      <c r="AQ15" s="89">
        <f>SUMIFS('Unit Sales'!$Q:$Q,'Unit Sales'!$U:$U,'Monthly cashflow'!$B$15,'Unit Sales'!$C:$C,'Monthly cashflow'!$C15,'Unit Sales'!$S:$S,'Monthly cashflow'!AQ$3)</f>
        <v>0</v>
      </c>
      <c r="AR15" s="89">
        <f>SUMIFS('Unit Sales'!$Q:$Q,'Unit Sales'!$U:$U,'Monthly cashflow'!$B$15,'Unit Sales'!$C:$C,'Monthly cashflow'!$C15,'Unit Sales'!$S:$S,'Monthly cashflow'!AR$3)</f>
        <v>0</v>
      </c>
      <c r="AS15" s="89">
        <f>SUMIFS('Unit Sales'!$Q:$Q,'Unit Sales'!$U:$U,'Monthly cashflow'!$B$15,'Unit Sales'!$C:$C,'Monthly cashflow'!$C15,'Unit Sales'!$S:$S,'Monthly cashflow'!AS$3)</f>
        <v>0</v>
      </c>
      <c r="AT15" s="89">
        <f>SUMIFS('Unit Sales'!$Q:$Q,'Unit Sales'!$U:$U,'Monthly cashflow'!$B$15,'Unit Sales'!$C:$C,'Monthly cashflow'!$C15,'Unit Sales'!$S:$S,'Monthly cashflow'!AT$3)</f>
        <v>0</v>
      </c>
      <c r="AU15" s="89">
        <f>SUMIFS('Unit Sales'!$Q:$Q,'Unit Sales'!$U:$U,'Monthly cashflow'!$B$15,'Unit Sales'!$C:$C,'Monthly cashflow'!$C15,'Unit Sales'!$S:$S,'Monthly cashflow'!AU$3)</f>
        <v>0</v>
      </c>
      <c r="AV15" s="89">
        <f>SUMIFS('Unit Sales'!$Q:$Q,'Unit Sales'!$U:$U,'Monthly cashflow'!$B$15,'Unit Sales'!$C:$C,'Monthly cashflow'!$C15,'Unit Sales'!$S:$S,'Monthly cashflow'!AV$3)</f>
        <v>0</v>
      </c>
      <c r="AW15" s="89">
        <f>SUMIFS('Unit Sales'!$Q:$Q,'Unit Sales'!$U:$U,'Monthly cashflow'!$B$15,'Unit Sales'!$C:$C,'Monthly cashflow'!$C15,'Unit Sales'!$S:$S,'Monthly cashflow'!AW$3)</f>
        <v>0</v>
      </c>
      <c r="AX15" s="89">
        <f>SUMIFS('Unit Sales'!$Q:$Q,'Unit Sales'!$U:$U,'Monthly cashflow'!$B$15,'Unit Sales'!$C:$C,'Monthly cashflow'!$C15,'Unit Sales'!$S:$S,'Monthly cashflow'!AX$3)</f>
        <v>0</v>
      </c>
      <c r="AY15" s="89">
        <f>SUMIFS('Unit Sales'!$Q:$Q,'Unit Sales'!$U:$U,'Monthly cashflow'!$B$15,'Unit Sales'!$C:$C,'Monthly cashflow'!$C15,'Unit Sales'!$S:$S,'Monthly cashflow'!AY$3)</f>
        <v>0</v>
      </c>
      <c r="AZ15" s="89">
        <f>SUMIFS('Unit Sales'!$Q:$Q,'Unit Sales'!$U:$U,'Monthly cashflow'!$B$15,'Unit Sales'!$C:$C,'Monthly cashflow'!$C15,'Unit Sales'!$S:$S,'Monthly cashflow'!AZ$3)</f>
        <v>0</v>
      </c>
      <c r="BA15" s="89">
        <f>SUMIFS('Unit Sales'!$Q:$Q,'Unit Sales'!$U:$U,'Monthly cashflow'!$B$15,'Unit Sales'!$C:$C,'Monthly cashflow'!$C15,'Unit Sales'!$S:$S,'Monthly cashflow'!BA$3)</f>
        <v>0</v>
      </c>
      <c r="BB15" s="89">
        <f>SUMIFS('Unit Sales'!$Q:$Q,'Unit Sales'!$U:$U,'Monthly cashflow'!$B$15,'Unit Sales'!$C:$C,'Monthly cashflow'!$C15,'Unit Sales'!$S:$S,'Monthly cashflow'!BB$3)</f>
        <v>0</v>
      </c>
      <c r="BC15" s="89">
        <f>SUMIFS('Unit Sales'!$Q:$Q,'Unit Sales'!$U:$U,'Monthly cashflow'!$B$15,'Unit Sales'!$C:$C,'Monthly cashflow'!$C15,'Unit Sales'!$S:$S,'Monthly cashflow'!BC$3)</f>
        <v>0</v>
      </c>
      <c r="BD15" s="89">
        <f>SUMIFS('Unit Sales'!$Q:$Q,'Unit Sales'!$U:$U,'Monthly cashflow'!$B$15,'Unit Sales'!$C:$C,'Monthly cashflow'!$C15,'Unit Sales'!$S:$S,'Monthly cashflow'!BD$3)</f>
        <v>0</v>
      </c>
      <c r="BE15" s="89">
        <f>SUMIFS('Unit Sales'!$Q:$Q,'Unit Sales'!$U:$U,'Monthly cashflow'!$B$15,'Unit Sales'!$C:$C,'Monthly cashflow'!$C15,'Unit Sales'!$S:$S,'Monthly cashflow'!BE$3)</f>
        <v>0</v>
      </c>
      <c r="BF15" s="89">
        <f>SUMIFS('Unit Sales'!$Q:$Q,'Unit Sales'!$U:$U,'Monthly cashflow'!$B$15,'Unit Sales'!$C:$C,'Monthly cashflow'!$C15,'Unit Sales'!$S:$S,'Monthly cashflow'!BF$3)</f>
        <v>0</v>
      </c>
      <c r="BG15" s="89">
        <f>SUMIFS('Unit Sales'!$Q:$Q,'Unit Sales'!$U:$U,'Monthly cashflow'!$B$15,'Unit Sales'!$C:$C,'Monthly cashflow'!$C15,'Unit Sales'!$S:$S,'Monthly cashflow'!BG$3)</f>
        <v>0</v>
      </c>
      <c r="BH15" s="89">
        <f>SUMIFS('Unit Sales'!$Q:$Q,'Unit Sales'!$U:$U,'Monthly cashflow'!$B$15,'Unit Sales'!$C:$C,'Monthly cashflow'!$C15,'Unit Sales'!$S:$S,'Monthly cashflow'!BH$3)</f>
        <v>0</v>
      </c>
      <c r="BI15" s="89">
        <f>SUMIFS('Unit Sales'!$Q:$Q,'Unit Sales'!$U:$U,'Monthly cashflow'!$B$15,'Unit Sales'!$C:$C,'Monthly cashflow'!$C15,'Unit Sales'!$S:$S,'Monthly cashflow'!BI$3)</f>
        <v>0</v>
      </c>
      <c r="BJ15" s="89">
        <f>SUMIFS('Unit Sales'!$Q:$Q,'Unit Sales'!$U:$U,'Monthly cashflow'!$B$15,'Unit Sales'!$C:$C,'Monthly cashflow'!$C15,'Unit Sales'!$S:$S,'Monthly cashflow'!BJ$3)</f>
        <v>0</v>
      </c>
      <c r="BK15" s="89">
        <f>SUMIFS('Unit Sales'!$Q:$Q,'Unit Sales'!$U:$U,'Monthly cashflow'!$B$15,'Unit Sales'!$C:$C,'Monthly cashflow'!$C15,'Unit Sales'!$S:$S,'Monthly cashflow'!BK$3)</f>
        <v>0</v>
      </c>
      <c r="BL15" s="89">
        <f>SUMIFS('Unit Sales'!$Q:$Q,'Unit Sales'!$U:$U,'Monthly cashflow'!$B$15,'Unit Sales'!$C:$C,'Monthly cashflow'!$C15,'Unit Sales'!$S:$S,'Monthly cashflow'!BL$3)</f>
        <v>0</v>
      </c>
      <c r="BM15" s="89">
        <f>SUMIFS('Unit Sales'!$Q:$Q,'Unit Sales'!$U:$U,'Monthly cashflow'!$B$15,'Unit Sales'!$C:$C,'Monthly cashflow'!$C15,'Unit Sales'!$S:$S,'Monthly cashflow'!BM$3)</f>
        <v>0</v>
      </c>
      <c r="BN15" s="89">
        <f>SUMIFS('Unit Sales'!$Q:$Q,'Unit Sales'!$U:$U,'Monthly cashflow'!$B$15,'Unit Sales'!$C:$C,'Monthly cashflow'!$C15,'Unit Sales'!$S:$S,'Monthly cashflow'!BN$3)</f>
        <v>0</v>
      </c>
      <c r="BO15" s="89">
        <f>SUMIFS('Unit Sales'!$Q:$Q,'Unit Sales'!$U:$U,'Monthly cashflow'!$B$15,'Unit Sales'!$C:$C,'Monthly cashflow'!$C15,'Unit Sales'!$S:$S,'Monthly cashflow'!BO$3)</f>
        <v>0</v>
      </c>
      <c r="BP15" s="89">
        <f>SUMIFS('Unit Sales'!$Q:$Q,'Unit Sales'!$U:$U,'Monthly cashflow'!$B$15,'Unit Sales'!$C:$C,'Monthly cashflow'!$C15,'Unit Sales'!$S:$S,'Monthly cashflow'!BP$3)</f>
        <v>0</v>
      </c>
      <c r="BQ15" s="89">
        <f>SUMIFS('Unit Sales'!$Q:$Q,'Unit Sales'!$U:$U,'Monthly cashflow'!$B$15,'Unit Sales'!$C:$C,'Monthly cashflow'!$C15,'Unit Sales'!$S:$S,'Monthly cashflow'!BQ$3)</f>
        <v>0</v>
      </c>
      <c r="BR15" s="89">
        <f>SUMIFS('Unit Sales'!$Q:$Q,'Unit Sales'!$U:$U,'Monthly cashflow'!$B$15,'Unit Sales'!$C:$C,'Monthly cashflow'!$C15,'Unit Sales'!$S:$S,'Monthly cashflow'!BR$3)</f>
        <v>0</v>
      </c>
      <c r="BS15" s="89">
        <f>SUMIFS('Unit Sales'!$Q:$Q,'Unit Sales'!$U:$U,'Monthly cashflow'!$B$15,'Unit Sales'!$C:$C,'Monthly cashflow'!$C15,'Unit Sales'!$S:$S,'Monthly cashflow'!BS$3)</f>
        <v>0</v>
      </c>
      <c r="BT15" s="89">
        <f>SUMIFS('Unit Sales'!$Q:$Q,'Unit Sales'!$U:$U,'Monthly cashflow'!$B$15,'Unit Sales'!$C:$C,'Monthly cashflow'!$C15,'Unit Sales'!$S:$S,'Monthly cashflow'!BT$3)</f>
        <v>0</v>
      </c>
      <c r="BU15" s="89">
        <f>SUMIFS('Unit Sales'!$Q:$Q,'Unit Sales'!$U:$U,'Monthly cashflow'!$B$15,'Unit Sales'!$C:$C,'Monthly cashflow'!$C15,'Unit Sales'!$S:$S,'Monthly cashflow'!BU$3)</f>
        <v>0</v>
      </c>
      <c r="BV15" s="89">
        <f>SUMIFS('Unit Sales'!$Q:$Q,'Unit Sales'!$U:$U,'Monthly cashflow'!$B$15,'Unit Sales'!$C:$C,'Monthly cashflow'!$C15,'Unit Sales'!$S:$S,'Monthly cashflow'!BV$3)</f>
        <v>0</v>
      </c>
      <c r="BW15" s="89">
        <f>SUMIFS('Unit Sales'!$Q:$Q,'Unit Sales'!$U:$U,'Monthly cashflow'!$B$15,'Unit Sales'!$C:$C,'Monthly cashflow'!$C15,'Unit Sales'!$S:$S,'Monthly cashflow'!BW$3)</f>
        <v>0</v>
      </c>
      <c r="BX15" s="89">
        <f>SUMIFS('Unit Sales'!$Q:$Q,'Unit Sales'!$U:$U,'Monthly cashflow'!$B$15,'Unit Sales'!$C:$C,'Monthly cashflow'!$C15,'Unit Sales'!$S:$S,'Monthly cashflow'!BX$3)</f>
        <v>0</v>
      </c>
      <c r="BY15" s="89">
        <f>SUMIFS('Unit Sales'!$Q:$Q,'Unit Sales'!$U:$U,'Monthly cashflow'!$B$15,'Unit Sales'!$C:$C,'Monthly cashflow'!$C15,'Unit Sales'!$S:$S,'Monthly cashflow'!BY$3)</f>
        <v>0</v>
      </c>
      <c r="BZ15" s="89">
        <f>SUMIFS('Unit Sales'!$Q:$Q,'Unit Sales'!$U:$U,'Monthly cashflow'!$B$15,'Unit Sales'!$C:$C,'Monthly cashflow'!$C15,'Unit Sales'!$S:$S,'Monthly cashflow'!BZ$3)</f>
        <v>0</v>
      </c>
      <c r="CA15" s="89">
        <f>SUMIFS('Unit Sales'!$Q:$Q,'Unit Sales'!$U:$U,'Monthly cashflow'!$B$15,'Unit Sales'!$C:$C,'Monthly cashflow'!$C15,'Unit Sales'!$S:$S,'Monthly cashflow'!CA$3)</f>
        <v>0</v>
      </c>
      <c r="CB15" s="89">
        <f>SUMIFS('Unit Sales'!$Q:$Q,'Unit Sales'!$U:$U,'Monthly cashflow'!$B$15,'Unit Sales'!$C:$C,'Monthly cashflow'!$C15,'Unit Sales'!$S:$S,'Monthly cashflow'!CB$3)</f>
        <v>0</v>
      </c>
      <c r="CC15" s="89">
        <f>SUMIFS('Unit Sales'!$Q:$Q,'Unit Sales'!$U:$U,'Monthly cashflow'!$B$15,'Unit Sales'!$C:$C,'Monthly cashflow'!$C15,'Unit Sales'!$S:$S,'Monthly cashflow'!CC$3)</f>
        <v>0</v>
      </c>
      <c r="CD15" s="89">
        <f>SUMIFS('Unit Sales'!$Q:$Q,'Unit Sales'!$U:$U,'Monthly cashflow'!$B$15,'Unit Sales'!$C:$C,'Monthly cashflow'!$C15,'Unit Sales'!$S:$S,'Monthly cashflow'!CD$3)</f>
        <v>0</v>
      </c>
      <c r="CE15" s="89">
        <f>SUMIFS('Unit Sales'!$Q:$Q,'Unit Sales'!$U:$U,'Monthly cashflow'!$B$15,'Unit Sales'!$C:$C,'Monthly cashflow'!$C15,'Unit Sales'!$S:$S,'Monthly cashflow'!CE$3)</f>
        <v>0</v>
      </c>
      <c r="CF15" s="89">
        <f>SUMIFS('Unit Sales'!$Q:$Q,'Unit Sales'!$U:$U,'Monthly cashflow'!$B$15,'Unit Sales'!$C:$C,'Monthly cashflow'!$C15,'Unit Sales'!$S:$S,'Monthly cashflow'!CF$3)</f>
        <v>0</v>
      </c>
      <c r="CG15" s="89">
        <f>SUMIFS('Unit Sales'!$Q:$Q,'Unit Sales'!$U:$U,'Monthly cashflow'!$B$15,'Unit Sales'!$C:$C,'Monthly cashflow'!$C15,'Unit Sales'!$S:$S,'Monthly cashflow'!CG$3)</f>
        <v>0</v>
      </c>
      <c r="CH15" s="89">
        <f>SUMIFS('Unit Sales'!$Q:$Q,'Unit Sales'!$U:$U,'Monthly cashflow'!$B$15,'Unit Sales'!$C:$C,'Monthly cashflow'!$C15,'Unit Sales'!$S:$S,'Monthly cashflow'!CH$3)</f>
        <v>0</v>
      </c>
      <c r="CI15" s="89">
        <f>SUMIFS('Unit Sales'!$Q:$Q,'Unit Sales'!$U:$U,'Monthly cashflow'!$B$15,'Unit Sales'!$C:$C,'Monthly cashflow'!$C15,'Unit Sales'!$S:$S,'Monthly cashflow'!CI$3)</f>
        <v>0</v>
      </c>
      <c r="CJ15" s="89">
        <f>SUMIFS('Unit Sales'!$Q:$Q,'Unit Sales'!$U:$U,'Monthly cashflow'!$B$15,'Unit Sales'!$C:$C,'Monthly cashflow'!$C15,'Unit Sales'!$S:$S,'Monthly cashflow'!CJ$3)</f>
        <v>0</v>
      </c>
      <c r="CK15" s="89">
        <f>SUMIFS('Unit Sales'!$Q:$Q,'Unit Sales'!$U:$U,'Monthly cashflow'!$B$15,'Unit Sales'!$C:$C,'Monthly cashflow'!$C15,'Unit Sales'!$S:$S,'Monthly cashflow'!CK$3)</f>
        <v>0</v>
      </c>
      <c r="CL15" s="89">
        <f>SUMIFS('Unit Sales'!$Q:$Q,'Unit Sales'!$U:$U,'Monthly cashflow'!$B$15,'Unit Sales'!$C:$C,'Monthly cashflow'!$C15,'Unit Sales'!$S:$S,'Monthly cashflow'!CL$3)</f>
        <v>0</v>
      </c>
      <c r="CM15" s="89">
        <f>SUMIFS('Unit Sales'!$Q:$Q,'Unit Sales'!$U:$U,'Monthly cashflow'!$B$15,'Unit Sales'!$C:$C,'Monthly cashflow'!$C15,'Unit Sales'!$S:$S,'Monthly cashflow'!CM$3)</f>
        <v>0</v>
      </c>
      <c r="CN15" s="89">
        <f>SUMIFS('Unit Sales'!$Q:$Q,'Unit Sales'!$U:$U,'Monthly cashflow'!$B$15,'Unit Sales'!$C:$C,'Monthly cashflow'!$C15,'Unit Sales'!$S:$S,'Monthly cashflow'!CN$3)</f>
        <v>0</v>
      </c>
      <c r="CO15" s="89">
        <f>SUMIFS('Unit Sales'!$Q:$Q,'Unit Sales'!$U:$U,'Monthly cashflow'!$B$15,'Unit Sales'!$C:$C,'Monthly cashflow'!$C15,'Unit Sales'!$S:$S,'Monthly cashflow'!CO$3)</f>
        <v>0</v>
      </c>
      <c r="CP15" s="89">
        <f>SUMIFS('Unit Sales'!$Q:$Q,'Unit Sales'!$U:$U,'Monthly cashflow'!$B$15,'Unit Sales'!$C:$C,'Monthly cashflow'!$C15,'Unit Sales'!$S:$S,'Monthly cashflow'!CP$3)</f>
        <v>0</v>
      </c>
      <c r="CQ15" s="89">
        <f>SUMIFS('Unit Sales'!$Q:$Q,'Unit Sales'!$U:$U,'Monthly cashflow'!$B$15,'Unit Sales'!$C:$C,'Monthly cashflow'!$C15,'Unit Sales'!$S:$S,'Monthly cashflow'!CQ$3)</f>
        <v>0</v>
      </c>
      <c r="CR15" s="89">
        <f>SUMIFS('Unit Sales'!$Q:$Q,'Unit Sales'!$U:$U,'Monthly cashflow'!$B$15,'Unit Sales'!$C:$C,'Monthly cashflow'!$C15,'Unit Sales'!$S:$S,'Monthly cashflow'!CR$3)</f>
        <v>0</v>
      </c>
      <c r="CS15" s="89">
        <f>SUMIFS('Unit Sales'!$Q:$Q,'Unit Sales'!$U:$U,'Monthly cashflow'!$B$15,'Unit Sales'!$C:$C,'Monthly cashflow'!$C15,'Unit Sales'!$S:$S,'Monthly cashflow'!CS$3)</f>
        <v>0</v>
      </c>
      <c r="CT15" s="89">
        <f>SUMIFS('Unit Sales'!$Q:$Q,'Unit Sales'!$U:$U,'Monthly cashflow'!$B$15,'Unit Sales'!$C:$C,'Monthly cashflow'!$C15,'Unit Sales'!$S:$S,'Monthly cashflow'!CT$3)</f>
        <v>0</v>
      </c>
      <c r="CU15" s="89">
        <f>SUMIFS('Unit Sales'!$Q:$Q,'Unit Sales'!$U:$U,'Monthly cashflow'!$B$15,'Unit Sales'!$C:$C,'Monthly cashflow'!$C15,'Unit Sales'!$S:$S,'Monthly cashflow'!CU$3)</f>
        <v>0</v>
      </c>
      <c r="CV15" s="89">
        <f>SUMIFS('Unit Sales'!$Q:$Q,'Unit Sales'!$U:$U,'Monthly cashflow'!$B$15,'Unit Sales'!$C:$C,'Monthly cashflow'!$C15,'Unit Sales'!$S:$S,'Monthly cashflow'!CV$3)</f>
        <v>0</v>
      </c>
      <c r="CW15" s="89">
        <f>SUMIFS('Unit Sales'!$Q:$Q,'Unit Sales'!$U:$U,'Monthly cashflow'!$B$15,'Unit Sales'!$C:$C,'Monthly cashflow'!$C15,'Unit Sales'!$S:$S,'Monthly cashflow'!CW$3)</f>
        <v>0</v>
      </c>
      <c r="CX15" s="89">
        <f>SUMIFS('Unit Sales'!$Q:$Q,'Unit Sales'!$U:$U,'Monthly cashflow'!$B$15,'Unit Sales'!$C:$C,'Monthly cashflow'!$C15,'Unit Sales'!$S:$S,'Monthly cashflow'!CX$3)</f>
        <v>0</v>
      </c>
      <c r="CY15" s="89">
        <f>SUMIFS('Unit Sales'!$Q:$Q,'Unit Sales'!$U:$U,'Monthly cashflow'!$B$15,'Unit Sales'!$C:$C,'Monthly cashflow'!$C15,'Unit Sales'!$S:$S,'Monthly cashflow'!CY$3)</f>
        <v>0</v>
      </c>
      <c r="CZ15" s="89">
        <f>SUMIFS('Unit Sales'!$Q:$Q,'Unit Sales'!$U:$U,'Monthly cashflow'!$B$15,'Unit Sales'!$C:$C,'Monthly cashflow'!$C15,'Unit Sales'!$S:$S,'Monthly cashflow'!CZ$3)</f>
        <v>0</v>
      </c>
      <c r="DA15" s="89">
        <f>SUMIFS('Unit Sales'!$Q:$Q,'Unit Sales'!$U:$U,'Monthly cashflow'!$B$15,'Unit Sales'!$C:$C,'Monthly cashflow'!$C15,'Unit Sales'!$S:$S,'Monthly cashflow'!DA$3)</f>
        <v>0</v>
      </c>
      <c r="DB15" s="89">
        <f>SUMIFS('Unit Sales'!$Q:$Q,'Unit Sales'!$U:$U,'Monthly cashflow'!$B$15,'Unit Sales'!$C:$C,'Monthly cashflow'!$C15,'Unit Sales'!$S:$S,'Monthly cashflow'!DB$3)</f>
        <v>0</v>
      </c>
      <c r="DC15" s="89">
        <f>SUMIFS('Unit Sales'!$Q:$Q,'Unit Sales'!$U:$U,'Monthly cashflow'!$B$15,'Unit Sales'!$C:$C,'Monthly cashflow'!$C15,'Unit Sales'!$S:$S,'Monthly cashflow'!DC$3)</f>
        <v>0</v>
      </c>
      <c r="DD15" s="89">
        <f>SUMIFS('Unit Sales'!$Q:$Q,'Unit Sales'!$U:$U,'Monthly cashflow'!$B$15,'Unit Sales'!$C:$C,'Monthly cashflow'!$C15,'Unit Sales'!$S:$S,'Monthly cashflow'!DD$3)</f>
        <v>0</v>
      </c>
      <c r="DE15" s="89">
        <f>SUMIFS('Unit Sales'!$Q:$Q,'Unit Sales'!$U:$U,'Monthly cashflow'!$B$15,'Unit Sales'!$C:$C,'Monthly cashflow'!$C15,'Unit Sales'!$S:$S,'Monthly cashflow'!DE$3)</f>
        <v>0</v>
      </c>
      <c r="DF15" s="89">
        <f>SUMIFS('Unit Sales'!$Q:$Q,'Unit Sales'!$U:$U,'Monthly cashflow'!$B$15,'Unit Sales'!$C:$C,'Monthly cashflow'!$C15,'Unit Sales'!$S:$S,'Monthly cashflow'!DF$3)</f>
        <v>0</v>
      </c>
      <c r="DG15" s="89">
        <f>SUMIFS('Unit Sales'!$Q:$Q,'Unit Sales'!$U:$U,'Monthly cashflow'!$B$15,'Unit Sales'!$C:$C,'Monthly cashflow'!$C15,'Unit Sales'!$S:$S,'Monthly cashflow'!DG$3)</f>
        <v>0</v>
      </c>
      <c r="DH15" s="89">
        <f>SUMIFS('Unit Sales'!$Q:$Q,'Unit Sales'!$U:$U,'Monthly cashflow'!$B$15,'Unit Sales'!$C:$C,'Monthly cashflow'!$C15,'Unit Sales'!$S:$S,'Monthly cashflow'!DH$3)</f>
        <v>0</v>
      </c>
      <c r="DI15" s="89">
        <f>SUMIFS('Unit Sales'!$Q:$Q,'Unit Sales'!$U:$U,'Monthly cashflow'!$B$15,'Unit Sales'!$C:$C,'Monthly cashflow'!$C15,'Unit Sales'!$S:$S,'Monthly cashflow'!DI$3)</f>
        <v>0</v>
      </c>
      <c r="DJ15" s="89">
        <f>SUMIFS('Unit Sales'!$Q:$Q,'Unit Sales'!$U:$U,'Monthly cashflow'!$B$15,'Unit Sales'!$C:$C,'Monthly cashflow'!$C15,'Unit Sales'!$S:$S,'Monthly cashflow'!DJ$3)</f>
        <v>0</v>
      </c>
      <c r="DK15" s="89">
        <f>SUMIFS('Unit Sales'!$Q:$Q,'Unit Sales'!$U:$U,'Monthly cashflow'!$B$15,'Unit Sales'!$C:$C,'Monthly cashflow'!$C15,'Unit Sales'!$S:$S,'Monthly cashflow'!DK$3)</f>
        <v>0</v>
      </c>
      <c r="DL15" s="89">
        <f>SUMIFS('Unit Sales'!$Q:$Q,'Unit Sales'!$U:$U,'Monthly cashflow'!$B$15,'Unit Sales'!$C:$C,'Monthly cashflow'!$C15,'Unit Sales'!$S:$S,'Monthly cashflow'!DL$3)</f>
        <v>0</v>
      </c>
      <c r="DM15" s="89">
        <f>SUMIFS('Unit Sales'!$Q:$Q,'Unit Sales'!$U:$U,'Monthly cashflow'!$B$15,'Unit Sales'!$C:$C,'Monthly cashflow'!$C15,'Unit Sales'!$S:$S,'Monthly cashflow'!DM$3)</f>
        <v>0</v>
      </c>
      <c r="DN15" s="89">
        <f>SUMIFS('Unit Sales'!$Q:$Q,'Unit Sales'!$U:$U,'Monthly cashflow'!$B$15,'Unit Sales'!$C:$C,'Monthly cashflow'!$C15,'Unit Sales'!$S:$S,'Monthly cashflow'!DN$3)</f>
        <v>0</v>
      </c>
      <c r="DO15" s="89">
        <f>SUMIFS('Unit Sales'!$Q:$Q,'Unit Sales'!$U:$U,'Monthly cashflow'!$B$15,'Unit Sales'!$C:$C,'Monthly cashflow'!$C15,'Unit Sales'!$S:$S,'Monthly cashflow'!DO$3)</f>
        <v>0</v>
      </c>
      <c r="DP15" s="89">
        <f>SUMIFS('Unit Sales'!$Q:$Q,'Unit Sales'!$U:$U,'Monthly cashflow'!$B$15,'Unit Sales'!$C:$C,'Monthly cashflow'!$C15,'Unit Sales'!$S:$S,'Monthly cashflow'!DP$3)</f>
        <v>0</v>
      </c>
      <c r="DQ15" s="89">
        <f>SUMIFS('Unit Sales'!$Q:$Q,'Unit Sales'!$U:$U,'Monthly cashflow'!$B$15,'Unit Sales'!$C:$C,'Monthly cashflow'!$C15,'Unit Sales'!$S:$S,'Monthly cashflow'!DQ$3)</f>
        <v>0</v>
      </c>
      <c r="DR15" s="89">
        <f>SUMIFS('Unit Sales'!$Q:$Q,'Unit Sales'!$U:$U,'Monthly cashflow'!$B$15,'Unit Sales'!$C:$C,'Monthly cashflow'!$C15,'Unit Sales'!$S:$S,'Monthly cashflow'!DR$3)</f>
        <v>0</v>
      </c>
      <c r="DS15" s="89">
        <f>SUMIFS('Unit Sales'!$Q:$Q,'Unit Sales'!$U:$U,'Monthly cashflow'!$B$15,'Unit Sales'!$C:$C,'Monthly cashflow'!$C15,'Unit Sales'!$S:$S,'Monthly cashflow'!DS$3)</f>
        <v>0</v>
      </c>
      <c r="DT15" s="89">
        <f>SUMIFS('Unit Sales'!$Q:$Q,'Unit Sales'!$U:$U,'Monthly cashflow'!$B$15,'Unit Sales'!$C:$C,'Monthly cashflow'!$C15,'Unit Sales'!$S:$S,'Monthly cashflow'!DT$3)</f>
        <v>0</v>
      </c>
    </row>
    <row r="16" spans="2:125" x14ac:dyDescent="0.3">
      <c r="B16" s="21"/>
      <c r="C16" s="3" t="s">
        <v>14</v>
      </c>
      <c r="D16" s="88">
        <f t="shared" si="0"/>
        <v>0</v>
      </c>
      <c r="E16" s="89">
        <f>SUMIFS('Unit Sales'!$Q:$Q,'Unit Sales'!$U:$U,'Monthly cashflow'!$B$15,'Unit Sales'!$C:$C,'Monthly cashflow'!$C16,'Unit Sales'!$S:$S,'Monthly cashflow'!E$3)</f>
        <v>0</v>
      </c>
      <c r="F16" s="89">
        <f>SUMIFS('Unit Sales'!$Q:$Q,'Unit Sales'!$U:$U,'Monthly cashflow'!$B$15,'Unit Sales'!$C:$C,'Monthly cashflow'!$C16,'Unit Sales'!$S:$S,'Monthly cashflow'!F$3)</f>
        <v>0</v>
      </c>
      <c r="G16" s="89">
        <f>SUMIFS('Unit Sales'!$Q:$Q,'Unit Sales'!$U:$U,'Monthly cashflow'!$B$15,'Unit Sales'!$C:$C,'Monthly cashflow'!$C16,'Unit Sales'!$S:$S,'Monthly cashflow'!G$3)</f>
        <v>0</v>
      </c>
      <c r="H16" s="89">
        <f>SUMIFS('Unit Sales'!$Q:$Q,'Unit Sales'!$U:$U,'Monthly cashflow'!$B$15,'Unit Sales'!$C:$C,'Monthly cashflow'!$C16,'Unit Sales'!$S:$S,'Monthly cashflow'!H$3)</f>
        <v>0</v>
      </c>
      <c r="I16" s="89">
        <f>SUMIFS('Unit Sales'!$Q:$Q,'Unit Sales'!$U:$U,'Monthly cashflow'!$B$15,'Unit Sales'!$C:$C,'Monthly cashflow'!$C16,'Unit Sales'!$S:$S,'Monthly cashflow'!I$3)</f>
        <v>0</v>
      </c>
      <c r="J16" s="89">
        <f>SUMIFS('Unit Sales'!$Q:$Q,'Unit Sales'!$U:$U,'Monthly cashflow'!$B$15,'Unit Sales'!$C:$C,'Monthly cashflow'!$C16,'Unit Sales'!$S:$S,'Monthly cashflow'!J$3)</f>
        <v>0</v>
      </c>
      <c r="K16" s="89">
        <f>SUMIFS('Unit Sales'!$Q:$Q,'Unit Sales'!$U:$U,'Monthly cashflow'!$B$15,'Unit Sales'!$C:$C,'Monthly cashflow'!$C16,'Unit Sales'!$S:$S,'Monthly cashflow'!K$3)</f>
        <v>0</v>
      </c>
      <c r="L16" s="89">
        <f>SUMIFS('Unit Sales'!$Q:$Q,'Unit Sales'!$U:$U,'Monthly cashflow'!$B$15,'Unit Sales'!$C:$C,'Monthly cashflow'!$C16,'Unit Sales'!$S:$S,'Monthly cashflow'!L$3)</f>
        <v>0</v>
      </c>
      <c r="M16" s="89">
        <f>SUMIFS('Unit Sales'!$Q:$Q,'Unit Sales'!$U:$U,'Monthly cashflow'!$B$15,'Unit Sales'!$C:$C,'Monthly cashflow'!$C16,'Unit Sales'!$S:$S,'Monthly cashflow'!M$3)</f>
        <v>0</v>
      </c>
      <c r="N16" s="89">
        <f>SUMIFS('Unit Sales'!$Q:$Q,'Unit Sales'!$U:$U,'Monthly cashflow'!$B$15,'Unit Sales'!$C:$C,'Monthly cashflow'!$C16,'Unit Sales'!$S:$S,'Monthly cashflow'!N$3)</f>
        <v>0</v>
      </c>
      <c r="O16" s="89">
        <f>SUMIFS('Unit Sales'!$Q:$Q,'Unit Sales'!$U:$U,'Monthly cashflow'!$B$15,'Unit Sales'!$C:$C,'Monthly cashflow'!$C16,'Unit Sales'!$S:$S,'Monthly cashflow'!O$3)</f>
        <v>0</v>
      </c>
      <c r="P16" s="89">
        <f>SUMIFS('Unit Sales'!$Q:$Q,'Unit Sales'!$U:$U,'Monthly cashflow'!$B$15,'Unit Sales'!$C:$C,'Monthly cashflow'!$C16,'Unit Sales'!$S:$S,'Monthly cashflow'!P$3)</f>
        <v>0</v>
      </c>
      <c r="Q16" s="89">
        <f>SUMIFS('Unit Sales'!$Q:$Q,'Unit Sales'!$U:$U,'Monthly cashflow'!$B$15,'Unit Sales'!$C:$C,'Monthly cashflow'!$C16,'Unit Sales'!$S:$S,'Monthly cashflow'!Q$3)</f>
        <v>0</v>
      </c>
      <c r="R16" s="89">
        <f>SUMIFS('Unit Sales'!$Q:$Q,'Unit Sales'!$U:$U,'Monthly cashflow'!$B$15,'Unit Sales'!$C:$C,'Monthly cashflow'!$C16,'Unit Sales'!$S:$S,'Monthly cashflow'!R$3)</f>
        <v>0</v>
      </c>
      <c r="S16" s="89">
        <f>SUMIFS('Unit Sales'!$Q:$Q,'Unit Sales'!$U:$U,'Monthly cashflow'!$B$15,'Unit Sales'!$C:$C,'Monthly cashflow'!$C16,'Unit Sales'!$S:$S,'Monthly cashflow'!S$3)</f>
        <v>0</v>
      </c>
      <c r="T16" s="89">
        <f>SUMIFS('Unit Sales'!$Q:$Q,'Unit Sales'!$U:$U,'Monthly cashflow'!$B$15,'Unit Sales'!$C:$C,'Monthly cashflow'!$C16,'Unit Sales'!$S:$S,'Monthly cashflow'!T$3)</f>
        <v>0</v>
      </c>
      <c r="U16" s="89">
        <f>SUMIFS('Unit Sales'!$Q:$Q,'Unit Sales'!$U:$U,'Monthly cashflow'!$B$15,'Unit Sales'!$C:$C,'Monthly cashflow'!$C16,'Unit Sales'!$S:$S,'Monthly cashflow'!U$3)</f>
        <v>0</v>
      </c>
      <c r="V16" s="89">
        <f>SUMIFS('Unit Sales'!$Q:$Q,'Unit Sales'!$U:$U,'Monthly cashflow'!$B$15,'Unit Sales'!$C:$C,'Monthly cashflow'!$C16,'Unit Sales'!$S:$S,'Monthly cashflow'!V$3)</f>
        <v>0</v>
      </c>
      <c r="W16" s="89">
        <f>SUMIFS('Unit Sales'!$Q:$Q,'Unit Sales'!$U:$U,'Monthly cashflow'!$B$15,'Unit Sales'!$C:$C,'Monthly cashflow'!$C16,'Unit Sales'!$S:$S,'Monthly cashflow'!W$3)</f>
        <v>0</v>
      </c>
      <c r="X16" s="89">
        <f>SUMIFS('Unit Sales'!$Q:$Q,'Unit Sales'!$U:$U,'Monthly cashflow'!$B$15,'Unit Sales'!$C:$C,'Monthly cashflow'!$C16,'Unit Sales'!$S:$S,'Monthly cashflow'!X$3)</f>
        <v>0</v>
      </c>
      <c r="Y16" s="89">
        <f>SUMIFS('Unit Sales'!$Q:$Q,'Unit Sales'!$U:$U,'Monthly cashflow'!$B$15,'Unit Sales'!$C:$C,'Monthly cashflow'!$C16,'Unit Sales'!$S:$S,'Monthly cashflow'!Y$3)</f>
        <v>0</v>
      </c>
      <c r="Z16" s="89">
        <f>SUMIFS('Unit Sales'!$Q:$Q,'Unit Sales'!$U:$U,'Monthly cashflow'!$B$15,'Unit Sales'!$C:$C,'Monthly cashflow'!$C16,'Unit Sales'!$S:$S,'Monthly cashflow'!Z$3)</f>
        <v>0</v>
      </c>
      <c r="AA16" s="89">
        <f>SUMIFS('Unit Sales'!$Q:$Q,'Unit Sales'!$U:$U,'Monthly cashflow'!$B$15,'Unit Sales'!$C:$C,'Monthly cashflow'!$C16,'Unit Sales'!$S:$S,'Monthly cashflow'!AA$3)</f>
        <v>0</v>
      </c>
      <c r="AB16" s="89">
        <f>SUMIFS('Unit Sales'!$Q:$Q,'Unit Sales'!$U:$U,'Monthly cashflow'!$B$15,'Unit Sales'!$C:$C,'Monthly cashflow'!$C16,'Unit Sales'!$S:$S,'Monthly cashflow'!AB$3)</f>
        <v>0</v>
      </c>
      <c r="AC16" s="89">
        <f>SUMIFS('Unit Sales'!$Q:$Q,'Unit Sales'!$U:$U,'Monthly cashflow'!$B$15,'Unit Sales'!$C:$C,'Monthly cashflow'!$C16,'Unit Sales'!$S:$S,'Monthly cashflow'!AC$3)</f>
        <v>0</v>
      </c>
      <c r="AD16" s="89">
        <f>SUMIFS('Unit Sales'!$Q:$Q,'Unit Sales'!$U:$U,'Monthly cashflow'!$B$15,'Unit Sales'!$C:$C,'Monthly cashflow'!$C16,'Unit Sales'!$S:$S,'Monthly cashflow'!AD$3)</f>
        <v>0</v>
      </c>
      <c r="AE16" s="89">
        <f>SUMIFS('Unit Sales'!$Q:$Q,'Unit Sales'!$U:$U,'Monthly cashflow'!$B$15,'Unit Sales'!$C:$C,'Monthly cashflow'!$C16,'Unit Sales'!$S:$S,'Monthly cashflow'!AE$3)</f>
        <v>0</v>
      </c>
      <c r="AF16" s="89">
        <f>SUMIFS('Unit Sales'!$Q:$Q,'Unit Sales'!$U:$U,'Monthly cashflow'!$B$15,'Unit Sales'!$C:$C,'Monthly cashflow'!$C16,'Unit Sales'!$S:$S,'Monthly cashflow'!AF$3)</f>
        <v>0</v>
      </c>
      <c r="AG16" s="89">
        <f>SUMIFS('Unit Sales'!$Q:$Q,'Unit Sales'!$U:$U,'Monthly cashflow'!$B$15,'Unit Sales'!$C:$C,'Monthly cashflow'!$C16,'Unit Sales'!$S:$S,'Monthly cashflow'!AG$3)</f>
        <v>0</v>
      </c>
      <c r="AH16" s="89">
        <f>SUMIFS('Unit Sales'!$Q:$Q,'Unit Sales'!$U:$U,'Monthly cashflow'!$B$15,'Unit Sales'!$C:$C,'Monthly cashflow'!$C16,'Unit Sales'!$S:$S,'Monthly cashflow'!AH$3)</f>
        <v>0</v>
      </c>
      <c r="AI16" s="89">
        <f>SUMIFS('Unit Sales'!$Q:$Q,'Unit Sales'!$U:$U,'Monthly cashflow'!$B$15,'Unit Sales'!$C:$C,'Monthly cashflow'!$C16,'Unit Sales'!$S:$S,'Monthly cashflow'!AI$3)</f>
        <v>0</v>
      </c>
      <c r="AJ16" s="89">
        <f>SUMIFS('Unit Sales'!$Q:$Q,'Unit Sales'!$U:$U,'Monthly cashflow'!$B$15,'Unit Sales'!$C:$C,'Monthly cashflow'!$C16,'Unit Sales'!$S:$S,'Monthly cashflow'!AJ$3)</f>
        <v>0</v>
      </c>
      <c r="AK16" s="89">
        <f>SUMIFS('Unit Sales'!$Q:$Q,'Unit Sales'!$U:$U,'Monthly cashflow'!$B$15,'Unit Sales'!$C:$C,'Monthly cashflow'!$C16,'Unit Sales'!$S:$S,'Monthly cashflow'!AK$3)</f>
        <v>0</v>
      </c>
      <c r="AL16" s="89">
        <f>SUMIFS('Unit Sales'!$Q:$Q,'Unit Sales'!$U:$U,'Monthly cashflow'!$B$15,'Unit Sales'!$C:$C,'Monthly cashflow'!$C16,'Unit Sales'!$S:$S,'Monthly cashflow'!AL$3)</f>
        <v>0</v>
      </c>
      <c r="AM16" s="89">
        <f>SUMIFS('Unit Sales'!$Q:$Q,'Unit Sales'!$U:$U,'Monthly cashflow'!$B$15,'Unit Sales'!$C:$C,'Monthly cashflow'!$C16,'Unit Sales'!$S:$S,'Monthly cashflow'!AM$3)</f>
        <v>0</v>
      </c>
      <c r="AN16" s="89">
        <f>SUMIFS('Unit Sales'!$Q:$Q,'Unit Sales'!$U:$U,'Monthly cashflow'!$B$15,'Unit Sales'!$C:$C,'Monthly cashflow'!$C16,'Unit Sales'!$S:$S,'Monthly cashflow'!AN$3)</f>
        <v>0</v>
      </c>
      <c r="AO16" s="89">
        <f>SUMIFS('Unit Sales'!$Q:$Q,'Unit Sales'!$U:$U,'Monthly cashflow'!$B$15,'Unit Sales'!$C:$C,'Monthly cashflow'!$C16,'Unit Sales'!$S:$S,'Monthly cashflow'!AO$3)</f>
        <v>0</v>
      </c>
      <c r="AP16" s="89">
        <f>SUMIFS('Unit Sales'!$Q:$Q,'Unit Sales'!$U:$U,'Monthly cashflow'!$B$15,'Unit Sales'!$C:$C,'Monthly cashflow'!$C16,'Unit Sales'!$S:$S,'Monthly cashflow'!AP$3)</f>
        <v>0</v>
      </c>
      <c r="AQ16" s="89">
        <f>SUMIFS('Unit Sales'!$Q:$Q,'Unit Sales'!$U:$U,'Monthly cashflow'!$B$15,'Unit Sales'!$C:$C,'Monthly cashflow'!$C16,'Unit Sales'!$S:$S,'Monthly cashflow'!AQ$3)</f>
        <v>0</v>
      </c>
      <c r="AR16" s="89">
        <f>SUMIFS('Unit Sales'!$Q:$Q,'Unit Sales'!$U:$U,'Monthly cashflow'!$B$15,'Unit Sales'!$C:$C,'Monthly cashflow'!$C16,'Unit Sales'!$S:$S,'Monthly cashflow'!AR$3)</f>
        <v>0</v>
      </c>
      <c r="AS16" s="89">
        <f>SUMIFS('Unit Sales'!$Q:$Q,'Unit Sales'!$U:$U,'Monthly cashflow'!$B$15,'Unit Sales'!$C:$C,'Monthly cashflow'!$C16,'Unit Sales'!$S:$S,'Monthly cashflow'!AS$3)</f>
        <v>0</v>
      </c>
      <c r="AT16" s="89">
        <f>SUMIFS('Unit Sales'!$Q:$Q,'Unit Sales'!$U:$U,'Monthly cashflow'!$B$15,'Unit Sales'!$C:$C,'Monthly cashflow'!$C16,'Unit Sales'!$S:$S,'Monthly cashflow'!AT$3)</f>
        <v>0</v>
      </c>
      <c r="AU16" s="89">
        <f>SUMIFS('Unit Sales'!$Q:$Q,'Unit Sales'!$U:$U,'Monthly cashflow'!$B$15,'Unit Sales'!$C:$C,'Monthly cashflow'!$C16,'Unit Sales'!$S:$S,'Monthly cashflow'!AU$3)</f>
        <v>0</v>
      </c>
      <c r="AV16" s="89">
        <f>SUMIFS('Unit Sales'!$Q:$Q,'Unit Sales'!$U:$U,'Monthly cashflow'!$B$15,'Unit Sales'!$C:$C,'Monthly cashflow'!$C16,'Unit Sales'!$S:$S,'Monthly cashflow'!AV$3)</f>
        <v>0</v>
      </c>
      <c r="AW16" s="89">
        <f>SUMIFS('Unit Sales'!$Q:$Q,'Unit Sales'!$U:$U,'Monthly cashflow'!$B$15,'Unit Sales'!$C:$C,'Monthly cashflow'!$C16,'Unit Sales'!$S:$S,'Monthly cashflow'!AW$3)</f>
        <v>0</v>
      </c>
      <c r="AX16" s="89">
        <f>SUMIFS('Unit Sales'!$Q:$Q,'Unit Sales'!$U:$U,'Monthly cashflow'!$B$15,'Unit Sales'!$C:$C,'Monthly cashflow'!$C16,'Unit Sales'!$S:$S,'Monthly cashflow'!AX$3)</f>
        <v>0</v>
      </c>
      <c r="AY16" s="89">
        <f>SUMIFS('Unit Sales'!$Q:$Q,'Unit Sales'!$U:$U,'Monthly cashflow'!$B$15,'Unit Sales'!$C:$C,'Monthly cashflow'!$C16,'Unit Sales'!$S:$S,'Monthly cashflow'!AY$3)</f>
        <v>0</v>
      </c>
      <c r="AZ16" s="89">
        <f>SUMIFS('Unit Sales'!$Q:$Q,'Unit Sales'!$U:$U,'Monthly cashflow'!$B$15,'Unit Sales'!$C:$C,'Monthly cashflow'!$C16,'Unit Sales'!$S:$S,'Monthly cashflow'!AZ$3)</f>
        <v>0</v>
      </c>
      <c r="BA16" s="89">
        <f>SUMIFS('Unit Sales'!$Q:$Q,'Unit Sales'!$U:$U,'Monthly cashflow'!$B$15,'Unit Sales'!$C:$C,'Monthly cashflow'!$C16,'Unit Sales'!$S:$S,'Monthly cashflow'!BA$3)</f>
        <v>0</v>
      </c>
      <c r="BB16" s="89">
        <f>SUMIFS('Unit Sales'!$Q:$Q,'Unit Sales'!$U:$U,'Monthly cashflow'!$B$15,'Unit Sales'!$C:$C,'Monthly cashflow'!$C16,'Unit Sales'!$S:$S,'Monthly cashflow'!BB$3)</f>
        <v>0</v>
      </c>
      <c r="BC16" s="89">
        <f>SUMIFS('Unit Sales'!$Q:$Q,'Unit Sales'!$U:$U,'Monthly cashflow'!$B$15,'Unit Sales'!$C:$C,'Monthly cashflow'!$C16,'Unit Sales'!$S:$S,'Monthly cashflow'!BC$3)</f>
        <v>0</v>
      </c>
      <c r="BD16" s="89">
        <f>SUMIFS('Unit Sales'!$Q:$Q,'Unit Sales'!$U:$U,'Monthly cashflow'!$B$15,'Unit Sales'!$C:$C,'Monthly cashflow'!$C16,'Unit Sales'!$S:$S,'Monthly cashflow'!BD$3)</f>
        <v>0</v>
      </c>
      <c r="BE16" s="89">
        <f>SUMIFS('Unit Sales'!$Q:$Q,'Unit Sales'!$U:$U,'Monthly cashflow'!$B$15,'Unit Sales'!$C:$C,'Monthly cashflow'!$C16,'Unit Sales'!$S:$S,'Monthly cashflow'!BE$3)</f>
        <v>0</v>
      </c>
      <c r="BF16" s="89">
        <f>SUMIFS('Unit Sales'!$Q:$Q,'Unit Sales'!$U:$U,'Monthly cashflow'!$B$15,'Unit Sales'!$C:$C,'Monthly cashflow'!$C16,'Unit Sales'!$S:$S,'Monthly cashflow'!BF$3)</f>
        <v>0</v>
      </c>
      <c r="BG16" s="89">
        <f>SUMIFS('Unit Sales'!$Q:$Q,'Unit Sales'!$U:$U,'Monthly cashflow'!$B$15,'Unit Sales'!$C:$C,'Monthly cashflow'!$C16,'Unit Sales'!$S:$S,'Monthly cashflow'!BG$3)</f>
        <v>0</v>
      </c>
      <c r="BH16" s="89">
        <f>SUMIFS('Unit Sales'!$Q:$Q,'Unit Sales'!$U:$U,'Monthly cashflow'!$B$15,'Unit Sales'!$C:$C,'Monthly cashflow'!$C16,'Unit Sales'!$S:$S,'Monthly cashflow'!BH$3)</f>
        <v>0</v>
      </c>
      <c r="BI16" s="89">
        <f>SUMIFS('Unit Sales'!$Q:$Q,'Unit Sales'!$U:$U,'Monthly cashflow'!$B$15,'Unit Sales'!$C:$C,'Monthly cashflow'!$C16,'Unit Sales'!$S:$S,'Monthly cashflow'!BI$3)</f>
        <v>0</v>
      </c>
      <c r="BJ16" s="89">
        <f>SUMIFS('Unit Sales'!$Q:$Q,'Unit Sales'!$U:$U,'Monthly cashflow'!$B$15,'Unit Sales'!$C:$C,'Monthly cashflow'!$C16,'Unit Sales'!$S:$S,'Monthly cashflow'!BJ$3)</f>
        <v>0</v>
      </c>
      <c r="BK16" s="89">
        <f>SUMIFS('Unit Sales'!$Q:$Q,'Unit Sales'!$U:$U,'Monthly cashflow'!$B$15,'Unit Sales'!$C:$C,'Monthly cashflow'!$C16,'Unit Sales'!$S:$S,'Monthly cashflow'!BK$3)</f>
        <v>0</v>
      </c>
      <c r="BL16" s="89">
        <f>SUMIFS('Unit Sales'!$Q:$Q,'Unit Sales'!$U:$U,'Monthly cashflow'!$B$15,'Unit Sales'!$C:$C,'Monthly cashflow'!$C16,'Unit Sales'!$S:$S,'Monthly cashflow'!BL$3)</f>
        <v>0</v>
      </c>
      <c r="BM16" s="89">
        <f>SUMIFS('Unit Sales'!$Q:$Q,'Unit Sales'!$U:$U,'Monthly cashflow'!$B$15,'Unit Sales'!$C:$C,'Monthly cashflow'!$C16,'Unit Sales'!$S:$S,'Monthly cashflow'!BM$3)</f>
        <v>0</v>
      </c>
      <c r="BN16" s="89">
        <f>SUMIFS('Unit Sales'!$Q:$Q,'Unit Sales'!$U:$U,'Monthly cashflow'!$B$15,'Unit Sales'!$C:$C,'Monthly cashflow'!$C16,'Unit Sales'!$S:$S,'Monthly cashflow'!BN$3)</f>
        <v>0</v>
      </c>
      <c r="BO16" s="89">
        <f>SUMIFS('Unit Sales'!$Q:$Q,'Unit Sales'!$U:$U,'Monthly cashflow'!$B$15,'Unit Sales'!$C:$C,'Monthly cashflow'!$C16,'Unit Sales'!$S:$S,'Monthly cashflow'!BO$3)</f>
        <v>0</v>
      </c>
      <c r="BP16" s="89">
        <f>SUMIFS('Unit Sales'!$Q:$Q,'Unit Sales'!$U:$U,'Monthly cashflow'!$B$15,'Unit Sales'!$C:$C,'Monthly cashflow'!$C16,'Unit Sales'!$S:$S,'Monthly cashflow'!BP$3)</f>
        <v>0</v>
      </c>
      <c r="BQ16" s="89">
        <f>SUMIFS('Unit Sales'!$Q:$Q,'Unit Sales'!$U:$U,'Monthly cashflow'!$B$15,'Unit Sales'!$C:$C,'Monthly cashflow'!$C16,'Unit Sales'!$S:$S,'Monthly cashflow'!BQ$3)</f>
        <v>0</v>
      </c>
      <c r="BR16" s="89">
        <f>SUMIFS('Unit Sales'!$Q:$Q,'Unit Sales'!$U:$U,'Monthly cashflow'!$B$15,'Unit Sales'!$C:$C,'Monthly cashflow'!$C16,'Unit Sales'!$S:$S,'Monthly cashflow'!BR$3)</f>
        <v>0</v>
      </c>
      <c r="BS16" s="89">
        <f>SUMIFS('Unit Sales'!$Q:$Q,'Unit Sales'!$U:$U,'Monthly cashflow'!$B$15,'Unit Sales'!$C:$C,'Monthly cashflow'!$C16,'Unit Sales'!$S:$S,'Monthly cashflow'!BS$3)</f>
        <v>0</v>
      </c>
      <c r="BT16" s="89">
        <f>SUMIFS('Unit Sales'!$Q:$Q,'Unit Sales'!$U:$U,'Monthly cashflow'!$B$15,'Unit Sales'!$C:$C,'Monthly cashflow'!$C16,'Unit Sales'!$S:$S,'Monthly cashflow'!BT$3)</f>
        <v>0</v>
      </c>
      <c r="BU16" s="89">
        <f>SUMIFS('Unit Sales'!$Q:$Q,'Unit Sales'!$U:$U,'Monthly cashflow'!$B$15,'Unit Sales'!$C:$C,'Monthly cashflow'!$C16,'Unit Sales'!$S:$S,'Monthly cashflow'!BU$3)</f>
        <v>0</v>
      </c>
      <c r="BV16" s="89">
        <f>SUMIFS('Unit Sales'!$Q:$Q,'Unit Sales'!$U:$U,'Monthly cashflow'!$B$15,'Unit Sales'!$C:$C,'Monthly cashflow'!$C16,'Unit Sales'!$S:$S,'Monthly cashflow'!BV$3)</f>
        <v>0</v>
      </c>
      <c r="BW16" s="89">
        <f>SUMIFS('Unit Sales'!$Q:$Q,'Unit Sales'!$U:$U,'Monthly cashflow'!$B$15,'Unit Sales'!$C:$C,'Monthly cashflow'!$C16,'Unit Sales'!$S:$S,'Monthly cashflow'!BW$3)</f>
        <v>0</v>
      </c>
      <c r="BX16" s="89">
        <f>SUMIFS('Unit Sales'!$Q:$Q,'Unit Sales'!$U:$U,'Monthly cashflow'!$B$15,'Unit Sales'!$C:$C,'Monthly cashflow'!$C16,'Unit Sales'!$S:$S,'Monthly cashflow'!BX$3)</f>
        <v>0</v>
      </c>
      <c r="BY16" s="89">
        <f>SUMIFS('Unit Sales'!$Q:$Q,'Unit Sales'!$U:$U,'Monthly cashflow'!$B$15,'Unit Sales'!$C:$C,'Monthly cashflow'!$C16,'Unit Sales'!$S:$S,'Monthly cashflow'!BY$3)</f>
        <v>0</v>
      </c>
      <c r="BZ16" s="89">
        <f>SUMIFS('Unit Sales'!$Q:$Q,'Unit Sales'!$U:$U,'Monthly cashflow'!$B$15,'Unit Sales'!$C:$C,'Monthly cashflow'!$C16,'Unit Sales'!$S:$S,'Monthly cashflow'!BZ$3)</f>
        <v>0</v>
      </c>
      <c r="CA16" s="89">
        <f>SUMIFS('Unit Sales'!$Q:$Q,'Unit Sales'!$U:$U,'Monthly cashflow'!$B$15,'Unit Sales'!$C:$C,'Monthly cashflow'!$C16,'Unit Sales'!$S:$S,'Monthly cashflow'!CA$3)</f>
        <v>0</v>
      </c>
      <c r="CB16" s="89">
        <f>SUMIFS('Unit Sales'!$Q:$Q,'Unit Sales'!$U:$U,'Monthly cashflow'!$B$15,'Unit Sales'!$C:$C,'Monthly cashflow'!$C16,'Unit Sales'!$S:$S,'Monthly cashflow'!CB$3)</f>
        <v>0</v>
      </c>
      <c r="CC16" s="89">
        <f>SUMIFS('Unit Sales'!$Q:$Q,'Unit Sales'!$U:$U,'Monthly cashflow'!$B$15,'Unit Sales'!$C:$C,'Monthly cashflow'!$C16,'Unit Sales'!$S:$S,'Monthly cashflow'!CC$3)</f>
        <v>0</v>
      </c>
      <c r="CD16" s="89">
        <f>SUMIFS('Unit Sales'!$Q:$Q,'Unit Sales'!$U:$U,'Monthly cashflow'!$B$15,'Unit Sales'!$C:$C,'Monthly cashflow'!$C16,'Unit Sales'!$S:$S,'Monthly cashflow'!CD$3)</f>
        <v>0</v>
      </c>
      <c r="CE16" s="89">
        <f>SUMIFS('Unit Sales'!$Q:$Q,'Unit Sales'!$U:$U,'Monthly cashflow'!$B$15,'Unit Sales'!$C:$C,'Monthly cashflow'!$C16,'Unit Sales'!$S:$S,'Monthly cashflow'!CE$3)</f>
        <v>0</v>
      </c>
      <c r="CF16" s="89">
        <f>SUMIFS('Unit Sales'!$Q:$Q,'Unit Sales'!$U:$U,'Monthly cashflow'!$B$15,'Unit Sales'!$C:$C,'Monthly cashflow'!$C16,'Unit Sales'!$S:$S,'Monthly cashflow'!CF$3)</f>
        <v>0</v>
      </c>
      <c r="CG16" s="89">
        <f>SUMIFS('Unit Sales'!$Q:$Q,'Unit Sales'!$U:$U,'Monthly cashflow'!$B$15,'Unit Sales'!$C:$C,'Monthly cashflow'!$C16,'Unit Sales'!$S:$S,'Monthly cashflow'!CG$3)</f>
        <v>0</v>
      </c>
      <c r="CH16" s="89">
        <f>SUMIFS('Unit Sales'!$Q:$Q,'Unit Sales'!$U:$U,'Monthly cashflow'!$B$15,'Unit Sales'!$C:$C,'Monthly cashflow'!$C16,'Unit Sales'!$S:$S,'Monthly cashflow'!CH$3)</f>
        <v>0</v>
      </c>
      <c r="CI16" s="89">
        <f>SUMIFS('Unit Sales'!$Q:$Q,'Unit Sales'!$U:$U,'Monthly cashflow'!$B$15,'Unit Sales'!$C:$C,'Monthly cashflow'!$C16,'Unit Sales'!$S:$S,'Monthly cashflow'!CI$3)</f>
        <v>0</v>
      </c>
      <c r="CJ16" s="89">
        <f>SUMIFS('Unit Sales'!$Q:$Q,'Unit Sales'!$U:$U,'Monthly cashflow'!$B$15,'Unit Sales'!$C:$C,'Monthly cashflow'!$C16,'Unit Sales'!$S:$S,'Monthly cashflow'!CJ$3)</f>
        <v>0</v>
      </c>
      <c r="CK16" s="89">
        <f>SUMIFS('Unit Sales'!$Q:$Q,'Unit Sales'!$U:$U,'Monthly cashflow'!$B$15,'Unit Sales'!$C:$C,'Monthly cashflow'!$C16,'Unit Sales'!$S:$S,'Monthly cashflow'!CK$3)</f>
        <v>0</v>
      </c>
      <c r="CL16" s="89">
        <f>SUMIFS('Unit Sales'!$Q:$Q,'Unit Sales'!$U:$U,'Monthly cashflow'!$B$15,'Unit Sales'!$C:$C,'Monthly cashflow'!$C16,'Unit Sales'!$S:$S,'Monthly cashflow'!CL$3)</f>
        <v>0</v>
      </c>
      <c r="CM16" s="89">
        <f>SUMIFS('Unit Sales'!$Q:$Q,'Unit Sales'!$U:$U,'Monthly cashflow'!$B$15,'Unit Sales'!$C:$C,'Monthly cashflow'!$C16,'Unit Sales'!$S:$S,'Monthly cashflow'!CM$3)</f>
        <v>0</v>
      </c>
      <c r="CN16" s="89">
        <f>SUMIFS('Unit Sales'!$Q:$Q,'Unit Sales'!$U:$U,'Monthly cashflow'!$B$15,'Unit Sales'!$C:$C,'Monthly cashflow'!$C16,'Unit Sales'!$S:$S,'Monthly cashflow'!CN$3)</f>
        <v>0</v>
      </c>
      <c r="CO16" s="89">
        <f>SUMIFS('Unit Sales'!$Q:$Q,'Unit Sales'!$U:$U,'Monthly cashflow'!$B$15,'Unit Sales'!$C:$C,'Monthly cashflow'!$C16,'Unit Sales'!$S:$S,'Monthly cashflow'!CO$3)</f>
        <v>0</v>
      </c>
      <c r="CP16" s="89">
        <f>SUMIFS('Unit Sales'!$Q:$Q,'Unit Sales'!$U:$U,'Monthly cashflow'!$B$15,'Unit Sales'!$C:$C,'Monthly cashflow'!$C16,'Unit Sales'!$S:$S,'Monthly cashflow'!CP$3)</f>
        <v>0</v>
      </c>
      <c r="CQ16" s="89">
        <f>SUMIFS('Unit Sales'!$Q:$Q,'Unit Sales'!$U:$U,'Monthly cashflow'!$B$15,'Unit Sales'!$C:$C,'Monthly cashflow'!$C16,'Unit Sales'!$S:$S,'Monthly cashflow'!CQ$3)</f>
        <v>0</v>
      </c>
      <c r="CR16" s="89">
        <f>SUMIFS('Unit Sales'!$Q:$Q,'Unit Sales'!$U:$U,'Monthly cashflow'!$B$15,'Unit Sales'!$C:$C,'Monthly cashflow'!$C16,'Unit Sales'!$S:$S,'Monthly cashflow'!CR$3)</f>
        <v>0</v>
      </c>
      <c r="CS16" s="89">
        <f>SUMIFS('Unit Sales'!$Q:$Q,'Unit Sales'!$U:$U,'Monthly cashflow'!$B$15,'Unit Sales'!$C:$C,'Monthly cashflow'!$C16,'Unit Sales'!$S:$S,'Monthly cashflow'!CS$3)</f>
        <v>0</v>
      </c>
      <c r="CT16" s="89">
        <f>SUMIFS('Unit Sales'!$Q:$Q,'Unit Sales'!$U:$U,'Monthly cashflow'!$B$15,'Unit Sales'!$C:$C,'Monthly cashflow'!$C16,'Unit Sales'!$S:$S,'Monthly cashflow'!CT$3)</f>
        <v>0</v>
      </c>
      <c r="CU16" s="89">
        <f>SUMIFS('Unit Sales'!$Q:$Q,'Unit Sales'!$U:$U,'Monthly cashflow'!$B$15,'Unit Sales'!$C:$C,'Monthly cashflow'!$C16,'Unit Sales'!$S:$S,'Monthly cashflow'!CU$3)</f>
        <v>0</v>
      </c>
      <c r="CV16" s="89">
        <f>SUMIFS('Unit Sales'!$Q:$Q,'Unit Sales'!$U:$U,'Monthly cashflow'!$B$15,'Unit Sales'!$C:$C,'Monthly cashflow'!$C16,'Unit Sales'!$S:$S,'Monthly cashflow'!CV$3)</f>
        <v>0</v>
      </c>
      <c r="CW16" s="89">
        <f>SUMIFS('Unit Sales'!$Q:$Q,'Unit Sales'!$U:$U,'Monthly cashflow'!$B$15,'Unit Sales'!$C:$C,'Monthly cashflow'!$C16,'Unit Sales'!$S:$S,'Monthly cashflow'!CW$3)</f>
        <v>0</v>
      </c>
      <c r="CX16" s="89">
        <f>SUMIFS('Unit Sales'!$Q:$Q,'Unit Sales'!$U:$U,'Monthly cashflow'!$B$15,'Unit Sales'!$C:$C,'Monthly cashflow'!$C16,'Unit Sales'!$S:$S,'Monthly cashflow'!CX$3)</f>
        <v>0</v>
      </c>
      <c r="CY16" s="89">
        <f>SUMIFS('Unit Sales'!$Q:$Q,'Unit Sales'!$U:$U,'Monthly cashflow'!$B$15,'Unit Sales'!$C:$C,'Monthly cashflow'!$C16,'Unit Sales'!$S:$S,'Monthly cashflow'!CY$3)</f>
        <v>0</v>
      </c>
      <c r="CZ16" s="89">
        <f>SUMIFS('Unit Sales'!$Q:$Q,'Unit Sales'!$U:$U,'Monthly cashflow'!$B$15,'Unit Sales'!$C:$C,'Monthly cashflow'!$C16,'Unit Sales'!$S:$S,'Monthly cashflow'!CZ$3)</f>
        <v>0</v>
      </c>
      <c r="DA16" s="89">
        <f>SUMIFS('Unit Sales'!$Q:$Q,'Unit Sales'!$U:$U,'Monthly cashflow'!$B$15,'Unit Sales'!$C:$C,'Monthly cashflow'!$C16,'Unit Sales'!$S:$S,'Monthly cashflow'!DA$3)</f>
        <v>0</v>
      </c>
      <c r="DB16" s="89">
        <f>SUMIFS('Unit Sales'!$Q:$Q,'Unit Sales'!$U:$U,'Monthly cashflow'!$B$15,'Unit Sales'!$C:$C,'Monthly cashflow'!$C16,'Unit Sales'!$S:$S,'Monthly cashflow'!DB$3)</f>
        <v>0</v>
      </c>
      <c r="DC16" s="89">
        <f>SUMIFS('Unit Sales'!$Q:$Q,'Unit Sales'!$U:$U,'Monthly cashflow'!$B$15,'Unit Sales'!$C:$C,'Monthly cashflow'!$C16,'Unit Sales'!$S:$S,'Monthly cashflow'!DC$3)</f>
        <v>0</v>
      </c>
      <c r="DD16" s="89">
        <f>SUMIFS('Unit Sales'!$Q:$Q,'Unit Sales'!$U:$U,'Monthly cashflow'!$B$15,'Unit Sales'!$C:$C,'Monthly cashflow'!$C16,'Unit Sales'!$S:$S,'Monthly cashflow'!DD$3)</f>
        <v>0</v>
      </c>
      <c r="DE16" s="89">
        <f>SUMIFS('Unit Sales'!$Q:$Q,'Unit Sales'!$U:$U,'Monthly cashflow'!$B$15,'Unit Sales'!$C:$C,'Monthly cashflow'!$C16,'Unit Sales'!$S:$S,'Monthly cashflow'!DE$3)</f>
        <v>0</v>
      </c>
      <c r="DF16" s="89">
        <f>SUMIFS('Unit Sales'!$Q:$Q,'Unit Sales'!$U:$U,'Monthly cashflow'!$B$15,'Unit Sales'!$C:$C,'Monthly cashflow'!$C16,'Unit Sales'!$S:$S,'Monthly cashflow'!DF$3)</f>
        <v>0</v>
      </c>
      <c r="DG16" s="89">
        <f>SUMIFS('Unit Sales'!$Q:$Q,'Unit Sales'!$U:$U,'Monthly cashflow'!$B$15,'Unit Sales'!$C:$C,'Monthly cashflow'!$C16,'Unit Sales'!$S:$S,'Monthly cashflow'!DG$3)</f>
        <v>0</v>
      </c>
      <c r="DH16" s="89">
        <f>SUMIFS('Unit Sales'!$Q:$Q,'Unit Sales'!$U:$U,'Monthly cashflow'!$B$15,'Unit Sales'!$C:$C,'Monthly cashflow'!$C16,'Unit Sales'!$S:$S,'Monthly cashflow'!DH$3)</f>
        <v>0</v>
      </c>
      <c r="DI16" s="89">
        <f>SUMIFS('Unit Sales'!$Q:$Q,'Unit Sales'!$U:$U,'Monthly cashflow'!$B$15,'Unit Sales'!$C:$C,'Monthly cashflow'!$C16,'Unit Sales'!$S:$S,'Monthly cashflow'!DI$3)</f>
        <v>0</v>
      </c>
      <c r="DJ16" s="89">
        <f>SUMIFS('Unit Sales'!$Q:$Q,'Unit Sales'!$U:$U,'Monthly cashflow'!$B$15,'Unit Sales'!$C:$C,'Monthly cashflow'!$C16,'Unit Sales'!$S:$S,'Monthly cashflow'!DJ$3)</f>
        <v>0</v>
      </c>
      <c r="DK16" s="89">
        <f>SUMIFS('Unit Sales'!$Q:$Q,'Unit Sales'!$U:$U,'Monthly cashflow'!$B$15,'Unit Sales'!$C:$C,'Monthly cashflow'!$C16,'Unit Sales'!$S:$S,'Monthly cashflow'!DK$3)</f>
        <v>0</v>
      </c>
      <c r="DL16" s="89">
        <f>SUMIFS('Unit Sales'!$Q:$Q,'Unit Sales'!$U:$U,'Monthly cashflow'!$B$15,'Unit Sales'!$C:$C,'Monthly cashflow'!$C16,'Unit Sales'!$S:$S,'Monthly cashflow'!DL$3)</f>
        <v>0</v>
      </c>
      <c r="DM16" s="89">
        <f>SUMIFS('Unit Sales'!$Q:$Q,'Unit Sales'!$U:$U,'Monthly cashflow'!$B$15,'Unit Sales'!$C:$C,'Monthly cashflow'!$C16,'Unit Sales'!$S:$S,'Monthly cashflow'!DM$3)</f>
        <v>0</v>
      </c>
      <c r="DN16" s="89">
        <f>SUMIFS('Unit Sales'!$Q:$Q,'Unit Sales'!$U:$U,'Monthly cashflow'!$B$15,'Unit Sales'!$C:$C,'Monthly cashflow'!$C16,'Unit Sales'!$S:$S,'Monthly cashflow'!DN$3)</f>
        <v>0</v>
      </c>
      <c r="DO16" s="89">
        <f>SUMIFS('Unit Sales'!$Q:$Q,'Unit Sales'!$U:$U,'Monthly cashflow'!$B$15,'Unit Sales'!$C:$C,'Monthly cashflow'!$C16,'Unit Sales'!$S:$S,'Monthly cashflow'!DO$3)</f>
        <v>0</v>
      </c>
      <c r="DP16" s="89">
        <f>SUMIFS('Unit Sales'!$Q:$Q,'Unit Sales'!$U:$U,'Monthly cashflow'!$B$15,'Unit Sales'!$C:$C,'Monthly cashflow'!$C16,'Unit Sales'!$S:$S,'Monthly cashflow'!DP$3)</f>
        <v>0</v>
      </c>
      <c r="DQ16" s="89">
        <f>SUMIFS('Unit Sales'!$Q:$Q,'Unit Sales'!$U:$U,'Monthly cashflow'!$B$15,'Unit Sales'!$C:$C,'Monthly cashflow'!$C16,'Unit Sales'!$S:$S,'Monthly cashflow'!DQ$3)</f>
        <v>0</v>
      </c>
      <c r="DR16" s="89">
        <f>SUMIFS('Unit Sales'!$Q:$Q,'Unit Sales'!$U:$U,'Monthly cashflow'!$B$15,'Unit Sales'!$C:$C,'Monthly cashflow'!$C16,'Unit Sales'!$S:$S,'Monthly cashflow'!DR$3)</f>
        <v>0</v>
      </c>
      <c r="DS16" s="89">
        <f>SUMIFS('Unit Sales'!$Q:$Q,'Unit Sales'!$U:$U,'Monthly cashflow'!$B$15,'Unit Sales'!$C:$C,'Monthly cashflow'!$C16,'Unit Sales'!$S:$S,'Monthly cashflow'!DS$3)</f>
        <v>0</v>
      </c>
      <c r="DT16" s="89">
        <f>SUMIFS('Unit Sales'!$Q:$Q,'Unit Sales'!$U:$U,'Monthly cashflow'!$B$15,'Unit Sales'!$C:$C,'Monthly cashflow'!$C16,'Unit Sales'!$S:$S,'Monthly cashflow'!DT$3)</f>
        <v>0</v>
      </c>
    </row>
    <row r="17" spans="2:124" x14ac:dyDescent="0.3">
      <c r="B17" s="21"/>
      <c r="C17" s="3" t="s">
        <v>15</v>
      </c>
      <c r="D17" s="88">
        <f t="shared" si="0"/>
        <v>0</v>
      </c>
      <c r="E17" s="89">
        <f>SUMIFS('Unit Sales'!$Q:$Q,'Unit Sales'!$U:$U,'Monthly cashflow'!$B$15,'Unit Sales'!$C:$C,'Monthly cashflow'!$C17,'Unit Sales'!$S:$S,'Monthly cashflow'!E$3)</f>
        <v>0</v>
      </c>
      <c r="F17" s="89">
        <f>SUMIFS('Unit Sales'!$Q:$Q,'Unit Sales'!$U:$U,'Monthly cashflow'!$B$15,'Unit Sales'!$C:$C,'Monthly cashflow'!$C17,'Unit Sales'!$S:$S,'Monthly cashflow'!F$3)</f>
        <v>0</v>
      </c>
      <c r="G17" s="89">
        <f>SUMIFS('Unit Sales'!$Q:$Q,'Unit Sales'!$U:$U,'Monthly cashflow'!$B$15,'Unit Sales'!$C:$C,'Monthly cashflow'!$C17,'Unit Sales'!$S:$S,'Monthly cashflow'!G$3)</f>
        <v>0</v>
      </c>
      <c r="H17" s="89">
        <f>SUMIFS('Unit Sales'!$Q:$Q,'Unit Sales'!$U:$U,'Monthly cashflow'!$B$15,'Unit Sales'!$C:$C,'Monthly cashflow'!$C17,'Unit Sales'!$S:$S,'Monthly cashflow'!H$3)</f>
        <v>0</v>
      </c>
      <c r="I17" s="89">
        <f>SUMIFS('Unit Sales'!$Q:$Q,'Unit Sales'!$U:$U,'Monthly cashflow'!$B$15,'Unit Sales'!$C:$C,'Monthly cashflow'!$C17,'Unit Sales'!$S:$S,'Monthly cashflow'!I$3)</f>
        <v>0</v>
      </c>
      <c r="J17" s="89">
        <f>SUMIFS('Unit Sales'!$Q:$Q,'Unit Sales'!$U:$U,'Monthly cashflow'!$B$15,'Unit Sales'!$C:$C,'Monthly cashflow'!$C17,'Unit Sales'!$S:$S,'Monthly cashflow'!J$3)</f>
        <v>0</v>
      </c>
      <c r="K17" s="89">
        <f>SUMIFS('Unit Sales'!$Q:$Q,'Unit Sales'!$U:$U,'Monthly cashflow'!$B$15,'Unit Sales'!$C:$C,'Monthly cashflow'!$C17,'Unit Sales'!$S:$S,'Monthly cashflow'!K$3)</f>
        <v>0</v>
      </c>
      <c r="L17" s="89">
        <f>SUMIFS('Unit Sales'!$Q:$Q,'Unit Sales'!$U:$U,'Monthly cashflow'!$B$15,'Unit Sales'!$C:$C,'Monthly cashflow'!$C17,'Unit Sales'!$S:$S,'Monthly cashflow'!L$3)</f>
        <v>0</v>
      </c>
      <c r="M17" s="89">
        <f>SUMIFS('Unit Sales'!$Q:$Q,'Unit Sales'!$U:$U,'Monthly cashflow'!$B$15,'Unit Sales'!$C:$C,'Monthly cashflow'!$C17,'Unit Sales'!$S:$S,'Monthly cashflow'!M$3)</f>
        <v>0</v>
      </c>
      <c r="N17" s="89">
        <f>SUMIFS('Unit Sales'!$Q:$Q,'Unit Sales'!$U:$U,'Monthly cashflow'!$B$15,'Unit Sales'!$C:$C,'Monthly cashflow'!$C17,'Unit Sales'!$S:$S,'Monthly cashflow'!N$3)</f>
        <v>0</v>
      </c>
      <c r="O17" s="89">
        <f>SUMIFS('Unit Sales'!$Q:$Q,'Unit Sales'!$U:$U,'Monthly cashflow'!$B$15,'Unit Sales'!$C:$C,'Monthly cashflow'!$C17,'Unit Sales'!$S:$S,'Monthly cashflow'!O$3)</f>
        <v>0</v>
      </c>
      <c r="P17" s="89">
        <f>SUMIFS('Unit Sales'!$Q:$Q,'Unit Sales'!$U:$U,'Monthly cashflow'!$B$15,'Unit Sales'!$C:$C,'Monthly cashflow'!$C17,'Unit Sales'!$S:$S,'Monthly cashflow'!P$3)</f>
        <v>0</v>
      </c>
      <c r="Q17" s="89">
        <f>SUMIFS('Unit Sales'!$Q:$Q,'Unit Sales'!$U:$U,'Monthly cashflow'!$B$15,'Unit Sales'!$C:$C,'Monthly cashflow'!$C17,'Unit Sales'!$S:$S,'Monthly cashflow'!Q$3)</f>
        <v>0</v>
      </c>
      <c r="R17" s="89">
        <f>SUMIFS('Unit Sales'!$Q:$Q,'Unit Sales'!$U:$U,'Monthly cashflow'!$B$15,'Unit Sales'!$C:$C,'Monthly cashflow'!$C17,'Unit Sales'!$S:$S,'Monthly cashflow'!R$3)</f>
        <v>0</v>
      </c>
      <c r="S17" s="89">
        <f>SUMIFS('Unit Sales'!$Q:$Q,'Unit Sales'!$U:$U,'Monthly cashflow'!$B$15,'Unit Sales'!$C:$C,'Monthly cashflow'!$C17,'Unit Sales'!$S:$S,'Monthly cashflow'!S$3)</f>
        <v>0</v>
      </c>
      <c r="T17" s="89">
        <f>SUMIFS('Unit Sales'!$Q:$Q,'Unit Sales'!$U:$U,'Monthly cashflow'!$B$15,'Unit Sales'!$C:$C,'Monthly cashflow'!$C17,'Unit Sales'!$S:$S,'Monthly cashflow'!T$3)</f>
        <v>0</v>
      </c>
      <c r="U17" s="89">
        <f>SUMIFS('Unit Sales'!$Q:$Q,'Unit Sales'!$U:$U,'Monthly cashflow'!$B$15,'Unit Sales'!$C:$C,'Monthly cashflow'!$C17,'Unit Sales'!$S:$S,'Monthly cashflow'!U$3)</f>
        <v>0</v>
      </c>
      <c r="V17" s="89">
        <f>SUMIFS('Unit Sales'!$Q:$Q,'Unit Sales'!$U:$U,'Monthly cashflow'!$B$15,'Unit Sales'!$C:$C,'Monthly cashflow'!$C17,'Unit Sales'!$S:$S,'Monthly cashflow'!V$3)</f>
        <v>0</v>
      </c>
      <c r="W17" s="89">
        <f>SUMIFS('Unit Sales'!$Q:$Q,'Unit Sales'!$U:$U,'Monthly cashflow'!$B$15,'Unit Sales'!$C:$C,'Monthly cashflow'!$C17,'Unit Sales'!$S:$S,'Monthly cashflow'!W$3)</f>
        <v>0</v>
      </c>
      <c r="X17" s="89">
        <f>SUMIFS('Unit Sales'!$Q:$Q,'Unit Sales'!$U:$U,'Monthly cashflow'!$B$15,'Unit Sales'!$C:$C,'Monthly cashflow'!$C17,'Unit Sales'!$S:$S,'Monthly cashflow'!X$3)</f>
        <v>0</v>
      </c>
      <c r="Y17" s="89">
        <f>SUMIFS('Unit Sales'!$Q:$Q,'Unit Sales'!$U:$U,'Monthly cashflow'!$B$15,'Unit Sales'!$C:$C,'Monthly cashflow'!$C17,'Unit Sales'!$S:$S,'Monthly cashflow'!Y$3)</f>
        <v>0</v>
      </c>
      <c r="Z17" s="89">
        <f>SUMIFS('Unit Sales'!$Q:$Q,'Unit Sales'!$U:$U,'Monthly cashflow'!$B$15,'Unit Sales'!$C:$C,'Monthly cashflow'!$C17,'Unit Sales'!$S:$S,'Monthly cashflow'!Z$3)</f>
        <v>0</v>
      </c>
      <c r="AA17" s="89">
        <f>SUMIFS('Unit Sales'!$Q:$Q,'Unit Sales'!$U:$U,'Monthly cashflow'!$B$15,'Unit Sales'!$C:$C,'Monthly cashflow'!$C17,'Unit Sales'!$S:$S,'Monthly cashflow'!AA$3)</f>
        <v>0</v>
      </c>
      <c r="AB17" s="89">
        <f>SUMIFS('Unit Sales'!$Q:$Q,'Unit Sales'!$U:$U,'Monthly cashflow'!$B$15,'Unit Sales'!$C:$C,'Monthly cashflow'!$C17,'Unit Sales'!$S:$S,'Monthly cashflow'!AB$3)</f>
        <v>0</v>
      </c>
      <c r="AC17" s="89">
        <f>SUMIFS('Unit Sales'!$Q:$Q,'Unit Sales'!$U:$U,'Monthly cashflow'!$B$15,'Unit Sales'!$C:$C,'Monthly cashflow'!$C17,'Unit Sales'!$S:$S,'Monthly cashflow'!AC$3)</f>
        <v>0</v>
      </c>
      <c r="AD17" s="89">
        <f>SUMIFS('Unit Sales'!$Q:$Q,'Unit Sales'!$U:$U,'Monthly cashflow'!$B$15,'Unit Sales'!$C:$C,'Monthly cashflow'!$C17,'Unit Sales'!$S:$S,'Monthly cashflow'!AD$3)</f>
        <v>0</v>
      </c>
      <c r="AE17" s="89">
        <f>SUMIFS('Unit Sales'!$Q:$Q,'Unit Sales'!$U:$U,'Monthly cashflow'!$B$15,'Unit Sales'!$C:$C,'Monthly cashflow'!$C17,'Unit Sales'!$S:$S,'Monthly cashflow'!AE$3)</f>
        <v>0</v>
      </c>
      <c r="AF17" s="89">
        <f>SUMIFS('Unit Sales'!$Q:$Q,'Unit Sales'!$U:$U,'Monthly cashflow'!$B$15,'Unit Sales'!$C:$C,'Monthly cashflow'!$C17,'Unit Sales'!$S:$S,'Monthly cashflow'!AF$3)</f>
        <v>0</v>
      </c>
      <c r="AG17" s="89">
        <f>SUMIFS('Unit Sales'!$Q:$Q,'Unit Sales'!$U:$U,'Monthly cashflow'!$B$15,'Unit Sales'!$C:$C,'Monthly cashflow'!$C17,'Unit Sales'!$S:$S,'Monthly cashflow'!AG$3)</f>
        <v>0</v>
      </c>
      <c r="AH17" s="89">
        <f>SUMIFS('Unit Sales'!$Q:$Q,'Unit Sales'!$U:$U,'Monthly cashflow'!$B$15,'Unit Sales'!$C:$C,'Monthly cashflow'!$C17,'Unit Sales'!$S:$S,'Monthly cashflow'!AH$3)</f>
        <v>0</v>
      </c>
      <c r="AI17" s="89">
        <f>SUMIFS('Unit Sales'!$Q:$Q,'Unit Sales'!$U:$U,'Monthly cashflow'!$B$15,'Unit Sales'!$C:$C,'Monthly cashflow'!$C17,'Unit Sales'!$S:$S,'Monthly cashflow'!AI$3)</f>
        <v>0</v>
      </c>
      <c r="AJ17" s="89">
        <f>SUMIFS('Unit Sales'!$Q:$Q,'Unit Sales'!$U:$U,'Monthly cashflow'!$B$15,'Unit Sales'!$C:$C,'Monthly cashflow'!$C17,'Unit Sales'!$S:$S,'Monthly cashflow'!AJ$3)</f>
        <v>0</v>
      </c>
      <c r="AK17" s="89">
        <f>SUMIFS('Unit Sales'!$Q:$Q,'Unit Sales'!$U:$U,'Monthly cashflow'!$B$15,'Unit Sales'!$C:$C,'Monthly cashflow'!$C17,'Unit Sales'!$S:$S,'Monthly cashflow'!AK$3)</f>
        <v>0</v>
      </c>
      <c r="AL17" s="89">
        <f>SUMIFS('Unit Sales'!$Q:$Q,'Unit Sales'!$U:$U,'Monthly cashflow'!$B$15,'Unit Sales'!$C:$C,'Monthly cashflow'!$C17,'Unit Sales'!$S:$S,'Monthly cashflow'!AL$3)</f>
        <v>0</v>
      </c>
      <c r="AM17" s="89">
        <f>SUMIFS('Unit Sales'!$Q:$Q,'Unit Sales'!$U:$U,'Monthly cashflow'!$B$15,'Unit Sales'!$C:$C,'Monthly cashflow'!$C17,'Unit Sales'!$S:$S,'Monthly cashflow'!AM$3)</f>
        <v>0</v>
      </c>
      <c r="AN17" s="89">
        <f>SUMIFS('Unit Sales'!$Q:$Q,'Unit Sales'!$U:$U,'Monthly cashflow'!$B$15,'Unit Sales'!$C:$C,'Monthly cashflow'!$C17,'Unit Sales'!$S:$S,'Monthly cashflow'!AN$3)</f>
        <v>0</v>
      </c>
      <c r="AO17" s="89">
        <f>SUMIFS('Unit Sales'!$Q:$Q,'Unit Sales'!$U:$U,'Monthly cashflow'!$B$15,'Unit Sales'!$C:$C,'Monthly cashflow'!$C17,'Unit Sales'!$S:$S,'Monthly cashflow'!AO$3)</f>
        <v>0</v>
      </c>
      <c r="AP17" s="89">
        <f>SUMIFS('Unit Sales'!$Q:$Q,'Unit Sales'!$U:$U,'Monthly cashflow'!$B$15,'Unit Sales'!$C:$C,'Monthly cashflow'!$C17,'Unit Sales'!$S:$S,'Monthly cashflow'!AP$3)</f>
        <v>0</v>
      </c>
      <c r="AQ17" s="89">
        <f>SUMIFS('Unit Sales'!$Q:$Q,'Unit Sales'!$U:$U,'Monthly cashflow'!$B$15,'Unit Sales'!$C:$C,'Monthly cashflow'!$C17,'Unit Sales'!$S:$S,'Monthly cashflow'!AQ$3)</f>
        <v>0</v>
      </c>
      <c r="AR17" s="89">
        <f>SUMIFS('Unit Sales'!$Q:$Q,'Unit Sales'!$U:$U,'Monthly cashflow'!$B$15,'Unit Sales'!$C:$C,'Monthly cashflow'!$C17,'Unit Sales'!$S:$S,'Monthly cashflow'!AR$3)</f>
        <v>0</v>
      </c>
      <c r="AS17" s="89">
        <f>SUMIFS('Unit Sales'!$Q:$Q,'Unit Sales'!$U:$U,'Monthly cashflow'!$B$15,'Unit Sales'!$C:$C,'Monthly cashflow'!$C17,'Unit Sales'!$S:$S,'Monthly cashflow'!AS$3)</f>
        <v>0</v>
      </c>
      <c r="AT17" s="89">
        <f>SUMIFS('Unit Sales'!$Q:$Q,'Unit Sales'!$U:$U,'Monthly cashflow'!$B$15,'Unit Sales'!$C:$C,'Monthly cashflow'!$C17,'Unit Sales'!$S:$S,'Monthly cashflow'!AT$3)</f>
        <v>0</v>
      </c>
      <c r="AU17" s="89">
        <f>SUMIFS('Unit Sales'!$Q:$Q,'Unit Sales'!$U:$U,'Monthly cashflow'!$B$15,'Unit Sales'!$C:$C,'Monthly cashflow'!$C17,'Unit Sales'!$S:$S,'Monthly cashflow'!AU$3)</f>
        <v>0</v>
      </c>
      <c r="AV17" s="89">
        <f>SUMIFS('Unit Sales'!$Q:$Q,'Unit Sales'!$U:$U,'Monthly cashflow'!$B$15,'Unit Sales'!$C:$C,'Monthly cashflow'!$C17,'Unit Sales'!$S:$S,'Monthly cashflow'!AV$3)</f>
        <v>0</v>
      </c>
      <c r="AW17" s="89">
        <f>SUMIFS('Unit Sales'!$Q:$Q,'Unit Sales'!$U:$U,'Monthly cashflow'!$B$15,'Unit Sales'!$C:$C,'Monthly cashflow'!$C17,'Unit Sales'!$S:$S,'Monthly cashflow'!AW$3)</f>
        <v>0</v>
      </c>
      <c r="AX17" s="89">
        <f>SUMIFS('Unit Sales'!$Q:$Q,'Unit Sales'!$U:$U,'Monthly cashflow'!$B$15,'Unit Sales'!$C:$C,'Monthly cashflow'!$C17,'Unit Sales'!$S:$S,'Monthly cashflow'!AX$3)</f>
        <v>0</v>
      </c>
      <c r="AY17" s="89">
        <f>SUMIFS('Unit Sales'!$Q:$Q,'Unit Sales'!$U:$U,'Monthly cashflow'!$B$15,'Unit Sales'!$C:$C,'Monthly cashflow'!$C17,'Unit Sales'!$S:$S,'Monthly cashflow'!AY$3)</f>
        <v>0</v>
      </c>
      <c r="AZ17" s="89">
        <f>SUMIFS('Unit Sales'!$Q:$Q,'Unit Sales'!$U:$U,'Monthly cashflow'!$B$15,'Unit Sales'!$C:$C,'Monthly cashflow'!$C17,'Unit Sales'!$S:$S,'Monthly cashflow'!AZ$3)</f>
        <v>0</v>
      </c>
      <c r="BA17" s="89">
        <f>SUMIFS('Unit Sales'!$Q:$Q,'Unit Sales'!$U:$U,'Monthly cashflow'!$B$15,'Unit Sales'!$C:$C,'Monthly cashflow'!$C17,'Unit Sales'!$S:$S,'Monthly cashflow'!BA$3)</f>
        <v>0</v>
      </c>
      <c r="BB17" s="89">
        <f>SUMIFS('Unit Sales'!$Q:$Q,'Unit Sales'!$U:$U,'Monthly cashflow'!$B$15,'Unit Sales'!$C:$C,'Monthly cashflow'!$C17,'Unit Sales'!$S:$S,'Monthly cashflow'!BB$3)</f>
        <v>0</v>
      </c>
      <c r="BC17" s="89">
        <f>SUMIFS('Unit Sales'!$Q:$Q,'Unit Sales'!$U:$U,'Monthly cashflow'!$B$15,'Unit Sales'!$C:$C,'Monthly cashflow'!$C17,'Unit Sales'!$S:$S,'Monthly cashflow'!BC$3)</f>
        <v>0</v>
      </c>
      <c r="BD17" s="89">
        <f>SUMIFS('Unit Sales'!$Q:$Q,'Unit Sales'!$U:$U,'Monthly cashflow'!$B$15,'Unit Sales'!$C:$C,'Monthly cashflow'!$C17,'Unit Sales'!$S:$S,'Monthly cashflow'!BD$3)</f>
        <v>0</v>
      </c>
      <c r="BE17" s="89">
        <f>SUMIFS('Unit Sales'!$Q:$Q,'Unit Sales'!$U:$U,'Monthly cashflow'!$B$15,'Unit Sales'!$C:$C,'Monthly cashflow'!$C17,'Unit Sales'!$S:$S,'Monthly cashflow'!BE$3)</f>
        <v>0</v>
      </c>
      <c r="BF17" s="89">
        <f>SUMIFS('Unit Sales'!$Q:$Q,'Unit Sales'!$U:$U,'Monthly cashflow'!$B$15,'Unit Sales'!$C:$C,'Monthly cashflow'!$C17,'Unit Sales'!$S:$S,'Monthly cashflow'!BF$3)</f>
        <v>0</v>
      </c>
      <c r="BG17" s="89">
        <f>SUMIFS('Unit Sales'!$Q:$Q,'Unit Sales'!$U:$U,'Monthly cashflow'!$B$15,'Unit Sales'!$C:$C,'Monthly cashflow'!$C17,'Unit Sales'!$S:$S,'Monthly cashflow'!BG$3)</f>
        <v>0</v>
      </c>
      <c r="BH17" s="89">
        <f>SUMIFS('Unit Sales'!$Q:$Q,'Unit Sales'!$U:$U,'Monthly cashflow'!$B$15,'Unit Sales'!$C:$C,'Monthly cashflow'!$C17,'Unit Sales'!$S:$S,'Monthly cashflow'!BH$3)</f>
        <v>0</v>
      </c>
      <c r="BI17" s="89">
        <f>SUMIFS('Unit Sales'!$Q:$Q,'Unit Sales'!$U:$U,'Monthly cashflow'!$B$15,'Unit Sales'!$C:$C,'Monthly cashflow'!$C17,'Unit Sales'!$S:$S,'Monthly cashflow'!BI$3)</f>
        <v>0</v>
      </c>
      <c r="BJ17" s="89">
        <f>SUMIFS('Unit Sales'!$Q:$Q,'Unit Sales'!$U:$U,'Monthly cashflow'!$B$15,'Unit Sales'!$C:$C,'Monthly cashflow'!$C17,'Unit Sales'!$S:$S,'Monthly cashflow'!BJ$3)</f>
        <v>0</v>
      </c>
      <c r="BK17" s="89">
        <f>SUMIFS('Unit Sales'!$Q:$Q,'Unit Sales'!$U:$U,'Monthly cashflow'!$B$15,'Unit Sales'!$C:$C,'Monthly cashflow'!$C17,'Unit Sales'!$S:$S,'Monthly cashflow'!BK$3)</f>
        <v>0</v>
      </c>
      <c r="BL17" s="89">
        <f>SUMIFS('Unit Sales'!$Q:$Q,'Unit Sales'!$U:$U,'Monthly cashflow'!$B$15,'Unit Sales'!$C:$C,'Monthly cashflow'!$C17,'Unit Sales'!$S:$S,'Monthly cashflow'!BL$3)</f>
        <v>0</v>
      </c>
      <c r="BM17" s="89">
        <f>SUMIFS('Unit Sales'!$Q:$Q,'Unit Sales'!$U:$U,'Monthly cashflow'!$B$15,'Unit Sales'!$C:$C,'Monthly cashflow'!$C17,'Unit Sales'!$S:$S,'Monthly cashflow'!BM$3)</f>
        <v>0</v>
      </c>
      <c r="BN17" s="89">
        <f>SUMIFS('Unit Sales'!$Q:$Q,'Unit Sales'!$U:$U,'Monthly cashflow'!$B$15,'Unit Sales'!$C:$C,'Monthly cashflow'!$C17,'Unit Sales'!$S:$S,'Monthly cashflow'!BN$3)</f>
        <v>0</v>
      </c>
      <c r="BO17" s="89">
        <f>SUMIFS('Unit Sales'!$Q:$Q,'Unit Sales'!$U:$U,'Monthly cashflow'!$B$15,'Unit Sales'!$C:$C,'Monthly cashflow'!$C17,'Unit Sales'!$S:$S,'Monthly cashflow'!BO$3)</f>
        <v>0</v>
      </c>
      <c r="BP17" s="89">
        <f>SUMIFS('Unit Sales'!$Q:$Q,'Unit Sales'!$U:$U,'Monthly cashflow'!$B$15,'Unit Sales'!$C:$C,'Monthly cashflow'!$C17,'Unit Sales'!$S:$S,'Monthly cashflow'!BP$3)</f>
        <v>0</v>
      </c>
      <c r="BQ17" s="89">
        <f>SUMIFS('Unit Sales'!$Q:$Q,'Unit Sales'!$U:$U,'Monthly cashflow'!$B$15,'Unit Sales'!$C:$C,'Monthly cashflow'!$C17,'Unit Sales'!$S:$S,'Monthly cashflow'!BQ$3)</f>
        <v>0</v>
      </c>
      <c r="BR17" s="89">
        <f>SUMIFS('Unit Sales'!$Q:$Q,'Unit Sales'!$U:$U,'Monthly cashflow'!$B$15,'Unit Sales'!$C:$C,'Monthly cashflow'!$C17,'Unit Sales'!$S:$S,'Monthly cashflow'!BR$3)</f>
        <v>0</v>
      </c>
      <c r="BS17" s="89">
        <f>SUMIFS('Unit Sales'!$Q:$Q,'Unit Sales'!$U:$U,'Monthly cashflow'!$B$15,'Unit Sales'!$C:$C,'Monthly cashflow'!$C17,'Unit Sales'!$S:$S,'Monthly cashflow'!BS$3)</f>
        <v>0</v>
      </c>
      <c r="BT17" s="89">
        <f>SUMIFS('Unit Sales'!$Q:$Q,'Unit Sales'!$U:$U,'Monthly cashflow'!$B$15,'Unit Sales'!$C:$C,'Monthly cashflow'!$C17,'Unit Sales'!$S:$S,'Monthly cashflow'!BT$3)</f>
        <v>0</v>
      </c>
      <c r="BU17" s="89">
        <f>SUMIFS('Unit Sales'!$Q:$Q,'Unit Sales'!$U:$U,'Monthly cashflow'!$B$15,'Unit Sales'!$C:$C,'Monthly cashflow'!$C17,'Unit Sales'!$S:$S,'Monthly cashflow'!BU$3)</f>
        <v>0</v>
      </c>
      <c r="BV17" s="89">
        <f>SUMIFS('Unit Sales'!$Q:$Q,'Unit Sales'!$U:$U,'Monthly cashflow'!$B$15,'Unit Sales'!$C:$C,'Monthly cashflow'!$C17,'Unit Sales'!$S:$S,'Monthly cashflow'!BV$3)</f>
        <v>0</v>
      </c>
      <c r="BW17" s="89">
        <f>SUMIFS('Unit Sales'!$Q:$Q,'Unit Sales'!$U:$U,'Monthly cashflow'!$B$15,'Unit Sales'!$C:$C,'Monthly cashflow'!$C17,'Unit Sales'!$S:$S,'Monthly cashflow'!BW$3)</f>
        <v>0</v>
      </c>
      <c r="BX17" s="89">
        <f>SUMIFS('Unit Sales'!$Q:$Q,'Unit Sales'!$U:$U,'Monthly cashflow'!$B$15,'Unit Sales'!$C:$C,'Monthly cashflow'!$C17,'Unit Sales'!$S:$S,'Monthly cashflow'!BX$3)</f>
        <v>0</v>
      </c>
      <c r="BY17" s="89">
        <f>SUMIFS('Unit Sales'!$Q:$Q,'Unit Sales'!$U:$U,'Monthly cashflow'!$B$15,'Unit Sales'!$C:$C,'Monthly cashflow'!$C17,'Unit Sales'!$S:$S,'Monthly cashflow'!BY$3)</f>
        <v>0</v>
      </c>
      <c r="BZ17" s="89">
        <f>SUMIFS('Unit Sales'!$Q:$Q,'Unit Sales'!$U:$U,'Monthly cashflow'!$B$15,'Unit Sales'!$C:$C,'Monthly cashflow'!$C17,'Unit Sales'!$S:$S,'Monthly cashflow'!BZ$3)</f>
        <v>0</v>
      </c>
      <c r="CA17" s="89">
        <f>SUMIFS('Unit Sales'!$Q:$Q,'Unit Sales'!$U:$U,'Monthly cashflow'!$B$15,'Unit Sales'!$C:$C,'Monthly cashflow'!$C17,'Unit Sales'!$S:$S,'Monthly cashflow'!CA$3)</f>
        <v>0</v>
      </c>
      <c r="CB17" s="89">
        <f>SUMIFS('Unit Sales'!$Q:$Q,'Unit Sales'!$U:$U,'Monthly cashflow'!$B$15,'Unit Sales'!$C:$C,'Monthly cashflow'!$C17,'Unit Sales'!$S:$S,'Monthly cashflow'!CB$3)</f>
        <v>0</v>
      </c>
      <c r="CC17" s="89">
        <f>SUMIFS('Unit Sales'!$Q:$Q,'Unit Sales'!$U:$U,'Monthly cashflow'!$B$15,'Unit Sales'!$C:$C,'Monthly cashflow'!$C17,'Unit Sales'!$S:$S,'Monthly cashflow'!CC$3)</f>
        <v>0</v>
      </c>
      <c r="CD17" s="89">
        <f>SUMIFS('Unit Sales'!$Q:$Q,'Unit Sales'!$U:$U,'Monthly cashflow'!$B$15,'Unit Sales'!$C:$C,'Monthly cashflow'!$C17,'Unit Sales'!$S:$S,'Monthly cashflow'!CD$3)</f>
        <v>0</v>
      </c>
      <c r="CE17" s="89">
        <f>SUMIFS('Unit Sales'!$Q:$Q,'Unit Sales'!$U:$U,'Monthly cashflow'!$B$15,'Unit Sales'!$C:$C,'Monthly cashflow'!$C17,'Unit Sales'!$S:$S,'Monthly cashflow'!CE$3)</f>
        <v>0</v>
      </c>
      <c r="CF17" s="89">
        <f>SUMIFS('Unit Sales'!$Q:$Q,'Unit Sales'!$U:$U,'Monthly cashflow'!$B$15,'Unit Sales'!$C:$C,'Monthly cashflow'!$C17,'Unit Sales'!$S:$S,'Monthly cashflow'!CF$3)</f>
        <v>0</v>
      </c>
      <c r="CG17" s="89">
        <f>SUMIFS('Unit Sales'!$Q:$Q,'Unit Sales'!$U:$U,'Monthly cashflow'!$B$15,'Unit Sales'!$C:$C,'Monthly cashflow'!$C17,'Unit Sales'!$S:$S,'Monthly cashflow'!CG$3)</f>
        <v>0</v>
      </c>
      <c r="CH17" s="89">
        <f>SUMIFS('Unit Sales'!$Q:$Q,'Unit Sales'!$U:$U,'Monthly cashflow'!$B$15,'Unit Sales'!$C:$C,'Monthly cashflow'!$C17,'Unit Sales'!$S:$S,'Monthly cashflow'!CH$3)</f>
        <v>0</v>
      </c>
      <c r="CI17" s="89">
        <f>SUMIFS('Unit Sales'!$Q:$Q,'Unit Sales'!$U:$U,'Monthly cashflow'!$B$15,'Unit Sales'!$C:$C,'Monthly cashflow'!$C17,'Unit Sales'!$S:$S,'Monthly cashflow'!CI$3)</f>
        <v>0</v>
      </c>
      <c r="CJ17" s="89">
        <f>SUMIFS('Unit Sales'!$Q:$Q,'Unit Sales'!$U:$U,'Monthly cashflow'!$B$15,'Unit Sales'!$C:$C,'Monthly cashflow'!$C17,'Unit Sales'!$S:$S,'Monthly cashflow'!CJ$3)</f>
        <v>0</v>
      </c>
      <c r="CK17" s="89">
        <f>SUMIFS('Unit Sales'!$Q:$Q,'Unit Sales'!$U:$U,'Monthly cashflow'!$B$15,'Unit Sales'!$C:$C,'Monthly cashflow'!$C17,'Unit Sales'!$S:$S,'Monthly cashflow'!CK$3)</f>
        <v>0</v>
      </c>
      <c r="CL17" s="89">
        <f>SUMIFS('Unit Sales'!$Q:$Q,'Unit Sales'!$U:$U,'Monthly cashflow'!$B$15,'Unit Sales'!$C:$C,'Monthly cashflow'!$C17,'Unit Sales'!$S:$S,'Monthly cashflow'!CL$3)</f>
        <v>0</v>
      </c>
      <c r="CM17" s="89">
        <f>SUMIFS('Unit Sales'!$Q:$Q,'Unit Sales'!$U:$U,'Monthly cashflow'!$B$15,'Unit Sales'!$C:$C,'Monthly cashflow'!$C17,'Unit Sales'!$S:$S,'Monthly cashflow'!CM$3)</f>
        <v>0</v>
      </c>
      <c r="CN17" s="89">
        <f>SUMIFS('Unit Sales'!$Q:$Q,'Unit Sales'!$U:$U,'Monthly cashflow'!$B$15,'Unit Sales'!$C:$C,'Monthly cashflow'!$C17,'Unit Sales'!$S:$S,'Monthly cashflow'!CN$3)</f>
        <v>0</v>
      </c>
      <c r="CO17" s="89">
        <f>SUMIFS('Unit Sales'!$Q:$Q,'Unit Sales'!$U:$U,'Monthly cashflow'!$B$15,'Unit Sales'!$C:$C,'Monthly cashflow'!$C17,'Unit Sales'!$S:$S,'Monthly cashflow'!CO$3)</f>
        <v>0</v>
      </c>
      <c r="CP17" s="89">
        <f>SUMIFS('Unit Sales'!$Q:$Q,'Unit Sales'!$U:$U,'Monthly cashflow'!$B$15,'Unit Sales'!$C:$C,'Monthly cashflow'!$C17,'Unit Sales'!$S:$S,'Monthly cashflow'!CP$3)</f>
        <v>0</v>
      </c>
      <c r="CQ17" s="89">
        <f>SUMIFS('Unit Sales'!$Q:$Q,'Unit Sales'!$U:$U,'Monthly cashflow'!$B$15,'Unit Sales'!$C:$C,'Monthly cashflow'!$C17,'Unit Sales'!$S:$S,'Monthly cashflow'!CQ$3)</f>
        <v>0</v>
      </c>
      <c r="CR17" s="89">
        <f>SUMIFS('Unit Sales'!$Q:$Q,'Unit Sales'!$U:$U,'Monthly cashflow'!$B$15,'Unit Sales'!$C:$C,'Monthly cashflow'!$C17,'Unit Sales'!$S:$S,'Monthly cashflow'!CR$3)</f>
        <v>0</v>
      </c>
      <c r="CS17" s="89">
        <f>SUMIFS('Unit Sales'!$Q:$Q,'Unit Sales'!$U:$U,'Monthly cashflow'!$B$15,'Unit Sales'!$C:$C,'Monthly cashflow'!$C17,'Unit Sales'!$S:$S,'Monthly cashflow'!CS$3)</f>
        <v>0</v>
      </c>
      <c r="CT17" s="89">
        <f>SUMIFS('Unit Sales'!$Q:$Q,'Unit Sales'!$U:$U,'Monthly cashflow'!$B$15,'Unit Sales'!$C:$C,'Monthly cashflow'!$C17,'Unit Sales'!$S:$S,'Monthly cashflow'!CT$3)</f>
        <v>0</v>
      </c>
      <c r="CU17" s="89">
        <f>SUMIFS('Unit Sales'!$Q:$Q,'Unit Sales'!$U:$U,'Monthly cashflow'!$B$15,'Unit Sales'!$C:$C,'Monthly cashflow'!$C17,'Unit Sales'!$S:$S,'Monthly cashflow'!CU$3)</f>
        <v>0</v>
      </c>
      <c r="CV17" s="89">
        <f>SUMIFS('Unit Sales'!$Q:$Q,'Unit Sales'!$U:$U,'Monthly cashflow'!$B$15,'Unit Sales'!$C:$C,'Monthly cashflow'!$C17,'Unit Sales'!$S:$S,'Monthly cashflow'!CV$3)</f>
        <v>0</v>
      </c>
      <c r="CW17" s="89">
        <f>SUMIFS('Unit Sales'!$Q:$Q,'Unit Sales'!$U:$U,'Monthly cashflow'!$B$15,'Unit Sales'!$C:$C,'Monthly cashflow'!$C17,'Unit Sales'!$S:$S,'Monthly cashflow'!CW$3)</f>
        <v>0</v>
      </c>
      <c r="CX17" s="89">
        <f>SUMIFS('Unit Sales'!$Q:$Q,'Unit Sales'!$U:$U,'Monthly cashflow'!$B$15,'Unit Sales'!$C:$C,'Monthly cashflow'!$C17,'Unit Sales'!$S:$S,'Monthly cashflow'!CX$3)</f>
        <v>0</v>
      </c>
      <c r="CY17" s="89">
        <f>SUMIFS('Unit Sales'!$Q:$Q,'Unit Sales'!$U:$U,'Monthly cashflow'!$B$15,'Unit Sales'!$C:$C,'Monthly cashflow'!$C17,'Unit Sales'!$S:$S,'Monthly cashflow'!CY$3)</f>
        <v>0</v>
      </c>
      <c r="CZ17" s="89">
        <f>SUMIFS('Unit Sales'!$Q:$Q,'Unit Sales'!$U:$U,'Monthly cashflow'!$B$15,'Unit Sales'!$C:$C,'Monthly cashflow'!$C17,'Unit Sales'!$S:$S,'Monthly cashflow'!CZ$3)</f>
        <v>0</v>
      </c>
      <c r="DA17" s="89">
        <f>SUMIFS('Unit Sales'!$Q:$Q,'Unit Sales'!$U:$U,'Monthly cashflow'!$B$15,'Unit Sales'!$C:$C,'Monthly cashflow'!$C17,'Unit Sales'!$S:$S,'Monthly cashflow'!DA$3)</f>
        <v>0</v>
      </c>
      <c r="DB17" s="89">
        <f>SUMIFS('Unit Sales'!$Q:$Q,'Unit Sales'!$U:$U,'Monthly cashflow'!$B$15,'Unit Sales'!$C:$C,'Monthly cashflow'!$C17,'Unit Sales'!$S:$S,'Monthly cashflow'!DB$3)</f>
        <v>0</v>
      </c>
      <c r="DC17" s="89">
        <f>SUMIFS('Unit Sales'!$Q:$Q,'Unit Sales'!$U:$U,'Monthly cashflow'!$B$15,'Unit Sales'!$C:$C,'Monthly cashflow'!$C17,'Unit Sales'!$S:$S,'Monthly cashflow'!DC$3)</f>
        <v>0</v>
      </c>
      <c r="DD17" s="89">
        <f>SUMIFS('Unit Sales'!$Q:$Q,'Unit Sales'!$U:$U,'Monthly cashflow'!$B$15,'Unit Sales'!$C:$C,'Monthly cashflow'!$C17,'Unit Sales'!$S:$S,'Monthly cashflow'!DD$3)</f>
        <v>0</v>
      </c>
      <c r="DE17" s="89">
        <f>SUMIFS('Unit Sales'!$Q:$Q,'Unit Sales'!$U:$U,'Monthly cashflow'!$B$15,'Unit Sales'!$C:$C,'Monthly cashflow'!$C17,'Unit Sales'!$S:$S,'Monthly cashflow'!DE$3)</f>
        <v>0</v>
      </c>
      <c r="DF17" s="89">
        <f>SUMIFS('Unit Sales'!$Q:$Q,'Unit Sales'!$U:$U,'Monthly cashflow'!$B$15,'Unit Sales'!$C:$C,'Monthly cashflow'!$C17,'Unit Sales'!$S:$S,'Monthly cashflow'!DF$3)</f>
        <v>0</v>
      </c>
      <c r="DG17" s="89">
        <f>SUMIFS('Unit Sales'!$Q:$Q,'Unit Sales'!$U:$U,'Monthly cashflow'!$B$15,'Unit Sales'!$C:$C,'Monthly cashflow'!$C17,'Unit Sales'!$S:$S,'Monthly cashflow'!DG$3)</f>
        <v>0</v>
      </c>
      <c r="DH17" s="89">
        <f>SUMIFS('Unit Sales'!$Q:$Q,'Unit Sales'!$U:$U,'Monthly cashflow'!$B$15,'Unit Sales'!$C:$C,'Monthly cashflow'!$C17,'Unit Sales'!$S:$S,'Monthly cashflow'!DH$3)</f>
        <v>0</v>
      </c>
      <c r="DI17" s="89">
        <f>SUMIFS('Unit Sales'!$Q:$Q,'Unit Sales'!$U:$U,'Monthly cashflow'!$B$15,'Unit Sales'!$C:$C,'Monthly cashflow'!$C17,'Unit Sales'!$S:$S,'Monthly cashflow'!DI$3)</f>
        <v>0</v>
      </c>
      <c r="DJ17" s="89">
        <f>SUMIFS('Unit Sales'!$Q:$Q,'Unit Sales'!$U:$U,'Monthly cashflow'!$B$15,'Unit Sales'!$C:$C,'Monthly cashflow'!$C17,'Unit Sales'!$S:$S,'Monthly cashflow'!DJ$3)</f>
        <v>0</v>
      </c>
      <c r="DK17" s="89">
        <f>SUMIFS('Unit Sales'!$Q:$Q,'Unit Sales'!$U:$U,'Monthly cashflow'!$B$15,'Unit Sales'!$C:$C,'Monthly cashflow'!$C17,'Unit Sales'!$S:$S,'Monthly cashflow'!DK$3)</f>
        <v>0</v>
      </c>
      <c r="DL17" s="89">
        <f>SUMIFS('Unit Sales'!$Q:$Q,'Unit Sales'!$U:$U,'Monthly cashflow'!$B$15,'Unit Sales'!$C:$C,'Monthly cashflow'!$C17,'Unit Sales'!$S:$S,'Monthly cashflow'!DL$3)</f>
        <v>0</v>
      </c>
      <c r="DM17" s="89">
        <f>SUMIFS('Unit Sales'!$Q:$Q,'Unit Sales'!$U:$U,'Monthly cashflow'!$B$15,'Unit Sales'!$C:$C,'Monthly cashflow'!$C17,'Unit Sales'!$S:$S,'Monthly cashflow'!DM$3)</f>
        <v>0</v>
      </c>
      <c r="DN17" s="89">
        <f>SUMIFS('Unit Sales'!$Q:$Q,'Unit Sales'!$U:$U,'Monthly cashflow'!$B$15,'Unit Sales'!$C:$C,'Monthly cashflow'!$C17,'Unit Sales'!$S:$S,'Monthly cashflow'!DN$3)</f>
        <v>0</v>
      </c>
      <c r="DO17" s="89">
        <f>SUMIFS('Unit Sales'!$Q:$Q,'Unit Sales'!$U:$U,'Monthly cashflow'!$B$15,'Unit Sales'!$C:$C,'Monthly cashflow'!$C17,'Unit Sales'!$S:$S,'Monthly cashflow'!DO$3)</f>
        <v>0</v>
      </c>
      <c r="DP17" s="89">
        <f>SUMIFS('Unit Sales'!$Q:$Q,'Unit Sales'!$U:$U,'Monthly cashflow'!$B$15,'Unit Sales'!$C:$C,'Monthly cashflow'!$C17,'Unit Sales'!$S:$S,'Monthly cashflow'!DP$3)</f>
        <v>0</v>
      </c>
      <c r="DQ17" s="89">
        <f>SUMIFS('Unit Sales'!$Q:$Q,'Unit Sales'!$U:$U,'Monthly cashflow'!$B$15,'Unit Sales'!$C:$C,'Monthly cashflow'!$C17,'Unit Sales'!$S:$S,'Monthly cashflow'!DQ$3)</f>
        <v>0</v>
      </c>
      <c r="DR17" s="89">
        <f>SUMIFS('Unit Sales'!$Q:$Q,'Unit Sales'!$U:$U,'Monthly cashflow'!$B$15,'Unit Sales'!$C:$C,'Monthly cashflow'!$C17,'Unit Sales'!$S:$S,'Monthly cashflow'!DR$3)</f>
        <v>0</v>
      </c>
      <c r="DS17" s="89">
        <f>SUMIFS('Unit Sales'!$Q:$Q,'Unit Sales'!$U:$U,'Monthly cashflow'!$B$15,'Unit Sales'!$C:$C,'Monthly cashflow'!$C17,'Unit Sales'!$S:$S,'Monthly cashflow'!DS$3)</f>
        <v>0</v>
      </c>
      <c r="DT17" s="89">
        <f>SUMIFS('Unit Sales'!$Q:$Q,'Unit Sales'!$U:$U,'Monthly cashflow'!$B$15,'Unit Sales'!$C:$C,'Monthly cashflow'!$C17,'Unit Sales'!$S:$S,'Monthly cashflow'!DT$3)</f>
        <v>0</v>
      </c>
    </row>
    <row r="18" spans="2:124" x14ac:dyDescent="0.3">
      <c r="B18" s="21"/>
      <c r="C18" s="3" t="s">
        <v>26</v>
      </c>
      <c r="D18" s="88">
        <f t="shared" si="0"/>
        <v>0</v>
      </c>
      <c r="E18" s="89">
        <f>SUMIFS('Unit Sales'!$Q:$Q,'Unit Sales'!$U:$U,'Monthly cashflow'!$B$15,'Unit Sales'!$C:$C,'Monthly cashflow'!$C18,'Unit Sales'!$S:$S,'Monthly cashflow'!E$3)</f>
        <v>0</v>
      </c>
      <c r="F18" s="89">
        <f>SUMIFS('Unit Sales'!$Q:$Q,'Unit Sales'!$U:$U,'Monthly cashflow'!$B$15,'Unit Sales'!$C:$C,'Monthly cashflow'!$C18,'Unit Sales'!$S:$S,'Monthly cashflow'!F$3)</f>
        <v>0</v>
      </c>
      <c r="G18" s="89">
        <f>SUMIFS('Unit Sales'!$Q:$Q,'Unit Sales'!$U:$U,'Monthly cashflow'!$B$15,'Unit Sales'!$C:$C,'Monthly cashflow'!$C18,'Unit Sales'!$S:$S,'Monthly cashflow'!G$3)</f>
        <v>0</v>
      </c>
      <c r="H18" s="89">
        <f>SUMIFS('Unit Sales'!$Q:$Q,'Unit Sales'!$U:$U,'Monthly cashflow'!$B$15,'Unit Sales'!$C:$C,'Monthly cashflow'!$C18,'Unit Sales'!$S:$S,'Monthly cashflow'!H$3)</f>
        <v>0</v>
      </c>
      <c r="I18" s="89">
        <f>SUMIFS('Unit Sales'!$Q:$Q,'Unit Sales'!$U:$U,'Monthly cashflow'!$B$15,'Unit Sales'!$C:$C,'Monthly cashflow'!$C18,'Unit Sales'!$S:$S,'Monthly cashflow'!I$3)</f>
        <v>0</v>
      </c>
      <c r="J18" s="89">
        <f>SUMIFS('Unit Sales'!$Q:$Q,'Unit Sales'!$U:$U,'Monthly cashflow'!$B$15,'Unit Sales'!$C:$C,'Monthly cashflow'!$C18,'Unit Sales'!$S:$S,'Monthly cashflow'!J$3)</f>
        <v>0</v>
      </c>
      <c r="K18" s="89">
        <f>SUMIFS('Unit Sales'!$Q:$Q,'Unit Sales'!$U:$U,'Monthly cashflow'!$B$15,'Unit Sales'!$C:$C,'Monthly cashflow'!$C18,'Unit Sales'!$S:$S,'Monthly cashflow'!K$3)</f>
        <v>0</v>
      </c>
      <c r="L18" s="89">
        <f>SUMIFS('Unit Sales'!$Q:$Q,'Unit Sales'!$U:$U,'Monthly cashflow'!$B$15,'Unit Sales'!$C:$C,'Monthly cashflow'!$C18,'Unit Sales'!$S:$S,'Monthly cashflow'!L$3)</f>
        <v>0</v>
      </c>
      <c r="M18" s="89">
        <f>SUMIFS('Unit Sales'!$Q:$Q,'Unit Sales'!$U:$U,'Monthly cashflow'!$B$15,'Unit Sales'!$C:$C,'Monthly cashflow'!$C18,'Unit Sales'!$S:$S,'Monthly cashflow'!M$3)</f>
        <v>0</v>
      </c>
      <c r="N18" s="89">
        <f>SUMIFS('Unit Sales'!$Q:$Q,'Unit Sales'!$U:$U,'Monthly cashflow'!$B$15,'Unit Sales'!$C:$C,'Monthly cashflow'!$C18,'Unit Sales'!$S:$S,'Monthly cashflow'!N$3)</f>
        <v>0</v>
      </c>
      <c r="O18" s="89">
        <f>SUMIFS('Unit Sales'!$Q:$Q,'Unit Sales'!$U:$U,'Monthly cashflow'!$B$15,'Unit Sales'!$C:$C,'Monthly cashflow'!$C18,'Unit Sales'!$S:$S,'Monthly cashflow'!O$3)</f>
        <v>0</v>
      </c>
      <c r="P18" s="89">
        <f>SUMIFS('Unit Sales'!$Q:$Q,'Unit Sales'!$U:$U,'Monthly cashflow'!$B$15,'Unit Sales'!$C:$C,'Monthly cashflow'!$C18,'Unit Sales'!$S:$S,'Monthly cashflow'!P$3)</f>
        <v>0</v>
      </c>
      <c r="Q18" s="89">
        <f>SUMIFS('Unit Sales'!$Q:$Q,'Unit Sales'!$U:$U,'Monthly cashflow'!$B$15,'Unit Sales'!$C:$C,'Monthly cashflow'!$C18,'Unit Sales'!$S:$S,'Monthly cashflow'!Q$3)</f>
        <v>0</v>
      </c>
      <c r="R18" s="89">
        <f>SUMIFS('Unit Sales'!$Q:$Q,'Unit Sales'!$U:$U,'Monthly cashflow'!$B$15,'Unit Sales'!$C:$C,'Monthly cashflow'!$C18,'Unit Sales'!$S:$S,'Monthly cashflow'!R$3)</f>
        <v>0</v>
      </c>
      <c r="S18" s="89">
        <f>SUMIFS('Unit Sales'!$Q:$Q,'Unit Sales'!$U:$U,'Monthly cashflow'!$B$15,'Unit Sales'!$C:$C,'Monthly cashflow'!$C18,'Unit Sales'!$S:$S,'Monthly cashflow'!S$3)</f>
        <v>0</v>
      </c>
      <c r="T18" s="89">
        <f>SUMIFS('Unit Sales'!$Q:$Q,'Unit Sales'!$U:$U,'Monthly cashflow'!$B$15,'Unit Sales'!$C:$C,'Monthly cashflow'!$C18,'Unit Sales'!$S:$S,'Monthly cashflow'!T$3)</f>
        <v>0</v>
      </c>
      <c r="U18" s="89">
        <f>SUMIFS('Unit Sales'!$Q:$Q,'Unit Sales'!$U:$U,'Monthly cashflow'!$B$15,'Unit Sales'!$C:$C,'Monthly cashflow'!$C18,'Unit Sales'!$S:$S,'Monthly cashflow'!U$3)</f>
        <v>0</v>
      </c>
      <c r="V18" s="89">
        <f>SUMIFS('Unit Sales'!$Q:$Q,'Unit Sales'!$U:$U,'Monthly cashflow'!$B$15,'Unit Sales'!$C:$C,'Monthly cashflow'!$C18,'Unit Sales'!$S:$S,'Monthly cashflow'!V$3)</f>
        <v>0</v>
      </c>
      <c r="W18" s="89">
        <f>SUMIFS('Unit Sales'!$Q:$Q,'Unit Sales'!$U:$U,'Monthly cashflow'!$B$15,'Unit Sales'!$C:$C,'Monthly cashflow'!$C18,'Unit Sales'!$S:$S,'Monthly cashflow'!W$3)</f>
        <v>0</v>
      </c>
      <c r="X18" s="89">
        <f>SUMIFS('Unit Sales'!$Q:$Q,'Unit Sales'!$U:$U,'Monthly cashflow'!$B$15,'Unit Sales'!$C:$C,'Monthly cashflow'!$C18,'Unit Sales'!$S:$S,'Monthly cashflow'!X$3)</f>
        <v>0</v>
      </c>
      <c r="Y18" s="89">
        <f>SUMIFS('Unit Sales'!$Q:$Q,'Unit Sales'!$U:$U,'Monthly cashflow'!$B$15,'Unit Sales'!$C:$C,'Monthly cashflow'!$C18,'Unit Sales'!$S:$S,'Monthly cashflow'!Y$3)</f>
        <v>0</v>
      </c>
      <c r="Z18" s="89">
        <f>SUMIFS('Unit Sales'!$Q:$Q,'Unit Sales'!$U:$U,'Monthly cashflow'!$B$15,'Unit Sales'!$C:$C,'Monthly cashflow'!$C18,'Unit Sales'!$S:$S,'Monthly cashflow'!Z$3)</f>
        <v>0</v>
      </c>
      <c r="AA18" s="89">
        <f>SUMIFS('Unit Sales'!$Q:$Q,'Unit Sales'!$U:$U,'Monthly cashflow'!$B$15,'Unit Sales'!$C:$C,'Monthly cashflow'!$C18,'Unit Sales'!$S:$S,'Monthly cashflow'!AA$3)</f>
        <v>0</v>
      </c>
      <c r="AB18" s="89">
        <f>SUMIFS('Unit Sales'!$Q:$Q,'Unit Sales'!$U:$U,'Monthly cashflow'!$B$15,'Unit Sales'!$C:$C,'Monthly cashflow'!$C18,'Unit Sales'!$S:$S,'Monthly cashflow'!AB$3)</f>
        <v>0</v>
      </c>
      <c r="AC18" s="89">
        <f>SUMIFS('Unit Sales'!$Q:$Q,'Unit Sales'!$U:$U,'Monthly cashflow'!$B$15,'Unit Sales'!$C:$C,'Monthly cashflow'!$C18,'Unit Sales'!$S:$S,'Monthly cashflow'!AC$3)</f>
        <v>0</v>
      </c>
      <c r="AD18" s="89">
        <f>SUMIFS('Unit Sales'!$Q:$Q,'Unit Sales'!$U:$U,'Monthly cashflow'!$B$15,'Unit Sales'!$C:$C,'Monthly cashflow'!$C18,'Unit Sales'!$S:$S,'Monthly cashflow'!AD$3)</f>
        <v>0</v>
      </c>
      <c r="AE18" s="89">
        <f>SUMIFS('Unit Sales'!$Q:$Q,'Unit Sales'!$U:$U,'Monthly cashflow'!$B$15,'Unit Sales'!$C:$C,'Monthly cashflow'!$C18,'Unit Sales'!$S:$S,'Monthly cashflow'!AE$3)</f>
        <v>0</v>
      </c>
      <c r="AF18" s="89">
        <f>SUMIFS('Unit Sales'!$Q:$Q,'Unit Sales'!$U:$U,'Monthly cashflow'!$B$15,'Unit Sales'!$C:$C,'Monthly cashflow'!$C18,'Unit Sales'!$S:$S,'Monthly cashflow'!AF$3)</f>
        <v>0</v>
      </c>
      <c r="AG18" s="89">
        <f>SUMIFS('Unit Sales'!$Q:$Q,'Unit Sales'!$U:$U,'Monthly cashflow'!$B$15,'Unit Sales'!$C:$C,'Monthly cashflow'!$C18,'Unit Sales'!$S:$S,'Monthly cashflow'!AG$3)</f>
        <v>0</v>
      </c>
      <c r="AH18" s="89">
        <f>SUMIFS('Unit Sales'!$Q:$Q,'Unit Sales'!$U:$U,'Monthly cashflow'!$B$15,'Unit Sales'!$C:$C,'Monthly cashflow'!$C18,'Unit Sales'!$S:$S,'Monthly cashflow'!AH$3)</f>
        <v>0</v>
      </c>
      <c r="AI18" s="89">
        <f>SUMIFS('Unit Sales'!$Q:$Q,'Unit Sales'!$U:$U,'Monthly cashflow'!$B$15,'Unit Sales'!$C:$C,'Monthly cashflow'!$C18,'Unit Sales'!$S:$S,'Monthly cashflow'!AI$3)</f>
        <v>0</v>
      </c>
      <c r="AJ18" s="89">
        <f>SUMIFS('Unit Sales'!$Q:$Q,'Unit Sales'!$U:$U,'Monthly cashflow'!$B$15,'Unit Sales'!$C:$C,'Monthly cashflow'!$C18,'Unit Sales'!$S:$S,'Monthly cashflow'!AJ$3)</f>
        <v>0</v>
      </c>
      <c r="AK18" s="89">
        <f>SUMIFS('Unit Sales'!$Q:$Q,'Unit Sales'!$U:$U,'Monthly cashflow'!$B$15,'Unit Sales'!$C:$C,'Monthly cashflow'!$C18,'Unit Sales'!$S:$S,'Monthly cashflow'!AK$3)</f>
        <v>0</v>
      </c>
      <c r="AL18" s="89">
        <f>SUMIFS('Unit Sales'!$Q:$Q,'Unit Sales'!$U:$U,'Monthly cashflow'!$B$15,'Unit Sales'!$C:$C,'Monthly cashflow'!$C18,'Unit Sales'!$S:$S,'Monthly cashflow'!AL$3)</f>
        <v>0</v>
      </c>
      <c r="AM18" s="89">
        <f>SUMIFS('Unit Sales'!$Q:$Q,'Unit Sales'!$U:$U,'Monthly cashflow'!$B$15,'Unit Sales'!$C:$C,'Monthly cashflow'!$C18,'Unit Sales'!$S:$S,'Monthly cashflow'!AM$3)</f>
        <v>0</v>
      </c>
      <c r="AN18" s="89">
        <f>SUMIFS('Unit Sales'!$Q:$Q,'Unit Sales'!$U:$U,'Monthly cashflow'!$B$15,'Unit Sales'!$C:$C,'Monthly cashflow'!$C18,'Unit Sales'!$S:$S,'Monthly cashflow'!AN$3)</f>
        <v>0</v>
      </c>
      <c r="AO18" s="89">
        <f>SUMIFS('Unit Sales'!$Q:$Q,'Unit Sales'!$U:$U,'Monthly cashflow'!$B$15,'Unit Sales'!$C:$C,'Monthly cashflow'!$C18,'Unit Sales'!$S:$S,'Monthly cashflow'!AO$3)</f>
        <v>0</v>
      </c>
      <c r="AP18" s="89">
        <f>SUMIFS('Unit Sales'!$Q:$Q,'Unit Sales'!$U:$U,'Monthly cashflow'!$B$15,'Unit Sales'!$C:$C,'Monthly cashflow'!$C18,'Unit Sales'!$S:$S,'Monthly cashflow'!AP$3)</f>
        <v>0</v>
      </c>
      <c r="AQ18" s="89">
        <f>SUMIFS('Unit Sales'!$Q:$Q,'Unit Sales'!$U:$U,'Monthly cashflow'!$B$15,'Unit Sales'!$C:$C,'Monthly cashflow'!$C18,'Unit Sales'!$S:$S,'Monthly cashflow'!AQ$3)</f>
        <v>0</v>
      </c>
      <c r="AR18" s="89">
        <f>SUMIFS('Unit Sales'!$Q:$Q,'Unit Sales'!$U:$U,'Monthly cashflow'!$B$15,'Unit Sales'!$C:$C,'Monthly cashflow'!$C18,'Unit Sales'!$S:$S,'Monthly cashflow'!AR$3)</f>
        <v>0</v>
      </c>
      <c r="AS18" s="89">
        <f>SUMIFS('Unit Sales'!$Q:$Q,'Unit Sales'!$U:$U,'Monthly cashflow'!$B$15,'Unit Sales'!$C:$C,'Monthly cashflow'!$C18,'Unit Sales'!$S:$S,'Monthly cashflow'!AS$3)</f>
        <v>0</v>
      </c>
      <c r="AT18" s="89">
        <f>SUMIFS('Unit Sales'!$Q:$Q,'Unit Sales'!$U:$U,'Monthly cashflow'!$B$15,'Unit Sales'!$C:$C,'Monthly cashflow'!$C18,'Unit Sales'!$S:$S,'Monthly cashflow'!AT$3)</f>
        <v>0</v>
      </c>
      <c r="AU18" s="89">
        <f>SUMIFS('Unit Sales'!$Q:$Q,'Unit Sales'!$U:$U,'Monthly cashflow'!$B$15,'Unit Sales'!$C:$C,'Monthly cashflow'!$C18,'Unit Sales'!$S:$S,'Monthly cashflow'!AU$3)</f>
        <v>0</v>
      </c>
      <c r="AV18" s="89">
        <f>SUMIFS('Unit Sales'!$Q:$Q,'Unit Sales'!$U:$U,'Monthly cashflow'!$B$15,'Unit Sales'!$C:$C,'Monthly cashflow'!$C18,'Unit Sales'!$S:$S,'Monthly cashflow'!AV$3)</f>
        <v>0</v>
      </c>
      <c r="AW18" s="89">
        <f>SUMIFS('Unit Sales'!$Q:$Q,'Unit Sales'!$U:$U,'Monthly cashflow'!$B$15,'Unit Sales'!$C:$C,'Monthly cashflow'!$C18,'Unit Sales'!$S:$S,'Monthly cashflow'!AW$3)</f>
        <v>0</v>
      </c>
      <c r="AX18" s="89">
        <f>SUMIFS('Unit Sales'!$Q:$Q,'Unit Sales'!$U:$U,'Monthly cashflow'!$B$15,'Unit Sales'!$C:$C,'Monthly cashflow'!$C18,'Unit Sales'!$S:$S,'Monthly cashflow'!AX$3)</f>
        <v>0</v>
      </c>
      <c r="AY18" s="89">
        <f>SUMIFS('Unit Sales'!$Q:$Q,'Unit Sales'!$U:$U,'Monthly cashflow'!$B$15,'Unit Sales'!$C:$C,'Monthly cashflow'!$C18,'Unit Sales'!$S:$S,'Monthly cashflow'!AY$3)</f>
        <v>0</v>
      </c>
      <c r="AZ18" s="89">
        <f>SUMIFS('Unit Sales'!$Q:$Q,'Unit Sales'!$U:$U,'Monthly cashflow'!$B$15,'Unit Sales'!$C:$C,'Monthly cashflow'!$C18,'Unit Sales'!$S:$S,'Monthly cashflow'!AZ$3)</f>
        <v>0</v>
      </c>
      <c r="BA18" s="89">
        <f>SUMIFS('Unit Sales'!$Q:$Q,'Unit Sales'!$U:$U,'Monthly cashflow'!$B$15,'Unit Sales'!$C:$C,'Monthly cashflow'!$C18,'Unit Sales'!$S:$S,'Monthly cashflow'!BA$3)</f>
        <v>0</v>
      </c>
      <c r="BB18" s="89">
        <f>SUMIFS('Unit Sales'!$Q:$Q,'Unit Sales'!$U:$U,'Monthly cashflow'!$B$15,'Unit Sales'!$C:$C,'Monthly cashflow'!$C18,'Unit Sales'!$S:$S,'Monthly cashflow'!BB$3)</f>
        <v>0</v>
      </c>
      <c r="BC18" s="89">
        <f>SUMIFS('Unit Sales'!$Q:$Q,'Unit Sales'!$U:$U,'Monthly cashflow'!$B$15,'Unit Sales'!$C:$C,'Monthly cashflow'!$C18,'Unit Sales'!$S:$S,'Monthly cashflow'!BC$3)</f>
        <v>0</v>
      </c>
      <c r="BD18" s="89">
        <f>SUMIFS('Unit Sales'!$Q:$Q,'Unit Sales'!$U:$U,'Monthly cashflow'!$B$15,'Unit Sales'!$C:$C,'Monthly cashflow'!$C18,'Unit Sales'!$S:$S,'Monthly cashflow'!BD$3)</f>
        <v>0</v>
      </c>
      <c r="BE18" s="89">
        <f>SUMIFS('Unit Sales'!$Q:$Q,'Unit Sales'!$U:$U,'Monthly cashflow'!$B$15,'Unit Sales'!$C:$C,'Monthly cashflow'!$C18,'Unit Sales'!$S:$S,'Monthly cashflow'!BE$3)</f>
        <v>0</v>
      </c>
      <c r="BF18" s="89">
        <f>SUMIFS('Unit Sales'!$Q:$Q,'Unit Sales'!$U:$U,'Monthly cashflow'!$B$15,'Unit Sales'!$C:$C,'Monthly cashflow'!$C18,'Unit Sales'!$S:$S,'Monthly cashflow'!BF$3)</f>
        <v>0</v>
      </c>
      <c r="BG18" s="89">
        <f>SUMIFS('Unit Sales'!$Q:$Q,'Unit Sales'!$U:$U,'Monthly cashflow'!$B$15,'Unit Sales'!$C:$C,'Monthly cashflow'!$C18,'Unit Sales'!$S:$S,'Monthly cashflow'!BG$3)</f>
        <v>0</v>
      </c>
      <c r="BH18" s="89">
        <f>SUMIFS('Unit Sales'!$Q:$Q,'Unit Sales'!$U:$U,'Monthly cashflow'!$B$15,'Unit Sales'!$C:$C,'Monthly cashflow'!$C18,'Unit Sales'!$S:$S,'Monthly cashflow'!BH$3)</f>
        <v>0</v>
      </c>
      <c r="BI18" s="89">
        <f>SUMIFS('Unit Sales'!$Q:$Q,'Unit Sales'!$U:$U,'Monthly cashflow'!$B$15,'Unit Sales'!$C:$C,'Monthly cashflow'!$C18,'Unit Sales'!$S:$S,'Monthly cashflow'!BI$3)</f>
        <v>0</v>
      </c>
      <c r="BJ18" s="89">
        <f>SUMIFS('Unit Sales'!$Q:$Q,'Unit Sales'!$U:$U,'Monthly cashflow'!$B$15,'Unit Sales'!$C:$C,'Monthly cashflow'!$C18,'Unit Sales'!$S:$S,'Monthly cashflow'!BJ$3)</f>
        <v>0</v>
      </c>
      <c r="BK18" s="89">
        <f>SUMIFS('Unit Sales'!$Q:$Q,'Unit Sales'!$U:$U,'Monthly cashflow'!$B$15,'Unit Sales'!$C:$C,'Monthly cashflow'!$C18,'Unit Sales'!$S:$S,'Monthly cashflow'!BK$3)</f>
        <v>0</v>
      </c>
      <c r="BL18" s="89">
        <f>SUMIFS('Unit Sales'!$Q:$Q,'Unit Sales'!$U:$U,'Monthly cashflow'!$B$15,'Unit Sales'!$C:$C,'Monthly cashflow'!$C18,'Unit Sales'!$S:$S,'Monthly cashflow'!BL$3)</f>
        <v>0</v>
      </c>
      <c r="BM18" s="89">
        <f>SUMIFS('Unit Sales'!$Q:$Q,'Unit Sales'!$U:$U,'Monthly cashflow'!$B$15,'Unit Sales'!$C:$C,'Monthly cashflow'!$C18,'Unit Sales'!$S:$S,'Monthly cashflow'!BM$3)</f>
        <v>0</v>
      </c>
      <c r="BN18" s="89">
        <f>SUMIFS('Unit Sales'!$Q:$Q,'Unit Sales'!$U:$U,'Monthly cashflow'!$B$15,'Unit Sales'!$C:$C,'Monthly cashflow'!$C18,'Unit Sales'!$S:$S,'Monthly cashflow'!BN$3)</f>
        <v>0</v>
      </c>
      <c r="BO18" s="89">
        <f>SUMIFS('Unit Sales'!$Q:$Q,'Unit Sales'!$U:$U,'Monthly cashflow'!$B$15,'Unit Sales'!$C:$C,'Monthly cashflow'!$C18,'Unit Sales'!$S:$S,'Monthly cashflow'!BO$3)</f>
        <v>0</v>
      </c>
      <c r="BP18" s="89">
        <f>SUMIFS('Unit Sales'!$Q:$Q,'Unit Sales'!$U:$U,'Monthly cashflow'!$B$15,'Unit Sales'!$C:$C,'Monthly cashflow'!$C18,'Unit Sales'!$S:$S,'Monthly cashflow'!BP$3)</f>
        <v>0</v>
      </c>
      <c r="BQ18" s="89">
        <f>SUMIFS('Unit Sales'!$Q:$Q,'Unit Sales'!$U:$U,'Monthly cashflow'!$B$15,'Unit Sales'!$C:$C,'Monthly cashflow'!$C18,'Unit Sales'!$S:$S,'Monthly cashflow'!BQ$3)</f>
        <v>0</v>
      </c>
      <c r="BR18" s="89">
        <f>SUMIFS('Unit Sales'!$Q:$Q,'Unit Sales'!$U:$U,'Monthly cashflow'!$B$15,'Unit Sales'!$C:$C,'Monthly cashflow'!$C18,'Unit Sales'!$S:$S,'Monthly cashflow'!BR$3)</f>
        <v>0</v>
      </c>
      <c r="BS18" s="89">
        <f>SUMIFS('Unit Sales'!$Q:$Q,'Unit Sales'!$U:$U,'Monthly cashflow'!$B$15,'Unit Sales'!$C:$C,'Monthly cashflow'!$C18,'Unit Sales'!$S:$S,'Monthly cashflow'!BS$3)</f>
        <v>0</v>
      </c>
      <c r="BT18" s="89">
        <f>SUMIFS('Unit Sales'!$Q:$Q,'Unit Sales'!$U:$U,'Monthly cashflow'!$B$15,'Unit Sales'!$C:$C,'Monthly cashflow'!$C18,'Unit Sales'!$S:$S,'Monthly cashflow'!BT$3)</f>
        <v>0</v>
      </c>
      <c r="BU18" s="89">
        <f>SUMIFS('Unit Sales'!$Q:$Q,'Unit Sales'!$U:$U,'Monthly cashflow'!$B$15,'Unit Sales'!$C:$C,'Monthly cashflow'!$C18,'Unit Sales'!$S:$S,'Monthly cashflow'!BU$3)</f>
        <v>0</v>
      </c>
      <c r="BV18" s="89">
        <f>SUMIFS('Unit Sales'!$Q:$Q,'Unit Sales'!$U:$U,'Monthly cashflow'!$B$15,'Unit Sales'!$C:$C,'Monthly cashflow'!$C18,'Unit Sales'!$S:$S,'Monthly cashflow'!BV$3)</f>
        <v>0</v>
      </c>
      <c r="BW18" s="89">
        <f>SUMIFS('Unit Sales'!$Q:$Q,'Unit Sales'!$U:$U,'Monthly cashflow'!$B$15,'Unit Sales'!$C:$C,'Monthly cashflow'!$C18,'Unit Sales'!$S:$S,'Monthly cashflow'!BW$3)</f>
        <v>0</v>
      </c>
      <c r="BX18" s="89">
        <f>SUMIFS('Unit Sales'!$Q:$Q,'Unit Sales'!$U:$U,'Monthly cashflow'!$B$15,'Unit Sales'!$C:$C,'Monthly cashflow'!$C18,'Unit Sales'!$S:$S,'Monthly cashflow'!BX$3)</f>
        <v>0</v>
      </c>
      <c r="BY18" s="89">
        <f>SUMIFS('Unit Sales'!$Q:$Q,'Unit Sales'!$U:$U,'Monthly cashflow'!$B$15,'Unit Sales'!$C:$C,'Monthly cashflow'!$C18,'Unit Sales'!$S:$S,'Monthly cashflow'!BY$3)</f>
        <v>0</v>
      </c>
      <c r="BZ18" s="89">
        <f>SUMIFS('Unit Sales'!$Q:$Q,'Unit Sales'!$U:$U,'Monthly cashflow'!$B$15,'Unit Sales'!$C:$C,'Monthly cashflow'!$C18,'Unit Sales'!$S:$S,'Monthly cashflow'!BZ$3)</f>
        <v>0</v>
      </c>
      <c r="CA18" s="89">
        <f>SUMIFS('Unit Sales'!$Q:$Q,'Unit Sales'!$U:$U,'Monthly cashflow'!$B$15,'Unit Sales'!$C:$C,'Monthly cashflow'!$C18,'Unit Sales'!$S:$S,'Monthly cashflow'!CA$3)</f>
        <v>0</v>
      </c>
      <c r="CB18" s="89">
        <f>SUMIFS('Unit Sales'!$Q:$Q,'Unit Sales'!$U:$U,'Monthly cashflow'!$B$15,'Unit Sales'!$C:$C,'Monthly cashflow'!$C18,'Unit Sales'!$S:$S,'Monthly cashflow'!CB$3)</f>
        <v>0</v>
      </c>
      <c r="CC18" s="89">
        <f>SUMIFS('Unit Sales'!$Q:$Q,'Unit Sales'!$U:$U,'Monthly cashflow'!$B$15,'Unit Sales'!$C:$C,'Monthly cashflow'!$C18,'Unit Sales'!$S:$S,'Monthly cashflow'!CC$3)</f>
        <v>0</v>
      </c>
      <c r="CD18" s="89">
        <f>SUMIFS('Unit Sales'!$Q:$Q,'Unit Sales'!$U:$U,'Monthly cashflow'!$B$15,'Unit Sales'!$C:$C,'Monthly cashflow'!$C18,'Unit Sales'!$S:$S,'Monthly cashflow'!CD$3)</f>
        <v>0</v>
      </c>
      <c r="CE18" s="89">
        <f>SUMIFS('Unit Sales'!$Q:$Q,'Unit Sales'!$U:$U,'Monthly cashflow'!$B$15,'Unit Sales'!$C:$C,'Monthly cashflow'!$C18,'Unit Sales'!$S:$S,'Monthly cashflow'!CE$3)</f>
        <v>0</v>
      </c>
      <c r="CF18" s="89">
        <f>SUMIFS('Unit Sales'!$Q:$Q,'Unit Sales'!$U:$U,'Monthly cashflow'!$B$15,'Unit Sales'!$C:$C,'Monthly cashflow'!$C18,'Unit Sales'!$S:$S,'Monthly cashflow'!CF$3)</f>
        <v>0</v>
      </c>
      <c r="CG18" s="89">
        <f>SUMIFS('Unit Sales'!$Q:$Q,'Unit Sales'!$U:$U,'Monthly cashflow'!$B$15,'Unit Sales'!$C:$C,'Monthly cashflow'!$C18,'Unit Sales'!$S:$S,'Monthly cashflow'!CG$3)</f>
        <v>0</v>
      </c>
      <c r="CH18" s="89">
        <f>SUMIFS('Unit Sales'!$Q:$Q,'Unit Sales'!$U:$U,'Monthly cashflow'!$B$15,'Unit Sales'!$C:$C,'Monthly cashflow'!$C18,'Unit Sales'!$S:$S,'Monthly cashflow'!CH$3)</f>
        <v>0</v>
      </c>
      <c r="CI18" s="89">
        <f>SUMIFS('Unit Sales'!$Q:$Q,'Unit Sales'!$U:$U,'Monthly cashflow'!$B$15,'Unit Sales'!$C:$C,'Monthly cashflow'!$C18,'Unit Sales'!$S:$S,'Monthly cashflow'!CI$3)</f>
        <v>0</v>
      </c>
      <c r="CJ18" s="89">
        <f>SUMIFS('Unit Sales'!$Q:$Q,'Unit Sales'!$U:$U,'Monthly cashflow'!$B$15,'Unit Sales'!$C:$C,'Monthly cashflow'!$C18,'Unit Sales'!$S:$S,'Monthly cashflow'!CJ$3)</f>
        <v>0</v>
      </c>
      <c r="CK18" s="89">
        <f>SUMIFS('Unit Sales'!$Q:$Q,'Unit Sales'!$U:$U,'Monthly cashflow'!$B$15,'Unit Sales'!$C:$C,'Monthly cashflow'!$C18,'Unit Sales'!$S:$S,'Monthly cashflow'!CK$3)</f>
        <v>0</v>
      </c>
      <c r="CL18" s="89">
        <f>SUMIFS('Unit Sales'!$Q:$Q,'Unit Sales'!$U:$U,'Monthly cashflow'!$B$15,'Unit Sales'!$C:$C,'Monthly cashflow'!$C18,'Unit Sales'!$S:$S,'Monthly cashflow'!CL$3)</f>
        <v>0</v>
      </c>
      <c r="CM18" s="89">
        <f>SUMIFS('Unit Sales'!$Q:$Q,'Unit Sales'!$U:$U,'Monthly cashflow'!$B$15,'Unit Sales'!$C:$C,'Monthly cashflow'!$C18,'Unit Sales'!$S:$S,'Monthly cashflow'!CM$3)</f>
        <v>0</v>
      </c>
      <c r="CN18" s="89">
        <f>SUMIFS('Unit Sales'!$Q:$Q,'Unit Sales'!$U:$U,'Monthly cashflow'!$B$15,'Unit Sales'!$C:$C,'Monthly cashflow'!$C18,'Unit Sales'!$S:$S,'Monthly cashflow'!CN$3)</f>
        <v>0</v>
      </c>
      <c r="CO18" s="89">
        <f>SUMIFS('Unit Sales'!$Q:$Q,'Unit Sales'!$U:$U,'Monthly cashflow'!$B$15,'Unit Sales'!$C:$C,'Monthly cashflow'!$C18,'Unit Sales'!$S:$S,'Monthly cashflow'!CO$3)</f>
        <v>0</v>
      </c>
      <c r="CP18" s="89">
        <f>SUMIFS('Unit Sales'!$Q:$Q,'Unit Sales'!$U:$U,'Monthly cashflow'!$B$15,'Unit Sales'!$C:$C,'Monthly cashflow'!$C18,'Unit Sales'!$S:$S,'Monthly cashflow'!CP$3)</f>
        <v>0</v>
      </c>
      <c r="CQ18" s="89">
        <f>SUMIFS('Unit Sales'!$Q:$Q,'Unit Sales'!$U:$U,'Monthly cashflow'!$B$15,'Unit Sales'!$C:$C,'Monthly cashflow'!$C18,'Unit Sales'!$S:$S,'Monthly cashflow'!CQ$3)</f>
        <v>0</v>
      </c>
      <c r="CR18" s="89">
        <f>SUMIFS('Unit Sales'!$Q:$Q,'Unit Sales'!$U:$U,'Monthly cashflow'!$B$15,'Unit Sales'!$C:$C,'Monthly cashflow'!$C18,'Unit Sales'!$S:$S,'Monthly cashflow'!CR$3)</f>
        <v>0</v>
      </c>
      <c r="CS18" s="89">
        <f>SUMIFS('Unit Sales'!$Q:$Q,'Unit Sales'!$U:$U,'Monthly cashflow'!$B$15,'Unit Sales'!$C:$C,'Monthly cashflow'!$C18,'Unit Sales'!$S:$S,'Monthly cashflow'!CS$3)</f>
        <v>0</v>
      </c>
      <c r="CT18" s="89">
        <f>SUMIFS('Unit Sales'!$Q:$Q,'Unit Sales'!$U:$U,'Monthly cashflow'!$B$15,'Unit Sales'!$C:$C,'Monthly cashflow'!$C18,'Unit Sales'!$S:$S,'Monthly cashflow'!CT$3)</f>
        <v>0</v>
      </c>
      <c r="CU18" s="89">
        <f>SUMIFS('Unit Sales'!$Q:$Q,'Unit Sales'!$U:$U,'Monthly cashflow'!$B$15,'Unit Sales'!$C:$C,'Monthly cashflow'!$C18,'Unit Sales'!$S:$S,'Monthly cashflow'!CU$3)</f>
        <v>0</v>
      </c>
      <c r="CV18" s="89">
        <f>SUMIFS('Unit Sales'!$Q:$Q,'Unit Sales'!$U:$U,'Monthly cashflow'!$B$15,'Unit Sales'!$C:$C,'Monthly cashflow'!$C18,'Unit Sales'!$S:$S,'Monthly cashflow'!CV$3)</f>
        <v>0</v>
      </c>
      <c r="CW18" s="89">
        <f>SUMIFS('Unit Sales'!$Q:$Q,'Unit Sales'!$U:$U,'Monthly cashflow'!$B$15,'Unit Sales'!$C:$C,'Monthly cashflow'!$C18,'Unit Sales'!$S:$S,'Monthly cashflow'!CW$3)</f>
        <v>0</v>
      </c>
      <c r="CX18" s="89">
        <f>SUMIFS('Unit Sales'!$Q:$Q,'Unit Sales'!$U:$U,'Monthly cashflow'!$B$15,'Unit Sales'!$C:$C,'Monthly cashflow'!$C18,'Unit Sales'!$S:$S,'Monthly cashflow'!CX$3)</f>
        <v>0</v>
      </c>
      <c r="CY18" s="89">
        <f>SUMIFS('Unit Sales'!$Q:$Q,'Unit Sales'!$U:$U,'Monthly cashflow'!$B$15,'Unit Sales'!$C:$C,'Monthly cashflow'!$C18,'Unit Sales'!$S:$S,'Monthly cashflow'!CY$3)</f>
        <v>0</v>
      </c>
      <c r="CZ18" s="89">
        <f>SUMIFS('Unit Sales'!$Q:$Q,'Unit Sales'!$U:$U,'Monthly cashflow'!$B$15,'Unit Sales'!$C:$C,'Monthly cashflow'!$C18,'Unit Sales'!$S:$S,'Monthly cashflow'!CZ$3)</f>
        <v>0</v>
      </c>
      <c r="DA18" s="89">
        <f>SUMIFS('Unit Sales'!$Q:$Q,'Unit Sales'!$U:$U,'Monthly cashflow'!$B$15,'Unit Sales'!$C:$C,'Monthly cashflow'!$C18,'Unit Sales'!$S:$S,'Monthly cashflow'!DA$3)</f>
        <v>0</v>
      </c>
      <c r="DB18" s="89">
        <f>SUMIFS('Unit Sales'!$Q:$Q,'Unit Sales'!$U:$U,'Monthly cashflow'!$B$15,'Unit Sales'!$C:$C,'Monthly cashflow'!$C18,'Unit Sales'!$S:$S,'Monthly cashflow'!DB$3)</f>
        <v>0</v>
      </c>
      <c r="DC18" s="89">
        <f>SUMIFS('Unit Sales'!$Q:$Q,'Unit Sales'!$U:$U,'Monthly cashflow'!$B$15,'Unit Sales'!$C:$C,'Monthly cashflow'!$C18,'Unit Sales'!$S:$S,'Monthly cashflow'!DC$3)</f>
        <v>0</v>
      </c>
      <c r="DD18" s="89">
        <f>SUMIFS('Unit Sales'!$Q:$Q,'Unit Sales'!$U:$U,'Monthly cashflow'!$B$15,'Unit Sales'!$C:$C,'Monthly cashflow'!$C18,'Unit Sales'!$S:$S,'Monthly cashflow'!DD$3)</f>
        <v>0</v>
      </c>
      <c r="DE18" s="89">
        <f>SUMIFS('Unit Sales'!$Q:$Q,'Unit Sales'!$U:$U,'Monthly cashflow'!$B$15,'Unit Sales'!$C:$C,'Monthly cashflow'!$C18,'Unit Sales'!$S:$S,'Monthly cashflow'!DE$3)</f>
        <v>0</v>
      </c>
      <c r="DF18" s="89">
        <f>SUMIFS('Unit Sales'!$Q:$Q,'Unit Sales'!$U:$U,'Monthly cashflow'!$B$15,'Unit Sales'!$C:$C,'Monthly cashflow'!$C18,'Unit Sales'!$S:$S,'Monthly cashflow'!DF$3)</f>
        <v>0</v>
      </c>
      <c r="DG18" s="89">
        <f>SUMIFS('Unit Sales'!$Q:$Q,'Unit Sales'!$U:$U,'Monthly cashflow'!$B$15,'Unit Sales'!$C:$C,'Monthly cashflow'!$C18,'Unit Sales'!$S:$S,'Monthly cashflow'!DG$3)</f>
        <v>0</v>
      </c>
      <c r="DH18" s="89">
        <f>SUMIFS('Unit Sales'!$Q:$Q,'Unit Sales'!$U:$U,'Monthly cashflow'!$B$15,'Unit Sales'!$C:$C,'Monthly cashflow'!$C18,'Unit Sales'!$S:$S,'Monthly cashflow'!DH$3)</f>
        <v>0</v>
      </c>
      <c r="DI18" s="89">
        <f>SUMIFS('Unit Sales'!$Q:$Q,'Unit Sales'!$U:$U,'Monthly cashflow'!$B$15,'Unit Sales'!$C:$C,'Monthly cashflow'!$C18,'Unit Sales'!$S:$S,'Monthly cashflow'!DI$3)</f>
        <v>0</v>
      </c>
      <c r="DJ18" s="89">
        <f>SUMIFS('Unit Sales'!$Q:$Q,'Unit Sales'!$U:$U,'Monthly cashflow'!$B$15,'Unit Sales'!$C:$C,'Monthly cashflow'!$C18,'Unit Sales'!$S:$S,'Monthly cashflow'!DJ$3)</f>
        <v>0</v>
      </c>
      <c r="DK18" s="89">
        <f>SUMIFS('Unit Sales'!$Q:$Q,'Unit Sales'!$U:$U,'Monthly cashflow'!$B$15,'Unit Sales'!$C:$C,'Monthly cashflow'!$C18,'Unit Sales'!$S:$S,'Monthly cashflow'!DK$3)</f>
        <v>0</v>
      </c>
      <c r="DL18" s="89">
        <f>SUMIFS('Unit Sales'!$Q:$Q,'Unit Sales'!$U:$U,'Monthly cashflow'!$B$15,'Unit Sales'!$C:$C,'Monthly cashflow'!$C18,'Unit Sales'!$S:$S,'Monthly cashflow'!DL$3)</f>
        <v>0</v>
      </c>
      <c r="DM18" s="89">
        <f>SUMIFS('Unit Sales'!$Q:$Q,'Unit Sales'!$U:$U,'Monthly cashflow'!$B$15,'Unit Sales'!$C:$C,'Monthly cashflow'!$C18,'Unit Sales'!$S:$S,'Monthly cashflow'!DM$3)</f>
        <v>0</v>
      </c>
      <c r="DN18" s="89">
        <f>SUMIFS('Unit Sales'!$Q:$Q,'Unit Sales'!$U:$U,'Monthly cashflow'!$B$15,'Unit Sales'!$C:$C,'Monthly cashflow'!$C18,'Unit Sales'!$S:$S,'Monthly cashflow'!DN$3)</f>
        <v>0</v>
      </c>
      <c r="DO18" s="89">
        <f>SUMIFS('Unit Sales'!$Q:$Q,'Unit Sales'!$U:$U,'Monthly cashflow'!$B$15,'Unit Sales'!$C:$C,'Monthly cashflow'!$C18,'Unit Sales'!$S:$S,'Monthly cashflow'!DO$3)</f>
        <v>0</v>
      </c>
      <c r="DP18" s="89">
        <f>SUMIFS('Unit Sales'!$Q:$Q,'Unit Sales'!$U:$U,'Monthly cashflow'!$B$15,'Unit Sales'!$C:$C,'Monthly cashflow'!$C18,'Unit Sales'!$S:$S,'Monthly cashflow'!DP$3)</f>
        <v>0</v>
      </c>
      <c r="DQ18" s="89">
        <f>SUMIFS('Unit Sales'!$Q:$Q,'Unit Sales'!$U:$U,'Monthly cashflow'!$B$15,'Unit Sales'!$C:$C,'Monthly cashflow'!$C18,'Unit Sales'!$S:$S,'Monthly cashflow'!DQ$3)</f>
        <v>0</v>
      </c>
      <c r="DR18" s="89">
        <f>SUMIFS('Unit Sales'!$Q:$Q,'Unit Sales'!$U:$U,'Monthly cashflow'!$B$15,'Unit Sales'!$C:$C,'Monthly cashflow'!$C18,'Unit Sales'!$S:$S,'Monthly cashflow'!DR$3)</f>
        <v>0</v>
      </c>
      <c r="DS18" s="89">
        <f>SUMIFS('Unit Sales'!$Q:$Q,'Unit Sales'!$U:$U,'Monthly cashflow'!$B$15,'Unit Sales'!$C:$C,'Monthly cashflow'!$C18,'Unit Sales'!$S:$S,'Monthly cashflow'!DS$3)</f>
        <v>0</v>
      </c>
      <c r="DT18" s="89">
        <f>SUMIFS('Unit Sales'!$Q:$Q,'Unit Sales'!$U:$U,'Monthly cashflow'!$B$15,'Unit Sales'!$C:$C,'Monthly cashflow'!$C18,'Unit Sales'!$S:$S,'Monthly cashflow'!DT$3)</f>
        <v>0</v>
      </c>
    </row>
    <row r="19" spans="2:124" x14ac:dyDescent="0.3">
      <c r="B19" s="21"/>
      <c r="C19" s="3" t="s">
        <v>64</v>
      </c>
      <c r="D19" s="88">
        <f t="shared" si="0"/>
        <v>0</v>
      </c>
      <c r="E19" s="89">
        <f>SUMIFS('Unit Sales'!$Q:$Q,'Unit Sales'!$U:$U,'Monthly cashflow'!$B$15,'Unit Sales'!$C:$C,'Monthly cashflow'!$C19,'Unit Sales'!$S:$S,'Monthly cashflow'!E$3)</f>
        <v>0</v>
      </c>
      <c r="F19" s="89">
        <f>SUMIFS('Unit Sales'!$Q:$Q,'Unit Sales'!$U:$U,'Monthly cashflow'!$B$15,'Unit Sales'!$C:$C,'Monthly cashflow'!$C19,'Unit Sales'!$S:$S,'Monthly cashflow'!F$3)</f>
        <v>0</v>
      </c>
      <c r="G19" s="89">
        <f>SUMIFS('Unit Sales'!$Q:$Q,'Unit Sales'!$U:$U,'Monthly cashflow'!$B$15,'Unit Sales'!$C:$C,'Monthly cashflow'!$C19,'Unit Sales'!$S:$S,'Monthly cashflow'!G$3)</f>
        <v>0</v>
      </c>
      <c r="H19" s="89">
        <f>SUMIFS('Unit Sales'!$Q:$Q,'Unit Sales'!$U:$U,'Monthly cashflow'!$B$15,'Unit Sales'!$C:$C,'Monthly cashflow'!$C19,'Unit Sales'!$S:$S,'Monthly cashflow'!H$3)</f>
        <v>0</v>
      </c>
      <c r="I19" s="89">
        <f>SUMIFS('Unit Sales'!$Q:$Q,'Unit Sales'!$U:$U,'Monthly cashflow'!$B$15,'Unit Sales'!$C:$C,'Monthly cashflow'!$C19,'Unit Sales'!$S:$S,'Monthly cashflow'!I$3)</f>
        <v>0</v>
      </c>
      <c r="J19" s="89">
        <f>SUMIFS('Unit Sales'!$Q:$Q,'Unit Sales'!$U:$U,'Monthly cashflow'!$B$15,'Unit Sales'!$C:$C,'Monthly cashflow'!$C19,'Unit Sales'!$S:$S,'Monthly cashflow'!J$3)</f>
        <v>0</v>
      </c>
      <c r="K19" s="89">
        <f>SUMIFS('Unit Sales'!$Q:$Q,'Unit Sales'!$U:$U,'Monthly cashflow'!$B$15,'Unit Sales'!$C:$C,'Monthly cashflow'!$C19,'Unit Sales'!$S:$S,'Monthly cashflow'!K$3)</f>
        <v>0</v>
      </c>
      <c r="L19" s="89">
        <f>SUMIFS('Unit Sales'!$Q:$Q,'Unit Sales'!$U:$U,'Monthly cashflow'!$B$15,'Unit Sales'!$C:$C,'Monthly cashflow'!$C19,'Unit Sales'!$S:$S,'Monthly cashflow'!L$3)</f>
        <v>0</v>
      </c>
      <c r="M19" s="89">
        <f>SUMIFS('Unit Sales'!$Q:$Q,'Unit Sales'!$U:$U,'Monthly cashflow'!$B$15,'Unit Sales'!$C:$C,'Monthly cashflow'!$C19,'Unit Sales'!$S:$S,'Monthly cashflow'!M$3)</f>
        <v>0</v>
      </c>
      <c r="N19" s="89">
        <f>SUMIFS('Unit Sales'!$Q:$Q,'Unit Sales'!$U:$U,'Monthly cashflow'!$B$15,'Unit Sales'!$C:$C,'Monthly cashflow'!$C19,'Unit Sales'!$S:$S,'Monthly cashflow'!N$3)</f>
        <v>0</v>
      </c>
      <c r="O19" s="89">
        <f>SUMIFS('Unit Sales'!$Q:$Q,'Unit Sales'!$U:$U,'Monthly cashflow'!$B$15,'Unit Sales'!$C:$C,'Monthly cashflow'!$C19,'Unit Sales'!$S:$S,'Monthly cashflow'!O$3)</f>
        <v>0</v>
      </c>
      <c r="P19" s="89">
        <f>SUMIFS('Unit Sales'!$Q:$Q,'Unit Sales'!$U:$U,'Monthly cashflow'!$B$15,'Unit Sales'!$C:$C,'Monthly cashflow'!$C19,'Unit Sales'!$S:$S,'Monthly cashflow'!P$3)</f>
        <v>0</v>
      </c>
      <c r="Q19" s="89">
        <f>SUMIFS('Unit Sales'!$Q:$Q,'Unit Sales'!$U:$U,'Monthly cashflow'!$B$15,'Unit Sales'!$C:$C,'Monthly cashflow'!$C19,'Unit Sales'!$S:$S,'Monthly cashflow'!Q$3)</f>
        <v>0</v>
      </c>
      <c r="R19" s="89">
        <f>SUMIFS('Unit Sales'!$Q:$Q,'Unit Sales'!$U:$U,'Monthly cashflow'!$B$15,'Unit Sales'!$C:$C,'Monthly cashflow'!$C19,'Unit Sales'!$S:$S,'Monthly cashflow'!R$3)</f>
        <v>0</v>
      </c>
      <c r="S19" s="89">
        <f>SUMIFS('Unit Sales'!$Q:$Q,'Unit Sales'!$U:$U,'Monthly cashflow'!$B$15,'Unit Sales'!$C:$C,'Monthly cashflow'!$C19,'Unit Sales'!$S:$S,'Monthly cashflow'!S$3)</f>
        <v>0</v>
      </c>
      <c r="T19" s="89">
        <f>SUMIFS('Unit Sales'!$Q:$Q,'Unit Sales'!$U:$U,'Monthly cashflow'!$B$15,'Unit Sales'!$C:$C,'Monthly cashflow'!$C19,'Unit Sales'!$S:$S,'Monthly cashflow'!T$3)</f>
        <v>0</v>
      </c>
      <c r="U19" s="89">
        <f>SUMIFS('Unit Sales'!$Q:$Q,'Unit Sales'!$U:$U,'Monthly cashflow'!$B$15,'Unit Sales'!$C:$C,'Monthly cashflow'!$C19,'Unit Sales'!$S:$S,'Monthly cashflow'!U$3)</f>
        <v>0</v>
      </c>
      <c r="V19" s="89">
        <f>SUMIFS('Unit Sales'!$Q:$Q,'Unit Sales'!$U:$U,'Monthly cashflow'!$B$15,'Unit Sales'!$C:$C,'Monthly cashflow'!$C19,'Unit Sales'!$S:$S,'Monthly cashflow'!V$3)</f>
        <v>0</v>
      </c>
      <c r="W19" s="89">
        <f>SUMIFS('Unit Sales'!$Q:$Q,'Unit Sales'!$U:$U,'Monthly cashflow'!$B$15,'Unit Sales'!$C:$C,'Monthly cashflow'!$C19,'Unit Sales'!$S:$S,'Monthly cashflow'!W$3)</f>
        <v>0</v>
      </c>
      <c r="X19" s="89">
        <f>SUMIFS('Unit Sales'!$Q:$Q,'Unit Sales'!$U:$U,'Monthly cashflow'!$B$15,'Unit Sales'!$C:$C,'Monthly cashflow'!$C19,'Unit Sales'!$S:$S,'Monthly cashflow'!X$3)</f>
        <v>0</v>
      </c>
      <c r="Y19" s="89">
        <f>SUMIFS('Unit Sales'!$Q:$Q,'Unit Sales'!$U:$U,'Monthly cashflow'!$B$15,'Unit Sales'!$C:$C,'Monthly cashflow'!$C19,'Unit Sales'!$S:$S,'Monthly cashflow'!Y$3)</f>
        <v>0</v>
      </c>
      <c r="Z19" s="89">
        <f>SUMIFS('Unit Sales'!$Q:$Q,'Unit Sales'!$U:$U,'Monthly cashflow'!$B$15,'Unit Sales'!$C:$C,'Monthly cashflow'!$C19,'Unit Sales'!$S:$S,'Monthly cashflow'!Z$3)</f>
        <v>0</v>
      </c>
      <c r="AA19" s="89">
        <f>SUMIFS('Unit Sales'!$Q:$Q,'Unit Sales'!$U:$U,'Monthly cashflow'!$B$15,'Unit Sales'!$C:$C,'Monthly cashflow'!$C19,'Unit Sales'!$S:$S,'Monthly cashflow'!AA$3)</f>
        <v>0</v>
      </c>
      <c r="AB19" s="89">
        <f>SUMIFS('Unit Sales'!$Q:$Q,'Unit Sales'!$U:$U,'Monthly cashflow'!$B$15,'Unit Sales'!$C:$C,'Monthly cashflow'!$C19,'Unit Sales'!$S:$S,'Monthly cashflow'!AB$3)</f>
        <v>0</v>
      </c>
      <c r="AC19" s="89">
        <f>SUMIFS('Unit Sales'!$Q:$Q,'Unit Sales'!$U:$U,'Monthly cashflow'!$B$15,'Unit Sales'!$C:$C,'Monthly cashflow'!$C19,'Unit Sales'!$S:$S,'Monthly cashflow'!AC$3)</f>
        <v>0</v>
      </c>
      <c r="AD19" s="89">
        <f>SUMIFS('Unit Sales'!$Q:$Q,'Unit Sales'!$U:$U,'Monthly cashflow'!$B$15,'Unit Sales'!$C:$C,'Monthly cashflow'!$C19,'Unit Sales'!$S:$S,'Monthly cashflow'!AD$3)</f>
        <v>0</v>
      </c>
      <c r="AE19" s="89">
        <f>SUMIFS('Unit Sales'!$Q:$Q,'Unit Sales'!$U:$U,'Monthly cashflow'!$B$15,'Unit Sales'!$C:$C,'Monthly cashflow'!$C19,'Unit Sales'!$S:$S,'Monthly cashflow'!AE$3)</f>
        <v>0</v>
      </c>
      <c r="AF19" s="89">
        <f>SUMIFS('Unit Sales'!$Q:$Q,'Unit Sales'!$U:$U,'Monthly cashflow'!$B$15,'Unit Sales'!$C:$C,'Monthly cashflow'!$C19,'Unit Sales'!$S:$S,'Monthly cashflow'!AF$3)</f>
        <v>0</v>
      </c>
      <c r="AG19" s="89">
        <f>SUMIFS('Unit Sales'!$Q:$Q,'Unit Sales'!$U:$U,'Monthly cashflow'!$B$15,'Unit Sales'!$C:$C,'Monthly cashflow'!$C19,'Unit Sales'!$S:$S,'Monthly cashflow'!AG$3)</f>
        <v>0</v>
      </c>
      <c r="AH19" s="89">
        <f>SUMIFS('Unit Sales'!$Q:$Q,'Unit Sales'!$U:$U,'Monthly cashflow'!$B$15,'Unit Sales'!$C:$C,'Monthly cashflow'!$C19,'Unit Sales'!$S:$S,'Monthly cashflow'!AH$3)</f>
        <v>0</v>
      </c>
      <c r="AI19" s="89">
        <f>SUMIFS('Unit Sales'!$Q:$Q,'Unit Sales'!$U:$U,'Monthly cashflow'!$B$15,'Unit Sales'!$C:$C,'Monthly cashflow'!$C19,'Unit Sales'!$S:$S,'Monthly cashflow'!AI$3)</f>
        <v>0</v>
      </c>
      <c r="AJ19" s="89">
        <f>SUMIFS('Unit Sales'!$Q:$Q,'Unit Sales'!$U:$U,'Monthly cashflow'!$B$15,'Unit Sales'!$C:$C,'Monthly cashflow'!$C19,'Unit Sales'!$S:$S,'Monthly cashflow'!AJ$3)</f>
        <v>0</v>
      </c>
      <c r="AK19" s="89">
        <f>SUMIFS('Unit Sales'!$Q:$Q,'Unit Sales'!$U:$U,'Monthly cashflow'!$B$15,'Unit Sales'!$C:$C,'Monthly cashflow'!$C19,'Unit Sales'!$S:$S,'Monthly cashflow'!AK$3)</f>
        <v>0</v>
      </c>
      <c r="AL19" s="89">
        <f>SUMIFS('Unit Sales'!$Q:$Q,'Unit Sales'!$U:$U,'Monthly cashflow'!$B$15,'Unit Sales'!$C:$C,'Monthly cashflow'!$C19,'Unit Sales'!$S:$S,'Monthly cashflow'!AL$3)</f>
        <v>0</v>
      </c>
      <c r="AM19" s="89">
        <f>SUMIFS('Unit Sales'!$Q:$Q,'Unit Sales'!$U:$U,'Monthly cashflow'!$B$15,'Unit Sales'!$C:$C,'Monthly cashflow'!$C19,'Unit Sales'!$S:$S,'Monthly cashflow'!AM$3)</f>
        <v>0</v>
      </c>
      <c r="AN19" s="89">
        <f>SUMIFS('Unit Sales'!$Q:$Q,'Unit Sales'!$U:$U,'Monthly cashflow'!$B$15,'Unit Sales'!$C:$C,'Monthly cashflow'!$C19,'Unit Sales'!$S:$S,'Monthly cashflow'!AN$3)</f>
        <v>0</v>
      </c>
      <c r="AO19" s="89">
        <f>SUMIFS('Unit Sales'!$Q:$Q,'Unit Sales'!$U:$U,'Monthly cashflow'!$B$15,'Unit Sales'!$C:$C,'Monthly cashflow'!$C19,'Unit Sales'!$S:$S,'Monthly cashflow'!AO$3)</f>
        <v>0</v>
      </c>
      <c r="AP19" s="89">
        <f>SUMIFS('Unit Sales'!$Q:$Q,'Unit Sales'!$U:$U,'Monthly cashflow'!$B$15,'Unit Sales'!$C:$C,'Monthly cashflow'!$C19,'Unit Sales'!$S:$S,'Monthly cashflow'!AP$3)</f>
        <v>0</v>
      </c>
      <c r="AQ19" s="89">
        <f>SUMIFS('Unit Sales'!$Q:$Q,'Unit Sales'!$U:$U,'Monthly cashflow'!$B$15,'Unit Sales'!$C:$C,'Monthly cashflow'!$C19,'Unit Sales'!$S:$S,'Monthly cashflow'!AQ$3)</f>
        <v>0</v>
      </c>
      <c r="AR19" s="89">
        <f>SUMIFS('Unit Sales'!$Q:$Q,'Unit Sales'!$U:$U,'Monthly cashflow'!$B$15,'Unit Sales'!$C:$C,'Monthly cashflow'!$C19,'Unit Sales'!$S:$S,'Monthly cashflow'!AR$3)</f>
        <v>0</v>
      </c>
      <c r="AS19" s="89">
        <f>SUMIFS('Unit Sales'!$Q:$Q,'Unit Sales'!$U:$U,'Monthly cashflow'!$B$15,'Unit Sales'!$C:$C,'Monthly cashflow'!$C19,'Unit Sales'!$S:$S,'Monthly cashflow'!AS$3)</f>
        <v>0</v>
      </c>
      <c r="AT19" s="89">
        <f>SUMIFS('Unit Sales'!$Q:$Q,'Unit Sales'!$U:$U,'Monthly cashflow'!$B$15,'Unit Sales'!$C:$C,'Monthly cashflow'!$C19,'Unit Sales'!$S:$S,'Monthly cashflow'!AT$3)</f>
        <v>0</v>
      </c>
      <c r="AU19" s="89">
        <f>SUMIFS('Unit Sales'!$Q:$Q,'Unit Sales'!$U:$U,'Monthly cashflow'!$B$15,'Unit Sales'!$C:$C,'Monthly cashflow'!$C19,'Unit Sales'!$S:$S,'Monthly cashflow'!AU$3)</f>
        <v>0</v>
      </c>
      <c r="AV19" s="89">
        <f>SUMIFS('Unit Sales'!$Q:$Q,'Unit Sales'!$U:$U,'Monthly cashflow'!$B$15,'Unit Sales'!$C:$C,'Monthly cashflow'!$C19,'Unit Sales'!$S:$S,'Monthly cashflow'!AV$3)</f>
        <v>0</v>
      </c>
      <c r="AW19" s="89">
        <f>SUMIFS('Unit Sales'!$Q:$Q,'Unit Sales'!$U:$U,'Monthly cashflow'!$B$15,'Unit Sales'!$C:$C,'Monthly cashflow'!$C19,'Unit Sales'!$S:$S,'Monthly cashflow'!AW$3)</f>
        <v>0</v>
      </c>
      <c r="AX19" s="89">
        <f>SUMIFS('Unit Sales'!$Q:$Q,'Unit Sales'!$U:$U,'Monthly cashflow'!$B$15,'Unit Sales'!$C:$C,'Monthly cashflow'!$C19,'Unit Sales'!$S:$S,'Monthly cashflow'!AX$3)</f>
        <v>0</v>
      </c>
      <c r="AY19" s="89">
        <f>SUMIFS('Unit Sales'!$Q:$Q,'Unit Sales'!$U:$U,'Monthly cashflow'!$B$15,'Unit Sales'!$C:$C,'Monthly cashflow'!$C19,'Unit Sales'!$S:$S,'Monthly cashflow'!AY$3)</f>
        <v>0</v>
      </c>
      <c r="AZ19" s="89">
        <f>SUMIFS('Unit Sales'!$Q:$Q,'Unit Sales'!$U:$U,'Monthly cashflow'!$B$15,'Unit Sales'!$C:$C,'Monthly cashflow'!$C19,'Unit Sales'!$S:$S,'Monthly cashflow'!AZ$3)</f>
        <v>0</v>
      </c>
      <c r="BA19" s="89">
        <f>SUMIFS('Unit Sales'!$Q:$Q,'Unit Sales'!$U:$U,'Monthly cashflow'!$B$15,'Unit Sales'!$C:$C,'Monthly cashflow'!$C19,'Unit Sales'!$S:$S,'Monthly cashflow'!BA$3)</f>
        <v>0</v>
      </c>
      <c r="BB19" s="89">
        <f>SUMIFS('Unit Sales'!$Q:$Q,'Unit Sales'!$U:$U,'Monthly cashflow'!$B$15,'Unit Sales'!$C:$C,'Monthly cashflow'!$C19,'Unit Sales'!$S:$S,'Monthly cashflow'!BB$3)</f>
        <v>0</v>
      </c>
      <c r="BC19" s="89">
        <f>SUMIFS('Unit Sales'!$Q:$Q,'Unit Sales'!$U:$U,'Monthly cashflow'!$B$15,'Unit Sales'!$C:$C,'Monthly cashflow'!$C19,'Unit Sales'!$S:$S,'Monthly cashflow'!BC$3)</f>
        <v>0</v>
      </c>
      <c r="BD19" s="89">
        <f>SUMIFS('Unit Sales'!$Q:$Q,'Unit Sales'!$U:$U,'Monthly cashflow'!$B$15,'Unit Sales'!$C:$C,'Monthly cashflow'!$C19,'Unit Sales'!$S:$S,'Monthly cashflow'!BD$3)</f>
        <v>0</v>
      </c>
      <c r="BE19" s="89">
        <f>SUMIFS('Unit Sales'!$Q:$Q,'Unit Sales'!$U:$U,'Monthly cashflow'!$B$15,'Unit Sales'!$C:$C,'Monthly cashflow'!$C19,'Unit Sales'!$S:$S,'Monthly cashflow'!BE$3)</f>
        <v>0</v>
      </c>
      <c r="BF19" s="89">
        <f>SUMIFS('Unit Sales'!$Q:$Q,'Unit Sales'!$U:$U,'Monthly cashflow'!$B$15,'Unit Sales'!$C:$C,'Monthly cashflow'!$C19,'Unit Sales'!$S:$S,'Monthly cashflow'!BF$3)</f>
        <v>0</v>
      </c>
      <c r="BG19" s="89">
        <f>SUMIFS('Unit Sales'!$Q:$Q,'Unit Sales'!$U:$U,'Monthly cashflow'!$B$15,'Unit Sales'!$C:$C,'Monthly cashflow'!$C19,'Unit Sales'!$S:$S,'Monthly cashflow'!BG$3)</f>
        <v>0</v>
      </c>
      <c r="BH19" s="89">
        <f>SUMIFS('Unit Sales'!$Q:$Q,'Unit Sales'!$U:$U,'Monthly cashflow'!$B$15,'Unit Sales'!$C:$C,'Monthly cashflow'!$C19,'Unit Sales'!$S:$S,'Monthly cashflow'!BH$3)</f>
        <v>0</v>
      </c>
      <c r="BI19" s="89">
        <f>SUMIFS('Unit Sales'!$Q:$Q,'Unit Sales'!$U:$U,'Monthly cashflow'!$B$15,'Unit Sales'!$C:$C,'Monthly cashflow'!$C19,'Unit Sales'!$S:$S,'Monthly cashflow'!BI$3)</f>
        <v>0</v>
      </c>
      <c r="BJ19" s="89">
        <f>SUMIFS('Unit Sales'!$Q:$Q,'Unit Sales'!$U:$U,'Monthly cashflow'!$B$15,'Unit Sales'!$C:$C,'Monthly cashflow'!$C19,'Unit Sales'!$S:$S,'Monthly cashflow'!BJ$3)</f>
        <v>0</v>
      </c>
      <c r="BK19" s="89">
        <f>SUMIFS('Unit Sales'!$Q:$Q,'Unit Sales'!$U:$U,'Monthly cashflow'!$B$15,'Unit Sales'!$C:$C,'Monthly cashflow'!$C19,'Unit Sales'!$S:$S,'Monthly cashflow'!BK$3)</f>
        <v>0</v>
      </c>
      <c r="BL19" s="89">
        <f>SUMIFS('Unit Sales'!$Q:$Q,'Unit Sales'!$U:$U,'Monthly cashflow'!$B$15,'Unit Sales'!$C:$C,'Monthly cashflow'!$C19,'Unit Sales'!$S:$S,'Monthly cashflow'!BL$3)</f>
        <v>0</v>
      </c>
      <c r="BM19" s="89">
        <f>SUMIFS('Unit Sales'!$Q:$Q,'Unit Sales'!$U:$U,'Monthly cashflow'!$B$15,'Unit Sales'!$C:$C,'Monthly cashflow'!$C19,'Unit Sales'!$S:$S,'Monthly cashflow'!BM$3)</f>
        <v>0</v>
      </c>
      <c r="BN19" s="89">
        <f>SUMIFS('Unit Sales'!$Q:$Q,'Unit Sales'!$U:$U,'Monthly cashflow'!$B$15,'Unit Sales'!$C:$C,'Monthly cashflow'!$C19,'Unit Sales'!$S:$S,'Monthly cashflow'!BN$3)</f>
        <v>0</v>
      </c>
      <c r="BO19" s="89">
        <f>SUMIFS('Unit Sales'!$Q:$Q,'Unit Sales'!$U:$U,'Monthly cashflow'!$B$15,'Unit Sales'!$C:$C,'Monthly cashflow'!$C19,'Unit Sales'!$S:$S,'Monthly cashflow'!BO$3)</f>
        <v>0</v>
      </c>
      <c r="BP19" s="89">
        <f>SUMIFS('Unit Sales'!$Q:$Q,'Unit Sales'!$U:$U,'Monthly cashflow'!$B$15,'Unit Sales'!$C:$C,'Monthly cashflow'!$C19,'Unit Sales'!$S:$S,'Monthly cashflow'!BP$3)</f>
        <v>0</v>
      </c>
      <c r="BQ19" s="89">
        <f>SUMIFS('Unit Sales'!$Q:$Q,'Unit Sales'!$U:$U,'Monthly cashflow'!$B$15,'Unit Sales'!$C:$C,'Monthly cashflow'!$C19,'Unit Sales'!$S:$S,'Monthly cashflow'!BQ$3)</f>
        <v>0</v>
      </c>
      <c r="BR19" s="89">
        <f>SUMIFS('Unit Sales'!$Q:$Q,'Unit Sales'!$U:$U,'Monthly cashflow'!$B$15,'Unit Sales'!$C:$C,'Monthly cashflow'!$C19,'Unit Sales'!$S:$S,'Monthly cashflow'!BR$3)</f>
        <v>0</v>
      </c>
      <c r="BS19" s="89">
        <f>SUMIFS('Unit Sales'!$Q:$Q,'Unit Sales'!$U:$U,'Monthly cashflow'!$B$15,'Unit Sales'!$C:$C,'Monthly cashflow'!$C19,'Unit Sales'!$S:$S,'Monthly cashflow'!BS$3)</f>
        <v>0</v>
      </c>
      <c r="BT19" s="89">
        <f>SUMIFS('Unit Sales'!$Q:$Q,'Unit Sales'!$U:$U,'Monthly cashflow'!$B$15,'Unit Sales'!$C:$C,'Monthly cashflow'!$C19,'Unit Sales'!$S:$S,'Monthly cashflow'!BT$3)</f>
        <v>0</v>
      </c>
      <c r="BU19" s="89">
        <f>SUMIFS('Unit Sales'!$Q:$Q,'Unit Sales'!$U:$U,'Monthly cashflow'!$B$15,'Unit Sales'!$C:$C,'Monthly cashflow'!$C19,'Unit Sales'!$S:$S,'Monthly cashflow'!BU$3)</f>
        <v>0</v>
      </c>
      <c r="BV19" s="89">
        <f>SUMIFS('Unit Sales'!$Q:$Q,'Unit Sales'!$U:$U,'Monthly cashflow'!$B$15,'Unit Sales'!$C:$C,'Monthly cashflow'!$C19,'Unit Sales'!$S:$S,'Monthly cashflow'!BV$3)</f>
        <v>0</v>
      </c>
      <c r="BW19" s="89">
        <f>SUMIFS('Unit Sales'!$Q:$Q,'Unit Sales'!$U:$U,'Monthly cashflow'!$B$15,'Unit Sales'!$C:$C,'Monthly cashflow'!$C19,'Unit Sales'!$S:$S,'Monthly cashflow'!BW$3)</f>
        <v>0</v>
      </c>
      <c r="BX19" s="89">
        <f>SUMIFS('Unit Sales'!$Q:$Q,'Unit Sales'!$U:$U,'Monthly cashflow'!$B$15,'Unit Sales'!$C:$C,'Monthly cashflow'!$C19,'Unit Sales'!$S:$S,'Monthly cashflow'!BX$3)</f>
        <v>0</v>
      </c>
      <c r="BY19" s="89">
        <f>SUMIFS('Unit Sales'!$Q:$Q,'Unit Sales'!$U:$U,'Monthly cashflow'!$B$15,'Unit Sales'!$C:$C,'Monthly cashflow'!$C19,'Unit Sales'!$S:$S,'Monthly cashflow'!BY$3)</f>
        <v>0</v>
      </c>
      <c r="BZ19" s="89">
        <f>SUMIFS('Unit Sales'!$Q:$Q,'Unit Sales'!$U:$U,'Monthly cashflow'!$B$15,'Unit Sales'!$C:$C,'Monthly cashflow'!$C19,'Unit Sales'!$S:$S,'Monthly cashflow'!BZ$3)</f>
        <v>0</v>
      </c>
      <c r="CA19" s="89">
        <f>SUMIFS('Unit Sales'!$Q:$Q,'Unit Sales'!$U:$U,'Monthly cashflow'!$B$15,'Unit Sales'!$C:$C,'Monthly cashflow'!$C19,'Unit Sales'!$S:$S,'Monthly cashflow'!CA$3)</f>
        <v>0</v>
      </c>
      <c r="CB19" s="89">
        <f>SUMIFS('Unit Sales'!$Q:$Q,'Unit Sales'!$U:$U,'Monthly cashflow'!$B$15,'Unit Sales'!$C:$C,'Monthly cashflow'!$C19,'Unit Sales'!$S:$S,'Monthly cashflow'!CB$3)</f>
        <v>0</v>
      </c>
      <c r="CC19" s="89">
        <f>SUMIFS('Unit Sales'!$Q:$Q,'Unit Sales'!$U:$U,'Monthly cashflow'!$B$15,'Unit Sales'!$C:$C,'Monthly cashflow'!$C19,'Unit Sales'!$S:$S,'Monthly cashflow'!CC$3)</f>
        <v>0</v>
      </c>
      <c r="CD19" s="89">
        <f>SUMIFS('Unit Sales'!$Q:$Q,'Unit Sales'!$U:$U,'Monthly cashflow'!$B$15,'Unit Sales'!$C:$C,'Monthly cashflow'!$C19,'Unit Sales'!$S:$S,'Monthly cashflow'!CD$3)</f>
        <v>0</v>
      </c>
      <c r="CE19" s="89">
        <f>SUMIFS('Unit Sales'!$Q:$Q,'Unit Sales'!$U:$U,'Monthly cashflow'!$B$15,'Unit Sales'!$C:$C,'Monthly cashflow'!$C19,'Unit Sales'!$S:$S,'Monthly cashflow'!CE$3)</f>
        <v>0</v>
      </c>
      <c r="CF19" s="89">
        <f>SUMIFS('Unit Sales'!$Q:$Q,'Unit Sales'!$U:$U,'Monthly cashflow'!$B$15,'Unit Sales'!$C:$C,'Monthly cashflow'!$C19,'Unit Sales'!$S:$S,'Monthly cashflow'!CF$3)</f>
        <v>0</v>
      </c>
      <c r="CG19" s="89">
        <f>SUMIFS('Unit Sales'!$Q:$Q,'Unit Sales'!$U:$U,'Monthly cashflow'!$B$15,'Unit Sales'!$C:$C,'Monthly cashflow'!$C19,'Unit Sales'!$S:$S,'Monthly cashflow'!CG$3)</f>
        <v>0</v>
      </c>
      <c r="CH19" s="89">
        <f>SUMIFS('Unit Sales'!$Q:$Q,'Unit Sales'!$U:$U,'Monthly cashflow'!$B$15,'Unit Sales'!$C:$C,'Monthly cashflow'!$C19,'Unit Sales'!$S:$S,'Monthly cashflow'!CH$3)</f>
        <v>0</v>
      </c>
      <c r="CI19" s="89">
        <f>SUMIFS('Unit Sales'!$Q:$Q,'Unit Sales'!$U:$U,'Monthly cashflow'!$B$15,'Unit Sales'!$C:$C,'Monthly cashflow'!$C19,'Unit Sales'!$S:$S,'Monthly cashflow'!CI$3)</f>
        <v>0</v>
      </c>
      <c r="CJ19" s="89">
        <f>SUMIFS('Unit Sales'!$Q:$Q,'Unit Sales'!$U:$U,'Monthly cashflow'!$B$15,'Unit Sales'!$C:$C,'Monthly cashflow'!$C19,'Unit Sales'!$S:$S,'Monthly cashflow'!CJ$3)</f>
        <v>0</v>
      </c>
      <c r="CK19" s="89">
        <f>SUMIFS('Unit Sales'!$Q:$Q,'Unit Sales'!$U:$U,'Monthly cashflow'!$B$15,'Unit Sales'!$C:$C,'Monthly cashflow'!$C19,'Unit Sales'!$S:$S,'Monthly cashflow'!CK$3)</f>
        <v>0</v>
      </c>
      <c r="CL19" s="89">
        <f>SUMIFS('Unit Sales'!$Q:$Q,'Unit Sales'!$U:$U,'Monthly cashflow'!$B$15,'Unit Sales'!$C:$C,'Monthly cashflow'!$C19,'Unit Sales'!$S:$S,'Monthly cashflow'!CL$3)</f>
        <v>0</v>
      </c>
      <c r="CM19" s="89">
        <f>SUMIFS('Unit Sales'!$Q:$Q,'Unit Sales'!$U:$U,'Monthly cashflow'!$B$15,'Unit Sales'!$C:$C,'Monthly cashflow'!$C19,'Unit Sales'!$S:$S,'Monthly cashflow'!CM$3)</f>
        <v>0</v>
      </c>
      <c r="CN19" s="89">
        <f>SUMIFS('Unit Sales'!$Q:$Q,'Unit Sales'!$U:$U,'Monthly cashflow'!$B$15,'Unit Sales'!$C:$C,'Monthly cashflow'!$C19,'Unit Sales'!$S:$S,'Monthly cashflow'!CN$3)</f>
        <v>0</v>
      </c>
      <c r="CO19" s="89">
        <f>SUMIFS('Unit Sales'!$Q:$Q,'Unit Sales'!$U:$U,'Monthly cashflow'!$B$15,'Unit Sales'!$C:$C,'Monthly cashflow'!$C19,'Unit Sales'!$S:$S,'Monthly cashflow'!CO$3)</f>
        <v>0</v>
      </c>
      <c r="CP19" s="89">
        <f>SUMIFS('Unit Sales'!$Q:$Q,'Unit Sales'!$U:$U,'Monthly cashflow'!$B$15,'Unit Sales'!$C:$C,'Monthly cashflow'!$C19,'Unit Sales'!$S:$S,'Monthly cashflow'!CP$3)</f>
        <v>0</v>
      </c>
      <c r="CQ19" s="89">
        <f>SUMIFS('Unit Sales'!$Q:$Q,'Unit Sales'!$U:$U,'Monthly cashflow'!$B$15,'Unit Sales'!$C:$C,'Monthly cashflow'!$C19,'Unit Sales'!$S:$S,'Monthly cashflow'!CQ$3)</f>
        <v>0</v>
      </c>
      <c r="CR19" s="89">
        <f>SUMIFS('Unit Sales'!$Q:$Q,'Unit Sales'!$U:$U,'Monthly cashflow'!$B$15,'Unit Sales'!$C:$C,'Monthly cashflow'!$C19,'Unit Sales'!$S:$S,'Monthly cashflow'!CR$3)</f>
        <v>0</v>
      </c>
      <c r="CS19" s="89">
        <f>SUMIFS('Unit Sales'!$Q:$Q,'Unit Sales'!$U:$U,'Monthly cashflow'!$B$15,'Unit Sales'!$C:$C,'Monthly cashflow'!$C19,'Unit Sales'!$S:$S,'Monthly cashflow'!CS$3)</f>
        <v>0</v>
      </c>
      <c r="CT19" s="89">
        <f>SUMIFS('Unit Sales'!$Q:$Q,'Unit Sales'!$U:$U,'Monthly cashflow'!$B$15,'Unit Sales'!$C:$C,'Monthly cashflow'!$C19,'Unit Sales'!$S:$S,'Monthly cashflow'!CT$3)</f>
        <v>0</v>
      </c>
      <c r="CU19" s="89">
        <f>SUMIFS('Unit Sales'!$Q:$Q,'Unit Sales'!$U:$U,'Monthly cashflow'!$B$15,'Unit Sales'!$C:$C,'Monthly cashflow'!$C19,'Unit Sales'!$S:$S,'Monthly cashflow'!CU$3)</f>
        <v>0</v>
      </c>
      <c r="CV19" s="89">
        <f>SUMIFS('Unit Sales'!$Q:$Q,'Unit Sales'!$U:$U,'Monthly cashflow'!$B$15,'Unit Sales'!$C:$C,'Monthly cashflow'!$C19,'Unit Sales'!$S:$S,'Monthly cashflow'!CV$3)</f>
        <v>0</v>
      </c>
      <c r="CW19" s="89">
        <f>SUMIFS('Unit Sales'!$Q:$Q,'Unit Sales'!$U:$U,'Monthly cashflow'!$B$15,'Unit Sales'!$C:$C,'Monthly cashflow'!$C19,'Unit Sales'!$S:$S,'Monthly cashflow'!CW$3)</f>
        <v>0</v>
      </c>
      <c r="CX19" s="89">
        <f>SUMIFS('Unit Sales'!$Q:$Q,'Unit Sales'!$U:$U,'Monthly cashflow'!$B$15,'Unit Sales'!$C:$C,'Monthly cashflow'!$C19,'Unit Sales'!$S:$S,'Monthly cashflow'!CX$3)</f>
        <v>0</v>
      </c>
      <c r="CY19" s="89">
        <f>SUMIFS('Unit Sales'!$Q:$Q,'Unit Sales'!$U:$U,'Monthly cashflow'!$B$15,'Unit Sales'!$C:$C,'Monthly cashflow'!$C19,'Unit Sales'!$S:$S,'Monthly cashflow'!CY$3)</f>
        <v>0</v>
      </c>
      <c r="CZ19" s="89">
        <f>SUMIFS('Unit Sales'!$Q:$Q,'Unit Sales'!$U:$U,'Monthly cashflow'!$B$15,'Unit Sales'!$C:$C,'Monthly cashflow'!$C19,'Unit Sales'!$S:$S,'Monthly cashflow'!CZ$3)</f>
        <v>0</v>
      </c>
      <c r="DA19" s="89">
        <f>SUMIFS('Unit Sales'!$Q:$Q,'Unit Sales'!$U:$U,'Monthly cashflow'!$B$15,'Unit Sales'!$C:$C,'Monthly cashflow'!$C19,'Unit Sales'!$S:$S,'Monthly cashflow'!DA$3)</f>
        <v>0</v>
      </c>
      <c r="DB19" s="89">
        <f>SUMIFS('Unit Sales'!$Q:$Q,'Unit Sales'!$U:$U,'Monthly cashflow'!$B$15,'Unit Sales'!$C:$C,'Monthly cashflow'!$C19,'Unit Sales'!$S:$S,'Monthly cashflow'!DB$3)</f>
        <v>0</v>
      </c>
      <c r="DC19" s="89">
        <f>SUMIFS('Unit Sales'!$Q:$Q,'Unit Sales'!$U:$U,'Monthly cashflow'!$B$15,'Unit Sales'!$C:$C,'Monthly cashflow'!$C19,'Unit Sales'!$S:$S,'Monthly cashflow'!DC$3)</f>
        <v>0</v>
      </c>
      <c r="DD19" s="89">
        <f>SUMIFS('Unit Sales'!$Q:$Q,'Unit Sales'!$U:$U,'Monthly cashflow'!$B$15,'Unit Sales'!$C:$C,'Monthly cashflow'!$C19,'Unit Sales'!$S:$S,'Monthly cashflow'!DD$3)</f>
        <v>0</v>
      </c>
      <c r="DE19" s="89">
        <f>SUMIFS('Unit Sales'!$Q:$Q,'Unit Sales'!$U:$U,'Monthly cashflow'!$B$15,'Unit Sales'!$C:$C,'Monthly cashflow'!$C19,'Unit Sales'!$S:$S,'Monthly cashflow'!DE$3)</f>
        <v>0</v>
      </c>
      <c r="DF19" s="89">
        <f>SUMIFS('Unit Sales'!$Q:$Q,'Unit Sales'!$U:$U,'Monthly cashflow'!$B$15,'Unit Sales'!$C:$C,'Monthly cashflow'!$C19,'Unit Sales'!$S:$S,'Monthly cashflow'!DF$3)</f>
        <v>0</v>
      </c>
      <c r="DG19" s="89">
        <f>SUMIFS('Unit Sales'!$Q:$Q,'Unit Sales'!$U:$U,'Monthly cashflow'!$B$15,'Unit Sales'!$C:$C,'Monthly cashflow'!$C19,'Unit Sales'!$S:$S,'Monthly cashflow'!DG$3)</f>
        <v>0</v>
      </c>
      <c r="DH19" s="89">
        <f>SUMIFS('Unit Sales'!$Q:$Q,'Unit Sales'!$U:$U,'Monthly cashflow'!$B$15,'Unit Sales'!$C:$C,'Monthly cashflow'!$C19,'Unit Sales'!$S:$S,'Monthly cashflow'!DH$3)</f>
        <v>0</v>
      </c>
      <c r="DI19" s="89">
        <f>SUMIFS('Unit Sales'!$Q:$Q,'Unit Sales'!$U:$U,'Monthly cashflow'!$B$15,'Unit Sales'!$C:$C,'Monthly cashflow'!$C19,'Unit Sales'!$S:$S,'Monthly cashflow'!DI$3)</f>
        <v>0</v>
      </c>
      <c r="DJ19" s="89">
        <f>SUMIFS('Unit Sales'!$Q:$Q,'Unit Sales'!$U:$U,'Monthly cashflow'!$B$15,'Unit Sales'!$C:$C,'Monthly cashflow'!$C19,'Unit Sales'!$S:$S,'Monthly cashflow'!DJ$3)</f>
        <v>0</v>
      </c>
      <c r="DK19" s="89">
        <f>SUMIFS('Unit Sales'!$Q:$Q,'Unit Sales'!$U:$U,'Monthly cashflow'!$B$15,'Unit Sales'!$C:$C,'Monthly cashflow'!$C19,'Unit Sales'!$S:$S,'Monthly cashflow'!DK$3)</f>
        <v>0</v>
      </c>
      <c r="DL19" s="89">
        <f>SUMIFS('Unit Sales'!$Q:$Q,'Unit Sales'!$U:$U,'Monthly cashflow'!$B$15,'Unit Sales'!$C:$C,'Monthly cashflow'!$C19,'Unit Sales'!$S:$S,'Monthly cashflow'!DL$3)</f>
        <v>0</v>
      </c>
      <c r="DM19" s="89">
        <f>SUMIFS('Unit Sales'!$Q:$Q,'Unit Sales'!$U:$U,'Monthly cashflow'!$B$15,'Unit Sales'!$C:$C,'Monthly cashflow'!$C19,'Unit Sales'!$S:$S,'Monthly cashflow'!DM$3)</f>
        <v>0</v>
      </c>
      <c r="DN19" s="89">
        <f>SUMIFS('Unit Sales'!$Q:$Q,'Unit Sales'!$U:$U,'Monthly cashflow'!$B$15,'Unit Sales'!$C:$C,'Monthly cashflow'!$C19,'Unit Sales'!$S:$S,'Monthly cashflow'!DN$3)</f>
        <v>0</v>
      </c>
      <c r="DO19" s="89">
        <f>SUMIFS('Unit Sales'!$Q:$Q,'Unit Sales'!$U:$U,'Monthly cashflow'!$B$15,'Unit Sales'!$C:$C,'Monthly cashflow'!$C19,'Unit Sales'!$S:$S,'Monthly cashflow'!DO$3)</f>
        <v>0</v>
      </c>
      <c r="DP19" s="89">
        <f>SUMIFS('Unit Sales'!$Q:$Q,'Unit Sales'!$U:$U,'Monthly cashflow'!$B$15,'Unit Sales'!$C:$C,'Monthly cashflow'!$C19,'Unit Sales'!$S:$S,'Monthly cashflow'!DP$3)</f>
        <v>0</v>
      </c>
      <c r="DQ19" s="89">
        <f>SUMIFS('Unit Sales'!$Q:$Q,'Unit Sales'!$U:$U,'Monthly cashflow'!$B$15,'Unit Sales'!$C:$C,'Monthly cashflow'!$C19,'Unit Sales'!$S:$S,'Monthly cashflow'!DQ$3)</f>
        <v>0</v>
      </c>
      <c r="DR19" s="89">
        <f>SUMIFS('Unit Sales'!$Q:$Q,'Unit Sales'!$U:$U,'Monthly cashflow'!$B$15,'Unit Sales'!$C:$C,'Monthly cashflow'!$C19,'Unit Sales'!$S:$S,'Monthly cashflow'!DR$3)</f>
        <v>0</v>
      </c>
      <c r="DS19" s="89">
        <f>SUMIFS('Unit Sales'!$Q:$Q,'Unit Sales'!$U:$U,'Monthly cashflow'!$B$15,'Unit Sales'!$C:$C,'Monthly cashflow'!$C19,'Unit Sales'!$S:$S,'Monthly cashflow'!DS$3)</f>
        <v>0</v>
      </c>
      <c r="DT19" s="89">
        <f>SUMIFS('Unit Sales'!$Q:$Q,'Unit Sales'!$U:$U,'Monthly cashflow'!$B$15,'Unit Sales'!$C:$C,'Monthly cashflow'!$C19,'Unit Sales'!$S:$S,'Monthly cashflow'!DT$3)</f>
        <v>0</v>
      </c>
    </row>
    <row r="20" spans="2:124" x14ac:dyDescent="0.3">
      <c r="B20" s="21"/>
      <c r="C20" s="3" t="s">
        <v>65</v>
      </c>
      <c r="D20" s="88">
        <f t="shared" si="0"/>
        <v>0</v>
      </c>
      <c r="E20" s="89">
        <f>SUMIFS('Unit Sales'!$Q:$Q,'Unit Sales'!$U:$U,'Monthly cashflow'!$B$15,'Unit Sales'!$C:$C,'Monthly cashflow'!$C20,'Unit Sales'!$S:$S,'Monthly cashflow'!E$3)</f>
        <v>0</v>
      </c>
      <c r="F20" s="89">
        <f>SUMIFS('Unit Sales'!$Q:$Q,'Unit Sales'!$U:$U,'Monthly cashflow'!$B$15,'Unit Sales'!$C:$C,'Monthly cashflow'!$C20,'Unit Sales'!$S:$S,'Monthly cashflow'!F$3)</f>
        <v>0</v>
      </c>
      <c r="G20" s="89">
        <f>SUMIFS('Unit Sales'!$Q:$Q,'Unit Sales'!$U:$U,'Monthly cashflow'!$B$15,'Unit Sales'!$C:$C,'Monthly cashflow'!$C20,'Unit Sales'!$S:$S,'Monthly cashflow'!G$3)</f>
        <v>0</v>
      </c>
      <c r="H20" s="89">
        <f>SUMIFS('Unit Sales'!$Q:$Q,'Unit Sales'!$U:$U,'Monthly cashflow'!$B$15,'Unit Sales'!$C:$C,'Monthly cashflow'!$C20,'Unit Sales'!$S:$S,'Monthly cashflow'!H$3)</f>
        <v>0</v>
      </c>
      <c r="I20" s="89">
        <f>SUMIFS('Unit Sales'!$Q:$Q,'Unit Sales'!$U:$U,'Monthly cashflow'!$B$15,'Unit Sales'!$C:$C,'Monthly cashflow'!$C20,'Unit Sales'!$S:$S,'Monthly cashflow'!I$3)</f>
        <v>0</v>
      </c>
      <c r="J20" s="89">
        <f>SUMIFS('Unit Sales'!$Q:$Q,'Unit Sales'!$U:$U,'Monthly cashflow'!$B$15,'Unit Sales'!$C:$C,'Monthly cashflow'!$C20,'Unit Sales'!$S:$S,'Monthly cashflow'!J$3)</f>
        <v>0</v>
      </c>
      <c r="K20" s="89">
        <f>SUMIFS('Unit Sales'!$Q:$Q,'Unit Sales'!$U:$U,'Monthly cashflow'!$B$15,'Unit Sales'!$C:$C,'Monthly cashflow'!$C20,'Unit Sales'!$S:$S,'Monthly cashflow'!K$3)</f>
        <v>0</v>
      </c>
      <c r="L20" s="89">
        <f>SUMIFS('Unit Sales'!$Q:$Q,'Unit Sales'!$U:$U,'Monthly cashflow'!$B$15,'Unit Sales'!$C:$C,'Monthly cashflow'!$C20,'Unit Sales'!$S:$S,'Monthly cashflow'!L$3)</f>
        <v>0</v>
      </c>
      <c r="M20" s="89">
        <f>SUMIFS('Unit Sales'!$Q:$Q,'Unit Sales'!$U:$U,'Monthly cashflow'!$B$15,'Unit Sales'!$C:$C,'Monthly cashflow'!$C20,'Unit Sales'!$S:$S,'Monthly cashflow'!M$3)</f>
        <v>0</v>
      </c>
      <c r="N20" s="89">
        <f>SUMIFS('Unit Sales'!$Q:$Q,'Unit Sales'!$U:$U,'Monthly cashflow'!$B$15,'Unit Sales'!$C:$C,'Monthly cashflow'!$C20,'Unit Sales'!$S:$S,'Monthly cashflow'!N$3)</f>
        <v>0</v>
      </c>
      <c r="O20" s="89">
        <f>SUMIFS('Unit Sales'!$Q:$Q,'Unit Sales'!$U:$U,'Monthly cashflow'!$B$15,'Unit Sales'!$C:$C,'Monthly cashflow'!$C20,'Unit Sales'!$S:$S,'Monthly cashflow'!O$3)</f>
        <v>0</v>
      </c>
      <c r="P20" s="89">
        <f>SUMIFS('Unit Sales'!$Q:$Q,'Unit Sales'!$U:$U,'Monthly cashflow'!$B$15,'Unit Sales'!$C:$C,'Monthly cashflow'!$C20,'Unit Sales'!$S:$S,'Monthly cashflow'!P$3)</f>
        <v>0</v>
      </c>
      <c r="Q20" s="89">
        <f>SUMIFS('Unit Sales'!$Q:$Q,'Unit Sales'!$U:$U,'Monthly cashflow'!$B$15,'Unit Sales'!$C:$C,'Monthly cashflow'!$C20,'Unit Sales'!$S:$S,'Monthly cashflow'!Q$3)</f>
        <v>0</v>
      </c>
      <c r="R20" s="89">
        <f>SUMIFS('Unit Sales'!$Q:$Q,'Unit Sales'!$U:$U,'Monthly cashflow'!$B$15,'Unit Sales'!$C:$C,'Monthly cashflow'!$C20,'Unit Sales'!$S:$S,'Monthly cashflow'!R$3)</f>
        <v>0</v>
      </c>
      <c r="S20" s="89">
        <f>SUMIFS('Unit Sales'!$Q:$Q,'Unit Sales'!$U:$U,'Monthly cashflow'!$B$15,'Unit Sales'!$C:$C,'Monthly cashflow'!$C20,'Unit Sales'!$S:$S,'Monthly cashflow'!S$3)</f>
        <v>0</v>
      </c>
      <c r="T20" s="89">
        <f>SUMIFS('Unit Sales'!$Q:$Q,'Unit Sales'!$U:$U,'Monthly cashflow'!$B$15,'Unit Sales'!$C:$C,'Monthly cashflow'!$C20,'Unit Sales'!$S:$S,'Monthly cashflow'!T$3)</f>
        <v>0</v>
      </c>
      <c r="U20" s="89">
        <f>SUMIFS('Unit Sales'!$Q:$Q,'Unit Sales'!$U:$U,'Monthly cashflow'!$B$15,'Unit Sales'!$C:$C,'Monthly cashflow'!$C20,'Unit Sales'!$S:$S,'Monthly cashflow'!U$3)</f>
        <v>0</v>
      </c>
      <c r="V20" s="89">
        <f>SUMIFS('Unit Sales'!$Q:$Q,'Unit Sales'!$U:$U,'Monthly cashflow'!$B$15,'Unit Sales'!$C:$C,'Monthly cashflow'!$C20,'Unit Sales'!$S:$S,'Monthly cashflow'!V$3)</f>
        <v>0</v>
      </c>
      <c r="W20" s="89">
        <f>SUMIFS('Unit Sales'!$Q:$Q,'Unit Sales'!$U:$U,'Monthly cashflow'!$B$15,'Unit Sales'!$C:$C,'Monthly cashflow'!$C20,'Unit Sales'!$S:$S,'Monthly cashflow'!W$3)</f>
        <v>0</v>
      </c>
      <c r="X20" s="89">
        <f>SUMIFS('Unit Sales'!$Q:$Q,'Unit Sales'!$U:$U,'Monthly cashflow'!$B$15,'Unit Sales'!$C:$C,'Monthly cashflow'!$C20,'Unit Sales'!$S:$S,'Monthly cashflow'!X$3)</f>
        <v>0</v>
      </c>
      <c r="Y20" s="89">
        <f>SUMIFS('Unit Sales'!$Q:$Q,'Unit Sales'!$U:$U,'Monthly cashflow'!$B$15,'Unit Sales'!$C:$C,'Monthly cashflow'!$C20,'Unit Sales'!$S:$S,'Monthly cashflow'!Y$3)</f>
        <v>0</v>
      </c>
      <c r="Z20" s="89">
        <f>SUMIFS('Unit Sales'!$Q:$Q,'Unit Sales'!$U:$U,'Monthly cashflow'!$B$15,'Unit Sales'!$C:$C,'Monthly cashflow'!$C20,'Unit Sales'!$S:$S,'Monthly cashflow'!Z$3)</f>
        <v>0</v>
      </c>
      <c r="AA20" s="89">
        <f>SUMIFS('Unit Sales'!$Q:$Q,'Unit Sales'!$U:$U,'Monthly cashflow'!$B$15,'Unit Sales'!$C:$C,'Monthly cashflow'!$C20,'Unit Sales'!$S:$S,'Monthly cashflow'!AA$3)</f>
        <v>0</v>
      </c>
      <c r="AB20" s="89">
        <f>SUMIFS('Unit Sales'!$Q:$Q,'Unit Sales'!$U:$U,'Monthly cashflow'!$B$15,'Unit Sales'!$C:$C,'Monthly cashflow'!$C20,'Unit Sales'!$S:$S,'Monthly cashflow'!AB$3)</f>
        <v>0</v>
      </c>
      <c r="AC20" s="89">
        <f>SUMIFS('Unit Sales'!$Q:$Q,'Unit Sales'!$U:$U,'Monthly cashflow'!$B$15,'Unit Sales'!$C:$C,'Monthly cashflow'!$C20,'Unit Sales'!$S:$S,'Monthly cashflow'!AC$3)</f>
        <v>0</v>
      </c>
      <c r="AD20" s="89">
        <f>SUMIFS('Unit Sales'!$Q:$Q,'Unit Sales'!$U:$U,'Monthly cashflow'!$B$15,'Unit Sales'!$C:$C,'Monthly cashflow'!$C20,'Unit Sales'!$S:$S,'Monthly cashflow'!AD$3)</f>
        <v>0</v>
      </c>
      <c r="AE20" s="89">
        <f>SUMIFS('Unit Sales'!$Q:$Q,'Unit Sales'!$U:$U,'Monthly cashflow'!$B$15,'Unit Sales'!$C:$C,'Monthly cashflow'!$C20,'Unit Sales'!$S:$S,'Monthly cashflow'!AE$3)</f>
        <v>0</v>
      </c>
      <c r="AF20" s="89">
        <f>SUMIFS('Unit Sales'!$Q:$Q,'Unit Sales'!$U:$U,'Monthly cashflow'!$B$15,'Unit Sales'!$C:$C,'Monthly cashflow'!$C20,'Unit Sales'!$S:$S,'Monthly cashflow'!AF$3)</f>
        <v>0</v>
      </c>
      <c r="AG20" s="89">
        <f>SUMIFS('Unit Sales'!$Q:$Q,'Unit Sales'!$U:$U,'Monthly cashflow'!$B$15,'Unit Sales'!$C:$C,'Monthly cashflow'!$C20,'Unit Sales'!$S:$S,'Monthly cashflow'!AG$3)</f>
        <v>0</v>
      </c>
      <c r="AH20" s="89">
        <f>SUMIFS('Unit Sales'!$Q:$Q,'Unit Sales'!$U:$U,'Monthly cashflow'!$B$15,'Unit Sales'!$C:$C,'Monthly cashflow'!$C20,'Unit Sales'!$S:$S,'Monthly cashflow'!AH$3)</f>
        <v>0</v>
      </c>
      <c r="AI20" s="89">
        <f>SUMIFS('Unit Sales'!$Q:$Q,'Unit Sales'!$U:$U,'Monthly cashflow'!$B$15,'Unit Sales'!$C:$C,'Monthly cashflow'!$C20,'Unit Sales'!$S:$S,'Monthly cashflow'!AI$3)</f>
        <v>0</v>
      </c>
      <c r="AJ20" s="89">
        <f>SUMIFS('Unit Sales'!$Q:$Q,'Unit Sales'!$U:$U,'Monthly cashflow'!$B$15,'Unit Sales'!$C:$C,'Monthly cashflow'!$C20,'Unit Sales'!$S:$S,'Monthly cashflow'!AJ$3)</f>
        <v>0</v>
      </c>
      <c r="AK20" s="89">
        <f>SUMIFS('Unit Sales'!$Q:$Q,'Unit Sales'!$U:$U,'Monthly cashflow'!$B$15,'Unit Sales'!$C:$C,'Monthly cashflow'!$C20,'Unit Sales'!$S:$S,'Monthly cashflow'!AK$3)</f>
        <v>0</v>
      </c>
      <c r="AL20" s="89">
        <f>SUMIFS('Unit Sales'!$Q:$Q,'Unit Sales'!$U:$U,'Monthly cashflow'!$B$15,'Unit Sales'!$C:$C,'Monthly cashflow'!$C20,'Unit Sales'!$S:$S,'Monthly cashflow'!AL$3)</f>
        <v>0</v>
      </c>
      <c r="AM20" s="89">
        <f>SUMIFS('Unit Sales'!$Q:$Q,'Unit Sales'!$U:$U,'Monthly cashflow'!$B$15,'Unit Sales'!$C:$C,'Monthly cashflow'!$C20,'Unit Sales'!$S:$S,'Monthly cashflow'!AM$3)</f>
        <v>0</v>
      </c>
      <c r="AN20" s="89">
        <f>SUMIFS('Unit Sales'!$Q:$Q,'Unit Sales'!$U:$U,'Monthly cashflow'!$B$15,'Unit Sales'!$C:$C,'Monthly cashflow'!$C20,'Unit Sales'!$S:$S,'Monthly cashflow'!AN$3)</f>
        <v>0</v>
      </c>
      <c r="AO20" s="89">
        <f>SUMIFS('Unit Sales'!$Q:$Q,'Unit Sales'!$U:$U,'Monthly cashflow'!$B$15,'Unit Sales'!$C:$C,'Monthly cashflow'!$C20,'Unit Sales'!$S:$S,'Monthly cashflow'!AO$3)</f>
        <v>0</v>
      </c>
      <c r="AP20" s="89">
        <f>SUMIFS('Unit Sales'!$Q:$Q,'Unit Sales'!$U:$U,'Monthly cashflow'!$B$15,'Unit Sales'!$C:$C,'Monthly cashflow'!$C20,'Unit Sales'!$S:$S,'Monthly cashflow'!AP$3)</f>
        <v>0</v>
      </c>
      <c r="AQ20" s="89">
        <f>SUMIFS('Unit Sales'!$Q:$Q,'Unit Sales'!$U:$U,'Monthly cashflow'!$B$15,'Unit Sales'!$C:$C,'Monthly cashflow'!$C20,'Unit Sales'!$S:$S,'Monthly cashflow'!AQ$3)</f>
        <v>0</v>
      </c>
      <c r="AR20" s="89">
        <f>SUMIFS('Unit Sales'!$Q:$Q,'Unit Sales'!$U:$U,'Monthly cashflow'!$B$15,'Unit Sales'!$C:$C,'Monthly cashflow'!$C20,'Unit Sales'!$S:$S,'Monthly cashflow'!AR$3)</f>
        <v>0</v>
      </c>
      <c r="AS20" s="89">
        <f>SUMIFS('Unit Sales'!$Q:$Q,'Unit Sales'!$U:$U,'Monthly cashflow'!$B$15,'Unit Sales'!$C:$C,'Monthly cashflow'!$C20,'Unit Sales'!$S:$S,'Monthly cashflow'!AS$3)</f>
        <v>0</v>
      </c>
      <c r="AT20" s="89">
        <f>SUMIFS('Unit Sales'!$Q:$Q,'Unit Sales'!$U:$U,'Monthly cashflow'!$B$15,'Unit Sales'!$C:$C,'Monthly cashflow'!$C20,'Unit Sales'!$S:$S,'Monthly cashflow'!AT$3)</f>
        <v>0</v>
      </c>
      <c r="AU20" s="89">
        <f>SUMIFS('Unit Sales'!$Q:$Q,'Unit Sales'!$U:$U,'Monthly cashflow'!$B$15,'Unit Sales'!$C:$C,'Monthly cashflow'!$C20,'Unit Sales'!$S:$S,'Monthly cashflow'!AU$3)</f>
        <v>0</v>
      </c>
      <c r="AV20" s="89">
        <f>SUMIFS('Unit Sales'!$Q:$Q,'Unit Sales'!$U:$U,'Monthly cashflow'!$B$15,'Unit Sales'!$C:$C,'Monthly cashflow'!$C20,'Unit Sales'!$S:$S,'Monthly cashflow'!AV$3)</f>
        <v>0</v>
      </c>
      <c r="AW20" s="89">
        <f>SUMIFS('Unit Sales'!$Q:$Q,'Unit Sales'!$U:$U,'Monthly cashflow'!$B$15,'Unit Sales'!$C:$C,'Monthly cashflow'!$C20,'Unit Sales'!$S:$S,'Monthly cashflow'!AW$3)</f>
        <v>0</v>
      </c>
      <c r="AX20" s="89">
        <f>SUMIFS('Unit Sales'!$Q:$Q,'Unit Sales'!$U:$U,'Monthly cashflow'!$B$15,'Unit Sales'!$C:$C,'Monthly cashflow'!$C20,'Unit Sales'!$S:$S,'Monthly cashflow'!AX$3)</f>
        <v>0</v>
      </c>
      <c r="AY20" s="89">
        <f>SUMIFS('Unit Sales'!$Q:$Q,'Unit Sales'!$U:$U,'Monthly cashflow'!$B$15,'Unit Sales'!$C:$C,'Monthly cashflow'!$C20,'Unit Sales'!$S:$S,'Monthly cashflow'!AY$3)</f>
        <v>0</v>
      </c>
      <c r="AZ20" s="89">
        <f>SUMIFS('Unit Sales'!$Q:$Q,'Unit Sales'!$U:$U,'Monthly cashflow'!$B$15,'Unit Sales'!$C:$C,'Monthly cashflow'!$C20,'Unit Sales'!$S:$S,'Monthly cashflow'!AZ$3)</f>
        <v>0</v>
      </c>
      <c r="BA20" s="89">
        <f>SUMIFS('Unit Sales'!$Q:$Q,'Unit Sales'!$U:$U,'Monthly cashflow'!$B$15,'Unit Sales'!$C:$C,'Monthly cashflow'!$C20,'Unit Sales'!$S:$S,'Monthly cashflow'!BA$3)</f>
        <v>0</v>
      </c>
      <c r="BB20" s="89">
        <f>SUMIFS('Unit Sales'!$Q:$Q,'Unit Sales'!$U:$U,'Monthly cashflow'!$B$15,'Unit Sales'!$C:$C,'Monthly cashflow'!$C20,'Unit Sales'!$S:$S,'Monthly cashflow'!BB$3)</f>
        <v>0</v>
      </c>
      <c r="BC20" s="89">
        <f>SUMIFS('Unit Sales'!$Q:$Q,'Unit Sales'!$U:$U,'Monthly cashflow'!$B$15,'Unit Sales'!$C:$C,'Monthly cashflow'!$C20,'Unit Sales'!$S:$S,'Monthly cashflow'!BC$3)</f>
        <v>0</v>
      </c>
      <c r="BD20" s="89">
        <f>SUMIFS('Unit Sales'!$Q:$Q,'Unit Sales'!$U:$U,'Monthly cashflow'!$B$15,'Unit Sales'!$C:$C,'Monthly cashflow'!$C20,'Unit Sales'!$S:$S,'Monthly cashflow'!BD$3)</f>
        <v>0</v>
      </c>
      <c r="BE20" s="89">
        <f>SUMIFS('Unit Sales'!$Q:$Q,'Unit Sales'!$U:$U,'Monthly cashflow'!$B$15,'Unit Sales'!$C:$C,'Monthly cashflow'!$C20,'Unit Sales'!$S:$S,'Monthly cashflow'!BE$3)</f>
        <v>0</v>
      </c>
      <c r="BF20" s="89">
        <f>SUMIFS('Unit Sales'!$Q:$Q,'Unit Sales'!$U:$U,'Monthly cashflow'!$B$15,'Unit Sales'!$C:$C,'Monthly cashflow'!$C20,'Unit Sales'!$S:$S,'Monthly cashflow'!BF$3)</f>
        <v>0</v>
      </c>
      <c r="BG20" s="89">
        <f>SUMIFS('Unit Sales'!$Q:$Q,'Unit Sales'!$U:$U,'Monthly cashflow'!$B$15,'Unit Sales'!$C:$C,'Monthly cashflow'!$C20,'Unit Sales'!$S:$S,'Monthly cashflow'!BG$3)</f>
        <v>0</v>
      </c>
      <c r="BH20" s="89">
        <f>SUMIFS('Unit Sales'!$Q:$Q,'Unit Sales'!$U:$U,'Monthly cashflow'!$B$15,'Unit Sales'!$C:$C,'Monthly cashflow'!$C20,'Unit Sales'!$S:$S,'Monthly cashflow'!BH$3)</f>
        <v>0</v>
      </c>
      <c r="BI20" s="89">
        <f>SUMIFS('Unit Sales'!$Q:$Q,'Unit Sales'!$U:$U,'Monthly cashflow'!$B$15,'Unit Sales'!$C:$C,'Monthly cashflow'!$C20,'Unit Sales'!$S:$S,'Monthly cashflow'!BI$3)</f>
        <v>0</v>
      </c>
      <c r="BJ20" s="89">
        <f>SUMIFS('Unit Sales'!$Q:$Q,'Unit Sales'!$U:$U,'Monthly cashflow'!$B$15,'Unit Sales'!$C:$C,'Monthly cashflow'!$C20,'Unit Sales'!$S:$S,'Monthly cashflow'!BJ$3)</f>
        <v>0</v>
      </c>
      <c r="BK20" s="89">
        <f>SUMIFS('Unit Sales'!$Q:$Q,'Unit Sales'!$U:$U,'Monthly cashflow'!$B$15,'Unit Sales'!$C:$C,'Monthly cashflow'!$C20,'Unit Sales'!$S:$S,'Monthly cashflow'!BK$3)</f>
        <v>0</v>
      </c>
      <c r="BL20" s="89">
        <f>SUMIFS('Unit Sales'!$Q:$Q,'Unit Sales'!$U:$U,'Monthly cashflow'!$B$15,'Unit Sales'!$C:$C,'Monthly cashflow'!$C20,'Unit Sales'!$S:$S,'Monthly cashflow'!BL$3)</f>
        <v>0</v>
      </c>
      <c r="BM20" s="89">
        <f>SUMIFS('Unit Sales'!$Q:$Q,'Unit Sales'!$U:$U,'Monthly cashflow'!$B$15,'Unit Sales'!$C:$C,'Monthly cashflow'!$C20,'Unit Sales'!$S:$S,'Monthly cashflow'!BM$3)</f>
        <v>0</v>
      </c>
      <c r="BN20" s="89">
        <f>SUMIFS('Unit Sales'!$Q:$Q,'Unit Sales'!$U:$U,'Monthly cashflow'!$B$15,'Unit Sales'!$C:$C,'Monthly cashflow'!$C20,'Unit Sales'!$S:$S,'Monthly cashflow'!BN$3)</f>
        <v>0</v>
      </c>
      <c r="BO20" s="89">
        <f>SUMIFS('Unit Sales'!$Q:$Q,'Unit Sales'!$U:$U,'Monthly cashflow'!$B$15,'Unit Sales'!$C:$C,'Monthly cashflow'!$C20,'Unit Sales'!$S:$S,'Monthly cashflow'!BO$3)</f>
        <v>0</v>
      </c>
      <c r="BP20" s="89">
        <f>SUMIFS('Unit Sales'!$Q:$Q,'Unit Sales'!$U:$U,'Monthly cashflow'!$B$15,'Unit Sales'!$C:$C,'Monthly cashflow'!$C20,'Unit Sales'!$S:$S,'Monthly cashflow'!BP$3)</f>
        <v>0</v>
      </c>
      <c r="BQ20" s="89">
        <f>SUMIFS('Unit Sales'!$Q:$Q,'Unit Sales'!$U:$U,'Monthly cashflow'!$B$15,'Unit Sales'!$C:$C,'Monthly cashflow'!$C20,'Unit Sales'!$S:$S,'Monthly cashflow'!BQ$3)</f>
        <v>0</v>
      </c>
      <c r="BR20" s="89">
        <f>SUMIFS('Unit Sales'!$Q:$Q,'Unit Sales'!$U:$U,'Monthly cashflow'!$B$15,'Unit Sales'!$C:$C,'Monthly cashflow'!$C20,'Unit Sales'!$S:$S,'Monthly cashflow'!BR$3)</f>
        <v>0</v>
      </c>
      <c r="BS20" s="89">
        <f>SUMIFS('Unit Sales'!$Q:$Q,'Unit Sales'!$U:$U,'Monthly cashflow'!$B$15,'Unit Sales'!$C:$C,'Monthly cashflow'!$C20,'Unit Sales'!$S:$S,'Monthly cashflow'!BS$3)</f>
        <v>0</v>
      </c>
      <c r="BT20" s="89">
        <f>SUMIFS('Unit Sales'!$Q:$Q,'Unit Sales'!$U:$U,'Monthly cashflow'!$B$15,'Unit Sales'!$C:$C,'Monthly cashflow'!$C20,'Unit Sales'!$S:$S,'Monthly cashflow'!BT$3)</f>
        <v>0</v>
      </c>
      <c r="BU20" s="89">
        <f>SUMIFS('Unit Sales'!$Q:$Q,'Unit Sales'!$U:$U,'Monthly cashflow'!$B$15,'Unit Sales'!$C:$C,'Monthly cashflow'!$C20,'Unit Sales'!$S:$S,'Monthly cashflow'!BU$3)</f>
        <v>0</v>
      </c>
      <c r="BV20" s="89">
        <f>SUMIFS('Unit Sales'!$Q:$Q,'Unit Sales'!$U:$U,'Monthly cashflow'!$B$15,'Unit Sales'!$C:$C,'Monthly cashflow'!$C20,'Unit Sales'!$S:$S,'Monthly cashflow'!BV$3)</f>
        <v>0</v>
      </c>
      <c r="BW20" s="89">
        <f>SUMIFS('Unit Sales'!$Q:$Q,'Unit Sales'!$U:$U,'Monthly cashflow'!$B$15,'Unit Sales'!$C:$C,'Monthly cashflow'!$C20,'Unit Sales'!$S:$S,'Monthly cashflow'!BW$3)</f>
        <v>0</v>
      </c>
      <c r="BX20" s="89">
        <f>SUMIFS('Unit Sales'!$Q:$Q,'Unit Sales'!$U:$U,'Monthly cashflow'!$B$15,'Unit Sales'!$C:$C,'Monthly cashflow'!$C20,'Unit Sales'!$S:$S,'Monthly cashflow'!BX$3)</f>
        <v>0</v>
      </c>
      <c r="BY20" s="89">
        <f>SUMIFS('Unit Sales'!$Q:$Q,'Unit Sales'!$U:$U,'Monthly cashflow'!$B$15,'Unit Sales'!$C:$C,'Monthly cashflow'!$C20,'Unit Sales'!$S:$S,'Monthly cashflow'!BY$3)</f>
        <v>0</v>
      </c>
      <c r="BZ20" s="89">
        <f>SUMIFS('Unit Sales'!$Q:$Q,'Unit Sales'!$U:$U,'Monthly cashflow'!$B$15,'Unit Sales'!$C:$C,'Monthly cashflow'!$C20,'Unit Sales'!$S:$S,'Monthly cashflow'!BZ$3)</f>
        <v>0</v>
      </c>
      <c r="CA20" s="89">
        <f>SUMIFS('Unit Sales'!$Q:$Q,'Unit Sales'!$U:$U,'Monthly cashflow'!$B$15,'Unit Sales'!$C:$C,'Monthly cashflow'!$C20,'Unit Sales'!$S:$S,'Monthly cashflow'!CA$3)</f>
        <v>0</v>
      </c>
      <c r="CB20" s="89">
        <f>SUMIFS('Unit Sales'!$Q:$Q,'Unit Sales'!$U:$U,'Monthly cashflow'!$B$15,'Unit Sales'!$C:$C,'Monthly cashflow'!$C20,'Unit Sales'!$S:$S,'Monthly cashflow'!CB$3)</f>
        <v>0</v>
      </c>
      <c r="CC20" s="89">
        <f>SUMIFS('Unit Sales'!$Q:$Q,'Unit Sales'!$U:$U,'Monthly cashflow'!$B$15,'Unit Sales'!$C:$C,'Monthly cashflow'!$C20,'Unit Sales'!$S:$S,'Monthly cashflow'!CC$3)</f>
        <v>0</v>
      </c>
      <c r="CD20" s="89">
        <f>SUMIFS('Unit Sales'!$Q:$Q,'Unit Sales'!$U:$U,'Monthly cashflow'!$B$15,'Unit Sales'!$C:$C,'Monthly cashflow'!$C20,'Unit Sales'!$S:$S,'Monthly cashflow'!CD$3)</f>
        <v>0</v>
      </c>
      <c r="CE20" s="89">
        <f>SUMIFS('Unit Sales'!$Q:$Q,'Unit Sales'!$U:$U,'Monthly cashflow'!$B$15,'Unit Sales'!$C:$C,'Monthly cashflow'!$C20,'Unit Sales'!$S:$S,'Monthly cashflow'!CE$3)</f>
        <v>0</v>
      </c>
      <c r="CF20" s="89">
        <f>SUMIFS('Unit Sales'!$Q:$Q,'Unit Sales'!$U:$U,'Monthly cashflow'!$B$15,'Unit Sales'!$C:$C,'Monthly cashflow'!$C20,'Unit Sales'!$S:$S,'Monthly cashflow'!CF$3)</f>
        <v>0</v>
      </c>
      <c r="CG20" s="89">
        <f>SUMIFS('Unit Sales'!$Q:$Q,'Unit Sales'!$U:$U,'Monthly cashflow'!$B$15,'Unit Sales'!$C:$C,'Monthly cashflow'!$C20,'Unit Sales'!$S:$S,'Monthly cashflow'!CG$3)</f>
        <v>0</v>
      </c>
      <c r="CH20" s="89">
        <f>SUMIFS('Unit Sales'!$Q:$Q,'Unit Sales'!$U:$U,'Monthly cashflow'!$B$15,'Unit Sales'!$C:$C,'Monthly cashflow'!$C20,'Unit Sales'!$S:$S,'Monthly cashflow'!CH$3)</f>
        <v>0</v>
      </c>
      <c r="CI20" s="89">
        <f>SUMIFS('Unit Sales'!$Q:$Q,'Unit Sales'!$U:$U,'Monthly cashflow'!$B$15,'Unit Sales'!$C:$C,'Monthly cashflow'!$C20,'Unit Sales'!$S:$S,'Monthly cashflow'!CI$3)</f>
        <v>0</v>
      </c>
      <c r="CJ20" s="89">
        <f>SUMIFS('Unit Sales'!$Q:$Q,'Unit Sales'!$U:$U,'Monthly cashflow'!$B$15,'Unit Sales'!$C:$C,'Monthly cashflow'!$C20,'Unit Sales'!$S:$S,'Monthly cashflow'!CJ$3)</f>
        <v>0</v>
      </c>
      <c r="CK20" s="89">
        <f>SUMIFS('Unit Sales'!$Q:$Q,'Unit Sales'!$U:$U,'Monthly cashflow'!$B$15,'Unit Sales'!$C:$C,'Monthly cashflow'!$C20,'Unit Sales'!$S:$S,'Monthly cashflow'!CK$3)</f>
        <v>0</v>
      </c>
      <c r="CL20" s="89">
        <f>SUMIFS('Unit Sales'!$Q:$Q,'Unit Sales'!$U:$U,'Monthly cashflow'!$B$15,'Unit Sales'!$C:$C,'Monthly cashflow'!$C20,'Unit Sales'!$S:$S,'Monthly cashflow'!CL$3)</f>
        <v>0</v>
      </c>
      <c r="CM20" s="89">
        <f>SUMIFS('Unit Sales'!$Q:$Q,'Unit Sales'!$U:$U,'Monthly cashflow'!$B$15,'Unit Sales'!$C:$C,'Monthly cashflow'!$C20,'Unit Sales'!$S:$S,'Monthly cashflow'!CM$3)</f>
        <v>0</v>
      </c>
      <c r="CN20" s="89">
        <f>SUMIFS('Unit Sales'!$Q:$Q,'Unit Sales'!$U:$U,'Monthly cashflow'!$B$15,'Unit Sales'!$C:$C,'Monthly cashflow'!$C20,'Unit Sales'!$S:$S,'Monthly cashflow'!CN$3)</f>
        <v>0</v>
      </c>
      <c r="CO20" s="89">
        <f>SUMIFS('Unit Sales'!$Q:$Q,'Unit Sales'!$U:$U,'Monthly cashflow'!$B$15,'Unit Sales'!$C:$C,'Monthly cashflow'!$C20,'Unit Sales'!$S:$S,'Monthly cashflow'!CO$3)</f>
        <v>0</v>
      </c>
      <c r="CP20" s="89">
        <f>SUMIFS('Unit Sales'!$Q:$Q,'Unit Sales'!$U:$U,'Monthly cashflow'!$B$15,'Unit Sales'!$C:$C,'Monthly cashflow'!$C20,'Unit Sales'!$S:$S,'Monthly cashflow'!CP$3)</f>
        <v>0</v>
      </c>
      <c r="CQ20" s="89">
        <f>SUMIFS('Unit Sales'!$Q:$Q,'Unit Sales'!$U:$U,'Monthly cashflow'!$B$15,'Unit Sales'!$C:$C,'Monthly cashflow'!$C20,'Unit Sales'!$S:$S,'Monthly cashflow'!CQ$3)</f>
        <v>0</v>
      </c>
      <c r="CR20" s="89">
        <f>SUMIFS('Unit Sales'!$Q:$Q,'Unit Sales'!$U:$U,'Monthly cashflow'!$B$15,'Unit Sales'!$C:$C,'Monthly cashflow'!$C20,'Unit Sales'!$S:$S,'Monthly cashflow'!CR$3)</f>
        <v>0</v>
      </c>
      <c r="CS20" s="89">
        <f>SUMIFS('Unit Sales'!$Q:$Q,'Unit Sales'!$U:$U,'Monthly cashflow'!$B$15,'Unit Sales'!$C:$C,'Monthly cashflow'!$C20,'Unit Sales'!$S:$S,'Monthly cashflow'!CS$3)</f>
        <v>0</v>
      </c>
      <c r="CT20" s="89">
        <f>SUMIFS('Unit Sales'!$Q:$Q,'Unit Sales'!$U:$U,'Monthly cashflow'!$B$15,'Unit Sales'!$C:$C,'Monthly cashflow'!$C20,'Unit Sales'!$S:$S,'Monthly cashflow'!CT$3)</f>
        <v>0</v>
      </c>
      <c r="CU20" s="89">
        <f>SUMIFS('Unit Sales'!$Q:$Q,'Unit Sales'!$U:$U,'Monthly cashflow'!$B$15,'Unit Sales'!$C:$C,'Monthly cashflow'!$C20,'Unit Sales'!$S:$S,'Monthly cashflow'!CU$3)</f>
        <v>0</v>
      </c>
      <c r="CV20" s="89">
        <f>SUMIFS('Unit Sales'!$Q:$Q,'Unit Sales'!$U:$U,'Monthly cashflow'!$B$15,'Unit Sales'!$C:$C,'Monthly cashflow'!$C20,'Unit Sales'!$S:$S,'Monthly cashflow'!CV$3)</f>
        <v>0</v>
      </c>
      <c r="CW20" s="89">
        <f>SUMIFS('Unit Sales'!$Q:$Q,'Unit Sales'!$U:$U,'Monthly cashflow'!$B$15,'Unit Sales'!$C:$C,'Monthly cashflow'!$C20,'Unit Sales'!$S:$S,'Monthly cashflow'!CW$3)</f>
        <v>0</v>
      </c>
      <c r="CX20" s="89">
        <f>SUMIFS('Unit Sales'!$Q:$Q,'Unit Sales'!$U:$U,'Monthly cashflow'!$B$15,'Unit Sales'!$C:$C,'Monthly cashflow'!$C20,'Unit Sales'!$S:$S,'Monthly cashflow'!CX$3)</f>
        <v>0</v>
      </c>
      <c r="CY20" s="89">
        <f>SUMIFS('Unit Sales'!$Q:$Q,'Unit Sales'!$U:$U,'Monthly cashflow'!$B$15,'Unit Sales'!$C:$C,'Monthly cashflow'!$C20,'Unit Sales'!$S:$S,'Monthly cashflow'!CY$3)</f>
        <v>0</v>
      </c>
      <c r="CZ20" s="89">
        <f>SUMIFS('Unit Sales'!$Q:$Q,'Unit Sales'!$U:$U,'Monthly cashflow'!$B$15,'Unit Sales'!$C:$C,'Monthly cashflow'!$C20,'Unit Sales'!$S:$S,'Monthly cashflow'!CZ$3)</f>
        <v>0</v>
      </c>
      <c r="DA20" s="89">
        <f>SUMIFS('Unit Sales'!$Q:$Q,'Unit Sales'!$U:$U,'Monthly cashflow'!$B$15,'Unit Sales'!$C:$C,'Monthly cashflow'!$C20,'Unit Sales'!$S:$S,'Monthly cashflow'!DA$3)</f>
        <v>0</v>
      </c>
      <c r="DB20" s="89">
        <f>SUMIFS('Unit Sales'!$Q:$Q,'Unit Sales'!$U:$U,'Monthly cashflow'!$B$15,'Unit Sales'!$C:$C,'Monthly cashflow'!$C20,'Unit Sales'!$S:$S,'Monthly cashflow'!DB$3)</f>
        <v>0</v>
      </c>
      <c r="DC20" s="89">
        <f>SUMIFS('Unit Sales'!$Q:$Q,'Unit Sales'!$U:$U,'Monthly cashflow'!$B$15,'Unit Sales'!$C:$C,'Monthly cashflow'!$C20,'Unit Sales'!$S:$S,'Monthly cashflow'!DC$3)</f>
        <v>0</v>
      </c>
      <c r="DD20" s="89">
        <f>SUMIFS('Unit Sales'!$Q:$Q,'Unit Sales'!$U:$U,'Monthly cashflow'!$B$15,'Unit Sales'!$C:$C,'Monthly cashflow'!$C20,'Unit Sales'!$S:$S,'Monthly cashflow'!DD$3)</f>
        <v>0</v>
      </c>
      <c r="DE20" s="89">
        <f>SUMIFS('Unit Sales'!$Q:$Q,'Unit Sales'!$U:$U,'Monthly cashflow'!$B$15,'Unit Sales'!$C:$C,'Monthly cashflow'!$C20,'Unit Sales'!$S:$S,'Monthly cashflow'!DE$3)</f>
        <v>0</v>
      </c>
      <c r="DF20" s="89">
        <f>SUMIFS('Unit Sales'!$Q:$Q,'Unit Sales'!$U:$U,'Monthly cashflow'!$B$15,'Unit Sales'!$C:$C,'Monthly cashflow'!$C20,'Unit Sales'!$S:$S,'Monthly cashflow'!DF$3)</f>
        <v>0</v>
      </c>
      <c r="DG20" s="89">
        <f>SUMIFS('Unit Sales'!$Q:$Q,'Unit Sales'!$U:$U,'Monthly cashflow'!$B$15,'Unit Sales'!$C:$C,'Monthly cashflow'!$C20,'Unit Sales'!$S:$S,'Monthly cashflow'!DG$3)</f>
        <v>0</v>
      </c>
      <c r="DH20" s="89">
        <f>SUMIFS('Unit Sales'!$Q:$Q,'Unit Sales'!$U:$U,'Monthly cashflow'!$B$15,'Unit Sales'!$C:$C,'Monthly cashflow'!$C20,'Unit Sales'!$S:$S,'Monthly cashflow'!DH$3)</f>
        <v>0</v>
      </c>
      <c r="DI20" s="89">
        <f>SUMIFS('Unit Sales'!$Q:$Q,'Unit Sales'!$U:$U,'Monthly cashflow'!$B$15,'Unit Sales'!$C:$C,'Monthly cashflow'!$C20,'Unit Sales'!$S:$S,'Monthly cashflow'!DI$3)</f>
        <v>0</v>
      </c>
      <c r="DJ20" s="89">
        <f>SUMIFS('Unit Sales'!$Q:$Q,'Unit Sales'!$U:$U,'Monthly cashflow'!$B$15,'Unit Sales'!$C:$C,'Monthly cashflow'!$C20,'Unit Sales'!$S:$S,'Monthly cashflow'!DJ$3)</f>
        <v>0</v>
      </c>
      <c r="DK20" s="89">
        <f>SUMIFS('Unit Sales'!$Q:$Q,'Unit Sales'!$U:$U,'Monthly cashflow'!$B$15,'Unit Sales'!$C:$C,'Monthly cashflow'!$C20,'Unit Sales'!$S:$S,'Monthly cashflow'!DK$3)</f>
        <v>0</v>
      </c>
      <c r="DL20" s="89">
        <f>SUMIFS('Unit Sales'!$Q:$Q,'Unit Sales'!$U:$U,'Monthly cashflow'!$B$15,'Unit Sales'!$C:$C,'Monthly cashflow'!$C20,'Unit Sales'!$S:$S,'Monthly cashflow'!DL$3)</f>
        <v>0</v>
      </c>
      <c r="DM20" s="89">
        <f>SUMIFS('Unit Sales'!$Q:$Q,'Unit Sales'!$U:$U,'Monthly cashflow'!$B$15,'Unit Sales'!$C:$C,'Monthly cashflow'!$C20,'Unit Sales'!$S:$S,'Monthly cashflow'!DM$3)</f>
        <v>0</v>
      </c>
      <c r="DN20" s="89">
        <f>SUMIFS('Unit Sales'!$Q:$Q,'Unit Sales'!$U:$U,'Monthly cashflow'!$B$15,'Unit Sales'!$C:$C,'Monthly cashflow'!$C20,'Unit Sales'!$S:$S,'Monthly cashflow'!DN$3)</f>
        <v>0</v>
      </c>
      <c r="DO20" s="89">
        <f>SUMIFS('Unit Sales'!$Q:$Q,'Unit Sales'!$U:$U,'Monthly cashflow'!$B$15,'Unit Sales'!$C:$C,'Monthly cashflow'!$C20,'Unit Sales'!$S:$S,'Monthly cashflow'!DO$3)</f>
        <v>0</v>
      </c>
      <c r="DP20" s="89">
        <f>SUMIFS('Unit Sales'!$Q:$Q,'Unit Sales'!$U:$U,'Monthly cashflow'!$B$15,'Unit Sales'!$C:$C,'Monthly cashflow'!$C20,'Unit Sales'!$S:$S,'Monthly cashflow'!DP$3)</f>
        <v>0</v>
      </c>
      <c r="DQ20" s="89">
        <f>SUMIFS('Unit Sales'!$Q:$Q,'Unit Sales'!$U:$U,'Monthly cashflow'!$B$15,'Unit Sales'!$C:$C,'Monthly cashflow'!$C20,'Unit Sales'!$S:$S,'Monthly cashflow'!DQ$3)</f>
        <v>0</v>
      </c>
      <c r="DR20" s="89">
        <f>SUMIFS('Unit Sales'!$Q:$Q,'Unit Sales'!$U:$U,'Monthly cashflow'!$B$15,'Unit Sales'!$C:$C,'Monthly cashflow'!$C20,'Unit Sales'!$S:$S,'Monthly cashflow'!DR$3)</f>
        <v>0</v>
      </c>
      <c r="DS20" s="89">
        <f>SUMIFS('Unit Sales'!$Q:$Q,'Unit Sales'!$U:$U,'Monthly cashflow'!$B$15,'Unit Sales'!$C:$C,'Monthly cashflow'!$C20,'Unit Sales'!$S:$S,'Monthly cashflow'!DS$3)</f>
        <v>0</v>
      </c>
      <c r="DT20" s="89">
        <f>SUMIFS('Unit Sales'!$Q:$Q,'Unit Sales'!$U:$U,'Monthly cashflow'!$B$15,'Unit Sales'!$C:$C,'Monthly cashflow'!$C20,'Unit Sales'!$S:$S,'Monthly cashflow'!DT$3)</f>
        <v>0</v>
      </c>
    </row>
    <row r="21" spans="2:124" x14ac:dyDescent="0.3">
      <c r="B21" s="21"/>
      <c r="C21" s="3" t="s">
        <v>66</v>
      </c>
      <c r="D21" s="88">
        <f t="shared" si="0"/>
        <v>0</v>
      </c>
      <c r="E21" s="89">
        <f>SUMIFS('Unit Sales'!$Q:$Q,'Unit Sales'!$U:$U,'Monthly cashflow'!$B$15,'Unit Sales'!$C:$C,'Monthly cashflow'!$C21,'Unit Sales'!$S:$S,'Monthly cashflow'!E$3)</f>
        <v>0</v>
      </c>
      <c r="F21" s="89">
        <f>SUMIFS('Unit Sales'!$Q:$Q,'Unit Sales'!$U:$U,'Monthly cashflow'!$B$15,'Unit Sales'!$C:$C,'Monthly cashflow'!$C21,'Unit Sales'!$S:$S,'Monthly cashflow'!F$3)</f>
        <v>0</v>
      </c>
      <c r="G21" s="89">
        <f>SUMIFS('Unit Sales'!$Q:$Q,'Unit Sales'!$U:$U,'Monthly cashflow'!$B$15,'Unit Sales'!$C:$C,'Monthly cashflow'!$C21,'Unit Sales'!$S:$S,'Monthly cashflow'!G$3)</f>
        <v>0</v>
      </c>
      <c r="H21" s="89">
        <f>SUMIFS('Unit Sales'!$Q:$Q,'Unit Sales'!$U:$U,'Monthly cashflow'!$B$15,'Unit Sales'!$C:$C,'Monthly cashflow'!$C21,'Unit Sales'!$S:$S,'Monthly cashflow'!H$3)</f>
        <v>0</v>
      </c>
      <c r="I21" s="89">
        <f>SUMIFS('Unit Sales'!$Q:$Q,'Unit Sales'!$U:$U,'Monthly cashflow'!$B$15,'Unit Sales'!$C:$C,'Monthly cashflow'!$C21,'Unit Sales'!$S:$S,'Monthly cashflow'!I$3)</f>
        <v>0</v>
      </c>
      <c r="J21" s="89">
        <f>SUMIFS('Unit Sales'!$Q:$Q,'Unit Sales'!$U:$U,'Monthly cashflow'!$B$15,'Unit Sales'!$C:$C,'Monthly cashflow'!$C21,'Unit Sales'!$S:$S,'Monthly cashflow'!J$3)</f>
        <v>0</v>
      </c>
      <c r="K21" s="89">
        <f>SUMIFS('Unit Sales'!$Q:$Q,'Unit Sales'!$U:$U,'Monthly cashflow'!$B$15,'Unit Sales'!$C:$C,'Monthly cashflow'!$C21,'Unit Sales'!$S:$S,'Monthly cashflow'!K$3)</f>
        <v>0</v>
      </c>
      <c r="L21" s="89">
        <f>SUMIFS('Unit Sales'!$Q:$Q,'Unit Sales'!$U:$U,'Monthly cashflow'!$B$15,'Unit Sales'!$C:$C,'Monthly cashflow'!$C21,'Unit Sales'!$S:$S,'Monthly cashflow'!L$3)</f>
        <v>0</v>
      </c>
      <c r="M21" s="89">
        <f>SUMIFS('Unit Sales'!$Q:$Q,'Unit Sales'!$U:$U,'Monthly cashflow'!$B$15,'Unit Sales'!$C:$C,'Monthly cashflow'!$C21,'Unit Sales'!$S:$S,'Monthly cashflow'!M$3)</f>
        <v>0</v>
      </c>
      <c r="N21" s="89">
        <f>SUMIFS('Unit Sales'!$Q:$Q,'Unit Sales'!$U:$U,'Monthly cashflow'!$B$15,'Unit Sales'!$C:$C,'Monthly cashflow'!$C21,'Unit Sales'!$S:$S,'Monthly cashflow'!N$3)</f>
        <v>0</v>
      </c>
      <c r="O21" s="89">
        <f>SUMIFS('Unit Sales'!$Q:$Q,'Unit Sales'!$U:$U,'Monthly cashflow'!$B$15,'Unit Sales'!$C:$C,'Monthly cashflow'!$C21,'Unit Sales'!$S:$S,'Monthly cashflow'!O$3)</f>
        <v>0</v>
      </c>
      <c r="P21" s="89">
        <f>SUMIFS('Unit Sales'!$Q:$Q,'Unit Sales'!$U:$U,'Monthly cashflow'!$B$15,'Unit Sales'!$C:$C,'Monthly cashflow'!$C21,'Unit Sales'!$S:$S,'Monthly cashflow'!P$3)</f>
        <v>0</v>
      </c>
      <c r="Q21" s="89">
        <f>SUMIFS('Unit Sales'!$Q:$Q,'Unit Sales'!$U:$U,'Monthly cashflow'!$B$15,'Unit Sales'!$C:$C,'Monthly cashflow'!$C21,'Unit Sales'!$S:$S,'Monthly cashflow'!Q$3)</f>
        <v>0</v>
      </c>
      <c r="R21" s="89">
        <f>SUMIFS('Unit Sales'!$Q:$Q,'Unit Sales'!$U:$U,'Monthly cashflow'!$B$15,'Unit Sales'!$C:$C,'Monthly cashflow'!$C21,'Unit Sales'!$S:$S,'Monthly cashflow'!R$3)</f>
        <v>0</v>
      </c>
      <c r="S21" s="89">
        <f>SUMIFS('Unit Sales'!$Q:$Q,'Unit Sales'!$U:$U,'Monthly cashflow'!$B$15,'Unit Sales'!$C:$C,'Monthly cashflow'!$C21,'Unit Sales'!$S:$S,'Monthly cashflow'!S$3)</f>
        <v>0</v>
      </c>
      <c r="T21" s="89">
        <f>SUMIFS('Unit Sales'!$Q:$Q,'Unit Sales'!$U:$U,'Monthly cashflow'!$B$15,'Unit Sales'!$C:$C,'Monthly cashflow'!$C21,'Unit Sales'!$S:$S,'Monthly cashflow'!T$3)</f>
        <v>0</v>
      </c>
      <c r="U21" s="89">
        <f>SUMIFS('Unit Sales'!$Q:$Q,'Unit Sales'!$U:$U,'Monthly cashflow'!$B$15,'Unit Sales'!$C:$C,'Monthly cashflow'!$C21,'Unit Sales'!$S:$S,'Monthly cashflow'!U$3)</f>
        <v>0</v>
      </c>
      <c r="V21" s="89">
        <f>SUMIFS('Unit Sales'!$Q:$Q,'Unit Sales'!$U:$U,'Monthly cashflow'!$B$15,'Unit Sales'!$C:$C,'Monthly cashflow'!$C21,'Unit Sales'!$S:$S,'Monthly cashflow'!V$3)</f>
        <v>0</v>
      </c>
      <c r="W21" s="89">
        <f>SUMIFS('Unit Sales'!$Q:$Q,'Unit Sales'!$U:$U,'Monthly cashflow'!$B$15,'Unit Sales'!$C:$C,'Monthly cashflow'!$C21,'Unit Sales'!$S:$S,'Monthly cashflow'!W$3)</f>
        <v>0</v>
      </c>
      <c r="X21" s="89">
        <f>SUMIFS('Unit Sales'!$Q:$Q,'Unit Sales'!$U:$U,'Monthly cashflow'!$B$15,'Unit Sales'!$C:$C,'Monthly cashflow'!$C21,'Unit Sales'!$S:$S,'Monthly cashflow'!X$3)</f>
        <v>0</v>
      </c>
      <c r="Y21" s="89">
        <f>SUMIFS('Unit Sales'!$Q:$Q,'Unit Sales'!$U:$U,'Monthly cashflow'!$B$15,'Unit Sales'!$C:$C,'Monthly cashflow'!$C21,'Unit Sales'!$S:$S,'Monthly cashflow'!Y$3)</f>
        <v>0</v>
      </c>
      <c r="Z21" s="89">
        <f>SUMIFS('Unit Sales'!$Q:$Q,'Unit Sales'!$U:$U,'Monthly cashflow'!$B$15,'Unit Sales'!$C:$C,'Monthly cashflow'!$C21,'Unit Sales'!$S:$S,'Monthly cashflow'!Z$3)</f>
        <v>0</v>
      </c>
      <c r="AA21" s="89">
        <f>SUMIFS('Unit Sales'!$Q:$Q,'Unit Sales'!$U:$U,'Monthly cashflow'!$B$15,'Unit Sales'!$C:$C,'Monthly cashflow'!$C21,'Unit Sales'!$S:$S,'Monthly cashflow'!AA$3)</f>
        <v>0</v>
      </c>
      <c r="AB21" s="89">
        <f>SUMIFS('Unit Sales'!$Q:$Q,'Unit Sales'!$U:$U,'Monthly cashflow'!$B$15,'Unit Sales'!$C:$C,'Monthly cashflow'!$C21,'Unit Sales'!$S:$S,'Monthly cashflow'!AB$3)</f>
        <v>0</v>
      </c>
      <c r="AC21" s="89">
        <f>SUMIFS('Unit Sales'!$Q:$Q,'Unit Sales'!$U:$U,'Monthly cashflow'!$B$15,'Unit Sales'!$C:$C,'Monthly cashflow'!$C21,'Unit Sales'!$S:$S,'Monthly cashflow'!AC$3)</f>
        <v>0</v>
      </c>
      <c r="AD21" s="89">
        <f>SUMIFS('Unit Sales'!$Q:$Q,'Unit Sales'!$U:$U,'Monthly cashflow'!$B$15,'Unit Sales'!$C:$C,'Monthly cashflow'!$C21,'Unit Sales'!$S:$S,'Monthly cashflow'!AD$3)</f>
        <v>0</v>
      </c>
      <c r="AE21" s="89">
        <f>SUMIFS('Unit Sales'!$Q:$Q,'Unit Sales'!$U:$U,'Monthly cashflow'!$B$15,'Unit Sales'!$C:$C,'Monthly cashflow'!$C21,'Unit Sales'!$S:$S,'Monthly cashflow'!AE$3)</f>
        <v>0</v>
      </c>
      <c r="AF21" s="89">
        <f>SUMIFS('Unit Sales'!$Q:$Q,'Unit Sales'!$U:$U,'Monthly cashflow'!$B$15,'Unit Sales'!$C:$C,'Monthly cashflow'!$C21,'Unit Sales'!$S:$S,'Monthly cashflow'!AF$3)</f>
        <v>0</v>
      </c>
      <c r="AG21" s="89">
        <f>SUMIFS('Unit Sales'!$Q:$Q,'Unit Sales'!$U:$U,'Monthly cashflow'!$B$15,'Unit Sales'!$C:$C,'Monthly cashflow'!$C21,'Unit Sales'!$S:$S,'Monthly cashflow'!AG$3)</f>
        <v>0</v>
      </c>
      <c r="AH21" s="89">
        <f>SUMIFS('Unit Sales'!$Q:$Q,'Unit Sales'!$U:$U,'Monthly cashflow'!$B$15,'Unit Sales'!$C:$C,'Monthly cashflow'!$C21,'Unit Sales'!$S:$S,'Monthly cashflow'!AH$3)</f>
        <v>0</v>
      </c>
      <c r="AI21" s="89">
        <f>SUMIFS('Unit Sales'!$Q:$Q,'Unit Sales'!$U:$U,'Monthly cashflow'!$B$15,'Unit Sales'!$C:$C,'Monthly cashflow'!$C21,'Unit Sales'!$S:$S,'Monthly cashflow'!AI$3)</f>
        <v>0</v>
      </c>
      <c r="AJ21" s="89">
        <f>SUMIFS('Unit Sales'!$Q:$Q,'Unit Sales'!$U:$U,'Monthly cashflow'!$B$15,'Unit Sales'!$C:$C,'Monthly cashflow'!$C21,'Unit Sales'!$S:$S,'Monthly cashflow'!AJ$3)</f>
        <v>0</v>
      </c>
      <c r="AK21" s="89">
        <f>SUMIFS('Unit Sales'!$Q:$Q,'Unit Sales'!$U:$U,'Monthly cashflow'!$B$15,'Unit Sales'!$C:$C,'Monthly cashflow'!$C21,'Unit Sales'!$S:$S,'Monthly cashflow'!AK$3)</f>
        <v>0</v>
      </c>
      <c r="AL21" s="89">
        <f>SUMIFS('Unit Sales'!$Q:$Q,'Unit Sales'!$U:$U,'Monthly cashflow'!$B$15,'Unit Sales'!$C:$C,'Monthly cashflow'!$C21,'Unit Sales'!$S:$S,'Monthly cashflow'!AL$3)</f>
        <v>0</v>
      </c>
      <c r="AM21" s="89">
        <f>SUMIFS('Unit Sales'!$Q:$Q,'Unit Sales'!$U:$U,'Monthly cashflow'!$B$15,'Unit Sales'!$C:$C,'Monthly cashflow'!$C21,'Unit Sales'!$S:$S,'Monthly cashflow'!AM$3)</f>
        <v>0</v>
      </c>
      <c r="AN21" s="89">
        <f>SUMIFS('Unit Sales'!$Q:$Q,'Unit Sales'!$U:$U,'Monthly cashflow'!$B$15,'Unit Sales'!$C:$C,'Monthly cashflow'!$C21,'Unit Sales'!$S:$S,'Monthly cashflow'!AN$3)</f>
        <v>0</v>
      </c>
      <c r="AO21" s="89">
        <f>SUMIFS('Unit Sales'!$Q:$Q,'Unit Sales'!$U:$U,'Monthly cashflow'!$B$15,'Unit Sales'!$C:$C,'Monthly cashflow'!$C21,'Unit Sales'!$S:$S,'Monthly cashflow'!AO$3)</f>
        <v>0</v>
      </c>
      <c r="AP21" s="89">
        <f>SUMIFS('Unit Sales'!$Q:$Q,'Unit Sales'!$U:$U,'Monthly cashflow'!$B$15,'Unit Sales'!$C:$C,'Monthly cashflow'!$C21,'Unit Sales'!$S:$S,'Monthly cashflow'!AP$3)</f>
        <v>0</v>
      </c>
      <c r="AQ21" s="89">
        <f>SUMIFS('Unit Sales'!$Q:$Q,'Unit Sales'!$U:$U,'Monthly cashflow'!$B$15,'Unit Sales'!$C:$C,'Monthly cashflow'!$C21,'Unit Sales'!$S:$S,'Monthly cashflow'!AQ$3)</f>
        <v>0</v>
      </c>
      <c r="AR21" s="89">
        <f>SUMIFS('Unit Sales'!$Q:$Q,'Unit Sales'!$U:$U,'Monthly cashflow'!$B$15,'Unit Sales'!$C:$C,'Monthly cashflow'!$C21,'Unit Sales'!$S:$S,'Monthly cashflow'!AR$3)</f>
        <v>0</v>
      </c>
      <c r="AS21" s="89">
        <f>SUMIFS('Unit Sales'!$Q:$Q,'Unit Sales'!$U:$U,'Monthly cashflow'!$B$15,'Unit Sales'!$C:$C,'Monthly cashflow'!$C21,'Unit Sales'!$S:$S,'Monthly cashflow'!AS$3)</f>
        <v>0</v>
      </c>
      <c r="AT21" s="89">
        <f>SUMIFS('Unit Sales'!$Q:$Q,'Unit Sales'!$U:$U,'Monthly cashflow'!$B$15,'Unit Sales'!$C:$C,'Monthly cashflow'!$C21,'Unit Sales'!$S:$S,'Monthly cashflow'!AT$3)</f>
        <v>0</v>
      </c>
      <c r="AU21" s="89">
        <f>SUMIFS('Unit Sales'!$Q:$Q,'Unit Sales'!$U:$U,'Monthly cashflow'!$B$15,'Unit Sales'!$C:$C,'Monthly cashflow'!$C21,'Unit Sales'!$S:$S,'Monthly cashflow'!AU$3)</f>
        <v>0</v>
      </c>
      <c r="AV21" s="89">
        <f>SUMIFS('Unit Sales'!$Q:$Q,'Unit Sales'!$U:$U,'Monthly cashflow'!$B$15,'Unit Sales'!$C:$C,'Monthly cashflow'!$C21,'Unit Sales'!$S:$S,'Monthly cashflow'!AV$3)</f>
        <v>0</v>
      </c>
      <c r="AW21" s="89">
        <f>SUMIFS('Unit Sales'!$Q:$Q,'Unit Sales'!$U:$U,'Monthly cashflow'!$B$15,'Unit Sales'!$C:$C,'Monthly cashflow'!$C21,'Unit Sales'!$S:$S,'Monthly cashflow'!AW$3)</f>
        <v>0</v>
      </c>
      <c r="AX21" s="89">
        <f>SUMIFS('Unit Sales'!$Q:$Q,'Unit Sales'!$U:$U,'Monthly cashflow'!$B$15,'Unit Sales'!$C:$C,'Monthly cashflow'!$C21,'Unit Sales'!$S:$S,'Monthly cashflow'!AX$3)</f>
        <v>0</v>
      </c>
      <c r="AY21" s="89">
        <f>SUMIFS('Unit Sales'!$Q:$Q,'Unit Sales'!$U:$U,'Monthly cashflow'!$B$15,'Unit Sales'!$C:$C,'Monthly cashflow'!$C21,'Unit Sales'!$S:$S,'Monthly cashflow'!AY$3)</f>
        <v>0</v>
      </c>
      <c r="AZ21" s="89">
        <f>SUMIFS('Unit Sales'!$Q:$Q,'Unit Sales'!$U:$U,'Monthly cashflow'!$B$15,'Unit Sales'!$C:$C,'Monthly cashflow'!$C21,'Unit Sales'!$S:$S,'Monthly cashflow'!AZ$3)</f>
        <v>0</v>
      </c>
      <c r="BA21" s="89">
        <f>SUMIFS('Unit Sales'!$Q:$Q,'Unit Sales'!$U:$U,'Monthly cashflow'!$B$15,'Unit Sales'!$C:$C,'Monthly cashflow'!$C21,'Unit Sales'!$S:$S,'Monthly cashflow'!BA$3)</f>
        <v>0</v>
      </c>
      <c r="BB21" s="89">
        <f>SUMIFS('Unit Sales'!$Q:$Q,'Unit Sales'!$U:$U,'Monthly cashflow'!$B$15,'Unit Sales'!$C:$C,'Monthly cashflow'!$C21,'Unit Sales'!$S:$S,'Monthly cashflow'!BB$3)</f>
        <v>0</v>
      </c>
      <c r="BC21" s="89">
        <f>SUMIFS('Unit Sales'!$Q:$Q,'Unit Sales'!$U:$U,'Monthly cashflow'!$B$15,'Unit Sales'!$C:$C,'Monthly cashflow'!$C21,'Unit Sales'!$S:$S,'Monthly cashflow'!BC$3)</f>
        <v>0</v>
      </c>
      <c r="BD21" s="89">
        <f>SUMIFS('Unit Sales'!$Q:$Q,'Unit Sales'!$U:$U,'Monthly cashflow'!$B$15,'Unit Sales'!$C:$C,'Monthly cashflow'!$C21,'Unit Sales'!$S:$S,'Monthly cashflow'!BD$3)</f>
        <v>0</v>
      </c>
      <c r="BE21" s="89">
        <f>SUMIFS('Unit Sales'!$Q:$Q,'Unit Sales'!$U:$U,'Monthly cashflow'!$B$15,'Unit Sales'!$C:$C,'Monthly cashflow'!$C21,'Unit Sales'!$S:$S,'Monthly cashflow'!BE$3)</f>
        <v>0</v>
      </c>
      <c r="BF21" s="89">
        <f>SUMIFS('Unit Sales'!$Q:$Q,'Unit Sales'!$U:$U,'Monthly cashflow'!$B$15,'Unit Sales'!$C:$C,'Monthly cashflow'!$C21,'Unit Sales'!$S:$S,'Monthly cashflow'!BF$3)</f>
        <v>0</v>
      </c>
      <c r="BG21" s="89">
        <f>SUMIFS('Unit Sales'!$Q:$Q,'Unit Sales'!$U:$U,'Monthly cashflow'!$B$15,'Unit Sales'!$C:$C,'Monthly cashflow'!$C21,'Unit Sales'!$S:$S,'Monthly cashflow'!BG$3)</f>
        <v>0</v>
      </c>
      <c r="BH21" s="89">
        <f>SUMIFS('Unit Sales'!$Q:$Q,'Unit Sales'!$U:$U,'Monthly cashflow'!$B$15,'Unit Sales'!$C:$C,'Monthly cashflow'!$C21,'Unit Sales'!$S:$S,'Monthly cashflow'!BH$3)</f>
        <v>0</v>
      </c>
      <c r="BI21" s="89">
        <f>SUMIFS('Unit Sales'!$Q:$Q,'Unit Sales'!$U:$U,'Monthly cashflow'!$B$15,'Unit Sales'!$C:$C,'Monthly cashflow'!$C21,'Unit Sales'!$S:$S,'Monthly cashflow'!BI$3)</f>
        <v>0</v>
      </c>
      <c r="BJ21" s="89">
        <f>SUMIFS('Unit Sales'!$Q:$Q,'Unit Sales'!$U:$U,'Monthly cashflow'!$B$15,'Unit Sales'!$C:$C,'Monthly cashflow'!$C21,'Unit Sales'!$S:$S,'Monthly cashflow'!BJ$3)</f>
        <v>0</v>
      </c>
      <c r="BK21" s="89">
        <f>SUMIFS('Unit Sales'!$Q:$Q,'Unit Sales'!$U:$U,'Monthly cashflow'!$B$15,'Unit Sales'!$C:$C,'Monthly cashflow'!$C21,'Unit Sales'!$S:$S,'Monthly cashflow'!BK$3)</f>
        <v>0</v>
      </c>
      <c r="BL21" s="89">
        <f>SUMIFS('Unit Sales'!$Q:$Q,'Unit Sales'!$U:$U,'Monthly cashflow'!$B$15,'Unit Sales'!$C:$C,'Monthly cashflow'!$C21,'Unit Sales'!$S:$S,'Monthly cashflow'!BL$3)</f>
        <v>0</v>
      </c>
      <c r="BM21" s="89">
        <f>SUMIFS('Unit Sales'!$Q:$Q,'Unit Sales'!$U:$U,'Monthly cashflow'!$B$15,'Unit Sales'!$C:$C,'Monthly cashflow'!$C21,'Unit Sales'!$S:$S,'Monthly cashflow'!BM$3)</f>
        <v>0</v>
      </c>
      <c r="BN21" s="89">
        <f>SUMIFS('Unit Sales'!$Q:$Q,'Unit Sales'!$U:$U,'Monthly cashflow'!$B$15,'Unit Sales'!$C:$C,'Monthly cashflow'!$C21,'Unit Sales'!$S:$S,'Monthly cashflow'!BN$3)</f>
        <v>0</v>
      </c>
      <c r="BO21" s="89">
        <f>SUMIFS('Unit Sales'!$Q:$Q,'Unit Sales'!$U:$U,'Monthly cashflow'!$B$15,'Unit Sales'!$C:$C,'Monthly cashflow'!$C21,'Unit Sales'!$S:$S,'Monthly cashflow'!BO$3)</f>
        <v>0</v>
      </c>
      <c r="BP21" s="89">
        <f>SUMIFS('Unit Sales'!$Q:$Q,'Unit Sales'!$U:$U,'Monthly cashflow'!$B$15,'Unit Sales'!$C:$C,'Monthly cashflow'!$C21,'Unit Sales'!$S:$S,'Monthly cashflow'!BP$3)</f>
        <v>0</v>
      </c>
      <c r="BQ21" s="89">
        <f>SUMIFS('Unit Sales'!$Q:$Q,'Unit Sales'!$U:$U,'Monthly cashflow'!$B$15,'Unit Sales'!$C:$C,'Monthly cashflow'!$C21,'Unit Sales'!$S:$S,'Monthly cashflow'!BQ$3)</f>
        <v>0</v>
      </c>
      <c r="BR21" s="89">
        <f>SUMIFS('Unit Sales'!$Q:$Q,'Unit Sales'!$U:$U,'Monthly cashflow'!$B$15,'Unit Sales'!$C:$C,'Monthly cashflow'!$C21,'Unit Sales'!$S:$S,'Monthly cashflow'!BR$3)</f>
        <v>0</v>
      </c>
      <c r="BS21" s="89">
        <f>SUMIFS('Unit Sales'!$Q:$Q,'Unit Sales'!$U:$U,'Monthly cashflow'!$B$15,'Unit Sales'!$C:$C,'Monthly cashflow'!$C21,'Unit Sales'!$S:$S,'Monthly cashflow'!BS$3)</f>
        <v>0</v>
      </c>
      <c r="BT21" s="89">
        <f>SUMIFS('Unit Sales'!$Q:$Q,'Unit Sales'!$U:$U,'Monthly cashflow'!$B$15,'Unit Sales'!$C:$C,'Monthly cashflow'!$C21,'Unit Sales'!$S:$S,'Monthly cashflow'!BT$3)</f>
        <v>0</v>
      </c>
      <c r="BU21" s="89">
        <f>SUMIFS('Unit Sales'!$Q:$Q,'Unit Sales'!$U:$U,'Monthly cashflow'!$B$15,'Unit Sales'!$C:$C,'Monthly cashflow'!$C21,'Unit Sales'!$S:$S,'Monthly cashflow'!BU$3)</f>
        <v>0</v>
      </c>
      <c r="BV21" s="89">
        <f>SUMIFS('Unit Sales'!$Q:$Q,'Unit Sales'!$U:$U,'Monthly cashflow'!$B$15,'Unit Sales'!$C:$C,'Monthly cashflow'!$C21,'Unit Sales'!$S:$S,'Monthly cashflow'!BV$3)</f>
        <v>0</v>
      </c>
      <c r="BW21" s="89">
        <f>SUMIFS('Unit Sales'!$Q:$Q,'Unit Sales'!$U:$U,'Monthly cashflow'!$B$15,'Unit Sales'!$C:$C,'Monthly cashflow'!$C21,'Unit Sales'!$S:$S,'Monthly cashflow'!BW$3)</f>
        <v>0</v>
      </c>
      <c r="BX21" s="89">
        <f>SUMIFS('Unit Sales'!$Q:$Q,'Unit Sales'!$U:$U,'Monthly cashflow'!$B$15,'Unit Sales'!$C:$C,'Monthly cashflow'!$C21,'Unit Sales'!$S:$S,'Monthly cashflow'!BX$3)</f>
        <v>0</v>
      </c>
      <c r="BY21" s="89">
        <f>SUMIFS('Unit Sales'!$Q:$Q,'Unit Sales'!$U:$U,'Monthly cashflow'!$B$15,'Unit Sales'!$C:$C,'Monthly cashflow'!$C21,'Unit Sales'!$S:$S,'Monthly cashflow'!BY$3)</f>
        <v>0</v>
      </c>
      <c r="BZ21" s="89">
        <f>SUMIFS('Unit Sales'!$Q:$Q,'Unit Sales'!$U:$U,'Monthly cashflow'!$B$15,'Unit Sales'!$C:$C,'Monthly cashflow'!$C21,'Unit Sales'!$S:$S,'Monthly cashflow'!BZ$3)</f>
        <v>0</v>
      </c>
      <c r="CA21" s="89">
        <f>SUMIFS('Unit Sales'!$Q:$Q,'Unit Sales'!$U:$U,'Monthly cashflow'!$B$15,'Unit Sales'!$C:$C,'Monthly cashflow'!$C21,'Unit Sales'!$S:$S,'Monthly cashflow'!CA$3)</f>
        <v>0</v>
      </c>
      <c r="CB21" s="89">
        <f>SUMIFS('Unit Sales'!$Q:$Q,'Unit Sales'!$U:$U,'Monthly cashflow'!$B$15,'Unit Sales'!$C:$C,'Monthly cashflow'!$C21,'Unit Sales'!$S:$S,'Monthly cashflow'!CB$3)</f>
        <v>0</v>
      </c>
      <c r="CC21" s="89">
        <f>SUMIFS('Unit Sales'!$Q:$Q,'Unit Sales'!$U:$U,'Monthly cashflow'!$B$15,'Unit Sales'!$C:$C,'Monthly cashflow'!$C21,'Unit Sales'!$S:$S,'Monthly cashflow'!CC$3)</f>
        <v>0</v>
      </c>
      <c r="CD21" s="89">
        <f>SUMIFS('Unit Sales'!$Q:$Q,'Unit Sales'!$U:$U,'Monthly cashflow'!$B$15,'Unit Sales'!$C:$C,'Monthly cashflow'!$C21,'Unit Sales'!$S:$S,'Monthly cashflow'!CD$3)</f>
        <v>0</v>
      </c>
      <c r="CE21" s="89">
        <f>SUMIFS('Unit Sales'!$Q:$Q,'Unit Sales'!$U:$U,'Monthly cashflow'!$B$15,'Unit Sales'!$C:$C,'Monthly cashflow'!$C21,'Unit Sales'!$S:$S,'Monthly cashflow'!CE$3)</f>
        <v>0</v>
      </c>
      <c r="CF21" s="89">
        <f>SUMIFS('Unit Sales'!$Q:$Q,'Unit Sales'!$U:$U,'Monthly cashflow'!$B$15,'Unit Sales'!$C:$C,'Monthly cashflow'!$C21,'Unit Sales'!$S:$S,'Monthly cashflow'!CF$3)</f>
        <v>0</v>
      </c>
      <c r="CG21" s="89">
        <f>SUMIFS('Unit Sales'!$Q:$Q,'Unit Sales'!$U:$U,'Monthly cashflow'!$B$15,'Unit Sales'!$C:$C,'Monthly cashflow'!$C21,'Unit Sales'!$S:$S,'Monthly cashflow'!CG$3)</f>
        <v>0</v>
      </c>
      <c r="CH21" s="89">
        <f>SUMIFS('Unit Sales'!$Q:$Q,'Unit Sales'!$U:$U,'Monthly cashflow'!$B$15,'Unit Sales'!$C:$C,'Monthly cashflow'!$C21,'Unit Sales'!$S:$S,'Monthly cashflow'!CH$3)</f>
        <v>0</v>
      </c>
      <c r="CI21" s="89">
        <f>SUMIFS('Unit Sales'!$Q:$Q,'Unit Sales'!$U:$U,'Monthly cashflow'!$B$15,'Unit Sales'!$C:$C,'Monthly cashflow'!$C21,'Unit Sales'!$S:$S,'Monthly cashflow'!CI$3)</f>
        <v>0</v>
      </c>
      <c r="CJ21" s="89">
        <f>SUMIFS('Unit Sales'!$Q:$Q,'Unit Sales'!$U:$U,'Monthly cashflow'!$B$15,'Unit Sales'!$C:$C,'Monthly cashflow'!$C21,'Unit Sales'!$S:$S,'Monthly cashflow'!CJ$3)</f>
        <v>0</v>
      </c>
      <c r="CK21" s="89">
        <f>SUMIFS('Unit Sales'!$Q:$Q,'Unit Sales'!$U:$U,'Monthly cashflow'!$B$15,'Unit Sales'!$C:$C,'Monthly cashflow'!$C21,'Unit Sales'!$S:$S,'Monthly cashflow'!CK$3)</f>
        <v>0</v>
      </c>
      <c r="CL21" s="89">
        <f>SUMIFS('Unit Sales'!$Q:$Q,'Unit Sales'!$U:$U,'Monthly cashflow'!$B$15,'Unit Sales'!$C:$C,'Monthly cashflow'!$C21,'Unit Sales'!$S:$S,'Monthly cashflow'!CL$3)</f>
        <v>0</v>
      </c>
      <c r="CM21" s="89">
        <f>SUMIFS('Unit Sales'!$Q:$Q,'Unit Sales'!$U:$U,'Monthly cashflow'!$B$15,'Unit Sales'!$C:$C,'Monthly cashflow'!$C21,'Unit Sales'!$S:$S,'Monthly cashflow'!CM$3)</f>
        <v>0</v>
      </c>
      <c r="CN21" s="89">
        <f>SUMIFS('Unit Sales'!$Q:$Q,'Unit Sales'!$U:$U,'Monthly cashflow'!$B$15,'Unit Sales'!$C:$C,'Monthly cashflow'!$C21,'Unit Sales'!$S:$S,'Monthly cashflow'!CN$3)</f>
        <v>0</v>
      </c>
      <c r="CO21" s="89">
        <f>SUMIFS('Unit Sales'!$Q:$Q,'Unit Sales'!$U:$U,'Monthly cashflow'!$B$15,'Unit Sales'!$C:$C,'Monthly cashflow'!$C21,'Unit Sales'!$S:$S,'Monthly cashflow'!CO$3)</f>
        <v>0</v>
      </c>
      <c r="CP21" s="89">
        <f>SUMIFS('Unit Sales'!$Q:$Q,'Unit Sales'!$U:$U,'Monthly cashflow'!$B$15,'Unit Sales'!$C:$C,'Monthly cashflow'!$C21,'Unit Sales'!$S:$S,'Monthly cashflow'!CP$3)</f>
        <v>0</v>
      </c>
      <c r="CQ21" s="89">
        <f>SUMIFS('Unit Sales'!$Q:$Q,'Unit Sales'!$U:$U,'Monthly cashflow'!$B$15,'Unit Sales'!$C:$C,'Monthly cashflow'!$C21,'Unit Sales'!$S:$S,'Monthly cashflow'!CQ$3)</f>
        <v>0</v>
      </c>
      <c r="CR21" s="89">
        <f>SUMIFS('Unit Sales'!$Q:$Q,'Unit Sales'!$U:$U,'Monthly cashflow'!$B$15,'Unit Sales'!$C:$C,'Monthly cashflow'!$C21,'Unit Sales'!$S:$S,'Monthly cashflow'!CR$3)</f>
        <v>0</v>
      </c>
      <c r="CS21" s="89">
        <f>SUMIFS('Unit Sales'!$Q:$Q,'Unit Sales'!$U:$U,'Monthly cashflow'!$B$15,'Unit Sales'!$C:$C,'Monthly cashflow'!$C21,'Unit Sales'!$S:$S,'Monthly cashflow'!CS$3)</f>
        <v>0</v>
      </c>
      <c r="CT21" s="89">
        <f>SUMIFS('Unit Sales'!$Q:$Q,'Unit Sales'!$U:$U,'Monthly cashflow'!$B$15,'Unit Sales'!$C:$C,'Monthly cashflow'!$C21,'Unit Sales'!$S:$S,'Monthly cashflow'!CT$3)</f>
        <v>0</v>
      </c>
      <c r="CU21" s="89">
        <f>SUMIFS('Unit Sales'!$Q:$Q,'Unit Sales'!$U:$U,'Monthly cashflow'!$B$15,'Unit Sales'!$C:$C,'Monthly cashflow'!$C21,'Unit Sales'!$S:$S,'Monthly cashflow'!CU$3)</f>
        <v>0</v>
      </c>
      <c r="CV21" s="89">
        <f>SUMIFS('Unit Sales'!$Q:$Q,'Unit Sales'!$U:$U,'Monthly cashflow'!$B$15,'Unit Sales'!$C:$C,'Monthly cashflow'!$C21,'Unit Sales'!$S:$S,'Monthly cashflow'!CV$3)</f>
        <v>0</v>
      </c>
      <c r="CW21" s="89">
        <f>SUMIFS('Unit Sales'!$Q:$Q,'Unit Sales'!$U:$U,'Monthly cashflow'!$B$15,'Unit Sales'!$C:$C,'Monthly cashflow'!$C21,'Unit Sales'!$S:$S,'Monthly cashflow'!CW$3)</f>
        <v>0</v>
      </c>
      <c r="CX21" s="89">
        <f>SUMIFS('Unit Sales'!$Q:$Q,'Unit Sales'!$U:$U,'Monthly cashflow'!$B$15,'Unit Sales'!$C:$C,'Monthly cashflow'!$C21,'Unit Sales'!$S:$S,'Monthly cashflow'!CX$3)</f>
        <v>0</v>
      </c>
      <c r="CY21" s="89">
        <f>SUMIFS('Unit Sales'!$Q:$Q,'Unit Sales'!$U:$U,'Monthly cashflow'!$B$15,'Unit Sales'!$C:$C,'Monthly cashflow'!$C21,'Unit Sales'!$S:$S,'Monthly cashflow'!CY$3)</f>
        <v>0</v>
      </c>
      <c r="CZ21" s="89">
        <f>SUMIFS('Unit Sales'!$Q:$Q,'Unit Sales'!$U:$U,'Monthly cashflow'!$B$15,'Unit Sales'!$C:$C,'Monthly cashflow'!$C21,'Unit Sales'!$S:$S,'Monthly cashflow'!CZ$3)</f>
        <v>0</v>
      </c>
      <c r="DA21" s="89">
        <f>SUMIFS('Unit Sales'!$Q:$Q,'Unit Sales'!$U:$U,'Monthly cashflow'!$B$15,'Unit Sales'!$C:$C,'Monthly cashflow'!$C21,'Unit Sales'!$S:$S,'Monthly cashflow'!DA$3)</f>
        <v>0</v>
      </c>
      <c r="DB21" s="89">
        <f>SUMIFS('Unit Sales'!$Q:$Q,'Unit Sales'!$U:$U,'Monthly cashflow'!$B$15,'Unit Sales'!$C:$C,'Monthly cashflow'!$C21,'Unit Sales'!$S:$S,'Monthly cashflow'!DB$3)</f>
        <v>0</v>
      </c>
      <c r="DC21" s="89">
        <f>SUMIFS('Unit Sales'!$Q:$Q,'Unit Sales'!$U:$U,'Monthly cashflow'!$B$15,'Unit Sales'!$C:$C,'Monthly cashflow'!$C21,'Unit Sales'!$S:$S,'Monthly cashflow'!DC$3)</f>
        <v>0</v>
      </c>
      <c r="DD21" s="89">
        <f>SUMIFS('Unit Sales'!$Q:$Q,'Unit Sales'!$U:$U,'Monthly cashflow'!$B$15,'Unit Sales'!$C:$C,'Monthly cashflow'!$C21,'Unit Sales'!$S:$S,'Monthly cashflow'!DD$3)</f>
        <v>0</v>
      </c>
      <c r="DE21" s="89">
        <f>SUMIFS('Unit Sales'!$Q:$Q,'Unit Sales'!$U:$U,'Monthly cashflow'!$B$15,'Unit Sales'!$C:$C,'Monthly cashflow'!$C21,'Unit Sales'!$S:$S,'Monthly cashflow'!DE$3)</f>
        <v>0</v>
      </c>
      <c r="DF21" s="89">
        <f>SUMIFS('Unit Sales'!$Q:$Q,'Unit Sales'!$U:$U,'Monthly cashflow'!$B$15,'Unit Sales'!$C:$C,'Monthly cashflow'!$C21,'Unit Sales'!$S:$S,'Monthly cashflow'!DF$3)</f>
        <v>0</v>
      </c>
      <c r="DG21" s="89">
        <f>SUMIFS('Unit Sales'!$Q:$Q,'Unit Sales'!$U:$U,'Monthly cashflow'!$B$15,'Unit Sales'!$C:$C,'Monthly cashflow'!$C21,'Unit Sales'!$S:$S,'Monthly cashflow'!DG$3)</f>
        <v>0</v>
      </c>
      <c r="DH21" s="89">
        <f>SUMIFS('Unit Sales'!$Q:$Q,'Unit Sales'!$U:$U,'Monthly cashflow'!$B$15,'Unit Sales'!$C:$C,'Monthly cashflow'!$C21,'Unit Sales'!$S:$S,'Monthly cashflow'!DH$3)</f>
        <v>0</v>
      </c>
      <c r="DI21" s="89">
        <f>SUMIFS('Unit Sales'!$Q:$Q,'Unit Sales'!$U:$U,'Monthly cashflow'!$B$15,'Unit Sales'!$C:$C,'Monthly cashflow'!$C21,'Unit Sales'!$S:$S,'Monthly cashflow'!DI$3)</f>
        <v>0</v>
      </c>
      <c r="DJ21" s="89">
        <f>SUMIFS('Unit Sales'!$Q:$Q,'Unit Sales'!$U:$U,'Monthly cashflow'!$B$15,'Unit Sales'!$C:$C,'Monthly cashflow'!$C21,'Unit Sales'!$S:$S,'Monthly cashflow'!DJ$3)</f>
        <v>0</v>
      </c>
      <c r="DK21" s="89">
        <f>SUMIFS('Unit Sales'!$Q:$Q,'Unit Sales'!$U:$U,'Monthly cashflow'!$B$15,'Unit Sales'!$C:$C,'Monthly cashflow'!$C21,'Unit Sales'!$S:$S,'Monthly cashflow'!DK$3)</f>
        <v>0</v>
      </c>
      <c r="DL21" s="89">
        <f>SUMIFS('Unit Sales'!$Q:$Q,'Unit Sales'!$U:$U,'Monthly cashflow'!$B$15,'Unit Sales'!$C:$C,'Monthly cashflow'!$C21,'Unit Sales'!$S:$S,'Monthly cashflow'!DL$3)</f>
        <v>0</v>
      </c>
      <c r="DM21" s="89">
        <f>SUMIFS('Unit Sales'!$Q:$Q,'Unit Sales'!$U:$U,'Monthly cashflow'!$B$15,'Unit Sales'!$C:$C,'Monthly cashflow'!$C21,'Unit Sales'!$S:$S,'Monthly cashflow'!DM$3)</f>
        <v>0</v>
      </c>
      <c r="DN21" s="89">
        <f>SUMIFS('Unit Sales'!$Q:$Q,'Unit Sales'!$U:$U,'Monthly cashflow'!$B$15,'Unit Sales'!$C:$C,'Monthly cashflow'!$C21,'Unit Sales'!$S:$S,'Monthly cashflow'!DN$3)</f>
        <v>0</v>
      </c>
      <c r="DO21" s="89">
        <f>SUMIFS('Unit Sales'!$Q:$Q,'Unit Sales'!$U:$U,'Monthly cashflow'!$B$15,'Unit Sales'!$C:$C,'Monthly cashflow'!$C21,'Unit Sales'!$S:$S,'Monthly cashflow'!DO$3)</f>
        <v>0</v>
      </c>
      <c r="DP21" s="89">
        <f>SUMIFS('Unit Sales'!$Q:$Q,'Unit Sales'!$U:$U,'Monthly cashflow'!$B$15,'Unit Sales'!$C:$C,'Monthly cashflow'!$C21,'Unit Sales'!$S:$S,'Monthly cashflow'!DP$3)</f>
        <v>0</v>
      </c>
      <c r="DQ21" s="89">
        <f>SUMIFS('Unit Sales'!$Q:$Q,'Unit Sales'!$U:$U,'Monthly cashflow'!$B$15,'Unit Sales'!$C:$C,'Monthly cashflow'!$C21,'Unit Sales'!$S:$S,'Monthly cashflow'!DQ$3)</f>
        <v>0</v>
      </c>
      <c r="DR21" s="89">
        <f>SUMIFS('Unit Sales'!$Q:$Q,'Unit Sales'!$U:$U,'Monthly cashflow'!$B$15,'Unit Sales'!$C:$C,'Monthly cashflow'!$C21,'Unit Sales'!$S:$S,'Monthly cashflow'!DR$3)</f>
        <v>0</v>
      </c>
      <c r="DS21" s="89">
        <f>SUMIFS('Unit Sales'!$Q:$Q,'Unit Sales'!$U:$U,'Monthly cashflow'!$B$15,'Unit Sales'!$C:$C,'Monthly cashflow'!$C21,'Unit Sales'!$S:$S,'Monthly cashflow'!DS$3)</f>
        <v>0</v>
      </c>
      <c r="DT21" s="89">
        <f>SUMIFS('Unit Sales'!$Q:$Q,'Unit Sales'!$U:$U,'Monthly cashflow'!$B$15,'Unit Sales'!$C:$C,'Monthly cashflow'!$C21,'Unit Sales'!$S:$S,'Monthly cashflow'!DT$3)</f>
        <v>0</v>
      </c>
    </row>
    <row r="22" spans="2:124" x14ac:dyDescent="0.3">
      <c r="B22" s="21"/>
      <c r="C22" s="3" t="s">
        <v>67</v>
      </c>
      <c r="D22" s="88">
        <f t="shared" si="0"/>
        <v>0</v>
      </c>
      <c r="E22" s="89">
        <f>SUMIFS('Unit Sales'!$Q:$Q,'Unit Sales'!$U:$U,'Monthly cashflow'!$B$15,'Unit Sales'!$C:$C,'Monthly cashflow'!$C22,'Unit Sales'!$S:$S,'Monthly cashflow'!E$3)</f>
        <v>0</v>
      </c>
      <c r="F22" s="89">
        <f>SUMIFS('Unit Sales'!$Q:$Q,'Unit Sales'!$U:$U,'Monthly cashflow'!$B$15,'Unit Sales'!$C:$C,'Monthly cashflow'!$C22,'Unit Sales'!$S:$S,'Monthly cashflow'!F$3)</f>
        <v>0</v>
      </c>
      <c r="G22" s="89">
        <f>SUMIFS('Unit Sales'!$Q:$Q,'Unit Sales'!$U:$U,'Monthly cashflow'!$B$15,'Unit Sales'!$C:$C,'Monthly cashflow'!$C22,'Unit Sales'!$S:$S,'Monthly cashflow'!G$3)</f>
        <v>0</v>
      </c>
      <c r="H22" s="89">
        <f>SUMIFS('Unit Sales'!$Q:$Q,'Unit Sales'!$U:$U,'Monthly cashflow'!$B$15,'Unit Sales'!$C:$C,'Monthly cashflow'!$C22,'Unit Sales'!$S:$S,'Monthly cashflow'!H$3)</f>
        <v>0</v>
      </c>
      <c r="I22" s="89">
        <f>SUMIFS('Unit Sales'!$Q:$Q,'Unit Sales'!$U:$U,'Monthly cashflow'!$B$15,'Unit Sales'!$C:$C,'Monthly cashflow'!$C22,'Unit Sales'!$S:$S,'Monthly cashflow'!I$3)</f>
        <v>0</v>
      </c>
      <c r="J22" s="89">
        <f>SUMIFS('Unit Sales'!$Q:$Q,'Unit Sales'!$U:$U,'Monthly cashflow'!$B$15,'Unit Sales'!$C:$C,'Monthly cashflow'!$C22,'Unit Sales'!$S:$S,'Monthly cashflow'!J$3)</f>
        <v>0</v>
      </c>
      <c r="K22" s="89">
        <f>SUMIFS('Unit Sales'!$Q:$Q,'Unit Sales'!$U:$U,'Monthly cashflow'!$B$15,'Unit Sales'!$C:$C,'Monthly cashflow'!$C22,'Unit Sales'!$S:$S,'Monthly cashflow'!K$3)</f>
        <v>0</v>
      </c>
      <c r="L22" s="89">
        <f>SUMIFS('Unit Sales'!$Q:$Q,'Unit Sales'!$U:$U,'Monthly cashflow'!$B$15,'Unit Sales'!$C:$C,'Monthly cashflow'!$C22,'Unit Sales'!$S:$S,'Monthly cashflow'!L$3)</f>
        <v>0</v>
      </c>
      <c r="M22" s="89">
        <f>SUMIFS('Unit Sales'!$Q:$Q,'Unit Sales'!$U:$U,'Monthly cashflow'!$B$15,'Unit Sales'!$C:$C,'Monthly cashflow'!$C22,'Unit Sales'!$S:$S,'Monthly cashflow'!M$3)</f>
        <v>0</v>
      </c>
      <c r="N22" s="89">
        <f>SUMIFS('Unit Sales'!$Q:$Q,'Unit Sales'!$U:$U,'Monthly cashflow'!$B$15,'Unit Sales'!$C:$C,'Monthly cashflow'!$C22,'Unit Sales'!$S:$S,'Monthly cashflow'!N$3)</f>
        <v>0</v>
      </c>
      <c r="O22" s="89">
        <f>SUMIFS('Unit Sales'!$Q:$Q,'Unit Sales'!$U:$U,'Monthly cashflow'!$B$15,'Unit Sales'!$C:$C,'Monthly cashflow'!$C22,'Unit Sales'!$S:$S,'Monthly cashflow'!O$3)</f>
        <v>0</v>
      </c>
      <c r="P22" s="89">
        <f>SUMIFS('Unit Sales'!$Q:$Q,'Unit Sales'!$U:$U,'Monthly cashflow'!$B$15,'Unit Sales'!$C:$C,'Monthly cashflow'!$C22,'Unit Sales'!$S:$S,'Monthly cashflow'!P$3)</f>
        <v>0</v>
      </c>
      <c r="Q22" s="89">
        <f>SUMIFS('Unit Sales'!$Q:$Q,'Unit Sales'!$U:$U,'Monthly cashflow'!$B$15,'Unit Sales'!$C:$C,'Monthly cashflow'!$C22,'Unit Sales'!$S:$S,'Monthly cashflow'!Q$3)</f>
        <v>0</v>
      </c>
      <c r="R22" s="89">
        <f>SUMIFS('Unit Sales'!$Q:$Q,'Unit Sales'!$U:$U,'Monthly cashflow'!$B$15,'Unit Sales'!$C:$C,'Monthly cashflow'!$C22,'Unit Sales'!$S:$S,'Monthly cashflow'!R$3)</f>
        <v>0</v>
      </c>
      <c r="S22" s="89">
        <f>SUMIFS('Unit Sales'!$Q:$Q,'Unit Sales'!$U:$U,'Monthly cashflow'!$B$15,'Unit Sales'!$C:$C,'Monthly cashflow'!$C22,'Unit Sales'!$S:$S,'Monthly cashflow'!S$3)</f>
        <v>0</v>
      </c>
      <c r="T22" s="89">
        <f>SUMIFS('Unit Sales'!$Q:$Q,'Unit Sales'!$U:$U,'Monthly cashflow'!$B$15,'Unit Sales'!$C:$C,'Monthly cashflow'!$C22,'Unit Sales'!$S:$S,'Monthly cashflow'!T$3)</f>
        <v>0</v>
      </c>
      <c r="U22" s="89">
        <f>SUMIFS('Unit Sales'!$Q:$Q,'Unit Sales'!$U:$U,'Monthly cashflow'!$B$15,'Unit Sales'!$C:$C,'Monthly cashflow'!$C22,'Unit Sales'!$S:$S,'Monthly cashflow'!U$3)</f>
        <v>0</v>
      </c>
      <c r="V22" s="89">
        <f>SUMIFS('Unit Sales'!$Q:$Q,'Unit Sales'!$U:$U,'Monthly cashflow'!$B$15,'Unit Sales'!$C:$C,'Monthly cashflow'!$C22,'Unit Sales'!$S:$S,'Monthly cashflow'!V$3)</f>
        <v>0</v>
      </c>
      <c r="W22" s="89">
        <f>SUMIFS('Unit Sales'!$Q:$Q,'Unit Sales'!$U:$U,'Monthly cashflow'!$B$15,'Unit Sales'!$C:$C,'Monthly cashflow'!$C22,'Unit Sales'!$S:$S,'Monthly cashflow'!W$3)</f>
        <v>0</v>
      </c>
      <c r="X22" s="89">
        <f>SUMIFS('Unit Sales'!$Q:$Q,'Unit Sales'!$U:$U,'Monthly cashflow'!$B$15,'Unit Sales'!$C:$C,'Monthly cashflow'!$C22,'Unit Sales'!$S:$S,'Monthly cashflow'!X$3)</f>
        <v>0</v>
      </c>
      <c r="Y22" s="89">
        <f>SUMIFS('Unit Sales'!$Q:$Q,'Unit Sales'!$U:$U,'Monthly cashflow'!$B$15,'Unit Sales'!$C:$C,'Monthly cashflow'!$C22,'Unit Sales'!$S:$S,'Monthly cashflow'!Y$3)</f>
        <v>0</v>
      </c>
      <c r="Z22" s="89">
        <f>SUMIFS('Unit Sales'!$Q:$Q,'Unit Sales'!$U:$U,'Monthly cashflow'!$B$15,'Unit Sales'!$C:$C,'Monthly cashflow'!$C22,'Unit Sales'!$S:$S,'Monthly cashflow'!Z$3)</f>
        <v>0</v>
      </c>
      <c r="AA22" s="89">
        <f>SUMIFS('Unit Sales'!$Q:$Q,'Unit Sales'!$U:$U,'Monthly cashflow'!$B$15,'Unit Sales'!$C:$C,'Monthly cashflow'!$C22,'Unit Sales'!$S:$S,'Monthly cashflow'!AA$3)</f>
        <v>0</v>
      </c>
      <c r="AB22" s="89">
        <f>SUMIFS('Unit Sales'!$Q:$Q,'Unit Sales'!$U:$U,'Monthly cashflow'!$B$15,'Unit Sales'!$C:$C,'Monthly cashflow'!$C22,'Unit Sales'!$S:$S,'Monthly cashflow'!AB$3)</f>
        <v>0</v>
      </c>
      <c r="AC22" s="89">
        <f>SUMIFS('Unit Sales'!$Q:$Q,'Unit Sales'!$U:$U,'Monthly cashflow'!$B$15,'Unit Sales'!$C:$C,'Monthly cashflow'!$C22,'Unit Sales'!$S:$S,'Monthly cashflow'!AC$3)</f>
        <v>0</v>
      </c>
      <c r="AD22" s="89">
        <f>SUMIFS('Unit Sales'!$Q:$Q,'Unit Sales'!$U:$U,'Monthly cashflow'!$B$15,'Unit Sales'!$C:$C,'Monthly cashflow'!$C22,'Unit Sales'!$S:$S,'Monthly cashflow'!AD$3)</f>
        <v>0</v>
      </c>
      <c r="AE22" s="89">
        <f>SUMIFS('Unit Sales'!$Q:$Q,'Unit Sales'!$U:$U,'Monthly cashflow'!$B$15,'Unit Sales'!$C:$C,'Monthly cashflow'!$C22,'Unit Sales'!$S:$S,'Monthly cashflow'!AE$3)</f>
        <v>0</v>
      </c>
      <c r="AF22" s="89">
        <f>SUMIFS('Unit Sales'!$Q:$Q,'Unit Sales'!$U:$U,'Monthly cashflow'!$B$15,'Unit Sales'!$C:$C,'Monthly cashflow'!$C22,'Unit Sales'!$S:$S,'Monthly cashflow'!AF$3)</f>
        <v>0</v>
      </c>
      <c r="AG22" s="89">
        <f>SUMIFS('Unit Sales'!$Q:$Q,'Unit Sales'!$U:$U,'Monthly cashflow'!$B$15,'Unit Sales'!$C:$C,'Monthly cashflow'!$C22,'Unit Sales'!$S:$S,'Monthly cashflow'!AG$3)</f>
        <v>0</v>
      </c>
      <c r="AH22" s="89">
        <f>SUMIFS('Unit Sales'!$Q:$Q,'Unit Sales'!$U:$U,'Monthly cashflow'!$B$15,'Unit Sales'!$C:$C,'Monthly cashflow'!$C22,'Unit Sales'!$S:$S,'Monthly cashflow'!AH$3)</f>
        <v>0</v>
      </c>
      <c r="AI22" s="89">
        <f>SUMIFS('Unit Sales'!$Q:$Q,'Unit Sales'!$U:$U,'Monthly cashflow'!$B$15,'Unit Sales'!$C:$C,'Monthly cashflow'!$C22,'Unit Sales'!$S:$S,'Monthly cashflow'!AI$3)</f>
        <v>0</v>
      </c>
      <c r="AJ22" s="89">
        <f>SUMIFS('Unit Sales'!$Q:$Q,'Unit Sales'!$U:$U,'Monthly cashflow'!$B$15,'Unit Sales'!$C:$C,'Monthly cashflow'!$C22,'Unit Sales'!$S:$S,'Monthly cashflow'!AJ$3)</f>
        <v>0</v>
      </c>
      <c r="AK22" s="89">
        <f>SUMIFS('Unit Sales'!$Q:$Q,'Unit Sales'!$U:$U,'Monthly cashflow'!$B$15,'Unit Sales'!$C:$C,'Monthly cashflow'!$C22,'Unit Sales'!$S:$S,'Monthly cashflow'!AK$3)</f>
        <v>0</v>
      </c>
      <c r="AL22" s="89">
        <f>SUMIFS('Unit Sales'!$Q:$Q,'Unit Sales'!$U:$U,'Monthly cashflow'!$B$15,'Unit Sales'!$C:$C,'Monthly cashflow'!$C22,'Unit Sales'!$S:$S,'Monthly cashflow'!AL$3)</f>
        <v>0</v>
      </c>
      <c r="AM22" s="89">
        <f>SUMIFS('Unit Sales'!$Q:$Q,'Unit Sales'!$U:$U,'Monthly cashflow'!$B$15,'Unit Sales'!$C:$C,'Monthly cashflow'!$C22,'Unit Sales'!$S:$S,'Monthly cashflow'!AM$3)</f>
        <v>0</v>
      </c>
      <c r="AN22" s="89">
        <f>SUMIFS('Unit Sales'!$Q:$Q,'Unit Sales'!$U:$U,'Monthly cashflow'!$B$15,'Unit Sales'!$C:$C,'Monthly cashflow'!$C22,'Unit Sales'!$S:$S,'Monthly cashflow'!AN$3)</f>
        <v>0</v>
      </c>
      <c r="AO22" s="89">
        <f>SUMIFS('Unit Sales'!$Q:$Q,'Unit Sales'!$U:$U,'Monthly cashflow'!$B$15,'Unit Sales'!$C:$C,'Monthly cashflow'!$C22,'Unit Sales'!$S:$S,'Monthly cashflow'!AO$3)</f>
        <v>0</v>
      </c>
      <c r="AP22" s="89">
        <f>SUMIFS('Unit Sales'!$Q:$Q,'Unit Sales'!$U:$U,'Monthly cashflow'!$B$15,'Unit Sales'!$C:$C,'Monthly cashflow'!$C22,'Unit Sales'!$S:$S,'Monthly cashflow'!AP$3)</f>
        <v>0</v>
      </c>
      <c r="AQ22" s="89">
        <f>SUMIFS('Unit Sales'!$Q:$Q,'Unit Sales'!$U:$U,'Monthly cashflow'!$B$15,'Unit Sales'!$C:$C,'Monthly cashflow'!$C22,'Unit Sales'!$S:$S,'Monthly cashflow'!AQ$3)</f>
        <v>0</v>
      </c>
      <c r="AR22" s="89">
        <f>SUMIFS('Unit Sales'!$Q:$Q,'Unit Sales'!$U:$U,'Monthly cashflow'!$B$15,'Unit Sales'!$C:$C,'Monthly cashflow'!$C22,'Unit Sales'!$S:$S,'Monthly cashflow'!AR$3)</f>
        <v>0</v>
      </c>
      <c r="AS22" s="89">
        <f>SUMIFS('Unit Sales'!$Q:$Q,'Unit Sales'!$U:$U,'Monthly cashflow'!$B$15,'Unit Sales'!$C:$C,'Monthly cashflow'!$C22,'Unit Sales'!$S:$S,'Monthly cashflow'!AS$3)</f>
        <v>0</v>
      </c>
      <c r="AT22" s="89">
        <f>SUMIFS('Unit Sales'!$Q:$Q,'Unit Sales'!$U:$U,'Monthly cashflow'!$B$15,'Unit Sales'!$C:$C,'Monthly cashflow'!$C22,'Unit Sales'!$S:$S,'Monthly cashflow'!AT$3)</f>
        <v>0</v>
      </c>
      <c r="AU22" s="89">
        <f>SUMIFS('Unit Sales'!$Q:$Q,'Unit Sales'!$U:$U,'Monthly cashflow'!$B$15,'Unit Sales'!$C:$C,'Monthly cashflow'!$C22,'Unit Sales'!$S:$S,'Monthly cashflow'!AU$3)</f>
        <v>0</v>
      </c>
      <c r="AV22" s="89">
        <f>SUMIFS('Unit Sales'!$Q:$Q,'Unit Sales'!$U:$U,'Monthly cashflow'!$B$15,'Unit Sales'!$C:$C,'Monthly cashflow'!$C22,'Unit Sales'!$S:$S,'Monthly cashflow'!AV$3)</f>
        <v>0</v>
      </c>
      <c r="AW22" s="89">
        <f>SUMIFS('Unit Sales'!$Q:$Q,'Unit Sales'!$U:$U,'Monthly cashflow'!$B$15,'Unit Sales'!$C:$C,'Monthly cashflow'!$C22,'Unit Sales'!$S:$S,'Monthly cashflow'!AW$3)</f>
        <v>0</v>
      </c>
      <c r="AX22" s="89">
        <f>SUMIFS('Unit Sales'!$Q:$Q,'Unit Sales'!$U:$U,'Monthly cashflow'!$B$15,'Unit Sales'!$C:$C,'Monthly cashflow'!$C22,'Unit Sales'!$S:$S,'Monthly cashflow'!AX$3)</f>
        <v>0</v>
      </c>
      <c r="AY22" s="89">
        <f>SUMIFS('Unit Sales'!$Q:$Q,'Unit Sales'!$U:$U,'Monthly cashflow'!$B$15,'Unit Sales'!$C:$C,'Monthly cashflow'!$C22,'Unit Sales'!$S:$S,'Monthly cashflow'!AY$3)</f>
        <v>0</v>
      </c>
      <c r="AZ22" s="89">
        <f>SUMIFS('Unit Sales'!$Q:$Q,'Unit Sales'!$U:$U,'Monthly cashflow'!$B$15,'Unit Sales'!$C:$C,'Monthly cashflow'!$C22,'Unit Sales'!$S:$S,'Monthly cashflow'!AZ$3)</f>
        <v>0</v>
      </c>
      <c r="BA22" s="89">
        <f>SUMIFS('Unit Sales'!$Q:$Q,'Unit Sales'!$U:$U,'Monthly cashflow'!$B$15,'Unit Sales'!$C:$C,'Monthly cashflow'!$C22,'Unit Sales'!$S:$S,'Monthly cashflow'!BA$3)</f>
        <v>0</v>
      </c>
      <c r="BB22" s="89">
        <f>SUMIFS('Unit Sales'!$Q:$Q,'Unit Sales'!$U:$U,'Monthly cashflow'!$B$15,'Unit Sales'!$C:$C,'Monthly cashflow'!$C22,'Unit Sales'!$S:$S,'Monthly cashflow'!BB$3)</f>
        <v>0</v>
      </c>
      <c r="BC22" s="89">
        <f>SUMIFS('Unit Sales'!$Q:$Q,'Unit Sales'!$U:$U,'Monthly cashflow'!$B$15,'Unit Sales'!$C:$C,'Monthly cashflow'!$C22,'Unit Sales'!$S:$S,'Monthly cashflow'!BC$3)</f>
        <v>0</v>
      </c>
      <c r="BD22" s="89">
        <f>SUMIFS('Unit Sales'!$Q:$Q,'Unit Sales'!$U:$U,'Monthly cashflow'!$B$15,'Unit Sales'!$C:$C,'Monthly cashflow'!$C22,'Unit Sales'!$S:$S,'Monthly cashflow'!BD$3)</f>
        <v>0</v>
      </c>
      <c r="BE22" s="89">
        <f>SUMIFS('Unit Sales'!$Q:$Q,'Unit Sales'!$U:$U,'Monthly cashflow'!$B$15,'Unit Sales'!$C:$C,'Monthly cashflow'!$C22,'Unit Sales'!$S:$S,'Monthly cashflow'!BE$3)</f>
        <v>0</v>
      </c>
      <c r="BF22" s="89">
        <f>SUMIFS('Unit Sales'!$Q:$Q,'Unit Sales'!$U:$U,'Monthly cashflow'!$B$15,'Unit Sales'!$C:$C,'Monthly cashflow'!$C22,'Unit Sales'!$S:$S,'Monthly cashflow'!BF$3)</f>
        <v>0</v>
      </c>
      <c r="BG22" s="89">
        <f>SUMIFS('Unit Sales'!$Q:$Q,'Unit Sales'!$U:$U,'Monthly cashflow'!$B$15,'Unit Sales'!$C:$C,'Monthly cashflow'!$C22,'Unit Sales'!$S:$S,'Monthly cashflow'!BG$3)</f>
        <v>0</v>
      </c>
      <c r="BH22" s="89">
        <f>SUMIFS('Unit Sales'!$Q:$Q,'Unit Sales'!$U:$U,'Monthly cashflow'!$B$15,'Unit Sales'!$C:$C,'Monthly cashflow'!$C22,'Unit Sales'!$S:$S,'Monthly cashflow'!BH$3)</f>
        <v>0</v>
      </c>
      <c r="BI22" s="89">
        <f>SUMIFS('Unit Sales'!$Q:$Q,'Unit Sales'!$U:$U,'Monthly cashflow'!$B$15,'Unit Sales'!$C:$C,'Monthly cashflow'!$C22,'Unit Sales'!$S:$S,'Monthly cashflow'!BI$3)</f>
        <v>0</v>
      </c>
      <c r="BJ22" s="89">
        <f>SUMIFS('Unit Sales'!$Q:$Q,'Unit Sales'!$U:$U,'Monthly cashflow'!$B$15,'Unit Sales'!$C:$C,'Monthly cashflow'!$C22,'Unit Sales'!$S:$S,'Monthly cashflow'!BJ$3)</f>
        <v>0</v>
      </c>
      <c r="BK22" s="89">
        <f>SUMIFS('Unit Sales'!$Q:$Q,'Unit Sales'!$U:$U,'Monthly cashflow'!$B$15,'Unit Sales'!$C:$C,'Monthly cashflow'!$C22,'Unit Sales'!$S:$S,'Monthly cashflow'!BK$3)</f>
        <v>0</v>
      </c>
      <c r="BL22" s="89">
        <f>SUMIFS('Unit Sales'!$Q:$Q,'Unit Sales'!$U:$U,'Monthly cashflow'!$B$15,'Unit Sales'!$C:$C,'Monthly cashflow'!$C22,'Unit Sales'!$S:$S,'Monthly cashflow'!BL$3)</f>
        <v>0</v>
      </c>
      <c r="BM22" s="89">
        <f>SUMIFS('Unit Sales'!$Q:$Q,'Unit Sales'!$U:$U,'Monthly cashflow'!$B$15,'Unit Sales'!$C:$C,'Monthly cashflow'!$C22,'Unit Sales'!$S:$S,'Monthly cashflow'!BM$3)</f>
        <v>0</v>
      </c>
      <c r="BN22" s="89">
        <f>SUMIFS('Unit Sales'!$Q:$Q,'Unit Sales'!$U:$U,'Monthly cashflow'!$B$15,'Unit Sales'!$C:$C,'Monthly cashflow'!$C22,'Unit Sales'!$S:$S,'Monthly cashflow'!BN$3)</f>
        <v>0</v>
      </c>
      <c r="BO22" s="89">
        <f>SUMIFS('Unit Sales'!$Q:$Q,'Unit Sales'!$U:$U,'Monthly cashflow'!$B$15,'Unit Sales'!$C:$C,'Monthly cashflow'!$C22,'Unit Sales'!$S:$S,'Monthly cashflow'!BO$3)</f>
        <v>0</v>
      </c>
      <c r="BP22" s="89">
        <f>SUMIFS('Unit Sales'!$Q:$Q,'Unit Sales'!$U:$U,'Monthly cashflow'!$B$15,'Unit Sales'!$C:$C,'Monthly cashflow'!$C22,'Unit Sales'!$S:$S,'Monthly cashflow'!BP$3)</f>
        <v>0</v>
      </c>
      <c r="BQ22" s="89">
        <f>SUMIFS('Unit Sales'!$Q:$Q,'Unit Sales'!$U:$U,'Monthly cashflow'!$B$15,'Unit Sales'!$C:$C,'Monthly cashflow'!$C22,'Unit Sales'!$S:$S,'Monthly cashflow'!BQ$3)</f>
        <v>0</v>
      </c>
      <c r="BR22" s="89">
        <f>SUMIFS('Unit Sales'!$Q:$Q,'Unit Sales'!$U:$U,'Monthly cashflow'!$B$15,'Unit Sales'!$C:$C,'Monthly cashflow'!$C22,'Unit Sales'!$S:$S,'Monthly cashflow'!BR$3)</f>
        <v>0</v>
      </c>
      <c r="BS22" s="89">
        <f>SUMIFS('Unit Sales'!$Q:$Q,'Unit Sales'!$U:$U,'Monthly cashflow'!$B$15,'Unit Sales'!$C:$C,'Monthly cashflow'!$C22,'Unit Sales'!$S:$S,'Monthly cashflow'!BS$3)</f>
        <v>0</v>
      </c>
      <c r="BT22" s="89">
        <f>SUMIFS('Unit Sales'!$Q:$Q,'Unit Sales'!$U:$U,'Monthly cashflow'!$B$15,'Unit Sales'!$C:$C,'Monthly cashflow'!$C22,'Unit Sales'!$S:$S,'Monthly cashflow'!BT$3)</f>
        <v>0</v>
      </c>
      <c r="BU22" s="89">
        <f>SUMIFS('Unit Sales'!$Q:$Q,'Unit Sales'!$U:$U,'Monthly cashflow'!$B$15,'Unit Sales'!$C:$C,'Monthly cashflow'!$C22,'Unit Sales'!$S:$S,'Monthly cashflow'!BU$3)</f>
        <v>0</v>
      </c>
      <c r="BV22" s="89">
        <f>SUMIFS('Unit Sales'!$Q:$Q,'Unit Sales'!$U:$U,'Monthly cashflow'!$B$15,'Unit Sales'!$C:$C,'Monthly cashflow'!$C22,'Unit Sales'!$S:$S,'Monthly cashflow'!BV$3)</f>
        <v>0</v>
      </c>
      <c r="BW22" s="89">
        <f>SUMIFS('Unit Sales'!$Q:$Q,'Unit Sales'!$U:$U,'Monthly cashflow'!$B$15,'Unit Sales'!$C:$C,'Monthly cashflow'!$C22,'Unit Sales'!$S:$S,'Monthly cashflow'!BW$3)</f>
        <v>0</v>
      </c>
      <c r="BX22" s="89">
        <f>SUMIFS('Unit Sales'!$Q:$Q,'Unit Sales'!$U:$U,'Monthly cashflow'!$B$15,'Unit Sales'!$C:$C,'Monthly cashflow'!$C22,'Unit Sales'!$S:$S,'Monthly cashflow'!BX$3)</f>
        <v>0</v>
      </c>
      <c r="BY22" s="89">
        <f>SUMIFS('Unit Sales'!$Q:$Q,'Unit Sales'!$U:$U,'Monthly cashflow'!$B$15,'Unit Sales'!$C:$C,'Monthly cashflow'!$C22,'Unit Sales'!$S:$S,'Monthly cashflow'!BY$3)</f>
        <v>0</v>
      </c>
      <c r="BZ22" s="89">
        <f>SUMIFS('Unit Sales'!$Q:$Q,'Unit Sales'!$U:$U,'Monthly cashflow'!$B$15,'Unit Sales'!$C:$C,'Monthly cashflow'!$C22,'Unit Sales'!$S:$S,'Monthly cashflow'!BZ$3)</f>
        <v>0</v>
      </c>
      <c r="CA22" s="89">
        <f>SUMIFS('Unit Sales'!$Q:$Q,'Unit Sales'!$U:$U,'Monthly cashflow'!$B$15,'Unit Sales'!$C:$C,'Monthly cashflow'!$C22,'Unit Sales'!$S:$S,'Monthly cashflow'!CA$3)</f>
        <v>0</v>
      </c>
      <c r="CB22" s="89">
        <f>SUMIFS('Unit Sales'!$Q:$Q,'Unit Sales'!$U:$U,'Monthly cashflow'!$B$15,'Unit Sales'!$C:$C,'Monthly cashflow'!$C22,'Unit Sales'!$S:$S,'Monthly cashflow'!CB$3)</f>
        <v>0</v>
      </c>
      <c r="CC22" s="89">
        <f>SUMIFS('Unit Sales'!$Q:$Q,'Unit Sales'!$U:$U,'Monthly cashflow'!$B$15,'Unit Sales'!$C:$C,'Monthly cashflow'!$C22,'Unit Sales'!$S:$S,'Monthly cashflow'!CC$3)</f>
        <v>0</v>
      </c>
      <c r="CD22" s="89">
        <f>SUMIFS('Unit Sales'!$Q:$Q,'Unit Sales'!$U:$U,'Monthly cashflow'!$B$15,'Unit Sales'!$C:$C,'Monthly cashflow'!$C22,'Unit Sales'!$S:$S,'Monthly cashflow'!CD$3)</f>
        <v>0</v>
      </c>
      <c r="CE22" s="89">
        <f>SUMIFS('Unit Sales'!$Q:$Q,'Unit Sales'!$U:$U,'Monthly cashflow'!$B$15,'Unit Sales'!$C:$C,'Monthly cashflow'!$C22,'Unit Sales'!$S:$S,'Monthly cashflow'!CE$3)</f>
        <v>0</v>
      </c>
      <c r="CF22" s="89">
        <f>SUMIFS('Unit Sales'!$Q:$Q,'Unit Sales'!$U:$U,'Monthly cashflow'!$B$15,'Unit Sales'!$C:$C,'Monthly cashflow'!$C22,'Unit Sales'!$S:$S,'Monthly cashflow'!CF$3)</f>
        <v>0</v>
      </c>
      <c r="CG22" s="89">
        <f>SUMIFS('Unit Sales'!$Q:$Q,'Unit Sales'!$U:$U,'Monthly cashflow'!$B$15,'Unit Sales'!$C:$C,'Monthly cashflow'!$C22,'Unit Sales'!$S:$S,'Monthly cashflow'!CG$3)</f>
        <v>0</v>
      </c>
      <c r="CH22" s="89">
        <f>SUMIFS('Unit Sales'!$Q:$Q,'Unit Sales'!$U:$U,'Monthly cashflow'!$B$15,'Unit Sales'!$C:$C,'Monthly cashflow'!$C22,'Unit Sales'!$S:$S,'Monthly cashflow'!CH$3)</f>
        <v>0</v>
      </c>
      <c r="CI22" s="89">
        <f>SUMIFS('Unit Sales'!$Q:$Q,'Unit Sales'!$U:$U,'Monthly cashflow'!$B$15,'Unit Sales'!$C:$C,'Monthly cashflow'!$C22,'Unit Sales'!$S:$S,'Monthly cashflow'!CI$3)</f>
        <v>0</v>
      </c>
      <c r="CJ22" s="89">
        <f>SUMIFS('Unit Sales'!$Q:$Q,'Unit Sales'!$U:$U,'Monthly cashflow'!$B$15,'Unit Sales'!$C:$C,'Monthly cashflow'!$C22,'Unit Sales'!$S:$S,'Monthly cashflow'!CJ$3)</f>
        <v>0</v>
      </c>
      <c r="CK22" s="89">
        <f>SUMIFS('Unit Sales'!$Q:$Q,'Unit Sales'!$U:$U,'Monthly cashflow'!$B$15,'Unit Sales'!$C:$C,'Monthly cashflow'!$C22,'Unit Sales'!$S:$S,'Monthly cashflow'!CK$3)</f>
        <v>0</v>
      </c>
      <c r="CL22" s="89">
        <f>SUMIFS('Unit Sales'!$Q:$Q,'Unit Sales'!$U:$U,'Monthly cashflow'!$B$15,'Unit Sales'!$C:$C,'Monthly cashflow'!$C22,'Unit Sales'!$S:$S,'Monthly cashflow'!CL$3)</f>
        <v>0</v>
      </c>
      <c r="CM22" s="89">
        <f>SUMIFS('Unit Sales'!$Q:$Q,'Unit Sales'!$U:$U,'Monthly cashflow'!$B$15,'Unit Sales'!$C:$C,'Monthly cashflow'!$C22,'Unit Sales'!$S:$S,'Monthly cashflow'!CM$3)</f>
        <v>0</v>
      </c>
      <c r="CN22" s="89">
        <f>SUMIFS('Unit Sales'!$Q:$Q,'Unit Sales'!$U:$U,'Monthly cashflow'!$B$15,'Unit Sales'!$C:$C,'Monthly cashflow'!$C22,'Unit Sales'!$S:$S,'Monthly cashflow'!CN$3)</f>
        <v>0</v>
      </c>
      <c r="CO22" s="89">
        <f>SUMIFS('Unit Sales'!$Q:$Q,'Unit Sales'!$U:$U,'Monthly cashflow'!$B$15,'Unit Sales'!$C:$C,'Monthly cashflow'!$C22,'Unit Sales'!$S:$S,'Monthly cashflow'!CO$3)</f>
        <v>0</v>
      </c>
      <c r="CP22" s="89">
        <f>SUMIFS('Unit Sales'!$Q:$Q,'Unit Sales'!$U:$U,'Monthly cashflow'!$B$15,'Unit Sales'!$C:$C,'Monthly cashflow'!$C22,'Unit Sales'!$S:$S,'Monthly cashflow'!CP$3)</f>
        <v>0</v>
      </c>
      <c r="CQ22" s="89">
        <f>SUMIFS('Unit Sales'!$Q:$Q,'Unit Sales'!$U:$U,'Monthly cashflow'!$B$15,'Unit Sales'!$C:$C,'Monthly cashflow'!$C22,'Unit Sales'!$S:$S,'Monthly cashflow'!CQ$3)</f>
        <v>0</v>
      </c>
      <c r="CR22" s="89">
        <f>SUMIFS('Unit Sales'!$Q:$Q,'Unit Sales'!$U:$U,'Monthly cashflow'!$B$15,'Unit Sales'!$C:$C,'Monthly cashflow'!$C22,'Unit Sales'!$S:$S,'Monthly cashflow'!CR$3)</f>
        <v>0</v>
      </c>
      <c r="CS22" s="89">
        <f>SUMIFS('Unit Sales'!$Q:$Q,'Unit Sales'!$U:$U,'Monthly cashflow'!$B$15,'Unit Sales'!$C:$C,'Monthly cashflow'!$C22,'Unit Sales'!$S:$S,'Monthly cashflow'!CS$3)</f>
        <v>0</v>
      </c>
      <c r="CT22" s="89">
        <f>SUMIFS('Unit Sales'!$Q:$Q,'Unit Sales'!$U:$U,'Monthly cashflow'!$B$15,'Unit Sales'!$C:$C,'Monthly cashflow'!$C22,'Unit Sales'!$S:$S,'Monthly cashflow'!CT$3)</f>
        <v>0</v>
      </c>
      <c r="CU22" s="89">
        <f>SUMIFS('Unit Sales'!$Q:$Q,'Unit Sales'!$U:$U,'Monthly cashflow'!$B$15,'Unit Sales'!$C:$C,'Monthly cashflow'!$C22,'Unit Sales'!$S:$S,'Monthly cashflow'!CU$3)</f>
        <v>0</v>
      </c>
      <c r="CV22" s="89">
        <f>SUMIFS('Unit Sales'!$Q:$Q,'Unit Sales'!$U:$U,'Monthly cashflow'!$B$15,'Unit Sales'!$C:$C,'Monthly cashflow'!$C22,'Unit Sales'!$S:$S,'Monthly cashflow'!CV$3)</f>
        <v>0</v>
      </c>
      <c r="CW22" s="89">
        <f>SUMIFS('Unit Sales'!$Q:$Q,'Unit Sales'!$U:$U,'Monthly cashflow'!$B$15,'Unit Sales'!$C:$C,'Monthly cashflow'!$C22,'Unit Sales'!$S:$S,'Monthly cashflow'!CW$3)</f>
        <v>0</v>
      </c>
      <c r="CX22" s="89">
        <f>SUMIFS('Unit Sales'!$Q:$Q,'Unit Sales'!$U:$U,'Monthly cashflow'!$B$15,'Unit Sales'!$C:$C,'Monthly cashflow'!$C22,'Unit Sales'!$S:$S,'Monthly cashflow'!CX$3)</f>
        <v>0</v>
      </c>
      <c r="CY22" s="89">
        <f>SUMIFS('Unit Sales'!$Q:$Q,'Unit Sales'!$U:$U,'Monthly cashflow'!$B$15,'Unit Sales'!$C:$C,'Monthly cashflow'!$C22,'Unit Sales'!$S:$S,'Monthly cashflow'!CY$3)</f>
        <v>0</v>
      </c>
      <c r="CZ22" s="89">
        <f>SUMIFS('Unit Sales'!$Q:$Q,'Unit Sales'!$U:$U,'Monthly cashflow'!$B$15,'Unit Sales'!$C:$C,'Monthly cashflow'!$C22,'Unit Sales'!$S:$S,'Monthly cashflow'!CZ$3)</f>
        <v>0</v>
      </c>
      <c r="DA22" s="89">
        <f>SUMIFS('Unit Sales'!$Q:$Q,'Unit Sales'!$U:$U,'Monthly cashflow'!$B$15,'Unit Sales'!$C:$C,'Monthly cashflow'!$C22,'Unit Sales'!$S:$S,'Monthly cashflow'!DA$3)</f>
        <v>0</v>
      </c>
      <c r="DB22" s="89">
        <f>SUMIFS('Unit Sales'!$Q:$Q,'Unit Sales'!$U:$U,'Monthly cashflow'!$B$15,'Unit Sales'!$C:$C,'Monthly cashflow'!$C22,'Unit Sales'!$S:$S,'Monthly cashflow'!DB$3)</f>
        <v>0</v>
      </c>
      <c r="DC22" s="89">
        <f>SUMIFS('Unit Sales'!$Q:$Q,'Unit Sales'!$U:$U,'Monthly cashflow'!$B$15,'Unit Sales'!$C:$C,'Monthly cashflow'!$C22,'Unit Sales'!$S:$S,'Monthly cashflow'!DC$3)</f>
        <v>0</v>
      </c>
      <c r="DD22" s="89">
        <f>SUMIFS('Unit Sales'!$Q:$Q,'Unit Sales'!$U:$U,'Monthly cashflow'!$B$15,'Unit Sales'!$C:$C,'Monthly cashflow'!$C22,'Unit Sales'!$S:$S,'Monthly cashflow'!DD$3)</f>
        <v>0</v>
      </c>
      <c r="DE22" s="89">
        <f>SUMIFS('Unit Sales'!$Q:$Q,'Unit Sales'!$U:$U,'Monthly cashflow'!$B$15,'Unit Sales'!$C:$C,'Monthly cashflow'!$C22,'Unit Sales'!$S:$S,'Monthly cashflow'!DE$3)</f>
        <v>0</v>
      </c>
      <c r="DF22" s="89">
        <f>SUMIFS('Unit Sales'!$Q:$Q,'Unit Sales'!$U:$U,'Monthly cashflow'!$B$15,'Unit Sales'!$C:$C,'Monthly cashflow'!$C22,'Unit Sales'!$S:$S,'Monthly cashflow'!DF$3)</f>
        <v>0</v>
      </c>
      <c r="DG22" s="89">
        <f>SUMIFS('Unit Sales'!$Q:$Q,'Unit Sales'!$U:$U,'Monthly cashflow'!$B$15,'Unit Sales'!$C:$C,'Monthly cashflow'!$C22,'Unit Sales'!$S:$S,'Monthly cashflow'!DG$3)</f>
        <v>0</v>
      </c>
      <c r="DH22" s="89">
        <f>SUMIFS('Unit Sales'!$Q:$Q,'Unit Sales'!$U:$U,'Monthly cashflow'!$B$15,'Unit Sales'!$C:$C,'Monthly cashflow'!$C22,'Unit Sales'!$S:$S,'Monthly cashflow'!DH$3)</f>
        <v>0</v>
      </c>
      <c r="DI22" s="89">
        <f>SUMIFS('Unit Sales'!$Q:$Q,'Unit Sales'!$U:$U,'Monthly cashflow'!$B$15,'Unit Sales'!$C:$C,'Monthly cashflow'!$C22,'Unit Sales'!$S:$S,'Monthly cashflow'!DI$3)</f>
        <v>0</v>
      </c>
      <c r="DJ22" s="89">
        <f>SUMIFS('Unit Sales'!$Q:$Q,'Unit Sales'!$U:$U,'Monthly cashflow'!$B$15,'Unit Sales'!$C:$C,'Monthly cashflow'!$C22,'Unit Sales'!$S:$S,'Monthly cashflow'!DJ$3)</f>
        <v>0</v>
      </c>
      <c r="DK22" s="89">
        <f>SUMIFS('Unit Sales'!$Q:$Q,'Unit Sales'!$U:$U,'Monthly cashflow'!$B$15,'Unit Sales'!$C:$C,'Monthly cashflow'!$C22,'Unit Sales'!$S:$S,'Monthly cashflow'!DK$3)</f>
        <v>0</v>
      </c>
      <c r="DL22" s="89">
        <f>SUMIFS('Unit Sales'!$Q:$Q,'Unit Sales'!$U:$U,'Monthly cashflow'!$B$15,'Unit Sales'!$C:$C,'Monthly cashflow'!$C22,'Unit Sales'!$S:$S,'Monthly cashflow'!DL$3)</f>
        <v>0</v>
      </c>
      <c r="DM22" s="89">
        <f>SUMIFS('Unit Sales'!$Q:$Q,'Unit Sales'!$U:$U,'Monthly cashflow'!$B$15,'Unit Sales'!$C:$C,'Monthly cashflow'!$C22,'Unit Sales'!$S:$S,'Monthly cashflow'!DM$3)</f>
        <v>0</v>
      </c>
      <c r="DN22" s="89">
        <f>SUMIFS('Unit Sales'!$Q:$Q,'Unit Sales'!$U:$U,'Monthly cashflow'!$B$15,'Unit Sales'!$C:$C,'Monthly cashflow'!$C22,'Unit Sales'!$S:$S,'Monthly cashflow'!DN$3)</f>
        <v>0</v>
      </c>
      <c r="DO22" s="89">
        <f>SUMIFS('Unit Sales'!$Q:$Q,'Unit Sales'!$U:$U,'Monthly cashflow'!$B$15,'Unit Sales'!$C:$C,'Monthly cashflow'!$C22,'Unit Sales'!$S:$S,'Monthly cashflow'!DO$3)</f>
        <v>0</v>
      </c>
      <c r="DP22" s="89">
        <f>SUMIFS('Unit Sales'!$Q:$Q,'Unit Sales'!$U:$U,'Monthly cashflow'!$B$15,'Unit Sales'!$C:$C,'Monthly cashflow'!$C22,'Unit Sales'!$S:$S,'Monthly cashflow'!DP$3)</f>
        <v>0</v>
      </c>
      <c r="DQ22" s="89">
        <f>SUMIFS('Unit Sales'!$Q:$Q,'Unit Sales'!$U:$U,'Monthly cashflow'!$B$15,'Unit Sales'!$C:$C,'Monthly cashflow'!$C22,'Unit Sales'!$S:$S,'Monthly cashflow'!DQ$3)</f>
        <v>0</v>
      </c>
      <c r="DR22" s="89">
        <f>SUMIFS('Unit Sales'!$Q:$Q,'Unit Sales'!$U:$U,'Monthly cashflow'!$B$15,'Unit Sales'!$C:$C,'Monthly cashflow'!$C22,'Unit Sales'!$S:$S,'Monthly cashflow'!DR$3)</f>
        <v>0</v>
      </c>
      <c r="DS22" s="89">
        <f>SUMIFS('Unit Sales'!$Q:$Q,'Unit Sales'!$U:$U,'Monthly cashflow'!$B$15,'Unit Sales'!$C:$C,'Monthly cashflow'!$C22,'Unit Sales'!$S:$S,'Monthly cashflow'!DS$3)</f>
        <v>0</v>
      </c>
      <c r="DT22" s="89">
        <f>SUMIFS('Unit Sales'!$Q:$Q,'Unit Sales'!$U:$U,'Monthly cashflow'!$B$15,'Unit Sales'!$C:$C,'Monthly cashflow'!$C22,'Unit Sales'!$S:$S,'Monthly cashflow'!DT$3)</f>
        <v>0</v>
      </c>
    </row>
    <row r="23" spans="2:124" x14ac:dyDescent="0.3">
      <c r="B23" s="21"/>
      <c r="C23" s="3" t="s">
        <v>68</v>
      </c>
      <c r="D23" s="88">
        <f t="shared" si="0"/>
        <v>0</v>
      </c>
      <c r="E23" s="89">
        <f>SUMIFS('Unit Sales'!$Q:$Q,'Unit Sales'!$U:$U,'Monthly cashflow'!$B$15,'Unit Sales'!$C:$C,'Monthly cashflow'!$C23,'Unit Sales'!$S:$S,'Monthly cashflow'!E$3)</f>
        <v>0</v>
      </c>
      <c r="F23" s="89">
        <f>SUMIFS('Unit Sales'!$Q:$Q,'Unit Sales'!$U:$U,'Monthly cashflow'!$B$15,'Unit Sales'!$C:$C,'Monthly cashflow'!$C23,'Unit Sales'!$S:$S,'Monthly cashflow'!F$3)</f>
        <v>0</v>
      </c>
      <c r="G23" s="89">
        <f>SUMIFS('Unit Sales'!$Q:$Q,'Unit Sales'!$U:$U,'Monthly cashflow'!$B$15,'Unit Sales'!$C:$C,'Monthly cashflow'!$C23,'Unit Sales'!$S:$S,'Monthly cashflow'!G$3)</f>
        <v>0</v>
      </c>
      <c r="H23" s="89">
        <f>SUMIFS('Unit Sales'!$Q:$Q,'Unit Sales'!$U:$U,'Monthly cashflow'!$B$15,'Unit Sales'!$C:$C,'Monthly cashflow'!$C23,'Unit Sales'!$S:$S,'Monthly cashflow'!H$3)</f>
        <v>0</v>
      </c>
      <c r="I23" s="89">
        <f>SUMIFS('Unit Sales'!$Q:$Q,'Unit Sales'!$U:$U,'Monthly cashflow'!$B$15,'Unit Sales'!$C:$C,'Monthly cashflow'!$C23,'Unit Sales'!$S:$S,'Monthly cashflow'!I$3)</f>
        <v>0</v>
      </c>
      <c r="J23" s="89">
        <f>SUMIFS('Unit Sales'!$Q:$Q,'Unit Sales'!$U:$U,'Monthly cashflow'!$B$15,'Unit Sales'!$C:$C,'Monthly cashflow'!$C23,'Unit Sales'!$S:$S,'Monthly cashflow'!J$3)</f>
        <v>0</v>
      </c>
      <c r="K23" s="89">
        <f>SUMIFS('Unit Sales'!$Q:$Q,'Unit Sales'!$U:$U,'Monthly cashflow'!$B$15,'Unit Sales'!$C:$C,'Monthly cashflow'!$C23,'Unit Sales'!$S:$S,'Monthly cashflow'!K$3)</f>
        <v>0</v>
      </c>
      <c r="L23" s="89">
        <f>SUMIFS('Unit Sales'!$Q:$Q,'Unit Sales'!$U:$U,'Monthly cashflow'!$B$15,'Unit Sales'!$C:$C,'Monthly cashflow'!$C23,'Unit Sales'!$S:$S,'Monthly cashflow'!L$3)</f>
        <v>0</v>
      </c>
      <c r="M23" s="89">
        <f>SUMIFS('Unit Sales'!$Q:$Q,'Unit Sales'!$U:$U,'Monthly cashflow'!$B$15,'Unit Sales'!$C:$C,'Monthly cashflow'!$C23,'Unit Sales'!$S:$S,'Monthly cashflow'!M$3)</f>
        <v>0</v>
      </c>
      <c r="N23" s="89">
        <f>SUMIFS('Unit Sales'!$Q:$Q,'Unit Sales'!$U:$U,'Monthly cashflow'!$B$15,'Unit Sales'!$C:$C,'Monthly cashflow'!$C23,'Unit Sales'!$S:$S,'Monthly cashflow'!N$3)</f>
        <v>0</v>
      </c>
      <c r="O23" s="89">
        <f>SUMIFS('Unit Sales'!$Q:$Q,'Unit Sales'!$U:$U,'Monthly cashflow'!$B$15,'Unit Sales'!$C:$C,'Monthly cashflow'!$C23,'Unit Sales'!$S:$S,'Monthly cashflow'!O$3)</f>
        <v>0</v>
      </c>
      <c r="P23" s="89">
        <f>SUMIFS('Unit Sales'!$Q:$Q,'Unit Sales'!$U:$U,'Monthly cashflow'!$B$15,'Unit Sales'!$C:$C,'Monthly cashflow'!$C23,'Unit Sales'!$S:$S,'Monthly cashflow'!P$3)</f>
        <v>0</v>
      </c>
      <c r="Q23" s="89">
        <f>SUMIFS('Unit Sales'!$Q:$Q,'Unit Sales'!$U:$U,'Monthly cashflow'!$B$15,'Unit Sales'!$C:$C,'Monthly cashflow'!$C23,'Unit Sales'!$S:$S,'Monthly cashflow'!Q$3)</f>
        <v>0</v>
      </c>
      <c r="R23" s="89">
        <f>SUMIFS('Unit Sales'!$Q:$Q,'Unit Sales'!$U:$U,'Monthly cashflow'!$B$15,'Unit Sales'!$C:$C,'Monthly cashflow'!$C23,'Unit Sales'!$S:$S,'Monthly cashflow'!R$3)</f>
        <v>0</v>
      </c>
      <c r="S23" s="89">
        <f>SUMIFS('Unit Sales'!$Q:$Q,'Unit Sales'!$U:$U,'Monthly cashflow'!$B$15,'Unit Sales'!$C:$C,'Monthly cashflow'!$C23,'Unit Sales'!$S:$S,'Monthly cashflow'!S$3)</f>
        <v>0</v>
      </c>
      <c r="T23" s="89">
        <f>SUMIFS('Unit Sales'!$Q:$Q,'Unit Sales'!$U:$U,'Monthly cashflow'!$B$15,'Unit Sales'!$C:$C,'Monthly cashflow'!$C23,'Unit Sales'!$S:$S,'Monthly cashflow'!T$3)</f>
        <v>0</v>
      </c>
      <c r="U23" s="89">
        <f>SUMIFS('Unit Sales'!$Q:$Q,'Unit Sales'!$U:$U,'Monthly cashflow'!$B$15,'Unit Sales'!$C:$C,'Monthly cashflow'!$C23,'Unit Sales'!$S:$S,'Monthly cashflow'!U$3)</f>
        <v>0</v>
      </c>
      <c r="V23" s="89">
        <f>SUMIFS('Unit Sales'!$Q:$Q,'Unit Sales'!$U:$U,'Monthly cashflow'!$B$15,'Unit Sales'!$C:$C,'Monthly cashflow'!$C23,'Unit Sales'!$S:$S,'Monthly cashflow'!V$3)</f>
        <v>0</v>
      </c>
      <c r="W23" s="89">
        <f>SUMIFS('Unit Sales'!$Q:$Q,'Unit Sales'!$U:$U,'Monthly cashflow'!$B$15,'Unit Sales'!$C:$C,'Monthly cashflow'!$C23,'Unit Sales'!$S:$S,'Monthly cashflow'!W$3)</f>
        <v>0</v>
      </c>
      <c r="X23" s="89">
        <f>SUMIFS('Unit Sales'!$Q:$Q,'Unit Sales'!$U:$U,'Monthly cashflow'!$B$15,'Unit Sales'!$C:$C,'Monthly cashflow'!$C23,'Unit Sales'!$S:$S,'Monthly cashflow'!X$3)</f>
        <v>0</v>
      </c>
      <c r="Y23" s="89">
        <f>SUMIFS('Unit Sales'!$Q:$Q,'Unit Sales'!$U:$U,'Monthly cashflow'!$B$15,'Unit Sales'!$C:$C,'Monthly cashflow'!$C23,'Unit Sales'!$S:$S,'Monthly cashflow'!Y$3)</f>
        <v>0</v>
      </c>
      <c r="Z23" s="89">
        <f>SUMIFS('Unit Sales'!$Q:$Q,'Unit Sales'!$U:$U,'Monthly cashflow'!$B$15,'Unit Sales'!$C:$C,'Monthly cashflow'!$C23,'Unit Sales'!$S:$S,'Monthly cashflow'!Z$3)</f>
        <v>0</v>
      </c>
      <c r="AA23" s="89">
        <f>SUMIFS('Unit Sales'!$Q:$Q,'Unit Sales'!$U:$U,'Monthly cashflow'!$B$15,'Unit Sales'!$C:$C,'Monthly cashflow'!$C23,'Unit Sales'!$S:$S,'Monthly cashflow'!AA$3)</f>
        <v>0</v>
      </c>
      <c r="AB23" s="89">
        <f>SUMIFS('Unit Sales'!$Q:$Q,'Unit Sales'!$U:$U,'Monthly cashflow'!$B$15,'Unit Sales'!$C:$C,'Monthly cashflow'!$C23,'Unit Sales'!$S:$S,'Monthly cashflow'!AB$3)</f>
        <v>0</v>
      </c>
      <c r="AC23" s="89">
        <f>SUMIFS('Unit Sales'!$Q:$Q,'Unit Sales'!$U:$U,'Monthly cashflow'!$B$15,'Unit Sales'!$C:$C,'Monthly cashflow'!$C23,'Unit Sales'!$S:$S,'Monthly cashflow'!AC$3)</f>
        <v>0</v>
      </c>
      <c r="AD23" s="89">
        <f>SUMIFS('Unit Sales'!$Q:$Q,'Unit Sales'!$U:$U,'Monthly cashflow'!$B$15,'Unit Sales'!$C:$C,'Monthly cashflow'!$C23,'Unit Sales'!$S:$S,'Monthly cashflow'!AD$3)</f>
        <v>0</v>
      </c>
      <c r="AE23" s="89">
        <f>SUMIFS('Unit Sales'!$Q:$Q,'Unit Sales'!$U:$U,'Monthly cashflow'!$B$15,'Unit Sales'!$C:$C,'Monthly cashflow'!$C23,'Unit Sales'!$S:$S,'Monthly cashflow'!AE$3)</f>
        <v>0</v>
      </c>
      <c r="AF23" s="89">
        <f>SUMIFS('Unit Sales'!$Q:$Q,'Unit Sales'!$U:$U,'Monthly cashflow'!$B$15,'Unit Sales'!$C:$C,'Monthly cashflow'!$C23,'Unit Sales'!$S:$S,'Monthly cashflow'!AF$3)</f>
        <v>0</v>
      </c>
      <c r="AG23" s="89">
        <f>SUMIFS('Unit Sales'!$Q:$Q,'Unit Sales'!$U:$U,'Monthly cashflow'!$B$15,'Unit Sales'!$C:$C,'Monthly cashflow'!$C23,'Unit Sales'!$S:$S,'Monthly cashflow'!AG$3)</f>
        <v>0</v>
      </c>
      <c r="AH23" s="89">
        <f>SUMIFS('Unit Sales'!$Q:$Q,'Unit Sales'!$U:$U,'Monthly cashflow'!$B$15,'Unit Sales'!$C:$C,'Monthly cashflow'!$C23,'Unit Sales'!$S:$S,'Monthly cashflow'!AH$3)</f>
        <v>0</v>
      </c>
      <c r="AI23" s="89">
        <f>SUMIFS('Unit Sales'!$Q:$Q,'Unit Sales'!$U:$U,'Monthly cashflow'!$B$15,'Unit Sales'!$C:$C,'Monthly cashflow'!$C23,'Unit Sales'!$S:$S,'Monthly cashflow'!AI$3)</f>
        <v>0</v>
      </c>
      <c r="AJ23" s="89">
        <f>SUMIFS('Unit Sales'!$Q:$Q,'Unit Sales'!$U:$U,'Monthly cashflow'!$B$15,'Unit Sales'!$C:$C,'Monthly cashflow'!$C23,'Unit Sales'!$S:$S,'Monthly cashflow'!AJ$3)</f>
        <v>0</v>
      </c>
      <c r="AK23" s="89">
        <f>SUMIFS('Unit Sales'!$Q:$Q,'Unit Sales'!$U:$U,'Monthly cashflow'!$B$15,'Unit Sales'!$C:$C,'Monthly cashflow'!$C23,'Unit Sales'!$S:$S,'Monthly cashflow'!AK$3)</f>
        <v>0</v>
      </c>
      <c r="AL23" s="89">
        <f>SUMIFS('Unit Sales'!$Q:$Q,'Unit Sales'!$U:$U,'Monthly cashflow'!$B$15,'Unit Sales'!$C:$C,'Monthly cashflow'!$C23,'Unit Sales'!$S:$S,'Monthly cashflow'!AL$3)</f>
        <v>0</v>
      </c>
      <c r="AM23" s="89">
        <f>SUMIFS('Unit Sales'!$Q:$Q,'Unit Sales'!$U:$U,'Monthly cashflow'!$B$15,'Unit Sales'!$C:$C,'Monthly cashflow'!$C23,'Unit Sales'!$S:$S,'Monthly cashflow'!AM$3)</f>
        <v>0</v>
      </c>
      <c r="AN23" s="89">
        <f>SUMIFS('Unit Sales'!$Q:$Q,'Unit Sales'!$U:$U,'Monthly cashflow'!$B$15,'Unit Sales'!$C:$C,'Monthly cashflow'!$C23,'Unit Sales'!$S:$S,'Monthly cashflow'!AN$3)</f>
        <v>0</v>
      </c>
      <c r="AO23" s="89">
        <f>SUMIFS('Unit Sales'!$Q:$Q,'Unit Sales'!$U:$U,'Monthly cashflow'!$B$15,'Unit Sales'!$C:$C,'Monthly cashflow'!$C23,'Unit Sales'!$S:$S,'Monthly cashflow'!AO$3)</f>
        <v>0</v>
      </c>
      <c r="AP23" s="89">
        <f>SUMIFS('Unit Sales'!$Q:$Q,'Unit Sales'!$U:$U,'Monthly cashflow'!$B$15,'Unit Sales'!$C:$C,'Monthly cashflow'!$C23,'Unit Sales'!$S:$S,'Monthly cashflow'!AP$3)</f>
        <v>0</v>
      </c>
      <c r="AQ23" s="89">
        <f>SUMIFS('Unit Sales'!$Q:$Q,'Unit Sales'!$U:$U,'Monthly cashflow'!$B$15,'Unit Sales'!$C:$C,'Monthly cashflow'!$C23,'Unit Sales'!$S:$S,'Monthly cashflow'!AQ$3)</f>
        <v>0</v>
      </c>
      <c r="AR23" s="89">
        <f>SUMIFS('Unit Sales'!$Q:$Q,'Unit Sales'!$U:$U,'Monthly cashflow'!$B$15,'Unit Sales'!$C:$C,'Monthly cashflow'!$C23,'Unit Sales'!$S:$S,'Monthly cashflow'!AR$3)</f>
        <v>0</v>
      </c>
      <c r="AS23" s="89">
        <f>SUMIFS('Unit Sales'!$Q:$Q,'Unit Sales'!$U:$U,'Monthly cashflow'!$B$15,'Unit Sales'!$C:$C,'Monthly cashflow'!$C23,'Unit Sales'!$S:$S,'Monthly cashflow'!AS$3)</f>
        <v>0</v>
      </c>
      <c r="AT23" s="89">
        <f>SUMIFS('Unit Sales'!$Q:$Q,'Unit Sales'!$U:$U,'Monthly cashflow'!$B$15,'Unit Sales'!$C:$C,'Monthly cashflow'!$C23,'Unit Sales'!$S:$S,'Monthly cashflow'!AT$3)</f>
        <v>0</v>
      </c>
      <c r="AU23" s="89">
        <f>SUMIFS('Unit Sales'!$Q:$Q,'Unit Sales'!$U:$U,'Monthly cashflow'!$B$15,'Unit Sales'!$C:$C,'Monthly cashflow'!$C23,'Unit Sales'!$S:$S,'Monthly cashflow'!AU$3)</f>
        <v>0</v>
      </c>
      <c r="AV23" s="89">
        <f>SUMIFS('Unit Sales'!$Q:$Q,'Unit Sales'!$U:$U,'Monthly cashflow'!$B$15,'Unit Sales'!$C:$C,'Monthly cashflow'!$C23,'Unit Sales'!$S:$S,'Monthly cashflow'!AV$3)</f>
        <v>0</v>
      </c>
      <c r="AW23" s="89">
        <f>SUMIFS('Unit Sales'!$Q:$Q,'Unit Sales'!$U:$U,'Monthly cashflow'!$B$15,'Unit Sales'!$C:$C,'Monthly cashflow'!$C23,'Unit Sales'!$S:$S,'Monthly cashflow'!AW$3)</f>
        <v>0</v>
      </c>
      <c r="AX23" s="89">
        <f>SUMIFS('Unit Sales'!$Q:$Q,'Unit Sales'!$U:$U,'Monthly cashflow'!$B$15,'Unit Sales'!$C:$C,'Monthly cashflow'!$C23,'Unit Sales'!$S:$S,'Monthly cashflow'!AX$3)</f>
        <v>0</v>
      </c>
      <c r="AY23" s="89">
        <f>SUMIFS('Unit Sales'!$Q:$Q,'Unit Sales'!$U:$U,'Monthly cashflow'!$B$15,'Unit Sales'!$C:$C,'Monthly cashflow'!$C23,'Unit Sales'!$S:$S,'Monthly cashflow'!AY$3)</f>
        <v>0</v>
      </c>
      <c r="AZ23" s="89">
        <f>SUMIFS('Unit Sales'!$Q:$Q,'Unit Sales'!$U:$U,'Monthly cashflow'!$B$15,'Unit Sales'!$C:$C,'Monthly cashflow'!$C23,'Unit Sales'!$S:$S,'Monthly cashflow'!AZ$3)</f>
        <v>0</v>
      </c>
      <c r="BA23" s="89">
        <f>SUMIFS('Unit Sales'!$Q:$Q,'Unit Sales'!$U:$U,'Monthly cashflow'!$B$15,'Unit Sales'!$C:$C,'Monthly cashflow'!$C23,'Unit Sales'!$S:$S,'Monthly cashflow'!BA$3)</f>
        <v>0</v>
      </c>
      <c r="BB23" s="89">
        <f>SUMIFS('Unit Sales'!$Q:$Q,'Unit Sales'!$U:$U,'Monthly cashflow'!$B$15,'Unit Sales'!$C:$C,'Monthly cashflow'!$C23,'Unit Sales'!$S:$S,'Monthly cashflow'!BB$3)</f>
        <v>0</v>
      </c>
      <c r="BC23" s="89">
        <f>SUMIFS('Unit Sales'!$Q:$Q,'Unit Sales'!$U:$U,'Monthly cashflow'!$B$15,'Unit Sales'!$C:$C,'Monthly cashflow'!$C23,'Unit Sales'!$S:$S,'Monthly cashflow'!BC$3)</f>
        <v>0</v>
      </c>
      <c r="BD23" s="89">
        <f>SUMIFS('Unit Sales'!$Q:$Q,'Unit Sales'!$U:$U,'Monthly cashflow'!$B$15,'Unit Sales'!$C:$C,'Monthly cashflow'!$C23,'Unit Sales'!$S:$S,'Monthly cashflow'!BD$3)</f>
        <v>0</v>
      </c>
      <c r="BE23" s="89">
        <f>SUMIFS('Unit Sales'!$Q:$Q,'Unit Sales'!$U:$U,'Monthly cashflow'!$B$15,'Unit Sales'!$C:$C,'Monthly cashflow'!$C23,'Unit Sales'!$S:$S,'Monthly cashflow'!BE$3)</f>
        <v>0</v>
      </c>
      <c r="BF23" s="89">
        <f>SUMIFS('Unit Sales'!$Q:$Q,'Unit Sales'!$U:$U,'Monthly cashflow'!$B$15,'Unit Sales'!$C:$C,'Monthly cashflow'!$C23,'Unit Sales'!$S:$S,'Monthly cashflow'!BF$3)</f>
        <v>0</v>
      </c>
      <c r="BG23" s="89">
        <f>SUMIFS('Unit Sales'!$Q:$Q,'Unit Sales'!$U:$U,'Monthly cashflow'!$B$15,'Unit Sales'!$C:$C,'Monthly cashflow'!$C23,'Unit Sales'!$S:$S,'Monthly cashflow'!BG$3)</f>
        <v>0</v>
      </c>
      <c r="BH23" s="89">
        <f>SUMIFS('Unit Sales'!$Q:$Q,'Unit Sales'!$U:$U,'Monthly cashflow'!$B$15,'Unit Sales'!$C:$C,'Monthly cashflow'!$C23,'Unit Sales'!$S:$S,'Monthly cashflow'!BH$3)</f>
        <v>0</v>
      </c>
      <c r="BI23" s="89">
        <f>SUMIFS('Unit Sales'!$Q:$Q,'Unit Sales'!$U:$U,'Monthly cashflow'!$B$15,'Unit Sales'!$C:$C,'Monthly cashflow'!$C23,'Unit Sales'!$S:$S,'Monthly cashflow'!BI$3)</f>
        <v>0</v>
      </c>
      <c r="BJ23" s="89">
        <f>SUMIFS('Unit Sales'!$Q:$Q,'Unit Sales'!$U:$U,'Monthly cashflow'!$B$15,'Unit Sales'!$C:$C,'Monthly cashflow'!$C23,'Unit Sales'!$S:$S,'Monthly cashflow'!BJ$3)</f>
        <v>0</v>
      </c>
      <c r="BK23" s="89">
        <f>SUMIFS('Unit Sales'!$Q:$Q,'Unit Sales'!$U:$U,'Monthly cashflow'!$B$15,'Unit Sales'!$C:$C,'Monthly cashflow'!$C23,'Unit Sales'!$S:$S,'Monthly cashflow'!BK$3)</f>
        <v>0</v>
      </c>
      <c r="BL23" s="89">
        <f>SUMIFS('Unit Sales'!$Q:$Q,'Unit Sales'!$U:$U,'Monthly cashflow'!$B$15,'Unit Sales'!$C:$C,'Monthly cashflow'!$C23,'Unit Sales'!$S:$S,'Monthly cashflow'!BL$3)</f>
        <v>0</v>
      </c>
      <c r="BM23" s="89">
        <f>SUMIFS('Unit Sales'!$Q:$Q,'Unit Sales'!$U:$U,'Monthly cashflow'!$B$15,'Unit Sales'!$C:$C,'Monthly cashflow'!$C23,'Unit Sales'!$S:$S,'Monthly cashflow'!BM$3)</f>
        <v>0</v>
      </c>
      <c r="BN23" s="89">
        <f>SUMIFS('Unit Sales'!$Q:$Q,'Unit Sales'!$U:$U,'Monthly cashflow'!$B$15,'Unit Sales'!$C:$C,'Monthly cashflow'!$C23,'Unit Sales'!$S:$S,'Monthly cashflow'!BN$3)</f>
        <v>0</v>
      </c>
      <c r="BO23" s="89">
        <f>SUMIFS('Unit Sales'!$Q:$Q,'Unit Sales'!$U:$U,'Monthly cashflow'!$B$15,'Unit Sales'!$C:$C,'Monthly cashflow'!$C23,'Unit Sales'!$S:$S,'Monthly cashflow'!BO$3)</f>
        <v>0</v>
      </c>
      <c r="BP23" s="89">
        <f>SUMIFS('Unit Sales'!$Q:$Q,'Unit Sales'!$U:$U,'Monthly cashflow'!$B$15,'Unit Sales'!$C:$C,'Monthly cashflow'!$C23,'Unit Sales'!$S:$S,'Monthly cashflow'!BP$3)</f>
        <v>0</v>
      </c>
      <c r="BQ23" s="89">
        <f>SUMIFS('Unit Sales'!$Q:$Q,'Unit Sales'!$U:$U,'Monthly cashflow'!$B$15,'Unit Sales'!$C:$C,'Monthly cashflow'!$C23,'Unit Sales'!$S:$S,'Monthly cashflow'!BQ$3)</f>
        <v>0</v>
      </c>
      <c r="BR23" s="89">
        <f>SUMIFS('Unit Sales'!$Q:$Q,'Unit Sales'!$U:$U,'Monthly cashflow'!$B$15,'Unit Sales'!$C:$C,'Monthly cashflow'!$C23,'Unit Sales'!$S:$S,'Monthly cashflow'!BR$3)</f>
        <v>0</v>
      </c>
      <c r="BS23" s="89">
        <f>SUMIFS('Unit Sales'!$Q:$Q,'Unit Sales'!$U:$U,'Monthly cashflow'!$B$15,'Unit Sales'!$C:$C,'Monthly cashflow'!$C23,'Unit Sales'!$S:$S,'Monthly cashflow'!BS$3)</f>
        <v>0</v>
      </c>
      <c r="BT23" s="89">
        <f>SUMIFS('Unit Sales'!$Q:$Q,'Unit Sales'!$U:$U,'Monthly cashflow'!$B$15,'Unit Sales'!$C:$C,'Monthly cashflow'!$C23,'Unit Sales'!$S:$S,'Monthly cashflow'!BT$3)</f>
        <v>0</v>
      </c>
      <c r="BU23" s="89">
        <f>SUMIFS('Unit Sales'!$Q:$Q,'Unit Sales'!$U:$U,'Monthly cashflow'!$B$15,'Unit Sales'!$C:$C,'Monthly cashflow'!$C23,'Unit Sales'!$S:$S,'Monthly cashflow'!BU$3)</f>
        <v>0</v>
      </c>
      <c r="BV23" s="89">
        <f>SUMIFS('Unit Sales'!$Q:$Q,'Unit Sales'!$U:$U,'Monthly cashflow'!$B$15,'Unit Sales'!$C:$C,'Monthly cashflow'!$C23,'Unit Sales'!$S:$S,'Monthly cashflow'!BV$3)</f>
        <v>0</v>
      </c>
      <c r="BW23" s="89">
        <f>SUMIFS('Unit Sales'!$Q:$Q,'Unit Sales'!$U:$U,'Monthly cashflow'!$B$15,'Unit Sales'!$C:$C,'Monthly cashflow'!$C23,'Unit Sales'!$S:$S,'Monthly cashflow'!BW$3)</f>
        <v>0</v>
      </c>
      <c r="BX23" s="89">
        <f>SUMIFS('Unit Sales'!$Q:$Q,'Unit Sales'!$U:$U,'Monthly cashflow'!$B$15,'Unit Sales'!$C:$C,'Monthly cashflow'!$C23,'Unit Sales'!$S:$S,'Monthly cashflow'!BX$3)</f>
        <v>0</v>
      </c>
      <c r="BY23" s="89">
        <f>SUMIFS('Unit Sales'!$Q:$Q,'Unit Sales'!$U:$U,'Monthly cashflow'!$B$15,'Unit Sales'!$C:$C,'Monthly cashflow'!$C23,'Unit Sales'!$S:$S,'Monthly cashflow'!BY$3)</f>
        <v>0</v>
      </c>
      <c r="BZ23" s="89">
        <f>SUMIFS('Unit Sales'!$Q:$Q,'Unit Sales'!$U:$U,'Monthly cashflow'!$B$15,'Unit Sales'!$C:$C,'Monthly cashflow'!$C23,'Unit Sales'!$S:$S,'Monthly cashflow'!BZ$3)</f>
        <v>0</v>
      </c>
      <c r="CA23" s="89">
        <f>SUMIFS('Unit Sales'!$Q:$Q,'Unit Sales'!$U:$U,'Monthly cashflow'!$B$15,'Unit Sales'!$C:$C,'Monthly cashflow'!$C23,'Unit Sales'!$S:$S,'Monthly cashflow'!CA$3)</f>
        <v>0</v>
      </c>
      <c r="CB23" s="89">
        <f>SUMIFS('Unit Sales'!$Q:$Q,'Unit Sales'!$U:$U,'Monthly cashflow'!$B$15,'Unit Sales'!$C:$C,'Monthly cashflow'!$C23,'Unit Sales'!$S:$S,'Monthly cashflow'!CB$3)</f>
        <v>0</v>
      </c>
      <c r="CC23" s="89">
        <f>SUMIFS('Unit Sales'!$Q:$Q,'Unit Sales'!$U:$U,'Monthly cashflow'!$B$15,'Unit Sales'!$C:$C,'Monthly cashflow'!$C23,'Unit Sales'!$S:$S,'Monthly cashflow'!CC$3)</f>
        <v>0</v>
      </c>
      <c r="CD23" s="89">
        <f>SUMIFS('Unit Sales'!$Q:$Q,'Unit Sales'!$U:$U,'Monthly cashflow'!$B$15,'Unit Sales'!$C:$C,'Monthly cashflow'!$C23,'Unit Sales'!$S:$S,'Monthly cashflow'!CD$3)</f>
        <v>0</v>
      </c>
      <c r="CE23" s="89">
        <f>SUMIFS('Unit Sales'!$Q:$Q,'Unit Sales'!$U:$U,'Monthly cashflow'!$B$15,'Unit Sales'!$C:$C,'Monthly cashflow'!$C23,'Unit Sales'!$S:$S,'Monthly cashflow'!CE$3)</f>
        <v>0</v>
      </c>
      <c r="CF23" s="89">
        <f>SUMIFS('Unit Sales'!$Q:$Q,'Unit Sales'!$U:$U,'Monthly cashflow'!$B$15,'Unit Sales'!$C:$C,'Monthly cashflow'!$C23,'Unit Sales'!$S:$S,'Monthly cashflow'!CF$3)</f>
        <v>0</v>
      </c>
      <c r="CG23" s="89">
        <f>SUMIFS('Unit Sales'!$Q:$Q,'Unit Sales'!$U:$U,'Monthly cashflow'!$B$15,'Unit Sales'!$C:$C,'Monthly cashflow'!$C23,'Unit Sales'!$S:$S,'Monthly cashflow'!CG$3)</f>
        <v>0</v>
      </c>
      <c r="CH23" s="89">
        <f>SUMIFS('Unit Sales'!$Q:$Q,'Unit Sales'!$U:$U,'Monthly cashflow'!$B$15,'Unit Sales'!$C:$C,'Monthly cashflow'!$C23,'Unit Sales'!$S:$S,'Monthly cashflow'!CH$3)</f>
        <v>0</v>
      </c>
      <c r="CI23" s="89">
        <f>SUMIFS('Unit Sales'!$Q:$Q,'Unit Sales'!$U:$U,'Monthly cashflow'!$B$15,'Unit Sales'!$C:$C,'Monthly cashflow'!$C23,'Unit Sales'!$S:$S,'Monthly cashflow'!CI$3)</f>
        <v>0</v>
      </c>
      <c r="CJ23" s="89">
        <f>SUMIFS('Unit Sales'!$Q:$Q,'Unit Sales'!$U:$U,'Monthly cashflow'!$B$15,'Unit Sales'!$C:$C,'Monthly cashflow'!$C23,'Unit Sales'!$S:$S,'Monthly cashflow'!CJ$3)</f>
        <v>0</v>
      </c>
      <c r="CK23" s="89">
        <f>SUMIFS('Unit Sales'!$Q:$Q,'Unit Sales'!$U:$U,'Monthly cashflow'!$B$15,'Unit Sales'!$C:$C,'Monthly cashflow'!$C23,'Unit Sales'!$S:$S,'Monthly cashflow'!CK$3)</f>
        <v>0</v>
      </c>
      <c r="CL23" s="89">
        <f>SUMIFS('Unit Sales'!$Q:$Q,'Unit Sales'!$U:$U,'Monthly cashflow'!$B$15,'Unit Sales'!$C:$C,'Monthly cashflow'!$C23,'Unit Sales'!$S:$S,'Monthly cashflow'!CL$3)</f>
        <v>0</v>
      </c>
      <c r="CM23" s="89">
        <f>SUMIFS('Unit Sales'!$Q:$Q,'Unit Sales'!$U:$U,'Monthly cashflow'!$B$15,'Unit Sales'!$C:$C,'Monthly cashflow'!$C23,'Unit Sales'!$S:$S,'Monthly cashflow'!CM$3)</f>
        <v>0</v>
      </c>
      <c r="CN23" s="89">
        <f>SUMIFS('Unit Sales'!$Q:$Q,'Unit Sales'!$U:$U,'Monthly cashflow'!$B$15,'Unit Sales'!$C:$C,'Monthly cashflow'!$C23,'Unit Sales'!$S:$S,'Monthly cashflow'!CN$3)</f>
        <v>0</v>
      </c>
      <c r="CO23" s="89">
        <f>SUMIFS('Unit Sales'!$Q:$Q,'Unit Sales'!$U:$U,'Monthly cashflow'!$B$15,'Unit Sales'!$C:$C,'Monthly cashflow'!$C23,'Unit Sales'!$S:$S,'Monthly cashflow'!CO$3)</f>
        <v>0</v>
      </c>
      <c r="CP23" s="89">
        <f>SUMIFS('Unit Sales'!$Q:$Q,'Unit Sales'!$U:$U,'Monthly cashflow'!$B$15,'Unit Sales'!$C:$C,'Monthly cashflow'!$C23,'Unit Sales'!$S:$S,'Monthly cashflow'!CP$3)</f>
        <v>0</v>
      </c>
      <c r="CQ23" s="89">
        <f>SUMIFS('Unit Sales'!$Q:$Q,'Unit Sales'!$U:$U,'Monthly cashflow'!$B$15,'Unit Sales'!$C:$C,'Monthly cashflow'!$C23,'Unit Sales'!$S:$S,'Monthly cashflow'!CQ$3)</f>
        <v>0</v>
      </c>
      <c r="CR23" s="89">
        <f>SUMIFS('Unit Sales'!$Q:$Q,'Unit Sales'!$U:$U,'Monthly cashflow'!$B$15,'Unit Sales'!$C:$C,'Monthly cashflow'!$C23,'Unit Sales'!$S:$S,'Monthly cashflow'!CR$3)</f>
        <v>0</v>
      </c>
      <c r="CS23" s="89">
        <f>SUMIFS('Unit Sales'!$Q:$Q,'Unit Sales'!$U:$U,'Monthly cashflow'!$B$15,'Unit Sales'!$C:$C,'Monthly cashflow'!$C23,'Unit Sales'!$S:$S,'Monthly cashflow'!CS$3)</f>
        <v>0</v>
      </c>
      <c r="CT23" s="89">
        <f>SUMIFS('Unit Sales'!$Q:$Q,'Unit Sales'!$U:$U,'Monthly cashflow'!$B$15,'Unit Sales'!$C:$C,'Monthly cashflow'!$C23,'Unit Sales'!$S:$S,'Monthly cashflow'!CT$3)</f>
        <v>0</v>
      </c>
      <c r="CU23" s="89">
        <f>SUMIFS('Unit Sales'!$Q:$Q,'Unit Sales'!$U:$U,'Monthly cashflow'!$B$15,'Unit Sales'!$C:$C,'Monthly cashflow'!$C23,'Unit Sales'!$S:$S,'Monthly cashflow'!CU$3)</f>
        <v>0</v>
      </c>
      <c r="CV23" s="89">
        <f>SUMIFS('Unit Sales'!$Q:$Q,'Unit Sales'!$U:$U,'Monthly cashflow'!$B$15,'Unit Sales'!$C:$C,'Monthly cashflow'!$C23,'Unit Sales'!$S:$S,'Monthly cashflow'!CV$3)</f>
        <v>0</v>
      </c>
      <c r="CW23" s="89">
        <f>SUMIFS('Unit Sales'!$Q:$Q,'Unit Sales'!$U:$U,'Monthly cashflow'!$B$15,'Unit Sales'!$C:$C,'Monthly cashflow'!$C23,'Unit Sales'!$S:$S,'Monthly cashflow'!CW$3)</f>
        <v>0</v>
      </c>
      <c r="CX23" s="89">
        <f>SUMIFS('Unit Sales'!$Q:$Q,'Unit Sales'!$U:$U,'Monthly cashflow'!$B$15,'Unit Sales'!$C:$C,'Monthly cashflow'!$C23,'Unit Sales'!$S:$S,'Monthly cashflow'!CX$3)</f>
        <v>0</v>
      </c>
      <c r="CY23" s="89">
        <f>SUMIFS('Unit Sales'!$Q:$Q,'Unit Sales'!$U:$U,'Monthly cashflow'!$B$15,'Unit Sales'!$C:$C,'Monthly cashflow'!$C23,'Unit Sales'!$S:$S,'Monthly cashflow'!CY$3)</f>
        <v>0</v>
      </c>
      <c r="CZ23" s="89">
        <f>SUMIFS('Unit Sales'!$Q:$Q,'Unit Sales'!$U:$U,'Monthly cashflow'!$B$15,'Unit Sales'!$C:$C,'Monthly cashflow'!$C23,'Unit Sales'!$S:$S,'Monthly cashflow'!CZ$3)</f>
        <v>0</v>
      </c>
      <c r="DA23" s="89">
        <f>SUMIFS('Unit Sales'!$Q:$Q,'Unit Sales'!$U:$U,'Monthly cashflow'!$B$15,'Unit Sales'!$C:$C,'Monthly cashflow'!$C23,'Unit Sales'!$S:$S,'Monthly cashflow'!DA$3)</f>
        <v>0</v>
      </c>
      <c r="DB23" s="89">
        <f>SUMIFS('Unit Sales'!$Q:$Q,'Unit Sales'!$U:$U,'Monthly cashflow'!$B$15,'Unit Sales'!$C:$C,'Monthly cashflow'!$C23,'Unit Sales'!$S:$S,'Monthly cashflow'!DB$3)</f>
        <v>0</v>
      </c>
      <c r="DC23" s="89">
        <f>SUMIFS('Unit Sales'!$Q:$Q,'Unit Sales'!$U:$U,'Monthly cashflow'!$B$15,'Unit Sales'!$C:$C,'Monthly cashflow'!$C23,'Unit Sales'!$S:$S,'Monthly cashflow'!DC$3)</f>
        <v>0</v>
      </c>
      <c r="DD23" s="89">
        <f>SUMIFS('Unit Sales'!$Q:$Q,'Unit Sales'!$U:$U,'Monthly cashflow'!$B$15,'Unit Sales'!$C:$C,'Monthly cashflow'!$C23,'Unit Sales'!$S:$S,'Monthly cashflow'!DD$3)</f>
        <v>0</v>
      </c>
      <c r="DE23" s="89">
        <f>SUMIFS('Unit Sales'!$Q:$Q,'Unit Sales'!$U:$U,'Monthly cashflow'!$B$15,'Unit Sales'!$C:$C,'Monthly cashflow'!$C23,'Unit Sales'!$S:$S,'Monthly cashflow'!DE$3)</f>
        <v>0</v>
      </c>
      <c r="DF23" s="89">
        <f>SUMIFS('Unit Sales'!$Q:$Q,'Unit Sales'!$U:$U,'Monthly cashflow'!$B$15,'Unit Sales'!$C:$C,'Monthly cashflow'!$C23,'Unit Sales'!$S:$S,'Monthly cashflow'!DF$3)</f>
        <v>0</v>
      </c>
      <c r="DG23" s="89">
        <f>SUMIFS('Unit Sales'!$Q:$Q,'Unit Sales'!$U:$U,'Monthly cashflow'!$B$15,'Unit Sales'!$C:$C,'Monthly cashflow'!$C23,'Unit Sales'!$S:$S,'Monthly cashflow'!DG$3)</f>
        <v>0</v>
      </c>
      <c r="DH23" s="89">
        <f>SUMIFS('Unit Sales'!$Q:$Q,'Unit Sales'!$U:$U,'Monthly cashflow'!$B$15,'Unit Sales'!$C:$C,'Monthly cashflow'!$C23,'Unit Sales'!$S:$S,'Monthly cashflow'!DH$3)</f>
        <v>0</v>
      </c>
      <c r="DI23" s="89">
        <f>SUMIFS('Unit Sales'!$Q:$Q,'Unit Sales'!$U:$U,'Monthly cashflow'!$B$15,'Unit Sales'!$C:$C,'Monthly cashflow'!$C23,'Unit Sales'!$S:$S,'Monthly cashflow'!DI$3)</f>
        <v>0</v>
      </c>
      <c r="DJ23" s="89">
        <f>SUMIFS('Unit Sales'!$Q:$Q,'Unit Sales'!$U:$U,'Monthly cashflow'!$B$15,'Unit Sales'!$C:$C,'Monthly cashflow'!$C23,'Unit Sales'!$S:$S,'Monthly cashflow'!DJ$3)</f>
        <v>0</v>
      </c>
      <c r="DK23" s="89">
        <f>SUMIFS('Unit Sales'!$Q:$Q,'Unit Sales'!$U:$U,'Monthly cashflow'!$B$15,'Unit Sales'!$C:$C,'Monthly cashflow'!$C23,'Unit Sales'!$S:$S,'Monthly cashflow'!DK$3)</f>
        <v>0</v>
      </c>
      <c r="DL23" s="89">
        <f>SUMIFS('Unit Sales'!$Q:$Q,'Unit Sales'!$U:$U,'Monthly cashflow'!$B$15,'Unit Sales'!$C:$C,'Monthly cashflow'!$C23,'Unit Sales'!$S:$S,'Monthly cashflow'!DL$3)</f>
        <v>0</v>
      </c>
      <c r="DM23" s="89">
        <f>SUMIFS('Unit Sales'!$Q:$Q,'Unit Sales'!$U:$U,'Monthly cashflow'!$B$15,'Unit Sales'!$C:$C,'Monthly cashflow'!$C23,'Unit Sales'!$S:$S,'Monthly cashflow'!DM$3)</f>
        <v>0</v>
      </c>
      <c r="DN23" s="89">
        <f>SUMIFS('Unit Sales'!$Q:$Q,'Unit Sales'!$U:$U,'Monthly cashflow'!$B$15,'Unit Sales'!$C:$C,'Monthly cashflow'!$C23,'Unit Sales'!$S:$S,'Monthly cashflow'!DN$3)</f>
        <v>0</v>
      </c>
      <c r="DO23" s="89">
        <f>SUMIFS('Unit Sales'!$Q:$Q,'Unit Sales'!$U:$U,'Monthly cashflow'!$B$15,'Unit Sales'!$C:$C,'Monthly cashflow'!$C23,'Unit Sales'!$S:$S,'Monthly cashflow'!DO$3)</f>
        <v>0</v>
      </c>
      <c r="DP23" s="89">
        <f>SUMIFS('Unit Sales'!$Q:$Q,'Unit Sales'!$U:$U,'Monthly cashflow'!$B$15,'Unit Sales'!$C:$C,'Monthly cashflow'!$C23,'Unit Sales'!$S:$S,'Monthly cashflow'!DP$3)</f>
        <v>0</v>
      </c>
      <c r="DQ23" s="89">
        <f>SUMIFS('Unit Sales'!$Q:$Q,'Unit Sales'!$U:$U,'Monthly cashflow'!$B$15,'Unit Sales'!$C:$C,'Monthly cashflow'!$C23,'Unit Sales'!$S:$S,'Monthly cashflow'!DQ$3)</f>
        <v>0</v>
      </c>
      <c r="DR23" s="89">
        <f>SUMIFS('Unit Sales'!$Q:$Q,'Unit Sales'!$U:$U,'Monthly cashflow'!$B$15,'Unit Sales'!$C:$C,'Monthly cashflow'!$C23,'Unit Sales'!$S:$S,'Monthly cashflow'!DR$3)</f>
        <v>0</v>
      </c>
      <c r="DS23" s="89">
        <f>SUMIFS('Unit Sales'!$Q:$Q,'Unit Sales'!$U:$U,'Monthly cashflow'!$B$15,'Unit Sales'!$C:$C,'Monthly cashflow'!$C23,'Unit Sales'!$S:$S,'Monthly cashflow'!DS$3)</f>
        <v>0</v>
      </c>
      <c r="DT23" s="89">
        <f>SUMIFS('Unit Sales'!$Q:$Q,'Unit Sales'!$U:$U,'Monthly cashflow'!$B$15,'Unit Sales'!$C:$C,'Monthly cashflow'!$C23,'Unit Sales'!$S:$S,'Monthly cashflow'!DT$3)</f>
        <v>0</v>
      </c>
    </row>
    <row r="24" spans="2:124" x14ac:dyDescent="0.3">
      <c r="B24" s="21"/>
      <c r="C24" s="3" t="s">
        <v>69</v>
      </c>
      <c r="D24" s="88">
        <f t="shared" si="0"/>
        <v>0</v>
      </c>
      <c r="E24" s="89">
        <f>SUMIFS('Unit Sales'!$Q:$Q,'Unit Sales'!$U:$U,'Monthly cashflow'!$B$15,'Unit Sales'!$C:$C,'Monthly cashflow'!$C24,'Unit Sales'!$S:$S,'Monthly cashflow'!E$3)</f>
        <v>0</v>
      </c>
      <c r="F24" s="89">
        <f>SUMIFS('Unit Sales'!$Q:$Q,'Unit Sales'!$U:$U,'Monthly cashflow'!$B$15,'Unit Sales'!$C:$C,'Monthly cashflow'!$C24,'Unit Sales'!$S:$S,'Monthly cashflow'!F$3)</f>
        <v>0</v>
      </c>
      <c r="G24" s="89">
        <f>SUMIFS('Unit Sales'!$Q:$Q,'Unit Sales'!$U:$U,'Monthly cashflow'!$B$15,'Unit Sales'!$C:$C,'Monthly cashflow'!$C24,'Unit Sales'!$S:$S,'Monthly cashflow'!G$3)</f>
        <v>0</v>
      </c>
      <c r="H24" s="89">
        <f>SUMIFS('Unit Sales'!$Q:$Q,'Unit Sales'!$U:$U,'Monthly cashflow'!$B$15,'Unit Sales'!$C:$C,'Monthly cashflow'!$C24,'Unit Sales'!$S:$S,'Monthly cashflow'!H$3)</f>
        <v>0</v>
      </c>
      <c r="I24" s="89">
        <f>SUMIFS('Unit Sales'!$Q:$Q,'Unit Sales'!$U:$U,'Monthly cashflow'!$B$15,'Unit Sales'!$C:$C,'Monthly cashflow'!$C24,'Unit Sales'!$S:$S,'Monthly cashflow'!I$3)</f>
        <v>0</v>
      </c>
      <c r="J24" s="89">
        <f>SUMIFS('Unit Sales'!$Q:$Q,'Unit Sales'!$U:$U,'Monthly cashflow'!$B$15,'Unit Sales'!$C:$C,'Monthly cashflow'!$C24,'Unit Sales'!$S:$S,'Monthly cashflow'!J$3)</f>
        <v>0</v>
      </c>
      <c r="K24" s="89">
        <f>SUMIFS('Unit Sales'!$Q:$Q,'Unit Sales'!$U:$U,'Monthly cashflow'!$B$15,'Unit Sales'!$C:$C,'Monthly cashflow'!$C24,'Unit Sales'!$S:$S,'Monthly cashflow'!K$3)</f>
        <v>0</v>
      </c>
      <c r="L24" s="89">
        <f>SUMIFS('Unit Sales'!$Q:$Q,'Unit Sales'!$U:$U,'Monthly cashflow'!$B$15,'Unit Sales'!$C:$C,'Monthly cashflow'!$C24,'Unit Sales'!$S:$S,'Monthly cashflow'!L$3)</f>
        <v>0</v>
      </c>
      <c r="M24" s="89">
        <f>SUMIFS('Unit Sales'!$Q:$Q,'Unit Sales'!$U:$U,'Monthly cashflow'!$B$15,'Unit Sales'!$C:$C,'Monthly cashflow'!$C24,'Unit Sales'!$S:$S,'Monthly cashflow'!M$3)</f>
        <v>0</v>
      </c>
      <c r="N24" s="89">
        <f>SUMIFS('Unit Sales'!$Q:$Q,'Unit Sales'!$U:$U,'Monthly cashflow'!$B$15,'Unit Sales'!$C:$C,'Monthly cashflow'!$C24,'Unit Sales'!$S:$S,'Monthly cashflow'!N$3)</f>
        <v>0</v>
      </c>
      <c r="O24" s="89">
        <f>SUMIFS('Unit Sales'!$Q:$Q,'Unit Sales'!$U:$U,'Monthly cashflow'!$B$15,'Unit Sales'!$C:$C,'Monthly cashflow'!$C24,'Unit Sales'!$S:$S,'Monthly cashflow'!O$3)</f>
        <v>0</v>
      </c>
      <c r="P24" s="89">
        <f>SUMIFS('Unit Sales'!$Q:$Q,'Unit Sales'!$U:$U,'Monthly cashflow'!$B$15,'Unit Sales'!$C:$C,'Monthly cashflow'!$C24,'Unit Sales'!$S:$S,'Monthly cashflow'!P$3)</f>
        <v>0</v>
      </c>
      <c r="Q24" s="89">
        <f>SUMIFS('Unit Sales'!$Q:$Q,'Unit Sales'!$U:$U,'Monthly cashflow'!$B$15,'Unit Sales'!$C:$C,'Monthly cashflow'!$C24,'Unit Sales'!$S:$S,'Monthly cashflow'!Q$3)</f>
        <v>0</v>
      </c>
      <c r="R24" s="89">
        <f>SUMIFS('Unit Sales'!$Q:$Q,'Unit Sales'!$U:$U,'Monthly cashflow'!$B$15,'Unit Sales'!$C:$C,'Monthly cashflow'!$C24,'Unit Sales'!$S:$S,'Monthly cashflow'!R$3)</f>
        <v>0</v>
      </c>
      <c r="S24" s="89">
        <f>SUMIFS('Unit Sales'!$Q:$Q,'Unit Sales'!$U:$U,'Monthly cashflow'!$B$15,'Unit Sales'!$C:$C,'Monthly cashflow'!$C24,'Unit Sales'!$S:$S,'Monthly cashflow'!S$3)</f>
        <v>0</v>
      </c>
      <c r="T24" s="89">
        <f>SUMIFS('Unit Sales'!$Q:$Q,'Unit Sales'!$U:$U,'Monthly cashflow'!$B$15,'Unit Sales'!$C:$C,'Monthly cashflow'!$C24,'Unit Sales'!$S:$S,'Monthly cashflow'!T$3)</f>
        <v>0</v>
      </c>
      <c r="U24" s="89">
        <f>SUMIFS('Unit Sales'!$Q:$Q,'Unit Sales'!$U:$U,'Monthly cashflow'!$B$15,'Unit Sales'!$C:$C,'Monthly cashflow'!$C24,'Unit Sales'!$S:$S,'Monthly cashflow'!U$3)</f>
        <v>0</v>
      </c>
      <c r="V24" s="89">
        <f>SUMIFS('Unit Sales'!$Q:$Q,'Unit Sales'!$U:$U,'Monthly cashflow'!$B$15,'Unit Sales'!$C:$C,'Monthly cashflow'!$C24,'Unit Sales'!$S:$S,'Monthly cashflow'!V$3)</f>
        <v>0</v>
      </c>
      <c r="W24" s="89">
        <f>SUMIFS('Unit Sales'!$Q:$Q,'Unit Sales'!$U:$U,'Monthly cashflow'!$B$15,'Unit Sales'!$C:$C,'Monthly cashflow'!$C24,'Unit Sales'!$S:$S,'Monthly cashflow'!W$3)</f>
        <v>0</v>
      </c>
      <c r="X24" s="89">
        <f>SUMIFS('Unit Sales'!$Q:$Q,'Unit Sales'!$U:$U,'Monthly cashflow'!$B$15,'Unit Sales'!$C:$C,'Monthly cashflow'!$C24,'Unit Sales'!$S:$S,'Monthly cashflow'!X$3)</f>
        <v>0</v>
      </c>
      <c r="Y24" s="89">
        <f>SUMIFS('Unit Sales'!$Q:$Q,'Unit Sales'!$U:$U,'Monthly cashflow'!$B$15,'Unit Sales'!$C:$C,'Monthly cashflow'!$C24,'Unit Sales'!$S:$S,'Monthly cashflow'!Y$3)</f>
        <v>0</v>
      </c>
      <c r="Z24" s="89">
        <f>SUMIFS('Unit Sales'!$Q:$Q,'Unit Sales'!$U:$U,'Monthly cashflow'!$B$15,'Unit Sales'!$C:$C,'Monthly cashflow'!$C24,'Unit Sales'!$S:$S,'Monthly cashflow'!Z$3)</f>
        <v>0</v>
      </c>
      <c r="AA24" s="89">
        <f>SUMIFS('Unit Sales'!$Q:$Q,'Unit Sales'!$U:$U,'Monthly cashflow'!$B$15,'Unit Sales'!$C:$C,'Monthly cashflow'!$C24,'Unit Sales'!$S:$S,'Monthly cashflow'!AA$3)</f>
        <v>0</v>
      </c>
      <c r="AB24" s="89">
        <f>SUMIFS('Unit Sales'!$Q:$Q,'Unit Sales'!$U:$U,'Monthly cashflow'!$B$15,'Unit Sales'!$C:$C,'Monthly cashflow'!$C24,'Unit Sales'!$S:$S,'Monthly cashflow'!AB$3)</f>
        <v>0</v>
      </c>
      <c r="AC24" s="89">
        <f>SUMIFS('Unit Sales'!$Q:$Q,'Unit Sales'!$U:$U,'Monthly cashflow'!$B$15,'Unit Sales'!$C:$C,'Monthly cashflow'!$C24,'Unit Sales'!$S:$S,'Monthly cashflow'!AC$3)</f>
        <v>0</v>
      </c>
      <c r="AD24" s="89">
        <f>SUMIFS('Unit Sales'!$Q:$Q,'Unit Sales'!$U:$U,'Monthly cashflow'!$B$15,'Unit Sales'!$C:$C,'Monthly cashflow'!$C24,'Unit Sales'!$S:$S,'Monthly cashflow'!AD$3)</f>
        <v>0</v>
      </c>
      <c r="AE24" s="89">
        <f>SUMIFS('Unit Sales'!$Q:$Q,'Unit Sales'!$U:$U,'Monthly cashflow'!$B$15,'Unit Sales'!$C:$C,'Monthly cashflow'!$C24,'Unit Sales'!$S:$S,'Monthly cashflow'!AE$3)</f>
        <v>0</v>
      </c>
      <c r="AF24" s="89">
        <f>SUMIFS('Unit Sales'!$Q:$Q,'Unit Sales'!$U:$U,'Monthly cashflow'!$B$15,'Unit Sales'!$C:$C,'Monthly cashflow'!$C24,'Unit Sales'!$S:$S,'Monthly cashflow'!AF$3)</f>
        <v>0</v>
      </c>
      <c r="AG24" s="89">
        <f>SUMIFS('Unit Sales'!$Q:$Q,'Unit Sales'!$U:$U,'Monthly cashflow'!$B$15,'Unit Sales'!$C:$C,'Monthly cashflow'!$C24,'Unit Sales'!$S:$S,'Monthly cashflow'!AG$3)</f>
        <v>0</v>
      </c>
      <c r="AH24" s="89">
        <f>SUMIFS('Unit Sales'!$Q:$Q,'Unit Sales'!$U:$U,'Monthly cashflow'!$B$15,'Unit Sales'!$C:$C,'Monthly cashflow'!$C24,'Unit Sales'!$S:$S,'Monthly cashflow'!AH$3)</f>
        <v>0</v>
      </c>
      <c r="AI24" s="89">
        <f>SUMIFS('Unit Sales'!$Q:$Q,'Unit Sales'!$U:$U,'Monthly cashflow'!$B$15,'Unit Sales'!$C:$C,'Monthly cashflow'!$C24,'Unit Sales'!$S:$S,'Monthly cashflow'!AI$3)</f>
        <v>0</v>
      </c>
      <c r="AJ24" s="89">
        <f>SUMIFS('Unit Sales'!$Q:$Q,'Unit Sales'!$U:$U,'Monthly cashflow'!$B$15,'Unit Sales'!$C:$C,'Monthly cashflow'!$C24,'Unit Sales'!$S:$S,'Monthly cashflow'!AJ$3)</f>
        <v>0</v>
      </c>
      <c r="AK24" s="89">
        <f>SUMIFS('Unit Sales'!$Q:$Q,'Unit Sales'!$U:$U,'Monthly cashflow'!$B$15,'Unit Sales'!$C:$C,'Monthly cashflow'!$C24,'Unit Sales'!$S:$S,'Monthly cashflow'!AK$3)</f>
        <v>0</v>
      </c>
      <c r="AL24" s="89">
        <f>SUMIFS('Unit Sales'!$Q:$Q,'Unit Sales'!$U:$U,'Monthly cashflow'!$B$15,'Unit Sales'!$C:$C,'Monthly cashflow'!$C24,'Unit Sales'!$S:$S,'Monthly cashflow'!AL$3)</f>
        <v>0</v>
      </c>
      <c r="AM24" s="89">
        <f>SUMIFS('Unit Sales'!$Q:$Q,'Unit Sales'!$U:$U,'Monthly cashflow'!$B$15,'Unit Sales'!$C:$C,'Monthly cashflow'!$C24,'Unit Sales'!$S:$S,'Monthly cashflow'!AM$3)</f>
        <v>0</v>
      </c>
      <c r="AN24" s="89">
        <f>SUMIFS('Unit Sales'!$Q:$Q,'Unit Sales'!$U:$U,'Monthly cashflow'!$B$15,'Unit Sales'!$C:$C,'Monthly cashflow'!$C24,'Unit Sales'!$S:$S,'Monthly cashflow'!AN$3)</f>
        <v>0</v>
      </c>
      <c r="AO24" s="89">
        <f>SUMIFS('Unit Sales'!$Q:$Q,'Unit Sales'!$U:$U,'Monthly cashflow'!$B$15,'Unit Sales'!$C:$C,'Monthly cashflow'!$C24,'Unit Sales'!$S:$S,'Monthly cashflow'!AO$3)</f>
        <v>0</v>
      </c>
      <c r="AP24" s="89">
        <f>SUMIFS('Unit Sales'!$Q:$Q,'Unit Sales'!$U:$U,'Monthly cashflow'!$B$15,'Unit Sales'!$C:$C,'Monthly cashflow'!$C24,'Unit Sales'!$S:$S,'Monthly cashflow'!AP$3)</f>
        <v>0</v>
      </c>
      <c r="AQ24" s="89">
        <f>SUMIFS('Unit Sales'!$Q:$Q,'Unit Sales'!$U:$U,'Monthly cashflow'!$B$15,'Unit Sales'!$C:$C,'Monthly cashflow'!$C24,'Unit Sales'!$S:$S,'Monthly cashflow'!AQ$3)</f>
        <v>0</v>
      </c>
      <c r="AR24" s="89">
        <f>SUMIFS('Unit Sales'!$Q:$Q,'Unit Sales'!$U:$U,'Monthly cashflow'!$B$15,'Unit Sales'!$C:$C,'Monthly cashflow'!$C24,'Unit Sales'!$S:$S,'Monthly cashflow'!AR$3)</f>
        <v>0</v>
      </c>
      <c r="AS24" s="89">
        <f>SUMIFS('Unit Sales'!$Q:$Q,'Unit Sales'!$U:$U,'Monthly cashflow'!$B$15,'Unit Sales'!$C:$C,'Monthly cashflow'!$C24,'Unit Sales'!$S:$S,'Monthly cashflow'!AS$3)</f>
        <v>0</v>
      </c>
      <c r="AT24" s="89">
        <f>SUMIFS('Unit Sales'!$Q:$Q,'Unit Sales'!$U:$U,'Monthly cashflow'!$B$15,'Unit Sales'!$C:$C,'Monthly cashflow'!$C24,'Unit Sales'!$S:$S,'Monthly cashflow'!AT$3)</f>
        <v>0</v>
      </c>
      <c r="AU24" s="89">
        <f>SUMIFS('Unit Sales'!$Q:$Q,'Unit Sales'!$U:$U,'Monthly cashflow'!$B$15,'Unit Sales'!$C:$C,'Monthly cashflow'!$C24,'Unit Sales'!$S:$S,'Monthly cashflow'!AU$3)</f>
        <v>0</v>
      </c>
      <c r="AV24" s="89">
        <f>SUMIFS('Unit Sales'!$Q:$Q,'Unit Sales'!$U:$U,'Monthly cashflow'!$B$15,'Unit Sales'!$C:$C,'Monthly cashflow'!$C24,'Unit Sales'!$S:$S,'Monthly cashflow'!AV$3)</f>
        <v>0</v>
      </c>
      <c r="AW24" s="89">
        <f>SUMIFS('Unit Sales'!$Q:$Q,'Unit Sales'!$U:$U,'Monthly cashflow'!$B$15,'Unit Sales'!$C:$C,'Monthly cashflow'!$C24,'Unit Sales'!$S:$S,'Monthly cashflow'!AW$3)</f>
        <v>0</v>
      </c>
      <c r="AX24" s="89">
        <f>SUMIFS('Unit Sales'!$Q:$Q,'Unit Sales'!$U:$U,'Monthly cashflow'!$B$15,'Unit Sales'!$C:$C,'Monthly cashflow'!$C24,'Unit Sales'!$S:$S,'Monthly cashflow'!AX$3)</f>
        <v>0</v>
      </c>
      <c r="AY24" s="89">
        <f>SUMIFS('Unit Sales'!$Q:$Q,'Unit Sales'!$U:$U,'Monthly cashflow'!$B$15,'Unit Sales'!$C:$C,'Monthly cashflow'!$C24,'Unit Sales'!$S:$S,'Monthly cashflow'!AY$3)</f>
        <v>0</v>
      </c>
      <c r="AZ24" s="89">
        <f>SUMIFS('Unit Sales'!$Q:$Q,'Unit Sales'!$U:$U,'Monthly cashflow'!$B$15,'Unit Sales'!$C:$C,'Monthly cashflow'!$C24,'Unit Sales'!$S:$S,'Monthly cashflow'!AZ$3)</f>
        <v>0</v>
      </c>
      <c r="BA24" s="89">
        <f>SUMIFS('Unit Sales'!$Q:$Q,'Unit Sales'!$U:$U,'Monthly cashflow'!$B$15,'Unit Sales'!$C:$C,'Monthly cashflow'!$C24,'Unit Sales'!$S:$S,'Monthly cashflow'!BA$3)</f>
        <v>0</v>
      </c>
      <c r="BB24" s="89">
        <f>SUMIFS('Unit Sales'!$Q:$Q,'Unit Sales'!$U:$U,'Monthly cashflow'!$B$15,'Unit Sales'!$C:$C,'Monthly cashflow'!$C24,'Unit Sales'!$S:$S,'Monthly cashflow'!BB$3)</f>
        <v>0</v>
      </c>
      <c r="BC24" s="89">
        <f>SUMIFS('Unit Sales'!$Q:$Q,'Unit Sales'!$U:$U,'Monthly cashflow'!$B$15,'Unit Sales'!$C:$C,'Monthly cashflow'!$C24,'Unit Sales'!$S:$S,'Monthly cashflow'!BC$3)</f>
        <v>0</v>
      </c>
      <c r="BD24" s="89">
        <f>SUMIFS('Unit Sales'!$Q:$Q,'Unit Sales'!$U:$U,'Monthly cashflow'!$B$15,'Unit Sales'!$C:$C,'Monthly cashflow'!$C24,'Unit Sales'!$S:$S,'Monthly cashflow'!BD$3)</f>
        <v>0</v>
      </c>
      <c r="BE24" s="89">
        <f>SUMIFS('Unit Sales'!$Q:$Q,'Unit Sales'!$U:$U,'Monthly cashflow'!$B$15,'Unit Sales'!$C:$C,'Monthly cashflow'!$C24,'Unit Sales'!$S:$S,'Monthly cashflow'!BE$3)</f>
        <v>0</v>
      </c>
      <c r="BF24" s="89">
        <f>SUMIFS('Unit Sales'!$Q:$Q,'Unit Sales'!$U:$U,'Monthly cashflow'!$B$15,'Unit Sales'!$C:$C,'Monthly cashflow'!$C24,'Unit Sales'!$S:$S,'Monthly cashflow'!BF$3)</f>
        <v>0</v>
      </c>
      <c r="BG24" s="89">
        <f>SUMIFS('Unit Sales'!$Q:$Q,'Unit Sales'!$U:$U,'Monthly cashflow'!$B$15,'Unit Sales'!$C:$C,'Monthly cashflow'!$C24,'Unit Sales'!$S:$S,'Monthly cashflow'!BG$3)</f>
        <v>0</v>
      </c>
      <c r="BH24" s="89">
        <f>SUMIFS('Unit Sales'!$Q:$Q,'Unit Sales'!$U:$U,'Monthly cashflow'!$B$15,'Unit Sales'!$C:$C,'Monthly cashflow'!$C24,'Unit Sales'!$S:$S,'Monthly cashflow'!BH$3)</f>
        <v>0</v>
      </c>
      <c r="BI24" s="89">
        <f>SUMIFS('Unit Sales'!$Q:$Q,'Unit Sales'!$U:$U,'Monthly cashflow'!$B$15,'Unit Sales'!$C:$C,'Monthly cashflow'!$C24,'Unit Sales'!$S:$S,'Monthly cashflow'!BI$3)</f>
        <v>0</v>
      </c>
      <c r="BJ24" s="89">
        <f>SUMIFS('Unit Sales'!$Q:$Q,'Unit Sales'!$U:$U,'Monthly cashflow'!$B$15,'Unit Sales'!$C:$C,'Monthly cashflow'!$C24,'Unit Sales'!$S:$S,'Monthly cashflow'!BJ$3)</f>
        <v>0</v>
      </c>
      <c r="BK24" s="89">
        <f>SUMIFS('Unit Sales'!$Q:$Q,'Unit Sales'!$U:$U,'Monthly cashflow'!$B$15,'Unit Sales'!$C:$C,'Monthly cashflow'!$C24,'Unit Sales'!$S:$S,'Monthly cashflow'!BK$3)</f>
        <v>0</v>
      </c>
      <c r="BL24" s="89">
        <f>SUMIFS('Unit Sales'!$Q:$Q,'Unit Sales'!$U:$U,'Monthly cashflow'!$B$15,'Unit Sales'!$C:$C,'Monthly cashflow'!$C24,'Unit Sales'!$S:$S,'Monthly cashflow'!BL$3)</f>
        <v>0</v>
      </c>
      <c r="BM24" s="89">
        <f>SUMIFS('Unit Sales'!$Q:$Q,'Unit Sales'!$U:$U,'Monthly cashflow'!$B$15,'Unit Sales'!$C:$C,'Monthly cashflow'!$C24,'Unit Sales'!$S:$S,'Monthly cashflow'!BM$3)</f>
        <v>0</v>
      </c>
      <c r="BN24" s="89">
        <f>SUMIFS('Unit Sales'!$Q:$Q,'Unit Sales'!$U:$U,'Monthly cashflow'!$B$15,'Unit Sales'!$C:$C,'Monthly cashflow'!$C24,'Unit Sales'!$S:$S,'Monthly cashflow'!BN$3)</f>
        <v>0</v>
      </c>
      <c r="BO24" s="89">
        <f>SUMIFS('Unit Sales'!$Q:$Q,'Unit Sales'!$U:$U,'Monthly cashflow'!$B$15,'Unit Sales'!$C:$C,'Monthly cashflow'!$C24,'Unit Sales'!$S:$S,'Monthly cashflow'!BO$3)</f>
        <v>0</v>
      </c>
      <c r="BP24" s="89">
        <f>SUMIFS('Unit Sales'!$Q:$Q,'Unit Sales'!$U:$U,'Monthly cashflow'!$B$15,'Unit Sales'!$C:$C,'Monthly cashflow'!$C24,'Unit Sales'!$S:$S,'Monthly cashflow'!BP$3)</f>
        <v>0</v>
      </c>
      <c r="BQ24" s="89">
        <f>SUMIFS('Unit Sales'!$Q:$Q,'Unit Sales'!$U:$U,'Monthly cashflow'!$B$15,'Unit Sales'!$C:$C,'Monthly cashflow'!$C24,'Unit Sales'!$S:$S,'Monthly cashflow'!BQ$3)</f>
        <v>0</v>
      </c>
      <c r="BR24" s="89">
        <f>SUMIFS('Unit Sales'!$Q:$Q,'Unit Sales'!$U:$U,'Monthly cashflow'!$B$15,'Unit Sales'!$C:$C,'Monthly cashflow'!$C24,'Unit Sales'!$S:$S,'Monthly cashflow'!BR$3)</f>
        <v>0</v>
      </c>
      <c r="BS24" s="89">
        <f>SUMIFS('Unit Sales'!$Q:$Q,'Unit Sales'!$U:$U,'Monthly cashflow'!$B$15,'Unit Sales'!$C:$C,'Monthly cashflow'!$C24,'Unit Sales'!$S:$S,'Monthly cashflow'!BS$3)</f>
        <v>0</v>
      </c>
      <c r="BT24" s="89">
        <f>SUMIFS('Unit Sales'!$Q:$Q,'Unit Sales'!$U:$U,'Monthly cashflow'!$B$15,'Unit Sales'!$C:$C,'Monthly cashflow'!$C24,'Unit Sales'!$S:$S,'Monthly cashflow'!BT$3)</f>
        <v>0</v>
      </c>
      <c r="BU24" s="89">
        <f>SUMIFS('Unit Sales'!$Q:$Q,'Unit Sales'!$U:$U,'Monthly cashflow'!$B$15,'Unit Sales'!$C:$C,'Monthly cashflow'!$C24,'Unit Sales'!$S:$S,'Monthly cashflow'!BU$3)</f>
        <v>0</v>
      </c>
      <c r="BV24" s="89">
        <f>SUMIFS('Unit Sales'!$Q:$Q,'Unit Sales'!$U:$U,'Monthly cashflow'!$B$15,'Unit Sales'!$C:$C,'Monthly cashflow'!$C24,'Unit Sales'!$S:$S,'Monthly cashflow'!BV$3)</f>
        <v>0</v>
      </c>
      <c r="BW24" s="89">
        <f>SUMIFS('Unit Sales'!$Q:$Q,'Unit Sales'!$U:$U,'Monthly cashflow'!$B$15,'Unit Sales'!$C:$C,'Monthly cashflow'!$C24,'Unit Sales'!$S:$S,'Monthly cashflow'!BW$3)</f>
        <v>0</v>
      </c>
      <c r="BX24" s="89">
        <f>SUMIFS('Unit Sales'!$Q:$Q,'Unit Sales'!$U:$U,'Monthly cashflow'!$B$15,'Unit Sales'!$C:$C,'Monthly cashflow'!$C24,'Unit Sales'!$S:$S,'Monthly cashflow'!BX$3)</f>
        <v>0</v>
      </c>
      <c r="BY24" s="89">
        <f>SUMIFS('Unit Sales'!$Q:$Q,'Unit Sales'!$U:$U,'Monthly cashflow'!$B$15,'Unit Sales'!$C:$C,'Monthly cashflow'!$C24,'Unit Sales'!$S:$S,'Monthly cashflow'!BY$3)</f>
        <v>0</v>
      </c>
      <c r="BZ24" s="89">
        <f>SUMIFS('Unit Sales'!$Q:$Q,'Unit Sales'!$U:$U,'Monthly cashflow'!$B$15,'Unit Sales'!$C:$C,'Monthly cashflow'!$C24,'Unit Sales'!$S:$S,'Monthly cashflow'!BZ$3)</f>
        <v>0</v>
      </c>
      <c r="CA24" s="89">
        <f>SUMIFS('Unit Sales'!$Q:$Q,'Unit Sales'!$U:$U,'Monthly cashflow'!$B$15,'Unit Sales'!$C:$C,'Monthly cashflow'!$C24,'Unit Sales'!$S:$S,'Monthly cashflow'!CA$3)</f>
        <v>0</v>
      </c>
      <c r="CB24" s="89">
        <f>SUMIFS('Unit Sales'!$Q:$Q,'Unit Sales'!$U:$U,'Monthly cashflow'!$B$15,'Unit Sales'!$C:$C,'Monthly cashflow'!$C24,'Unit Sales'!$S:$S,'Monthly cashflow'!CB$3)</f>
        <v>0</v>
      </c>
      <c r="CC24" s="89">
        <f>SUMIFS('Unit Sales'!$Q:$Q,'Unit Sales'!$U:$U,'Monthly cashflow'!$B$15,'Unit Sales'!$C:$C,'Monthly cashflow'!$C24,'Unit Sales'!$S:$S,'Monthly cashflow'!CC$3)</f>
        <v>0</v>
      </c>
      <c r="CD24" s="89">
        <f>SUMIFS('Unit Sales'!$Q:$Q,'Unit Sales'!$U:$U,'Monthly cashflow'!$B$15,'Unit Sales'!$C:$C,'Monthly cashflow'!$C24,'Unit Sales'!$S:$S,'Monthly cashflow'!CD$3)</f>
        <v>0</v>
      </c>
      <c r="CE24" s="89">
        <f>SUMIFS('Unit Sales'!$Q:$Q,'Unit Sales'!$U:$U,'Monthly cashflow'!$B$15,'Unit Sales'!$C:$C,'Monthly cashflow'!$C24,'Unit Sales'!$S:$S,'Monthly cashflow'!CE$3)</f>
        <v>0</v>
      </c>
      <c r="CF24" s="89">
        <f>SUMIFS('Unit Sales'!$Q:$Q,'Unit Sales'!$U:$U,'Monthly cashflow'!$B$15,'Unit Sales'!$C:$C,'Monthly cashflow'!$C24,'Unit Sales'!$S:$S,'Monthly cashflow'!CF$3)</f>
        <v>0</v>
      </c>
      <c r="CG24" s="89">
        <f>SUMIFS('Unit Sales'!$Q:$Q,'Unit Sales'!$U:$U,'Monthly cashflow'!$B$15,'Unit Sales'!$C:$C,'Monthly cashflow'!$C24,'Unit Sales'!$S:$S,'Monthly cashflow'!CG$3)</f>
        <v>0</v>
      </c>
      <c r="CH24" s="89">
        <f>SUMIFS('Unit Sales'!$Q:$Q,'Unit Sales'!$U:$U,'Monthly cashflow'!$B$15,'Unit Sales'!$C:$C,'Monthly cashflow'!$C24,'Unit Sales'!$S:$S,'Monthly cashflow'!CH$3)</f>
        <v>0</v>
      </c>
      <c r="CI24" s="89">
        <f>SUMIFS('Unit Sales'!$Q:$Q,'Unit Sales'!$U:$U,'Monthly cashflow'!$B$15,'Unit Sales'!$C:$C,'Monthly cashflow'!$C24,'Unit Sales'!$S:$S,'Monthly cashflow'!CI$3)</f>
        <v>0</v>
      </c>
      <c r="CJ24" s="89">
        <f>SUMIFS('Unit Sales'!$Q:$Q,'Unit Sales'!$U:$U,'Monthly cashflow'!$B$15,'Unit Sales'!$C:$C,'Monthly cashflow'!$C24,'Unit Sales'!$S:$S,'Monthly cashflow'!CJ$3)</f>
        <v>0</v>
      </c>
      <c r="CK24" s="89">
        <f>SUMIFS('Unit Sales'!$Q:$Q,'Unit Sales'!$U:$U,'Monthly cashflow'!$B$15,'Unit Sales'!$C:$C,'Monthly cashflow'!$C24,'Unit Sales'!$S:$S,'Monthly cashflow'!CK$3)</f>
        <v>0</v>
      </c>
      <c r="CL24" s="89">
        <f>SUMIFS('Unit Sales'!$Q:$Q,'Unit Sales'!$U:$U,'Monthly cashflow'!$B$15,'Unit Sales'!$C:$C,'Monthly cashflow'!$C24,'Unit Sales'!$S:$S,'Monthly cashflow'!CL$3)</f>
        <v>0</v>
      </c>
      <c r="CM24" s="89">
        <f>SUMIFS('Unit Sales'!$Q:$Q,'Unit Sales'!$U:$U,'Monthly cashflow'!$B$15,'Unit Sales'!$C:$C,'Monthly cashflow'!$C24,'Unit Sales'!$S:$S,'Monthly cashflow'!CM$3)</f>
        <v>0</v>
      </c>
      <c r="CN24" s="89">
        <f>SUMIFS('Unit Sales'!$Q:$Q,'Unit Sales'!$U:$U,'Monthly cashflow'!$B$15,'Unit Sales'!$C:$C,'Monthly cashflow'!$C24,'Unit Sales'!$S:$S,'Monthly cashflow'!CN$3)</f>
        <v>0</v>
      </c>
      <c r="CO24" s="89">
        <f>SUMIFS('Unit Sales'!$Q:$Q,'Unit Sales'!$U:$U,'Monthly cashflow'!$B$15,'Unit Sales'!$C:$C,'Monthly cashflow'!$C24,'Unit Sales'!$S:$S,'Monthly cashflow'!CO$3)</f>
        <v>0</v>
      </c>
      <c r="CP24" s="89">
        <f>SUMIFS('Unit Sales'!$Q:$Q,'Unit Sales'!$U:$U,'Monthly cashflow'!$B$15,'Unit Sales'!$C:$C,'Monthly cashflow'!$C24,'Unit Sales'!$S:$S,'Monthly cashflow'!CP$3)</f>
        <v>0</v>
      </c>
      <c r="CQ24" s="89">
        <f>SUMIFS('Unit Sales'!$Q:$Q,'Unit Sales'!$U:$U,'Monthly cashflow'!$B$15,'Unit Sales'!$C:$C,'Monthly cashflow'!$C24,'Unit Sales'!$S:$S,'Monthly cashflow'!CQ$3)</f>
        <v>0</v>
      </c>
      <c r="CR24" s="89">
        <f>SUMIFS('Unit Sales'!$Q:$Q,'Unit Sales'!$U:$U,'Monthly cashflow'!$B$15,'Unit Sales'!$C:$C,'Monthly cashflow'!$C24,'Unit Sales'!$S:$S,'Monthly cashflow'!CR$3)</f>
        <v>0</v>
      </c>
      <c r="CS24" s="89">
        <f>SUMIFS('Unit Sales'!$Q:$Q,'Unit Sales'!$U:$U,'Monthly cashflow'!$B$15,'Unit Sales'!$C:$C,'Monthly cashflow'!$C24,'Unit Sales'!$S:$S,'Monthly cashflow'!CS$3)</f>
        <v>0</v>
      </c>
      <c r="CT24" s="89">
        <f>SUMIFS('Unit Sales'!$Q:$Q,'Unit Sales'!$U:$U,'Monthly cashflow'!$B$15,'Unit Sales'!$C:$C,'Monthly cashflow'!$C24,'Unit Sales'!$S:$S,'Monthly cashflow'!CT$3)</f>
        <v>0</v>
      </c>
      <c r="CU24" s="89">
        <f>SUMIFS('Unit Sales'!$Q:$Q,'Unit Sales'!$U:$U,'Monthly cashflow'!$B$15,'Unit Sales'!$C:$C,'Monthly cashflow'!$C24,'Unit Sales'!$S:$S,'Monthly cashflow'!CU$3)</f>
        <v>0</v>
      </c>
      <c r="CV24" s="89">
        <f>SUMIFS('Unit Sales'!$Q:$Q,'Unit Sales'!$U:$U,'Monthly cashflow'!$B$15,'Unit Sales'!$C:$C,'Monthly cashflow'!$C24,'Unit Sales'!$S:$S,'Monthly cashflow'!CV$3)</f>
        <v>0</v>
      </c>
      <c r="CW24" s="89">
        <f>SUMIFS('Unit Sales'!$Q:$Q,'Unit Sales'!$U:$U,'Monthly cashflow'!$B$15,'Unit Sales'!$C:$C,'Monthly cashflow'!$C24,'Unit Sales'!$S:$S,'Monthly cashflow'!CW$3)</f>
        <v>0</v>
      </c>
      <c r="CX24" s="89">
        <f>SUMIFS('Unit Sales'!$Q:$Q,'Unit Sales'!$U:$U,'Monthly cashflow'!$B$15,'Unit Sales'!$C:$C,'Monthly cashflow'!$C24,'Unit Sales'!$S:$S,'Monthly cashflow'!CX$3)</f>
        <v>0</v>
      </c>
      <c r="CY24" s="89">
        <f>SUMIFS('Unit Sales'!$Q:$Q,'Unit Sales'!$U:$U,'Monthly cashflow'!$B$15,'Unit Sales'!$C:$C,'Monthly cashflow'!$C24,'Unit Sales'!$S:$S,'Monthly cashflow'!CY$3)</f>
        <v>0</v>
      </c>
      <c r="CZ24" s="89">
        <f>SUMIFS('Unit Sales'!$Q:$Q,'Unit Sales'!$U:$U,'Monthly cashflow'!$B$15,'Unit Sales'!$C:$C,'Monthly cashflow'!$C24,'Unit Sales'!$S:$S,'Monthly cashflow'!CZ$3)</f>
        <v>0</v>
      </c>
      <c r="DA24" s="89">
        <f>SUMIFS('Unit Sales'!$Q:$Q,'Unit Sales'!$U:$U,'Monthly cashflow'!$B$15,'Unit Sales'!$C:$C,'Monthly cashflow'!$C24,'Unit Sales'!$S:$S,'Monthly cashflow'!DA$3)</f>
        <v>0</v>
      </c>
      <c r="DB24" s="89">
        <f>SUMIFS('Unit Sales'!$Q:$Q,'Unit Sales'!$U:$U,'Monthly cashflow'!$B$15,'Unit Sales'!$C:$C,'Monthly cashflow'!$C24,'Unit Sales'!$S:$S,'Monthly cashflow'!DB$3)</f>
        <v>0</v>
      </c>
      <c r="DC24" s="89">
        <f>SUMIFS('Unit Sales'!$Q:$Q,'Unit Sales'!$U:$U,'Monthly cashflow'!$B$15,'Unit Sales'!$C:$C,'Monthly cashflow'!$C24,'Unit Sales'!$S:$S,'Monthly cashflow'!DC$3)</f>
        <v>0</v>
      </c>
      <c r="DD24" s="89">
        <f>SUMIFS('Unit Sales'!$Q:$Q,'Unit Sales'!$U:$U,'Monthly cashflow'!$B$15,'Unit Sales'!$C:$C,'Monthly cashflow'!$C24,'Unit Sales'!$S:$S,'Monthly cashflow'!DD$3)</f>
        <v>0</v>
      </c>
      <c r="DE24" s="89">
        <f>SUMIFS('Unit Sales'!$Q:$Q,'Unit Sales'!$U:$U,'Monthly cashflow'!$B$15,'Unit Sales'!$C:$C,'Monthly cashflow'!$C24,'Unit Sales'!$S:$S,'Monthly cashflow'!DE$3)</f>
        <v>0</v>
      </c>
      <c r="DF24" s="89">
        <f>SUMIFS('Unit Sales'!$Q:$Q,'Unit Sales'!$U:$U,'Monthly cashflow'!$B$15,'Unit Sales'!$C:$C,'Monthly cashflow'!$C24,'Unit Sales'!$S:$S,'Monthly cashflow'!DF$3)</f>
        <v>0</v>
      </c>
      <c r="DG24" s="89">
        <f>SUMIFS('Unit Sales'!$Q:$Q,'Unit Sales'!$U:$U,'Monthly cashflow'!$B$15,'Unit Sales'!$C:$C,'Monthly cashflow'!$C24,'Unit Sales'!$S:$S,'Monthly cashflow'!DG$3)</f>
        <v>0</v>
      </c>
      <c r="DH24" s="89">
        <f>SUMIFS('Unit Sales'!$Q:$Q,'Unit Sales'!$U:$U,'Monthly cashflow'!$B$15,'Unit Sales'!$C:$C,'Monthly cashflow'!$C24,'Unit Sales'!$S:$S,'Monthly cashflow'!DH$3)</f>
        <v>0</v>
      </c>
      <c r="DI24" s="89">
        <f>SUMIFS('Unit Sales'!$Q:$Q,'Unit Sales'!$U:$U,'Monthly cashflow'!$B$15,'Unit Sales'!$C:$C,'Monthly cashflow'!$C24,'Unit Sales'!$S:$S,'Monthly cashflow'!DI$3)</f>
        <v>0</v>
      </c>
      <c r="DJ24" s="89">
        <f>SUMIFS('Unit Sales'!$Q:$Q,'Unit Sales'!$U:$U,'Monthly cashflow'!$B$15,'Unit Sales'!$C:$C,'Monthly cashflow'!$C24,'Unit Sales'!$S:$S,'Monthly cashflow'!DJ$3)</f>
        <v>0</v>
      </c>
      <c r="DK24" s="89">
        <f>SUMIFS('Unit Sales'!$Q:$Q,'Unit Sales'!$U:$U,'Monthly cashflow'!$B$15,'Unit Sales'!$C:$C,'Monthly cashflow'!$C24,'Unit Sales'!$S:$S,'Monthly cashflow'!DK$3)</f>
        <v>0</v>
      </c>
      <c r="DL24" s="89">
        <f>SUMIFS('Unit Sales'!$Q:$Q,'Unit Sales'!$U:$U,'Monthly cashflow'!$B$15,'Unit Sales'!$C:$C,'Monthly cashflow'!$C24,'Unit Sales'!$S:$S,'Monthly cashflow'!DL$3)</f>
        <v>0</v>
      </c>
      <c r="DM24" s="89">
        <f>SUMIFS('Unit Sales'!$Q:$Q,'Unit Sales'!$U:$U,'Monthly cashflow'!$B$15,'Unit Sales'!$C:$C,'Monthly cashflow'!$C24,'Unit Sales'!$S:$S,'Monthly cashflow'!DM$3)</f>
        <v>0</v>
      </c>
      <c r="DN24" s="89">
        <f>SUMIFS('Unit Sales'!$Q:$Q,'Unit Sales'!$U:$U,'Monthly cashflow'!$B$15,'Unit Sales'!$C:$C,'Monthly cashflow'!$C24,'Unit Sales'!$S:$S,'Monthly cashflow'!DN$3)</f>
        <v>0</v>
      </c>
      <c r="DO24" s="89">
        <f>SUMIFS('Unit Sales'!$Q:$Q,'Unit Sales'!$U:$U,'Monthly cashflow'!$B$15,'Unit Sales'!$C:$C,'Monthly cashflow'!$C24,'Unit Sales'!$S:$S,'Monthly cashflow'!DO$3)</f>
        <v>0</v>
      </c>
      <c r="DP24" s="89">
        <f>SUMIFS('Unit Sales'!$Q:$Q,'Unit Sales'!$U:$U,'Monthly cashflow'!$B$15,'Unit Sales'!$C:$C,'Monthly cashflow'!$C24,'Unit Sales'!$S:$S,'Monthly cashflow'!DP$3)</f>
        <v>0</v>
      </c>
      <c r="DQ24" s="89">
        <f>SUMIFS('Unit Sales'!$Q:$Q,'Unit Sales'!$U:$U,'Monthly cashflow'!$B$15,'Unit Sales'!$C:$C,'Monthly cashflow'!$C24,'Unit Sales'!$S:$S,'Monthly cashflow'!DQ$3)</f>
        <v>0</v>
      </c>
      <c r="DR24" s="89">
        <f>SUMIFS('Unit Sales'!$Q:$Q,'Unit Sales'!$U:$U,'Monthly cashflow'!$B$15,'Unit Sales'!$C:$C,'Monthly cashflow'!$C24,'Unit Sales'!$S:$S,'Monthly cashflow'!DR$3)</f>
        <v>0</v>
      </c>
      <c r="DS24" s="89">
        <f>SUMIFS('Unit Sales'!$Q:$Q,'Unit Sales'!$U:$U,'Monthly cashflow'!$B$15,'Unit Sales'!$C:$C,'Monthly cashflow'!$C24,'Unit Sales'!$S:$S,'Monthly cashflow'!DS$3)</f>
        <v>0</v>
      </c>
      <c r="DT24" s="89">
        <f>SUMIFS('Unit Sales'!$Q:$Q,'Unit Sales'!$U:$U,'Monthly cashflow'!$B$15,'Unit Sales'!$C:$C,'Monthly cashflow'!$C24,'Unit Sales'!$S:$S,'Monthly cashflow'!DT$3)</f>
        <v>0</v>
      </c>
    </row>
    <row r="25" spans="2:124" x14ac:dyDescent="0.3">
      <c r="B25" s="24" t="s">
        <v>87</v>
      </c>
      <c r="C25" s="25"/>
      <c r="D25" s="98">
        <f t="shared" si="0"/>
        <v>0</v>
      </c>
      <c r="E25" s="99">
        <f>SUM(E15:E24)</f>
        <v>0</v>
      </c>
      <c r="F25" s="99">
        <f t="shared" ref="F25" si="3">SUM(F15:F24)</f>
        <v>0</v>
      </c>
      <c r="G25" s="99">
        <f t="shared" ref="G25" si="4">SUM(G15:G24)</f>
        <v>0</v>
      </c>
      <c r="H25" s="99">
        <f t="shared" ref="H25" si="5">SUM(H15:H24)</f>
        <v>0</v>
      </c>
      <c r="I25" s="99">
        <f t="shared" ref="I25" si="6">SUM(I15:I24)</f>
        <v>0</v>
      </c>
      <c r="J25" s="99">
        <f t="shared" ref="J25" si="7">SUM(J15:J24)</f>
        <v>0</v>
      </c>
      <c r="K25" s="99">
        <f t="shared" ref="K25" si="8">SUM(K15:K24)</f>
        <v>0</v>
      </c>
      <c r="L25" s="99">
        <f t="shared" ref="L25" si="9">SUM(L15:L24)</f>
        <v>0</v>
      </c>
      <c r="M25" s="99">
        <f t="shared" ref="M25" si="10">SUM(M15:M24)</f>
        <v>0</v>
      </c>
      <c r="N25" s="99">
        <f t="shared" ref="N25" si="11">SUM(N15:N24)</f>
        <v>0</v>
      </c>
      <c r="O25" s="99">
        <f t="shared" ref="O25" si="12">SUM(O15:O24)</f>
        <v>0</v>
      </c>
      <c r="P25" s="99">
        <f t="shared" ref="P25" si="13">SUM(P15:P24)</f>
        <v>0</v>
      </c>
      <c r="Q25" s="99">
        <f t="shared" ref="Q25" si="14">SUM(Q15:Q24)</f>
        <v>0</v>
      </c>
      <c r="R25" s="99">
        <f t="shared" ref="R25" si="15">SUM(R15:R24)</f>
        <v>0</v>
      </c>
      <c r="S25" s="99">
        <f t="shared" ref="S25" si="16">SUM(S15:S24)</f>
        <v>0</v>
      </c>
      <c r="T25" s="99">
        <f t="shared" ref="T25" si="17">SUM(T15:T24)</f>
        <v>0</v>
      </c>
      <c r="U25" s="99">
        <f t="shared" ref="U25" si="18">SUM(U15:U24)</f>
        <v>0</v>
      </c>
      <c r="V25" s="99">
        <f t="shared" ref="V25" si="19">SUM(V15:V24)</f>
        <v>0</v>
      </c>
      <c r="W25" s="99">
        <f t="shared" ref="W25" si="20">SUM(W15:W24)</f>
        <v>0</v>
      </c>
      <c r="X25" s="99">
        <f t="shared" ref="X25" si="21">SUM(X15:X24)</f>
        <v>0</v>
      </c>
      <c r="Y25" s="99">
        <f t="shared" ref="Y25" si="22">SUM(Y15:Y24)</f>
        <v>0</v>
      </c>
      <c r="Z25" s="99">
        <f t="shared" ref="Z25" si="23">SUM(Z15:Z24)</f>
        <v>0</v>
      </c>
      <c r="AA25" s="99">
        <f t="shared" ref="AA25" si="24">SUM(AA15:AA24)</f>
        <v>0</v>
      </c>
      <c r="AB25" s="99">
        <f t="shared" ref="AB25" si="25">SUM(AB15:AB24)</f>
        <v>0</v>
      </c>
      <c r="AC25" s="99">
        <f t="shared" ref="AC25" si="26">SUM(AC15:AC24)</f>
        <v>0</v>
      </c>
      <c r="AD25" s="99">
        <f t="shared" ref="AD25" si="27">SUM(AD15:AD24)</f>
        <v>0</v>
      </c>
      <c r="AE25" s="99">
        <f t="shared" ref="AE25" si="28">SUM(AE15:AE24)</f>
        <v>0</v>
      </c>
      <c r="AF25" s="99">
        <f t="shared" ref="AF25" si="29">SUM(AF15:AF24)</f>
        <v>0</v>
      </c>
      <c r="AG25" s="99">
        <f t="shared" ref="AG25" si="30">SUM(AG15:AG24)</f>
        <v>0</v>
      </c>
      <c r="AH25" s="99">
        <f t="shared" ref="AH25" si="31">SUM(AH15:AH24)</f>
        <v>0</v>
      </c>
      <c r="AI25" s="99">
        <f t="shared" ref="AI25" si="32">SUM(AI15:AI24)</f>
        <v>0</v>
      </c>
      <c r="AJ25" s="99">
        <f t="shared" ref="AJ25" si="33">SUM(AJ15:AJ24)</f>
        <v>0</v>
      </c>
      <c r="AK25" s="99">
        <f t="shared" ref="AK25" si="34">SUM(AK15:AK24)</f>
        <v>0</v>
      </c>
      <c r="AL25" s="99">
        <f t="shared" ref="AL25" si="35">SUM(AL15:AL24)</f>
        <v>0</v>
      </c>
      <c r="AM25" s="99">
        <f t="shared" ref="AM25" si="36">SUM(AM15:AM24)</f>
        <v>0</v>
      </c>
      <c r="AN25" s="99">
        <f t="shared" ref="AN25" si="37">SUM(AN15:AN24)</f>
        <v>0</v>
      </c>
      <c r="AO25" s="99">
        <f t="shared" ref="AO25" si="38">SUM(AO15:AO24)</f>
        <v>0</v>
      </c>
      <c r="AP25" s="99">
        <f t="shared" ref="AP25" si="39">SUM(AP15:AP24)</f>
        <v>0</v>
      </c>
      <c r="AQ25" s="99">
        <f t="shared" ref="AQ25" si="40">SUM(AQ15:AQ24)</f>
        <v>0</v>
      </c>
      <c r="AR25" s="99">
        <f t="shared" ref="AR25" si="41">SUM(AR15:AR24)</f>
        <v>0</v>
      </c>
      <c r="AS25" s="99">
        <f t="shared" ref="AS25" si="42">SUM(AS15:AS24)</f>
        <v>0</v>
      </c>
      <c r="AT25" s="99">
        <f t="shared" ref="AT25" si="43">SUM(AT15:AT24)</f>
        <v>0</v>
      </c>
      <c r="AU25" s="99">
        <f t="shared" ref="AU25" si="44">SUM(AU15:AU24)</f>
        <v>0</v>
      </c>
      <c r="AV25" s="99">
        <f t="shared" ref="AV25" si="45">SUM(AV15:AV24)</f>
        <v>0</v>
      </c>
      <c r="AW25" s="99">
        <f t="shared" ref="AW25" si="46">SUM(AW15:AW24)</f>
        <v>0</v>
      </c>
      <c r="AX25" s="99">
        <f t="shared" ref="AX25" si="47">SUM(AX15:AX24)</f>
        <v>0</v>
      </c>
      <c r="AY25" s="99">
        <f t="shared" ref="AY25" si="48">SUM(AY15:AY24)</f>
        <v>0</v>
      </c>
      <c r="AZ25" s="99">
        <f t="shared" ref="AZ25" si="49">SUM(AZ15:AZ24)</f>
        <v>0</v>
      </c>
      <c r="BA25" s="99">
        <f t="shared" ref="BA25" si="50">SUM(BA15:BA24)</f>
        <v>0</v>
      </c>
      <c r="BB25" s="99">
        <f t="shared" ref="BB25" si="51">SUM(BB15:BB24)</f>
        <v>0</v>
      </c>
      <c r="BC25" s="99">
        <f t="shared" ref="BC25" si="52">SUM(BC15:BC24)</f>
        <v>0</v>
      </c>
      <c r="BD25" s="99">
        <f t="shared" ref="BD25" si="53">SUM(BD15:BD24)</f>
        <v>0</v>
      </c>
      <c r="BE25" s="99">
        <f t="shared" ref="BE25" si="54">SUM(BE15:BE24)</f>
        <v>0</v>
      </c>
      <c r="BF25" s="99">
        <f t="shared" ref="BF25" si="55">SUM(BF15:BF24)</f>
        <v>0</v>
      </c>
      <c r="BG25" s="99">
        <f t="shared" ref="BG25" si="56">SUM(BG15:BG24)</f>
        <v>0</v>
      </c>
      <c r="BH25" s="99">
        <f t="shared" ref="BH25" si="57">SUM(BH15:BH24)</f>
        <v>0</v>
      </c>
      <c r="BI25" s="99">
        <f t="shared" ref="BI25" si="58">SUM(BI15:BI24)</f>
        <v>0</v>
      </c>
      <c r="BJ25" s="99">
        <f t="shared" ref="BJ25" si="59">SUM(BJ15:BJ24)</f>
        <v>0</v>
      </c>
      <c r="BK25" s="99">
        <f t="shared" ref="BK25:DS25" si="60">SUM(BK15:BK24)</f>
        <v>0</v>
      </c>
      <c r="BL25" s="99">
        <f t="shared" ref="BL25:DT25" si="61">SUM(BL15:BL24)</f>
        <v>0</v>
      </c>
      <c r="BM25" s="99">
        <f t="shared" si="60"/>
        <v>0</v>
      </c>
      <c r="BN25" s="99">
        <f t="shared" si="61"/>
        <v>0</v>
      </c>
      <c r="BO25" s="99">
        <f t="shared" si="60"/>
        <v>0</v>
      </c>
      <c r="BP25" s="99">
        <f t="shared" si="61"/>
        <v>0</v>
      </c>
      <c r="BQ25" s="99">
        <f t="shared" si="60"/>
        <v>0</v>
      </c>
      <c r="BR25" s="99">
        <f t="shared" si="61"/>
        <v>0</v>
      </c>
      <c r="BS25" s="99">
        <f t="shared" si="60"/>
        <v>0</v>
      </c>
      <c r="BT25" s="99">
        <f t="shared" si="61"/>
        <v>0</v>
      </c>
      <c r="BU25" s="99">
        <f t="shared" si="60"/>
        <v>0</v>
      </c>
      <c r="BV25" s="99">
        <f t="shared" si="61"/>
        <v>0</v>
      </c>
      <c r="BW25" s="99">
        <f t="shared" si="60"/>
        <v>0</v>
      </c>
      <c r="BX25" s="99">
        <f t="shared" si="61"/>
        <v>0</v>
      </c>
      <c r="BY25" s="99">
        <f t="shared" si="60"/>
        <v>0</v>
      </c>
      <c r="BZ25" s="99">
        <f t="shared" si="61"/>
        <v>0</v>
      </c>
      <c r="CA25" s="99">
        <f t="shared" si="60"/>
        <v>0</v>
      </c>
      <c r="CB25" s="99">
        <f t="shared" si="61"/>
        <v>0</v>
      </c>
      <c r="CC25" s="99">
        <f t="shared" si="60"/>
        <v>0</v>
      </c>
      <c r="CD25" s="99">
        <f t="shared" si="61"/>
        <v>0</v>
      </c>
      <c r="CE25" s="99">
        <f t="shared" si="60"/>
        <v>0</v>
      </c>
      <c r="CF25" s="99">
        <f t="shared" si="61"/>
        <v>0</v>
      </c>
      <c r="CG25" s="99">
        <f t="shared" si="60"/>
        <v>0</v>
      </c>
      <c r="CH25" s="99">
        <f t="shared" si="61"/>
        <v>0</v>
      </c>
      <c r="CI25" s="99">
        <f t="shared" si="60"/>
        <v>0</v>
      </c>
      <c r="CJ25" s="99">
        <f t="shared" si="61"/>
        <v>0</v>
      </c>
      <c r="CK25" s="99">
        <f t="shared" si="60"/>
        <v>0</v>
      </c>
      <c r="CL25" s="99">
        <f t="shared" si="61"/>
        <v>0</v>
      </c>
      <c r="CM25" s="99">
        <f t="shared" si="60"/>
        <v>0</v>
      </c>
      <c r="CN25" s="99">
        <f t="shared" si="61"/>
        <v>0</v>
      </c>
      <c r="CO25" s="99">
        <f t="shared" si="60"/>
        <v>0</v>
      </c>
      <c r="CP25" s="99">
        <f t="shared" si="61"/>
        <v>0</v>
      </c>
      <c r="CQ25" s="99">
        <f t="shared" si="60"/>
        <v>0</v>
      </c>
      <c r="CR25" s="99">
        <f t="shared" si="61"/>
        <v>0</v>
      </c>
      <c r="CS25" s="99">
        <f t="shared" si="60"/>
        <v>0</v>
      </c>
      <c r="CT25" s="99">
        <f t="shared" si="61"/>
        <v>0</v>
      </c>
      <c r="CU25" s="99">
        <f t="shared" si="60"/>
        <v>0</v>
      </c>
      <c r="CV25" s="99">
        <f t="shared" si="61"/>
        <v>0</v>
      </c>
      <c r="CW25" s="99">
        <f t="shared" si="60"/>
        <v>0</v>
      </c>
      <c r="CX25" s="99">
        <f t="shared" si="61"/>
        <v>0</v>
      </c>
      <c r="CY25" s="99">
        <f t="shared" si="60"/>
        <v>0</v>
      </c>
      <c r="CZ25" s="99">
        <f t="shared" si="61"/>
        <v>0</v>
      </c>
      <c r="DA25" s="99">
        <f t="shared" si="60"/>
        <v>0</v>
      </c>
      <c r="DB25" s="99">
        <f t="shared" si="61"/>
        <v>0</v>
      </c>
      <c r="DC25" s="99">
        <f t="shared" si="60"/>
        <v>0</v>
      </c>
      <c r="DD25" s="99">
        <f t="shared" si="61"/>
        <v>0</v>
      </c>
      <c r="DE25" s="99">
        <f t="shared" si="60"/>
        <v>0</v>
      </c>
      <c r="DF25" s="99">
        <f t="shared" si="61"/>
        <v>0</v>
      </c>
      <c r="DG25" s="99">
        <f t="shared" si="60"/>
        <v>0</v>
      </c>
      <c r="DH25" s="99">
        <f t="shared" si="61"/>
        <v>0</v>
      </c>
      <c r="DI25" s="99">
        <f t="shared" si="60"/>
        <v>0</v>
      </c>
      <c r="DJ25" s="99">
        <f t="shared" si="61"/>
        <v>0</v>
      </c>
      <c r="DK25" s="99">
        <f t="shared" si="60"/>
        <v>0</v>
      </c>
      <c r="DL25" s="99">
        <f t="shared" si="61"/>
        <v>0</v>
      </c>
      <c r="DM25" s="99">
        <f t="shared" si="60"/>
        <v>0</v>
      </c>
      <c r="DN25" s="99">
        <f t="shared" si="61"/>
        <v>0</v>
      </c>
      <c r="DO25" s="99">
        <f t="shared" si="60"/>
        <v>0</v>
      </c>
      <c r="DP25" s="99">
        <f t="shared" si="61"/>
        <v>0</v>
      </c>
      <c r="DQ25" s="99">
        <f t="shared" si="60"/>
        <v>0</v>
      </c>
      <c r="DR25" s="99">
        <f t="shared" si="61"/>
        <v>0</v>
      </c>
      <c r="DS25" s="99">
        <f t="shared" si="60"/>
        <v>0</v>
      </c>
      <c r="DT25" s="99">
        <f t="shared" si="61"/>
        <v>0</v>
      </c>
    </row>
    <row r="26" spans="2:124" x14ac:dyDescent="0.3">
      <c r="B26" s="21" t="s">
        <v>3</v>
      </c>
      <c r="D26" s="88">
        <f t="shared" si="0"/>
        <v>0</v>
      </c>
      <c r="E26" s="89">
        <f>SUMIFS('Unit Sales'!$Q:$Q,'Unit Sales'!$U:$U,'Monthly cashflow'!$B$26,'Unit Sales'!$S:$S,'Monthly cashflow'!E$3)</f>
        <v>0</v>
      </c>
      <c r="F26" s="89">
        <f>SUMIFS('Unit Sales'!$Q:$Q,'Unit Sales'!$U:$U,'Monthly cashflow'!$B$26,'Unit Sales'!$S:$S,'Monthly cashflow'!F$3)</f>
        <v>0</v>
      </c>
      <c r="G26" s="89">
        <f>SUMIFS('Unit Sales'!$Q:$Q,'Unit Sales'!$U:$U,'Monthly cashflow'!$B$26,'Unit Sales'!$S:$S,'Monthly cashflow'!G$3)</f>
        <v>0</v>
      </c>
      <c r="H26" s="89">
        <f>SUMIFS('Unit Sales'!$Q:$Q,'Unit Sales'!$U:$U,'Monthly cashflow'!$B$26,'Unit Sales'!$S:$S,'Monthly cashflow'!H$3)</f>
        <v>0</v>
      </c>
      <c r="I26" s="89">
        <f>SUMIFS('Unit Sales'!$Q:$Q,'Unit Sales'!$U:$U,'Monthly cashflow'!$B$26,'Unit Sales'!$S:$S,'Monthly cashflow'!I$3)</f>
        <v>0</v>
      </c>
      <c r="J26" s="89">
        <f>SUMIFS('Unit Sales'!$Q:$Q,'Unit Sales'!$U:$U,'Monthly cashflow'!$B$26,'Unit Sales'!$S:$S,'Monthly cashflow'!J$3)</f>
        <v>0</v>
      </c>
      <c r="K26" s="89">
        <f>SUMIFS('Unit Sales'!$Q:$Q,'Unit Sales'!$U:$U,'Monthly cashflow'!$B$26,'Unit Sales'!$S:$S,'Monthly cashflow'!K$3)</f>
        <v>0</v>
      </c>
      <c r="L26" s="89">
        <f>SUMIFS('Unit Sales'!$Q:$Q,'Unit Sales'!$U:$U,'Monthly cashflow'!$B$26,'Unit Sales'!$S:$S,'Monthly cashflow'!L$3)</f>
        <v>0</v>
      </c>
      <c r="M26" s="89">
        <f>SUMIFS('Unit Sales'!$Q:$Q,'Unit Sales'!$U:$U,'Monthly cashflow'!$B$26,'Unit Sales'!$S:$S,'Monthly cashflow'!M$3)</f>
        <v>0</v>
      </c>
      <c r="N26" s="89">
        <f>SUMIFS('Unit Sales'!$Q:$Q,'Unit Sales'!$U:$U,'Monthly cashflow'!$B$26,'Unit Sales'!$S:$S,'Monthly cashflow'!N$3)</f>
        <v>0</v>
      </c>
      <c r="O26" s="89">
        <f>SUMIFS('Unit Sales'!$Q:$Q,'Unit Sales'!$U:$U,'Monthly cashflow'!$B$26,'Unit Sales'!$S:$S,'Monthly cashflow'!O$3)</f>
        <v>0</v>
      </c>
      <c r="P26" s="89">
        <f>SUMIFS('Unit Sales'!$Q:$Q,'Unit Sales'!$U:$U,'Monthly cashflow'!$B$26,'Unit Sales'!$S:$S,'Monthly cashflow'!P$3)</f>
        <v>0</v>
      </c>
      <c r="Q26" s="89">
        <f>SUMIFS('Unit Sales'!$Q:$Q,'Unit Sales'!$U:$U,'Monthly cashflow'!$B$26,'Unit Sales'!$S:$S,'Monthly cashflow'!Q$3)</f>
        <v>0</v>
      </c>
      <c r="R26" s="89">
        <f>SUMIFS('Unit Sales'!$Q:$Q,'Unit Sales'!$U:$U,'Monthly cashflow'!$B$26,'Unit Sales'!$S:$S,'Monthly cashflow'!R$3)</f>
        <v>0</v>
      </c>
      <c r="S26" s="89">
        <f>SUMIFS('Unit Sales'!$Q:$Q,'Unit Sales'!$U:$U,'Monthly cashflow'!$B$26,'Unit Sales'!$S:$S,'Monthly cashflow'!S$3)</f>
        <v>0</v>
      </c>
      <c r="T26" s="89">
        <f>SUMIFS('Unit Sales'!$Q:$Q,'Unit Sales'!$U:$U,'Monthly cashflow'!$B$26,'Unit Sales'!$S:$S,'Monthly cashflow'!T$3)</f>
        <v>0</v>
      </c>
      <c r="U26" s="89">
        <f>SUMIFS('Unit Sales'!$Q:$Q,'Unit Sales'!$U:$U,'Monthly cashflow'!$B$26,'Unit Sales'!$S:$S,'Monthly cashflow'!U$3)</f>
        <v>0</v>
      </c>
      <c r="V26" s="89">
        <f>SUMIFS('Unit Sales'!$Q:$Q,'Unit Sales'!$U:$U,'Monthly cashflow'!$B$26,'Unit Sales'!$S:$S,'Monthly cashflow'!V$3)</f>
        <v>0</v>
      </c>
      <c r="W26" s="89">
        <f>SUMIFS('Unit Sales'!$Q:$Q,'Unit Sales'!$U:$U,'Monthly cashflow'!$B$26,'Unit Sales'!$S:$S,'Monthly cashflow'!W$3)</f>
        <v>0</v>
      </c>
      <c r="X26" s="89">
        <f>SUMIFS('Unit Sales'!$Q:$Q,'Unit Sales'!$U:$U,'Monthly cashflow'!$B$26,'Unit Sales'!$S:$S,'Monthly cashflow'!X$3)</f>
        <v>0</v>
      </c>
      <c r="Y26" s="89">
        <f>SUMIFS('Unit Sales'!$Q:$Q,'Unit Sales'!$U:$U,'Monthly cashflow'!$B$26,'Unit Sales'!$S:$S,'Monthly cashflow'!Y$3)</f>
        <v>0</v>
      </c>
      <c r="Z26" s="89">
        <f>SUMIFS('Unit Sales'!$Q:$Q,'Unit Sales'!$U:$U,'Monthly cashflow'!$B$26,'Unit Sales'!$S:$S,'Monthly cashflow'!Z$3)</f>
        <v>0</v>
      </c>
      <c r="AA26" s="89">
        <f>SUMIFS('Unit Sales'!$Q:$Q,'Unit Sales'!$U:$U,'Monthly cashflow'!$B$26,'Unit Sales'!$S:$S,'Monthly cashflow'!AA$3)</f>
        <v>0</v>
      </c>
      <c r="AB26" s="89">
        <f>SUMIFS('Unit Sales'!$Q:$Q,'Unit Sales'!$U:$U,'Monthly cashflow'!$B$26,'Unit Sales'!$S:$S,'Monthly cashflow'!AB$3)</f>
        <v>0</v>
      </c>
      <c r="AC26" s="89">
        <f>SUMIFS('Unit Sales'!$Q:$Q,'Unit Sales'!$U:$U,'Monthly cashflow'!$B$26,'Unit Sales'!$S:$S,'Monthly cashflow'!AC$3)</f>
        <v>0</v>
      </c>
      <c r="AD26" s="89">
        <f>SUMIFS('Unit Sales'!$Q:$Q,'Unit Sales'!$U:$U,'Monthly cashflow'!$B$26,'Unit Sales'!$S:$S,'Monthly cashflow'!AD$3)</f>
        <v>0</v>
      </c>
      <c r="AE26" s="89">
        <f>SUMIFS('Unit Sales'!$Q:$Q,'Unit Sales'!$U:$U,'Monthly cashflow'!$B$26,'Unit Sales'!$S:$S,'Monthly cashflow'!AE$3)</f>
        <v>0</v>
      </c>
      <c r="AF26" s="89">
        <f>SUMIFS('Unit Sales'!$Q:$Q,'Unit Sales'!$U:$U,'Monthly cashflow'!$B$26,'Unit Sales'!$S:$S,'Monthly cashflow'!AF$3)</f>
        <v>0</v>
      </c>
      <c r="AG26" s="89">
        <f>SUMIFS('Unit Sales'!$Q:$Q,'Unit Sales'!$U:$U,'Monthly cashflow'!$B$26,'Unit Sales'!$S:$S,'Monthly cashflow'!AG$3)</f>
        <v>0</v>
      </c>
      <c r="AH26" s="89">
        <f>SUMIFS('Unit Sales'!$Q:$Q,'Unit Sales'!$U:$U,'Monthly cashflow'!$B$26,'Unit Sales'!$S:$S,'Monthly cashflow'!AH$3)</f>
        <v>0</v>
      </c>
      <c r="AI26" s="89">
        <f>SUMIFS('Unit Sales'!$Q:$Q,'Unit Sales'!$U:$U,'Monthly cashflow'!$B$26,'Unit Sales'!$S:$S,'Monthly cashflow'!AI$3)</f>
        <v>0</v>
      </c>
      <c r="AJ26" s="89">
        <f>SUMIFS('Unit Sales'!$Q:$Q,'Unit Sales'!$U:$U,'Monthly cashflow'!$B$26,'Unit Sales'!$S:$S,'Monthly cashflow'!AJ$3)</f>
        <v>0</v>
      </c>
      <c r="AK26" s="89">
        <f>SUMIFS('Unit Sales'!$Q:$Q,'Unit Sales'!$U:$U,'Monthly cashflow'!$B$26,'Unit Sales'!$S:$S,'Monthly cashflow'!AK$3)</f>
        <v>0</v>
      </c>
      <c r="AL26" s="89">
        <f>SUMIFS('Unit Sales'!$Q:$Q,'Unit Sales'!$U:$U,'Monthly cashflow'!$B$26,'Unit Sales'!$S:$S,'Monthly cashflow'!AL$3)</f>
        <v>0</v>
      </c>
      <c r="AM26" s="89">
        <f>SUMIFS('Unit Sales'!$Q:$Q,'Unit Sales'!$U:$U,'Monthly cashflow'!$B$26,'Unit Sales'!$S:$S,'Monthly cashflow'!AM$3)</f>
        <v>0</v>
      </c>
      <c r="AN26" s="89">
        <f>SUMIFS('Unit Sales'!$Q:$Q,'Unit Sales'!$U:$U,'Monthly cashflow'!$B$26,'Unit Sales'!$S:$S,'Monthly cashflow'!AN$3)</f>
        <v>0</v>
      </c>
      <c r="AO26" s="89">
        <f>SUMIFS('Unit Sales'!$Q:$Q,'Unit Sales'!$U:$U,'Monthly cashflow'!$B$26,'Unit Sales'!$S:$S,'Monthly cashflow'!AO$3)</f>
        <v>0</v>
      </c>
      <c r="AP26" s="89">
        <f>SUMIFS('Unit Sales'!$Q:$Q,'Unit Sales'!$U:$U,'Monthly cashflow'!$B$26,'Unit Sales'!$S:$S,'Monthly cashflow'!AP$3)</f>
        <v>0</v>
      </c>
      <c r="AQ26" s="89">
        <f>SUMIFS('Unit Sales'!$Q:$Q,'Unit Sales'!$U:$U,'Monthly cashflow'!$B$26,'Unit Sales'!$S:$S,'Monthly cashflow'!AQ$3)</f>
        <v>0</v>
      </c>
      <c r="AR26" s="89">
        <f>SUMIFS('Unit Sales'!$Q:$Q,'Unit Sales'!$U:$U,'Monthly cashflow'!$B$26,'Unit Sales'!$S:$S,'Monthly cashflow'!AR$3)</f>
        <v>0</v>
      </c>
      <c r="AS26" s="89">
        <f>SUMIFS('Unit Sales'!$Q:$Q,'Unit Sales'!$U:$U,'Monthly cashflow'!$B$26,'Unit Sales'!$S:$S,'Monthly cashflow'!AS$3)</f>
        <v>0</v>
      </c>
      <c r="AT26" s="89">
        <f>SUMIFS('Unit Sales'!$Q:$Q,'Unit Sales'!$U:$U,'Monthly cashflow'!$B$26,'Unit Sales'!$S:$S,'Monthly cashflow'!AT$3)</f>
        <v>0</v>
      </c>
      <c r="AU26" s="89">
        <f>SUMIFS('Unit Sales'!$Q:$Q,'Unit Sales'!$U:$U,'Monthly cashflow'!$B$26,'Unit Sales'!$S:$S,'Monthly cashflow'!AU$3)</f>
        <v>0</v>
      </c>
      <c r="AV26" s="89">
        <f>SUMIFS('Unit Sales'!$Q:$Q,'Unit Sales'!$U:$U,'Monthly cashflow'!$B$26,'Unit Sales'!$S:$S,'Monthly cashflow'!AV$3)</f>
        <v>0</v>
      </c>
      <c r="AW26" s="89">
        <f>SUMIFS('Unit Sales'!$Q:$Q,'Unit Sales'!$U:$U,'Monthly cashflow'!$B$26,'Unit Sales'!$S:$S,'Monthly cashflow'!AW$3)</f>
        <v>0</v>
      </c>
      <c r="AX26" s="89">
        <f>SUMIFS('Unit Sales'!$Q:$Q,'Unit Sales'!$U:$U,'Monthly cashflow'!$B$26,'Unit Sales'!$S:$S,'Monthly cashflow'!AX$3)</f>
        <v>0</v>
      </c>
      <c r="AY26" s="89">
        <f>SUMIFS('Unit Sales'!$Q:$Q,'Unit Sales'!$U:$U,'Monthly cashflow'!$B$26,'Unit Sales'!$S:$S,'Monthly cashflow'!AY$3)</f>
        <v>0</v>
      </c>
      <c r="AZ26" s="89">
        <f>SUMIFS('Unit Sales'!$Q:$Q,'Unit Sales'!$U:$U,'Monthly cashflow'!$B$26,'Unit Sales'!$S:$S,'Monthly cashflow'!AZ$3)</f>
        <v>0</v>
      </c>
      <c r="BA26" s="89">
        <f>SUMIFS('Unit Sales'!$Q:$Q,'Unit Sales'!$U:$U,'Monthly cashflow'!$B$26,'Unit Sales'!$S:$S,'Monthly cashflow'!BA$3)</f>
        <v>0</v>
      </c>
      <c r="BB26" s="89">
        <f>SUMIFS('Unit Sales'!$Q:$Q,'Unit Sales'!$U:$U,'Monthly cashflow'!$B$26,'Unit Sales'!$S:$S,'Monthly cashflow'!BB$3)</f>
        <v>0</v>
      </c>
      <c r="BC26" s="89">
        <f>SUMIFS('Unit Sales'!$Q:$Q,'Unit Sales'!$U:$U,'Monthly cashflow'!$B$26,'Unit Sales'!$S:$S,'Monthly cashflow'!BC$3)</f>
        <v>0</v>
      </c>
      <c r="BD26" s="89">
        <f>SUMIFS('Unit Sales'!$Q:$Q,'Unit Sales'!$U:$U,'Monthly cashflow'!$B$26,'Unit Sales'!$S:$S,'Monthly cashflow'!BD$3)</f>
        <v>0</v>
      </c>
      <c r="BE26" s="89">
        <f>SUMIFS('Unit Sales'!$Q:$Q,'Unit Sales'!$U:$U,'Monthly cashflow'!$B$26,'Unit Sales'!$S:$S,'Monthly cashflow'!BE$3)</f>
        <v>0</v>
      </c>
      <c r="BF26" s="89">
        <f>SUMIFS('Unit Sales'!$Q:$Q,'Unit Sales'!$U:$U,'Monthly cashflow'!$B$26,'Unit Sales'!$S:$S,'Monthly cashflow'!BF$3)</f>
        <v>0</v>
      </c>
      <c r="BG26" s="89">
        <f>SUMIFS('Unit Sales'!$Q:$Q,'Unit Sales'!$U:$U,'Monthly cashflow'!$B$26,'Unit Sales'!$S:$S,'Monthly cashflow'!BG$3)</f>
        <v>0</v>
      </c>
      <c r="BH26" s="89">
        <f>SUMIFS('Unit Sales'!$Q:$Q,'Unit Sales'!$U:$U,'Monthly cashflow'!$B$26,'Unit Sales'!$S:$S,'Monthly cashflow'!BH$3)</f>
        <v>0</v>
      </c>
      <c r="BI26" s="89">
        <f>SUMIFS('Unit Sales'!$Q:$Q,'Unit Sales'!$U:$U,'Monthly cashflow'!$B$26,'Unit Sales'!$S:$S,'Monthly cashflow'!BI$3)</f>
        <v>0</v>
      </c>
      <c r="BJ26" s="89">
        <f>SUMIFS('Unit Sales'!$Q:$Q,'Unit Sales'!$U:$U,'Monthly cashflow'!$B$26,'Unit Sales'!$S:$S,'Monthly cashflow'!BJ$3)</f>
        <v>0</v>
      </c>
      <c r="BK26" s="89">
        <f>SUMIFS('Unit Sales'!$Q:$Q,'Unit Sales'!$U:$U,'Monthly cashflow'!$B$26,'Unit Sales'!$S:$S,'Monthly cashflow'!BK$3)</f>
        <v>0</v>
      </c>
      <c r="BL26" s="89">
        <f>SUMIFS('Unit Sales'!$Q:$Q,'Unit Sales'!$U:$U,'Monthly cashflow'!$B$26,'Unit Sales'!$S:$S,'Monthly cashflow'!BL$3)</f>
        <v>0</v>
      </c>
      <c r="BM26" s="89">
        <f>SUMIFS('Unit Sales'!$Q:$Q,'Unit Sales'!$U:$U,'Monthly cashflow'!$B$26,'Unit Sales'!$S:$S,'Monthly cashflow'!BM$3)</f>
        <v>0</v>
      </c>
      <c r="BN26" s="89">
        <f>SUMIFS('Unit Sales'!$Q:$Q,'Unit Sales'!$U:$U,'Monthly cashflow'!$B$26,'Unit Sales'!$S:$S,'Monthly cashflow'!BN$3)</f>
        <v>0</v>
      </c>
      <c r="BO26" s="89">
        <f>SUMIFS('Unit Sales'!$Q:$Q,'Unit Sales'!$U:$U,'Monthly cashflow'!$B$26,'Unit Sales'!$S:$S,'Monthly cashflow'!BO$3)</f>
        <v>0</v>
      </c>
      <c r="BP26" s="89">
        <f>SUMIFS('Unit Sales'!$Q:$Q,'Unit Sales'!$U:$U,'Monthly cashflow'!$B$26,'Unit Sales'!$S:$S,'Monthly cashflow'!BP$3)</f>
        <v>0</v>
      </c>
      <c r="BQ26" s="89">
        <f>SUMIFS('Unit Sales'!$Q:$Q,'Unit Sales'!$U:$U,'Monthly cashflow'!$B$26,'Unit Sales'!$S:$S,'Monthly cashflow'!BQ$3)</f>
        <v>0</v>
      </c>
      <c r="BR26" s="89">
        <f>SUMIFS('Unit Sales'!$Q:$Q,'Unit Sales'!$U:$U,'Monthly cashflow'!$B$26,'Unit Sales'!$S:$S,'Monthly cashflow'!BR$3)</f>
        <v>0</v>
      </c>
      <c r="BS26" s="89">
        <f>SUMIFS('Unit Sales'!$Q:$Q,'Unit Sales'!$U:$U,'Monthly cashflow'!$B$26,'Unit Sales'!$S:$S,'Monthly cashflow'!BS$3)</f>
        <v>0</v>
      </c>
      <c r="BT26" s="89">
        <f>SUMIFS('Unit Sales'!$Q:$Q,'Unit Sales'!$U:$U,'Monthly cashflow'!$B$26,'Unit Sales'!$S:$S,'Monthly cashflow'!BT$3)</f>
        <v>0</v>
      </c>
      <c r="BU26" s="89">
        <f>SUMIFS('Unit Sales'!$Q:$Q,'Unit Sales'!$U:$U,'Monthly cashflow'!$B$26,'Unit Sales'!$S:$S,'Monthly cashflow'!BU$3)</f>
        <v>0</v>
      </c>
      <c r="BV26" s="89">
        <f>SUMIFS('Unit Sales'!$Q:$Q,'Unit Sales'!$U:$U,'Monthly cashflow'!$B$26,'Unit Sales'!$S:$S,'Monthly cashflow'!BV$3)</f>
        <v>0</v>
      </c>
      <c r="BW26" s="89">
        <f>SUMIFS('Unit Sales'!$Q:$Q,'Unit Sales'!$U:$U,'Monthly cashflow'!$B$26,'Unit Sales'!$S:$S,'Monthly cashflow'!BW$3)</f>
        <v>0</v>
      </c>
      <c r="BX26" s="89">
        <f>SUMIFS('Unit Sales'!$Q:$Q,'Unit Sales'!$U:$U,'Monthly cashflow'!$B$26,'Unit Sales'!$S:$S,'Monthly cashflow'!BX$3)</f>
        <v>0</v>
      </c>
      <c r="BY26" s="89">
        <f>SUMIFS('Unit Sales'!$Q:$Q,'Unit Sales'!$U:$U,'Monthly cashflow'!$B$26,'Unit Sales'!$S:$S,'Monthly cashflow'!BY$3)</f>
        <v>0</v>
      </c>
      <c r="BZ26" s="89">
        <f>SUMIFS('Unit Sales'!$Q:$Q,'Unit Sales'!$U:$U,'Monthly cashflow'!$B$26,'Unit Sales'!$S:$S,'Monthly cashflow'!BZ$3)</f>
        <v>0</v>
      </c>
      <c r="CA26" s="89">
        <f>SUMIFS('Unit Sales'!$Q:$Q,'Unit Sales'!$U:$U,'Monthly cashflow'!$B$26,'Unit Sales'!$S:$S,'Monthly cashflow'!CA$3)</f>
        <v>0</v>
      </c>
      <c r="CB26" s="89">
        <f>SUMIFS('Unit Sales'!$Q:$Q,'Unit Sales'!$U:$U,'Monthly cashflow'!$B$26,'Unit Sales'!$S:$S,'Monthly cashflow'!CB$3)</f>
        <v>0</v>
      </c>
      <c r="CC26" s="89">
        <f>SUMIFS('Unit Sales'!$Q:$Q,'Unit Sales'!$U:$U,'Monthly cashflow'!$B$26,'Unit Sales'!$S:$S,'Monthly cashflow'!CC$3)</f>
        <v>0</v>
      </c>
      <c r="CD26" s="89">
        <f>SUMIFS('Unit Sales'!$Q:$Q,'Unit Sales'!$U:$U,'Monthly cashflow'!$B$26,'Unit Sales'!$S:$S,'Monthly cashflow'!CD$3)</f>
        <v>0</v>
      </c>
      <c r="CE26" s="89">
        <f>SUMIFS('Unit Sales'!$Q:$Q,'Unit Sales'!$U:$U,'Monthly cashflow'!$B$26,'Unit Sales'!$S:$S,'Monthly cashflow'!CE$3)</f>
        <v>0</v>
      </c>
      <c r="CF26" s="89">
        <f>SUMIFS('Unit Sales'!$Q:$Q,'Unit Sales'!$U:$U,'Monthly cashflow'!$B$26,'Unit Sales'!$S:$S,'Monthly cashflow'!CF$3)</f>
        <v>0</v>
      </c>
      <c r="CG26" s="89">
        <f>SUMIFS('Unit Sales'!$Q:$Q,'Unit Sales'!$U:$U,'Monthly cashflow'!$B$26,'Unit Sales'!$S:$S,'Monthly cashflow'!CG$3)</f>
        <v>0</v>
      </c>
      <c r="CH26" s="89">
        <f>SUMIFS('Unit Sales'!$Q:$Q,'Unit Sales'!$U:$U,'Monthly cashflow'!$B$26,'Unit Sales'!$S:$S,'Monthly cashflow'!CH$3)</f>
        <v>0</v>
      </c>
      <c r="CI26" s="89">
        <f>SUMIFS('Unit Sales'!$Q:$Q,'Unit Sales'!$U:$U,'Monthly cashflow'!$B$26,'Unit Sales'!$S:$S,'Monthly cashflow'!CI$3)</f>
        <v>0</v>
      </c>
      <c r="CJ26" s="89">
        <f>SUMIFS('Unit Sales'!$Q:$Q,'Unit Sales'!$U:$U,'Monthly cashflow'!$B$26,'Unit Sales'!$S:$S,'Monthly cashflow'!CJ$3)</f>
        <v>0</v>
      </c>
      <c r="CK26" s="89">
        <f>SUMIFS('Unit Sales'!$Q:$Q,'Unit Sales'!$U:$U,'Monthly cashflow'!$B$26,'Unit Sales'!$S:$S,'Monthly cashflow'!CK$3)</f>
        <v>0</v>
      </c>
      <c r="CL26" s="89">
        <f>SUMIFS('Unit Sales'!$Q:$Q,'Unit Sales'!$U:$U,'Monthly cashflow'!$B$26,'Unit Sales'!$S:$S,'Monthly cashflow'!CL$3)</f>
        <v>0</v>
      </c>
      <c r="CM26" s="89">
        <f>SUMIFS('Unit Sales'!$Q:$Q,'Unit Sales'!$U:$U,'Monthly cashflow'!$B$26,'Unit Sales'!$S:$S,'Monthly cashflow'!CM$3)</f>
        <v>0</v>
      </c>
      <c r="CN26" s="89">
        <f>SUMIFS('Unit Sales'!$Q:$Q,'Unit Sales'!$U:$U,'Monthly cashflow'!$B$26,'Unit Sales'!$S:$S,'Monthly cashflow'!CN$3)</f>
        <v>0</v>
      </c>
      <c r="CO26" s="89">
        <f>SUMIFS('Unit Sales'!$Q:$Q,'Unit Sales'!$U:$U,'Monthly cashflow'!$B$26,'Unit Sales'!$S:$S,'Monthly cashflow'!CO$3)</f>
        <v>0</v>
      </c>
      <c r="CP26" s="89">
        <f>SUMIFS('Unit Sales'!$Q:$Q,'Unit Sales'!$U:$U,'Monthly cashflow'!$B$26,'Unit Sales'!$S:$S,'Monthly cashflow'!CP$3)</f>
        <v>0</v>
      </c>
      <c r="CQ26" s="89">
        <f>SUMIFS('Unit Sales'!$Q:$Q,'Unit Sales'!$U:$U,'Monthly cashflow'!$B$26,'Unit Sales'!$S:$S,'Monthly cashflow'!CQ$3)</f>
        <v>0</v>
      </c>
      <c r="CR26" s="89">
        <f>SUMIFS('Unit Sales'!$Q:$Q,'Unit Sales'!$U:$U,'Monthly cashflow'!$B$26,'Unit Sales'!$S:$S,'Monthly cashflow'!CR$3)</f>
        <v>0</v>
      </c>
      <c r="CS26" s="89">
        <f>SUMIFS('Unit Sales'!$Q:$Q,'Unit Sales'!$U:$U,'Monthly cashflow'!$B$26,'Unit Sales'!$S:$S,'Monthly cashflow'!CS$3)</f>
        <v>0</v>
      </c>
      <c r="CT26" s="89">
        <f>SUMIFS('Unit Sales'!$Q:$Q,'Unit Sales'!$U:$U,'Monthly cashflow'!$B$26,'Unit Sales'!$S:$S,'Monthly cashflow'!CT$3)</f>
        <v>0</v>
      </c>
      <c r="CU26" s="89">
        <f>SUMIFS('Unit Sales'!$Q:$Q,'Unit Sales'!$U:$U,'Monthly cashflow'!$B$26,'Unit Sales'!$S:$S,'Monthly cashflow'!CU$3)</f>
        <v>0</v>
      </c>
      <c r="CV26" s="89">
        <f>SUMIFS('Unit Sales'!$Q:$Q,'Unit Sales'!$U:$U,'Monthly cashflow'!$B$26,'Unit Sales'!$S:$S,'Monthly cashflow'!CV$3)</f>
        <v>0</v>
      </c>
      <c r="CW26" s="89">
        <f>SUMIFS('Unit Sales'!$Q:$Q,'Unit Sales'!$U:$U,'Monthly cashflow'!$B$26,'Unit Sales'!$S:$S,'Monthly cashflow'!CW$3)</f>
        <v>0</v>
      </c>
      <c r="CX26" s="89">
        <f>SUMIFS('Unit Sales'!$Q:$Q,'Unit Sales'!$U:$U,'Monthly cashflow'!$B$26,'Unit Sales'!$S:$S,'Monthly cashflow'!CX$3)</f>
        <v>0</v>
      </c>
      <c r="CY26" s="89">
        <f>SUMIFS('Unit Sales'!$Q:$Q,'Unit Sales'!$U:$U,'Monthly cashflow'!$B$26,'Unit Sales'!$S:$S,'Monthly cashflow'!CY$3)</f>
        <v>0</v>
      </c>
      <c r="CZ26" s="89">
        <f>SUMIFS('Unit Sales'!$Q:$Q,'Unit Sales'!$U:$U,'Monthly cashflow'!$B$26,'Unit Sales'!$S:$S,'Monthly cashflow'!CZ$3)</f>
        <v>0</v>
      </c>
      <c r="DA26" s="89">
        <f>SUMIFS('Unit Sales'!$Q:$Q,'Unit Sales'!$U:$U,'Monthly cashflow'!$B$26,'Unit Sales'!$S:$S,'Monthly cashflow'!DA$3)</f>
        <v>0</v>
      </c>
      <c r="DB26" s="89">
        <f>SUMIFS('Unit Sales'!$Q:$Q,'Unit Sales'!$U:$U,'Monthly cashflow'!$B$26,'Unit Sales'!$S:$S,'Monthly cashflow'!DB$3)</f>
        <v>0</v>
      </c>
      <c r="DC26" s="89">
        <f>SUMIFS('Unit Sales'!$Q:$Q,'Unit Sales'!$U:$U,'Monthly cashflow'!$B$26,'Unit Sales'!$S:$S,'Monthly cashflow'!DC$3)</f>
        <v>0</v>
      </c>
      <c r="DD26" s="89">
        <f>SUMIFS('Unit Sales'!$Q:$Q,'Unit Sales'!$U:$U,'Monthly cashflow'!$B$26,'Unit Sales'!$S:$S,'Monthly cashflow'!DD$3)</f>
        <v>0</v>
      </c>
      <c r="DE26" s="89">
        <f>SUMIFS('Unit Sales'!$Q:$Q,'Unit Sales'!$U:$U,'Monthly cashflow'!$B$26,'Unit Sales'!$S:$S,'Monthly cashflow'!DE$3)</f>
        <v>0</v>
      </c>
      <c r="DF26" s="89">
        <f>SUMIFS('Unit Sales'!$Q:$Q,'Unit Sales'!$U:$U,'Monthly cashflow'!$B$26,'Unit Sales'!$S:$S,'Monthly cashflow'!DF$3)</f>
        <v>0</v>
      </c>
      <c r="DG26" s="89">
        <f>SUMIFS('Unit Sales'!$Q:$Q,'Unit Sales'!$U:$U,'Monthly cashflow'!$B$26,'Unit Sales'!$S:$S,'Monthly cashflow'!DG$3)</f>
        <v>0</v>
      </c>
      <c r="DH26" s="89">
        <f>SUMIFS('Unit Sales'!$Q:$Q,'Unit Sales'!$U:$U,'Monthly cashflow'!$B$26,'Unit Sales'!$S:$S,'Monthly cashflow'!DH$3)</f>
        <v>0</v>
      </c>
      <c r="DI26" s="89">
        <f>SUMIFS('Unit Sales'!$Q:$Q,'Unit Sales'!$U:$U,'Monthly cashflow'!$B$26,'Unit Sales'!$S:$S,'Monthly cashflow'!DI$3)</f>
        <v>0</v>
      </c>
      <c r="DJ26" s="89">
        <f>SUMIFS('Unit Sales'!$Q:$Q,'Unit Sales'!$U:$U,'Monthly cashflow'!$B$26,'Unit Sales'!$S:$S,'Monthly cashflow'!DJ$3)</f>
        <v>0</v>
      </c>
      <c r="DK26" s="89">
        <f>SUMIFS('Unit Sales'!$Q:$Q,'Unit Sales'!$U:$U,'Monthly cashflow'!$B$26,'Unit Sales'!$S:$S,'Monthly cashflow'!DK$3)</f>
        <v>0</v>
      </c>
      <c r="DL26" s="89">
        <f>SUMIFS('Unit Sales'!$Q:$Q,'Unit Sales'!$U:$U,'Monthly cashflow'!$B$26,'Unit Sales'!$S:$S,'Monthly cashflow'!DL$3)</f>
        <v>0</v>
      </c>
      <c r="DM26" s="89">
        <f>SUMIFS('Unit Sales'!$Q:$Q,'Unit Sales'!$U:$U,'Monthly cashflow'!$B$26,'Unit Sales'!$S:$S,'Monthly cashflow'!DM$3)</f>
        <v>0</v>
      </c>
      <c r="DN26" s="89">
        <f>SUMIFS('Unit Sales'!$Q:$Q,'Unit Sales'!$U:$U,'Monthly cashflow'!$B$26,'Unit Sales'!$S:$S,'Monthly cashflow'!DN$3)</f>
        <v>0</v>
      </c>
      <c r="DO26" s="89">
        <f>SUMIFS('Unit Sales'!$Q:$Q,'Unit Sales'!$U:$U,'Monthly cashflow'!$B$26,'Unit Sales'!$S:$S,'Monthly cashflow'!DO$3)</f>
        <v>0</v>
      </c>
      <c r="DP26" s="89">
        <f>SUMIFS('Unit Sales'!$Q:$Q,'Unit Sales'!$U:$U,'Monthly cashflow'!$B$26,'Unit Sales'!$S:$S,'Monthly cashflow'!DP$3)</f>
        <v>0</v>
      </c>
      <c r="DQ26" s="89">
        <f>SUMIFS('Unit Sales'!$Q:$Q,'Unit Sales'!$U:$U,'Monthly cashflow'!$B$26,'Unit Sales'!$S:$S,'Monthly cashflow'!DQ$3)</f>
        <v>0</v>
      </c>
      <c r="DR26" s="89">
        <f>SUMIFS('Unit Sales'!$Q:$Q,'Unit Sales'!$U:$U,'Monthly cashflow'!$B$26,'Unit Sales'!$S:$S,'Monthly cashflow'!DR$3)</f>
        <v>0</v>
      </c>
      <c r="DS26" s="89">
        <f>SUMIFS('Unit Sales'!$Q:$Q,'Unit Sales'!$U:$U,'Monthly cashflow'!$B$26,'Unit Sales'!$S:$S,'Monthly cashflow'!DS$3)</f>
        <v>0</v>
      </c>
      <c r="DT26" s="89">
        <f>SUMIFS('Unit Sales'!$Q:$Q,'Unit Sales'!$U:$U,'Monthly cashflow'!$B$26,'Unit Sales'!$S:$S,'Monthly cashflow'!DT$3)</f>
        <v>0</v>
      </c>
    </row>
    <row r="27" spans="2:124" x14ac:dyDescent="0.3">
      <c r="B27" s="26" t="s">
        <v>28</v>
      </c>
      <c r="C27" s="27"/>
      <c r="D27" s="100">
        <f t="shared" si="0"/>
        <v>0</v>
      </c>
      <c r="E27" s="101">
        <f>E26+E25+E14</f>
        <v>0</v>
      </c>
      <c r="F27" s="101">
        <f>F26+F25+F14</f>
        <v>0</v>
      </c>
      <c r="G27" s="101">
        <f t="shared" ref="G27:BL27" si="62">G26+G25+G14</f>
        <v>0</v>
      </c>
      <c r="H27" s="101">
        <f t="shared" si="62"/>
        <v>0</v>
      </c>
      <c r="I27" s="101">
        <f t="shared" si="62"/>
        <v>0</v>
      </c>
      <c r="J27" s="101">
        <f t="shared" si="62"/>
        <v>0</v>
      </c>
      <c r="K27" s="101">
        <f t="shared" si="62"/>
        <v>0</v>
      </c>
      <c r="L27" s="101">
        <f t="shared" si="62"/>
        <v>0</v>
      </c>
      <c r="M27" s="101">
        <f t="shared" si="62"/>
        <v>0</v>
      </c>
      <c r="N27" s="101">
        <f t="shared" si="62"/>
        <v>0</v>
      </c>
      <c r="O27" s="101">
        <f t="shared" si="62"/>
        <v>0</v>
      </c>
      <c r="P27" s="101">
        <f t="shared" si="62"/>
        <v>0</v>
      </c>
      <c r="Q27" s="101">
        <f t="shared" si="62"/>
        <v>0</v>
      </c>
      <c r="R27" s="101">
        <f t="shared" si="62"/>
        <v>0</v>
      </c>
      <c r="S27" s="101">
        <f t="shared" si="62"/>
        <v>0</v>
      </c>
      <c r="T27" s="101">
        <f t="shared" si="62"/>
        <v>0</v>
      </c>
      <c r="U27" s="101">
        <f t="shared" si="62"/>
        <v>0</v>
      </c>
      <c r="V27" s="101">
        <f t="shared" si="62"/>
        <v>0</v>
      </c>
      <c r="W27" s="101">
        <f t="shared" si="62"/>
        <v>0</v>
      </c>
      <c r="X27" s="101">
        <f t="shared" si="62"/>
        <v>0</v>
      </c>
      <c r="Y27" s="101">
        <f t="shared" si="62"/>
        <v>0</v>
      </c>
      <c r="Z27" s="101">
        <f t="shared" si="62"/>
        <v>0</v>
      </c>
      <c r="AA27" s="101">
        <f t="shared" si="62"/>
        <v>0</v>
      </c>
      <c r="AB27" s="101">
        <f t="shared" si="62"/>
        <v>0</v>
      </c>
      <c r="AC27" s="101">
        <f t="shared" si="62"/>
        <v>0</v>
      </c>
      <c r="AD27" s="101">
        <f t="shared" si="62"/>
        <v>0</v>
      </c>
      <c r="AE27" s="101">
        <f t="shared" si="62"/>
        <v>0</v>
      </c>
      <c r="AF27" s="101">
        <f t="shared" si="62"/>
        <v>0</v>
      </c>
      <c r="AG27" s="101">
        <f t="shared" si="62"/>
        <v>0</v>
      </c>
      <c r="AH27" s="101">
        <f t="shared" si="62"/>
        <v>0</v>
      </c>
      <c r="AI27" s="101">
        <f t="shared" si="62"/>
        <v>0</v>
      </c>
      <c r="AJ27" s="101">
        <f t="shared" si="62"/>
        <v>0</v>
      </c>
      <c r="AK27" s="101">
        <f t="shared" si="62"/>
        <v>0</v>
      </c>
      <c r="AL27" s="101">
        <f t="shared" si="62"/>
        <v>0</v>
      </c>
      <c r="AM27" s="101">
        <f t="shared" si="62"/>
        <v>0</v>
      </c>
      <c r="AN27" s="101">
        <f t="shared" si="62"/>
        <v>0</v>
      </c>
      <c r="AO27" s="101">
        <f t="shared" si="62"/>
        <v>0</v>
      </c>
      <c r="AP27" s="101">
        <f t="shared" si="62"/>
        <v>0</v>
      </c>
      <c r="AQ27" s="101">
        <f t="shared" si="62"/>
        <v>0</v>
      </c>
      <c r="AR27" s="101">
        <f t="shared" si="62"/>
        <v>0</v>
      </c>
      <c r="AS27" s="101">
        <f t="shared" si="62"/>
        <v>0</v>
      </c>
      <c r="AT27" s="101">
        <f t="shared" si="62"/>
        <v>0</v>
      </c>
      <c r="AU27" s="101">
        <f t="shared" si="62"/>
        <v>0</v>
      </c>
      <c r="AV27" s="101">
        <f t="shared" si="62"/>
        <v>0</v>
      </c>
      <c r="AW27" s="101">
        <f t="shared" si="62"/>
        <v>0</v>
      </c>
      <c r="AX27" s="101">
        <f t="shared" si="62"/>
        <v>0</v>
      </c>
      <c r="AY27" s="101">
        <f t="shared" si="62"/>
        <v>0</v>
      </c>
      <c r="AZ27" s="101">
        <f t="shared" si="62"/>
        <v>0</v>
      </c>
      <c r="BA27" s="101">
        <f t="shared" si="62"/>
        <v>0</v>
      </c>
      <c r="BB27" s="101">
        <f t="shared" si="62"/>
        <v>0</v>
      </c>
      <c r="BC27" s="101">
        <f t="shared" si="62"/>
        <v>0</v>
      </c>
      <c r="BD27" s="101">
        <f t="shared" si="62"/>
        <v>0</v>
      </c>
      <c r="BE27" s="101">
        <f t="shared" si="62"/>
        <v>0</v>
      </c>
      <c r="BF27" s="101">
        <f t="shared" si="62"/>
        <v>0</v>
      </c>
      <c r="BG27" s="101">
        <f t="shared" si="62"/>
        <v>0</v>
      </c>
      <c r="BH27" s="101">
        <f t="shared" si="62"/>
        <v>0</v>
      </c>
      <c r="BI27" s="101">
        <f t="shared" si="62"/>
        <v>0</v>
      </c>
      <c r="BJ27" s="101">
        <f t="shared" si="62"/>
        <v>0</v>
      </c>
      <c r="BK27" s="101">
        <f t="shared" si="62"/>
        <v>0</v>
      </c>
      <c r="BL27" s="101">
        <f t="shared" si="62"/>
        <v>0</v>
      </c>
      <c r="BM27" s="101">
        <f t="shared" ref="BM27:DT27" si="63">BM26+BM25+BM14</f>
        <v>0</v>
      </c>
      <c r="BN27" s="101">
        <f t="shared" si="63"/>
        <v>0</v>
      </c>
      <c r="BO27" s="101">
        <f t="shared" si="63"/>
        <v>0</v>
      </c>
      <c r="BP27" s="101">
        <f t="shared" si="63"/>
        <v>0</v>
      </c>
      <c r="BQ27" s="101">
        <f t="shared" si="63"/>
        <v>0</v>
      </c>
      <c r="BR27" s="101">
        <f t="shared" si="63"/>
        <v>0</v>
      </c>
      <c r="BS27" s="101">
        <f t="shared" si="63"/>
        <v>0</v>
      </c>
      <c r="BT27" s="101">
        <f t="shared" si="63"/>
        <v>0</v>
      </c>
      <c r="BU27" s="101">
        <f t="shared" si="63"/>
        <v>0</v>
      </c>
      <c r="BV27" s="101">
        <f t="shared" si="63"/>
        <v>0</v>
      </c>
      <c r="BW27" s="101">
        <f t="shared" si="63"/>
        <v>0</v>
      </c>
      <c r="BX27" s="101">
        <f t="shared" si="63"/>
        <v>0</v>
      </c>
      <c r="BY27" s="101">
        <f t="shared" si="63"/>
        <v>0</v>
      </c>
      <c r="BZ27" s="101">
        <f t="shared" si="63"/>
        <v>0</v>
      </c>
      <c r="CA27" s="101">
        <f t="shared" si="63"/>
        <v>0</v>
      </c>
      <c r="CB27" s="101">
        <f t="shared" si="63"/>
        <v>0</v>
      </c>
      <c r="CC27" s="101">
        <f t="shared" si="63"/>
        <v>0</v>
      </c>
      <c r="CD27" s="101">
        <f t="shared" si="63"/>
        <v>0</v>
      </c>
      <c r="CE27" s="101">
        <f t="shared" si="63"/>
        <v>0</v>
      </c>
      <c r="CF27" s="101">
        <f t="shared" si="63"/>
        <v>0</v>
      </c>
      <c r="CG27" s="101">
        <f t="shared" si="63"/>
        <v>0</v>
      </c>
      <c r="CH27" s="101">
        <f t="shared" si="63"/>
        <v>0</v>
      </c>
      <c r="CI27" s="101">
        <f t="shared" si="63"/>
        <v>0</v>
      </c>
      <c r="CJ27" s="101">
        <f t="shared" si="63"/>
        <v>0</v>
      </c>
      <c r="CK27" s="101">
        <f t="shared" si="63"/>
        <v>0</v>
      </c>
      <c r="CL27" s="101">
        <f t="shared" si="63"/>
        <v>0</v>
      </c>
      <c r="CM27" s="101">
        <f t="shared" si="63"/>
        <v>0</v>
      </c>
      <c r="CN27" s="101">
        <f t="shared" si="63"/>
        <v>0</v>
      </c>
      <c r="CO27" s="101">
        <f t="shared" si="63"/>
        <v>0</v>
      </c>
      <c r="CP27" s="101">
        <f t="shared" si="63"/>
        <v>0</v>
      </c>
      <c r="CQ27" s="101">
        <f t="shared" si="63"/>
        <v>0</v>
      </c>
      <c r="CR27" s="101">
        <f t="shared" si="63"/>
        <v>0</v>
      </c>
      <c r="CS27" s="101">
        <f t="shared" si="63"/>
        <v>0</v>
      </c>
      <c r="CT27" s="101">
        <f t="shared" si="63"/>
        <v>0</v>
      </c>
      <c r="CU27" s="101">
        <f t="shared" si="63"/>
        <v>0</v>
      </c>
      <c r="CV27" s="101">
        <f t="shared" si="63"/>
        <v>0</v>
      </c>
      <c r="CW27" s="101">
        <f t="shared" si="63"/>
        <v>0</v>
      </c>
      <c r="CX27" s="101">
        <f t="shared" si="63"/>
        <v>0</v>
      </c>
      <c r="CY27" s="101">
        <f t="shared" si="63"/>
        <v>0</v>
      </c>
      <c r="CZ27" s="101">
        <f t="shared" si="63"/>
        <v>0</v>
      </c>
      <c r="DA27" s="101">
        <f t="shared" si="63"/>
        <v>0</v>
      </c>
      <c r="DB27" s="101">
        <f t="shared" si="63"/>
        <v>0</v>
      </c>
      <c r="DC27" s="101">
        <f t="shared" si="63"/>
        <v>0</v>
      </c>
      <c r="DD27" s="101">
        <f t="shared" si="63"/>
        <v>0</v>
      </c>
      <c r="DE27" s="101">
        <f t="shared" si="63"/>
        <v>0</v>
      </c>
      <c r="DF27" s="101">
        <f t="shared" si="63"/>
        <v>0</v>
      </c>
      <c r="DG27" s="101">
        <f t="shared" si="63"/>
        <v>0</v>
      </c>
      <c r="DH27" s="101">
        <f t="shared" si="63"/>
        <v>0</v>
      </c>
      <c r="DI27" s="101">
        <f t="shared" si="63"/>
        <v>0</v>
      </c>
      <c r="DJ27" s="101">
        <f t="shared" si="63"/>
        <v>0</v>
      </c>
      <c r="DK27" s="101">
        <f t="shared" si="63"/>
        <v>0</v>
      </c>
      <c r="DL27" s="101">
        <f t="shared" si="63"/>
        <v>0</v>
      </c>
      <c r="DM27" s="101">
        <f t="shared" si="63"/>
        <v>0</v>
      </c>
      <c r="DN27" s="101">
        <f t="shared" si="63"/>
        <v>0</v>
      </c>
      <c r="DO27" s="101">
        <f t="shared" si="63"/>
        <v>0</v>
      </c>
      <c r="DP27" s="101">
        <f t="shared" si="63"/>
        <v>0</v>
      </c>
      <c r="DQ27" s="101">
        <f t="shared" si="63"/>
        <v>0</v>
      </c>
      <c r="DR27" s="101">
        <f t="shared" si="63"/>
        <v>0</v>
      </c>
      <c r="DS27" s="101">
        <f t="shared" si="63"/>
        <v>0</v>
      </c>
      <c r="DT27" s="101">
        <f t="shared" si="63"/>
        <v>0</v>
      </c>
    </row>
    <row r="28" spans="2:124" x14ac:dyDescent="0.3">
      <c r="B28" s="21" t="s">
        <v>673</v>
      </c>
      <c r="C28" s="28"/>
      <c r="D28" s="88">
        <f t="shared" si="0"/>
        <v>0</v>
      </c>
      <c r="E28" s="89">
        <f t="shared" ref="E28:W28" si="64">(E25/(1+0.09)*(0.09))+((E14+E26)/(1+0.135)*(0.135))</f>
        <v>0</v>
      </c>
      <c r="F28" s="89">
        <f t="shared" si="64"/>
        <v>0</v>
      </c>
      <c r="G28" s="89">
        <f t="shared" si="64"/>
        <v>0</v>
      </c>
      <c r="H28" s="89">
        <f t="shared" si="64"/>
        <v>0</v>
      </c>
      <c r="I28" s="89">
        <f t="shared" si="64"/>
        <v>0</v>
      </c>
      <c r="J28" s="89">
        <f t="shared" si="64"/>
        <v>0</v>
      </c>
      <c r="K28" s="89">
        <f t="shared" si="64"/>
        <v>0</v>
      </c>
      <c r="L28" s="89">
        <f t="shared" si="64"/>
        <v>0</v>
      </c>
      <c r="M28" s="89">
        <f t="shared" si="64"/>
        <v>0</v>
      </c>
      <c r="N28" s="89">
        <f t="shared" si="64"/>
        <v>0</v>
      </c>
      <c r="O28" s="89">
        <f t="shared" si="64"/>
        <v>0</v>
      </c>
      <c r="P28" s="89">
        <f t="shared" si="64"/>
        <v>0</v>
      </c>
      <c r="Q28" s="89">
        <f t="shared" si="64"/>
        <v>0</v>
      </c>
      <c r="R28" s="89">
        <f t="shared" si="64"/>
        <v>0</v>
      </c>
      <c r="S28" s="89">
        <f t="shared" si="64"/>
        <v>0</v>
      </c>
      <c r="T28" s="89">
        <f t="shared" si="64"/>
        <v>0</v>
      </c>
      <c r="U28" s="89">
        <f t="shared" si="64"/>
        <v>0</v>
      </c>
      <c r="V28" s="89">
        <f t="shared" si="64"/>
        <v>0</v>
      </c>
      <c r="W28" s="89">
        <f t="shared" si="64"/>
        <v>0</v>
      </c>
      <c r="X28" s="89">
        <f>(X25/(1+0.09)*(0.09))+((X14+X26)/(1+0.135)*(0.135))</f>
        <v>0</v>
      </c>
      <c r="Y28" s="89">
        <f t="shared" ref="Y28:CJ28" si="65">(Y25/(1+0.09)*(0.09))+((Y14+Y26)/(1+0.135)*(0.135))</f>
        <v>0</v>
      </c>
      <c r="Z28" s="89">
        <f t="shared" si="65"/>
        <v>0</v>
      </c>
      <c r="AA28" s="89">
        <f t="shared" si="65"/>
        <v>0</v>
      </c>
      <c r="AB28" s="89">
        <f t="shared" si="65"/>
        <v>0</v>
      </c>
      <c r="AC28" s="89">
        <f t="shared" si="65"/>
        <v>0</v>
      </c>
      <c r="AD28" s="89">
        <f t="shared" si="65"/>
        <v>0</v>
      </c>
      <c r="AE28" s="89">
        <f t="shared" si="65"/>
        <v>0</v>
      </c>
      <c r="AF28" s="89">
        <f t="shared" si="65"/>
        <v>0</v>
      </c>
      <c r="AG28" s="89">
        <f t="shared" si="65"/>
        <v>0</v>
      </c>
      <c r="AH28" s="89">
        <f t="shared" si="65"/>
        <v>0</v>
      </c>
      <c r="AI28" s="89">
        <f t="shared" si="65"/>
        <v>0</v>
      </c>
      <c r="AJ28" s="89">
        <f t="shared" si="65"/>
        <v>0</v>
      </c>
      <c r="AK28" s="89">
        <f t="shared" si="65"/>
        <v>0</v>
      </c>
      <c r="AL28" s="89">
        <f t="shared" si="65"/>
        <v>0</v>
      </c>
      <c r="AM28" s="89">
        <f t="shared" si="65"/>
        <v>0</v>
      </c>
      <c r="AN28" s="89">
        <f t="shared" si="65"/>
        <v>0</v>
      </c>
      <c r="AO28" s="89">
        <f t="shared" si="65"/>
        <v>0</v>
      </c>
      <c r="AP28" s="89">
        <f t="shared" si="65"/>
        <v>0</v>
      </c>
      <c r="AQ28" s="89">
        <f t="shared" si="65"/>
        <v>0</v>
      </c>
      <c r="AR28" s="89">
        <f t="shared" si="65"/>
        <v>0</v>
      </c>
      <c r="AS28" s="89">
        <f t="shared" si="65"/>
        <v>0</v>
      </c>
      <c r="AT28" s="89">
        <f t="shared" si="65"/>
        <v>0</v>
      </c>
      <c r="AU28" s="89">
        <f t="shared" si="65"/>
        <v>0</v>
      </c>
      <c r="AV28" s="89">
        <f t="shared" si="65"/>
        <v>0</v>
      </c>
      <c r="AW28" s="89">
        <f t="shared" si="65"/>
        <v>0</v>
      </c>
      <c r="AX28" s="89">
        <f t="shared" si="65"/>
        <v>0</v>
      </c>
      <c r="AY28" s="89">
        <f t="shared" si="65"/>
        <v>0</v>
      </c>
      <c r="AZ28" s="89">
        <f t="shared" si="65"/>
        <v>0</v>
      </c>
      <c r="BA28" s="89">
        <f t="shared" si="65"/>
        <v>0</v>
      </c>
      <c r="BB28" s="89">
        <f t="shared" si="65"/>
        <v>0</v>
      </c>
      <c r="BC28" s="89">
        <f t="shared" si="65"/>
        <v>0</v>
      </c>
      <c r="BD28" s="89">
        <f t="shared" si="65"/>
        <v>0</v>
      </c>
      <c r="BE28" s="89">
        <f t="shared" si="65"/>
        <v>0</v>
      </c>
      <c r="BF28" s="89">
        <f t="shared" si="65"/>
        <v>0</v>
      </c>
      <c r="BG28" s="89">
        <f t="shared" si="65"/>
        <v>0</v>
      </c>
      <c r="BH28" s="89">
        <f t="shared" si="65"/>
        <v>0</v>
      </c>
      <c r="BI28" s="89">
        <f t="shared" si="65"/>
        <v>0</v>
      </c>
      <c r="BJ28" s="89">
        <f t="shared" si="65"/>
        <v>0</v>
      </c>
      <c r="BK28" s="89">
        <f t="shared" si="65"/>
        <v>0</v>
      </c>
      <c r="BL28" s="89">
        <f t="shared" si="65"/>
        <v>0</v>
      </c>
      <c r="BM28" s="89">
        <f t="shared" si="65"/>
        <v>0</v>
      </c>
      <c r="BN28" s="89">
        <f t="shared" si="65"/>
        <v>0</v>
      </c>
      <c r="BO28" s="89">
        <f t="shared" si="65"/>
        <v>0</v>
      </c>
      <c r="BP28" s="89">
        <f t="shared" si="65"/>
        <v>0</v>
      </c>
      <c r="BQ28" s="89">
        <f t="shared" si="65"/>
        <v>0</v>
      </c>
      <c r="BR28" s="89">
        <f t="shared" si="65"/>
        <v>0</v>
      </c>
      <c r="BS28" s="89">
        <f t="shared" si="65"/>
        <v>0</v>
      </c>
      <c r="BT28" s="89">
        <f t="shared" si="65"/>
        <v>0</v>
      </c>
      <c r="BU28" s="89">
        <f t="shared" si="65"/>
        <v>0</v>
      </c>
      <c r="BV28" s="89">
        <f t="shared" si="65"/>
        <v>0</v>
      </c>
      <c r="BW28" s="89">
        <f t="shared" si="65"/>
        <v>0</v>
      </c>
      <c r="BX28" s="89">
        <f t="shared" si="65"/>
        <v>0</v>
      </c>
      <c r="BY28" s="89">
        <f t="shared" si="65"/>
        <v>0</v>
      </c>
      <c r="BZ28" s="89">
        <f t="shared" si="65"/>
        <v>0</v>
      </c>
      <c r="CA28" s="89">
        <f t="shared" si="65"/>
        <v>0</v>
      </c>
      <c r="CB28" s="89">
        <f t="shared" si="65"/>
        <v>0</v>
      </c>
      <c r="CC28" s="89">
        <f t="shared" si="65"/>
        <v>0</v>
      </c>
      <c r="CD28" s="89">
        <f t="shared" si="65"/>
        <v>0</v>
      </c>
      <c r="CE28" s="89">
        <f t="shared" si="65"/>
        <v>0</v>
      </c>
      <c r="CF28" s="89">
        <f t="shared" si="65"/>
        <v>0</v>
      </c>
      <c r="CG28" s="89">
        <f t="shared" si="65"/>
        <v>0</v>
      </c>
      <c r="CH28" s="89">
        <f t="shared" si="65"/>
        <v>0</v>
      </c>
      <c r="CI28" s="89">
        <f t="shared" si="65"/>
        <v>0</v>
      </c>
      <c r="CJ28" s="89">
        <f t="shared" si="65"/>
        <v>0</v>
      </c>
      <c r="CK28" s="89">
        <f t="shared" ref="CK28:DT28" si="66">(CK25/(1+0.09)*(0.09))+((CK14+CK26)/(1+0.135)*(0.135))</f>
        <v>0</v>
      </c>
      <c r="CL28" s="89">
        <f t="shared" si="66"/>
        <v>0</v>
      </c>
      <c r="CM28" s="89">
        <f t="shared" si="66"/>
        <v>0</v>
      </c>
      <c r="CN28" s="89">
        <f t="shared" si="66"/>
        <v>0</v>
      </c>
      <c r="CO28" s="89">
        <f t="shared" si="66"/>
        <v>0</v>
      </c>
      <c r="CP28" s="89">
        <f t="shared" si="66"/>
        <v>0</v>
      </c>
      <c r="CQ28" s="89">
        <f t="shared" si="66"/>
        <v>0</v>
      </c>
      <c r="CR28" s="89">
        <f t="shared" si="66"/>
        <v>0</v>
      </c>
      <c r="CS28" s="89">
        <f t="shared" si="66"/>
        <v>0</v>
      </c>
      <c r="CT28" s="89">
        <f t="shared" si="66"/>
        <v>0</v>
      </c>
      <c r="CU28" s="89">
        <f t="shared" si="66"/>
        <v>0</v>
      </c>
      <c r="CV28" s="89">
        <f t="shared" si="66"/>
        <v>0</v>
      </c>
      <c r="CW28" s="89">
        <f t="shared" si="66"/>
        <v>0</v>
      </c>
      <c r="CX28" s="89">
        <f t="shared" si="66"/>
        <v>0</v>
      </c>
      <c r="CY28" s="89">
        <f t="shared" si="66"/>
        <v>0</v>
      </c>
      <c r="CZ28" s="89">
        <f t="shared" si="66"/>
        <v>0</v>
      </c>
      <c r="DA28" s="89">
        <f t="shared" si="66"/>
        <v>0</v>
      </c>
      <c r="DB28" s="89">
        <f t="shared" si="66"/>
        <v>0</v>
      </c>
      <c r="DC28" s="89">
        <f t="shared" si="66"/>
        <v>0</v>
      </c>
      <c r="DD28" s="89">
        <f t="shared" si="66"/>
        <v>0</v>
      </c>
      <c r="DE28" s="89">
        <f t="shared" si="66"/>
        <v>0</v>
      </c>
      <c r="DF28" s="89">
        <f t="shared" si="66"/>
        <v>0</v>
      </c>
      <c r="DG28" s="89">
        <f t="shared" si="66"/>
        <v>0</v>
      </c>
      <c r="DH28" s="89">
        <f t="shared" si="66"/>
        <v>0</v>
      </c>
      <c r="DI28" s="89">
        <f t="shared" si="66"/>
        <v>0</v>
      </c>
      <c r="DJ28" s="89">
        <f t="shared" si="66"/>
        <v>0</v>
      </c>
      <c r="DK28" s="89">
        <f t="shared" si="66"/>
        <v>0</v>
      </c>
      <c r="DL28" s="89">
        <f t="shared" si="66"/>
        <v>0</v>
      </c>
      <c r="DM28" s="89">
        <f t="shared" si="66"/>
        <v>0</v>
      </c>
      <c r="DN28" s="89">
        <f t="shared" si="66"/>
        <v>0</v>
      </c>
      <c r="DO28" s="89">
        <f t="shared" si="66"/>
        <v>0</v>
      </c>
      <c r="DP28" s="89">
        <f t="shared" si="66"/>
        <v>0</v>
      </c>
      <c r="DQ28" s="89">
        <f t="shared" si="66"/>
        <v>0</v>
      </c>
      <c r="DR28" s="89">
        <f t="shared" si="66"/>
        <v>0</v>
      </c>
      <c r="DS28" s="89">
        <f t="shared" si="66"/>
        <v>0</v>
      </c>
      <c r="DT28" s="89">
        <f t="shared" si="66"/>
        <v>0</v>
      </c>
    </row>
    <row r="29" spans="2:124" x14ac:dyDescent="0.3">
      <c r="B29" s="21" t="s">
        <v>313</v>
      </c>
      <c r="C29" s="28">
        <f>Overview!B55</f>
        <v>0</v>
      </c>
      <c r="D29" s="88">
        <f t="shared" si="0"/>
        <v>0</v>
      </c>
      <c r="E29" s="89">
        <f>E27*$C$29*1.23</f>
        <v>0</v>
      </c>
      <c r="F29" s="89">
        <f t="shared" ref="F29:BL29" si="67">F27*$C$29*1.23</f>
        <v>0</v>
      </c>
      <c r="G29" s="89">
        <f t="shared" si="67"/>
        <v>0</v>
      </c>
      <c r="H29" s="89">
        <f t="shared" si="67"/>
        <v>0</v>
      </c>
      <c r="I29" s="89">
        <f t="shared" si="67"/>
        <v>0</v>
      </c>
      <c r="J29" s="89">
        <f t="shared" si="67"/>
        <v>0</v>
      </c>
      <c r="K29" s="89">
        <f t="shared" si="67"/>
        <v>0</v>
      </c>
      <c r="L29" s="89">
        <f t="shared" si="67"/>
        <v>0</v>
      </c>
      <c r="M29" s="89">
        <f t="shared" si="67"/>
        <v>0</v>
      </c>
      <c r="N29" s="89">
        <f t="shared" si="67"/>
        <v>0</v>
      </c>
      <c r="O29" s="89">
        <f t="shared" si="67"/>
        <v>0</v>
      </c>
      <c r="P29" s="89">
        <f t="shared" si="67"/>
        <v>0</v>
      </c>
      <c r="Q29" s="89">
        <f t="shared" si="67"/>
        <v>0</v>
      </c>
      <c r="R29" s="89">
        <f t="shared" si="67"/>
        <v>0</v>
      </c>
      <c r="S29" s="89">
        <f t="shared" si="67"/>
        <v>0</v>
      </c>
      <c r="T29" s="89">
        <f t="shared" si="67"/>
        <v>0</v>
      </c>
      <c r="U29" s="89">
        <f t="shared" si="67"/>
        <v>0</v>
      </c>
      <c r="V29" s="89">
        <f t="shared" si="67"/>
        <v>0</v>
      </c>
      <c r="W29" s="89">
        <f t="shared" si="67"/>
        <v>0</v>
      </c>
      <c r="X29" s="89">
        <f t="shared" si="67"/>
        <v>0</v>
      </c>
      <c r="Y29" s="89">
        <f t="shared" si="67"/>
        <v>0</v>
      </c>
      <c r="Z29" s="89">
        <f t="shared" si="67"/>
        <v>0</v>
      </c>
      <c r="AA29" s="89">
        <f t="shared" si="67"/>
        <v>0</v>
      </c>
      <c r="AB29" s="89">
        <f t="shared" si="67"/>
        <v>0</v>
      </c>
      <c r="AC29" s="89">
        <f t="shared" si="67"/>
        <v>0</v>
      </c>
      <c r="AD29" s="89">
        <f t="shared" si="67"/>
        <v>0</v>
      </c>
      <c r="AE29" s="89">
        <f t="shared" si="67"/>
        <v>0</v>
      </c>
      <c r="AF29" s="89">
        <f t="shared" si="67"/>
        <v>0</v>
      </c>
      <c r="AG29" s="89">
        <f t="shared" si="67"/>
        <v>0</v>
      </c>
      <c r="AH29" s="89">
        <f t="shared" si="67"/>
        <v>0</v>
      </c>
      <c r="AI29" s="89">
        <f t="shared" si="67"/>
        <v>0</v>
      </c>
      <c r="AJ29" s="89">
        <f t="shared" si="67"/>
        <v>0</v>
      </c>
      <c r="AK29" s="89">
        <f t="shared" si="67"/>
        <v>0</v>
      </c>
      <c r="AL29" s="89">
        <f t="shared" si="67"/>
        <v>0</v>
      </c>
      <c r="AM29" s="89">
        <f t="shared" si="67"/>
        <v>0</v>
      </c>
      <c r="AN29" s="89">
        <f t="shared" si="67"/>
        <v>0</v>
      </c>
      <c r="AO29" s="89">
        <f t="shared" si="67"/>
        <v>0</v>
      </c>
      <c r="AP29" s="89">
        <f t="shared" si="67"/>
        <v>0</v>
      </c>
      <c r="AQ29" s="89">
        <f t="shared" si="67"/>
        <v>0</v>
      </c>
      <c r="AR29" s="89">
        <f t="shared" si="67"/>
        <v>0</v>
      </c>
      <c r="AS29" s="89">
        <f t="shared" si="67"/>
        <v>0</v>
      </c>
      <c r="AT29" s="89">
        <f t="shared" si="67"/>
        <v>0</v>
      </c>
      <c r="AU29" s="89">
        <f t="shared" si="67"/>
        <v>0</v>
      </c>
      <c r="AV29" s="89">
        <f t="shared" si="67"/>
        <v>0</v>
      </c>
      <c r="AW29" s="89">
        <f t="shared" si="67"/>
        <v>0</v>
      </c>
      <c r="AX29" s="89">
        <f t="shared" si="67"/>
        <v>0</v>
      </c>
      <c r="AY29" s="89">
        <f t="shared" si="67"/>
        <v>0</v>
      </c>
      <c r="AZ29" s="89">
        <f t="shared" si="67"/>
        <v>0</v>
      </c>
      <c r="BA29" s="89">
        <f t="shared" si="67"/>
        <v>0</v>
      </c>
      <c r="BB29" s="89">
        <f t="shared" si="67"/>
        <v>0</v>
      </c>
      <c r="BC29" s="89">
        <f t="shared" si="67"/>
        <v>0</v>
      </c>
      <c r="BD29" s="89">
        <f t="shared" si="67"/>
        <v>0</v>
      </c>
      <c r="BE29" s="89">
        <f t="shared" si="67"/>
        <v>0</v>
      </c>
      <c r="BF29" s="89">
        <f t="shared" si="67"/>
        <v>0</v>
      </c>
      <c r="BG29" s="89">
        <f t="shared" si="67"/>
        <v>0</v>
      </c>
      <c r="BH29" s="89">
        <f t="shared" si="67"/>
        <v>0</v>
      </c>
      <c r="BI29" s="89">
        <f t="shared" si="67"/>
        <v>0</v>
      </c>
      <c r="BJ29" s="89">
        <f t="shared" si="67"/>
        <v>0</v>
      </c>
      <c r="BK29" s="89">
        <f t="shared" si="67"/>
        <v>0</v>
      </c>
      <c r="BL29" s="89">
        <f t="shared" si="67"/>
        <v>0</v>
      </c>
      <c r="BM29" s="89">
        <f t="shared" ref="BM29:DT29" si="68">BM27*$C$29*1.23</f>
        <v>0</v>
      </c>
      <c r="BN29" s="89">
        <f t="shared" si="68"/>
        <v>0</v>
      </c>
      <c r="BO29" s="89">
        <f t="shared" si="68"/>
        <v>0</v>
      </c>
      <c r="BP29" s="89">
        <f t="shared" si="68"/>
        <v>0</v>
      </c>
      <c r="BQ29" s="89">
        <f t="shared" si="68"/>
        <v>0</v>
      </c>
      <c r="BR29" s="89">
        <f t="shared" si="68"/>
        <v>0</v>
      </c>
      <c r="BS29" s="89">
        <f t="shared" si="68"/>
        <v>0</v>
      </c>
      <c r="BT29" s="89">
        <f t="shared" si="68"/>
        <v>0</v>
      </c>
      <c r="BU29" s="89">
        <f t="shared" si="68"/>
        <v>0</v>
      </c>
      <c r="BV29" s="89">
        <f t="shared" si="68"/>
        <v>0</v>
      </c>
      <c r="BW29" s="89">
        <f t="shared" si="68"/>
        <v>0</v>
      </c>
      <c r="BX29" s="89">
        <f t="shared" si="68"/>
        <v>0</v>
      </c>
      <c r="BY29" s="89">
        <f t="shared" si="68"/>
        <v>0</v>
      </c>
      <c r="BZ29" s="89">
        <f t="shared" si="68"/>
        <v>0</v>
      </c>
      <c r="CA29" s="89">
        <f t="shared" si="68"/>
        <v>0</v>
      </c>
      <c r="CB29" s="89">
        <f t="shared" si="68"/>
        <v>0</v>
      </c>
      <c r="CC29" s="89">
        <f t="shared" si="68"/>
        <v>0</v>
      </c>
      <c r="CD29" s="89">
        <f t="shared" si="68"/>
        <v>0</v>
      </c>
      <c r="CE29" s="89">
        <f t="shared" si="68"/>
        <v>0</v>
      </c>
      <c r="CF29" s="89">
        <f t="shared" si="68"/>
        <v>0</v>
      </c>
      <c r="CG29" s="89">
        <f t="shared" si="68"/>
        <v>0</v>
      </c>
      <c r="CH29" s="89">
        <f t="shared" si="68"/>
        <v>0</v>
      </c>
      <c r="CI29" s="89">
        <f t="shared" si="68"/>
        <v>0</v>
      </c>
      <c r="CJ29" s="89">
        <f t="shared" si="68"/>
        <v>0</v>
      </c>
      <c r="CK29" s="89">
        <f t="shared" si="68"/>
        <v>0</v>
      </c>
      <c r="CL29" s="89">
        <f t="shared" si="68"/>
        <v>0</v>
      </c>
      <c r="CM29" s="89">
        <f t="shared" si="68"/>
        <v>0</v>
      </c>
      <c r="CN29" s="89">
        <f t="shared" si="68"/>
        <v>0</v>
      </c>
      <c r="CO29" s="89">
        <f t="shared" si="68"/>
        <v>0</v>
      </c>
      <c r="CP29" s="89">
        <f t="shared" si="68"/>
        <v>0</v>
      </c>
      <c r="CQ29" s="89">
        <f t="shared" si="68"/>
        <v>0</v>
      </c>
      <c r="CR29" s="89">
        <f t="shared" si="68"/>
        <v>0</v>
      </c>
      <c r="CS29" s="89">
        <f t="shared" si="68"/>
        <v>0</v>
      </c>
      <c r="CT29" s="89">
        <f t="shared" si="68"/>
        <v>0</v>
      </c>
      <c r="CU29" s="89">
        <f t="shared" si="68"/>
        <v>0</v>
      </c>
      <c r="CV29" s="89">
        <f t="shared" si="68"/>
        <v>0</v>
      </c>
      <c r="CW29" s="89">
        <f t="shared" si="68"/>
        <v>0</v>
      </c>
      <c r="CX29" s="89">
        <f t="shared" si="68"/>
        <v>0</v>
      </c>
      <c r="CY29" s="89">
        <f t="shared" si="68"/>
        <v>0</v>
      </c>
      <c r="CZ29" s="89">
        <f t="shared" si="68"/>
        <v>0</v>
      </c>
      <c r="DA29" s="89">
        <f t="shared" si="68"/>
        <v>0</v>
      </c>
      <c r="DB29" s="89">
        <f t="shared" si="68"/>
        <v>0</v>
      </c>
      <c r="DC29" s="89">
        <f t="shared" si="68"/>
        <v>0</v>
      </c>
      <c r="DD29" s="89">
        <f t="shared" si="68"/>
        <v>0</v>
      </c>
      <c r="DE29" s="89">
        <f t="shared" si="68"/>
        <v>0</v>
      </c>
      <c r="DF29" s="89">
        <f t="shared" si="68"/>
        <v>0</v>
      </c>
      <c r="DG29" s="89">
        <f t="shared" si="68"/>
        <v>0</v>
      </c>
      <c r="DH29" s="89">
        <f t="shared" si="68"/>
        <v>0</v>
      </c>
      <c r="DI29" s="89">
        <f t="shared" si="68"/>
        <v>0</v>
      </c>
      <c r="DJ29" s="89">
        <f t="shared" si="68"/>
        <v>0</v>
      </c>
      <c r="DK29" s="89">
        <f t="shared" si="68"/>
        <v>0</v>
      </c>
      <c r="DL29" s="89">
        <f t="shared" si="68"/>
        <v>0</v>
      </c>
      <c r="DM29" s="89">
        <f t="shared" si="68"/>
        <v>0</v>
      </c>
      <c r="DN29" s="89">
        <f t="shared" si="68"/>
        <v>0</v>
      </c>
      <c r="DO29" s="89">
        <f t="shared" si="68"/>
        <v>0</v>
      </c>
      <c r="DP29" s="89">
        <f t="shared" si="68"/>
        <v>0</v>
      </c>
      <c r="DQ29" s="89">
        <f t="shared" si="68"/>
        <v>0</v>
      </c>
      <c r="DR29" s="89">
        <f t="shared" si="68"/>
        <v>0</v>
      </c>
      <c r="DS29" s="89">
        <f t="shared" si="68"/>
        <v>0</v>
      </c>
      <c r="DT29" s="89">
        <f t="shared" si="68"/>
        <v>0</v>
      </c>
    </row>
    <row r="30" spans="2:124" x14ac:dyDescent="0.3">
      <c r="B30" s="21" t="s">
        <v>314</v>
      </c>
      <c r="C30" s="28">
        <f>Overview!B56</f>
        <v>0</v>
      </c>
      <c r="D30" s="88">
        <f t="shared" si="0"/>
        <v>0</v>
      </c>
      <c r="E30" s="89">
        <f>E27*$C$30*1.23</f>
        <v>0</v>
      </c>
      <c r="F30" s="89">
        <f t="shared" ref="F30:BL30" si="69">F27*$C$30*1.23</f>
        <v>0</v>
      </c>
      <c r="G30" s="89">
        <f t="shared" si="69"/>
        <v>0</v>
      </c>
      <c r="H30" s="89">
        <f t="shared" si="69"/>
        <v>0</v>
      </c>
      <c r="I30" s="89">
        <f t="shared" si="69"/>
        <v>0</v>
      </c>
      <c r="J30" s="89">
        <f t="shared" si="69"/>
        <v>0</v>
      </c>
      <c r="K30" s="89">
        <f t="shared" si="69"/>
        <v>0</v>
      </c>
      <c r="L30" s="89">
        <f t="shared" si="69"/>
        <v>0</v>
      </c>
      <c r="M30" s="89">
        <f t="shared" si="69"/>
        <v>0</v>
      </c>
      <c r="N30" s="89">
        <f t="shared" si="69"/>
        <v>0</v>
      </c>
      <c r="O30" s="89">
        <f t="shared" si="69"/>
        <v>0</v>
      </c>
      <c r="P30" s="89">
        <f t="shared" si="69"/>
        <v>0</v>
      </c>
      <c r="Q30" s="89">
        <f t="shared" si="69"/>
        <v>0</v>
      </c>
      <c r="R30" s="89">
        <f t="shared" si="69"/>
        <v>0</v>
      </c>
      <c r="S30" s="89">
        <f t="shared" si="69"/>
        <v>0</v>
      </c>
      <c r="T30" s="89">
        <f t="shared" si="69"/>
        <v>0</v>
      </c>
      <c r="U30" s="89">
        <f t="shared" si="69"/>
        <v>0</v>
      </c>
      <c r="V30" s="89">
        <f t="shared" si="69"/>
        <v>0</v>
      </c>
      <c r="W30" s="89">
        <f t="shared" si="69"/>
        <v>0</v>
      </c>
      <c r="X30" s="89">
        <f t="shared" si="69"/>
        <v>0</v>
      </c>
      <c r="Y30" s="89">
        <f t="shared" si="69"/>
        <v>0</v>
      </c>
      <c r="Z30" s="89">
        <f t="shared" si="69"/>
        <v>0</v>
      </c>
      <c r="AA30" s="89">
        <f t="shared" si="69"/>
        <v>0</v>
      </c>
      <c r="AB30" s="89">
        <f t="shared" si="69"/>
        <v>0</v>
      </c>
      <c r="AC30" s="89">
        <f t="shared" si="69"/>
        <v>0</v>
      </c>
      <c r="AD30" s="89">
        <f t="shared" si="69"/>
        <v>0</v>
      </c>
      <c r="AE30" s="89">
        <f t="shared" si="69"/>
        <v>0</v>
      </c>
      <c r="AF30" s="89">
        <f t="shared" si="69"/>
        <v>0</v>
      </c>
      <c r="AG30" s="89">
        <f t="shared" si="69"/>
        <v>0</v>
      </c>
      <c r="AH30" s="89">
        <f t="shared" si="69"/>
        <v>0</v>
      </c>
      <c r="AI30" s="89">
        <f t="shared" si="69"/>
        <v>0</v>
      </c>
      <c r="AJ30" s="89">
        <f t="shared" si="69"/>
        <v>0</v>
      </c>
      <c r="AK30" s="89">
        <f t="shared" si="69"/>
        <v>0</v>
      </c>
      <c r="AL30" s="89">
        <f t="shared" si="69"/>
        <v>0</v>
      </c>
      <c r="AM30" s="89">
        <f t="shared" si="69"/>
        <v>0</v>
      </c>
      <c r="AN30" s="89">
        <f t="shared" si="69"/>
        <v>0</v>
      </c>
      <c r="AO30" s="89">
        <f t="shared" si="69"/>
        <v>0</v>
      </c>
      <c r="AP30" s="89">
        <f t="shared" si="69"/>
        <v>0</v>
      </c>
      <c r="AQ30" s="89">
        <f t="shared" si="69"/>
        <v>0</v>
      </c>
      <c r="AR30" s="89">
        <f t="shared" si="69"/>
        <v>0</v>
      </c>
      <c r="AS30" s="89">
        <f t="shared" si="69"/>
        <v>0</v>
      </c>
      <c r="AT30" s="89">
        <f t="shared" si="69"/>
        <v>0</v>
      </c>
      <c r="AU30" s="89">
        <f t="shared" si="69"/>
        <v>0</v>
      </c>
      <c r="AV30" s="89">
        <f t="shared" si="69"/>
        <v>0</v>
      </c>
      <c r="AW30" s="89">
        <f t="shared" si="69"/>
        <v>0</v>
      </c>
      <c r="AX30" s="89">
        <f t="shared" si="69"/>
        <v>0</v>
      </c>
      <c r="AY30" s="89">
        <f t="shared" si="69"/>
        <v>0</v>
      </c>
      <c r="AZ30" s="89">
        <f t="shared" si="69"/>
        <v>0</v>
      </c>
      <c r="BA30" s="89">
        <f t="shared" si="69"/>
        <v>0</v>
      </c>
      <c r="BB30" s="89">
        <f t="shared" si="69"/>
        <v>0</v>
      </c>
      <c r="BC30" s="89">
        <f t="shared" si="69"/>
        <v>0</v>
      </c>
      <c r="BD30" s="89">
        <f t="shared" si="69"/>
        <v>0</v>
      </c>
      <c r="BE30" s="89">
        <f t="shared" si="69"/>
        <v>0</v>
      </c>
      <c r="BF30" s="89">
        <f t="shared" si="69"/>
        <v>0</v>
      </c>
      <c r="BG30" s="89">
        <f t="shared" si="69"/>
        <v>0</v>
      </c>
      <c r="BH30" s="89">
        <f t="shared" si="69"/>
        <v>0</v>
      </c>
      <c r="BI30" s="89">
        <f t="shared" si="69"/>
        <v>0</v>
      </c>
      <c r="BJ30" s="89">
        <f t="shared" si="69"/>
        <v>0</v>
      </c>
      <c r="BK30" s="89">
        <f t="shared" si="69"/>
        <v>0</v>
      </c>
      <c r="BL30" s="89">
        <f t="shared" si="69"/>
        <v>0</v>
      </c>
      <c r="BM30" s="89">
        <f t="shared" ref="BM30:DT30" si="70">BM27*$C$30*1.23</f>
        <v>0</v>
      </c>
      <c r="BN30" s="89">
        <f t="shared" si="70"/>
        <v>0</v>
      </c>
      <c r="BO30" s="89">
        <f t="shared" si="70"/>
        <v>0</v>
      </c>
      <c r="BP30" s="89">
        <f t="shared" si="70"/>
        <v>0</v>
      </c>
      <c r="BQ30" s="89">
        <f t="shared" si="70"/>
        <v>0</v>
      </c>
      <c r="BR30" s="89">
        <f t="shared" si="70"/>
        <v>0</v>
      </c>
      <c r="BS30" s="89">
        <f t="shared" si="70"/>
        <v>0</v>
      </c>
      <c r="BT30" s="89">
        <f t="shared" si="70"/>
        <v>0</v>
      </c>
      <c r="BU30" s="89">
        <f t="shared" si="70"/>
        <v>0</v>
      </c>
      <c r="BV30" s="89">
        <f t="shared" si="70"/>
        <v>0</v>
      </c>
      <c r="BW30" s="89">
        <f t="shared" si="70"/>
        <v>0</v>
      </c>
      <c r="BX30" s="89">
        <f t="shared" si="70"/>
        <v>0</v>
      </c>
      <c r="BY30" s="89">
        <f t="shared" si="70"/>
        <v>0</v>
      </c>
      <c r="BZ30" s="89">
        <f t="shared" si="70"/>
        <v>0</v>
      </c>
      <c r="CA30" s="89">
        <f t="shared" si="70"/>
        <v>0</v>
      </c>
      <c r="CB30" s="89">
        <f t="shared" si="70"/>
        <v>0</v>
      </c>
      <c r="CC30" s="89">
        <f t="shared" si="70"/>
        <v>0</v>
      </c>
      <c r="CD30" s="89">
        <f t="shared" si="70"/>
        <v>0</v>
      </c>
      <c r="CE30" s="89">
        <f t="shared" si="70"/>
        <v>0</v>
      </c>
      <c r="CF30" s="89">
        <f t="shared" si="70"/>
        <v>0</v>
      </c>
      <c r="CG30" s="89">
        <f t="shared" si="70"/>
        <v>0</v>
      </c>
      <c r="CH30" s="89">
        <f t="shared" si="70"/>
        <v>0</v>
      </c>
      <c r="CI30" s="89">
        <f t="shared" si="70"/>
        <v>0</v>
      </c>
      <c r="CJ30" s="89">
        <f t="shared" si="70"/>
        <v>0</v>
      </c>
      <c r="CK30" s="89">
        <f t="shared" si="70"/>
        <v>0</v>
      </c>
      <c r="CL30" s="89">
        <f t="shared" si="70"/>
        <v>0</v>
      </c>
      <c r="CM30" s="89">
        <f t="shared" si="70"/>
        <v>0</v>
      </c>
      <c r="CN30" s="89">
        <f t="shared" si="70"/>
        <v>0</v>
      </c>
      <c r="CO30" s="89">
        <f t="shared" si="70"/>
        <v>0</v>
      </c>
      <c r="CP30" s="89">
        <f t="shared" si="70"/>
        <v>0</v>
      </c>
      <c r="CQ30" s="89">
        <f t="shared" si="70"/>
        <v>0</v>
      </c>
      <c r="CR30" s="89">
        <f t="shared" si="70"/>
        <v>0</v>
      </c>
      <c r="CS30" s="89">
        <f t="shared" si="70"/>
        <v>0</v>
      </c>
      <c r="CT30" s="89">
        <f t="shared" si="70"/>
        <v>0</v>
      </c>
      <c r="CU30" s="89">
        <f t="shared" si="70"/>
        <v>0</v>
      </c>
      <c r="CV30" s="89">
        <f t="shared" si="70"/>
        <v>0</v>
      </c>
      <c r="CW30" s="89">
        <f t="shared" si="70"/>
        <v>0</v>
      </c>
      <c r="CX30" s="89">
        <f t="shared" si="70"/>
        <v>0</v>
      </c>
      <c r="CY30" s="89">
        <f t="shared" si="70"/>
        <v>0</v>
      </c>
      <c r="CZ30" s="89">
        <f t="shared" si="70"/>
        <v>0</v>
      </c>
      <c r="DA30" s="89">
        <f t="shared" si="70"/>
        <v>0</v>
      </c>
      <c r="DB30" s="89">
        <f t="shared" si="70"/>
        <v>0</v>
      </c>
      <c r="DC30" s="89">
        <f t="shared" si="70"/>
        <v>0</v>
      </c>
      <c r="DD30" s="89">
        <f t="shared" si="70"/>
        <v>0</v>
      </c>
      <c r="DE30" s="89">
        <f t="shared" si="70"/>
        <v>0</v>
      </c>
      <c r="DF30" s="89">
        <f t="shared" si="70"/>
        <v>0</v>
      </c>
      <c r="DG30" s="89">
        <f t="shared" si="70"/>
        <v>0</v>
      </c>
      <c r="DH30" s="89">
        <f t="shared" si="70"/>
        <v>0</v>
      </c>
      <c r="DI30" s="89">
        <f t="shared" si="70"/>
        <v>0</v>
      </c>
      <c r="DJ30" s="89">
        <f t="shared" si="70"/>
        <v>0</v>
      </c>
      <c r="DK30" s="89">
        <f t="shared" si="70"/>
        <v>0</v>
      </c>
      <c r="DL30" s="89">
        <f t="shared" si="70"/>
        <v>0</v>
      </c>
      <c r="DM30" s="89">
        <f t="shared" si="70"/>
        <v>0</v>
      </c>
      <c r="DN30" s="89">
        <f t="shared" si="70"/>
        <v>0</v>
      </c>
      <c r="DO30" s="89">
        <f t="shared" si="70"/>
        <v>0</v>
      </c>
      <c r="DP30" s="89">
        <f t="shared" si="70"/>
        <v>0</v>
      </c>
      <c r="DQ30" s="89">
        <f t="shared" si="70"/>
        <v>0</v>
      </c>
      <c r="DR30" s="89">
        <f t="shared" si="70"/>
        <v>0</v>
      </c>
      <c r="DS30" s="89">
        <f t="shared" si="70"/>
        <v>0</v>
      </c>
      <c r="DT30" s="89">
        <f t="shared" si="70"/>
        <v>0</v>
      </c>
    </row>
    <row r="31" spans="2:124" s="17" customFormat="1" x14ac:dyDescent="0.3">
      <c r="B31" s="29" t="s">
        <v>30</v>
      </c>
      <c r="C31" s="30"/>
      <c r="D31" s="90">
        <f t="shared" si="0"/>
        <v>0</v>
      </c>
      <c r="E31" s="91">
        <f>E27-SUM(E28:E30)</f>
        <v>0</v>
      </c>
      <c r="F31" s="91">
        <f t="shared" ref="F31:BL31" si="71">F27-SUM(F28:F30)</f>
        <v>0</v>
      </c>
      <c r="G31" s="91">
        <f t="shared" si="71"/>
        <v>0</v>
      </c>
      <c r="H31" s="91">
        <f t="shared" si="71"/>
        <v>0</v>
      </c>
      <c r="I31" s="91">
        <f t="shared" si="71"/>
        <v>0</v>
      </c>
      <c r="J31" s="91">
        <f t="shared" si="71"/>
        <v>0</v>
      </c>
      <c r="K31" s="91">
        <f t="shared" si="71"/>
        <v>0</v>
      </c>
      <c r="L31" s="91">
        <f t="shared" si="71"/>
        <v>0</v>
      </c>
      <c r="M31" s="91">
        <f t="shared" si="71"/>
        <v>0</v>
      </c>
      <c r="N31" s="91">
        <f t="shared" si="71"/>
        <v>0</v>
      </c>
      <c r="O31" s="91">
        <f t="shared" si="71"/>
        <v>0</v>
      </c>
      <c r="P31" s="91">
        <f t="shared" si="71"/>
        <v>0</v>
      </c>
      <c r="Q31" s="91">
        <f t="shared" si="71"/>
        <v>0</v>
      </c>
      <c r="R31" s="91">
        <f t="shared" si="71"/>
        <v>0</v>
      </c>
      <c r="S31" s="91">
        <f t="shared" si="71"/>
        <v>0</v>
      </c>
      <c r="T31" s="91">
        <f t="shared" si="71"/>
        <v>0</v>
      </c>
      <c r="U31" s="91">
        <f t="shared" si="71"/>
        <v>0</v>
      </c>
      <c r="V31" s="91">
        <f t="shared" si="71"/>
        <v>0</v>
      </c>
      <c r="W31" s="91">
        <f t="shared" si="71"/>
        <v>0</v>
      </c>
      <c r="X31" s="91">
        <f t="shared" si="71"/>
        <v>0</v>
      </c>
      <c r="Y31" s="91">
        <f t="shared" si="71"/>
        <v>0</v>
      </c>
      <c r="Z31" s="91">
        <f t="shared" si="71"/>
        <v>0</v>
      </c>
      <c r="AA31" s="91">
        <f t="shared" si="71"/>
        <v>0</v>
      </c>
      <c r="AB31" s="91">
        <f t="shared" si="71"/>
        <v>0</v>
      </c>
      <c r="AC31" s="91">
        <f t="shared" si="71"/>
        <v>0</v>
      </c>
      <c r="AD31" s="91">
        <f t="shared" si="71"/>
        <v>0</v>
      </c>
      <c r="AE31" s="91">
        <f t="shared" si="71"/>
        <v>0</v>
      </c>
      <c r="AF31" s="91">
        <f t="shared" si="71"/>
        <v>0</v>
      </c>
      <c r="AG31" s="91">
        <f t="shared" si="71"/>
        <v>0</v>
      </c>
      <c r="AH31" s="91">
        <f t="shared" si="71"/>
        <v>0</v>
      </c>
      <c r="AI31" s="91">
        <f t="shared" si="71"/>
        <v>0</v>
      </c>
      <c r="AJ31" s="91">
        <f t="shared" si="71"/>
        <v>0</v>
      </c>
      <c r="AK31" s="91">
        <f t="shared" si="71"/>
        <v>0</v>
      </c>
      <c r="AL31" s="91">
        <f t="shared" si="71"/>
        <v>0</v>
      </c>
      <c r="AM31" s="91">
        <f t="shared" si="71"/>
        <v>0</v>
      </c>
      <c r="AN31" s="91">
        <f t="shared" si="71"/>
        <v>0</v>
      </c>
      <c r="AO31" s="91">
        <f t="shared" si="71"/>
        <v>0</v>
      </c>
      <c r="AP31" s="91">
        <f t="shared" si="71"/>
        <v>0</v>
      </c>
      <c r="AQ31" s="91">
        <f t="shared" si="71"/>
        <v>0</v>
      </c>
      <c r="AR31" s="91">
        <f t="shared" si="71"/>
        <v>0</v>
      </c>
      <c r="AS31" s="91">
        <f t="shared" si="71"/>
        <v>0</v>
      </c>
      <c r="AT31" s="91">
        <f t="shared" si="71"/>
        <v>0</v>
      </c>
      <c r="AU31" s="91">
        <f t="shared" si="71"/>
        <v>0</v>
      </c>
      <c r="AV31" s="91">
        <f t="shared" si="71"/>
        <v>0</v>
      </c>
      <c r="AW31" s="91">
        <f t="shared" si="71"/>
        <v>0</v>
      </c>
      <c r="AX31" s="91">
        <f t="shared" si="71"/>
        <v>0</v>
      </c>
      <c r="AY31" s="91">
        <f t="shared" si="71"/>
        <v>0</v>
      </c>
      <c r="AZ31" s="91">
        <f t="shared" si="71"/>
        <v>0</v>
      </c>
      <c r="BA31" s="91">
        <f t="shared" si="71"/>
        <v>0</v>
      </c>
      <c r="BB31" s="91">
        <f t="shared" si="71"/>
        <v>0</v>
      </c>
      <c r="BC31" s="91">
        <f t="shared" si="71"/>
        <v>0</v>
      </c>
      <c r="BD31" s="91">
        <f t="shared" si="71"/>
        <v>0</v>
      </c>
      <c r="BE31" s="91">
        <f t="shared" si="71"/>
        <v>0</v>
      </c>
      <c r="BF31" s="91">
        <f t="shared" si="71"/>
        <v>0</v>
      </c>
      <c r="BG31" s="91">
        <f t="shared" si="71"/>
        <v>0</v>
      </c>
      <c r="BH31" s="91">
        <f t="shared" si="71"/>
        <v>0</v>
      </c>
      <c r="BI31" s="91">
        <f t="shared" si="71"/>
        <v>0</v>
      </c>
      <c r="BJ31" s="91">
        <f t="shared" si="71"/>
        <v>0</v>
      </c>
      <c r="BK31" s="91">
        <f t="shared" si="71"/>
        <v>0</v>
      </c>
      <c r="BL31" s="91">
        <f t="shared" si="71"/>
        <v>0</v>
      </c>
      <c r="BM31" s="91">
        <f t="shared" ref="BM31" si="72">BM27-SUM(BM28:BM30)</f>
        <v>0</v>
      </c>
      <c r="BN31" s="91">
        <f t="shared" ref="BN31" si="73">BN27-SUM(BN28:BN30)</f>
        <v>0</v>
      </c>
      <c r="BO31" s="91">
        <f t="shared" ref="BO31" si="74">BO27-SUM(BO28:BO30)</f>
        <v>0</v>
      </c>
      <c r="BP31" s="91">
        <f t="shared" ref="BP31" si="75">BP27-SUM(BP28:BP30)</f>
        <v>0</v>
      </c>
      <c r="BQ31" s="91">
        <f t="shared" ref="BQ31" si="76">BQ27-SUM(BQ28:BQ30)</f>
        <v>0</v>
      </c>
      <c r="BR31" s="91">
        <f t="shared" ref="BR31" si="77">BR27-SUM(BR28:BR30)</f>
        <v>0</v>
      </c>
      <c r="BS31" s="91">
        <f t="shared" ref="BS31" si="78">BS27-SUM(BS28:BS30)</f>
        <v>0</v>
      </c>
      <c r="BT31" s="91">
        <f t="shared" ref="BT31" si="79">BT27-SUM(BT28:BT30)</f>
        <v>0</v>
      </c>
      <c r="BU31" s="91">
        <f t="shared" ref="BU31" si="80">BU27-SUM(BU28:BU30)</f>
        <v>0</v>
      </c>
      <c r="BV31" s="91">
        <f t="shared" ref="BV31" si="81">BV27-SUM(BV28:BV30)</f>
        <v>0</v>
      </c>
      <c r="BW31" s="91">
        <f t="shared" ref="BW31" si="82">BW27-SUM(BW28:BW30)</f>
        <v>0</v>
      </c>
      <c r="BX31" s="91">
        <f t="shared" ref="BX31" si="83">BX27-SUM(BX28:BX30)</f>
        <v>0</v>
      </c>
      <c r="BY31" s="91">
        <f t="shared" ref="BY31" si="84">BY27-SUM(BY28:BY30)</f>
        <v>0</v>
      </c>
      <c r="BZ31" s="91">
        <f t="shared" ref="BZ31" si="85">BZ27-SUM(BZ28:BZ30)</f>
        <v>0</v>
      </c>
      <c r="CA31" s="91">
        <f t="shared" ref="CA31" si="86">CA27-SUM(CA28:CA30)</f>
        <v>0</v>
      </c>
      <c r="CB31" s="91">
        <f t="shared" ref="CB31" si="87">CB27-SUM(CB28:CB30)</f>
        <v>0</v>
      </c>
      <c r="CC31" s="91">
        <f t="shared" ref="CC31" si="88">CC27-SUM(CC28:CC30)</f>
        <v>0</v>
      </c>
      <c r="CD31" s="91">
        <f t="shared" ref="CD31" si="89">CD27-SUM(CD28:CD30)</f>
        <v>0</v>
      </c>
      <c r="CE31" s="91">
        <f t="shared" ref="CE31" si="90">CE27-SUM(CE28:CE30)</f>
        <v>0</v>
      </c>
      <c r="CF31" s="91">
        <f t="shared" ref="CF31" si="91">CF27-SUM(CF28:CF30)</f>
        <v>0</v>
      </c>
      <c r="CG31" s="91">
        <f t="shared" ref="CG31" si="92">CG27-SUM(CG28:CG30)</f>
        <v>0</v>
      </c>
      <c r="CH31" s="91">
        <f t="shared" ref="CH31" si="93">CH27-SUM(CH28:CH30)</f>
        <v>0</v>
      </c>
      <c r="CI31" s="91">
        <f t="shared" ref="CI31" si="94">CI27-SUM(CI28:CI30)</f>
        <v>0</v>
      </c>
      <c r="CJ31" s="91">
        <f t="shared" ref="CJ31" si="95">CJ27-SUM(CJ28:CJ30)</f>
        <v>0</v>
      </c>
      <c r="CK31" s="91">
        <f t="shared" ref="CK31" si="96">CK27-SUM(CK28:CK30)</f>
        <v>0</v>
      </c>
      <c r="CL31" s="91">
        <f t="shared" ref="CL31" si="97">CL27-SUM(CL28:CL30)</f>
        <v>0</v>
      </c>
      <c r="CM31" s="91">
        <f t="shared" ref="CM31" si="98">CM27-SUM(CM28:CM30)</f>
        <v>0</v>
      </c>
      <c r="CN31" s="91">
        <f t="shared" ref="CN31" si="99">CN27-SUM(CN28:CN30)</f>
        <v>0</v>
      </c>
      <c r="CO31" s="91">
        <f t="shared" ref="CO31" si="100">CO27-SUM(CO28:CO30)</f>
        <v>0</v>
      </c>
      <c r="CP31" s="91">
        <f t="shared" ref="CP31" si="101">CP27-SUM(CP28:CP30)</f>
        <v>0</v>
      </c>
      <c r="CQ31" s="91">
        <f t="shared" ref="CQ31" si="102">CQ27-SUM(CQ28:CQ30)</f>
        <v>0</v>
      </c>
      <c r="CR31" s="91">
        <f t="shared" ref="CR31" si="103">CR27-SUM(CR28:CR30)</f>
        <v>0</v>
      </c>
      <c r="CS31" s="91">
        <f t="shared" ref="CS31" si="104">CS27-SUM(CS28:CS30)</f>
        <v>0</v>
      </c>
      <c r="CT31" s="91">
        <f t="shared" ref="CT31" si="105">CT27-SUM(CT28:CT30)</f>
        <v>0</v>
      </c>
      <c r="CU31" s="91">
        <f t="shared" ref="CU31" si="106">CU27-SUM(CU28:CU30)</f>
        <v>0</v>
      </c>
      <c r="CV31" s="91">
        <f t="shared" ref="CV31" si="107">CV27-SUM(CV28:CV30)</f>
        <v>0</v>
      </c>
      <c r="CW31" s="91">
        <f t="shared" ref="CW31" si="108">CW27-SUM(CW28:CW30)</f>
        <v>0</v>
      </c>
      <c r="CX31" s="91">
        <f t="shared" ref="CX31" si="109">CX27-SUM(CX28:CX30)</f>
        <v>0</v>
      </c>
      <c r="CY31" s="91">
        <f t="shared" ref="CY31" si="110">CY27-SUM(CY28:CY30)</f>
        <v>0</v>
      </c>
      <c r="CZ31" s="91">
        <f t="shared" ref="CZ31" si="111">CZ27-SUM(CZ28:CZ30)</f>
        <v>0</v>
      </c>
      <c r="DA31" s="91">
        <f t="shared" ref="DA31" si="112">DA27-SUM(DA28:DA30)</f>
        <v>0</v>
      </c>
      <c r="DB31" s="91">
        <f t="shared" ref="DB31" si="113">DB27-SUM(DB28:DB30)</f>
        <v>0</v>
      </c>
      <c r="DC31" s="91">
        <f t="shared" ref="DC31" si="114">DC27-SUM(DC28:DC30)</f>
        <v>0</v>
      </c>
      <c r="DD31" s="91">
        <f t="shared" ref="DD31" si="115">DD27-SUM(DD28:DD30)</f>
        <v>0</v>
      </c>
      <c r="DE31" s="91">
        <f t="shared" ref="DE31" si="116">DE27-SUM(DE28:DE30)</f>
        <v>0</v>
      </c>
      <c r="DF31" s="91">
        <f t="shared" ref="DF31" si="117">DF27-SUM(DF28:DF30)</f>
        <v>0</v>
      </c>
      <c r="DG31" s="91">
        <f t="shared" ref="DG31" si="118">DG27-SUM(DG28:DG30)</f>
        <v>0</v>
      </c>
      <c r="DH31" s="91">
        <f t="shared" ref="DH31" si="119">DH27-SUM(DH28:DH30)</f>
        <v>0</v>
      </c>
      <c r="DI31" s="91">
        <f t="shared" ref="DI31" si="120">DI27-SUM(DI28:DI30)</f>
        <v>0</v>
      </c>
      <c r="DJ31" s="91">
        <f t="shared" ref="DJ31" si="121">DJ27-SUM(DJ28:DJ30)</f>
        <v>0</v>
      </c>
      <c r="DK31" s="91">
        <f t="shared" ref="DK31" si="122">DK27-SUM(DK28:DK30)</f>
        <v>0</v>
      </c>
      <c r="DL31" s="91">
        <f t="shared" ref="DL31" si="123">DL27-SUM(DL28:DL30)</f>
        <v>0</v>
      </c>
      <c r="DM31" s="91">
        <f t="shared" ref="DM31" si="124">DM27-SUM(DM28:DM30)</f>
        <v>0</v>
      </c>
      <c r="DN31" s="91">
        <f t="shared" ref="DN31" si="125">DN27-SUM(DN28:DN30)</f>
        <v>0</v>
      </c>
      <c r="DO31" s="91">
        <f t="shared" ref="DO31" si="126">DO27-SUM(DO28:DO30)</f>
        <v>0</v>
      </c>
      <c r="DP31" s="91">
        <f t="shared" ref="DP31" si="127">DP27-SUM(DP28:DP30)</f>
        <v>0</v>
      </c>
      <c r="DQ31" s="91">
        <f t="shared" ref="DQ31" si="128">DQ27-SUM(DQ28:DQ30)</f>
        <v>0</v>
      </c>
      <c r="DR31" s="91">
        <f t="shared" ref="DR31" si="129">DR27-SUM(DR28:DR30)</f>
        <v>0</v>
      </c>
      <c r="DS31" s="91">
        <f t="shared" ref="DS31" si="130">DS27-SUM(DS28:DS30)</f>
        <v>0</v>
      </c>
      <c r="DT31" s="91">
        <f t="shared" ref="DT31" si="131">DT27-SUM(DT28:DT30)</f>
        <v>0</v>
      </c>
    </row>
    <row r="32" spans="2:124" x14ac:dyDescent="0.3">
      <c r="B32" s="230"/>
      <c r="C32" s="127"/>
      <c r="D32" s="22"/>
      <c r="P32" s="128"/>
      <c r="Q32" s="128"/>
    </row>
    <row r="33" spans="1:124" x14ac:dyDescent="0.3">
      <c r="B33" s="247" t="s">
        <v>32</v>
      </c>
      <c r="C33" s="18"/>
      <c r="D33" s="19" t="s">
        <v>38</v>
      </c>
      <c r="E33" s="20" t="str">
        <f t="shared" ref="E33:AJ33" si="132">E3</f>
        <v/>
      </c>
      <c r="F33" s="20" t="str">
        <f t="shared" si="132"/>
        <v/>
      </c>
      <c r="G33" s="20" t="str">
        <f t="shared" si="132"/>
        <v/>
      </c>
      <c r="H33" s="20" t="str">
        <f t="shared" si="132"/>
        <v/>
      </c>
      <c r="I33" s="20" t="str">
        <f t="shared" si="132"/>
        <v/>
      </c>
      <c r="J33" s="20" t="str">
        <f t="shared" si="132"/>
        <v/>
      </c>
      <c r="K33" s="20" t="str">
        <f t="shared" si="132"/>
        <v/>
      </c>
      <c r="L33" s="20" t="str">
        <f t="shared" si="132"/>
        <v/>
      </c>
      <c r="M33" s="20" t="str">
        <f t="shared" si="132"/>
        <v/>
      </c>
      <c r="N33" s="20" t="str">
        <f t="shared" si="132"/>
        <v/>
      </c>
      <c r="O33" s="20" t="str">
        <f t="shared" si="132"/>
        <v/>
      </c>
      <c r="P33" s="20" t="str">
        <f t="shared" si="132"/>
        <v/>
      </c>
      <c r="Q33" s="20" t="str">
        <f t="shared" si="132"/>
        <v/>
      </c>
      <c r="R33" s="20" t="str">
        <f t="shared" si="132"/>
        <v/>
      </c>
      <c r="S33" s="20" t="str">
        <f t="shared" si="132"/>
        <v/>
      </c>
      <c r="T33" s="241" t="str">
        <f t="shared" si="132"/>
        <v/>
      </c>
      <c r="U33" s="250" t="str">
        <f t="shared" si="132"/>
        <v/>
      </c>
      <c r="V33" s="226" t="str">
        <f t="shared" si="132"/>
        <v/>
      </c>
      <c r="W33" s="20" t="str">
        <f t="shared" si="132"/>
        <v/>
      </c>
      <c r="X33" s="20" t="str">
        <f t="shared" si="132"/>
        <v/>
      </c>
      <c r="Y33" s="20" t="str">
        <f t="shared" si="132"/>
        <v/>
      </c>
      <c r="Z33" s="20" t="str">
        <f t="shared" si="132"/>
        <v/>
      </c>
      <c r="AA33" s="20" t="str">
        <f t="shared" si="132"/>
        <v/>
      </c>
      <c r="AB33" s="20" t="str">
        <f t="shared" si="132"/>
        <v/>
      </c>
      <c r="AC33" s="20" t="str">
        <f t="shared" si="132"/>
        <v/>
      </c>
      <c r="AD33" s="20" t="str">
        <f t="shared" si="132"/>
        <v/>
      </c>
      <c r="AE33" s="20" t="str">
        <f t="shared" si="132"/>
        <v/>
      </c>
      <c r="AF33" s="20" t="str">
        <f t="shared" si="132"/>
        <v/>
      </c>
      <c r="AG33" s="20" t="str">
        <f t="shared" si="132"/>
        <v/>
      </c>
      <c r="AH33" s="20" t="str">
        <f t="shared" si="132"/>
        <v/>
      </c>
      <c r="AI33" s="20" t="str">
        <f t="shared" si="132"/>
        <v/>
      </c>
      <c r="AJ33" s="20" t="str">
        <f t="shared" si="132"/>
        <v/>
      </c>
      <c r="AK33" s="20" t="str">
        <f t="shared" ref="AK33:BL33" si="133">AK3</f>
        <v/>
      </c>
      <c r="AL33" s="20" t="str">
        <f t="shared" si="133"/>
        <v/>
      </c>
      <c r="AM33" s="20" t="str">
        <f t="shared" si="133"/>
        <v/>
      </c>
      <c r="AN33" s="20" t="str">
        <f t="shared" si="133"/>
        <v/>
      </c>
      <c r="AO33" s="20" t="str">
        <f t="shared" si="133"/>
        <v/>
      </c>
      <c r="AP33" s="20" t="str">
        <f t="shared" si="133"/>
        <v/>
      </c>
      <c r="AQ33" s="20" t="str">
        <f t="shared" si="133"/>
        <v/>
      </c>
      <c r="AR33" s="20" t="str">
        <f t="shared" si="133"/>
        <v/>
      </c>
      <c r="AS33" s="20" t="str">
        <f t="shared" si="133"/>
        <v/>
      </c>
      <c r="AT33" s="20" t="str">
        <f t="shared" si="133"/>
        <v/>
      </c>
      <c r="AU33" s="20" t="str">
        <f t="shared" si="133"/>
        <v/>
      </c>
      <c r="AV33" s="20" t="str">
        <f t="shared" si="133"/>
        <v/>
      </c>
      <c r="AW33" s="20" t="str">
        <f t="shared" si="133"/>
        <v/>
      </c>
      <c r="AX33" s="20" t="str">
        <f t="shared" si="133"/>
        <v/>
      </c>
      <c r="AY33" s="20" t="str">
        <f t="shared" si="133"/>
        <v/>
      </c>
      <c r="AZ33" s="20" t="str">
        <f t="shared" si="133"/>
        <v/>
      </c>
      <c r="BA33" s="20" t="str">
        <f t="shared" si="133"/>
        <v/>
      </c>
      <c r="BB33" s="20" t="str">
        <f t="shared" si="133"/>
        <v/>
      </c>
      <c r="BC33" s="20" t="str">
        <f t="shared" si="133"/>
        <v/>
      </c>
      <c r="BD33" s="20" t="str">
        <f t="shared" si="133"/>
        <v/>
      </c>
      <c r="BE33" s="20" t="str">
        <f t="shared" si="133"/>
        <v/>
      </c>
      <c r="BF33" s="20" t="str">
        <f t="shared" si="133"/>
        <v/>
      </c>
      <c r="BG33" s="20" t="str">
        <f t="shared" si="133"/>
        <v/>
      </c>
      <c r="BH33" s="20" t="str">
        <f t="shared" si="133"/>
        <v/>
      </c>
      <c r="BI33" s="20" t="str">
        <f t="shared" si="133"/>
        <v/>
      </c>
      <c r="BJ33" s="20" t="str">
        <f t="shared" si="133"/>
        <v/>
      </c>
      <c r="BK33" s="20" t="str">
        <f t="shared" si="133"/>
        <v/>
      </c>
      <c r="BL33" s="241" t="str">
        <f t="shared" si="133"/>
        <v/>
      </c>
      <c r="BM33" s="20" t="str">
        <f t="shared" ref="BM33:DT33" si="134">BM3</f>
        <v/>
      </c>
      <c r="BN33" s="241" t="str">
        <f t="shared" si="134"/>
        <v/>
      </c>
      <c r="BO33" s="20" t="str">
        <f t="shared" si="134"/>
        <v/>
      </c>
      <c r="BP33" s="241" t="str">
        <f t="shared" si="134"/>
        <v/>
      </c>
      <c r="BQ33" s="20" t="str">
        <f t="shared" si="134"/>
        <v/>
      </c>
      <c r="BR33" s="241" t="str">
        <f t="shared" si="134"/>
        <v/>
      </c>
      <c r="BS33" s="20" t="str">
        <f t="shared" si="134"/>
        <v/>
      </c>
      <c r="BT33" s="241" t="str">
        <f t="shared" si="134"/>
        <v/>
      </c>
      <c r="BU33" s="20" t="str">
        <f t="shared" si="134"/>
        <v/>
      </c>
      <c r="BV33" s="241" t="str">
        <f t="shared" si="134"/>
        <v/>
      </c>
      <c r="BW33" s="20" t="str">
        <f t="shared" si="134"/>
        <v/>
      </c>
      <c r="BX33" s="241" t="str">
        <f t="shared" si="134"/>
        <v/>
      </c>
      <c r="BY33" s="20" t="str">
        <f t="shared" si="134"/>
        <v/>
      </c>
      <c r="BZ33" s="241" t="str">
        <f t="shared" si="134"/>
        <v/>
      </c>
      <c r="CA33" s="20" t="str">
        <f t="shared" si="134"/>
        <v/>
      </c>
      <c r="CB33" s="241" t="str">
        <f t="shared" si="134"/>
        <v/>
      </c>
      <c r="CC33" s="20" t="str">
        <f t="shared" si="134"/>
        <v/>
      </c>
      <c r="CD33" s="241" t="str">
        <f t="shared" si="134"/>
        <v/>
      </c>
      <c r="CE33" s="20" t="str">
        <f t="shared" si="134"/>
        <v/>
      </c>
      <c r="CF33" s="241" t="str">
        <f t="shared" si="134"/>
        <v/>
      </c>
      <c r="CG33" s="20" t="str">
        <f t="shared" si="134"/>
        <v/>
      </c>
      <c r="CH33" s="241" t="str">
        <f t="shared" si="134"/>
        <v/>
      </c>
      <c r="CI33" s="20" t="str">
        <f t="shared" si="134"/>
        <v/>
      </c>
      <c r="CJ33" s="241" t="str">
        <f t="shared" si="134"/>
        <v/>
      </c>
      <c r="CK33" s="20" t="str">
        <f t="shared" si="134"/>
        <v/>
      </c>
      <c r="CL33" s="241" t="str">
        <f t="shared" si="134"/>
        <v/>
      </c>
      <c r="CM33" s="20" t="str">
        <f t="shared" si="134"/>
        <v/>
      </c>
      <c r="CN33" s="241" t="str">
        <f t="shared" si="134"/>
        <v/>
      </c>
      <c r="CO33" s="20" t="str">
        <f t="shared" si="134"/>
        <v/>
      </c>
      <c r="CP33" s="241" t="str">
        <f t="shared" si="134"/>
        <v/>
      </c>
      <c r="CQ33" s="20" t="str">
        <f t="shared" si="134"/>
        <v/>
      </c>
      <c r="CR33" s="241" t="str">
        <f t="shared" si="134"/>
        <v/>
      </c>
      <c r="CS33" s="20" t="str">
        <f t="shared" si="134"/>
        <v/>
      </c>
      <c r="CT33" s="241" t="str">
        <f t="shared" si="134"/>
        <v/>
      </c>
      <c r="CU33" s="20" t="str">
        <f t="shared" si="134"/>
        <v/>
      </c>
      <c r="CV33" s="241" t="str">
        <f t="shared" si="134"/>
        <v/>
      </c>
      <c r="CW33" s="20" t="str">
        <f t="shared" si="134"/>
        <v/>
      </c>
      <c r="CX33" s="241" t="str">
        <f t="shared" si="134"/>
        <v/>
      </c>
      <c r="CY33" s="20" t="str">
        <f t="shared" si="134"/>
        <v/>
      </c>
      <c r="CZ33" s="241" t="str">
        <f t="shared" si="134"/>
        <v/>
      </c>
      <c r="DA33" s="20" t="str">
        <f t="shared" si="134"/>
        <v/>
      </c>
      <c r="DB33" s="241" t="str">
        <f t="shared" si="134"/>
        <v/>
      </c>
      <c r="DC33" s="20" t="str">
        <f t="shared" si="134"/>
        <v/>
      </c>
      <c r="DD33" s="241" t="str">
        <f t="shared" si="134"/>
        <v/>
      </c>
      <c r="DE33" s="20" t="str">
        <f t="shared" si="134"/>
        <v/>
      </c>
      <c r="DF33" s="241" t="str">
        <f t="shared" si="134"/>
        <v/>
      </c>
      <c r="DG33" s="20" t="str">
        <f t="shared" si="134"/>
        <v/>
      </c>
      <c r="DH33" s="241" t="str">
        <f t="shared" si="134"/>
        <v/>
      </c>
      <c r="DI33" s="20" t="str">
        <f t="shared" si="134"/>
        <v/>
      </c>
      <c r="DJ33" s="241" t="str">
        <f t="shared" si="134"/>
        <v/>
      </c>
      <c r="DK33" s="20" t="str">
        <f t="shared" si="134"/>
        <v/>
      </c>
      <c r="DL33" s="241" t="str">
        <f t="shared" si="134"/>
        <v/>
      </c>
      <c r="DM33" s="20" t="str">
        <f t="shared" si="134"/>
        <v/>
      </c>
      <c r="DN33" s="241" t="str">
        <f t="shared" si="134"/>
        <v/>
      </c>
      <c r="DO33" s="20" t="str">
        <f t="shared" si="134"/>
        <v/>
      </c>
      <c r="DP33" s="241" t="str">
        <f t="shared" si="134"/>
        <v/>
      </c>
      <c r="DQ33" s="20" t="str">
        <f t="shared" si="134"/>
        <v/>
      </c>
      <c r="DR33" s="241" t="str">
        <f t="shared" si="134"/>
        <v/>
      </c>
      <c r="DS33" s="20" t="str">
        <f t="shared" si="134"/>
        <v/>
      </c>
      <c r="DT33" s="241" t="str">
        <f t="shared" si="134"/>
        <v/>
      </c>
    </row>
    <row r="34" spans="1:124" x14ac:dyDescent="0.3">
      <c r="A34" s="133"/>
      <c r="B34" s="247"/>
      <c r="C34" s="18"/>
      <c r="D34" s="19"/>
      <c r="E34" s="20">
        <f>IF((IF(E33&lt;Overview!$C$12,Overview!$A$12,IF(E33&lt;Overview!$C$13,Overview!$A$13,IF(E33&lt;Overview!$C$14,Overview!$A$14,IF(E33&lt;Overview!$C$15,Overview!$A$15,IF(E33&lt;Overview!$C$16,Overview!$A$16,IF(E33&lt;Overview!$C$17,Overview!$A$17,IF(E33&lt;Overview!$C$18,Overview!$A$18,IF(E33&lt;Overview!$C$19,Overview!$A$19,IF(E33&lt;Overview!$C$20,Overview!$A$20,IF(E33&lt;Overview!$C$21,Overview!$A$21,"")))))))))))&lt;&gt;"",IF(E33&lt;Overview!$C$12,Overview!$A$12,IF(E33&lt;Overview!$C$13,Overview!$A$13,IF(E33&lt;Overview!$C$14,Overview!$A$14,IF(E33&lt;Overview!$C$15,Overview!$A$15,IF(E33&lt;Overview!$C$16,Overview!$A$16,IF(E33&lt;Overview!$C$17,Overview!$A$17,IF(E33&lt;Overview!$C$18,Overview!$A$18,IF(E33&lt;Overview!$C$19,Overview!$A$19,IF(E33&lt;Overview!$C$20,Overview!$A$20,IF(E33&lt;Overview!$C$21,Overview!$A$21,"")))))))))),D34)</f>
        <v>0</v>
      </c>
      <c r="F34" s="20">
        <f>IF((IF(F33&lt;Overview!$C$12,Overview!$A$12,IF(F33&lt;Overview!$C$13,Overview!$A$13,IF(F33&lt;Overview!$C$14,Overview!$A$14,IF(F33&lt;Overview!$C$15,Overview!$A$15,IF(F33&lt;Overview!$C$16,Overview!$A$16,IF(F33&lt;Overview!$C$17,Overview!$A$17,IF(F33&lt;Overview!$C$18,Overview!$A$18,IF(F33&lt;Overview!$C$19,Overview!$A$19,IF(F33&lt;Overview!$C$20,Overview!$A$20,IF(F33&lt;Overview!$C$21,Overview!$A$21,"")))))))))))&lt;&gt;"",IF(F33&lt;Overview!$C$12,Overview!$A$12,IF(F33&lt;Overview!$C$13,Overview!$A$13,IF(F33&lt;Overview!$C$14,Overview!$A$14,IF(F33&lt;Overview!$C$15,Overview!$A$15,IF(F33&lt;Overview!$C$16,Overview!$A$16,IF(F33&lt;Overview!$C$17,Overview!$A$17,IF(F33&lt;Overview!$C$18,Overview!$A$18,IF(F33&lt;Overview!$C$19,Overview!$A$19,IF(F33&lt;Overview!$C$20,Overview!$A$20,IF(F33&lt;Overview!$C$21,Overview!$A$21,"")))))))))),E34)</f>
        <v>0</v>
      </c>
      <c r="G34" s="20">
        <f>IF((IF(G33&lt;Overview!$C$12,Overview!$A$12,IF(G33&lt;Overview!$C$13,Overview!$A$13,IF(G33&lt;Overview!$C$14,Overview!$A$14,IF(G33&lt;Overview!$C$15,Overview!$A$15,IF(G33&lt;Overview!$C$16,Overview!$A$16,IF(G33&lt;Overview!$C$17,Overview!$A$17,IF(G33&lt;Overview!$C$18,Overview!$A$18,IF(G33&lt;Overview!$C$19,Overview!$A$19,IF(G33&lt;Overview!$C$20,Overview!$A$20,IF(G33&lt;Overview!$C$21,Overview!$A$21,"")))))))))))&lt;&gt;"",IF(G33&lt;Overview!$C$12,Overview!$A$12,IF(G33&lt;Overview!$C$13,Overview!$A$13,IF(G33&lt;Overview!$C$14,Overview!$A$14,IF(G33&lt;Overview!$C$15,Overview!$A$15,IF(G33&lt;Overview!$C$16,Overview!$A$16,IF(G33&lt;Overview!$C$17,Overview!$A$17,IF(G33&lt;Overview!$C$18,Overview!$A$18,IF(G33&lt;Overview!$C$19,Overview!$A$19,IF(G33&lt;Overview!$C$20,Overview!$A$20,IF(G33&lt;Overview!$C$21,Overview!$A$21,"")))))))))),F34)</f>
        <v>0</v>
      </c>
      <c r="H34" s="20">
        <f>IF((IF(H33&lt;Overview!$C$12,Overview!$A$12,IF(H33&lt;Overview!$C$13,Overview!$A$13,IF(H33&lt;Overview!$C$14,Overview!$A$14,IF(H33&lt;Overview!$C$15,Overview!$A$15,IF(H33&lt;Overview!$C$16,Overview!$A$16,IF(H33&lt;Overview!$C$17,Overview!$A$17,IF(H33&lt;Overview!$C$18,Overview!$A$18,IF(H33&lt;Overview!$C$19,Overview!$A$19,IF(H33&lt;Overview!$C$20,Overview!$A$20,IF(H33&lt;Overview!$C$21,Overview!$A$21,"")))))))))))&lt;&gt;"",IF(H33&lt;Overview!$C$12,Overview!$A$12,IF(H33&lt;Overview!$C$13,Overview!$A$13,IF(H33&lt;Overview!$C$14,Overview!$A$14,IF(H33&lt;Overview!$C$15,Overview!$A$15,IF(H33&lt;Overview!$C$16,Overview!$A$16,IF(H33&lt;Overview!$C$17,Overview!$A$17,IF(H33&lt;Overview!$C$18,Overview!$A$18,IF(H33&lt;Overview!$C$19,Overview!$A$19,IF(H33&lt;Overview!$C$20,Overview!$A$20,IF(H33&lt;Overview!$C$21,Overview!$A$21,"")))))))))),G34)</f>
        <v>0</v>
      </c>
      <c r="I34" s="20">
        <f>IF((IF(I33&lt;Overview!$C$12,Overview!$A$12,IF(I33&lt;Overview!$C$13,Overview!$A$13,IF(I33&lt;Overview!$C$14,Overview!$A$14,IF(I33&lt;Overview!$C$15,Overview!$A$15,IF(I33&lt;Overview!$C$16,Overview!$A$16,IF(I33&lt;Overview!$C$17,Overview!$A$17,IF(I33&lt;Overview!$C$18,Overview!$A$18,IF(I33&lt;Overview!$C$19,Overview!$A$19,IF(I33&lt;Overview!$C$20,Overview!$A$20,IF(I33&lt;Overview!$C$21,Overview!$A$21,"")))))))))))&lt;&gt;"",IF(I33&lt;Overview!$C$12,Overview!$A$12,IF(I33&lt;Overview!$C$13,Overview!$A$13,IF(I33&lt;Overview!$C$14,Overview!$A$14,IF(I33&lt;Overview!$C$15,Overview!$A$15,IF(I33&lt;Overview!$C$16,Overview!$A$16,IF(I33&lt;Overview!$C$17,Overview!$A$17,IF(I33&lt;Overview!$C$18,Overview!$A$18,IF(I33&lt;Overview!$C$19,Overview!$A$19,IF(I33&lt;Overview!$C$20,Overview!$A$20,IF(I33&lt;Overview!$C$21,Overview!$A$21,"")))))))))),H34)</f>
        <v>0</v>
      </c>
      <c r="J34" s="20">
        <f>IF((IF(J33&lt;Overview!$C$12,Overview!$A$12,IF(J33&lt;Overview!$C$13,Overview!$A$13,IF(J33&lt;Overview!$C$14,Overview!$A$14,IF(J33&lt;Overview!$C$15,Overview!$A$15,IF(J33&lt;Overview!$C$16,Overview!$A$16,IF(J33&lt;Overview!$C$17,Overview!$A$17,IF(J33&lt;Overview!$C$18,Overview!$A$18,IF(J33&lt;Overview!$C$19,Overview!$A$19,IF(J33&lt;Overview!$C$20,Overview!$A$20,IF(J33&lt;Overview!$C$21,Overview!$A$21,"")))))))))))&lt;&gt;"",IF(J33&lt;Overview!$C$12,Overview!$A$12,IF(J33&lt;Overview!$C$13,Overview!$A$13,IF(J33&lt;Overview!$C$14,Overview!$A$14,IF(J33&lt;Overview!$C$15,Overview!$A$15,IF(J33&lt;Overview!$C$16,Overview!$A$16,IF(J33&lt;Overview!$C$17,Overview!$A$17,IF(J33&lt;Overview!$C$18,Overview!$A$18,IF(J33&lt;Overview!$C$19,Overview!$A$19,IF(J33&lt;Overview!$C$20,Overview!$A$20,IF(J33&lt;Overview!$C$21,Overview!$A$21,"")))))))))),I34)</f>
        <v>0</v>
      </c>
      <c r="K34" s="20">
        <f>IF((IF(K33&lt;Overview!$C$12,Overview!$A$12,IF(K33&lt;Overview!$C$13,Overview!$A$13,IF(K33&lt;Overview!$C$14,Overview!$A$14,IF(K33&lt;Overview!$C$15,Overview!$A$15,IF(K33&lt;Overview!$C$16,Overview!$A$16,IF(K33&lt;Overview!$C$17,Overview!$A$17,IF(K33&lt;Overview!$C$18,Overview!$A$18,IF(K33&lt;Overview!$C$19,Overview!$A$19,IF(K33&lt;Overview!$C$20,Overview!$A$20,IF(K33&lt;Overview!$C$21,Overview!$A$21,"")))))))))))&lt;&gt;"",IF(K33&lt;Overview!$C$12,Overview!$A$12,IF(K33&lt;Overview!$C$13,Overview!$A$13,IF(K33&lt;Overview!$C$14,Overview!$A$14,IF(K33&lt;Overview!$C$15,Overview!$A$15,IF(K33&lt;Overview!$C$16,Overview!$A$16,IF(K33&lt;Overview!$C$17,Overview!$A$17,IF(K33&lt;Overview!$C$18,Overview!$A$18,IF(K33&lt;Overview!$C$19,Overview!$A$19,IF(K33&lt;Overview!$C$20,Overview!$A$20,IF(K33&lt;Overview!$C$21,Overview!$A$21,"")))))))))),J34)</f>
        <v>0</v>
      </c>
      <c r="L34" s="20">
        <f>IF((IF(L33&lt;Overview!$C$12,Overview!$A$12,IF(L33&lt;Overview!$C$13,Overview!$A$13,IF(L33&lt;Overview!$C$14,Overview!$A$14,IF(L33&lt;Overview!$C$15,Overview!$A$15,IF(L33&lt;Overview!$C$16,Overview!$A$16,IF(L33&lt;Overview!$C$17,Overview!$A$17,IF(L33&lt;Overview!$C$18,Overview!$A$18,IF(L33&lt;Overview!$C$19,Overview!$A$19,IF(L33&lt;Overview!$C$20,Overview!$A$20,IF(L33&lt;Overview!$C$21,Overview!$A$21,"")))))))))))&lt;&gt;"",IF(L33&lt;Overview!$C$12,Overview!$A$12,IF(L33&lt;Overview!$C$13,Overview!$A$13,IF(L33&lt;Overview!$C$14,Overview!$A$14,IF(L33&lt;Overview!$C$15,Overview!$A$15,IF(L33&lt;Overview!$C$16,Overview!$A$16,IF(L33&lt;Overview!$C$17,Overview!$A$17,IF(L33&lt;Overview!$C$18,Overview!$A$18,IF(L33&lt;Overview!$C$19,Overview!$A$19,IF(L33&lt;Overview!$C$20,Overview!$A$20,IF(L33&lt;Overview!$C$21,Overview!$A$21,"")))))))))),K34)</f>
        <v>0</v>
      </c>
      <c r="M34" s="20">
        <f>IF((IF(M33&lt;Overview!$C$12,Overview!$A$12,IF(M33&lt;Overview!$C$13,Overview!$A$13,IF(M33&lt;Overview!$C$14,Overview!$A$14,IF(M33&lt;Overview!$C$15,Overview!$A$15,IF(M33&lt;Overview!$C$16,Overview!$A$16,IF(M33&lt;Overview!$C$17,Overview!$A$17,IF(M33&lt;Overview!$C$18,Overview!$A$18,IF(M33&lt;Overview!$C$19,Overview!$A$19,IF(M33&lt;Overview!$C$20,Overview!$A$20,IF(M33&lt;Overview!$C$21,Overview!$A$21,"")))))))))))&lt;&gt;"",IF(M33&lt;Overview!$C$12,Overview!$A$12,IF(M33&lt;Overview!$C$13,Overview!$A$13,IF(M33&lt;Overview!$C$14,Overview!$A$14,IF(M33&lt;Overview!$C$15,Overview!$A$15,IF(M33&lt;Overview!$C$16,Overview!$A$16,IF(M33&lt;Overview!$C$17,Overview!$A$17,IF(M33&lt;Overview!$C$18,Overview!$A$18,IF(M33&lt;Overview!$C$19,Overview!$A$19,IF(M33&lt;Overview!$C$20,Overview!$A$20,IF(M33&lt;Overview!$C$21,Overview!$A$21,"")))))))))),L34)</f>
        <v>0</v>
      </c>
      <c r="N34" s="20">
        <f>IF((IF(N33&lt;Overview!$C$12,Overview!$A$12,IF(N33&lt;Overview!$C$13,Overview!$A$13,IF(N33&lt;Overview!$C$14,Overview!$A$14,IF(N33&lt;Overview!$C$15,Overview!$A$15,IF(N33&lt;Overview!$C$16,Overview!$A$16,IF(N33&lt;Overview!$C$17,Overview!$A$17,IF(N33&lt;Overview!$C$18,Overview!$A$18,IF(N33&lt;Overview!$C$19,Overview!$A$19,IF(N33&lt;Overview!$C$20,Overview!$A$20,IF(N33&lt;Overview!$C$21,Overview!$A$21,"")))))))))))&lt;&gt;"",IF(N33&lt;Overview!$C$12,Overview!$A$12,IF(N33&lt;Overview!$C$13,Overview!$A$13,IF(N33&lt;Overview!$C$14,Overview!$A$14,IF(N33&lt;Overview!$C$15,Overview!$A$15,IF(N33&lt;Overview!$C$16,Overview!$A$16,IF(N33&lt;Overview!$C$17,Overview!$A$17,IF(N33&lt;Overview!$C$18,Overview!$A$18,IF(N33&lt;Overview!$C$19,Overview!$A$19,IF(N33&lt;Overview!$C$20,Overview!$A$20,IF(N33&lt;Overview!$C$21,Overview!$A$21,"")))))))))),M34)</f>
        <v>0</v>
      </c>
      <c r="O34" s="20">
        <f>IF((IF(O33&lt;Overview!$C$12,Overview!$A$12,IF(O33&lt;Overview!$C$13,Overview!$A$13,IF(O33&lt;Overview!$C$14,Overview!$A$14,IF(O33&lt;Overview!$C$15,Overview!$A$15,IF(O33&lt;Overview!$C$16,Overview!$A$16,IF(O33&lt;Overview!$C$17,Overview!$A$17,IF(O33&lt;Overview!$C$18,Overview!$A$18,IF(O33&lt;Overview!$C$19,Overview!$A$19,IF(O33&lt;Overview!$C$20,Overview!$A$20,IF(O33&lt;Overview!$C$21,Overview!$A$21,"")))))))))))&lt;&gt;"",IF(O33&lt;Overview!$C$12,Overview!$A$12,IF(O33&lt;Overview!$C$13,Overview!$A$13,IF(O33&lt;Overview!$C$14,Overview!$A$14,IF(O33&lt;Overview!$C$15,Overview!$A$15,IF(O33&lt;Overview!$C$16,Overview!$A$16,IF(O33&lt;Overview!$C$17,Overview!$A$17,IF(O33&lt;Overview!$C$18,Overview!$A$18,IF(O33&lt;Overview!$C$19,Overview!$A$19,IF(O33&lt;Overview!$C$20,Overview!$A$20,IF(O33&lt;Overview!$C$21,Overview!$A$21,"")))))))))),N34)</f>
        <v>0</v>
      </c>
      <c r="P34" s="20">
        <f>IF((IF(P33&lt;Overview!$C$12,Overview!$A$12,IF(P33&lt;Overview!$C$13,Overview!$A$13,IF(P33&lt;Overview!$C$14,Overview!$A$14,IF(P33&lt;Overview!$C$15,Overview!$A$15,IF(P33&lt;Overview!$C$16,Overview!$A$16,IF(P33&lt;Overview!$C$17,Overview!$A$17,IF(P33&lt;Overview!$C$18,Overview!$A$18,IF(P33&lt;Overview!$C$19,Overview!$A$19,IF(P33&lt;Overview!$C$20,Overview!$A$20,IF(P33&lt;Overview!$C$21,Overview!$A$21,"")))))))))))&lt;&gt;"",IF(P33&lt;Overview!$C$12,Overview!$A$12,IF(P33&lt;Overview!$C$13,Overview!$A$13,IF(P33&lt;Overview!$C$14,Overview!$A$14,IF(P33&lt;Overview!$C$15,Overview!$A$15,IF(P33&lt;Overview!$C$16,Overview!$A$16,IF(P33&lt;Overview!$C$17,Overview!$A$17,IF(P33&lt;Overview!$C$18,Overview!$A$18,IF(P33&lt;Overview!$C$19,Overview!$A$19,IF(P33&lt;Overview!$C$20,Overview!$A$20,IF(P33&lt;Overview!$C$21,Overview!$A$21,"")))))))))),O34)</f>
        <v>0</v>
      </c>
      <c r="Q34" s="20">
        <f>IF((IF(Q33&lt;Overview!$C$12,Overview!$A$12,IF(Q33&lt;Overview!$C$13,Overview!$A$13,IF(Q33&lt;Overview!$C$14,Overview!$A$14,IF(Q33&lt;Overview!$C$15,Overview!$A$15,IF(Q33&lt;Overview!$C$16,Overview!$A$16,IF(Q33&lt;Overview!$C$17,Overview!$A$17,IF(Q33&lt;Overview!$C$18,Overview!$A$18,IF(Q33&lt;Overview!$C$19,Overview!$A$19,IF(Q33&lt;Overview!$C$20,Overview!$A$20,IF(Q33&lt;Overview!$C$21,Overview!$A$21,"")))))))))))&lt;&gt;"",IF(Q33&lt;Overview!$C$12,Overview!$A$12,IF(Q33&lt;Overview!$C$13,Overview!$A$13,IF(Q33&lt;Overview!$C$14,Overview!$A$14,IF(Q33&lt;Overview!$C$15,Overview!$A$15,IF(Q33&lt;Overview!$C$16,Overview!$A$16,IF(Q33&lt;Overview!$C$17,Overview!$A$17,IF(Q33&lt;Overview!$C$18,Overview!$A$18,IF(Q33&lt;Overview!$C$19,Overview!$A$19,IF(Q33&lt;Overview!$C$20,Overview!$A$20,IF(Q33&lt;Overview!$C$21,Overview!$A$21,"")))))))))),P34)</f>
        <v>0</v>
      </c>
      <c r="R34" s="20">
        <f>IF((IF(R33&lt;Overview!$C$12,Overview!$A$12,IF(R33&lt;Overview!$C$13,Overview!$A$13,IF(R33&lt;Overview!$C$14,Overview!$A$14,IF(R33&lt;Overview!$C$15,Overview!$A$15,IF(R33&lt;Overview!$C$16,Overview!$A$16,IF(R33&lt;Overview!$C$17,Overview!$A$17,IF(R33&lt;Overview!$C$18,Overview!$A$18,IF(R33&lt;Overview!$C$19,Overview!$A$19,IF(R33&lt;Overview!$C$20,Overview!$A$20,IF(R33&lt;Overview!$C$21,Overview!$A$21,"")))))))))))&lt;&gt;"",IF(R33&lt;Overview!$C$12,Overview!$A$12,IF(R33&lt;Overview!$C$13,Overview!$A$13,IF(R33&lt;Overview!$C$14,Overview!$A$14,IF(R33&lt;Overview!$C$15,Overview!$A$15,IF(R33&lt;Overview!$C$16,Overview!$A$16,IF(R33&lt;Overview!$C$17,Overview!$A$17,IF(R33&lt;Overview!$C$18,Overview!$A$18,IF(R33&lt;Overview!$C$19,Overview!$A$19,IF(R33&lt;Overview!$C$20,Overview!$A$20,IF(R33&lt;Overview!$C$21,Overview!$A$21,"")))))))))),Q34)</f>
        <v>0</v>
      </c>
      <c r="S34" s="20">
        <f>IF((IF(S33&lt;Overview!$C$12,Overview!$A$12,IF(S33&lt;Overview!$C$13,Overview!$A$13,IF(S33&lt;Overview!$C$14,Overview!$A$14,IF(S33&lt;Overview!$C$15,Overview!$A$15,IF(S33&lt;Overview!$C$16,Overview!$A$16,IF(S33&lt;Overview!$C$17,Overview!$A$17,IF(S33&lt;Overview!$C$18,Overview!$A$18,IF(S33&lt;Overview!$C$19,Overview!$A$19,IF(S33&lt;Overview!$C$20,Overview!$A$20,IF(S33&lt;Overview!$C$21,Overview!$A$21,"")))))))))))&lt;&gt;"",IF(S33&lt;Overview!$C$12,Overview!$A$12,IF(S33&lt;Overview!$C$13,Overview!$A$13,IF(S33&lt;Overview!$C$14,Overview!$A$14,IF(S33&lt;Overview!$C$15,Overview!$A$15,IF(S33&lt;Overview!$C$16,Overview!$A$16,IF(S33&lt;Overview!$C$17,Overview!$A$17,IF(S33&lt;Overview!$C$18,Overview!$A$18,IF(S33&lt;Overview!$C$19,Overview!$A$19,IF(S33&lt;Overview!$C$20,Overview!$A$20,IF(S33&lt;Overview!$C$21,Overview!$A$21,"")))))))))),R34)</f>
        <v>0</v>
      </c>
      <c r="T34" s="241">
        <f>IF((IF(T33&lt;Overview!$C$12,Overview!$A$12,IF(T33&lt;Overview!$C$13,Overview!$A$13,IF(T33&lt;Overview!$C$14,Overview!$A$14,IF(T33&lt;Overview!$C$15,Overview!$A$15,IF(T33&lt;Overview!$C$16,Overview!$A$16,IF(T33&lt;Overview!$C$17,Overview!$A$17,IF(T33&lt;Overview!$C$18,Overview!$A$18,IF(T33&lt;Overview!$C$19,Overview!$A$19,IF(T33&lt;Overview!$C$20,Overview!$A$20,IF(T33&lt;Overview!$C$21,Overview!$A$21,"")))))))))))&lt;&gt;"",IF(T33&lt;Overview!$C$12,Overview!$A$12,IF(T33&lt;Overview!$C$13,Overview!$A$13,IF(T33&lt;Overview!$C$14,Overview!$A$14,IF(T33&lt;Overview!$C$15,Overview!$A$15,IF(T33&lt;Overview!$C$16,Overview!$A$16,IF(T33&lt;Overview!$C$17,Overview!$A$17,IF(T33&lt;Overview!$C$18,Overview!$A$18,IF(T33&lt;Overview!$C$19,Overview!$A$19,IF(T33&lt;Overview!$C$20,Overview!$A$20,IF(T33&lt;Overview!$C$21,Overview!$A$21,"")))))))))),S34)</f>
        <v>0</v>
      </c>
      <c r="U34" s="250">
        <f>IF((IF(U33&lt;Overview!$C$12,Overview!$A$12,IF(U33&lt;Overview!$C$13,Overview!$A$13,IF(U33&lt;Overview!$C$14,Overview!$A$14,IF(U33&lt;Overview!$C$15,Overview!$A$15,IF(U33&lt;Overview!$C$16,Overview!$A$16,IF(U33&lt;Overview!$C$17,Overview!$A$17,IF(U33&lt;Overview!$C$18,Overview!$A$18,IF(U33&lt;Overview!$C$19,Overview!$A$19,IF(U33&lt;Overview!$C$20,Overview!$A$20,IF(U33&lt;Overview!$C$21,Overview!$A$21,"")))))))))))&lt;&gt;"",IF(U33&lt;Overview!$C$12,Overview!$A$12,IF(U33&lt;Overview!$C$13,Overview!$A$13,IF(U33&lt;Overview!$C$14,Overview!$A$14,IF(U33&lt;Overview!$C$15,Overview!$A$15,IF(U33&lt;Overview!$C$16,Overview!$A$16,IF(U33&lt;Overview!$C$17,Overview!$A$17,IF(U33&lt;Overview!$C$18,Overview!$A$18,IF(U33&lt;Overview!$C$19,Overview!$A$19,IF(U33&lt;Overview!$C$20,Overview!$A$20,IF(U33&lt;Overview!$C$21,Overview!$A$21,"")))))))))),T34)</f>
        <v>0</v>
      </c>
      <c r="V34" s="226">
        <f>IF((IF(V33&lt;Overview!$C$12,Overview!$A$12,IF(V33&lt;Overview!$C$13,Overview!$A$13,IF(V33&lt;Overview!$C$14,Overview!$A$14,IF(V33&lt;Overview!$C$15,Overview!$A$15,IF(V33&lt;Overview!$C$16,Overview!$A$16,IF(V33&lt;Overview!$C$17,Overview!$A$17,IF(V33&lt;Overview!$C$18,Overview!$A$18,IF(V33&lt;Overview!$C$19,Overview!$A$19,IF(V33&lt;Overview!$C$20,Overview!$A$20,IF(V33&lt;Overview!$C$21,Overview!$A$21,"")))))))))))&lt;&gt;"",IF(V33&lt;Overview!$C$12,Overview!$A$12,IF(V33&lt;Overview!$C$13,Overview!$A$13,IF(V33&lt;Overview!$C$14,Overview!$A$14,IF(V33&lt;Overview!$C$15,Overview!$A$15,IF(V33&lt;Overview!$C$16,Overview!$A$16,IF(V33&lt;Overview!$C$17,Overview!$A$17,IF(V33&lt;Overview!$C$18,Overview!$A$18,IF(V33&lt;Overview!$C$19,Overview!$A$19,IF(V33&lt;Overview!$C$20,Overview!$A$20,IF(V33&lt;Overview!$C$21,Overview!$A$21,"")))))))))),U34)</f>
        <v>0</v>
      </c>
      <c r="W34" s="20">
        <f>IF((IF(W33&lt;Overview!$C$12,Overview!$A$12,IF(W33&lt;Overview!$C$13,Overview!$A$13,IF(W33&lt;Overview!$C$14,Overview!$A$14,IF(W33&lt;Overview!$C$15,Overview!$A$15,IF(W33&lt;Overview!$C$16,Overview!$A$16,IF(W33&lt;Overview!$C$17,Overview!$A$17,IF(W33&lt;Overview!$C$18,Overview!$A$18,IF(W33&lt;Overview!$C$19,Overview!$A$19,IF(W33&lt;Overview!$C$20,Overview!$A$20,IF(W33&lt;Overview!$C$21,Overview!$A$21,"")))))))))))&lt;&gt;"",IF(W33&lt;Overview!$C$12,Overview!$A$12,IF(W33&lt;Overview!$C$13,Overview!$A$13,IF(W33&lt;Overview!$C$14,Overview!$A$14,IF(W33&lt;Overview!$C$15,Overview!$A$15,IF(W33&lt;Overview!$C$16,Overview!$A$16,IF(W33&lt;Overview!$C$17,Overview!$A$17,IF(W33&lt;Overview!$C$18,Overview!$A$18,IF(W33&lt;Overview!$C$19,Overview!$A$19,IF(W33&lt;Overview!$C$20,Overview!$A$20,IF(W33&lt;Overview!$C$21,Overview!$A$21,"")))))))))),V34)</f>
        <v>0</v>
      </c>
      <c r="X34" s="20">
        <f>IF((IF(X33&lt;Overview!$C$12,Overview!$A$12,IF(X33&lt;Overview!$C$13,Overview!$A$13,IF(X33&lt;Overview!$C$14,Overview!$A$14,IF(X33&lt;Overview!$C$15,Overview!$A$15,IF(X33&lt;Overview!$C$16,Overview!$A$16,IF(X33&lt;Overview!$C$17,Overview!$A$17,IF(X33&lt;Overview!$C$18,Overview!$A$18,IF(X33&lt;Overview!$C$19,Overview!$A$19,IF(X33&lt;Overview!$C$20,Overview!$A$20,IF(X33&lt;Overview!$C$21,Overview!$A$21,"")))))))))))&lt;&gt;"",IF(X33&lt;Overview!$C$12,Overview!$A$12,IF(X33&lt;Overview!$C$13,Overview!$A$13,IF(X33&lt;Overview!$C$14,Overview!$A$14,IF(X33&lt;Overview!$C$15,Overview!$A$15,IF(X33&lt;Overview!$C$16,Overview!$A$16,IF(X33&lt;Overview!$C$17,Overview!$A$17,IF(X33&lt;Overview!$C$18,Overview!$A$18,IF(X33&lt;Overview!$C$19,Overview!$A$19,IF(X33&lt;Overview!$C$20,Overview!$A$20,IF(X33&lt;Overview!$C$21,Overview!$A$21,"")))))))))),W34)</f>
        <v>0</v>
      </c>
      <c r="Y34" s="20">
        <f>IF((IF(Y33&lt;Overview!$C$12,Overview!$A$12,IF(Y33&lt;Overview!$C$13,Overview!$A$13,IF(Y33&lt;Overview!$C$14,Overview!$A$14,IF(Y33&lt;Overview!$C$15,Overview!$A$15,IF(Y33&lt;Overview!$C$16,Overview!$A$16,IF(Y33&lt;Overview!$C$17,Overview!$A$17,IF(Y33&lt;Overview!$C$18,Overview!$A$18,IF(Y33&lt;Overview!$C$19,Overview!$A$19,IF(Y33&lt;Overview!$C$20,Overview!$A$20,IF(Y33&lt;Overview!$C$21,Overview!$A$21,"")))))))))))&lt;&gt;"",IF(Y33&lt;Overview!$C$12,Overview!$A$12,IF(Y33&lt;Overview!$C$13,Overview!$A$13,IF(Y33&lt;Overview!$C$14,Overview!$A$14,IF(Y33&lt;Overview!$C$15,Overview!$A$15,IF(Y33&lt;Overview!$C$16,Overview!$A$16,IF(Y33&lt;Overview!$C$17,Overview!$A$17,IF(Y33&lt;Overview!$C$18,Overview!$A$18,IF(Y33&lt;Overview!$C$19,Overview!$A$19,IF(Y33&lt;Overview!$C$20,Overview!$A$20,IF(Y33&lt;Overview!$C$21,Overview!$A$21,"")))))))))),X34)</f>
        <v>0</v>
      </c>
      <c r="Z34" s="20">
        <f>IF((IF(Z33&lt;Overview!$C$12,Overview!$A$12,IF(Z33&lt;Overview!$C$13,Overview!$A$13,IF(Z33&lt;Overview!$C$14,Overview!$A$14,IF(Z33&lt;Overview!$C$15,Overview!$A$15,IF(Z33&lt;Overview!$C$16,Overview!$A$16,IF(Z33&lt;Overview!$C$17,Overview!$A$17,IF(Z33&lt;Overview!$C$18,Overview!$A$18,IF(Z33&lt;Overview!$C$19,Overview!$A$19,IF(Z33&lt;Overview!$C$20,Overview!$A$20,IF(Z33&lt;Overview!$C$21,Overview!$A$21,"")))))))))))&lt;&gt;"",IF(Z33&lt;Overview!$C$12,Overview!$A$12,IF(Z33&lt;Overview!$C$13,Overview!$A$13,IF(Z33&lt;Overview!$C$14,Overview!$A$14,IF(Z33&lt;Overview!$C$15,Overview!$A$15,IF(Z33&lt;Overview!$C$16,Overview!$A$16,IF(Z33&lt;Overview!$C$17,Overview!$A$17,IF(Z33&lt;Overview!$C$18,Overview!$A$18,IF(Z33&lt;Overview!$C$19,Overview!$A$19,IF(Z33&lt;Overview!$C$20,Overview!$A$20,IF(Z33&lt;Overview!$C$21,Overview!$A$21,"")))))))))),Y34)</f>
        <v>0</v>
      </c>
      <c r="AA34" s="20">
        <f>IF((IF(AA33&lt;Overview!$C$12,Overview!$A$12,IF(AA33&lt;Overview!$C$13,Overview!$A$13,IF(AA33&lt;Overview!$C$14,Overview!$A$14,IF(AA33&lt;Overview!$C$15,Overview!$A$15,IF(AA33&lt;Overview!$C$16,Overview!$A$16,IF(AA33&lt;Overview!$C$17,Overview!$A$17,IF(AA33&lt;Overview!$C$18,Overview!$A$18,IF(AA33&lt;Overview!$C$19,Overview!$A$19,IF(AA33&lt;Overview!$C$20,Overview!$A$20,IF(AA33&lt;Overview!$C$21,Overview!$A$21,"")))))))))))&lt;&gt;"",IF(AA33&lt;Overview!$C$12,Overview!$A$12,IF(AA33&lt;Overview!$C$13,Overview!$A$13,IF(AA33&lt;Overview!$C$14,Overview!$A$14,IF(AA33&lt;Overview!$C$15,Overview!$A$15,IF(AA33&lt;Overview!$C$16,Overview!$A$16,IF(AA33&lt;Overview!$C$17,Overview!$A$17,IF(AA33&lt;Overview!$C$18,Overview!$A$18,IF(AA33&lt;Overview!$C$19,Overview!$A$19,IF(AA33&lt;Overview!$C$20,Overview!$A$20,IF(AA33&lt;Overview!$C$21,Overview!$A$21,"")))))))))),Z34)</f>
        <v>0</v>
      </c>
      <c r="AB34" s="20">
        <f>IF((IF(AB33&lt;Overview!$C$12,Overview!$A$12,IF(AB33&lt;Overview!$C$13,Overview!$A$13,IF(AB33&lt;Overview!$C$14,Overview!$A$14,IF(AB33&lt;Overview!$C$15,Overview!$A$15,IF(AB33&lt;Overview!$C$16,Overview!$A$16,IF(AB33&lt;Overview!$C$17,Overview!$A$17,IF(AB33&lt;Overview!$C$18,Overview!$A$18,IF(AB33&lt;Overview!$C$19,Overview!$A$19,IF(AB33&lt;Overview!$C$20,Overview!$A$20,IF(AB33&lt;Overview!$C$21,Overview!$A$21,"")))))))))))&lt;&gt;"",IF(AB33&lt;Overview!$C$12,Overview!$A$12,IF(AB33&lt;Overview!$C$13,Overview!$A$13,IF(AB33&lt;Overview!$C$14,Overview!$A$14,IF(AB33&lt;Overview!$C$15,Overview!$A$15,IF(AB33&lt;Overview!$C$16,Overview!$A$16,IF(AB33&lt;Overview!$C$17,Overview!$A$17,IF(AB33&lt;Overview!$C$18,Overview!$A$18,IF(AB33&lt;Overview!$C$19,Overview!$A$19,IF(AB33&lt;Overview!$C$20,Overview!$A$20,IF(AB33&lt;Overview!$C$21,Overview!$A$21,"")))))))))),AA34)</f>
        <v>0</v>
      </c>
      <c r="AC34" s="20">
        <f>IF((IF(AC33&lt;Overview!$C$12,Overview!$A$12,IF(AC33&lt;Overview!$C$13,Overview!$A$13,IF(AC33&lt;Overview!$C$14,Overview!$A$14,IF(AC33&lt;Overview!$C$15,Overview!$A$15,IF(AC33&lt;Overview!$C$16,Overview!$A$16,IF(AC33&lt;Overview!$C$17,Overview!$A$17,IF(AC33&lt;Overview!$C$18,Overview!$A$18,IF(AC33&lt;Overview!$C$19,Overview!$A$19,IF(AC33&lt;Overview!$C$20,Overview!$A$20,IF(AC33&lt;Overview!$C$21,Overview!$A$21,"")))))))))))&lt;&gt;"",IF(AC33&lt;Overview!$C$12,Overview!$A$12,IF(AC33&lt;Overview!$C$13,Overview!$A$13,IF(AC33&lt;Overview!$C$14,Overview!$A$14,IF(AC33&lt;Overview!$C$15,Overview!$A$15,IF(AC33&lt;Overview!$C$16,Overview!$A$16,IF(AC33&lt;Overview!$C$17,Overview!$A$17,IF(AC33&lt;Overview!$C$18,Overview!$A$18,IF(AC33&lt;Overview!$C$19,Overview!$A$19,IF(AC33&lt;Overview!$C$20,Overview!$A$20,IF(AC33&lt;Overview!$C$21,Overview!$A$21,"")))))))))),AB34)</f>
        <v>0</v>
      </c>
      <c r="AD34" s="20">
        <f>IF((IF(AD33&lt;Overview!$C$12,Overview!$A$12,IF(AD33&lt;Overview!$C$13,Overview!$A$13,IF(AD33&lt;Overview!$C$14,Overview!$A$14,IF(AD33&lt;Overview!$C$15,Overview!$A$15,IF(AD33&lt;Overview!$C$16,Overview!$A$16,IF(AD33&lt;Overview!$C$17,Overview!$A$17,IF(AD33&lt;Overview!$C$18,Overview!$A$18,IF(AD33&lt;Overview!$C$19,Overview!$A$19,IF(AD33&lt;Overview!$C$20,Overview!$A$20,IF(AD33&lt;Overview!$C$21,Overview!$A$21,"")))))))))))&lt;&gt;"",IF(AD33&lt;Overview!$C$12,Overview!$A$12,IF(AD33&lt;Overview!$C$13,Overview!$A$13,IF(AD33&lt;Overview!$C$14,Overview!$A$14,IF(AD33&lt;Overview!$C$15,Overview!$A$15,IF(AD33&lt;Overview!$C$16,Overview!$A$16,IF(AD33&lt;Overview!$C$17,Overview!$A$17,IF(AD33&lt;Overview!$C$18,Overview!$A$18,IF(AD33&lt;Overview!$C$19,Overview!$A$19,IF(AD33&lt;Overview!$C$20,Overview!$A$20,IF(AD33&lt;Overview!$C$21,Overview!$A$21,"")))))))))),AC34)</f>
        <v>0</v>
      </c>
      <c r="AE34" s="20">
        <f>IF((IF(AE33&lt;Overview!$C$12,Overview!$A$12,IF(AE33&lt;Overview!$C$13,Overview!$A$13,IF(AE33&lt;Overview!$C$14,Overview!$A$14,IF(AE33&lt;Overview!$C$15,Overview!$A$15,IF(AE33&lt;Overview!$C$16,Overview!$A$16,IF(AE33&lt;Overview!$C$17,Overview!$A$17,IF(AE33&lt;Overview!$C$18,Overview!$A$18,IF(AE33&lt;Overview!$C$19,Overview!$A$19,IF(AE33&lt;Overview!$C$20,Overview!$A$20,IF(AE33&lt;Overview!$C$21,Overview!$A$21,"")))))))))))&lt;&gt;"",IF(AE33&lt;Overview!$C$12,Overview!$A$12,IF(AE33&lt;Overview!$C$13,Overview!$A$13,IF(AE33&lt;Overview!$C$14,Overview!$A$14,IF(AE33&lt;Overview!$C$15,Overview!$A$15,IF(AE33&lt;Overview!$C$16,Overview!$A$16,IF(AE33&lt;Overview!$C$17,Overview!$A$17,IF(AE33&lt;Overview!$C$18,Overview!$A$18,IF(AE33&lt;Overview!$C$19,Overview!$A$19,IF(AE33&lt;Overview!$C$20,Overview!$A$20,IF(AE33&lt;Overview!$C$21,Overview!$A$21,"")))))))))),AD34)</f>
        <v>0</v>
      </c>
      <c r="AF34" s="20">
        <f>IF((IF(AF33&lt;Overview!$C$12,Overview!$A$12,IF(AF33&lt;Overview!$C$13,Overview!$A$13,IF(AF33&lt;Overview!$C$14,Overview!$A$14,IF(AF33&lt;Overview!$C$15,Overview!$A$15,IF(AF33&lt;Overview!$C$16,Overview!$A$16,IF(AF33&lt;Overview!$C$17,Overview!$A$17,IF(AF33&lt;Overview!$C$18,Overview!$A$18,IF(AF33&lt;Overview!$C$19,Overview!$A$19,IF(AF33&lt;Overview!$C$20,Overview!$A$20,IF(AF33&lt;Overview!$C$21,Overview!$A$21,"")))))))))))&lt;&gt;"",IF(AF33&lt;Overview!$C$12,Overview!$A$12,IF(AF33&lt;Overview!$C$13,Overview!$A$13,IF(AF33&lt;Overview!$C$14,Overview!$A$14,IF(AF33&lt;Overview!$C$15,Overview!$A$15,IF(AF33&lt;Overview!$C$16,Overview!$A$16,IF(AF33&lt;Overview!$C$17,Overview!$A$17,IF(AF33&lt;Overview!$C$18,Overview!$A$18,IF(AF33&lt;Overview!$C$19,Overview!$A$19,IF(AF33&lt;Overview!$C$20,Overview!$A$20,IF(AF33&lt;Overview!$C$21,Overview!$A$21,"")))))))))),AE34)</f>
        <v>0</v>
      </c>
      <c r="AG34" s="20">
        <f>IF((IF(AG33&lt;Overview!$C$12,Overview!$A$12,IF(AG33&lt;Overview!$C$13,Overview!$A$13,IF(AG33&lt;Overview!$C$14,Overview!$A$14,IF(AG33&lt;Overview!$C$15,Overview!$A$15,IF(AG33&lt;Overview!$C$16,Overview!$A$16,IF(AG33&lt;Overview!$C$17,Overview!$A$17,IF(AG33&lt;Overview!$C$18,Overview!$A$18,IF(AG33&lt;Overview!$C$19,Overview!$A$19,IF(AG33&lt;Overview!$C$20,Overview!$A$20,IF(AG33&lt;Overview!$C$21,Overview!$A$21,"")))))))))))&lt;&gt;"",IF(AG33&lt;Overview!$C$12,Overview!$A$12,IF(AG33&lt;Overview!$C$13,Overview!$A$13,IF(AG33&lt;Overview!$C$14,Overview!$A$14,IF(AG33&lt;Overview!$C$15,Overview!$A$15,IF(AG33&lt;Overview!$C$16,Overview!$A$16,IF(AG33&lt;Overview!$C$17,Overview!$A$17,IF(AG33&lt;Overview!$C$18,Overview!$A$18,IF(AG33&lt;Overview!$C$19,Overview!$A$19,IF(AG33&lt;Overview!$C$20,Overview!$A$20,IF(AG33&lt;Overview!$C$21,Overview!$A$21,"")))))))))),AF34)</f>
        <v>0</v>
      </c>
      <c r="AH34" s="20">
        <f>IF((IF(AH33&lt;Overview!$C$12,Overview!$A$12,IF(AH33&lt;Overview!$C$13,Overview!$A$13,IF(AH33&lt;Overview!$C$14,Overview!$A$14,IF(AH33&lt;Overview!$C$15,Overview!$A$15,IF(AH33&lt;Overview!$C$16,Overview!$A$16,IF(AH33&lt;Overview!$C$17,Overview!$A$17,IF(AH33&lt;Overview!$C$18,Overview!$A$18,IF(AH33&lt;Overview!$C$19,Overview!$A$19,IF(AH33&lt;Overview!$C$20,Overview!$A$20,IF(AH33&lt;Overview!$C$21,Overview!$A$21,"")))))))))))&lt;&gt;"",IF(AH33&lt;Overview!$C$12,Overview!$A$12,IF(AH33&lt;Overview!$C$13,Overview!$A$13,IF(AH33&lt;Overview!$C$14,Overview!$A$14,IF(AH33&lt;Overview!$C$15,Overview!$A$15,IF(AH33&lt;Overview!$C$16,Overview!$A$16,IF(AH33&lt;Overview!$C$17,Overview!$A$17,IF(AH33&lt;Overview!$C$18,Overview!$A$18,IF(AH33&lt;Overview!$C$19,Overview!$A$19,IF(AH33&lt;Overview!$C$20,Overview!$A$20,IF(AH33&lt;Overview!$C$21,Overview!$A$21,"")))))))))),AG34)</f>
        <v>0</v>
      </c>
      <c r="AI34" s="20">
        <f>IF((IF(AI33&lt;Overview!$C$12,Overview!$A$12,IF(AI33&lt;Overview!$C$13,Overview!$A$13,IF(AI33&lt;Overview!$C$14,Overview!$A$14,IF(AI33&lt;Overview!$C$15,Overview!$A$15,IF(AI33&lt;Overview!$C$16,Overview!$A$16,IF(AI33&lt;Overview!$C$17,Overview!$A$17,IF(AI33&lt;Overview!$C$18,Overview!$A$18,IF(AI33&lt;Overview!$C$19,Overview!$A$19,IF(AI33&lt;Overview!$C$20,Overview!$A$20,IF(AI33&lt;Overview!$C$21,Overview!$A$21,"")))))))))))&lt;&gt;"",IF(AI33&lt;Overview!$C$12,Overview!$A$12,IF(AI33&lt;Overview!$C$13,Overview!$A$13,IF(AI33&lt;Overview!$C$14,Overview!$A$14,IF(AI33&lt;Overview!$C$15,Overview!$A$15,IF(AI33&lt;Overview!$C$16,Overview!$A$16,IF(AI33&lt;Overview!$C$17,Overview!$A$17,IF(AI33&lt;Overview!$C$18,Overview!$A$18,IF(AI33&lt;Overview!$C$19,Overview!$A$19,IF(AI33&lt;Overview!$C$20,Overview!$A$20,IF(AI33&lt;Overview!$C$21,Overview!$A$21,"")))))))))),AH34)</f>
        <v>0</v>
      </c>
      <c r="AJ34" s="20">
        <f>IF((IF(AJ33&lt;Overview!$C$12,Overview!$A$12,IF(AJ33&lt;Overview!$C$13,Overview!$A$13,IF(AJ33&lt;Overview!$C$14,Overview!$A$14,IF(AJ33&lt;Overview!$C$15,Overview!$A$15,IF(AJ33&lt;Overview!$C$16,Overview!$A$16,IF(AJ33&lt;Overview!$C$17,Overview!$A$17,IF(AJ33&lt;Overview!$C$18,Overview!$A$18,IF(AJ33&lt;Overview!$C$19,Overview!$A$19,IF(AJ33&lt;Overview!$C$20,Overview!$A$20,IF(AJ33&lt;Overview!$C$21,Overview!$A$21,"")))))))))))&lt;&gt;"",IF(AJ33&lt;Overview!$C$12,Overview!$A$12,IF(AJ33&lt;Overview!$C$13,Overview!$A$13,IF(AJ33&lt;Overview!$C$14,Overview!$A$14,IF(AJ33&lt;Overview!$C$15,Overview!$A$15,IF(AJ33&lt;Overview!$C$16,Overview!$A$16,IF(AJ33&lt;Overview!$C$17,Overview!$A$17,IF(AJ33&lt;Overview!$C$18,Overview!$A$18,IF(AJ33&lt;Overview!$C$19,Overview!$A$19,IF(AJ33&lt;Overview!$C$20,Overview!$A$20,IF(AJ33&lt;Overview!$C$21,Overview!$A$21,"")))))))))),AI34)</f>
        <v>0</v>
      </c>
      <c r="AK34" s="20">
        <f>IF((IF(AK33&lt;Overview!$C$12,Overview!$A$12,IF(AK33&lt;Overview!$C$13,Overview!$A$13,IF(AK33&lt;Overview!$C$14,Overview!$A$14,IF(AK33&lt;Overview!$C$15,Overview!$A$15,IF(AK33&lt;Overview!$C$16,Overview!$A$16,IF(AK33&lt;Overview!$C$17,Overview!$A$17,IF(AK33&lt;Overview!$C$18,Overview!$A$18,IF(AK33&lt;Overview!$C$19,Overview!$A$19,IF(AK33&lt;Overview!$C$20,Overview!$A$20,IF(AK33&lt;Overview!$C$21,Overview!$A$21,"")))))))))))&lt;&gt;"",IF(AK33&lt;Overview!$C$12,Overview!$A$12,IF(AK33&lt;Overview!$C$13,Overview!$A$13,IF(AK33&lt;Overview!$C$14,Overview!$A$14,IF(AK33&lt;Overview!$C$15,Overview!$A$15,IF(AK33&lt;Overview!$C$16,Overview!$A$16,IF(AK33&lt;Overview!$C$17,Overview!$A$17,IF(AK33&lt;Overview!$C$18,Overview!$A$18,IF(AK33&lt;Overview!$C$19,Overview!$A$19,IF(AK33&lt;Overview!$C$20,Overview!$A$20,IF(AK33&lt;Overview!$C$21,Overview!$A$21,"")))))))))),AJ34)</f>
        <v>0</v>
      </c>
      <c r="AL34" s="20">
        <f>IF((IF(AL33&lt;Overview!$C$12,Overview!$A$12,IF(AL33&lt;Overview!$C$13,Overview!$A$13,IF(AL33&lt;Overview!$C$14,Overview!$A$14,IF(AL33&lt;Overview!$C$15,Overview!$A$15,IF(AL33&lt;Overview!$C$16,Overview!$A$16,IF(AL33&lt;Overview!$C$17,Overview!$A$17,IF(AL33&lt;Overview!$C$18,Overview!$A$18,IF(AL33&lt;Overview!$C$19,Overview!$A$19,IF(AL33&lt;Overview!$C$20,Overview!$A$20,IF(AL33&lt;Overview!$C$21,Overview!$A$21,"")))))))))))&lt;&gt;"",IF(AL33&lt;Overview!$C$12,Overview!$A$12,IF(AL33&lt;Overview!$C$13,Overview!$A$13,IF(AL33&lt;Overview!$C$14,Overview!$A$14,IF(AL33&lt;Overview!$C$15,Overview!$A$15,IF(AL33&lt;Overview!$C$16,Overview!$A$16,IF(AL33&lt;Overview!$C$17,Overview!$A$17,IF(AL33&lt;Overview!$C$18,Overview!$A$18,IF(AL33&lt;Overview!$C$19,Overview!$A$19,IF(AL33&lt;Overview!$C$20,Overview!$A$20,IF(AL33&lt;Overview!$C$21,Overview!$A$21,"")))))))))),AK34)</f>
        <v>0</v>
      </c>
      <c r="AM34" s="20">
        <f>IF((IF(AM33&lt;Overview!$C$12,Overview!$A$12,IF(AM33&lt;Overview!$C$13,Overview!$A$13,IF(AM33&lt;Overview!$C$14,Overview!$A$14,IF(AM33&lt;Overview!$C$15,Overview!$A$15,IF(AM33&lt;Overview!$C$16,Overview!$A$16,IF(AM33&lt;Overview!$C$17,Overview!$A$17,IF(AM33&lt;Overview!$C$18,Overview!$A$18,IF(AM33&lt;Overview!$C$19,Overview!$A$19,IF(AM33&lt;Overview!$C$20,Overview!$A$20,IF(AM33&lt;Overview!$C$21,Overview!$A$21,"")))))))))))&lt;&gt;"",IF(AM33&lt;Overview!$C$12,Overview!$A$12,IF(AM33&lt;Overview!$C$13,Overview!$A$13,IF(AM33&lt;Overview!$C$14,Overview!$A$14,IF(AM33&lt;Overview!$C$15,Overview!$A$15,IF(AM33&lt;Overview!$C$16,Overview!$A$16,IF(AM33&lt;Overview!$C$17,Overview!$A$17,IF(AM33&lt;Overview!$C$18,Overview!$A$18,IF(AM33&lt;Overview!$C$19,Overview!$A$19,IF(AM33&lt;Overview!$C$20,Overview!$A$20,IF(AM33&lt;Overview!$C$21,Overview!$A$21,"")))))))))),AL34)</f>
        <v>0</v>
      </c>
      <c r="AN34" s="20">
        <f>IF((IF(AN33&lt;Overview!$C$12,Overview!$A$12,IF(AN33&lt;Overview!$C$13,Overview!$A$13,IF(AN33&lt;Overview!$C$14,Overview!$A$14,IF(AN33&lt;Overview!$C$15,Overview!$A$15,IF(AN33&lt;Overview!$C$16,Overview!$A$16,IF(AN33&lt;Overview!$C$17,Overview!$A$17,IF(AN33&lt;Overview!$C$18,Overview!$A$18,IF(AN33&lt;Overview!$C$19,Overview!$A$19,IF(AN33&lt;Overview!$C$20,Overview!$A$20,IF(AN33&lt;Overview!$C$21,Overview!$A$21,"")))))))))))&lt;&gt;"",IF(AN33&lt;Overview!$C$12,Overview!$A$12,IF(AN33&lt;Overview!$C$13,Overview!$A$13,IF(AN33&lt;Overview!$C$14,Overview!$A$14,IF(AN33&lt;Overview!$C$15,Overview!$A$15,IF(AN33&lt;Overview!$C$16,Overview!$A$16,IF(AN33&lt;Overview!$C$17,Overview!$A$17,IF(AN33&lt;Overview!$C$18,Overview!$A$18,IF(AN33&lt;Overview!$C$19,Overview!$A$19,IF(AN33&lt;Overview!$C$20,Overview!$A$20,IF(AN33&lt;Overview!$C$21,Overview!$A$21,"")))))))))),AM34)</f>
        <v>0</v>
      </c>
      <c r="AO34" s="20">
        <f>IF((IF(AO33&lt;Overview!$C$12,Overview!$A$12,IF(AO33&lt;Overview!$C$13,Overview!$A$13,IF(AO33&lt;Overview!$C$14,Overview!$A$14,IF(AO33&lt;Overview!$C$15,Overview!$A$15,IF(AO33&lt;Overview!$C$16,Overview!$A$16,IF(AO33&lt;Overview!$C$17,Overview!$A$17,IF(AO33&lt;Overview!$C$18,Overview!$A$18,IF(AO33&lt;Overview!$C$19,Overview!$A$19,IF(AO33&lt;Overview!$C$20,Overview!$A$20,IF(AO33&lt;Overview!$C$21,Overview!$A$21,"")))))))))))&lt;&gt;"",IF(AO33&lt;Overview!$C$12,Overview!$A$12,IF(AO33&lt;Overview!$C$13,Overview!$A$13,IF(AO33&lt;Overview!$C$14,Overview!$A$14,IF(AO33&lt;Overview!$C$15,Overview!$A$15,IF(AO33&lt;Overview!$C$16,Overview!$A$16,IF(AO33&lt;Overview!$C$17,Overview!$A$17,IF(AO33&lt;Overview!$C$18,Overview!$A$18,IF(AO33&lt;Overview!$C$19,Overview!$A$19,IF(AO33&lt;Overview!$C$20,Overview!$A$20,IF(AO33&lt;Overview!$C$21,Overview!$A$21,"")))))))))),AN34)</f>
        <v>0</v>
      </c>
      <c r="AP34" s="20">
        <f>IF((IF(AP33&lt;Overview!$C$12,Overview!$A$12,IF(AP33&lt;Overview!$C$13,Overview!$A$13,IF(AP33&lt;Overview!$C$14,Overview!$A$14,IF(AP33&lt;Overview!$C$15,Overview!$A$15,IF(AP33&lt;Overview!$C$16,Overview!$A$16,IF(AP33&lt;Overview!$C$17,Overview!$A$17,IF(AP33&lt;Overview!$C$18,Overview!$A$18,IF(AP33&lt;Overview!$C$19,Overview!$A$19,IF(AP33&lt;Overview!$C$20,Overview!$A$20,IF(AP33&lt;Overview!$C$21,Overview!$A$21,"")))))))))))&lt;&gt;"",IF(AP33&lt;Overview!$C$12,Overview!$A$12,IF(AP33&lt;Overview!$C$13,Overview!$A$13,IF(AP33&lt;Overview!$C$14,Overview!$A$14,IF(AP33&lt;Overview!$C$15,Overview!$A$15,IF(AP33&lt;Overview!$C$16,Overview!$A$16,IF(AP33&lt;Overview!$C$17,Overview!$A$17,IF(AP33&lt;Overview!$C$18,Overview!$A$18,IF(AP33&lt;Overview!$C$19,Overview!$A$19,IF(AP33&lt;Overview!$C$20,Overview!$A$20,IF(AP33&lt;Overview!$C$21,Overview!$A$21,"")))))))))),AO34)</f>
        <v>0</v>
      </c>
      <c r="AQ34" s="20">
        <f>IF((IF(AQ33&lt;Overview!$C$12,Overview!$A$12,IF(AQ33&lt;Overview!$C$13,Overview!$A$13,IF(AQ33&lt;Overview!$C$14,Overview!$A$14,IF(AQ33&lt;Overview!$C$15,Overview!$A$15,IF(AQ33&lt;Overview!$C$16,Overview!$A$16,IF(AQ33&lt;Overview!$C$17,Overview!$A$17,IF(AQ33&lt;Overview!$C$18,Overview!$A$18,IF(AQ33&lt;Overview!$C$19,Overview!$A$19,IF(AQ33&lt;Overview!$C$20,Overview!$A$20,IF(AQ33&lt;Overview!$C$21,Overview!$A$21,"")))))))))))&lt;&gt;"",IF(AQ33&lt;Overview!$C$12,Overview!$A$12,IF(AQ33&lt;Overview!$C$13,Overview!$A$13,IF(AQ33&lt;Overview!$C$14,Overview!$A$14,IF(AQ33&lt;Overview!$C$15,Overview!$A$15,IF(AQ33&lt;Overview!$C$16,Overview!$A$16,IF(AQ33&lt;Overview!$C$17,Overview!$A$17,IF(AQ33&lt;Overview!$C$18,Overview!$A$18,IF(AQ33&lt;Overview!$C$19,Overview!$A$19,IF(AQ33&lt;Overview!$C$20,Overview!$A$20,IF(AQ33&lt;Overview!$C$21,Overview!$A$21,"")))))))))),AP34)</f>
        <v>0</v>
      </c>
      <c r="AR34" s="20">
        <f>IF((IF(AR33&lt;Overview!$C$12,Overview!$A$12,IF(AR33&lt;Overview!$C$13,Overview!$A$13,IF(AR33&lt;Overview!$C$14,Overview!$A$14,IF(AR33&lt;Overview!$C$15,Overview!$A$15,IF(AR33&lt;Overview!$C$16,Overview!$A$16,IF(AR33&lt;Overview!$C$17,Overview!$A$17,IF(AR33&lt;Overview!$C$18,Overview!$A$18,IF(AR33&lt;Overview!$C$19,Overview!$A$19,IF(AR33&lt;Overview!$C$20,Overview!$A$20,IF(AR33&lt;Overview!$C$21,Overview!$A$21,"")))))))))))&lt;&gt;"",IF(AR33&lt;Overview!$C$12,Overview!$A$12,IF(AR33&lt;Overview!$C$13,Overview!$A$13,IF(AR33&lt;Overview!$C$14,Overview!$A$14,IF(AR33&lt;Overview!$C$15,Overview!$A$15,IF(AR33&lt;Overview!$C$16,Overview!$A$16,IF(AR33&lt;Overview!$C$17,Overview!$A$17,IF(AR33&lt;Overview!$C$18,Overview!$A$18,IF(AR33&lt;Overview!$C$19,Overview!$A$19,IF(AR33&lt;Overview!$C$20,Overview!$A$20,IF(AR33&lt;Overview!$C$21,Overview!$A$21,"")))))))))),AQ34)</f>
        <v>0</v>
      </c>
      <c r="AS34" s="20">
        <f>IF((IF(AS33&lt;Overview!$C$12,Overview!$A$12,IF(AS33&lt;Overview!$C$13,Overview!$A$13,IF(AS33&lt;Overview!$C$14,Overview!$A$14,IF(AS33&lt;Overview!$C$15,Overview!$A$15,IF(AS33&lt;Overview!$C$16,Overview!$A$16,IF(AS33&lt;Overview!$C$17,Overview!$A$17,IF(AS33&lt;Overview!$C$18,Overview!$A$18,IF(AS33&lt;Overview!$C$19,Overview!$A$19,IF(AS33&lt;Overview!$C$20,Overview!$A$20,IF(AS33&lt;Overview!$C$21,Overview!$A$21,"")))))))))))&lt;&gt;"",IF(AS33&lt;Overview!$C$12,Overview!$A$12,IF(AS33&lt;Overview!$C$13,Overview!$A$13,IF(AS33&lt;Overview!$C$14,Overview!$A$14,IF(AS33&lt;Overview!$C$15,Overview!$A$15,IF(AS33&lt;Overview!$C$16,Overview!$A$16,IF(AS33&lt;Overview!$C$17,Overview!$A$17,IF(AS33&lt;Overview!$C$18,Overview!$A$18,IF(AS33&lt;Overview!$C$19,Overview!$A$19,IF(AS33&lt;Overview!$C$20,Overview!$A$20,IF(AS33&lt;Overview!$C$21,Overview!$A$21,"")))))))))),AR34)</f>
        <v>0</v>
      </c>
      <c r="AT34" s="20">
        <f>IF((IF(AT33&lt;Overview!$C$12,Overview!$A$12,IF(AT33&lt;Overview!$C$13,Overview!$A$13,IF(AT33&lt;Overview!$C$14,Overview!$A$14,IF(AT33&lt;Overview!$C$15,Overview!$A$15,IF(AT33&lt;Overview!$C$16,Overview!$A$16,IF(AT33&lt;Overview!$C$17,Overview!$A$17,IF(AT33&lt;Overview!$C$18,Overview!$A$18,IF(AT33&lt;Overview!$C$19,Overview!$A$19,IF(AT33&lt;Overview!$C$20,Overview!$A$20,IF(AT33&lt;Overview!$C$21,Overview!$A$21,"")))))))))))&lt;&gt;"",IF(AT33&lt;Overview!$C$12,Overview!$A$12,IF(AT33&lt;Overview!$C$13,Overview!$A$13,IF(AT33&lt;Overview!$C$14,Overview!$A$14,IF(AT33&lt;Overview!$C$15,Overview!$A$15,IF(AT33&lt;Overview!$C$16,Overview!$A$16,IF(AT33&lt;Overview!$C$17,Overview!$A$17,IF(AT33&lt;Overview!$C$18,Overview!$A$18,IF(AT33&lt;Overview!$C$19,Overview!$A$19,IF(AT33&lt;Overview!$C$20,Overview!$A$20,IF(AT33&lt;Overview!$C$21,Overview!$A$21,"")))))))))),AS34)</f>
        <v>0</v>
      </c>
      <c r="AU34" s="20">
        <f>IF((IF(AU33&lt;Overview!$C$12,Overview!$A$12,IF(AU33&lt;Overview!$C$13,Overview!$A$13,IF(AU33&lt;Overview!$C$14,Overview!$A$14,IF(AU33&lt;Overview!$C$15,Overview!$A$15,IF(AU33&lt;Overview!$C$16,Overview!$A$16,IF(AU33&lt;Overview!$C$17,Overview!$A$17,IF(AU33&lt;Overview!$C$18,Overview!$A$18,IF(AU33&lt;Overview!$C$19,Overview!$A$19,IF(AU33&lt;Overview!$C$20,Overview!$A$20,IF(AU33&lt;Overview!$C$21,Overview!$A$21,"")))))))))))&lt;&gt;"",IF(AU33&lt;Overview!$C$12,Overview!$A$12,IF(AU33&lt;Overview!$C$13,Overview!$A$13,IF(AU33&lt;Overview!$C$14,Overview!$A$14,IF(AU33&lt;Overview!$C$15,Overview!$A$15,IF(AU33&lt;Overview!$C$16,Overview!$A$16,IF(AU33&lt;Overview!$C$17,Overview!$A$17,IF(AU33&lt;Overview!$C$18,Overview!$A$18,IF(AU33&lt;Overview!$C$19,Overview!$A$19,IF(AU33&lt;Overview!$C$20,Overview!$A$20,IF(AU33&lt;Overview!$C$21,Overview!$A$21,"")))))))))),AT34)</f>
        <v>0</v>
      </c>
      <c r="AV34" s="20">
        <f>IF((IF(AV33&lt;Overview!$C$12,Overview!$A$12,IF(AV33&lt;Overview!$C$13,Overview!$A$13,IF(AV33&lt;Overview!$C$14,Overview!$A$14,IF(AV33&lt;Overview!$C$15,Overview!$A$15,IF(AV33&lt;Overview!$C$16,Overview!$A$16,IF(AV33&lt;Overview!$C$17,Overview!$A$17,IF(AV33&lt;Overview!$C$18,Overview!$A$18,IF(AV33&lt;Overview!$C$19,Overview!$A$19,IF(AV33&lt;Overview!$C$20,Overview!$A$20,IF(AV33&lt;Overview!$C$21,Overview!$A$21,"")))))))))))&lt;&gt;"",IF(AV33&lt;Overview!$C$12,Overview!$A$12,IF(AV33&lt;Overview!$C$13,Overview!$A$13,IF(AV33&lt;Overview!$C$14,Overview!$A$14,IF(AV33&lt;Overview!$C$15,Overview!$A$15,IF(AV33&lt;Overview!$C$16,Overview!$A$16,IF(AV33&lt;Overview!$C$17,Overview!$A$17,IF(AV33&lt;Overview!$C$18,Overview!$A$18,IF(AV33&lt;Overview!$C$19,Overview!$A$19,IF(AV33&lt;Overview!$C$20,Overview!$A$20,IF(AV33&lt;Overview!$C$21,Overview!$A$21,"")))))))))),AU34)</f>
        <v>0</v>
      </c>
      <c r="AW34" s="20">
        <f>IF((IF(AW33&lt;Overview!$C$12,Overview!$A$12,IF(AW33&lt;Overview!$C$13,Overview!$A$13,IF(AW33&lt;Overview!$C$14,Overview!$A$14,IF(AW33&lt;Overview!$C$15,Overview!$A$15,IF(AW33&lt;Overview!$C$16,Overview!$A$16,IF(AW33&lt;Overview!$C$17,Overview!$A$17,IF(AW33&lt;Overview!$C$18,Overview!$A$18,IF(AW33&lt;Overview!$C$19,Overview!$A$19,IF(AW33&lt;Overview!$C$20,Overview!$A$20,IF(AW33&lt;Overview!$C$21,Overview!$A$21,"")))))))))))&lt;&gt;"",IF(AW33&lt;Overview!$C$12,Overview!$A$12,IF(AW33&lt;Overview!$C$13,Overview!$A$13,IF(AW33&lt;Overview!$C$14,Overview!$A$14,IF(AW33&lt;Overview!$C$15,Overview!$A$15,IF(AW33&lt;Overview!$C$16,Overview!$A$16,IF(AW33&lt;Overview!$C$17,Overview!$A$17,IF(AW33&lt;Overview!$C$18,Overview!$A$18,IF(AW33&lt;Overview!$C$19,Overview!$A$19,IF(AW33&lt;Overview!$C$20,Overview!$A$20,IF(AW33&lt;Overview!$C$21,Overview!$A$21,"")))))))))),AV34)</f>
        <v>0</v>
      </c>
      <c r="AX34" s="20">
        <f>IF((IF(AX33&lt;Overview!$C$12,Overview!$A$12,IF(AX33&lt;Overview!$C$13,Overview!$A$13,IF(AX33&lt;Overview!$C$14,Overview!$A$14,IF(AX33&lt;Overview!$C$15,Overview!$A$15,IF(AX33&lt;Overview!$C$16,Overview!$A$16,IF(AX33&lt;Overview!$C$17,Overview!$A$17,IF(AX33&lt;Overview!$C$18,Overview!$A$18,IF(AX33&lt;Overview!$C$19,Overview!$A$19,IF(AX33&lt;Overview!$C$20,Overview!$A$20,IF(AX33&lt;Overview!$C$21,Overview!$A$21,"")))))))))))&lt;&gt;"",IF(AX33&lt;Overview!$C$12,Overview!$A$12,IF(AX33&lt;Overview!$C$13,Overview!$A$13,IF(AX33&lt;Overview!$C$14,Overview!$A$14,IF(AX33&lt;Overview!$C$15,Overview!$A$15,IF(AX33&lt;Overview!$C$16,Overview!$A$16,IF(AX33&lt;Overview!$C$17,Overview!$A$17,IF(AX33&lt;Overview!$C$18,Overview!$A$18,IF(AX33&lt;Overview!$C$19,Overview!$A$19,IF(AX33&lt;Overview!$C$20,Overview!$A$20,IF(AX33&lt;Overview!$C$21,Overview!$A$21,"")))))))))),AW34)</f>
        <v>0</v>
      </c>
      <c r="AY34" s="20">
        <f>IF((IF(AY33&lt;Overview!$C$12,Overview!$A$12,IF(AY33&lt;Overview!$C$13,Overview!$A$13,IF(AY33&lt;Overview!$C$14,Overview!$A$14,IF(AY33&lt;Overview!$C$15,Overview!$A$15,IF(AY33&lt;Overview!$C$16,Overview!$A$16,IF(AY33&lt;Overview!$C$17,Overview!$A$17,IF(AY33&lt;Overview!$C$18,Overview!$A$18,IF(AY33&lt;Overview!$C$19,Overview!$A$19,IF(AY33&lt;Overview!$C$20,Overview!$A$20,IF(AY33&lt;Overview!$C$21,Overview!$A$21,"")))))))))))&lt;&gt;"",IF(AY33&lt;Overview!$C$12,Overview!$A$12,IF(AY33&lt;Overview!$C$13,Overview!$A$13,IF(AY33&lt;Overview!$C$14,Overview!$A$14,IF(AY33&lt;Overview!$C$15,Overview!$A$15,IF(AY33&lt;Overview!$C$16,Overview!$A$16,IF(AY33&lt;Overview!$C$17,Overview!$A$17,IF(AY33&lt;Overview!$C$18,Overview!$A$18,IF(AY33&lt;Overview!$C$19,Overview!$A$19,IF(AY33&lt;Overview!$C$20,Overview!$A$20,IF(AY33&lt;Overview!$C$21,Overview!$A$21,"")))))))))),AX34)</f>
        <v>0</v>
      </c>
      <c r="AZ34" s="20">
        <f>IF((IF(AZ33&lt;Overview!$C$12,Overview!$A$12,IF(AZ33&lt;Overview!$C$13,Overview!$A$13,IF(AZ33&lt;Overview!$C$14,Overview!$A$14,IF(AZ33&lt;Overview!$C$15,Overview!$A$15,IF(AZ33&lt;Overview!$C$16,Overview!$A$16,IF(AZ33&lt;Overview!$C$17,Overview!$A$17,IF(AZ33&lt;Overview!$C$18,Overview!$A$18,IF(AZ33&lt;Overview!$C$19,Overview!$A$19,IF(AZ33&lt;Overview!$C$20,Overview!$A$20,IF(AZ33&lt;Overview!$C$21,Overview!$A$21,"")))))))))))&lt;&gt;"",IF(AZ33&lt;Overview!$C$12,Overview!$A$12,IF(AZ33&lt;Overview!$C$13,Overview!$A$13,IF(AZ33&lt;Overview!$C$14,Overview!$A$14,IF(AZ33&lt;Overview!$C$15,Overview!$A$15,IF(AZ33&lt;Overview!$C$16,Overview!$A$16,IF(AZ33&lt;Overview!$C$17,Overview!$A$17,IF(AZ33&lt;Overview!$C$18,Overview!$A$18,IF(AZ33&lt;Overview!$C$19,Overview!$A$19,IF(AZ33&lt;Overview!$C$20,Overview!$A$20,IF(AZ33&lt;Overview!$C$21,Overview!$A$21,"")))))))))),AY34)</f>
        <v>0</v>
      </c>
      <c r="BA34" s="20">
        <f>IF((IF(BA33&lt;Overview!$C$12,Overview!$A$12,IF(BA33&lt;Overview!$C$13,Overview!$A$13,IF(BA33&lt;Overview!$C$14,Overview!$A$14,IF(BA33&lt;Overview!$C$15,Overview!$A$15,IF(BA33&lt;Overview!$C$16,Overview!$A$16,IF(BA33&lt;Overview!$C$17,Overview!$A$17,IF(BA33&lt;Overview!$C$18,Overview!$A$18,IF(BA33&lt;Overview!$C$19,Overview!$A$19,IF(BA33&lt;Overview!$C$20,Overview!$A$20,IF(BA33&lt;Overview!$C$21,Overview!$A$21,"")))))))))))&lt;&gt;"",IF(BA33&lt;Overview!$C$12,Overview!$A$12,IF(BA33&lt;Overview!$C$13,Overview!$A$13,IF(BA33&lt;Overview!$C$14,Overview!$A$14,IF(BA33&lt;Overview!$C$15,Overview!$A$15,IF(BA33&lt;Overview!$C$16,Overview!$A$16,IF(BA33&lt;Overview!$C$17,Overview!$A$17,IF(BA33&lt;Overview!$C$18,Overview!$A$18,IF(BA33&lt;Overview!$C$19,Overview!$A$19,IF(BA33&lt;Overview!$C$20,Overview!$A$20,IF(BA33&lt;Overview!$C$21,Overview!$A$21,"")))))))))),AZ34)</f>
        <v>0</v>
      </c>
      <c r="BB34" s="20">
        <f>IF((IF(BB33&lt;Overview!$C$12,Overview!$A$12,IF(BB33&lt;Overview!$C$13,Overview!$A$13,IF(BB33&lt;Overview!$C$14,Overview!$A$14,IF(BB33&lt;Overview!$C$15,Overview!$A$15,IF(BB33&lt;Overview!$C$16,Overview!$A$16,IF(BB33&lt;Overview!$C$17,Overview!$A$17,IF(BB33&lt;Overview!$C$18,Overview!$A$18,IF(BB33&lt;Overview!$C$19,Overview!$A$19,IF(BB33&lt;Overview!$C$20,Overview!$A$20,IF(BB33&lt;Overview!$C$21,Overview!$A$21,"")))))))))))&lt;&gt;"",IF(BB33&lt;Overview!$C$12,Overview!$A$12,IF(BB33&lt;Overview!$C$13,Overview!$A$13,IF(BB33&lt;Overview!$C$14,Overview!$A$14,IF(BB33&lt;Overview!$C$15,Overview!$A$15,IF(BB33&lt;Overview!$C$16,Overview!$A$16,IF(BB33&lt;Overview!$C$17,Overview!$A$17,IF(BB33&lt;Overview!$C$18,Overview!$A$18,IF(BB33&lt;Overview!$C$19,Overview!$A$19,IF(BB33&lt;Overview!$C$20,Overview!$A$20,IF(BB33&lt;Overview!$C$21,Overview!$A$21,"")))))))))),BA34)</f>
        <v>0</v>
      </c>
      <c r="BC34" s="20">
        <f>IF((IF(BC33&lt;Overview!$C$12,Overview!$A$12,IF(BC33&lt;Overview!$C$13,Overview!$A$13,IF(BC33&lt;Overview!$C$14,Overview!$A$14,IF(BC33&lt;Overview!$C$15,Overview!$A$15,IF(BC33&lt;Overview!$C$16,Overview!$A$16,IF(BC33&lt;Overview!$C$17,Overview!$A$17,IF(BC33&lt;Overview!$C$18,Overview!$A$18,IF(BC33&lt;Overview!$C$19,Overview!$A$19,IF(BC33&lt;Overview!$C$20,Overview!$A$20,IF(BC33&lt;Overview!$C$21,Overview!$A$21,"")))))))))))&lt;&gt;"",IF(BC33&lt;Overview!$C$12,Overview!$A$12,IF(BC33&lt;Overview!$C$13,Overview!$A$13,IF(BC33&lt;Overview!$C$14,Overview!$A$14,IF(BC33&lt;Overview!$C$15,Overview!$A$15,IF(BC33&lt;Overview!$C$16,Overview!$A$16,IF(BC33&lt;Overview!$C$17,Overview!$A$17,IF(BC33&lt;Overview!$C$18,Overview!$A$18,IF(BC33&lt;Overview!$C$19,Overview!$A$19,IF(BC33&lt;Overview!$C$20,Overview!$A$20,IF(BC33&lt;Overview!$C$21,Overview!$A$21,"")))))))))),BB34)</f>
        <v>0</v>
      </c>
      <c r="BD34" s="20">
        <f>IF((IF(BD33&lt;Overview!$C$12,Overview!$A$12,IF(BD33&lt;Overview!$C$13,Overview!$A$13,IF(BD33&lt;Overview!$C$14,Overview!$A$14,IF(BD33&lt;Overview!$C$15,Overview!$A$15,IF(BD33&lt;Overview!$C$16,Overview!$A$16,IF(BD33&lt;Overview!$C$17,Overview!$A$17,IF(BD33&lt;Overview!$C$18,Overview!$A$18,IF(BD33&lt;Overview!$C$19,Overview!$A$19,IF(BD33&lt;Overview!$C$20,Overview!$A$20,IF(BD33&lt;Overview!$C$21,Overview!$A$21,"")))))))))))&lt;&gt;"",IF(BD33&lt;Overview!$C$12,Overview!$A$12,IF(BD33&lt;Overview!$C$13,Overview!$A$13,IF(BD33&lt;Overview!$C$14,Overview!$A$14,IF(BD33&lt;Overview!$C$15,Overview!$A$15,IF(BD33&lt;Overview!$C$16,Overview!$A$16,IF(BD33&lt;Overview!$C$17,Overview!$A$17,IF(BD33&lt;Overview!$C$18,Overview!$A$18,IF(BD33&lt;Overview!$C$19,Overview!$A$19,IF(BD33&lt;Overview!$C$20,Overview!$A$20,IF(BD33&lt;Overview!$C$21,Overview!$A$21,"")))))))))),BC34)</f>
        <v>0</v>
      </c>
      <c r="BE34" s="20">
        <f>IF((IF(BE33&lt;Overview!$C$12,Overview!$A$12,IF(BE33&lt;Overview!$C$13,Overview!$A$13,IF(BE33&lt;Overview!$C$14,Overview!$A$14,IF(BE33&lt;Overview!$C$15,Overview!$A$15,IF(BE33&lt;Overview!$C$16,Overview!$A$16,IF(BE33&lt;Overview!$C$17,Overview!$A$17,IF(BE33&lt;Overview!$C$18,Overview!$A$18,IF(BE33&lt;Overview!$C$19,Overview!$A$19,IF(BE33&lt;Overview!$C$20,Overview!$A$20,IF(BE33&lt;Overview!$C$21,Overview!$A$21,"")))))))))))&lt;&gt;"",IF(BE33&lt;Overview!$C$12,Overview!$A$12,IF(BE33&lt;Overview!$C$13,Overview!$A$13,IF(BE33&lt;Overview!$C$14,Overview!$A$14,IF(BE33&lt;Overview!$C$15,Overview!$A$15,IF(BE33&lt;Overview!$C$16,Overview!$A$16,IF(BE33&lt;Overview!$C$17,Overview!$A$17,IF(BE33&lt;Overview!$C$18,Overview!$A$18,IF(BE33&lt;Overview!$C$19,Overview!$A$19,IF(BE33&lt;Overview!$C$20,Overview!$A$20,IF(BE33&lt;Overview!$C$21,Overview!$A$21,"")))))))))),BD34)</f>
        <v>0</v>
      </c>
      <c r="BF34" s="20">
        <f>IF((IF(BF33&lt;Overview!$C$12,Overview!$A$12,IF(BF33&lt;Overview!$C$13,Overview!$A$13,IF(BF33&lt;Overview!$C$14,Overview!$A$14,IF(BF33&lt;Overview!$C$15,Overview!$A$15,IF(BF33&lt;Overview!$C$16,Overview!$A$16,IF(BF33&lt;Overview!$C$17,Overview!$A$17,IF(BF33&lt;Overview!$C$18,Overview!$A$18,IF(BF33&lt;Overview!$C$19,Overview!$A$19,IF(BF33&lt;Overview!$C$20,Overview!$A$20,IF(BF33&lt;Overview!$C$21,Overview!$A$21,"")))))))))))&lt;&gt;"",IF(BF33&lt;Overview!$C$12,Overview!$A$12,IF(BF33&lt;Overview!$C$13,Overview!$A$13,IF(BF33&lt;Overview!$C$14,Overview!$A$14,IF(BF33&lt;Overview!$C$15,Overview!$A$15,IF(BF33&lt;Overview!$C$16,Overview!$A$16,IF(BF33&lt;Overview!$C$17,Overview!$A$17,IF(BF33&lt;Overview!$C$18,Overview!$A$18,IF(BF33&lt;Overview!$C$19,Overview!$A$19,IF(BF33&lt;Overview!$C$20,Overview!$A$20,IF(BF33&lt;Overview!$C$21,Overview!$A$21,"")))))))))),BE34)</f>
        <v>0</v>
      </c>
      <c r="BG34" s="20">
        <f>IF((IF(BG33&lt;Overview!$C$12,Overview!$A$12,IF(BG33&lt;Overview!$C$13,Overview!$A$13,IF(BG33&lt;Overview!$C$14,Overview!$A$14,IF(BG33&lt;Overview!$C$15,Overview!$A$15,IF(BG33&lt;Overview!$C$16,Overview!$A$16,IF(BG33&lt;Overview!$C$17,Overview!$A$17,IF(BG33&lt;Overview!$C$18,Overview!$A$18,IF(BG33&lt;Overview!$C$19,Overview!$A$19,IF(BG33&lt;Overview!$C$20,Overview!$A$20,IF(BG33&lt;Overview!$C$21,Overview!$A$21,"")))))))))))&lt;&gt;"",IF(BG33&lt;Overview!$C$12,Overview!$A$12,IF(BG33&lt;Overview!$C$13,Overview!$A$13,IF(BG33&lt;Overview!$C$14,Overview!$A$14,IF(BG33&lt;Overview!$C$15,Overview!$A$15,IF(BG33&lt;Overview!$C$16,Overview!$A$16,IF(BG33&lt;Overview!$C$17,Overview!$A$17,IF(BG33&lt;Overview!$C$18,Overview!$A$18,IF(BG33&lt;Overview!$C$19,Overview!$A$19,IF(BG33&lt;Overview!$C$20,Overview!$A$20,IF(BG33&lt;Overview!$C$21,Overview!$A$21,"")))))))))),BF34)</f>
        <v>0</v>
      </c>
      <c r="BH34" s="20">
        <f>IF((IF(BH33&lt;Overview!$C$12,Overview!$A$12,IF(BH33&lt;Overview!$C$13,Overview!$A$13,IF(BH33&lt;Overview!$C$14,Overview!$A$14,IF(BH33&lt;Overview!$C$15,Overview!$A$15,IF(BH33&lt;Overview!$C$16,Overview!$A$16,IF(BH33&lt;Overview!$C$17,Overview!$A$17,IF(BH33&lt;Overview!$C$18,Overview!$A$18,IF(BH33&lt;Overview!$C$19,Overview!$A$19,IF(BH33&lt;Overview!$C$20,Overview!$A$20,IF(BH33&lt;Overview!$C$21,Overview!$A$21,"")))))))))))&lt;&gt;"",IF(BH33&lt;Overview!$C$12,Overview!$A$12,IF(BH33&lt;Overview!$C$13,Overview!$A$13,IF(BH33&lt;Overview!$C$14,Overview!$A$14,IF(BH33&lt;Overview!$C$15,Overview!$A$15,IF(BH33&lt;Overview!$C$16,Overview!$A$16,IF(BH33&lt;Overview!$C$17,Overview!$A$17,IF(BH33&lt;Overview!$C$18,Overview!$A$18,IF(BH33&lt;Overview!$C$19,Overview!$A$19,IF(BH33&lt;Overview!$C$20,Overview!$A$20,IF(BH33&lt;Overview!$C$21,Overview!$A$21,"")))))))))),BG34)</f>
        <v>0</v>
      </c>
      <c r="BI34" s="20">
        <f>IF((IF(BI33&lt;Overview!$C$12,Overview!$A$12,IF(BI33&lt;Overview!$C$13,Overview!$A$13,IF(BI33&lt;Overview!$C$14,Overview!$A$14,IF(BI33&lt;Overview!$C$15,Overview!$A$15,IF(BI33&lt;Overview!$C$16,Overview!$A$16,IF(BI33&lt;Overview!$C$17,Overview!$A$17,IF(BI33&lt;Overview!$C$18,Overview!$A$18,IF(BI33&lt;Overview!$C$19,Overview!$A$19,IF(BI33&lt;Overview!$C$20,Overview!$A$20,IF(BI33&lt;Overview!$C$21,Overview!$A$21,"")))))))))))&lt;&gt;"",IF(BI33&lt;Overview!$C$12,Overview!$A$12,IF(BI33&lt;Overview!$C$13,Overview!$A$13,IF(BI33&lt;Overview!$C$14,Overview!$A$14,IF(BI33&lt;Overview!$C$15,Overview!$A$15,IF(BI33&lt;Overview!$C$16,Overview!$A$16,IF(BI33&lt;Overview!$C$17,Overview!$A$17,IF(BI33&lt;Overview!$C$18,Overview!$A$18,IF(BI33&lt;Overview!$C$19,Overview!$A$19,IF(BI33&lt;Overview!$C$20,Overview!$A$20,IF(BI33&lt;Overview!$C$21,Overview!$A$21,"")))))))))),BH34)</f>
        <v>0</v>
      </c>
      <c r="BJ34" s="20">
        <f>IF((IF(BJ33&lt;Overview!$C$12,Overview!$A$12,IF(BJ33&lt;Overview!$C$13,Overview!$A$13,IF(BJ33&lt;Overview!$C$14,Overview!$A$14,IF(BJ33&lt;Overview!$C$15,Overview!$A$15,IF(BJ33&lt;Overview!$C$16,Overview!$A$16,IF(BJ33&lt;Overview!$C$17,Overview!$A$17,IF(BJ33&lt;Overview!$C$18,Overview!$A$18,IF(BJ33&lt;Overview!$C$19,Overview!$A$19,IF(BJ33&lt;Overview!$C$20,Overview!$A$20,IF(BJ33&lt;Overview!$C$21,Overview!$A$21,"")))))))))))&lt;&gt;"",IF(BJ33&lt;Overview!$C$12,Overview!$A$12,IF(BJ33&lt;Overview!$C$13,Overview!$A$13,IF(BJ33&lt;Overview!$C$14,Overview!$A$14,IF(BJ33&lt;Overview!$C$15,Overview!$A$15,IF(BJ33&lt;Overview!$C$16,Overview!$A$16,IF(BJ33&lt;Overview!$C$17,Overview!$A$17,IF(BJ33&lt;Overview!$C$18,Overview!$A$18,IF(BJ33&lt;Overview!$C$19,Overview!$A$19,IF(BJ33&lt;Overview!$C$20,Overview!$A$20,IF(BJ33&lt;Overview!$C$21,Overview!$A$21,"")))))))))),BI34)</f>
        <v>0</v>
      </c>
      <c r="BK34" s="20">
        <f>IF((IF(BK33&lt;Overview!$C$12,Overview!$A$12,IF(BK33&lt;Overview!$C$13,Overview!$A$13,IF(BK33&lt;Overview!$C$14,Overview!$A$14,IF(BK33&lt;Overview!$C$15,Overview!$A$15,IF(BK33&lt;Overview!$C$16,Overview!$A$16,IF(BK33&lt;Overview!$C$17,Overview!$A$17,IF(BK33&lt;Overview!$C$18,Overview!$A$18,IF(BK33&lt;Overview!$C$19,Overview!$A$19,IF(BK33&lt;Overview!$C$20,Overview!$A$20,IF(BK33&lt;Overview!$C$21,Overview!$A$21,"")))))))))))&lt;&gt;"",IF(BK33&lt;Overview!$C$12,Overview!$A$12,IF(BK33&lt;Overview!$C$13,Overview!$A$13,IF(BK33&lt;Overview!$C$14,Overview!$A$14,IF(BK33&lt;Overview!$C$15,Overview!$A$15,IF(BK33&lt;Overview!$C$16,Overview!$A$16,IF(BK33&lt;Overview!$C$17,Overview!$A$17,IF(BK33&lt;Overview!$C$18,Overview!$A$18,IF(BK33&lt;Overview!$C$19,Overview!$A$19,IF(BK33&lt;Overview!$C$20,Overview!$A$20,IF(BK33&lt;Overview!$C$21,Overview!$A$21,"")))))))))),BJ34)</f>
        <v>0</v>
      </c>
      <c r="BL34" s="241">
        <f>IF((IF(BL33&lt;Overview!$C$12,Overview!$A$12,IF(BL33&lt;Overview!$C$13,Overview!$A$13,IF(BL33&lt;Overview!$C$14,Overview!$A$14,IF(BL33&lt;Overview!$C$15,Overview!$A$15,IF(BL33&lt;Overview!$C$16,Overview!$A$16,IF(BL33&lt;Overview!$C$17,Overview!$A$17,IF(BL33&lt;Overview!$C$18,Overview!$A$18,IF(BL33&lt;Overview!$C$19,Overview!$A$19,IF(BL33&lt;Overview!$C$20,Overview!$A$20,IF(BL33&lt;Overview!$C$21,Overview!$A$21,"")))))))))))&lt;&gt;"",IF(BL33&lt;Overview!$C$12,Overview!$A$12,IF(BL33&lt;Overview!$C$13,Overview!$A$13,IF(BL33&lt;Overview!$C$14,Overview!$A$14,IF(BL33&lt;Overview!$C$15,Overview!$A$15,IF(BL33&lt;Overview!$C$16,Overview!$A$16,IF(BL33&lt;Overview!$C$17,Overview!$A$17,IF(BL33&lt;Overview!$C$18,Overview!$A$18,IF(BL33&lt;Overview!$C$19,Overview!$A$19,IF(BL33&lt;Overview!$C$20,Overview!$A$20,IF(BL33&lt;Overview!$C$21,Overview!$A$21,"")))))))))),BK34)</f>
        <v>0</v>
      </c>
      <c r="BM34" s="20">
        <f>IF((IF(BM33&lt;Overview!$C$12,Overview!$A$12,IF(BM33&lt;Overview!$C$13,Overview!$A$13,IF(BM33&lt;Overview!$C$14,Overview!$A$14,IF(BM33&lt;Overview!$C$15,Overview!$A$15,IF(BM33&lt;Overview!$C$16,Overview!$A$16,IF(BM33&lt;Overview!$C$17,Overview!$A$17,IF(BM33&lt;Overview!$C$18,Overview!$A$18,IF(BM33&lt;Overview!$C$19,Overview!$A$19,IF(BM33&lt;Overview!$C$20,Overview!$A$20,IF(BM33&lt;Overview!$C$21,Overview!$A$21,"")))))))))))&lt;&gt;"",IF(BM33&lt;Overview!$C$12,Overview!$A$12,IF(BM33&lt;Overview!$C$13,Overview!$A$13,IF(BM33&lt;Overview!$C$14,Overview!$A$14,IF(BM33&lt;Overview!$C$15,Overview!$A$15,IF(BM33&lt;Overview!$C$16,Overview!$A$16,IF(BM33&lt;Overview!$C$17,Overview!$A$17,IF(BM33&lt;Overview!$C$18,Overview!$A$18,IF(BM33&lt;Overview!$C$19,Overview!$A$19,IF(BM33&lt;Overview!$C$20,Overview!$A$20,IF(BM33&lt;Overview!$C$21,Overview!$A$21,"")))))))))),BL34)</f>
        <v>0</v>
      </c>
      <c r="BN34" s="241">
        <f>IF((IF(BN33&lt;Overview!$C$12,Overview!$A$12,IF(BN33&lt;Overview!$C$13,Overview!$A$13,IF(BN33&lt;Overview!$C$14,Overview!$A$14,IF(BN33&lt;Overview!$C$15,Overview!$A$15,IF(BN33&lt;Overview!$C$16,Overview!$A$16,IF(BN33&lt;Overview!$C$17,Overview!$A$17,IF(BN33&lt;Overview!$C$18,Overview!$A$18,IF(BN33&lt;Overview!$C$19,Overview!$A$19,IF(BN33&lt;Overview!$C$20,Overview!$A$20,IF(BN33&lt;Overview!$C$21,Overview!$A$21,"")))))))))))&lt;&gt;"",IF(BN33&lt;Overview!$C$12,Overview!$A$12,IF(BN33&lt;Overview!$C$13,Overview!$A$13,IF(BN33&lt;Overview!$C$14,Overview!$A$14,IF(BN33&lt;Overview!$C$15,Overview!$A$15,IF(BN33&lt;Overview!$C$16,Overview!$A$16,IF(BN33&lt;Overview!$C$17,Overview!$A$17,IF(BN33&lt;Overview!$C$18,Overview!$A$18,IF(BN33&lt;Overview!$C$19,Overview!$A$19,IF(BN33&lt;Overview!$C$20,Overview!$A$20,IF(BN33&lt;Overview!$C$21,Overview!$A$21,"")))))))))),BM34)</f>
        <v>0</v>
      </c>
      <c r="BO34" s="20">
        <f>IF((IF(BO33&lt;Overview!$C$12,Overview!$A$12,IF(BO33&lt;Overview!$C$13,Overview!$A$13,IF(BO33&lt;Overview!$C$14,Overview!$A$14,IF(BO33&lt;Overview!$C$15,Overview!$A$15,IF(BO33&lt;Overview!$C$16,Overview!$A$16,IF(BO33&lt;Overview!$C$17,Overview!$A$17,IF(BO33&lt;Overview!$C$18,Overview!$A$18,IF(BO33&lt;Overview!$C$19,Overview!$A$19,IF(BO33&lt;Overview!$C$20,Overview!$A$20,IF(BO33&lt;Overview!$C$21,Overview!$A$21,"")))))))))))&lt;&gt;"",IF(BO33&lt;Overview!$C$12,Overview!$A$12,IF(BO33&lt;Overview!$C$13,Overview!$A$13,IF(BO33&lt;Overview!$C$14,Overview!$A$14,IF(BO33&lt;Overview!$C$15,Overview!$A$15,IF(BO33&lt;Overview!$C$16,Overview!$A$16,IF(BO33&lt;Overview!$C$17,Overview!$A$17,IF(BO33&lt;Overview!$C$18,Overview!$A$18,IF(BO33&lt;Overview!$C$19,Overview!$A$19,IF(BO33&lt;Overview!$C$20,Overview!$A$20,IF(BO33&lt;Overview!$C$21,Overview!$A$21,"")))))))))),BN34)</f>
        <v>0</v>
      </c>
      <c r="BP34" s="241">
        <f>IF((IF(BP33&lt;Overview!$C$12,Overview!$A$12,IF(BP33&lt;Overview!$C$13,Overview!$A$13,IF(BP33&lt;Overview!$C$14,Overview!$A$14,IF(BP33&lt;Overview!$C$15,Overview!$A$15,IF(BP33&lt;Overview!$C$16,Overview!$A$16,IF(BP33&lt;Overview!$C$17,Overview!$A$17,IF(BP33&lt;Overview!$C$18,Overview!$A$18,IF(BP33&lt;Overview!$C$19,Overview!$A$19,IF(BP33&lt;Overview!$C$20,Overview!$A$20,IF(BP33&lt;Overview!$C$21,Overview!$A$21,"")))))))))))&lt;&gt;"",IF(BP33&lt;Overview!$C$12,Overview!$A$12,IF(BP33&lt;Overview!$C$13,Overview!$A$13,IF(BP33&lt;Overview!$C$14,Overview!$A$14,IF(BP33&lt;Overview!$C$15,Overview!$A$15,IF(BP33&lt;Overview!$C$16,Overview!$A$16,IF(BP33&lt;Overview!$C$17,Overview!$A$17,IF(BP33&lt;Overview!$C$18,Overview!$A$18,IF(BP33&lt;Overview!$C$19,Overview!$A$19,IF(BP33&lt;Overview!$C$20,Overview!$A$20,IF(BP33&lt;Overview!$C$21,Overview!$A$21,"")))))))))),BO34)</f>
        <v>0</v>
      </c>
      <c r="BQ34" s="20">
        <f>IF((IF(BQ33&lt;Overview!$C$12,Overview!$A$12,IF(BQ33&lt;Overview!$C$13,Overview!$A$13,IF(BQ33&lt;Overview!$C$14,Overview!$A$14,IF(BQ33&lt;Overview!$C$15,Overview!$A$15,IF(BQ33&lt;Overview!$C$16,Overview!$A$16,IF(BQ33&lt;Overview!$C$17,Overview!$A$17,IF(BQ33&lt;Overview!$C$18,Overview!$A$18,IF(BQ33&lt;Overview!$C$19,Overview!$A$19,IF(BQ33&lt;Overview!$C$20,Overview!$A$20,IF(BQ33&lt;Overview!$C$21,Overview!$A$21,"")))))))))))&lt;&gt;"",IF(BQ33&lt;Overview!$C$12,Overview!$A$12,IF(BQ33&lt;Overview!$C$13,Overview!$A$13,IF(BQ33&lt;Overview!$C$14,Overview!$A$14,IF(BQ33&lt;Overview!$C$15,Overview!$A$15,IF(BQ33&lt;Overview!$C$16,Overview!$A$16,IF(BQ33&lt;Overview!$C$17,Overview!$A$17,IF(BQ33&lt;Overview!$C$18,Overview!$A$18,IF(BQ33&lt;Overview!$C$19,Overview!$A$19,IF(BQ33&lt;Overview!$C$20,Overview!$A$20,IF(BQ33&lt;Overview!$C$21,Overview!$A$21,"")))))))))),BP34)</f>
        <v>0</v>
      </c>
      <c r="BR34" s="241">
        <f>IF((IF(BR33&lt;Overview!$C$12,Overview!$A$12,IF(BR33&lt;Overview!$C$13,Overview!$A$13,IF(BR33&lt;Overview!$C$14,Overview!$A$14,IF(BR33&lt;Overview!$C$15,Overview!$A$15,IF(BR33&lt;Overview!$C$16,Overview!$A$16,IF(BR33&lt;Overview!$C$17,Overview!$A$17,IF(BR33&lt;Overview!$C$18,Overview!$A$18,IF(BR33&lt;Overview!$C$19,Overview!$A$19,IF(BR33&lt;Overview!$C$20,Overview!$A$20,IF(BR33&lt;Overview!$C$21,Overview!$A$21,"")))))))))))&lt;&gt;"",IF(BR33&lt;Overview!$C$12,Overview!$A$12,IF(BR33&lt;Overview!$C$13,Overview!$A$13,IF(BR33&lt;Overview!$C$14,Overview!$A$14,IF(BR33&lt;Overview!$C$15,Overview!$A$15,IF(BR33&lt;Overview!$C$16,Overview!$A$16,IF(BR33&lt;Overview!$C$17,Overview!$A$17,IF(BR33&lt;Overview!$C$18,Overview!$A$18,IF(BR33&lt;Overview!$C$19,Overview!$A$19,IF(BR33&lt;Overview!$C$20,Overview!$A$20,IF(BR33&lt;Overview!$C$21,Overview!$A$21,"")))))))))),BQ34)</f>
        <v>0</v>
      </c>
      <c r="BS34" s="20">
        <f>IF((IF(BS33&lt;Overview!$C$12,Overview!$A$12,IF(BS33&lt;Overview!$C$13,Overview!$A$13,IF(BS33&lt;Overview!$C$14,Overview!$A$14,IF(BS33&lt;Overview!$C$15,Overview!$A$15,IF(BS33&lt;Overview!$C$16,Overview!$A$16,IF(BS33&lt;Overview!$C$17,Overview!$A$17,IF(BS33&lt;Overview!$C$18,Overview!$A$18,IF(BS33&lt;Overview!$C$19,Overview!$A$19,IF(BS33&lt;Overview!$C$20,Overview!$A$20,IF(BS33&lt;Overview!$C$21,Overview!$A$21,"")))))))))))&lt;&gt;"",IF(BS33&lt;Overview!$C$12,Overview!$A$12,IF(BS33&lt;Overview!$C$13,Overview!$A$13,IF(BS33&lt;Overview!$C$14,Overview!$A$14,IF(BS33&lt;Overview!$C$15,Overview!$A$15,IF(BS33&lt;Overview!$C$16,Overview!$A$16,IF(BS33&lt;Overview!$C$17,Overview!$A$17,IF(BS33&lt;Overview!$C$18,Overview!$A$18,IF(BS33&lt;Overview!$C$19,Overview!$A$19,IF(BS33&lt;Overview!$C$20,Overview!$A$20,IF(BS33&lt;Overview!$C$21,Overview!$A$21,"")))))))))),BR34)</f>
        <v>0</v>
      </c>
      <c r="BT34" s="241">
        <f>IF((IF(BT33&lt;Overview!$C$12,Overview!$A$12,IF(BT33&lt;Overview!$C$13,Overview!$A$13,IF(BT33&lt;Overview!$C$14,Overview!$A$14,IF(BT33&lt;Overview!$C$15,Overview!$A$15,IF(BT33&lt;Overview!$C$16,Overview!$A$16,IF(BT33&lt;Overview!$C$17,Overview!$A$17,IF(BT33&lt;Overview!$C$18,Overview!$A$18,IF(BT33&lt;Overview!$C$19,Overview!$A$19,IF(BT33&lt;Overview!$C$20,Overview!$A$20,IF(BT33&lt;Overview!$C$21,Overview!$A$21,"")))))))))))&lt;&gt;"",IF(BT33&lt;Overview!$C$12,Overview!$A$12,IF(BT33&lt;Overview!$C$13,Overview!$A$13,IF(BT33&lt;Overview!$C$14,Overview!$A$14,IF(BT33&lt;Overview!$C$15,Overview!$A$15,IF(BT33&lt;Overview!$C$16,Overview!$A$16,IF(BT33&lt;Overview!$C$17,Overview!$A$17,IF(BT33&lt;Overview!$C$18,Overview!$A$18,IF(BT33&lt;Overview!$C$19,Overview!$A$19,IF(BT33&lt;Overview!$C$20,Overview!$A$20,IF(BT33&lt;Overview!$C$21,Overview!$A$21,"")))))))))),BS34)</f>
        <v>0</v>
      </c>
      <c r="BU34" s="20">
        <f>IF((IF(BU33&lt;Overview!$C$12,Overview!$A$12,IF(BU33&lt;Overview!$C$13,Overview!$A$13,IF(BU33&lt;Overview!$C$14,Overview!$A$14,IF(BU33&lt;Overview!$C$15,Overview!$A$15,IF(BU33&lt;Overview!$C$16,Overview!$A$16,IF(BU33&lt;Overview!$C$17,Overview!$A$17,IF(BU33&lt;Overview!$C$18,Overview!$A$18,IF(BU33&lt;Overview!$C$19,Overview!$A$19,IF(BU33&lt;Overview!$C$20,Overview!$A$20,IF(BU33&lt;Overview!$C$21,Overview!$A$21,"")))))))))))&lt;&gt;"",IF(BU33&lt;Overview!$C$12,Overview!$A$12,IF(BU33&lt;Overview!$C$13,Overview!$A$13,IF(BU33&lt;Overview!$C$14,Overview!$A$14,IF(BU33&lt;Overview!$C$15,Overview!$A$15,IF(BU33&lt;Overview!$C$16,Overview!$A$16,IF(BU33&lt;Overview!$C$17,Overview!$A$17,IF(BU33&lt;Overview!$C$18,Overview!$A$18,IF(BU33&lt;Overview!$C$19,Overview!$A$19,IF(BU33&lt;Overview!$C$20,Overview!$A$20,IF(BU33&lt;Overview!$C$21,Overview!$A$21,"")))))))))),BT34)</f>
        <v>0</v>
      </c>
      <c r="BV34" s="241">
        <f>IF((IF(BV33&lt;Overview!$C$12,Overview!$A$12,IF(BV33&lt;Overview!$C$13,Overview!$A$13,IF(BV33&lt;Overview!$C$14,Overview!$A$14,IF(BV33&lt;Overview!$C$15,Overview!$A$15,IF(BV33&lt;Overview!$C$16,Overview!$A$16,IF(BV33&lt;Overview!$C$17,Overview!$A$17,IF(BV33&lt;Overview!$C$18,Overview!$A$18,IF(BV33&lt;Overview!$C$19,Overview!$A$19,IF(BV33&lt;Overview!$C$20,Overview!$A$20,IF(BV33&lt;Overview!$C$21,Overview!$A$21,"")))))))))))&lt;&gt;"",IF(BV33&lt;Overview!$C$12,Overview!$A$12,IF(BV33&lt;Overview!$C$13,Overview!$A$13,IF(BV33&lt;Overview!$C$14,Overview!$A$14,IF(BV33&lt;Overview!$C$15,Overview!$A$15,IF(BV33&lt;Overview!$C$16,Overview!$A$16,IF(BV33&lt;Overview!$C$17,Overview!$A$17,IF(BV33&lt;Overview!$C$18,Overview!$A$18,IF(BV33&lt;Overview!$C$19,Overview!$A$19,IF(BV33&lt;Overview!$C$20,Overview!$A$20,IF(BV33&lt;Overview!$C$21,Overview!$A$21,"")))))))))),BU34)</f>
        <v>0</v>
      </c>
      <c r="BW34" s="20">
        <f>IF((IF(BW33&lt;Overview!$C$12,Overview!$A$12,IF(BW33&lt;Overview!$C$13,Overview!$A$13,IF(BW33&lt;Overview!$C$14,Overview!$A$14,IF(BW33&lt;Overview!$C$15,Overview!$A$15,IF(BW33&lt;Overview!$C$16,Overview!$A$16,IF(BW33&lt;Overview!$C$17,Overview!$A$17,IF(BW33&lt;Overview!$C$18,Overview!$A$18,IF(BW33&lt;Overview!$C$19,Overview!$A$19,IF(BW33&lt;Overview!$C$20,Overview!$A$20,IF(BW33&lt;Overview!$C$21,Overview!$A$21,"")))))))))))&lt;&gt;"",IF(BW33&lt;Overview!$C$12,Overview!$A$12,IF(BW33&lt;Overview!$C$13,Overview!$A$13,IF(BW33&lt;Overview!$C$14,Overview!$A$14,IF(BW33&lt;Overview!$C$15,Overview!$A$15,IF(BW33&lt;Overview!$C$16,Overview!$A$16,IF(BW33&lt;Overview!$C$17,Overview!$A$17,IF(BW33&lt;Overview!$C$18,Overview!$A$18,IF(BW33&lt;Overview!$C$19,Overview!$A$19,IF(BW33&lt;Overview!$C$20,Overview!$A$20,IF(BW33&lt;Overview!$C$21,Overview!$A$21,"")))))))))),BV34)</f>
        <v>0</v>
      </c>
      <c r="BX34" s="241">
        <f>IF((IF(BX33&lt;Overview!$C$12,Overview!$A$12,IF(BX33&lt;Overview!$C$13,Overview!$A$13,IF(BX33&lt;Overview!$C$14,Overview!$A$14,IF(BX33&lt;Overview!$C$15,Overview!$A$15,IF(BX33&lt;Overview!$C$16,Overview!$A$16,IF(BX33&lt;Overview!$C$17,Overview!$A$17,IF(BX33&lt;Overview!$C$18,Overview!$A$18,IF(BX33&lt;Overview!$C$19,Overview!$A$19,IF(BX33&lt;Overview!$C$20,Overview!$A$20,IF(BX33&lt;Overview!$C$21,Overview!$A$21,"")))))))))))&lt;&gt;"",IF(BX33&lt;Overview!$C$12,Overview!$A$12,IF(BX33&lt;Overview!$C$13,Overview!$A$13,IF(BX33&lt;Overview!$C$14,Overview!$A$14,IF(BX33&lt;Overview!$C$15,Overview!$A$15,IF(BX33&lt;Overview!$C$16,Overview!$A$16,IF(BX33&lt;Overview!$C$17,Overview!$A$17,IF(BX33&lt;Overview!$C$18,Overview!$A$18,IF(BX33&lt;Overview!$C$19,Overview!$A$19,IF(BX33&lt;Overview!$C$20,Overview!$A$20,IF(BX33&lt;Overview!$C$21,Overview!$A$21,"")))))))))),BW34)</f>
        <v>0</v>
      </c>
      <c r="BY34" s="20">
        <f>IF((IF(BY33&lt;Overview!$C$12,Overview!$A$12,IF(BY33&lt;Overview!$C$13,Overview!$A$13,IF(BY33&lt;Overview!$C$14,Overview!$A$14,IF(BY33&lt;Overview!$C$15,Overview!$A$15,IF(BY33&lt;Overview!$C$16,Overview!$A$16,IF(BY33&lt;Overview!$C$17,Overview!$A$17,IF(BY33&lt;Overview!$C$18,Overview!$A$18,IF(BY33&lt;Overview!$C$19,Overview!$A$19,IF(BY33&lt;Overview!$C$20,Overview!$A$20,IF(BY33&lt;Overview!$C$21,Overview!$A$21,"")))))))))))&lt;&gt;"",IF(BY33&lt;Overview!$C$12,Overview!$A$12,IF(BY33&lt;Overview!$C$13,Overview!$A$13,IF(BY33&lt;Overview!$C$14,Overview!$A$14,IF(BY33&lt;Overview!$C$15,Overview!$A$15,IF(BY33&lt;Overview!$C$16,Overview!$A$16,IF(BY33&lt;Overview!$C$17,Overview!$A$17,IF(BY33&lt;Overview!$C$18,Overview!$A$18,IF(BY33&lt;Overview!$C$19,Overview!$A$19,IF(BY33&lt;Overview!$C$20,Overview!$A$20,IF(BY33&lt;Overview!$C$21,Overview!$A$21,"")))))))))),BX34)</f>
        <v>0</v>
      </c>
      <c r="BZ34" s="241">
        <f>IF((IF(BZ33&lt;Overview!$C$12,Overview!$A$12,IF(BZ33&lt;Overview!$C$13,Overview!$A$13,IF(BZ33&lt;Overview!$C$14,Overview!$A$14,IF(BZ33&lt;Overview!$C$15,Overview!$A$15,IF(BZ33&lt;Overview!$C$16,Overview!$A$16,IF(BZ33&lt;Overview!$C$17,Overview!$A$17,IF(BZ33&lt;Overview!$C$18,Overview!$A$18,IF(BZ33&lt;Overview!$C$19,Overview!$A$19,IF(BZ33&lt;Overview!$C$20,Overview!$A$20,IF(BZ33&lt;Overview!$C$21,Overview!$A$21,"")))))))))))&lt;&gt;"",IF(BZ33&lt;Overview!$C$12,Overview!$A$12,IF(BZ33&lt;Overview!$C$13,Overview!$A$13,IF(BZ33&lt;Overview!$C$14,Overview!$A$14,IF(BZ33&lt;Overview!$C$15,Overview!$A$15,IF(BZ33&lt;Overview!$C$16,Overview!$A$16,IF(BZ33&lt;Overview!$C$17,Overview!$A$17,IF(BZ33&lt;Overview!$C$18,Overview!$A$18,IF(BZ33&lt;Overview!$C$19,Overview!$A$19,IF(BZ33&lt;Overview!$C$20,Overview!$A$20,IF(BZ33&lt;Overview!$C$21,Overview!$A$21,"")))))))))),BY34)</f>
        <v>0</v>
      </c>
      <c r="CA34" s="20">
        <f>IF((IF(CA33&lt;Overview!$C$12,Overview!$A$12,IF(CA33&lt;Overview!$C$13,Overview!$A$13,IF(CA33&lt;Overview!$C$14,Overview!$A$14,IF(CA33&lt;Overview!$C$15,Overview!$A$15,IF(CA33&lt;Overview!$C$16,Overview!$A$16,IF(CA33&lt;Overview!$C$17,Overview!$A$17,IF(CA33&lt;Overview!$C$18,Overview!$A$18,IF(CA33&lt;Overview!$C$19,Overview!$A$19,IF(CA33&lt;Overview!$C$20,Overview!$A$20,IF(CA33&lt;Overview!$C$21,Overview!$A$21,"")))))))))))&lt;&gt;"",IF(CA33&lt;Overview!$C$12,Overview!$A$12,IF(CA33&lt;Overview!$C$13,Overview!$A$13,IF(CA33&lt;Overview!$C$14,Overview!$A$14,IF(CA33&lt;Overview!$C$15,Overview!$A$15,IF(CA33&lt;Overview!$C$16,Overview!$A$16,IF(CA33&lt;Overview!$C$17,Overview!$A$17,IF(CA33&lt;Overview!$C$18,Overview!$A$18,IF(CA33&lt;Overview!$C$19,Overview!$A$19,IF(CA33&lt;Overview!$C$20,Overview!$A$20,IF(CA33&lt;Overview!$C$21,Overview!$A$21,"")))))))))),BZ34)</f>
        <v>0</v>
      </c>
      <c r="CB34" s="241">
        <f>IF((IF(CB33&lt;Overview!$C$12,Overview!$A$12,IF(CB33&lt;Overview!$C$13,Overview!$A$13,IF(CB33&lt;Overview!$C$14,Overview!$A$14,IF(CB33&lt;Overview!$C$15,Overview!$A$15,IF(CB33&lt;Overview!$C$16,Overview!$A$16,IF(CB33&lt;Overview!$C$17,Overview!$A$17,IF(CB33&lt;Overview!$C$18,Overview!$A$18,IF(CB33&lt;Overview!$C$19,Overview!$A$19,IF(CB33&lt;Overview!$C$20,Overview!$A$20,IF(CB33&lt;Overview!$C$21,Overview!$A$21,"")))))))))))&lt;&gt;"",IF(CB33&lt;Overview!$C$12,Overview!$A$12,IF(CB33&lt;Overview!$C$13,Overview!$A$13,IF(CB33&lt;Overview!$C$14,Overview!$A$14,IF(CB33&lt;Overview!$C$15,Overview!$A$15,IF(CB33&lt;Overview!$C$16,Overview!$A$16,IF(CB33&lt;Overview!$C$17,Overview!$A$17,IF(CB33&lt;Overview!$C$18,Overview!$A$18,IF(CB33&lt;Overview!$C$19,Overview!$A$19,IF(CB33&lt;Overview!$C$20,Overview!$A$20,IF(CB33&lt;Overview!$C$21,Overview!$A$21,"")))))))))),CA34)</f>
        <v>0</v>
      </c>
      <c r="CC34" s="20">
        <f>IF((IF(CC33&lt;Overview!$C$12,Overview!$A$12,IF(CC33&lt;Overview!$C$13,Overview!$A$13,IF(CC33&lt;Overview!$C$14,Overview!$A$14,IF(CC33&lt;Overview!$C$15,Overview!$A$15,IF(CC33&lt;Overview!$C$16,Overview!$A$16,IF(CC33&lt;Overview!$C$17,Overview!$A$17,IF(CC33&lt;Overview!$C$18,Overview!$A$18,IF(CC33&lt;Overview!$C$19,Overview!$A$19,IF(CC33&lt;Overview!$C$20,Overview!$A$20,IF(CC33&lt;Overview!$C$21,Overview!$A$21,"")))))))))))&lt;&gt;"",IF(CC33&lt;Overview!$C$12,Overview!$A$12,IF(CC33&lt;Overview!$C$13,Overview!$A$13,IF(CC33&lt;Overview!$C$14,Overview!$A$14,IF(CC33&lt;Overview!$C$15,Overview!$A$15,IF(CC33&lt;Overview!$C$16,Overview!$A$16,IF(CC33&lt;Overview!$C$17,Overview!$A$17,IF(CC33&lt;Overview!$C$18,Overview!$A$18,IF(CC33&lt;Overview!$C$19,Overview!$A$19,IF(CC33&lt;Overview!$C$20,Overview!$A$20,IF(CC33&lt;Overview!$C$21,Overview!$A$21,"")))))))))),CB34)</f>
        <v>0</v>
      </c>
      <c r="CD34" s="241">
        <f>IF((IF(CD33&lt;Overview!$C$12,Overview!$A$12,IF(CD33&lt;Overview!$C$13,Overview!$A$13,IF(CD33&lt;Overview!$C$14,Overview!$A$14,IF(CD33&lt;Overview!$C$15,Overview!$A$15,IF(CD33&lt;Overview!$C$16,Overview!$A$16,IF(CD33&lt;Overview!$C$17,Overview!$A$17,IF(CD33&lt;Overview!$C$18,Overview!$A$18,IF(CD33&lt;Overview!$C$19,Overview!$A$19,IF(CD33&lt;Overview!$C$20,Overview!$A$20,IF(CD33&lt;Overview!$C$21,Overview!$A$21,"")))))))))))&lt;&gt;"",IF(CD33&lt;Overview!$C$12,Overview!$A$12,IF(CD33&lt;Overview!$C$13,Overview!$A$13,IF(CD33&lt;Overview!$C$14,Overview!$A$14,IF(CD33&lt;Overview!$C$15,Overview!$A$15,IF(CD33&lt;Overview!$C$16,Overview!$A$16,IF(CD33&lt;Overview!$C$17,Overview!$A$17,IF(CD33&lt;Overview!$C$18,Overview!$A$18,IF(CD33&lt;Overview!$C$19,Overview!$A$19,IF(CD33&lt;Overview!$C$20,Overview!$A$20,IF(CD33&lt;Overview!$C$21,Overview!$A$21,"")))))))))),CC34)</f>
        <v>0</v>
      </c>
      <c r="CE34" s="20">
        <f>IF((IF(CE33&lt;Overview!$C$12,Overview!$A$12,IF(CE33&lt;Overview!$C$13,Overview!$A$13,IF(CE33&lt;Overview!$C$14,Overview!$A$14,IF(CE33&lt;Overview!$C$15,Overview!$A$15,IF(CE33&lt;Overview!$C$16,Overview!$A$16,IF(CE33&lt;Overview!$C$17,Overview!$A$17,IF(CE33&lt;Overview!$C$18,Overview!$A$18,IF(CE33&lt;Overview!$C$19,Overview!$A$19,IF(CE33&lt;Overview!$C$20,Overview!$A$20,IF(CE33&lt;Overview!$C$21,Overview!$A$21,"")))))))))))&lt;&gt;"",IF(CE33&lt;Overview!$C$12,Overview!$A$12,IF(CE33&lt;Overview!$C$13,Overview!$A$13,IF(CE33&lt;Overview!$C$14,Overview!$A$14,IF(CE33&lt;Overview!$C$15,Overview!$A$15,IF(CE33&lt;Overview!$C$16,Overview!$A$16,IF(CE33&lt;Overview!$C$17,Overview!$A$17,IF(CE33&lt;Overview!$C$18,Overview!$A$18,IF(CE33&lt;Overview!$C$19,Overview!$A$19,IF(CE33&lt;Overview!$C$20,Overview!$A$20,IF(CE33&lt;Overview!$C$21,Overview!$A$21,"")))))))))),CD34)</f>
        <v>0</v>
      </c>
      <c r="CF34" s="241">
        <f>IF((IF(CF33&lt;Overview!$C$12,Overview!$A$12,IF(CF33&lt;Overview!$C$13,Overview!$A$13,IF(CF33&lt;Overview!$C$14,Overview!$A$14,IF(CF33&lt;Overview!$C$15,Overview!$A$15,IF(CF33&lt;Overview!$C$16,Overview!$A$16,IF(CF33&lt;Overview!$C$17,Overview!$A$17,IF(CF33&lt;Overview!$C$18,Overview!$A$18,IF(CF33&lt;Overview!$C$19,Overview!$A$19,IF(CF33&lt;Overview!$C$20,Overview!$A$20,IF(CF33&lt;Overview!$C$21,Overview!$A$21,"")))))))))))&lt;&gt;"",IF(CF33&lt;Overview!$C$12,Overview!$A$12,IF(CF33&lt;Overview!$C$13,Overview!$A$13,IF(CF33&lt;Overview!$C$14,Overview!$A$14,IF(CF33&lt;Overview!$C$15,Overview!$A$15,IF(CF33&lt;Overview!$C$16,Overview!$A$16,IF(CF33&lt;Overview!$C$17,Overview!$A$17,IF(CF33&lt;Overview!$C$18,Overview!$A$18,IF(CF33&lt;Overview!$C$19,Overview!$A$19,IF(CF33&lt;Overview!$C$20,Overview!$A$20,IF(CF33&lt;Overview!$C$21,Overview!$A$21,"")))))))))),CE34)</f>
        <v>0</v>
      </c>
      <c r="CG34" s="20">
        <f>IF((IF(CG33&lt;Overview!$C$12,Overview!$A$12,IF(CG33&lt;Overview!$C$13,Overview!$A$13,IF(CG33&lt;Overview!$C$14,Overview!$A$14,IF(CG33&lt;Overview!$C$15,Overview!$A$15,IF(CG33&lt;Overview!$C$16,Overview!$A$16,IF(CG33&lt;Overview!$C$17,Overview!$A$17,IF(CG33&lt;Overview!$C$18,Overview!$A$18,IF(CG33&lt;Overview!$C$19,Overview!$A$19,IF(CG33&lt;Overview!$C$20,Overview!$A$20,IF(CG33&lt;Overview!$C$21,Overview!$A$21,"")))))))))))&lt;&gt;"",IF(CG33&lt;Overview!$C$12,Overview!$A$12,IF(CG33&lt;Overview!$C$13,Overview!$A$13,IF(CG33&lt;Overview!$C$14,Overview!$A$14,IF(CG33&lt;Overview!$C$15,Overview!$A$15,IF(CG33&lt;Overview!$C$16,Overview!$A$16,IF(CG33&lt;Overview!$C$17,Overview!$A$17,IF(CG33&lt;Overview!$C$18,Overview!$A$18,IF(CG33&lt;Overview!$C$19,Overview!$A$19,IF(CG33&lt;Overview!$C$20,Overview!$A$20,IF(CG33&lt;Overview!$C$21,Overview!$A$21,"")))))))))),CF34)</f>
        <v>0</v>
      </c>
      <c r="CH34" s="241">
        <f>IF((IF(CH33&lt;Overview!$C$12,Overview!$A$12,IF(CH33&lt;Overview!$C$13,Overview!$A$13,IF(CH33&lt;Overview!$C$14,Overview!$A$14,IF(CH33&lt;Overview!$C$15,Overview!$A$15,IF(CH33&lt;Overview!$C$16,Overview!$A$16,IF(CH33&lt;Overview!$C$17,Overview!$A$17,IF(CH33&lt;Overview!$C$18,Overview!$A$18,IF(CH33&lt;Overview!$C$19,Overview!$A$19,IF(CH33&lt;Overview!$C$20,Overview!$A$20,IF(CH33&lt;Overview!$C$21,Overview!$A$21,"")))))))))))&lt;&gt;"",IF(CH33&lt;Overview!$C$12,Overview!$A$12,IF(CH33&lt;Overview!$C$13,Overview!$A$13,IF(CH33&lt;Overview!$C$14,Overview!$A$14,IF(CH33&lt;Overview!$C$15,Overview!$A$15,IF(CH33&lt;Overview!$C$16,Overview!$A$16,IF(CH33&lt;Overview!$C$17,Overview!$A$17,IF(CH33&lt;Overview!$C$18,Overview!$A$18,IF(CH33&lt;Overview!$C$19,Overview!$A$19,IF(CH33&lt;Overview!$C$20,Overview!$A$20,IF(CH33&lt;Overview!$C$21,Overview!$A$21,"")))))))))),CG34)</f>
        <v>0</v>
      </c>
      <c r="CI34" s="20">
        <f>IF((IF(CI33&lt;Overview!$C$12,Overview!$A$12,IF(CI33&lt;Overview!$C$13,Overview!$A$13,IF(CI33&lt;Overview!$C$14,Overview!$A$14,IF(CI33&lt;Overview!$C$15,Overview!$A$15,IF(CI33&lt;Overview!$C$16,Overview!$A$16,IF(CI33&lt;Overview!$C$17,Overview!$A$17,IF(CI33&lt;Overview!$C$18,Overview!$A$18,IF(CI33&lt;Overview!$C$19,Overview!$A$19,IF(CI33&lt;Overview!$C$20,Overview!$A$20,IF(CI33&lt;Overview!$C$21,Overview!$A$21,"")))))))))))&lt;&gt;"",IF(CI33&lt;Overview!$C$12,Overview!$A$12,IF(CI33&lt;Overview!$C$13,Overview!$A$13,IF(CI33&lt;Overview!$C$14,Overview!$A$14,IF(CI33&lt;Overview!$C$15,Overview!$A$15,IF(CI33&lt;Overview!$C$16,Overview!$A$16,IF(CI33&lt;Overview!$C$17,Overview!$A$17,IF(CI33&lt;Overview!$C$18,Overview!$A$18,IF(CI33&lt;Overview!$C$19,Overview!$A$19,IF(CI33&lt;Overview!$C$20,Overview!$A$20,IF(CI33&lt;Overview!$C$21,Overview!$A$21,"")))))))))),CH34)</f>
        <v>0</v>
      </c>
      <c r="CJ34" s="241">
        <f>IF((IF(CJ33&lt;Overview!$C$12,Overview!$A$12,IF(CJ33&lt;Overview!$C$13,Overview!$A$13,IF(CJ33&lt;Overview!$C$14,Overview!$A$14,IF(CJ33&lt;Overview!$C$15,Overview!$A$15,IF(CJ33&lt;Overview!$C$16,Overview!$A$16,IF(CJ33&lt;Overview!$C$17,Overview!$A$17,IF(CJ33&lt;Overview!$C$18,Overview!$A$18,IF(CJ33&lt;Overview!$C$19,Overview!$A$19,IF(CJ33&lt;Overview!$C$20,Overview!$A$20,IF(CJ33&lt;Overview!$C$21,Overview!$A$21,"")))))))))))&lt;&gt;"",IF(CJ33&lt;Overview!$C$12,Overview!$A$12,IF(CJ33&lt;Overview!$C$13,Overview!$A$13,IF(CJ33&lt;Overview!$C$14,Overview!$A$14,IF(CJ33&lt;Overview!$C$15,Overview!$A$15,IF(CJ33&lt;Overview!$C$16,Overview!$A$16,IF(CJ33&lt;Overview!$C$17,Overview!$A$17,IF(CJ33&lt;Overview!$C$18,Overview!$A$18,IF(CJ33&lt;Overview!$C$19,Overview!$A$19,IF(CJ33&lt;Overview!$C$20,Overview!$A$20,IF(CJ33&lt;Overview!$C$21,Overview!$A$21,"")))))))))),CI34)</f>
        <v>0</v>
      </c>
      <c r="CK34" s="20">
        <f>IF((IF(CK33&lt;Overview!$C$12,Overview!$A$12,IF(CK33&lt;Overview!$C$13,Overview!$A$13,IF(CK33&lt;Overview!$C$14,Overview!$A$14,IF(CK33&lt;Overview!$C$15,Overview!$A$15,IF(CK33&lt;Overview!$C$16,Overview!$A$16,IF(CK33&lt;Overview!$C$17,Overview!$A$17,IF(CK33&lt;Overview!$C$18,Overview!$A$18,IF(CK33&lt;Overview!$C$19,Overview!$A$19,IF(CK33&lt;Overview!$C$20,Overview!$A$20,IF(CK33&lt;Overview!$C$21,Overview!$A$21,"")))))))))))&lt;&gt;"",IF(CK33&lt;Overview!$C$12,Overview!$A$12,IF(CK33&lt;Overview!$C$13,Overview!$A$13,IF(CK33&lt;Overview!$C$14,Overview!$A$14,IF(CK33&lt;Overview!$C$15,Overview!$A$15,IF(CK33&lt;Overview!$C$16,Overview!$A$16,IF(CK33&lt;Overview!$C$17,Overview!$A$17,IF(CK33&lt;Overview!$C$18,Overview!$A$18,IF(CK33&lt;Overview!$C$19,Overview!$A$19,IF(CK33&lt;Overview!$C$20,Overview!$A$20,IF(CK33&lt;Overview!$C$21,Overview!$A$21,"")))))))))),CJ34)</f>
        <v>0</v>
      </c>
      <c r="CL34" s="241">
        <f>IF((IF(CL33&lt;Overview!$C$12,Overview!$A$12,IF(CL33&lt;Overview!$C$13,Overview!$A$13,IF(CL33&lt;Overview!$C$14,Overview!$A$14,IF(CL33&lt;Overview!$C$15,Overview!$A$15,IF(CL33&lt;Overview!$C$16,Overview!$A$16,IF(CL33&lt;Overview!$C$17,Overview!$A$17,IF(CL33&lt;Overview!$C$18,Overview!$A$18,IF(CL33&lt;Overview!$C$19,Overview!$A$19,IF(CL33&lt;Overview!$C$20,Overview!$A$20,IF(CL33&lt;Overview!$C$21,Overview!$A$21,"")))))))))))&lt;&gt;"",IF(CL33&lt;Overview!$C$12,Overview!$A$12,IF(CL33&lt;Overview!$C$13,Overview!$A$13,IF(CL33&lt;Overview!$C$14,Overview!$A$14,IF(CL33&lt;Overview!$C$15,Overview!$A$15,IF(CL33&lt;Overview!$C$16,Overview!$A$16,IF(CL33&lt;Overview!$C$17,Overview!$A$17,IF(CL33&lt;Overview!$C$18,Overview!$A$18,IF(CL33&lt;Overview!$C$19,Overview!$A$19,IF(CL33&lt;Overview!$C$20,Overview!$A$20,IF(CL33&lt;Overview!$C$21,Overview!$A$21,"")))))))))),CK34)</f>
        <v>0</v>
      </c>
      <c r="CM34" s="20">
        <f>IF((IF(CM33&lt;Overview!$C$12,Overview!$A$12,IF(CM33&lt;Overview!$C$13,Overview!$A$13,IF(CM33&lt;Overview!$C$14,Overview!$A$14,IF(CM33&lt;Overview!$C$15,Overview!$A$15,IF(CM33&lt;Overview!$C$16,Overview!$A$16,IF(CM33&lt;Overview!$C$17,Overview!$A$17,IF(CM33&lt;Overview!$C$18,Overview!$A$18,IF(CM33&lt;Overview!$C$19,Overview!$A$19,IF(CM33&lt;Overview!$C$20,Overview!$A$20,IF(CM33&lt;Overview!$C$21,Overview!$A$21,"")))))))))))&lt;&gt;"",IF(CM33&lt;Overview!$C$12,Overview!$A$12,IF(CM33&lt;Overview!$C$13,Overview!$A$13,IF(CM33&lt;Overview!$C$14,Overview!$A$14,IF(CM33&lt;Overview!$C$15,Overview!$A$15,IF(CM33&lt;Overview!$C$16,Overview!$A$16,IF(CM33&lt;Overview!$C$17,Overview!$A$17,IF(CM33&lt;Overview!$C$18,Overview!$A$18,IF(CM33&lt;Overview!$C$19,Overview!$A$19,IF(CM33&lt;Overview!$C$20,Overview!$A$20,IF(CM33&lt;Overview!$C$21,Overview!$A$21,"")))))))))),CL34)</f>
        <v>0</v>
      </c>
      <c r="CN34" s="241">
        <f>IF((IF(CN33&lt;Overview!$C$12,Overview!$A$12,IF(CN33&lt;Overview!$C$13,Overview!$A$13,IF(CN33&lt;Overview!$C$14,Overview!$A$14,IF(CN33&lt;Overview!$C$15,Overview!$A$15,IF(CN33&lt;Overview!$C$16,Overview!$A$16,IF(CN33&lt;Overview!$C$17,Overview!$A$17,IF(CN33&lt;Overview!$C$18,Overview!$A$18,IF(CN33&lt;Overview!$C$19,Overview!$A$19,IF(CN33&lt;Overview!$C$20,Overview!$A$20,IF(CN33&lt;Overview!$C$21,Overview!$A$21,"")))))))))))&lt;&gt;"",IF(CN33&lt;Overview!$C$12,Overview!$A$12,IF(CN33&lt;Overview!$C$13,Overview!$A$13,IF(CN33&lt;Overview!$C$14,Overview!$A$14,IF(CN33&lt;Overview!$C$15,Overview!$A$15,IF(CN33&lt;Overview!$C$16,Overview!$A$16,IF(CN33&lt;Overview!$C$17,Overview!$A$17,IF(CN33&lt;Overview!$C$18,Overview!$A$18,IF(CN33&lt;Overview!$C$19,Overview!$A$19,IF(CN33&lt;Overview!$C$20,Overview!$A$20,IF(CN33&lt;Overview!$C$21,Overview!$A$21,"")))))))))),CM34)</f>
        <v>0</v>
      </c>
      <c r="CO34" s="20">
        <f>IF((IF(CO33&lt;Overview!$C$12,Overview!$A$12,IF(CO33&lt;Overview!$C$13,Overview!$A$13,IF(CO33&lt;Overview!$C$14,Overview!$A$14,IF(CO33&lt;Overview!$C$15,Overview!$A$15,IF(CO33&lt;Overview!$C$16,Overview!$A$16,IF(CO33&lt;Overview!$C$17,Overview!$A$17,IF(CO33&lt;Overview!$C$18,Overview!$A$18,IF(CO33&lt;Overview!$C$19,Overview!$A$19,IF(CO33&lt;Overview!$C$20,Overview!$A$20,IF(CO33&lt;Overview!$C$21,Overview!$A$21,"")))))))))))&lt;&gt;"",IF(CO33&lt;Overview!$C$12,Overview!$A$12,IF(CO33&lt;Overview!$C$13,Overview!$A$13,IF(CO33&lt;Overview!$C$14,Overview!$A$14,IF(CO33&lt;Overview!$C$15,Overview!$A$15,IF(CO33&lt;Overview!$C$16,Overview!$A$16,IF(CO33&lt;Overview!$C$17,Overview!$A$17,IF(CO33&lt;Overview!$C$18,Overview!$A$18,IF(CO33&lt;Overview!$C$19,Overview!$A$19,IF(CO33&lt;Overview!$C$20,Overview!$A$20,IF(CO33&lt;Overview!$C$21,Overview!$A$21,"")))))))))),CN34)</f>
        <v>0</v>
      </c>
      <c r="CP34" s="241">
        <f>IF((IF(CP33&lt;Overview!$C$12,Overview!$A$12,IF(CP33&lt;Overview!$C$13,Overview!$A$13,IF(CP33&lt;Overview!$C$14,Overview!$A$14,IF(CP33&lt;Overview!$C$15,Overview!$A$15,IF(CP33&lt;Overview!$C$16,Overview!$A$16,IF(CP33&lt;Overview!$C$17,Overview!$A$17,IF(CP33&lt;Overview!$C$18,Overview!$A$18,IF(CP33&lt;Overview!$C$19,Overview!$A$19,IF(CP33&lt;Overview!$C$20,Overview!$A$20,IF(CP33&lt;Overview!$C$21,Overview!$A$21,"")))))))))))&lt;&gt;"",IF(CP33&lt;Overview!$C$12,Overview!$A$12,IF(CP33&lt;Overview!$C$13,Overview!$A$13,IF(CP33&lt;Overview!$C$14,Overview!$A$14,IF(CP33&lt;Overview!$C$15,Overview!$A$15,IF(CP33&lt;Overview!$C$16,Overview!$A$16,IF(CP33&lt;Overview!$C$17,Overview!$A$17,IF(CP33&lt;Overview!$C$18,Overview!$A$18,IF(CP33&lt;Overview!$C$19,Overview!$A$19,IF(CP33&lt;Overview!$C$20,Overview!$A$20,IF(CP33&lt;Overview!$C$21,Overview!$A$21,"")))))))))),CO34)</f>
        <v>0</v>
      </c>
      <c r="CQ34" s="20">
        <f>IF((IF(CQ33&lt;Overview!$C$12,Overview!$A$12,IF(CQ33&lt;Overview!$C$13,Overview!$A$13,IF(CQ33&lt;Overview!$C$14,Overview!$A$14,IF(CQ33&lt;Overview!$C$15,Overview!$A$15,IF(CQ33&lt;Overview!$C$16,Overview!$A$16,IF(CQ33&lt;Overview!$C$17,Overview!$A$17,IF(CQ33&lt;Overview!$C$18,Overview!$A$18,IF(CQ33&lt;Overview!$C$19,Overview!$A$19,IF(CQ33&lt;Overview!$C$20,Overview!$A$20,IF(CQ33&lt;Overview!$C$21,Overview!$A$21,"")))))))))))&lt;&gt;"",IF(CQ33&lt;Overview!$C$12,Overview!$A$12,IF(CQ33&lt;Overview!$C$13,Overview!$A$13,IF(CQ33&lt;Overview!$C$14,Overview!$A$14,IF(CQ33&lt;Overview!$C$15,Overview!$A$15,IF(CQ33&lt;Overview!$C$16,Overview!$A$16,IF(CQ33&lt;Overview!$C$17,Overview!$A$17,IF(CQ33&lt;Overview!$C$18,Overview!$A$18,IF(CQ33&lt;Overview!$C$19,Overview!$A$19,IF(CQ33&lt;Overview!$C$20,Overview!$A$20,IF(CQ33&lt;Overview!$C$21,Overview!$A$21,"")))))))))),CP34)</f>
        <v>0</v>
      </c>
      <c r="CR34" s="241">
        <f>IF((IF(CR33&lt;Overview!$C$12,Overview!$A$12,IF(CR33&lt;Overview!$C$13,Overview!$A$13,IF(CR33&lt;Overview!$C$14,Overview!$A$14,IF(CR33&lt;Overview!$C$15,Overview!$A$15,IF(CR33&lt;Overview!$C$16,Overview!$A$16,IF(CR33&lt;Overview!$C$17,Overview!$A$17,IF(CR33&lt;Overview!$C$18,Overview!$A$18,IF(CR33&lt;Overview!$C$19,Overview!$A$19,IF(CR33&lt;Overview!$C$20,Overview!$A$20,IF(CR33&lt;Overview!$C$21,Overview!$A$21,"")))))))))))&lt;&gt;"",IF(CR33&lt;Overview!$C$12,Overview!$A$12,IF(CR33&lt;Overview!$C$13,Overview!$A$13,IF(CR33&lt;Overview!$C$14,Overview!$A$14,IF(CR33&lt;Overview!$C$15,Overview!$A$15,IF(CR33&lt;Overview!$C$16,Overview!$A$16,IF(CR33&lt;Overview!$C$17,Overview!$A$17,IF(CR33&lt;Overview!$C$18,Overview!$A$18,IF(CR33&lt;Overview!$C$19,Overview!$A$19,IF(CR33&lt;Overview!$C$20,Overview!$A$20,IF(CR33&lt;Overview!$C$21,Overview!$A$21,"")))))))))),CQ34)</f>
        <v>0</v>
      </c>
      <c r="CS34" s="20">
        <f>IF((IF(CS33&lt;Overview!$C$12,Overview!$A$12,IF(CS33&lt;Overview!$C$13,Overview!$A$13,IF(CS33&lt;Overview!$C$14,Overview!$A$14,IF(CS33&lt;Overview!$C$15,Overview!$A$15,IF(CS33&lt;Overview!$C$16,Overview!$A$16,IF(CS33&lt;Overview!$C$17,Overview!$A$17,IF(CS33&lt;Overview!$C$18,Overview!$A$18,IF(CS33&lt;Overview!$C$19,Overview!$A$19,IF(CS33&lt;Overview!$C$20,Overview!$A$20,IF(CS33&lt;Overview!$C$21,Overview!$A$21,"")))))))))))&lt;&gt;"",IF(CS33&lt;Overview!$C$12,Overview!$A$12,IF(CS33&lt;Overview!$C$13,Overview!$A$13,IF(CS33&lt;Overview!$C$14,Overview!$A$14,IF(CS33&lt;Overview!$C$15,Overview!$A$15,IF(CS33&lt;Overview!$C$16,Overview!$A$16,IF(CS33&lt;Overview!$C$17,Overview!$A$17,IF(CS33&lt;Overview!$C$18,Overview!$A$18,IF(CS33&lt;Overview!$C$19,Overview!$A$19,IF(CS33&lt;Overview!$C$20,Overview!$A$20,IF(CS33&lt;Overview!$C$21,Overview!$A$21,"")))))))))),CR34)</f>
        <v>0</v>
      </c>
      <c r="CT34" s="241">
        <f>IF((IF(CT33&lt;Overview!$C$12,Overview!$A$12,IF(CT33&lt;Overview!$C$13,Overview!$A$13,IF(CT33&lt;Overview!$C$14,Overview!$A$14,IF(CT33&lt;Overview!$C$15,Overview!$A$15,IF(CT33&lt;Overview!$C$16,Overview!$A$16,IF(CT33&lt;Overview!$C$17,Overview!$A$17,IF(CT33&lt;Overview!$C$18,Overview!$A$18,IF(CT33&lt;Overview!$C$19,Overview!$A$19,IF(CT33&lt;Overview!$C$20,Overview!$A$20,IF(CT33&lt;Overview!$C$21,Overview!$A$21,"")))))))))))&lt;&gt;"",IF(CT33&lt;Overview!$C$12,Overview!$A$12,IF(CT33&lt;Overview!$C$13,Overview!$A$13,IF(CT33&lt;Overview!$C$14,Overview!$A$14,IF(CT33&lt;Overview!$C$15,Overview!$A$15,IF(CT33&lt;Overview!$C$16,Overview!$A$16,IF(CT33&lt;Overview!$C$17,Overview!$A$17,IF(CT33&lt;Overview!$C$18,Overview!$A$18,IF(CT33&lt;Overview!$C$19,Overview!$A$19,IF(CT33&lt;Overview!$C$20,Overview!$A$20,IF(CT33&lt;Overview!$C$21,Overview!$A$21,"")))))))))),CS34)</f>
        <v>0</v>
      </c>
      <c r="CU34" s="20">
        <f>IF((IF(CU33&lt;Overview!$C$12,Overview!$A$12,IF(CU33&lt;Overview!$C$13,Overview!$A$13,IF(CU33&lt;Overview!$C$14,Overview!$A$14,IF(CU33&lt;Overview!$C$15,Overview!$A$15,IF(CU33&lt;Overview!$C$16,Overview!$A$16,IF(CU33&lt;Overview!$C$17,Overview!$A$17,IF(CU33&lt;Overview!$C$18,Overview!$A$18,IF(CU33&lt;Overview!$C$19,Overview!$A$19,IF(CU33&lt;Overview!$C$20,Overview!$A$20,IF(CU33&lt;Overview!$C$21,Overview!$A$21,"")))))))))))&lt;&gt;"",IF(CU33&lt;Overview!$C$12,Overview!$A$12,IF(CU33&lt;Overview!$C$13,Overview!$A$13,IF(CU33&lt;Overview!$C$14,Overview!$A$14,IF(CU33&lt;Overview!$C$15,Overview!$A$15,IF(CU33&lt;Overview!$C$16,Overview!$A$16,IF(CU33&lt;Overview!$C$17,Overview!$A$17,IF(CU33&lt;Overview!$C$18,Overview!$A$18,IF(CU33&lt;Overview!$C$19,Overview!$A$19,IF(CU33&lt;Overview!$C$20,Overview!$A$20,IF(CU33&lt;Overview!$C$21,Overview!$A$21,"")))))))))),CT34)</f>
        <v>0</v>
      </c>
      <c r="CV34" s="241">
        <f>IF((IF(CV33&lt;Overview!$C$12,Overview!$A$12,IF(CV33&lt;Overview!$C$13,Overview!$A$13,IF(CV33&lt;Overview!$C$14,Overview!$A$14,IF(CV33&lt;Overview!$C$15,Overview!$A$15,IF(CV33&lt;Overview!$C$16,Overview!$A$16,IF(CV33&lt;Overview!$C$17,Overview!$A$17,IF(CV33&lt;Overview!$C$18,Overview!$A$18,IF(CV33&lt;Overview!$C$19,Overview!$A$19,IF(CV33&lt;Overview!$C$20,Overview!$A$20,IF(CV33&lt;Overview!$C$21,Overview!$A$21,"")))))))))))&lt;&gt;"",IF(CV33&lt;Overview!$C$12,Overview!$A$12,IF(CV33&lt;Overview!$C$13,Overview!$A$13,IF(CV33&lt;Overview!$C$14,Overview!$A$14,IF(CV33&lt;Overview!$C$15,Overview!$A$15,IF(CV33&lt;Overview!$C$16,Overview!$A$16,IF(CV33&lt;Overview!$C$17,Overview!$A$17,IF(CV33&lt;Overview!$C$18,Overview!$A$18,IF(CV33&lt;Overview!$C$19,Overview!$A$19,IF(CV33&lt;Overview!$C$20,Overview!$A$20,IF(CV33&lt;Overview!$C$21,Overview!$A$21,"")))))))))),CU34)</f>
        <v>0</v>
      </c>
      <c r="CW34" s="20">
        <f>IF((IF(CW33&lt;Overview!$C$12,Overview!$A$12,IF(CW33&lt;Overview!$C$13,Overview!$A$13,IF(CW33&lt;Overview!$C$14,Overview!$A$14,IF(CW33&lt;Overview!$C$15,Overview!$A$15,IF(CW33&lt;Overview!$C$16,Overview!$A$16,IF(CW33&lt;Overview!$C$17,Overview!$A$17,IF(CW33&lt;Overview!$C$18,Overview!$A$18,IF(CW33&lt;Overview!$C$19,Overview!$A$19,IF(CW33&lt;Overview!$C$20,Overview!$A$20,IF(CW33&lt;Overview!$C$21,Overview!$A$21,"")))))))))))&lt;&gt;"",IF(CW33&lt;Overview!$C$12,Overview!$A$12,IF(CW33&lt;Overview!$C$13,Overview!$A$13,IF(CW33&lt;Overview!$C$14,Overview!$A$14,IF(CW33&lt;Overview!$C$15,Overview!$A$15,IF(CW33&lt;Overview!$C$16,Overview!$A$16,IF(CW33&lt;Overview!$C$17,Overview!$A$17,IF(CW33&lt;Overview!$C$18,Overview!$A$18,IF(CW33&lt;Overview!$C$19,Overview!$A$19,IF(CW33&lt;Overview!$C$20,Overview!$A$20,IF(CW33&lt;Overview!$C$21,Overview!$A$21,"")))))))))),CV34)</f>
        <v>0</v>
      </c>
      <c r="CX34" s="241">
        <f>IF((IF(CX33&lt;Overview!$C$12,Overview!$A$12,IF(CX33&lt;Overview!$C$13,Overview!$A$13,IF(CX33&lt;Overview!$C$14,Overview!$A$14,IF(CX33&lt;Overview!$C$15,Overview!$A$15,IF(CX33&lt;Overview!$C$16,Overview!$A$16,IF(CX33&lt;Overview!$C$17,Overview!$A$17,IF(CX33&lt;Overview!$C$18,Overview!$A$18,IF(CX33&lt;Overview!$C$19,Overview!$A$19,IF(CX33&lt;Overview!$C$20,Overview!$A$20,IF(CX33&lt;Overview!$C$21,Overview!$A$21,"")))))))))))&lt;&gt;"",IF(CX33&lt;Overview!$C$12,Overview!$A$12,IF(CX33&lt;Overview!$C$13,Overview!$A$13,IF(CX33&lt;Overview!$C$14,Overview!$A$14,IF(CX33&lt;Overview!$C$15,Overview!$A$15,IF(CX33&lt;Overview!$C$16,Overview!$A$16,IF(CX33&lt;Overview!$C$17,Overview!$A$17,IF(CX33&lt;Overview!$C$18,Overview!$A$18,IF(CX33&lt;Overview!$C$19,Overview!$A$19,IF(CX33&lt;Overview!$C$20,Overview!$A$20,IF(CX33&lt;Overview!$C$21,Overview!$A$21,"")))))))))),CW34)</f>
        <v>0</v>
      </c>
      <c r="CY34" s="20">
        <f>IF((IF(CY33&lt;Overview!$C$12,Overview!$A$12,IF(CY33&lt;Overview!$C$13,Overview!$A$13,IF(CY33&lt;Overview!$C$14,Overview!$A$14,IF(CY33&lt;Overview!$C$15,Overview!$A$15,IF(CY33&lt;Overview!$C$16,Overview!$A$16,IF(CY33&lt;Overview!$C$17,Overview!$A$17,IF(CY33&lt;Overview!$C$18,Overview!$A$18,IF(CY33&lt;Overview!$C$19,Overview!$A$19,IF(CY33&lt;Overview!$C$20,Overview!$A$20,IF(CY33&lt;Overview!$C$21,Overview!$A$21,"")))))))))))&lt;&gt;"",IF(CY33&lt;Overview!$C$12,Overview!$A$12,IF(CY33&lt;Overview!$C$13,Overview!$A$13,IF(CY33&lt;Overview!$C$14,Overview!$A$14,IF(CY33&lt;Overview!$C$15,Overview!$A$15,IF(CY33&lt;Overview!$C$16,Overview!$A$16,IF(CY33&lt;Overview!$C$17,Overview!$A$17,IF(CY33&lt;Overview!$C$18,Overview!$A$18,IF(CY33&lt;Overview!$C$19,Overview!$A$19,IF(CY33&lt;Overview!$C$20,Overview!$A$20,IF(CY33&lt;Overview!$C$21,Overview!$A$21,"")))))))))),CX34)</f>
        <v>0</v>
      </c>
      <c r="CZ34" s="241">
        <f>IF((IF(CZ33&lt;Overview!$C$12,Overview!$A$12,IF(CZ33&lt;Overview!$C$13,Overview!$A$13,IF(CZ33&lt;Overview!$C$14,Overview!$A$14,IF(CZ33&lt;Overview!$C$15,Overview!$A$15,IF(CZ33&lt;Overview!$C$16,Overview!$A$16,IF(CZ33&lt;Overview!$C$17,Overview!$A$17,IF(CZ33&lt;Overview!$C$18,Overview!$A$18,IF(CZ33&lt;Overview!$C$19,Overview!$A$19,IF(CZ33&lt;Overview!$C$20,Overview!$A$20,IF(CZ33&lt;Overview!$C$21,Overview!$A$21,"")))))))))))&lt;&gt;"",IF(CZ33&lt;Overview!$C$12,Overview!$A$12,IF(CZ33&lt;Overview!$C$13,Overview!$A$13,IF(CZ33&lt;Overview!$C$14,Overview!$A$14,IF(CZ33&lt;Overview!$C$15,Overview!$A$15,IF(CZ33&lt;Overview!$C$16,Overview!$A$16,IF(CZ33&lt;Overview!$C$17,Overview!$A$17,IF(CZ33&lt;Overview!$C$18,Overview!$A$18,IF(CZ33&lt;Overview!$C$19,Overview!$A$19,IF(CZ33&lt;Overview!$C$20,Overview!$A$20,IF(CZ33&lt;Overview!$C$21,Overview!$A$21,"")))))))))),CY34)</f>
        <v>0</v>
      </c>
      <c r="DA34" s="20">
        <f>IF((IF(DA33&lt;Overview!$C$12,Overview!$A$12,IF(DA33&lt;Overview!$C$13,Overview!$A$13,IF(DA33&lt;Overview!$C$14,Overview!$A$14,IF(DA33&lt;Overview!$C$15,Overview!$A$15,IF(DA33&lt;Overview!$C$16,Overview!$A$16,IF(DA33&lt;Overview!$C$17,Overview!$A$17,IF(DA33&lt;Overview!$C$18,Overview!$A$18,IF(DA33&lt;Overview!$C$19,Overview!$A$19,IF(DA33&lt;Overview!$C$20,Overview!$A$20,IF(DA33&lt;Overview!$C$21,Overview!$A$21,"")))))))))))&lt;&gt;"",IF(DA33&lt;Overview!$C$12,Overview!$A$12,IF(DA33&lt;Overview!$C$13,Overview!$A$13,IF(DA33&lt;Overview!$C$14,Overview!$A$14,IF(DA33&lt;Overview!$C$15,Overview!$A$15,IF(DA33&lt;Overview!$C$16,Overview!$A$16,IF(DA33&lt;Overview!$C$17,Overview!$A$17,IF(DA33&lt;Overview!$C$18,Overview!$A$18,IF(DA33&lt;Overview!$C$19,Overview!$A$19,IF(DA33&lt;Overview!$C$20,Overview!$A$20,IF(DA33&lt;Overview!$C$21,Overview!$A$21,"")))))))))),CZ34)</f>
        <v>0</v>
      </c>
      <c r="DB34" s="241">
        <f>IF((IF(DB33&lt;Overview!$C$12,Overview!$A$12,IF(DB33&lt;Overview!$C$13,Overview!$A$13,IF(DB33&lt;Overview!$C$14,Overview!$A$14,IF(DB33&lt;Overview!$C$15,Overview!$A$15,IF(DB33&lt;Overview!$C$16,Overview!$A$16,IF(DB33&lt;Overview!$C$17,Overview!$A$17,IF(DB33&lt;Overview!$C$18,Overview!$A$18,IF(DB33&lt;Overview!$C$19,Overview!$A$19,IF(DB33&lt;Overview!$C$20,Overview!$A$20,IF(DB33&lt;Overview!$C$21,Overview!$A$21,"")))))))))))&lt;&gt;"",IF(DB33&lt;Overview!$C$12,Overview!$A$12,IF(DB33&lt;Overview!$C$13,Overview!$A$13,IF(DB33&lt;Overview!$C$14,Overview!$A$14,IF(DB33&lt;Overview!$C$15,Overview!$A$15,IF(DB33&lt;Overview!$C$16,Overview!$A$16,IF(DB33&lt;Overview!$C$17,Overview!$A$17,IF(DB33&lt;Overview!$C$18,Overview!$A$18,IF(DB33&lt;Overview!$C$19,Overview!$A$19,IF(DB33&lt;Overview!$C$20,Overview!$A$20,IF(DB33&lt;Overview!$C$21,Overview!$A$21,"")))))))))),DA34)</f>
        <v>0</v>
      </c>
      <c r="DC34" s="20">
        <f>IF((IF(DC33&lt;Overview!$C$12,Overview!$A$12,IF(DC33&lt;Overview!$C$13,Overview!$A$13,IF(DC33&lt;Overview!$C$14,Overview!$A$14,IF(DC33&lt;Overview!$C$15,Overview!$A$15,IF(DC33&lt;Overview!$C$16,Overview!$A$16,IF(DC33&lt;Overview!$C$17,Overview!$A$17,IF(DC33&lt;Overview!$C$18,Overview!$A$18,IF(DC33&lt;Overview!$C$19,Overview!$A$19,IF(DC33&lt;Overview!$C$20,Overview!$A$20,IF(DC33&lt;Overview!$C$21,Overview!$A$21,"")))))))))))&lt;&gt;"",IF(DC33&lt;Overview!$C$12,Overview!$A$12,IF(DC33&lt;Overview!$C$13,Overview!$A$13,IF(DC33&lt;Overview!$C$14,Overview!$A$14,IF(DC33&lt;Overview!$C$15,Overview!$A$15,IF(DC33&lt;Overview!$C$16,Overview!$A$16,IF(DC33&lt;Overview!$C$17,Overview!$A$17,IF(DC33&lt;Overview!$C$18,Overview!$A$18,IF(DC33&lt;Overview!$C$19,Overview!$A$19,IF(DC33&lt;Overview!$C$20,Overview!$A$20,IF(DC33&lt;Overview!$C$21,Overview!$A$21,"")))))))))),DB34)</f>
        <v>0</v>
      </c>
      <c r="DD34" s="241">
        <f>IF((IF(DD33&lt;Overview!$C$12,Overview!$A$12,IF(DD33&lt;Overview!$C$13,Overview!$A$13,IF(DD33&lt;Overview!$C$14,Overview!$A$14,IF(DD33&lt;Overview!$C$15,Overview!$A$15,IF(DD33&lt;Overview!$C$16,Overview!$A$16,IF(DD33&lt;Overview!$C$17,Overview!$A$17,IF(DD33&lt;Overview!$C$18,Overview!$A$18,IF(DD33&lt;Overview!$C$19,Overview!$A$19,IF(DD33&lt;Overview!$C$20,Overview!$A$20,IF(DD33&lt;Overview!$C$21,Overview!$A$21,"")))))))))))&lt;&gt;"",IF(DD33&lt;Overview!$C$12,Overview!$A$12,IF(DD33&lt;Overview!$C$13,Overview!$A$13,IF(DD33&lt;Overview!$C$14,Overview!$A$14,IF(DD33&lt;Overview!$C$15,Overview!$A$15,IF(DD33&lt;Overview!$C$16,Overview!$A$16,IF(DD33&lt;Overview!$C$17,Overview!$A$17,IF(DD33&lt;Overview!$C$18,Overview!$A$18,IF(DD33&lt;Overview!$C$19,Overview!$A$19,IF(DD33&lt;Overview!$C$20,Overview!$A$20,IF(DD33&lt;Overview!$C$21,Overview!$A$21,"")))))))))),DC34)</f>
        <v>0</v>
      </c>
      <c r="DE34" s="20">
        <f>IF((IF(DE33&lt;Overview!$C$12,Overview!$A$12,IF(DE33&lt;Overview!$C$13,Overview!$A$13,IF(DE33&lt;Overview!$C$14,Overview!$A$14,IF(DE33&lt;Overview!$C$15,Overview!$A$15,IF(DE33&lt;Overview!$C$16,Overview!$A$16,IF(DE33&lt;Overview!$C$17,Overview!$A$17,IF(DE33&lt;Overview!$C$18,Overview!$A$18,IF(DE33&lt;Overview!$C$19,Overview!$A$19,IF(DE33&lt;Overview!$C$20,Overview!$A$20,IF(DE33&lt;Overview!$C$21,Overview!$A$21,"")))))))))))&lt;&gt;"",IF(DE33&lt;Overview!$C$12,Overview!$A$12,IF(DE33&lt;Overview!$C$13,Overview!$A$13,IF(DE33&lt;Overview!$C$14,Overview!$A$14,IF(DE33&lt;Overview!$C$15,Overview!$A$15,IF(DE33&lt;Overview!$C$16,Overview!$A$16,IF(DE33&lt;Overview!$C$17,Overview!$A$17,IF(DE33&lt;Overview!$C$18,Overview!$A$18,IF(DE33&lt;Overview!$C$19,Overview!$A$19,IF(DE33&lt;Overview!$C$20,Overview!$A$20,IF(DE33&lt;Overview!$C$21,Overview!$A$21,"")))))))))),DD34)</f>
        <v>0</v>
      </c>
      <c r="DF34" s="241">
        <f>IF((IF(DF33&lt;Overview!$C$12,Overview!$A$12,IF(DF33&lt;Overview!$C$13,Overview!$A$13,IF(DF33&lt;Overview!$C$14,Overview!$A$14,IF(DF33&lt;Overview!$C$15,Overview!$A$15,IF(DF33&lt;Overview!$C$16,Overview!$A$16,IF(DF33&lt;Overview!$C$17,Overview!$A$17,IF(DF33&lt;Overview!$C$18,Overview!$A$18,IF(DF33&lt;Overview!$C$19,Overview!$A$19,IF(DF33&lt;Overview!$C$20,Overview!$A$20,IF(DF33&lt;Overview!$C$21,Overview!$A$21,"")))))))))))&lt;&gt;"",IF(DF33&lt;Overview!$C$12,Overview!$A$12,IF(DF33&lt;Overview!$C$13,Overview!$A$13,IF(DF33&lt;Overview!$C$14,Overview!$A$14,IF(DF33&lt;Overview!$C$15,Overview!$A$15,IF(DF33&lt;Overview!$C$16,Overview!$A$16,IF(DF33&lt;Overview!$C$17,Overview!$A$17,IF(DF33&lt;Overview!$C$18,Overview!$A$18,IF(DF33&lt;Overview!$C$19,Overview!$A$19,IF(DF33&lt;Overview!$C$20,Overview!$A$20,IF(DF33&lt;Overview!$C$21,Overview!$A$21,"")))))))))),DE34)</f>
        <v>0</v>
      </c>
      <c r="DG34" s="20">
        <f>IF((IF(DG33&lt;Overview!$C$12,Overview!$A$12,IF(DG33&lt;Overview!$C$13,Overview!$A$13,IF(DG33&lt;Overview!$C$14,Overview!$A$14,IF(DG33&lt;Overview!$C$15,Overview!$A$15,IF(DG33&lt;Overview!$C$16,Overview!$A$16,IF(DG33&lt;Overview!$C$17,Overview!$A$17,IF(DG33&lt;Overview!$C$18,Overview!$A$18,IF(DG33&lt;Overview!$C$19,Overview!$A$19,IF(DG33&lt;Overview!$C$20,Overview!$A$20,IF(DG33&lt;Overview!$C$21,Overview!$A$21,"")))))))))))&lt;&gt;"",IF(DG33&lt;Overview!$C$12,Overview!$A$12,IF(DG33&lt;Overview!$C$13,Overview!$A$13,IF(DG33&lt;Overview!$C$14,Overview!$A$14,IF(DG33&lt;Overview!$C$15,Overview!$A$15,IF(DG33&lt;Overview!$C$16,Overview!$A$16,IF(DG33&lt;Overview!$C$17,Overview!$A$17,IF(DG33&lt;Overview!$C$18,Overview!$A$18,IF(DG33&lt;Overview!$C$19,Overview!$A$19,IF(DG33&lt;Overview!$C$20,Overview!$A$20,IF(DG33&lt;Overview!$C$21,Overview!$A$21,"")))))))))),DF34)</f>
        <v>0</v>
      </c>
      <c r="DH34" s="241">
        <f>IF((IF(DH33&lt;Overview!$C$12,Overview!$A$12,IF(DH33&lt;Overview!$C$13,Overview!$A$13,IF(DH33&lt;Overview!$C$14,Overview!$A$14,IF(DH33&lt;Overview!$C$15,Overview!$A$15,IF(DH33&lt;Overview!$C$16,Overview!$A$16,IF(DH33&lt;Overview!$C$17,Overview!$A$17,IF(DH33&lt;Overview!$C$18,Overview!$A$18,IF(DH33&lt;Overview!$C$19,Overview!$A$19,IF(DH33&lt;Overview!$C$20,Overview!$A$20,IF(DH33&lt;Overview!$C$21,Overview!$A$21,"")))))))))))&lt;&gt;"",IF(DH33&lt;Overview!$C$12,Overview!$A$12,IF(DH33&lt;Overview!$C$13,Overview!$A$13,IF(DH33&lt;Overview!$C$14,Overview!$A$14,IF(DH33&lt;Overview!$C$15,Overview!$A$15,IF(DH33&lt;Overview!$C$16,Overview!$A$16,IF(DH33&lt;Overview!$C$17,Overview!$A$17,IF(DH33&lt;Overview!$C$18,Overview!$A$18,IF(DH33&lt;Overview!$C$19,Overview!$A$19,IF(DH33&lt;Overview!$C$20,Overview!$A$20,IF(DH33&lt;Overview!$C$21,Overview!$A$21,"")))))))))),DG34)</f>
        <v>0</v>
      </c>
      <c r="DI34" s="20">
        <f>IF((IF(DI33&lt;Overview!$C$12,Overview!$A$12,IF(DI33&lt;Overview!$C$13,Overview!$A$13,IF(DI33&lt;Overview!$C$14,Overview!$A$14,IF(DI33&lt;Overview!$C$15,Overview!$A$15,IF(DI33&lt;Overview!$C$16,Overview!$A$16,IF(DI33&lt;Overview!$C$17,Overview!$A$17,IF(DI33&lt;Overview!$C$18,Overview!$A$18,IF(DI33&lt;Overview!$C$19,Overview!$A$19,IF(DI33&lt;Overview!$C$20,Overview!$A$20,IF(DI33&lt;Overview!$C$21,Overview!$A$21,"")))))))))))&lt;&gt;"",IF(DI33&lt;Overview!$C$12,Overview!$A$12,IF(DI33&lt;Overview!$C$13,Overview!$A$13,IF(DI33&lt;Overview!$C$14,Overview!$A$14,IF(DI33&lt;Overview!$C$15,Overview!$A$15,IF(DI33&lt;Overview!$C$16,Overview!$A$16,IF(DI33&lt;Overview!$C$17,Overview!$A$17,IF(DI33&lt;Overview!$C$18,Overview!$A$18,IF(DI33&lt;Overview!$C$19,Overview!$A$19,IF(DI33&lt;Overview!$C$20,Overview!$A$20,IF(DI33&lt;Overview!$C$21,Overview!$A$21,"")))))))))),DH34)</f>
        <v>0</v>
      </c>
      <c r="DJ34" s="241">
        <f>IF((IF(DJ33&lt;Overview!$C$12,Overview!$A$12,IF(DJ33&lt;Overview!$C$13,Overview!$A$13,IF(DJ33&lt;Overview!$C$14,Overview!$A$14,IF(DJ33&lt;Overview!$C$15,Overview!$A$15,IF(DJ33&lt;Overview!$C$16,Overview!$A$16,IF(DJ33&lt;Overview!$C$17,Overview!$A$17,IF(DJ33&lt;Overview!$C$18,Overview!$A$18,IF(DJ33&lt;Overview!$C$19,Overview!$A$19,IF(DJ33&lt;Overview!$C$20,Overview!$A$20,IF(DJ33&lt;Overview!$C$21,Overview!$A$21,"")))))))))))&lt;&gt;"",IF(DJ33&lt;Overview!$C$12,Overview!$A$12,IF(DJ33&lt;Overview!$C$13,Overview!$A$13,IF(DJ33&lt;Overview!$C$14,Overview!$A$14,IF(DJ33&lt;Overview!$C$15,Overview!$A$15,IF(DJ33&lt;Overview!$C$16,Overview!$A$16,IF(DJ33&lt;Overview!$C$17,Overview!$A$17,IF(DJ33&lt;Overview!$C$18,Overview!$A$18,IF(DJ33&lt;Overview!$C$19,Overview!$A$19,IF(DJ33&lt;Overview!$C$20,Overview!$A$20,IF(DJ33&lt;Overview!$C$21,Overview!$A$21,"")))))))))),DI34)</f>
        <v>0</v>
      </c>
      <c r="DK34" s="20">
        <f>IF((IF(DK33&lt;Overview!$C$12,Overview!$A$12,IF(DK33&lt;Overview!$C$13,Overview!$A$13,IF(DK33&lt;Overview!$C$14,Overview!$A$14,IF(DK33&lt;Overview!$C$15,Overview!$A$15,IF(DK33&lt;Overview!$C$16,Overview!$A$16,IF(DK33&lt;Overview!$C$17,Overview!$A$17,IF(DK33&lt;Overview!$C$18,Overview!$A$18,IF(DK33&lt;Overview!$C$19,Overview!$A$19,IF(DK33&lt;Overview!$C$20,Overview!$A$20,IF(DK33&lt;Overview!$C$21,Overview!$A$21,"")))))))))))&lt;&gt;"",IF(DK33&lt;Overview!$C$12,Overview!$A$12,IF(DK33&lt;Overview!$C$13,Overview!$A$13,IF(DK33&lt;Overview!$C$14,Overview!$A$14,IF(DK33&lt;Overview!$C$15,Overview!$A$15,IF(DK33&lt;Overview!$C$16,Overview!$A$16,IF(DK33&lt;Overview!$C$17,Overview!$A$17,IF(DK33&lt;Overview!$C$18,Overview!$A$18,IF(DK33&lt;Overview!$C$19,Overview!$A$19,IF(DK33&lt;Overview!$C$20,Overview!$A$20,IF(DK33&lt;Overview!$C$21,Overview!$A$21,"")))))))))),DJ34)</f>
        <v>0</v>
      </c>
      <c r="DL34" s="241">
        <f>IF((IF(DL33&lt;Overview!$C$12,Overview!$A$12,IF(DL33&lt;Overview!$C$13,Overview!$A$13,IF(DL33&lt;Overview!$C$14,Overview!$A$14,IF(DL33&lt;Overview!$C$15,Overview!$A$15,IF(DL33&lt;Overview!$C$16,Overview!$A$16,IF(DL33&lt;Overview!$C$17,Overview!$A$17,IF(DL33&lt;Overview!$C$18,Overview!$A$18,IF(DL33&lt;Overview!$C$19,Overview!$A$19,IF(DL33&lt;Overview!$C$20,Overview!$A$20,IF(DL33&lt;Overview!$C$21,Overview!$A$21,"")))))))))))&lt;&gt;"",IF(DL33&lt;Overview!$C$12,Overview!$A$12,IF(DL33&lt;Overview!$C$13,Overview!$A$13,IF(DL33&lt;Overview!$C$14,Overview!$A$14,IF(DL33&lt;Overview!$C$15,Overview!$A$15,IF(DL33&lt;Overview!$C$16,Overview!$A$16,IF(DL33&lt;Overview!$C$17,Overview!$A$17,IF(DL33&lt;Overview!$C$18,Overview!$A$18,IF(DL33&lt;Overview!$C$19,Overview!$A$19,IF(DL33&lt;Overview!$C$20,Overview!$A$20,IF(DL33&lt;Overview!$C$21,Overview!$A$21,"")))))))))),DK34)</f>
        <v>0</v>
      </c>
      <c r="DM34" s="20">
        <f>IF((IF(DM33&lt;Overview!$C$12,Overview!$A$12,IF(DM33&lt;Overview!$C$13,Overview!$A$13,IF(DM33&lt;Overview!$C$14,Overview!$A$14,IF(DM33&lt;Overview!$C$15,Overview!$A$15,IF(DM33&lt;Overview!$C$16,Overview!$A$16,IF(DM33&lt;Overview!$C$17,Overview!$A$17,IF(DM33&lt;Overview!$C$18,Overview!$A$18,IF(DM33&lt;Overview!$C$19,Overview!$A$19,IF(DM33&lt;Overview!$C$20,Overview!$A$20,IF(DM33&lt;Overview!$C$21,Overview!$A$21,"")))))))))))&lt;&gt;"",IF(DM33&lt;Overview!$C$12,Overview!$A$12,IF(DM33&lt;Overview!$C$13,Overview!$A$13,IF(DM33&lt;Overview!$C$14,Overview!$A$14,IF(DM33&lt;Overview!$C$15,Overview!$A$15,IF(DM33&lt;Overview!$C$16,Overview!$A$16,IF(DM33&lt;Overview!$C$17,Overview!$A$17,IF(DM33&lt;Overview!$C$18,Overview!$A$18,IF(DM33&lt;Overview!$C$19,Overview!$A$19,IF(DM33&lt;Overview!$C$20,Overview!$A$20,IF(DM33&lt;Overview!$C$21,Overview!$A$21,"")))))))))),DL34)</f>
        <v>0</v>
      </c>
      <c r="DN34" s="241">
        <f>IF((IF(DN33&lt;Overview!$C$12,Overview!$A$12,IF(DN33&lt;Overview!$C$13,Overview!$A$13,IF(DN33&lt;Overview!$C$14,Overview!$A$14,IF(DN33&lt;Overview!$C$15,Overview!$A$15,IF(DN33&lt;Overview!$C$16,Overview!$A$16,IF(DN33&lt;Overview!$C$17,Overview!$A$17,IF(DN33&lt;Overview!$C$18,Overview!$A$18,IF(DN33&lt;Overview!$C$19,Overview!$A$19,IF(DN33&lt;Overview!$C$20,Overview!$A$20,IF(DN33&lt;Overview!$C$21,Overview!$A$21,"")))))))))))&lt;&gt;"",IF(DN33&lt;Overview!$C$12,Overview!$A$12,IF(DN33&lt;Overview!$C$13,Overview!$A$13,IF(DN33&lt;Overview!$C$14,Overview!$A$14,IF(DN33&lt;Overview!$C$15,Overview!$A$15,IF(DN33&lt;Overview!$C$16,Overview!$A$16,IF(DN33&lt;Overview!$C$17,Overview!$A$17,IF(DN33&lt;Overview!$C$18,Overview!$A$18,IF(DN33&lt;Overview!$C$19,Overview!$A$19,IF(DN33&lt;Overview!$C$20,Overview!$A$20,IF(DN33&lt;Overview!$C$21,Overview!$A$21,"")))))))))),DM34)</f>
        <v>0</v>
      </c>
      <c r="DO34" s="20">
        <f>IF((IF(DO33&lt;Overview!$C$12,Overview!$A$12,IF(DO33&lt;Overview!$C$13,Overview!$A$13,IF(DO33&lt;Overview!$C$14,Overview!$A$14,IF(DO33&lt;Overview!$C$15,Overview!$A$15,IF(DO33&lt;Overview!$C$16,Overview!$A$16,IF(DO33&lt;Overview!$C$17,Overview!$A$17,IF(DO33&lt;Overview!$C$18,Overview!$A$18,IF(DO33&lt;Overview!$C$19,Overview!$A$19,IF(DO33&lt;Overview!$C$20,Overview!$A$20,IF(DO33&lt;Overview!$C$21,Overview!$A$21,"")))))))))))&lt;&gt;"",IF(DO33&lt;Overview!$C$12,Overview!$A$12,IF(DO33&lt;Overview!$C$13,Overview!$A$13,IF(DO33&lt;Overview!$C$14,Overview!$A$14,IF(DO33&lt;Overview!$C$15,Overview!$A$15,IF(DO33&lt;Overview!$C$16,Overview!$A$16,IF(DO33&lt;Overview!$C$17,Overview!$A$17,IF(DO33&lt;Overview!$C$18,Overview!$A$18,IF(DO33&lt;Overview!$C$19,Overview!$A$19,IF(DO33&lt;Overview!$C$20,Overview!$A$20,IF(DO33&lt;Overview!$C$21,Overview!$A$21,"")))))))))),DN34)</f>
        <v>0</v>
      </c>
      <c r="DP34" s="241">
        <f>IF((IF(DP33&lt;Overview!$C$12,Overview!$A$12,IF(DP33&lt;Overview!$C$13,Overview!$A$13,IF(DP33&lt;Overview!$C$14,Overview!$A$14,IF(DP33&lt;Overview!$C$15,Overview!$A$15,IF(DP33&lt;Overview!$C$16,Overview!$A$16,IF(DP33&lt;Overview!$C$17,Overview!$A$17,IF(DP33&lt;Overview!$C$18,Overview!$A$18,IF(DP33&lt;Overview!$C$19,Overview!$A$19,IF(DP33&lt;Overview!$C$20,Overview!$A$20,IF(DP33&lt;Overview!$C$21,Overview!$A$21,"")))))))))))&lt;&gt;"",IF(DP33&lt;Overview!$C$12,Overview!$A$12,IF(DP33&lt;Overview!$C$13,Overview!$A$13,IF(DP33&lt;Overview!$C$14,Overview!$A$14,IF(DP33&lt;Overview!$C$15,Overview!$A$15,IF(DP33&lt;Overview!$C$16,Overview!$A$16,IF(DP33&lt;Overview!$C$17,Overview!$A$17,IF(DP33&lt;Overview!$C$18,Overview!$A$18,IF(DP33&lt;Overview!$C$19,Overview!$A$19,IF(DP33&lt;Overview!$C$20,Overview!$A$20,IF(DP33&lt;Overview!$C$21,Overview!$A$21,"")))))))))),DO34)</f>
        <v>0</v>
      </c>
      <c r="DQ34" s="20">
        <f>IF((IF(DQ33&lt;Overview!$C$12,Overview!$A$12,IF(DQ33&lt;Overview!$C$13,Overview!$A$13,IF(DQ33&lt;Overview!$C$14,Overview!$A$14,IF(DQ33&lt;Overview!$C$15,Overview!$A$15,IF(DQ33&lt;Overview!$C$16,Overview!$A$16,IF(DQ33&lt;Overview!$C$17,Overview!$A$17,IF(DQ33&lt;Overview!$C$18,Overview!$A$18,IF(DQ33&lt;Overview!$C$19,Overview!$A$19,IF(DQ33&lt;Overview!$C$20,Overview!$A$20,IF(DQ33&lt;Overview!$C$21,Overview!$A$21,"")))))))))))&lt;&gt;"",IF(DQ33&lt;Overview!$C$12,Overview!$A$12,IF(DQ33&lt;Overview!$C$13,Overview!$A$13,IF(DQ33&lt;Overview!$C$14,Overview!$A$14,IF(DQ33&lt;Overview!$C$15,Overview!$A$15,IF(DQ33&lt;Overview!$C$16,Overview!$A$16,IF(DQ33&lt;Overview!$C$17,Overview!$A$17,IF(DQ33&lt;Overview!$C$18,Overview!$A$18,IF(DQ33&lt;Overview!$C$19,Overview!$A$19,IF(DQ33&lt;Overview!$C$20,Overview!$A$20,IF(DQ33&lt;Overview!$C$21,Overview!$A$21,"")))))))))),DP34)</f>
        <v>0</v>
      </c>
      <c r="DR34" s="241">
        <f>IF((IF(DR33&lt;Overview!$C$12,Overview!$A$12,IF(DR33&lt;Overview!$C$13,Overview!$A$13,IF(DR33&lt;Overview!$C$14,Overview!$A$14,IF(DR33&lt;Overview!$C$15,Overview!$A$15,IF(DR33&lt;Overview!$C$16,Overview!$A$16,IF(DR33&lt;Overview!$C$17,Overview!$A$17,IF(DR33&lt;Overview!$C$18,Overview!$A$18,IF(DR33&lt;Overview!$C$19,Overview!$A$19,IF(DR33&lt;Overview!$C$20,Overview!$A$20,IF(DR33&lt;Overview!$C$21,Overview!$A$21,"")))))))))))&lt;&gt;"",IF(DR33&lt;Overview!$C$12,Overview!$A$12,IF(DR33&lt;Overview!$C$13,Overview!$A$13,IF(DR33&lt;Overview!$C$14,Overview!$A$14,IF(DR33&lt;Overview!$C$15,Overview!$A$15,IF(DR33&lt;Overview!$C$16,Overview!$A$16,IF(DR33&lt;Overview!$C$17,Overview!$A$17,IF(DR33&lt;Overview!$C$18,Overview!$A$18,IF(DR33&lt;Overview!$C$19,Overview!$A$19,IF(DR33&lt;Overview!$C$20,Overview!$A$20,IF(DR33&lt;Overview!$C$21,Overview!$A$21,"")))))))))),DQ34)</f>
        <v>0</v>
      </c>
      <c r="DS34" s="20">
        <f>IF((IF(DS33&lt;Overview!$C$12,Overview!$A$12,IF(DS33&lt;Overview!$C$13,Overview!$A$13,IF(DS33&lt;Overview!$C$14,Overview!$A$14,IF(DS33&lt;Overview!$C$15,Overview!$A$15,IF(DS33&lt;Overview!$C$16,Overview!$A$16,IF(DS33&lt;Overview!$C$17,Overview!$A$17,IF(DS33&lt;Overview!$C$18,Overview!$A$18,IF(DS33&lt;Overview!$C$19,Overview!$A$19,IF(DS33&lt;Overview!$C$20,Overview!$A$20,IF(DS33&lt;Overview!$C$21,Overview!$A$21,"")))))))))))&lt;&gt;"",IF(DS33&lt;Overview!$C$12,Overview!$A$12,IF(DS33&lt;Overview!$C$13,Overview!$A$13,IF(DS33&lt;Overview!$C$14,Overview!$A$14,IF(DS33&lt;Overview!$C$15,Overview!$A$15,IF(DS33&lt;Overview!$C$16,Overview!$A$16,IF(DS33&lt;Overview!$C$17,Overview!$A$17,IF(DS33&lt;Overview!$C$18,Overview!$A$18,IF(DS33&lt;Overview!$C$19,Overview!$A$19,IF(DS33&lt;Overview!$C$20,Overview!$A$20,IF(DS33&lt;Overview!$C$21,Overview!$A$21,"")))))))))),DR34)</f>
        <v>0</v>
      </c>
      <c r="DT34" s="241">
        <f>IF((IF(DT33&lt;Overview!$C$12,Overview!$A$12,IF(DT33&lt;Overview!$C$13,Overview!$A$13,IF(DT33&lt;Overview!$C$14,Overview!$A$14,IF(DT33&lt;Overview!$C$15,Overview!$A$15,IF(DT33&lt;Overview!$C$16,Overview!$A$16,IF(DT33&lt;Overview!$C$17,Overview!$A$17,IF(DT33&lt;Overview!$C$18,Overview!$A$18,IF(DT33&lt;Overview!$C$19,Overview!$A$19,IF(DT33&lt;Overview!$C$20,Overview!$A$20,IF(DT33&lt;Overview!$C$21,Overview!$A$21,"")))))))))))&lt;&gt;"",IF(DT33&lt;Overview!$C$12,Overview!$A$12,IF(DT33&lt;Overview!$C$13,Overview!$A$13,IF(DT33&lt;Overview!$C$14,Overview!$A$14,IF(DT33&lt;Overview!$C$15,Overview!$A$15,IF(DT33&lt;Overview!$C$16,Overview!$A$16,IF(DT33&lt;Overview!$C$17,Overview!$A$17,IF(DT33&lt;Overview!$C$18,Overview!$A$18,IF(DT33&lt;Overview!$C$19,Overview!$A$19,IF(DT33&lt;Overview!$C$20,Overview!$A$20,IF(DT33&lt;Overview!$C$21,Overview!$A$21,"")))))))))),DS34)</f>
        <v>0</v>
      </c>
    </row>
    <row r="35" spans="1:124" x14ac:dyDescent="0.3">
      <c r="A35" s="133"/>
      <c r="B35" s="21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</row>
    <row r="36" spans="1:124" x14ac:dyDescent="0.3">
      <c r="A36" s="133"/>
      <c r="B36" s="31" t="s">
        <v>308</v>
      </c>
      <c r="C36" s="32"/>
      <c r="D36" s="86">
        <f>SUM(E36:DT36)</f>
        <v>0</v>
      </c>
      <c r="E36" s="87">
        <f>SUM(E37:E38)</f>
        <v>0</v>
      </c>
      <c r="F36" s="87">
        <f t="shared" ref="F36:BL36" si="135">SUM(F37:F38)</f>
        <v>0</v>
      </c>
      <c r="G36" s="87">
        <f t="shared" si="135"/>
        <v>0</v>
      </c>
      <c r="H36" s="87">
        <f t="shared" si="135"/>
        <v>0</v>
      </c>
      <c r="I36" s="87">
        <f t="shared" si="135"/>
        <v>0</v>
      </c>
      <c r="J36" s="87">
        <f t="shared" si="135"/>
        <v>0</v>
      </c>
      <c r="K36" s="87">
        <f t="shared" si="135"/>
        <v>0</v>
      </c>
      <c r="L36" s="87">
        <f t="shared" si="135"/>
        <v>0</v>
      </c>
      <c r="M36" s="87">
        <f t="shared" si="135"/>
        <v>0</v>
      </c>
      <c r="N36" s="87">
        <f t="shared" si="135"/>
        <v>0</v>
      </c>
      <c r="O36" s="87">
        <f t="shared" si="135"/>
        <v>0</v>
      </c>
      <c r="P36" s="87">
        <f t="shared" si="135"/>
        <v>0</v>
      </c>
      <c r="Q36" s="87">
        <f t="shared" si="135"/>
        <v>0</v>
      </c>
      <c r="R36" s="87">
        <f t="shared" si="135"/>
        <v>0</v>
      </c>
      <c r="S36" s="87">
        <f t="shared" si="135"/>
        <v>0</v>
      </c>
      <c r="T36" s="87">
        <f t="shared" si="135"/>
        <v>0</v>
      </c>
      <c r="U36" s="87">
        <f t="shared" si="135"/>
        <v>0</v>
      </c>
      <c r="V36" s="87">
        <f t="shared" si="135"/>
        <v>0</v>
      </c>
      <c r="W36" s="87">
        <f t="shared" si="135"/>
        <v>0</v>
      </c>
      <c r="X36" s="87">
        <f t="shared" si="135"/>
        <v>0</v>
      </c>
      <c r="Y36" s="87">
        <f t="shared" si="135"/>
        <v>0</v>
      </c>
      <c r="Z36" s="87">
        <f t="shared" si="135"/>
        <v>0</v>
      </c>
      <c r="AA36" s="87">
        <f t="shared" si="135"/>
        <v>0</v>
      </c>
      <c r="AB36" s="87">
        <f t="shared" si="135"/>
        <v>0</v>
      </c>
      <c r="AC36" s="87">
        <f t="shared" si="135"/>
        <v>0</v>
      </c>
      <c r="AD36" s="87">
        <f t="shared" si="135"/>
        <v>0</v>
      </c>
      <c r="AE36" s="87">
        <f t="shared" si="135"/>
        <v>0</v>
      </c>
      <c r="AF36" s="87">
        <f t="shared" si="135"/>
        <v>0</v>
      </c>
      <c r="AG36" s="87">
        <f t="shared" si="135"/>
        <v>0</v>
      </c>
      <c r="AH36" s="87">
        <f t="shared" si="135"/>
        <v>0</v>
      </c>
      <c r="AI36" s="87">
        <f t="shared" si="135"/>
        <v>0</v>
      </c>
      <c r="AJ36" s="87">
        <f t="shared" si="135"/>
        <v>0</v>
      </c>
      <c r="AK36" s="87">
        <f t="shared" si="135"/>
        <v>0</v>
      </c>
      <c r="AL36" s="87">
        <f t="shared" si="135"/>
        <v>0</v>
      </c>
      <c r="AM36" s="87">
        <f t="shared" si="135"/>
        <v>0</v>
      </c>
      <c r="AN36" s="87">
        <f t="shared" si="135"/>
        <v>0</v>
      </c>
      <c r="AO36" s="87">
        <f t="shared" si="135"/>
        <v>0</v>
      </c>
      <c r="AP36" s="87">
        <f t="shared" si="135"/>
        <v>0</v>
      </c>
      <c r="AQ36" s="87">
        <f t="shared" si="135"/>
        <v>0</v>
      </c>
      <c r="AR36" s="87">
        <f t="shared" si="135"/>
        <v>0</v>
      </c>
      <c r="AS36" s="87">
        <f t="shared" si="135"/>
        <v>0</v>
      </c>
      <c r="AT36" s="87">
        <f t="shared" si="135"/>
        <v>0</v>
      </c>
      <c r="AU36" s="87">
        <f t="shared" si="135"/>
        <v>0</v>
      </c>
      <c r="AV36" s="87">
        <f t="shared" si="135"/>
        <v>0</v>
      </c>
      <c r="AW36" s="87">
        <f t="shared" si="135"/>
        <v>0</v>
      </c>
      <c r="AX36" s="87">
        <f t="shared" si="135"/>
        <v>0</v>
      </c>
      <c r="AY36" s="87">
        <f t="shared" si="135"/>
        <v>0</v>
      </c>
      <c r="AZ36" s="87">
        <f t="shared" si="135"/>
        <v>0</v>
      </c>
      <c r="BA36" s="87">
        <f t="shared" si="135"/>
        <v>0</v>
      </c>
      <c r="BB36" s="87">
        <f t="shared" si="135"/>
        <v>0</v>
      </c>
      <c r="BC36" s="87">
        <f t="shared" si="135"/>
        <v>0</v>
      </c>
      <c r="BD36" s="87">
        <f t="shared" si="135"/>
        <v>0</v>
      </c>
      <c r="BE36" s="87">
        <f t="shared" si="135"/>
        <v>0</v>
      </c>
      <c r="BF36" s="87">
        <f t="shared" si="135"/>
        <v>0</v>
      </c>
      <c r="BG36" s="87">
        <f t="shared" si="135"/>
        <v>0</v>
      </c>
      <c r="BH36" s="87">
        <f t="shared" si="135"/>
        <v>0</v>
      </c>
      <c r="BI36" s="87">
        <f t="shared" si="135"/>
        <v>0</v>
      </c>
      <c r="BJ36" s="87">
        <f t="shared" si="135"/>
        <v>0</v>
      </c>
      <c r="BK36" s="87">
        <f t="shared" si="135"/>
        <v>0</v>
      </c>
      <c r="BL36" s="87">
        <f t="shared" si="135"/>
        <v>0</v>
      </c>
      <c r="BM36" s="87">
        <f t="shared" ref="BM36" si="136">SUM(BM37:BM38)</f>
        <v>0</v>
      </c>
      <c r="BN36" s="87">
        <f t="shared" ref="BN36" si="137">SUM(BN37:BN38)</f>
        <v>0</v>
      </c>
      <c r="BO36" s="87">
        <f t="shared" ref="BO36" si="138">SUM(BO37:BO38)</f>
        <v>0</v>
      </c>
      <c r="BP36" s="87">
        <f t="shared" ref="BP36" si="139">SUM(BP37:BP38)</f>
        <v>0</v>
      </c>
      <c r="BQ36" s="87">
        <f t="shared" ref="BQ36" si="140">SUM(BQ37:BQ38)</f>
        <v>0</v>
      </c>
      <c r="BR36" s="87">
        <f t="shared" ref="BR36" si="141">SUM(BR37:BR38)</f>
        <v>0</v>
      </c>
      <c r="BS36" s="87">
        <f t="shared" ref="BS36" si="142">SUM(BS37:BS38)</f>
        <v>0</v>
      </c>
      <c r="BT36" s="87">
        <f t="shared" ref="BT36" si="143">SUM(BT37:BT38)</f>
        <v>0</v>
      </c>
      <c r="BU36" s="87">
        <f t="shared" ref="BU36" si="144">SUM(BU37:BU38)</f>
        <v>0</v>
      </c>
      <c r="BV36" s="87">
        <f t="shared" ref="BV36" si="145">SUM(BV37:BV38)</f>
        <v>0</v>
      </c>
      <c r="BW36" s="87">
        <f t="shared" ref="BW36" si="146">SUM(BW37:BW38)</f>
        <v>0</v>
      </c>
      <c r="BX36" s="87">
        <f t="shared" ref="BX36" si="147">SUM(BX37:BX38)</f>
        <v>0</v>
      </c>
      <c r="BY36" s="87">
        <f t="shared" ref="BY36" si="148">SUM(BY37:BY38)</f>
        <v>0</v>
      </c>
      <c r="BZ36" s="87">
        <f t="shared" ref="BZ36" si="149">SUM(BZ37:BZ38)</f>
        <v>0</v>
      </c>
      <c r="CA36" s="87">
        <f t="shared" ref="CA36" si="150">SUM(CA37:CA38)</f>
        <v>0</v>
      </c>
      <c r="CB36" s="87">
        <f t="shared" ref="CB36" si="151">SUM(CB37:CB38)</f>
        <v>0</v>
      </c>
      <c r="CC36" s="87">
        <f t="shared" ref="CC36" si="152">SUM(CC37:CC38)</f>
        <v>0</v>
      </c>
      <c r="CD36" s="87">
        <f t="shared" ref="CD36" si="153">SUM(CD37:CD38)</f>
        <v>0</v>
      </c>
      <c r="CE36" s="87">
        <f t="shared" ref="CE36" si="154">SUM(CE37:CE38)</f>
        <v>0</v>
      </c>
      <c r="CF36" s="87">
        <f t="shared" ref="CF36" si="155">SUM(CF37:CF38)</f>
        <v>0</v>
      </c>
      <c r="CG36" s="87">
        <f t="shared" ref="CG36" si="156">SUM(CG37:CG38)</f>
        <v>0</v>
      </c>
      <c r="CH36" s="87">
        <f t="shared" ref="CH36" si="157">SUM(CH37:CH38)</f>
        <v>0</v>
      </c>
      <c r="CI36" s="87">
        <f t="shared" ref="CI36" si="158">SUM(CI37:CI38)</f>
        <v>0</v>
      </c>
      <c r="CJ36" s="87">
        <f t="shared" ref="CJ36" si="159">SUM(CJ37:CJ38)</f>
        <v>0</v>
      </c>
      <c r="CK36" s="87">
        <f t="shared" ref="CK36" si="160">SUM(CK37:CK38)</f>
        <v>0</v>
      </c>
      <c r="CL36" s="87">
        <f t="shared" ref="CL36" si="161">SUM(CL37:CL38)</f>
        <v>0</v>
      </c>
      <c r="CM36" s="87">
        <f t="shared" ref="CM36" si="162">SUM(CM37:CM38)</f>
        <v>0</v>
      </c>
      <c r="CN36" s="87">
        <f t="shared" ref="CN36" si="163">SUM(CN37:CN38)</f>
        <v>0</v>
      </c>
      <c r="CO36" s="87">
        <f t="shared" ref="CO36" si="164">SUM(CO37:CO38)</f>
        <v>0</v>
      </c>
      <c r="CP36" s="87">
        <f t="shared" ref="CP36" si="165">SUM(CP37:CP38)</f>
        <v>0</v>
      </c>
      <c r="CQ36" s="87">
        <f t="shared" ref="CQ36" si="166">SUM(CQ37:CQ38)</f>
        <v>0</v>
      </c>
      <c r="CR36" s="87">
        <f t="shared" ref="CR36" si="167">SUM(CR37:CR38)</f>
        <v>0</v>
      </c>
      <c r="CS36" s="87">
        <f t="shared" ref="CS36" si="168">SUM(CS37:CS38)</f>
        <v>0</v>
      </c>
      <c r="CT36" s="87">
        <f t="shared" ref="CT36" si="169">SUM(CT37:CT38)</f>
        <v>0</v>
      </c>
      <c r="CU36" s="87">
        <f t="shared" ref="CU36" si="170">SUM(CU37:CU38)</f>
        <v>0</v>
      </c>
      <c r="CV36" s="87">
        <f t="shared" ref="CV36" si="171">SUM(CV37:CV38)</f>
        <v>0</v>
      </c>
      <c r="CW36" s="87">
        <f t="shared" ref="CW36" si="172">SUM(CW37:CW38)</f>
        <v>0</v>
      </c>
      <c r="CX36" s="87">
        <f t="shared" ref="CX36" si="173">SUM(CX37:CX38)</f>
        <v>0</v>
      </c>
      <c r="CY36" s="87">
        <f t="shared" ref="CY36" si="174">SUM(CY37:CY38)</f>
        <v>0</v>
      </c>
      <c r="CZ36" s="87">
        <f t="shared" ref="CZ36" si="175">SUM(CZ37:CZ38)</f>
        <v>0</v>
      </c>
      <c r="DA36" s="87">
        <f t="shared" ref="DA36" si="176">SUM(DA37:DA38)</f>
        <v>0</v>
      </c>
      <c r="DB36" s="87">
        <f t="shared" ref="DB36" si="177">SUM(DB37:DB38)</f>
        <v>0</v>
      </c>
      <c r="DC36" s="87">
        <f t="shared" ref="DC36" si="178">SUM(DC37:DC38)</f>
        <v>0</v>
      </c>
      <c r="DD36" s="87">
        <f t="shared" ref="DD36" si="179">SUM(DD37:DD38)</f>
        <v>0</v>
      </c>
      <c r="DE36" s="87">
        <f t="shared" ref="DE36" si="180">SUM(DE37:DE38)</f>
        <v>0</v>
      </c>
      <c r="DF36" s="87">
        <f t="shared" ref="DF36" si="181">SUM(DF37:DF38)</f>
        <v>0</v>
      </c>
      <c r="DG36" s="87">
        <f t="shared" ref="DG36" si="182">SUM(DG37:DG38)</f>
        <v>0</v>
      </c>
      <c r="DH36" s="87">
        <f t="shared" ref="DH36" si="183">SUM(DH37:DH38)</f>
        <v>0</v>
      </c>
      <c r="DI36" s="87">
        <f t="shared" ref="DI36" si="184">SUM(DI37:DI38)</f>
        <v>0</v>
      </c>
      <c r="DJ36" s="87">
        <f t="shared" ref="DJ36" si="185">SUM(DJ37:DJ38)</f>
        <v>0</v>
      </c>
      <c r="DK36" s="87">
        <f t="shared" ref="DK36" si="186">SUM(DK37:DK38)</f>
        <v>0</v>
      </c>
      <c r="DL36" s="87">
        <f t="shared" ref="DL36" si="187">SUM(DL37:DL38)</f>
        <v>0</v>
      </c>
      <c r="DM36" s="87">
        <f t="shared" ref="DM36" si="188">SUM(DM37:DM38)</f>
        <v>0</v>
      </c>
      <c r="DN36" s="87">
        <f t="shared" ref="DN36" si="189">SUM(DN37:DN38)</f>
        <v>0</v>
      </c>
      <c r="DO36" s="87">
        <f t="shared" ref="DO36" si="190">SUM(DO37:DO38)</f>
        <v>0</v>
      </c>
      <c r="DP36" s="87">
        <f t="shared" ref="DP36" si="191">SUM(DP37:DP38)</f>
        <v>0</v>
      </c>
      <c r="DQ36" s="87">
        <f t="shared" ref="DQ36" si="192">SUM(DQ37:DQ38)</f>
        <v>0</v>
      </c>
      <c r="DR36" s="87">
        <f t="shared" ref="DR36" si="193">SUM(DR37:DR38)</f>
        <v>0</v>
      </c>
      <c r="DS36" s="87">
        <f t="shared" ref="DS36" si="194">SUM(DS37:DS38)</f>
        <v>0</v>
      </c>
      <c r="DT36" s="87">
        <f t="shared" ref="DT36" si="195">SUM(DT37:DT38)</f>
        <v>0</v>
      </c>
    </row>
    <row r="37" spans="1:124" x14ac:dyDescent="0.3">
      <c r="A37" s="133"/>
      <c r="B37" s="21" t="s">
        <v>190</v>
      </c>
      <c r="D37" s="88">
        <f>SUM(E37:DT37)</f>
        <v>0</v>
      </c>
      <c r="E37" s="89">
        <f>IF(Overview!B34="y",Overview!B33,IF(Overview!B38="y",Overview!B39,0))</f>
        <v>0</v>
      </c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</row>
    <row r="38" spans="1:124" x14ac:dyDescent="0.3">
      <c r="B38" s="21" t="s">
        <v>162</v>
      </c>
      <c r="D38" s="88">
        <f>SUM(E38:DT38)</f>
        <v>0</v>
      </c>
      <c r="E38" s="89">
        <f>Overview!B35</f>
        <v>0</v>
      </c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/>
    </row>
    <row r="39" spans="1:124" x14ac:dyDescent="0.3">
      <c r="B39" s="21"/>
      <c r="D39" s="88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</row>
    <row r="40" spans="1:124" x14ac:dyDescent="0.3">
      <c r="A40" s="133"/>
      <c r="B40" s="31" t="s">
        <v>39</v>
      </c>
      <c r="C40" s="32"/>
      <c r="D40" s="86">
        <f t="shared" ref="D40:D48" si="196">SUM(E40:DT40)</f>
        <v>0</v>
      </c>
      <c r="E40" s="87">
        <f>SUM(E41:E48)</f>
        <v>0</v>
      </c>
      <c r="F40" s="87">
        <f t="shared" ref="F40:BL40" si="197">SUM(F41:F48)</f>
        <v>0</v>
      </c>
      <c r="G40" s="87">
        <f t="shared" si="197"/>
        <v>0</v>
      </c>
      <c r="H40" s="87">
        <f t="shared" si="197"/>
        <v>0</v>
      </c>
      <c r="I40" s="87">
        <f t="shared" si="197"/>
        <v>0</v>
      </c>
      <c r="J40" s="87">
        <f t="shared" si="197"/>
        <v>0</v>
      </c>
      <c r="K40" s="87">
        <f t="shared" si="197"/>
        <v>0</v>
      </c>
      <c r="L40" s="87">
        <f t="shared" si="197"/>
        <v>0</v>
      </c>
      <c r="M40" s="87">
        <f t="shared" si="197"/>
        <v>0</v>
      </c>
      <c r="N40" s="87">
        <f t="shared" si="197"/>
        <v>0</v>
      </c>
      <c r="O40" s="87">
        <f t="shared" si="197"/>
        <v>0</v>
      </c>
      <c r="P40" s="87">
        <f t="shared" si="197"/>
        <v>0</v>
      </c>
      <c r="Q40" s="87">
        <f t="shared" si="197"/>
        <v>0</v>
      </c>
      <c r="R40" s="87">
        <f t="shared" si="197"/>
        <v>0</v>
      </c>
      <c r="S40" s="87">
        <f t="shared" si="197"/>
        <v>0</v>
      </c>
      <c r="T40" s="87">
        <f t="shared" si="197"/>
        <v>0</v>
      </c>
      <c r="U40" s="87">
        <f t="shared" si="197"/>
        <v>0</v>
      </c>
      <c r="V40" s="87">
        <f t="shared" si="197"/>
        <v>0</v>
      </c>
      <c r="W40" s="87">
        <f t="shared" si="197"/>
        <v>0</v>
      </c>
      <c r="X40" s="87">
        <f t="shared" si="197"/>
        <v>0</v>
      </c>
      <c r="Y40" s="87">
        <f t="shared" si="197"/>
        <v>0</v>
      </c>
      <c r="Z40" s="87">
        <f t="shared" si="197"/>
        <v>0</v>
      </c>
      <c r="AA40" s="87">
        <f t="shared" si="197"/>
        <v>0</v>
      </c>
      <c r="AB40" s="87">
        <f t="shared" si="197"/>
        <v>0</v>
      </c>
      <c r="AC40" s="87">
        <f t="shared" si="197"/>
        <v>0</v>
      </c>
      <c r="AD40" s="87">
        <f t="shared" si="197"/>
        <v>0</v>
      </c>
      <c r="AE40" s="87">
        <f t="shared" si="197"/>
        <v>0</v>
      </c>
      <c r="AF40" s="87">
        <f t="shared" si="197"/>
        <v>0</v>
      </c>
      <c r="AG40" s="87">
        <f t="shared" si="197"/>
        <v>0</v>
      </c>
      <c r="AH40" s="87">
        <f t="shared" si="197"/>
        <v>0</v>
      </c>
      <c r="AI40" s="87">
        <f t="shared" si="197"/>
        <v>0</v>
      </c>
      <c r="AJ40" s="87">
        <f t="shared" si="197"/>
        <v>0</v>
      </c>
      <c r="AK40" s="87">
        <f t="shared" si="197"/>
        <v>0</v>
      </c>
      <c r="AL40" s="87">
        <f t="shared" si="197"/>
        <v>0</v>
      </c>
      <c r="AM40" s="87">
        <f t="shared" si="197"/>
        <v>0</v>
      </c>
      <c r="AN40" s="87">
        <f t="shared" si="197"/>
        <v>0</v>
      </c>
      <c r="AO40" s="87">
        <f t="shared" si="197"/>
        <v>0</v>
      </c>
      <c r="AP40" s="87">
        <f t="shared" si="197"/>
        <v>0</v>
      </c>
      <c r="AQ40" s="87">
        <f t="shared" si="197"/>
        <v>0</v>
      </c>
      <c r="AR40" s="87">
        <f t="shared" si="197"/>
        <v>0</v>
      </c>
      <c r="AS40" s="87">
        <f t="shared" si="197"/>
        <v>0</v>
      </c>
      <c r="AT40" s="87">
        <f t="shared" si="197"/>
        <v>0</v>
      </c>
      <c r="AU40" s="87">
        <f t="shared" si="197"/>
        <v>0</v>
      </c>
      <c r="AV40" s="87">
        <f t="shared" si="197"/>
        <v>0</v>
      </c>
      <c r="AW40" s="87">
        <f t="shared" si="197"/>
        <v>0</v>
      </c>
      <c r="AX40" s="87">
        <f t="shared" si="197"/>
        <v>0</v>
      </c>
      <c r="AY40" s="87">
        <f t="shared" si="197"/>
        <v>0</v>
      </c>
      <c r="AZ40" s="87">
        <f t="shared" si="197"/>
        <v>0</v>
      </c>
      <c r="BA40" s="87">
        <f t="shared" si="197"/>
        <v>0</v>
      </c>
      <c r="BB40" s="87">
        <f t="shared" si="197"/>
        <v>0</v>
      </c>
      <c r="BC40" s="87">
        <f t="shared" si="197"/>
        <v>0</v>
      </c>
      <c r="BD40" s="87">
        <f t="shared" si="197"/>
        <v>0</v>
      </c>
      <c r="BE40" s="87">
        <f t="shared" si="197"/>
        <v>0</v>
      </c>
      <c r="BF40" s="87">
        <f t="shared" si="197"/>
        <v>0</v>
      </c>
      <c r="BG40" s="87">
        <f t="shared" si="197"/>
        <v>0</v>
      </c>
      <c r="BH40" s="87">
        <f t="shared" si="197"/>
        <v>0</v>
      </c>
      <c r="BI40" s="87">
        <f t="shared" si="197"/>
        <v>0</v>
      </c>
      <c r="BJ40" s="87">
        <f t="shared" si="197"/>
        <v>0</v>
      </c>
      <c r="BK40" s="87">
        <f t="shared" si="197"/>
        <v>0</v>
      </c>
      <c r="BL40" s="87">
        <f t="shared" si="197"/>
        <v>0</v>
      </c>
      <c r="BM40" s="87">
        <f t="shared" ref="BM40" si="198">SUM(BM41:BM48)</f>
        <v>0</v>
      </c>
      <c r="BN40" s="87">
        <f t="shared" ref="BN40" si="199">SUM(BN41:BN48)</f>
        <v>0</v>
      </c>
      <c r="BO40" s="87">
        <f t="shared" ref="BO40" si="200">SUM(BO41:BO48)</f>
        <v>0</v>
      </c>
      <c r="BP40" s="87">
        <f t="shared" ref="BP40" si="201">SUM(BP41:BP48)</f>
        <v>0</v>
      </c>
      <c r="BQ40" s="87">
        <f t="shared" ref="BQ40" si="202">SUM(BQ41:BQ48)</f>
        <v>0</v>
      </c>
      <c r="BR40" s="87">
        <f t="shared" ref="BR40" si="203">SUM(BR41:BR48)</f>
        <v>0</v>
      </c>
      <c r="BS40" s="87">
        <f t="shared" ref="BS40" si="204">SUM(BS41:BS48)</f>
        <v>0</v>
      </c>
      <c r="BT40" s="87">
        <f t="shared" ref="BT40" si="205">SUM(BT41:BT48)</f>
        <v>0</v>
      </c>
      <c r="BU40" s="87">
        <f t="shared" ref="BU40" si="206">SUM(BU41:BU48)</f>
        <v>0</v>
      </c>
      <c r="BV40" s="87">
        <f t="shared" ref="BV40" si="207">SUM(BV41:BV48)</f>
        <v>0</v>
      </c>
      <c r="BW40" s="87">
        <f t="shared" ref="BW40" si="208">SUM(BW41:BW48)</f>
        <v>0</v>
      </c>
      <c r="BX40" s="87">
        <f t="shared" ref="BX40" si="209">SUM(BX41:BX48)</f>
        <v>0</v>
      </c>
      <c r="BY40" s="87">
        <f t="shared" ref="BY40" si="210">SUM(BY41:BY48)</f>
        <v>0</v>
      </c>
      <c r="BZ40" s="87">
        <f t="shared" ref="BZ40" si="211">SUM(BZ41:BZ48)</f>
        <v>0</v>
      </c>
      <c r="CA40" s="87">
        <f t="shared" ref="CA40" si="212">SUM(CA41:CA48)</f>
        <v>0</v>
      </c>
      <c r="CB40" s="87">
        <f t="shared" ref="CB40" si="213">SUM(CB41:CB48)</f>
        <v>0</v>
      </c>
      <c r="CC40" s="87">
        <f t="shared" ref="CC40" si="214">SUM(CC41:CC48)</f>
        <v>0</v>
      </c>
      <c r="CD40" s="87">
        <f t="shared" ref="CD40" si="215">SUM(CD41:CD48)</f>
        <v>0</v>
      </c>
      <c r="CE40" s="87">
        <f t="shared" ref="CE40" si="216">SUM(CE41:CE48)</f>
        <v>0</v>
      </c>
      <c r="CF40" s="87">
        <f t="shared" ref="CF40" si="217">SUM(CF41:CF48)</f>
        <v>0</v>
      </c>
      <c r="CG40" s="87">
        <f t="shared" ref="CG40" si="218">SUM(CG41:CG48)</f>
        <v>0</v>
      </c>
      <c r="CH40" s="87">
        <f t="shared" ref="CH40" si="219">SUM(CH41:CH48)</f>
        <v>0</v>
      </c>
      <c r="CI40" s="87">
        <f t="shared" ref="CI40" si="220">SUM(CI41:CI48)</f>
        <v>0</v>
      </c>
      <c r="CJ40" s="87">
        <f t="shared" ref="CJ40" si="221">SUM(CJ41:CJ48)</f>
        <v>0</v>
      </c>
      <c r="CK40" s="87">
        <f t="shared" ref="CK40" si="222">SUM(CK41:CK48)</f>
        <v>0</v>
      </c>
      <c r="CL40" s="87">
        <f t="shared" ref="CL40" si="223">SUM(CL41:CL48)</f>
        <v>0</v>
      </c>
      <c r="CM40" s="87">
        <f t="shared" ref="CM40" si="224">SUM(CM41:CM48)</f>
        <v>0</v>
      </c>
      <c r="CN40" s="87">
        <f t="shared" ref="CN40" si="225">SUM(CN41:CN48)</f>
        <v>0</v>
      </c>
      <c r="CO40" s="87">
        <f t="shared" ref="CO40" si="226">SUM(CO41:CO48)</f>
        <v>0</v>
      </c>
      <c r="CP40" s="87">
        <f t="shared" ref="CP40" si="227">SUM(CP41:CP48)</f>
        <v>0</v>
      </c>
      <c r="CQ40" s="87">
        <f t="shared" ref="CQ40" si="228">SUM(CQ41:CQ48)</f>
        <v>0</v>
      </c>
      <c r="CR40" s="87">
        <f t="shared" ref="CR40" si="229">SUM(CR41:CR48)</f>
        <v>0</v>
      </c>
      <c r="CS40" s="87">
        <f t="shared" ref="CS40" si="230">SUM(CS41:CS48)</f>
        <v>0</v>
      </c>
      <c r="CT40" s="87">
        <f t="shared" ref="CT40" si="231">SUM(CT41:CT48)</f>
        <v>0</v>
      </c>
      <c r="CU40" s="87">
        <f t="shared" ref="CU40" si="232">SUM(CU41:CU48)</f>
        <v>0</v>
      </c>
      <c r="CV40" s="87">
        <f t="shared" ref="CV40" si="233">SUM(CV41:CV48)</f>
        <v>0</v>
      </c>
      <c r="CW40" s="87">
        <f t="shared" ref="CW40" si="234">SUM(CW41:CW48)</f>
        <v>0</v>
      </c>
      <c r="CX40" s="87">
        <f t="shared" ref="CX40" si="235">SUM(CX41:CX48)</f>
        <v>0</v>
      </c>
      <c r="CY40" s="87">
        <f t="shared" ref="CY40" si="236">SUM(CY41:CY48)</f>
        <v>0</v>
      </c>
      <c r="CZ40" s="87">
        <f t="shared" ref="CZ40" si="237">SUM(CZ41:CZ48)</f>
        <v>0</v>
      </c>
      <c r="DA40" s="87">
        <f t="shared" ref="DA40" si="238">SUM(DA41:DA48)</f>
        <v>0</v>
      </c>
      <c r="DB40" s="87">
        <f t="shared" ref="DB40" si="239">SUM(DB41:DB48)</f>
        <v>0</v>
      </c>
      <c r="DC40" s="87">
        <f t="shared" ref="DC40" si="240">SUM(DC41:DC48)</f>
        <v>0</v>
      </c>
      <c r="DD40" s="87">
        <f t="shared" ref="DD40" si="241">SUM(DD41:DD48)</f>
        <v>0</v>
      </c>
      <c r="DE40" s="87">
        <f t="shared" ref="DE40" si="242">SUM(DE41:DE48)</f>
        <v>0</v>
      </c>
      <c r="DF40" s="87">
        <f t="shared" ref="DF40" si="243">SUM(DF41:DF48)</f>
        <v>0</v>
      </c>
      <c r="DG40" s="87">
        <f t="shared" ref="DG40" si="244">SUM(DG41:DG48)</f>
        <v>0</v>
      </c>
      <c r="DH40" s="87">
        <f t="shared" ref="DH40" si="245">SUM(DH41:DH48)</f>
        <v>0</v>
      </c>
      <c r="DI40" s="87">
        <f t="shared" ref="DI40" si="246">SUM(DI41:DI48)</f>
        <v>0</v>
      </c>
      <c r="DJ40" s="87">
        <f t="shared" ref="DJ40" si="247">SUM(DJ41:DJ48)</f>
        <v>0</v>
      </c>
      <c r="DK40" s="87">
        <f t="shared" ref="DK40" si="248">SUM(DK41:DK48)</f>
        <v>0</v>
      </c>
      <c r="DL40" s="87">
        <f t="shared" ref="DL40" si="249">SUM(DL41:DL48)</f>
        <v>0</v>
      </c>
      <c r="DM40" s="87">
        <f t="shared" ref="DM40" si="250">SUM(DM41:DM48)</f>
        <v>0</v>
      </c>
      <c r="DN40" s="87">
        <f t="shared" ref="DN40" si="251">SUM(DN41:DN48)</f>
        <v>0</v>
      </c>
      <c r="DO40" s="87">
        <f t="shared" ref="DO40" si="252">SUM(DO41:DO48)</f>
        <v>0</v>
      </c>
      <c r="DP40" s="87">
        <f t="shared" ref="DP40" si="253">SUM(DP41:DP48)</f>
        <v>0</v>
      </c>
      <c r="DQ40" s="87">
        <f t="shared" ref="DQ40" si="254">SUM(DQ41:DQ48)</f>
        <v>0</v>
      </c>
      <c r="DR40" s="87">
        <f t="shared" ref="DR40" si="255">SUM(DR41:DR48)</f>
        <v>0</v>
      </c>
      <c r="DS40" s="87">
        <f t="shared" ref="DS40" si="256">SUM(DS41:DS48)</f>
        <v>0</v>
      </c>
      <c r="DT40" s="87">
        <f t="shared" ref="DT40" si="257">SUM(DT41:DT48)</f>
        <v>0</v>
      </c>
    </row>
    <row r="41" spans="1:124" x14ac:dyDescent="0.3">
      <c r="A41" s="168">
        <f>Capex!A14+1</f>
        <v>49</v>
      </c>
      <c r="B41" s="132" t="s">
        <v>256</v>
      </c>
      <c r="D41" s="88">
        <f t="shared" si="196"/>
        <v>0</v>
      </c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6"/>
      <c r="BL41" s="186"/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6"/>
      <c r="CI41" s="186"/>
      <c r="CJ41" s="186"/>
      <c r="CK41" s="186"/>
      <c r="CL41" s="186"/>
      <c r="CM41" s="186"/>
      <c r="CN41" s="186"/>
      <c r="CO41" s="186"/>
      <c r="CP41" s="186"/>
      <c r="CQ41" s="186"/>
      <c r="CR41" s="186"/>
      <c r="CS41" s="186"/>
      <c r="CT41" s="186"/>
      <c r="CU41" s="186"/>
      <c r="CV41" s="186"/>
      <c r="CW41" s="186"/>
      <c r="CX41" s="186"/>
      <c r="CY41" s="186"/>
      <c r="CZ41" s="186"/>
      <c r="DA41" s="186"/>
      <c r="DB41" s="186"/>
      <c r="DC41" s="186"/>
      <c r="DD41" s="186"/>
      <c r="DE41" s="186"/>
      <c r="DF41" s="186"/>
      <c r="DG41" s="186"/>
      <c r="DH41" s="186"/>
      <c r="DI41" s="186"/>
      <c r="DJ41" s="186"/>
      <c r="DK41" s="186"/>
      <c r="DL41" s="186"/>
      <c r="DM41" s="186"/>
      <c r="DN41" s="186"/>
      <c r="DO41" s="186"/>
      <c r="DP41" s="186"/>
      <c r="DQ41" s="186"/>
      <c r="DR41" s="186"/>
      <c r="DS41" s="186"/>
      <c r="DT41" s="186"/>
    </row>
    <row r="42" spans="1:124" x14ac:dyDescent="0.3">
      <c r="A42" s="168">
        <f>A41+1</f>
        <v>50</v>
      </c>
      <c r="B42" s="21" t="s">
        <v>257</v>
      </c>
      <c r="D42" s="88">
        <f t="shared" si="196"/>
        <v>0</v>
      </c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86"/>
      <c r="BC42" s="186"/>
      <c r="BD42" s="186"/>
      <c r="BE42" s="186"/>
      <c r="BF42" s="186"/>
      <c r="BG42" s="186"/>
      <c r="BH42" s="186"/>
      <c r="BI42" s="186"/>
      <c r="BJ42" s="186"/>
      <c r="BK42" s="186"/>
      <c r="BL42" s="186"/>
      <c r="BM42" s="186"/>
      <c r="BN42" s="186"/>
      <c r="BO42" s="186"/>
      <c r="BP42" s="186"/>
      <c r="BQ42" s="186"/>
      <c r="BR42" s="186"/>
      <c r="BS42" s="186"/>
      <c r="BT42" s="186"/>
      <c r="BU42" s="186"/>
      <c r="BV42" s="186"/>
      <c r="BW42" s="186"/>
      <c r="BX42" s="186"/>
      <c r="BY42" s="186"/>
      <c r="BZ42" s="186"/>
      <c r="CA42" s="186"/>
      <c r="CB42" s="186"/>
      <c r="CC42" s="186"/>
      <c r="CD42" s="186"/>
      <c r="CE42" s="186"/>
      <c r="CF42" s="186"/>
      <c r="CG42" s="186"/>
      <c r="CH42" s="186"/>
      <c r="CI42" s="186"/>
      <c r="CJ42" s="186"/>
      <c r="CK42" s="186"/>
      <c r="CL42" s="186"/>
      <c r="CM42" s="186"/>
      <c r="CN42" s="186"/>
      <c r="CO42" s="186"/>
      <c r="CP42" s="186"/>
      <c r="CQ42" s="186"/>
      <c r="CR42" s="186"/>
      <c r="CS42" s="186"/>
      <c r="CT42" s="186"/>
      <c r="CU42" s="186"/>
      <c r="CV42" s="186"/>
      <c r="CW42" s="186"/>
      <c r="CX42" s="186"/>
      <c r="CY42" s="186"/>
      <c r="CZ42" s="186"/>
      <c r="DA42" s="186"/>
      <c r="DB42" s="186"/>
      <c r="DC42" s="186"/>
      <c r="DD42" s="186"/>
      <c r="DE42" s="186"/>
      <c r="DF42" s="186"/>
      <c r="DG42" s="186"/>
      <c r="DH42" s="186"/>
      <c r="DI42" s="186"/>
      <c r="DJ42" s="186"/>
      <c r="DK42" s="186"/>
      <c r="DL42" s="186"/>
      <c r="DM42" s="186"/>
      <c r="DN42" s="186"/>
      <c r="DO42" s="186"/>
      <c r="DP42" s="186"/>
      <c r="DQ42" s="186"/>
      <c r="DR42" s="186"/>
      <c r="DS42" s="186"/>
      <c r="DT42" s="186"/>
    </row>
    <row r="43" spans="1:124" x14ac:dyDescent="0.3">
      <c r="A43" s="168">
        <f t="shared" ref="A43:A46" si="258">A42+1</f>
        <v>51</v>
      </c>
      <c r="B43" s="21" t="s">
        <v>258</v>
      </c>
      <c r="D43" s="88">
        <f t="shared" si="196"/>
        <v>0</v>
      </c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2"/>
      <c r="AE43" s="182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6"/>
      <c r="BF43" s="186"/>
      <c r="BG43" s="186"/>
      <c r="BH43" s="186"/>
      <c r="BI43" s="186"/>
      <c r="BJ43" s="186"/>
      <c r="BK43" s="186"/>
      <c r="BL43" s="186"/>
      <c r="BM43" s="186"/>
      <c r="BN43" s="186"/>
      <c r="BO43" s="186"/>
      <c r="BP43" s="186"/>
      <c r="BQ43" s="186"/>
      <c r="BR43" s="186"/>
      <c r="BS43" s="186"/>
      <c r="BT43" s="186"/>
      <c r="BU43" s="186"/>
      <c r="BV43" s="186"/>
      <c r="BW43" s="186"/>
      <c r="BX43" s="186"/>
      <c r="BY43" s="186"/>
      <c r="BZ43" s="186"/>
      <c r="CA43" s="186"/>
      <c r="CB43" s="186"/>
      <c r="CC43" s="186"/>
      <c r="CD43" s="186"/>
      <c r="CE43" s="186"/>
      <c r="CF43" s="186"/>
      <c r="CG43" s="186"/>
      <c r="CH43" s="186"/>
      <c r="CI43" s="186"/>
      <c r="CJ43" s="186"/>
      <c r="CK43" s="186"/>
      <c r="CL43" s="186"/>
      <c r="CM43" s="186"/>
      <c r="CN43" s="186"/>
      <c r="CO43" s="186"/>
      <c r="CP43" s="186"/>
      <c r="CQ43" s="186"/>
      <c r="CR43" s="186"/>
      <c r="CS43" s="186"/>
      <c r="CT43" s="186"/>
      <c r="CU43" s="186"/>
      <c r="CV43" s="186"/>
      <c r="CW43" s="186"/>
      <c r="CX43" s="186"/>
      <c r="CY43" s="186"/>
      <c r="CZ43" s="186"/>
      <c r="DA43" s="186"/>
      <c r="DB43" s="186"/>
      <c r="DC43" s="186"/>
      <c r="DD43" s="186"/>
      <c r="DE43" s="186"/>
      <c r="DF43" s="186"/>
      <c r="DG43" s="186"/>
      <c r="DH43" s="186"/>
      <c r="DI43" s="186"/>
      <c r="DJ43" s="186"/>
      <c r="DK43" s="186"/>
      <c r="DL43" s="186"/>
      <c r="DM43" s="186"/>
      <c r="DN43" s="186"/>
      <c r="DO43" s="186"/>
      <c r="DP43" s="186"/>
      <c r="DQ43" s="186"/>
      <c r="DR43" s="186"/>
      <c r="DS43" s="186"/>
      <c r="DT43" s="186"/>
    </row>
    <row r="44" spans="1:124" x14ac:dyDescent="0.3">
      <c r="A44" s="168">
        <f t="shared" si="258"/>
        <v>52</v>
      </c>
      <c r="B44" s="21" t="s">
        <v>37</v>
      </c>
      <c r="D44" s="88">
        <f t="shared" si="196"/>
        <v>0</v>
      </c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6"/>
      <c r="BJ44" s="186"/>
      <c r="BK44" s="186"/>
      <c r="BL44" s="186"/>
      <c r="BM44" s="186"/>
      <c r="BN44" s="186"/>
      <c r="BO44" s="186"/>
      <c r="BP44" s="186"/>
      <c r="BQ44" s="186"/>
      <c r="BR44" s="186"/>
      <c r="BS44" s="186"/>
      <c r="BT44" s="186"/>
      <c r="BU44" s="186"/>
      <c r="BV44" s="186"/>
      <c r="BW44" s="186"/>
      <c r="BX44" s="186"/>
      <c r="BY44" s="186"/>
      <c r="BZ44" s="186"/>
      <c r="CA44" s="186"/>
      <c r="CB44" s="186"/>
      <c r="CC44" s="186"/>
      <c r="CD44" s="186"/>
      <c r="CE44" s="186"/>
      <c r="CF44" s="186"/>
      <c r="CG44" s="186"/>
      <c r="CH44" s="186"/>
      <c r="CI44" s="186"/>
      <c r="CJ44" s="186"/>
      <c r="CK44" s="186"/>
      <c r="CL44" s="186"/>
      <c r="CM44" s="186"/>
      <c r="CN44" s="186"/>
      <c r="CO44" s="186"/>
      <c r="CP44" s="186"/>
      <c r="CQ44" s="186"/>
      <c r="CR44" s="186"/>
      <c r="CS44" s="186"/>
      <c r="CT44" s="186"/>
      <c r="CU44" s="186"/>
      <c r="CV44" s="186"/>
      <c r="CW44" s="186"/>
      <c r="CX44" s="186"/>
      <c r="CY44" s="186"/>
      <c r="CZ44" s="186"/>
      <c r="DA44" s="186"/>
      <c r="DB44" s="186"/>
      <c r="DC44" s="186"/>
      <c r="DD44" s="186"/>
      <c r="DE44" s="186"/>
      <c r="DF44" s="186"/>
      <c r="DG44" s="186"/>
      <c r="DH44" s="186"/>
      <c r="DI44" s="186"/>
      <c r="DJ44" s="186"/>
      <c r="DK44" s="186"/>
      <c r="DL44" s="186"/>
      <c r="DM44" s="186"/>
      <c r="DN44" s="186"/>
      <c r="DO44" s="186"/>
      <c r="DP44" s="186"/>
      <c r="DQ44" s="186"/>
      <c r="DR44" s="186"/>
      <c r="DS44" s="186"/>
      <c r="DT44" s="186"/>
    </row>
    <row r="45" spans="1:124" x14ac:dyDescent="0.3">
      <c r="A45" s="168">
        <f t="shared" si="258"/>
        <v>53</v>
      </c>
      <c r="B45" s="184" t="s">
        <v>9</v>
      </c>
      <c r="D45" s="88">
        <f t="shared" si="196"/>
        <v>0</v>
      </c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6"/>
      <c r="BC45" s="186"/>
      <c r="BD45" s="186"/>
      <c r="BE45" s="186"/>
      <c r="BF45" s="186"/>
      <c r="BG45" s="186"/>
      <c r="BH45" s="186"/>
      <c r="BI45" s="186"/>
      <c r="BJ45" s="186"/>
      <c r="BK45" s="186"/>
      <c r="BL45" s="186"/>
      <c r="BM45" s="186"/>
      <c r="BN45" s="186"/>
      <c r="BO45" s="186"/>
      <c r="BP45" s="186"/>
      <c r="BQ45" s="186"/>
      <c r="BR45" s="186"/>
      <c r="BS45" s="186"/>
      <c r="BT45" s="186"/>
      <c r="BU45" s="186"/>
      <c r="BV45" s="186"/>
      <c r="BW45" s="186"/>
      <c r="BX45" s="186"/>
      <c r="BY45" s="186"/>
      <c r="BZ45" s="186"/>
      <c r="CA45" s="186"/>
      <c r="CB45" s="186"/>
      <c r="CC45" s="186"/>
      <c r="CD45" s="186"/>
      <c r="CE45" s="186"/>
      <c r="CF45" s="186"/>
      <c r="CG45" s="186"/>
      <c r="CH45" s="186"/>
      <c r="CI45" s="186"/>
      <c r="CJ45" s="186"/>
      <c r="CK45" s="186"/>
      <c r="CL45" s="186"/>
      <c r="CM45" s="186"/>
      <c r="CN45" s="186"/>
      <c r="CO45" s="186"/>
      <c r="CP45" s="186"/>
      <c r="CQ45" s="186"/>
      <c r="CR45" s="186"/>
      <c r="CS45" s="186"/>
      <c r="CT45" s="186"/>
      <c r="CU45" s="186"/>
      <c r="CV45" s="186"/>
      <c r="CW45" s="186"/>
      <c r="CX45" s="186"/>
      <c r="CY45" s="186"/>
      <c r="CZ45" s="186"/>
      <c r="DA45" s="186"/>
      <c r="DB45" s="186"/>
      <c r="DC45" s="186"/>
      <c r="DD45" s="186"/>
      <c r="DE45" s="186"/>
      <c r="DF45" s="186"/>
      <c r="DG45" s="186"/>
      <c r="DH45" s="186"/>
      <c r="DI45" s="186"/>
      <c r="DJ45" s="186"/>
      <c r="DK45" s="186"/>
      <c r="DL45" s="186"/>
      <c r="DM45" s="186"/>
      <c r="DN45" s="186"/>
      <c r="DO45" s="186"/>
      <c r="DP45" s="186"/>
      <c r="DQ45" s="186"/>
      <c r="DR45" s="186"/>
      <c r="DS45" s="186"/>
      <c r="DT45" s="186"/>
    </row>
    <row r="46" spans="1:124" x14ac:dyDescent="0.3">
      <c r="A46" s="168">
        <f t="shared" si="258"/>
        <v>54</v>
      </c>
      <c r="B46" s="21" t="s">
        <v>259</v>
      </c>
      <c r="D46" s="88">
        <f t="shared" si="196"/>
        <v>0</v>
      </c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6"/>
      <c r="CD46" s="186"/>
      <c r="CE46" s="186"/>
      <c r="CF46" s="186"/>
      <c r="CG46" s="186"/>
      <c r="CH46" s="186"/>
      <c r="CI46" s="186"/>
      <c r="CJ46" s="186"/>
      <c r="CK46" s="186"/>
      <c r="CL46" s="186"/>
      <c r="CM46" s="186"/>
      <c r="CN46" s="186"/>
      <c r="CO46" s="186"/>
      <c r="CP46" s="186"/>
      <c r="CQ46" s="186"/>
      <c r="CR46" s="186"/>
      <c r="CS46" s="186"/>
      <c r="CT46" s="186"/>
      <c r="CU46" s="186"/>
      <c r="CV46" s="186"/>
      <c r="CW46" s="186"/>
      <c r="CX46" s="186"/>
      <c r="CY46" s="186"/>
      <c r="CZ46" s="186"/>
      <c r="DA46" s="186"/>
      <c r="DB46" s="186"/>
      <c r="DC46" s="186"/>
      <c r="DD46" s="186"/>
      <c r="DE46" s="186"/>
      <c r="DF46" s="186"/>
      <c r="DG46" s="186"/>
      <c r="DH46" s="186"/>
      <c r="DI46" s="186"/>
      <c r="DJ46" s="186"/>
      <c r="DK46" s="186"/>
      <c r="DL46" s="186"/>
      <c r="DM46" s="186"/>
      <c r="DN46" s="186"/>
      <c r="DO46" s="186"/>
      <c r="DP46" s="186"/>
      <c r="DQ46" s="186"/>
      <c r="DR46" s="186"/>
      <c r="DS46" s="186"/>
      <c r="DT46" s="186"/>
    </row>
    <row r="47" spans="1:124" x14ac:dyDescent="0.3">
      <c r="A47" s="168"/>
      <c r="B47" s="286" t="s">
        <v>682</v>
      </c>
      <c r="D47" s="88">
        <f t="shared" si="196"/>
        <v>0</v>
      </c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6"/>
      <c r="AG47" s="186"/>
      <c r="AH47" s="186"/>
      <c r="AI47" s="186"/>
      <c r="AJ47" s="186"/>
      <c r="AK47" s="186"/>
      <c r="AL47" s="186"/>
      <c r="AM47" s="186"/>
      <c r="AN47" s="186"/>
      <c r="AO47" s="186"/>
      <c r="AP47" s="186"/>
      <c r="AQ47" s="186"/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  <c r="BJ47" s="186"/>
      <c r="BK47" s="186"/>
      <c r="BL47" s="186"/>
      <c r="BM47" s="186"/>
      <c r="BN47" s="186"/>
      <c r="BO47" s="186"/>
      <c r="BP47" s="186"/>
      <c r="BQ47" s="186"/>
      <c r="BR47" s="186"/>
      <c r="BS47" s="186"/>
      <c r="BT47" s="186"/>
      <c r="BU47" s="186"/>
      <c r="BV47" s="186"/>
      <c r="BW47" s="186"/>
      <c r="BX47" s="186"/>
      <c r="BY47" s="186"/>
      <c r="BZ47" s="186"/>
      <c r="CA47" s="186"/>
      <c r="CB47" s="186"/>
      <c r="CC47" s="186"/>
      <c r="CD47" s="186"/>
      <c r="CE47" s="186"/>
      <c r="CF47" s="186"/>
      <c r="CG47" s="186"/>
      <c r="CH47" s="186"/>
      <c r="CI47" s="186"/>
      <c r="CJ47" s="186"/>
      <c r="CK47" s="186"/>
      <c r="CL47" s="186"/>
      <c r="CM47" s="186"/>
      <c r="CN47" s="186"/>
      <c r="CO47" s="186"/>
      <c r="CP47" s="186"/>
      <c r="CQ47" s="186"/>
      <c r="CR47" s="186"/>
      <c r="CS47" s="186"/>
      <c r="CT47" s="186"/>
      <c r="CU47" s="186"/>
      <c r="CV47" s="186"/>
      <c r="CW47" s="186"/>
      <c r="CX47" s="186"/>
      <c r="CY47" s="186"/>
      <c r="CZ47" s="186"/>
      <c r="DA47" s="186"/>
      <c r="DB47" s="186"/>
      <c r="DC47" s="186"/>
      <c r="DD47" s="186"/>
      <c r="DE47" s="186"/>
      <c r="DF47" s="186"/>
      <c r="DG47" s="186"/>
      <c r="DH47" s="186"/>
      <c r="DI47" s="186"/>
      <c r="DJ47" s="186"/>
      <c r="DK47" s="186"/>
      <c r="DL47" s="186"/>
      <c r="DM47" s="186"/>
      <c r="DN47" s="186"/>
      <c r="DO47" s="186"/>
      <c r="DP47" s="186"/>
      <c r="DQ47" s="186"/>
      <c r="DR47" s="186"/>
      <c r="DS47" s="186"/>
      <c r="DT47" s="186"/>
    </row>
    <row r="48" spans="1:124" x14ac:dyDescent="0.3">
      <c r="A48" s="168"/>
      <c r="B48" s="286" t="s">
        <v>681</v>
      </c>
      <c r="D48" s="88">
        <f t="shared" si="196"/>
        <v>0</v>
      </c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6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6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</row>
    <row r="49" spans="1:124" x14ac:dyDescent="0.3">
      <c r="B49" s="21"/>
      <c r="D49" s="88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89"/>
      <c r="DN49" s="89"/>
      <c r="DO49" s="89"/>
      <c r="DP49" s="89"/>
      <c r="DQ49" s="89"/>
      <c r="DR49" s="89"/>
      <c r="DS49" s="89"/>
      <c r="DT49" s="89"/>
    </row>
    <row r="50" spans="1:124" x14ac:dyDescent="0.3">
      <c r="B50" s="31" t="s">
        <v>260</v>
      </c>
      <c r="C50" s="32"/>
      <c r="D50" s="86">
        <f t="shared" ref="D50:D60" si="259">SUM(E50:DT50)</f>
        <v>0</v>
      </c>
      <c r="E50" s="87">
        <f>SUM(E51:E60)</f>
        <v>0</v>
      </c>
      <c r="F50" s="87">
        <f t="shared" ref="F50:BL50" si="260">SUM(F51:F60)</f>
        <v>0</v>
      </c>
      <c r="G50" s="87">
        <f t="shared" si="260"/>
        <v>0</v>
      </c>
      <c r="H50" s="87">
        <f t="shared" si="260"/>
        <v>0</v>
      </c>
      <c r="I50" s="87">
        <f t="shared" si="260"/>
        <v>0</v>
      </c>
      <c r="J50" s="87">
        <f t="shared" si="260"/>
        <v>0</v>
      </c>
      <c r="K50" s="87">
        <f t="shared" si="260"/>
        <v>0</v>
      </c>
      <c r="L50" s="87">
        <f t="shared" si="260"/>
        <v>0</v>
      </c>
      <c r="M50" s="87">
        <f t="shared" si="260"/>
        <v>0</v>
      </c>
      <c r="N50" s="87">
        <f t="shared" si="260"/>
        <v>0</v>
      </c>
      <c r="O50" s="87">
        <f t="shared" si="260"/>
        <v>0</v>
      </c>
      <c r="P50" s="87">
        <f t="shared" si="260"/>
        <v>0</v>
      </c>
      <c r="Q50" s="87">
        <f t="shared" si="260"/>
        <v>0</v>
      </c>
      <c r="R50" s="87">
        <f t="shared" si="260"/>
        <v>0</v>
      </c>
      <c r="S50" s="87">
        <f t="shared" si="260"/>
        <v>0</v>
      </c>
      <c r="T50" s="87">
        <f t="shared" si="260"/>
        <v>0</v>
      </c>
      <c r="U50" s="87">
        <f t="shared" si="260"/>
        <v>0</v>
      </c>
      <c r="V50" s="87">
        <f t="shared" si="260"/>
        <v>0</v>
      </c>
      <c r="W50" s="87">
        <f t="shared" si="260"/>
        <v>0</v>
      </c>
      <c r="X50" s="87">
        <f t="shared" si="260"/>
        <v>0</v>
      </c>
      <c r="Y50" s="87">
        <f t="shared" si="260"/>
        <v>0</v>
      </c>
      <c r="Z50" s="87">
        <f t="shared" si="260"/>
        <v>0</v>
      </c>
      <c r="AA50" s="87">
        <f t="shared" si="260"/>
        <v>0</v>
      </c>
      <c r="AB50" s="87">
        <f t="shared" si="260"/>
        <v>0</v>
      </c>
      <c r="AC50" s="87">
        <f t="shared" si="260"/>
        <v>0</v>
      </c>
      <c r="AD50" s="87">
        <f t="shared" si="260"/>
        <v>0</v>
      </c>
      <c r="AE50" s="87">
        <f t="shared" si="260"/>
        <v>0</v>
      </c>
      <c r="AF50" s="87">
        <f t="shared" si="260"/>
        <v>0</v>
      </c>
      <c r="AG50" s="87">
        <f t="shared" si="260"/>
        <v>0</v>
      </c>
      <c r="AH50" s="87">
        <f t="shared" si="260"/>
        <v>0</v>
      </c>
      <c r="AI50" s="87">
        <f t="shared" si="260"/>
        <v>0</v>
      </c>
      <c r="AJ50" s="87">
        <f t="shared" si="260"/>
        <v>0</v>
      </c>
      <c r="AK50" s="87">
        <f t="shared" si="260"/>
        <v>0</v>
      </c>
      <c r="AL50" s="87">
        <f t="shared" si="260"/>
        <v>0</v>
      </c>
      <c r="AM50" s="87">
        <f t="shared" si="260"/>
        <v>0</v>
      </c>
      <c r="AN50" s="87">
        <f t="shared" si="260"/>
        <v>0</v>
      </c>
      <c r="AO50" s="87">
        <f t="shared" si="260"/>
        <v>0</v>
      </c>
      <c r="AP50" s="87">
        <f t="shared" si="260"/>
        <v>0</v>
      </c>
      <c r="AQ50" s="87">
        <f t="shared" si="260"/>
        <v>0</v>
      </c>
      <c r="AR50" s="87">
        <f t="shared" si="260"/>
        <v>0</v>
      </c>
      <c r="AS50" s="87">
        <f t="shared" si="260"/>
        <v>0</v>
      </c>
      <c r="AT50" s="87">
        <f t="shared" si="260"/>
        <v>0</v>
      </c>
      <c r="AU50" s="87">
        <f t="shared" si="260"/>
        <v>0</v>
      </c>
      <c r="AV50" s="87">
        <f t="shared" si="260"/>
        <v>0</v>
      </c>
      <c r="AW50" s="87">
        <f t="shared" si="260"/>
        <v>0</v>
      </c>
      <c r="AX50" s="87">
        <f t="shared" si="260"/>
        <v>0</v>
      </c>
      <c r="AY50" s="87">
        <f t="shared" si="260"/>
        <v>0</v>
      </c>
      <c r="AZ50" s="87">
        <f t="shared" si="260"/>
        <v>0</v>
      </c>
      <c r="BA50" s="87">
        <f t="shared" si="260"/>
        <v>0</v>
      </c>
      <c r="BB50" s="87">
        <f t="shared" si="260"/>
        <v>0</v>
      </c>
      <c r="BC50" s="87">
        <f t="shared" si="260"/>
        <v>0</v>
      </c>
      <c r="BD50" s="87">
        <f t="shared" si="260"/>
        <v>0</v>
      </c>
      <c r="BE50" s="87">
        <f t="shared" si="260"/>
        <v>0</v>
      </c>
      <c r="BF50" s="87">
        <f t="shared" si="260"/>
        <v>0</v>
      </c>
      <c r="BG50" s="87">
        <f t="shared" si="260"/>
        <v>0</v>
      </c>
      <c r="BH50" s="87">
        <f t="shared" si="260"/>
        <v>0</v>
      </c>
      <c r="BI50" s="87">
        <f t="shared" si="260"/>
        <v>0</v>
      </c>
      <c r="BJ50" s="87">
        <f t="shared" si="260"/>
        <v>0</v>
      </c>
      <c r="BK50" s="87">
        <f t="shared" si="260"/>
        <v>0</v>
      </c>
      <c r="BL50" s="87">
        <f t="shared" si="260"/>
        <v>0</v>
      </c>
      <c r="BM50" s="87">
        <f t="shared" ref="BM50" si="261">SUM(BM51:BM60)</f>
        <v>0</v>
      </c>
      <c r="BN50" s="87">
        <f t="shared" ref="BN50" si="262">SUM(BN51:BN60)</f>
        <v>0</v>
      </c>
      <c r="BO50" s="87">
        <f t="shared" ref="BO50" si="263">SUM(BO51:BO60)</f>
        <v>0</v>
      </c>
      <c r="BP50" s="87">
        <f t="shared" ref="BP50" si="264">SUM(BP51:BP60)</f>
        <v>0</v>
      </c>
      <c r="BQ50" s="87">
        <f t="shared" ref="BQ50" si="265">SUM(BQ51:BQ60)</f>
        <v>0</v>
      </c>
      <c r="BR50" s="87">
        <f t="shared" ref="BR50" si="266">SUM(BR51:BR60)</f>
        <v>0</v>
      </c>
      <c r="BS50" s="87">
        <f t="shared" ref="BS50" si="267">SUM(BS51:BS60)</f>
        <v>0</v>
      </c>
      <c r="BT50" s="87">
        <f t="shared" ref="BT50" si="268">SUM(BT51:BT60)</f>
        <v>0</v>
      </c>
      <c r="BU50" s="87">
        <f t="shared" ref="BU50" si="269">SUM(BU51:BU60)</f>
        <v>0</v>
      </c>
      <c r="BV50" s="87">
        <f t="shared" ref="BV50" si="270">SUM(BV51:BV60)</f>
        <v>0</v>
      </c>
      <c r="BW50" s="87">
        <f t="shared" ref="BW50" si="271">SUM(BW51:BW60)</f>
        <v>0</v>
      </c>
      <c r="BX50" s="87">
        <f t="shared" ref="BX50" si="272">SUM(BX51:BX60)</f>
        <v>0</v>
      </c>
      <c r="BY50" s="87">
        <f t="shared" ref="BY50" si="273">SUM(BY51:BY60)</f>
        <v>0</v>
      </c>
      <c r="BZ50" s="87">
        <f t="shared" ref="BZ50" si="274">SUM(BZ51:BZ60)</f>
        <v>0</v>
      </c>
      <c r="CA50" s="87">
        <f t="shared" ref="CA50" si="275">SUM(CA51:CA60)</f>
        <v>0</v>
      </c>
      <c r="CB50" s="87">
        <f t="shared" ref="CB50" si="276">SUM(CB51:CB60)</f>
        <v>0</v>
      </c>
      <c r="CC50" s="87">
        <f t="shared" ref="CC50" si="277">SUM(CC51:CC60)</f>
        <v>0</v>
      </c>
      <c r="CD50" s="87">
        <f t="shared" ref="CD50" si="278">SUM(CD51:CD60)</f>
        <v>0</v>
      </c>
      <c r="CE50" s="87">
        <f t="shared" ref="CE50" si="279">SUM(CE51:CE60)</f>
        <v>0</v>
      </c>
      <c r="CF50" s="87">
        <f t="shared" ref="CF50" si="280">SUM(CF51:CF60)</f>
        <v>0</v>
      </c>
      <c r="CG50" s="87">
        <f t="shared" ref="CG50" si="281">SUM(CG51:CG60)</f>
        <v>0</v>
      </c>
      <c r="CH50" s="87">
        <f t="shared" ref="CH50" si="282">SUM(CH51:CH60)</f>
        <v>0</v>
      </c>
      <c r="CI50" s="87">
        <f t="shared" ref="CI50" si="283">SUM(CI51:CI60)</f>
        <v>0</v>
      </c>
      <c r="CJ50" s="87">
        <f t="shared" ref="CJ50" si="284">SUM(CJ51:CJ60)</f>
        <v>0</v>
      </c>
      <c r="CK50" s="87">
        <f t="shared" ref="CK50" si="285">SUM(CK51:CK60)</f>
        <v>0</v>
      </c>
      <c r="CL50" s="87">
        <f t="shared" ref="CL50" si="286">SUM(CL51:CL60)</f>
        <v>0</v>
      </c>
      <c r="CM50" s="87">
        <f t="shared" ref="CM50" si="287">SUM(CM51:CM60)</f>
        <v>0</v>
      </c>
      <c r="CN50" s="87">
        <f t="shared" ref="CN50" si="288">SUM(CN51:CN60)</f>
        <v>0</v>
      </c>
      <c r="CO50" s="87">
        <f t="shared" ref="CO50" si="289">SUM(CO51:CO60)</f>
        <v>0</v>
      </c>
      <c r="CP50" s="87">
        <f t="shared" ref="CP50" si="290">SUM(CP51:CP60)</f>
        <v>0</v>
      </c>
      <c r="CQ50" s="87">
        <f t="shared" ref="CQ50" si="291">SUM(CQ51:CQ60)</f>
        <v>0</v>
      </c>
      <c r="CR50" s="87">
        <f t="shared" ref="CR50" si="292">SUM(CR51:CR60)</f>
        <v>0</v>
      </c>
      <c r="CS50" s="87">
        <f t="shared" ref="CS50" si="293">SUM(CS51:CS60)</f>
        <v>0</v>
      </c>
      <c r="CT50" s="87">
        <f t="shared" ref="CT50" si="294">SUM(CT51:CT60)</f>
        <v>0</v>
      </c>
      <c r="CU50" s="87">
        <f t="shared" ref="CU50" si="295">SUM(CU51:CU60)</f>
        <v>0</v>
      </c>
      <c r="CV50" s="87">
        <f t="shared" ref="CV50" si="296">SUM(CV51:CV60)</f>
        <v>0</v>
      </c>
      <c r="CW50" s="87">
        <f t="shared" ref="CW50" si="297">SUM(CW51:CW60)</f>
        <v>0</v>
      </c>
      <c r="CX50" s="87">
        <f t="shared" ref="CX50" si="298">SUM(CX51:CX60)</f>
        <v>0</v>
      </c>
      <c r="CY50" s="87">
        <f t="shared" ref="CY50" si="299">SUM(CY51:CY60)</f>
        <v>0</v>
      </c>
      <c r="CZ50" s="87">
        <f t="shared" ref="CZ50" si="300">SUM(CZ51:CZ60)</f>
        <v>0</v>
      </c>
      <c r="DA50" s="87">
        <f t="shared" ref="DA50" si="301">SUM(DA51:DA60)</f>
        <v>0</v>
      </c>
      <c r="DB50" s="87">
        <f t="shared" ref="DB50" si="302">SUM(DB51:DB60)</f>
        <v>0</v>
      </c>
      <c r="DC50" s="87">
        <f t="shared" ref="DC50" si="303">SUM(DC51:DC60)</f>
        <v>0</v>
      </c>
      <c r="DD50" s="87">
        <f t="shared" ref="DD50" si="304">SUM(DD51:DD60)</f>
        <v>0</v>
      </c>
      <c r="DE50" s="87">
        <f t="shared" ref="DE50" si="305">SUM(DE51:DE60)</f>
        <v>0</v>
      </c>
      <c r="DF50" s="87">
        <f t="shared" ref="DF50" si="306">SUM(DF51:DF60)</f>
        <v>0</v>
      </c>
      <c r="DG50" s="87">
        <f t="shared" ref="DG50" si="307">SUM(DG51:DG60)</f>
        <v>0</v>
      </c>
      <c r="DH50" s="87">
        <f t="shared" ref="DH50" si="308">SUM(DH51:DH60)</f>
        <v>0</v>
      </c>
      <c r="DI50" s="87">
        <f t="shared" ref="DI50" si="309">SUM(DI51:DI60)</f>
        <v>0</v>
      </c>
      <c r="DJ50" s="87">
        <f t="shared" ref="DJ50" si="310">SUM(DJ51:DJ60)</f>
        <v>0</v>
      </c>
      <c r="DK50" s="87">
        <f t="shared" ref="DK50" si="311">SUM(DK51:DK60)</f>
        <v>0</v>
      </c>
      <c r="DL50" s="87">
        <f t="shared" ref="DL50" si="312">SUM(DL51:DL60)</f>
        <v>0</v>
      </c>
      <c r="DM50" s="87">
        <f t="shared" ref="DM50" si="313">SUM(DM51:DM60)</f>
        <v>0</v>
      </c>
      <c r="DN50" s="87">
        <f t="shared" ref="DN50" si="314">SUM(DN51:DN60)</f>
        <v>0</v>
      </c>
      <c r="DO50" s="87">
        <f t="shared" ref="DO50" si="315">SUM(DO51:DO60)</f>
        <v>0</v>
      </c>
      <c r="DP50" s="87">
        <f t="shared" ref="DP50" si="316">SUM(DP51:DP60)</f>
        <v>0</v>
      </c>
      <c r="DQ50" s="87">
        <f t="shared" ref="DQ50" si="317">SUM(DQ51:DQ60)</f>
        <v>0</v>
      </c>
      <c r="DR50" s="87">
        <f t="shared" ref="DR50" si="318">SUM(DR51:DR60)</f>
        <v>0</v>
      </c>
      <c r="DS50" s="87">
        <f t="shared" ref="DS50" si="319">SUM(DS51:DS60)</f>
        <v>0</v>
      </c>
      <c r="DT50" s="87">
        <f t="shared" ref="DT50" si="320">SUM(DT51:DT60)</f>
        <v>0</v>
      </c>
    </row>
    <row r="51" spans="1:124" x14ac:dyDescent="0.3">
      <c r="A51" s="168">
        <f>A46+1</f>
        <v>55</v>
      </c>
      <c r="B51" s="132" t="s">
        <v>261</v>
      </c>
      <c r="D51" s="88">
        <f t="shared" si="259"/>
        <v>0</v>
      </c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6"/>
      <c r="BP51" s="186"/>
      <c r="BQ51" s="186"/>
      <c r="BR51" s="186"/>
      <c r="BS51" s="186"/>
      <c r="BT51" s="186"/>
      <c r="BU51" s="186"/>
      <c r="BV51" s="186"/>
      <c r="BW51" s="186"/>
      <c r="BX51" s="186"/>
      <c r="BY51" s="186"/>
      <c r="BZ51" s="186"/>
      <c r="CA51" s="186"/>
      <c r="CB51" s="186"/>
      <c r="CC51" s="186"/>
      <c r="CD51" s="186"/>
      <c r="CE51" s="186"/>
      <c r="CF51" s="186"/>
      <c r="CG51" s="186"/>
      <c r="CH51" s="186"/>
      <c r="CI51" s="186"/>
      <c r="CJ51" s="186"/>
      <c r="CK51" s="186"/>
      <c r="CL51" s="186"/>
      <c r="CM51" s="186"/>
      <c r="CN51" s="186"/>
      <c r="CO51" s="186"/>
      <c r="CP51" s="186"/>
      <c r="CQ51" s="186"/>
      <c r="CR51" s="186"/>
      <c r="CS51" s="186"/>
      <c r="CT51" s="186"/>
      <c r="CU51" s="186"/>
      <c r="CV51" s="186"/>
      <c r="CW51" s="186"/>
      <c r="CX51" s="186"/>
      <c r="CY51" s="186"/>
      <c r="CZ51" s="186"/>
      <c r="DA51" s="186"/>
      <c r="DB51" s="186"/>
      <c r="DC51" s="186"/>
      <c r="DD51" s="186"/>
      <c r="DE51" s="186"/>
      <c r="DF51" s="186"/>
      <c r="DG51" s="186"/>
      <c r="DH51" s="186"/>
      <c r="DI51" s="186"/>
      <c r="DJ51" s="186"/>
      <c r="DK51" s="186"/>
      <c r="DL51" s="186"/>
      <c r="DM51" s="186"/>
      <c r="DN51" s="186"/>
      <c r="DO51" s="186"/>
      <c r="DP51" s="186"/>
      <c r="DQ51" s="186"/>
      <c r="DR51" s="186"/>
      <c r="DS51" s="186"/>
      <c r="DT51" s="186"/>
    </row>
    <row r="52" spans="1:124" x14ac:dyDescent="0.3">
      <c r="A52" s="168">
        <f t="shared" ref="A52:A58" si="321">A51+1</f>
        <v>56</v>
      </c>
      <c r="B52" s="21" t="s">
        <v>264</v>
      </c>
      <c r="D52" s="88">
        <f t="shared" si="259"/>
        <v>0</v>
      </c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86"/>
      <c r="BC52" s="186"/>
      <c r="BD52" s="186"/>
      <c r="BE52" s="186"/>
      <c r="BF52" s="186"/>
      <c r="BG52" s="186"/>
      <c r="BH52" s="186"/>
      <c r="BI52" s="186"/>
      <c r="BJ52" s="186"/>
      <c r="BK52" s="186"/>
      <c r="BL52" s="186"/>
      <c r="BM52" s="186"/>
      <c r="BN52" s="186"/>
      <c r="BO52" s="186"/>
      <c r="BP52" s="186"/>
      <c r="BQ52" s="186"/>
      <c r="BR52" s="186"/>
      <c r="BS52" s="186"/>
      <c r="BT52" s="186"/>
      <c r="BU52" s="186"/>
      <c r="BV52" s="186"/>
      <c r="BW52" s="186"/>
      <c r="BX52" s="186"/>
      <c r="BY52" s="186"/>
      <c r="BZ52" s="186"/>
      <c r="CA52" s="186"/>
      <c r="CB52" s="186"/>
      <c r="CC52" s="186"/>
      <c r="CD52" s="186"/>
      <c r="CE52" s="186"/>
      <c r="CF52" s="186"/>
      <c r="CG52" s="186"/>
      <c r="CH52" s="186"/>
      <c r="CI52" s="186"/>
      <c r="CJ52" s="186"/>
      <c r="CK52" s="186"/>
      <c r="CL52" s="186"/>
      <c r="CM52" s="186"/>
      <c r="CN52" s="186"/>
      <c r="CO52" s="186"/>
      <c r="CP52" s="186"/>
      <c r="CQ52" s="186"/>
      <c r="CR52" s="186"/>
      <c r="CS52" s="186"/>
      <c r="CT52" s="186"/>
      <c r="CU52" s="186"/>
      <c r="CV52" s="186"/>
      <c r="CW52" s="186"/>
      <c r="CX52" s="186"/>
      <c r="CY52" s="186"/>
      <c r="CZ52" s="186"/>
      <c r="DA52" s="186"/>
      <c r="DB52" s="186"/>
      <c r="DC52" s="186"/>
      <c r="DD52" s="186"/>
      <c r="DE52" s="186"/>
      <c r="DF52" s="186"/>
      <c r="DG52" s="186"/>
      <c r="DH52" s="186"/>
      <c r="DI52" s="186"/>
      <c r="DJ52" s="186"/>
      <c r="DK52" s="186"/>
      <c r="DL52" s="186"/>
      <c r="DM52" s="186"/>
      <c r="DN52" s="186"/>
      <c r="DO52" s="186"/>
      <c r="DP52" s="186"/>
      <c r="DQ52" s="186"/>
      <c r="DR52" s="186"/>
      <c r="DS52" s="186"/>
      <c r="DT52" s="186"/>
    </row>
    <row r="53" spans="1:124" x14ac:dyDescent="0.3">
      <c r="A53" s="168">
        <f t="shared" si="321"/>
        <v>57</v>
      </c>
      <c r="B53" s="21" t="s">
        <v>262</v>
      </c>
      <c r="D53" s="88">
        <f t="shared" si="259"/>
        <v>0</v>
      </c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186"/>
      <c r="DH53" s="186"/>
      <c r="DI53" s="186"/>
      <c r="DJ53" s="186"/>
      <c r="DK53" s="186"/>
      <c r="DL53" s="186"/>
      <c r="DM53" s="186"/>
      <c r="DN53" s="186"/>
      <c r="DO53" s="186"/>
      <c r="DP53" s="186"/>
      <c r="DQ53" s="186"/>
      <c r="DR53" s="186"/>
      <c r="DS53" s="186"/>
      <c r="DT53" s="186"/>
    </row>
    <row r="54" spans="1:124" x14ac:dyDescent="0.3">
      <c r="A54" s="168">
        <f t="shared" si="321"/>
        <v>58</v>
      </c>
      <c r="B54" s="21" t="s">
        <v>265</v>
      </c>
      <c r="D54" s="88">
        <f t="shared" si="259"/>
        <v>0</v>
      </c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6"/>
      <c r="BC54" s="186"/>
      <c r="BD54" s="186"/>
      <c r="BE54" s="186"/>
      <c r="BF54" s="186"/>
      <c r="BG54" s="186"/>
      <c r="BH54" s="186"/>
      <c r="BI54" s="186"/>
      <c r="BJ54" s="186"/>
      <c r="BK54" s="186"/>
      <c r="BL54" s="186"/>
      <c r="BM54" s="186"/>
      <c r="BN54" s="186"/>
      <c r="BO54" s="186"/>
      <c r="BP54" s="186"/>
      <c r="BQ54" s="186"/>
      <c r="BR54" s="186"/>
      <c r="BS54" s="186"/>
      <c r="BT54" s="186"/>
      <c r="BU54" s="186"/>
      <c r="BV54" s="186"/>
      <c r="BW54" s="186"/>
      <c r="BX54" s="186"/>
      <c r="BY54" s="186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186"/>
      <c r="CR54" s="186"/>
      <c r="CS54" s="186"/>
      <c r="CT54" s="186"/>
      <c r="CU54" s="186"/>
      <c r="CV54" s="186"/>
      <c r="CW54" s="186"/>
      <c r="CX54" s="186"/>
      <c r="CY54" s="186"/>
      <c r="CZ54" s="186"/>
      <c r="DA54" s="186"/>
      <c r="DB54" s="186"/>
      <c r="DC54" s="186"/>
      <c r="DD54" s="186"/>
      <c r="DE54" s="186"/>
      <c r="DF54" s="186"/>
      <c r="DG54" s="186"/>
      <c r="DH54" s="186"/>
      <c r="DI54" s="186"/>
      <c r="DJ54" s="186"/>
      <c r="DK54" s="186"/>
      <c r="DL54" s="186"/>
      <c r="DM54" s="186"/>
      <c r="DN54" s="186"/>
      <c r="DO54" s="186"/>
      <c r="DP54" s="186"/>
      <c r="DQ54" s="186"/>
      <c r="DR54" s="186"/>
      <c r="DS54" s="186"/>
      <c r="DT54" s="186"/>
    </row>
    <row r="55" spans="1:124" x14ac:dyDescent="0.3">
      <c r="A55" s="168">
        <f t="shared" si="321"/>
        <v>59</v>
      </c>
      <c r="B55" s="21" t="s">
        <v>267</v>
      </c>
      <c r="D55" s="88">
        <f t="shared" si="259"/>
        <v>0</v>
      </c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6"/>
      <c r="BQ55" s="186"/>
      <c r="BR55" s="186"/>
      <c r="BS55" s="186"/>
      <c r="BT55" s="186"/>
      <c r="BU55" s="186"/>
      <c r="BV55" s="186"/>
      <c r="BW55" s="186"/>
      <c r="BX55" s="186"/>
      <c r="BY55" s="186"/>
      <c r="BZ55" s="186"/>
      <c r="CA55" s="186"/>
      <c r="CB55" s="186"/>
      <c r="CC55" s="186"/>
      <c r="CD55" s="186"/>
      <c r="CE55" s="186"/>
      <c r="CF55" s="186"/>
      <c r="CG55" s="186"/>
      <c r="CH55" s="186"/>
      <c r="CI55" s="186"/>
      <c r="CJ55" s="186"/>
      <c r="CK55" s="186"/>
      <c r="CL55" s="186"/>
      <c r="CM55" s="186"/>
      <c r="CN55" s="186"/>
      <c r="CO55" s="186"/>
      <c r="CP55" s="186"/>
      <c r="CQ55" s="186"/>
      <c r="CR55" s="186"/>
      <c r="CS55" s="186"/>
      <c r="CT55" s="186"/>
      <c r="CU55" s="186"/>
      <c r="CV55" s="186"/>
      <c r="CW55" s="186"/>
      <c r="CX55" s="186"/>
      <c r="CY55" s="186"/>
      <c r="CZ55" s="186"/>
      <c r="DA55" s="186"/>
      <c r="DB55" s="186"/>
      <c r="DC55" s="186"/>
      <c r="DD55" s="186"/>
      <c r="DE55" s="186"/>
      <c r="DF55" s="186"/>
      <c r="DG55" s="186"/>
      <c r="DH55" s="186"/>
      <c r="DI55" s="186"/>
      <c r="DJ55" s="186"/>
      <c r="DK55" s="186"/>
      <c r="DL55" s="186"/>
      <c r="DM55" s="186"/>
      <c r="DN55" s="186"/>
      <c r="DO55" s="186"/>
      <c r="DP55" s="186"/>
      <c r="DQ55" s="186"/>
      <c r="DR55" s="186"/>
      <c r="DS55" s="186"/>
      <c r="DT55" s="186"/>
    </row>
    <row r="56" spans="1:124" x14ac:dyDescent="0.3">
      <c r="A56" s="168">
        <f t="shared" si="321"/>
        <v>60</v>
      </c>
      <c r="B56" s="21" t="s">
        <v>263</v>
      </c>
      <c r="D56" s="88">
        <f t="shared" si="259"/>
        <v>0</v>
      </c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  <c r="BE56" s="186"/>
      <c r="BF56" s="186"/>
      <c r="BG56" s="186"/>
      <c r="BH56" s="186"/>
      <c r="BI56" s="186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6"/>
      <c r="CK56" s="186"/>
      <c r="CL56" s="186"/>
      <c r="CM56" s="186"/>
      <c r="CN56" s="186"/>
      <c r="CO56" s="186"/>
      <c r="CP56" s="186"/>
      <c r="CQ56" s="186"/>
      <c r="CR56" s="186"/>
      <c r="CS56" s="186"/>
      <c r="CT56" s="186"/>
      <c r="CU56" s="186"/>
      <c r="CV56" s="186"/>
      <c r="CW56" s="186"/>
      <c r="CX56" s="186"/>
      <c r="CY56" s="186"/>
      <c r="CZ56" s="186"/>
      <c r="DA56" s="186"/>
      <c r="DB56" s="186"/>
      <c r="DC56" s="186"/>
      <c r="DD56" s="186"/>
      <c r="DE56" s="186"/>
      <c r="DF56" s="186"/>
      <c r="DG56" s="186"/>
      <c r="DH56" s="186"/>
      <c r="DI56" s="186"/>
      <c r="DJ56" s="186"/>
      <c r="DK56" s="186"/>
      <c r="DL56" s="186"/>
      <c r="DM56" s="186"/>
      <c r="DN56" s="186"/>
      <c r="DO56" s="186"/>
      <c r="DP56" s="186"/>
      <c r="DQ56" s="186"/>
      <c r="DR56" s="186"/>
      <c r="DS56" s="186"/>
      <c r="DT56" s="186"/>
    </row>
    <row r="57" spans="1:124" x14ac:dyDescent="0.3">
      <c r="A57" s="168">
        <f t="shared" si="321"/>
        <v>61</v>
      </c>
      <c r="B57" s="21" t="s">
        <v>266</v>
      </c>
      <c r="D57" s="88">
        <f t="shared" si="259"/>
        <v>0</v>
      </c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86"/>
      <c r="BC57" s="186"/>
      <c r="BD57" s="186"/>
      <c r="BE57" s="186"/>
      <c r="BF57" s="186"/>
      <c r="BG57" s="186"/>
      <c r="BH57" s="186"/>
      <c r="BI57" s="186"/>
      <c r="BJ57" s="186"/>
      <c r="BK57" s="186"/>
      <c r="BL57" s="186"/>
      <c r="BM57" s="186"/>
      <c r="BN57" s="186"/>
      <c r="BO57" s="186"/>
      <c r="BP57" s="186"/>
      <c r="BQ57" s="186"/>
      <c r="BR57" s="186"/>
      <c r="BS57" s="186"/>
      <c r="BT57" s="186"/>
      <c r="BU57" s="186"/>
      <c r="BV57" s="186"/>
      <c r="BW57" s="186"/>
      <c r="BX57" s="186"/>
      <c r="BY57" s="186"/>
      <c r="BZ57" s="186"/>
      <c r="CA57" s="186"/>
      <c r="CB57" s="186"/>
      <c r="CC57" s="186"/>
      <c r="CD57" s="186"/>
      <c r="CE57" s="186"/>
      <c r="CF57" s="186"/>
      <c r="CG57" s="186"/>
      <c r="CH57" s="186"/>
      <c r="CI57" s="186"/>
      <c r="CJ57" s="186"/>
      <c r="CK57" s="186"/>
      <c r="CL57" s="186"/>
      <c r="CM57" s="186"/>
      <c r="CN57" s="186"/>
      <c r="CO57" s="186"/>
      <c r="CP57" s="186"/>
      <c r="CQ57" s="186"/>
      <c r="CR57" s="186"/>
      <c r="CS57" s="186"/>
      <c r="CT57" s="186"/>
      <c r="CU57" s="186"/>
      <c r="CV57" s="186"/>
      <c r="CW57" s="186"/>
      <c r="CX57" s="186"/>
      <c r="CY57" s="186"/>
      <c r="CZ57" s="186"/>
      <c r="DA57" s="186"/>
      <c r="DB57" s="186"/>
      <c r="DC57" s="186"/>
      <c r="DD57" s="186"/>
      <c r="DE57" s="186"/>
      <c r="DF57" s="186"/>
      <c r="DG57" s="186"/>
      <c r="DH57" s="186"/>
      <c r="DI57" s="186"/>
      <c r="DJ57" s="186"/>
      <c r="DK57" s="186"/>
      <c r="DL57" s="186"/>
      <c r="DM57" s="186"/>
      <c r="DN57" s="186"/>
      <c r="DO57" s="186"/>
      <c r="DP57" s="186"/>
      <c r="DQ57" s="186"/>
      <c r="DR57" s="186"/>
      <c r="DS57" s="186"/>
      <c r="DT57" s="186"/>
    </row>
    <row r="58" spans="1:124" x14ac:dyDescent="0.3">
      <c r="A58" s="168">
        <f t="shared" si="321"/>
        <v>62</v>
      </c>
      <c r="B58" s="21" t="s">
        <v>268</v>
      </c>
      <c r="D58" s="88">
        <f t="shared" si="259"/>
        <v>0</v>
      </c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86"/>
      <c r="BC58" s="186"/>
      <c r="BD58" s="186"/>
      <c r="BE58" s="186"/>
      <c r="BF58" s="186"/>
      <c r="BG58" s="186"/>
      <c r="BH58" s="186"/>
      <c r="BI58" s="186"/>
      <c r="BJ58" s="186"/>
      <c r="BK58" s="186"/>
      <c r="BL58" s="186"/>
      <c r="BM58" s="186"/>
      <c r="BN58" s="186"/>
      <c r="BO58" s="186"/>
      <c r="BP58" s="186"/>
      <c r="BQ58" s="186"/>
      <c r="BR58" s="186"/>
      <c r="BS58" s="186"/>
      <c r="BT58" s="186"/>
      <c r="BU58" s="186"/>
      <c r="BV58" s="186"/>
      <c r="BW58" s="186"/>
      <c r="BX58" s="186"/>
      <c r="BY58" s="186"/>
      <c r="BZ58" s="186"/>
      <c r="CA58" s="186"/>
      <c r="CB58" s="186"/>
      <c r="CC58" s="186"/>
      <c r="CD58" s="186"/>
      <c r="CE58" s="186"/>
      <c r="CF58" s="186"/>
      <c r="CG58" s="186"/>
      <c r="CH58" s="186"/>
      <c r="CI58" s="186"/>
      <c r="CJ58" s="186"/>
      <c r="CK58" s="186"/>
      <c r="CL58" s="186"/>
      <c r="CM58" s="186"/>
      <c r="CN58" s="186"/>
      <c r="CO58" s="186"/>
      <c r="CP58" s="186"/>
      <c r="CQ58" s="186"/>
      <c r="CR58" s="186"/>
      <c r="CS58" s="186"/>
      <c r="CT58" s="186"/>
      <c r="CU58" s="186"/>
      <c r="CV58" s="186"/>
      <c r="CW58" s="186"/>
      <c r="CX58" s="186"/>
      <c r="CY58" s="186"/>
      <c r="CZ58" s="186"/>
      <c r="DA58" s="186"/>
      <c r="DB58" s="186"/>
      <c r="DC58" s="186"/>
      <c r="DD58" s="186"/>
      <c r="DE58" s="186"/>
      <c r="DF58" s="186"/>
      <c r="DG58" s="186"/>
      <c r="DH58" s="186"/>
      <c r="DI58" s="186"/>
      <c r="DJ58" s="186"/>
      <c r="DK58" s="186"/>
      <c r="DL58" s="186"/>
      <c r="DM58" s="186"/>
      <c r="DN58" s="186"/>
      <c r="DO58" s="186"/>
      <c r="DP58" s="186"/>
      <c r="DQ58" s="186"/>
      <c r="DR58" s="186"/>
      <c r="DS58" s="186"/>
      <c r="DT58" s="186"/>
    </row>
    <row r="59" spans="1:124" x14ac:dyDescent="0.3">
      <c r="A59" s="168"/>
      <c r="B59" s="286" t="s">
        <v>682</v>
      </c>
      <c r="D59" s="88">
        <f t="shared" si="259"/>
        <v>0</v>
      </c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86"/>
      <c r="BC59" s="186"/>
      <c r="BD59" s="186"/>
      <c r="BE59" s="186"/>
      <c r="BF59" s="186"/>
      <c r="BG59" s="186"/>
      <c r="BH59" s="186"/>
      <c r="BI59" s="186"/>
      <c r="BJ59" s="186"/>
      <c r="BK59" s="186"/>
      <c r="BL59" s="186"/>
      <c r="BM59" s="186"/>
      <c r="BN59" s="186"/>
      <c r="BO59" s="186"/>
      <c r="BP59" s="186"/>
      <c r="BQ59" s="186"/>
      <c r="BR59" s="186"/>
      <c r="BS59" s="186"/>
      <c r="BT59" s="186"/>
      <c r="BU59" s="186"/>
      <c r="BV59" s="186"/>
      <c r="BW59" s="186"/>
      <c r="BX59" s="186"/>
      <c r="BY59" s="186"/>
      <c r="BZ59" s="186"/>
      <c r="CA59" s="186"/>
      <c r="CB59" s="186"/>
      <c r="CC59" s="186"/>
      <c r="CD59" s="186"/>
      <c r="CE59" s="186"/>
      <c r="CF59" s="186"/>
      <c r="CG59" s="186"/>
      <c r="CH59" s="186"/>
      <c r="CI59" s="186"/>
      <c r="CJ59" s="186"/>
      <c r="CK59" s="186"/>
      <c r="CL59" s="186"/>
      <c r="CM59" s="186"/>
      <c r="CN59" s="186"/>
      <c r="CO59" s="186"/>
      <c r="CP59" s="186"/>
      <c r="CQ59" s="186"/>
      <c r="CR59" s="186"/>
      <c r="CS59" s="186"/>
      <c r="CT59" s="186"/>
      <c r="CU59" s="186"/>
      <c r="CV59" s="186"/>
      <c r="CW59" s="186"/>
      <c r="CX59" s="186"/>
      <c r="CY59" s="186"/>
      <c r="CZ59" s="186"/>
      <c r="DA59" s="186"/>
      <c r="DB59" s="186"/>
      <c r="DC59" s="186"/>
      <c r="DD59" s="186"/>
      <c r="DE59" s="186"/>
      <c r="DF59" s="186"/>
      <c r="DG59" s="186"/>
      <c r="DH59" s="186"/>
      <c r="DI59" s="186"/>
      <c r="DJ59" s="186"/>
      <c r="DK59" s="186"/>
      <c r="DL59" s="186"/>
      <c r="DM59" s="186"/>
      <c r="DN59" s="186"/>
      <c r="DO59" s="186"/>
      <c r="DP59" s="186"/>
      <c r="DQ59" s="186"/>
      <c r="DR59" s="186"/>
      <c r="DS59" s="186"/>
      <c r="DT59" s="186"/>
    </row>
    <row r="60" spans="1:124" x14ac:dyDescent="0.3">
      <c r="A60" s="168"/>
      <c r="B60" s="286" t="s">
        <v>681</v>
      </c>
      <c r="D60" s="88">
        <f t="shared" si="259"/>
        <v>0</v>
      </c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  <c r="AQ60" s="186"/>
      <c r="AR60" s="186"/>
      <c r="AS60" s="186"/>
      <c r="AT60" s="186"/>
      <c r="AU60" s="186"/>
      <c r="AV60" s="186"/>
      <c r="AW60" s="186"/>
      <c r="AX60" s="186"/>
      <c r="AY60" s="186"/>
      <c r="AZ60" s="186"/>
      <c r="BA60" s="186"/>
      <c r="BB60" s="186"/>
      <c r="BC60" s="186"/>
      <c r="BD60" s="186"/>
      <c r="BE60" s="186"/>
      <c r="BF60" s="186"/>
      <c r="BG60" s="186"/>
      <c r="BH60" s="186"/>
      <c r="BI60" s="186"/>
      <c r="BJ60" s="186"/>
      <c r="BK60" s="186"/>
      <c r="BL60" s="186"/>
      <c r="BM60" s="186"/>
      <c r="BN60" s="186"/>
      <c r="BO60" s="186"/>
      <c r="BP60" s="186"/>
      <c r="BQ60" s="186"/>
      <c r="BR60" s="186"/>
      <c r="BS60" s="186"/>
      <c r="BT60" s="186"/>
      <c r="BU60" s="186"/>
      <c r="BV60" s="186"/>
      <c r="BW60" s="186"/>
      <c r="BX60" s="186"/>
      <c r="BY60" s="186"/>
      <c r="BZ60" s="186"/>
      <c r="CA60" s="186"/>
      <c r="CB60" s="186"/>
      <c r="CC60" s="186"/>
      <c r="CD60" s="186"/>
      <c r="CE60" s="186"/>
      <c r="CF60" s="186"/>
      <c r="CG60" s="186"/>
      <c r="CH60" s="186"/>
      <c r="CI60" s="186"/>
      <c r="CJ60" s="186"/>
      <c r="CK60" s="186"/>
      <c r="CL60" s="186"/>
      <c r="CM60" s="186"/>
      <c r="CN60" s="186"/>
      <c r="CO60" s="186"/>
      <c r="CP60" s="186"/>
      <c r="CQ60" s="186"/>
      <c r="CR60" s="186"/>
      <c r="CS60" s="186"/>
      <c r="CT60" s="186"/>
      <c r="CU60" s="186"/>
      <c r="CV60" s="186"/>
      <c r="CW60" s="186"/>
      <c r="CX60" s="186"/>
      <c r="CY60" s="186"/>
      <c r="CZ60" s="186"/>
      <c r="DA60" s="186"/>
      <c r="DB60" s="186"/>
      <c r="DC60" s="186"/>
      <c r="DD60" s="186"/>
      <c r="DE60" s="186"/>
      <c r="DF60" s="186"/>
      <c r="DG60" s="186"/>
      <c r="DH60" s="186"/>
      <c r="DI60" s="186"/>
      <c r="DJ60" s="186"/>
      <c r="DK60" s="186"/>
      <c r="DL60" s="186"/>
      <c r="DM60" s="186"/>
      <c r="DN60" s="186"/>
      <c r="DO60" s="186"/>
      <c r="DP60" s="186"/>
      <c r="DQ60" s="186"/>
      <c r="DR60" s="186"/>
      <c r="DS60" s="186"/>
      <c r="DT60" s="186"/>
    </row>
    <row r="61" spans="1:124" x14ac:dyDescent="0.3">
      <c r="B61" s="21"/>
      <c r="D61" s="88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89"/>
      <c r="CT61" s="89"/>
      <c r="CU61" s="89"/>
      <c r="CV61" s="89"/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</row>
    <row r="62" spans="1:124" x14ac:dyDescent="0.3">
      <c r="B62" s="31" t="s">
        <v>269</v>
      </c>
      <c r="C62" s="32"/>
      <c r="D62" s="86">
        <f t="shared" ref="D62:D75" si="322">SUM(E62:DT62)</f>
        <v>0</v>
      </c>
      <c r="E62" s="87">
        <f>SUM(E63:E75)</f>
        <v>0</v>
      </c>
      <c r="F62" s="87">
        <f t="shared" ref="F62:BL62" si="323">SUM(F63:F75)</f>
        <v>0</v>
      </c>
      <c r="G62" s="87">
        <f t="shared" si="323"/>
        <v>0</v>
      </c>
      <c r="H62" s="87">
        <f t="shared" si="323"/>
        <v>0</v>
      </c>
      <c r="I62" s="87">
        <f t="shared" si="323"/>
        <v>0</v>
      </c>
      <c r="J62" s="87">
        <f t="shared" si="323"/>
        <v>0</v>
      </c>
      <c r="K62" s="87">
        <f t="shared" si="323"/>
        <v>0</v>
      </c>
      <c r="L62" s="87">
        <f t="shared" si="323"/>
        <v>0</v>
      </c>
      <c r="M62" s="87">
        <f t="shared" si="323"/>
        <v>0</v>
      </c>
      <c r="N62" s="87">
        <f t="shared" si="323"/>
        <v>0</v>
      </c>
      <c r="O62" s="87">
        <f t="shared" si="323"/>
        <v>0</v>
      </c>
      <c r="P62" s="87">
        <f t="shared" si="323"/>
        <v>0</v>
      </c>
      <c r="Q62" s="87">
        <f t="shared" si="323"/>
        <v>0</v>
      </c>
      <c r="R62" s="87">
        <f t="shared" si="323"/>
        <v>0</v>
      </c>
      <c r="S62" s="87">
        <f t="shared" si="323"/>
        <v>0</v>
      </c>
      <c r="T62" s="87">
        <f t="shared" si="323"/>
        <v>0</v>
      </c>
      <c r="U62" s="87">
        <f t="shared" si="323"/>
        <v>0</v>
      </c>
      <c r="V62" s="87">
        <f t="shared" si="323"/>
        <v>0</v>
      </c>
      <c r="W62" s="87">
        <f t="shared" si="323"/>
        <v>0</v>
      </c>
      <c r="X62" s="87">
        <f t="shared" si="323"/>
        <v>0</v>
      </c>
      <c r="Y62" s="87">
        <f t="shared" si="323"/>
        <v>0</v>
      </c>
      <c r="Z62" s="87">
        <f t="shared" si="323"/>
        <v>0</v>
      </c>
      <c r="AA62" s="87">
        <f t="shared" si="323"/>
        <v>0</v>
      </c>
      <c r="AB62" s="87">
        <f t="shared" si="323"/>
        <v>0</v>
      </c>
      <c r="AC62" s="87">
        <f t="shared" si="323"/>
        <v>0</v>
      </c>
      <c r="AD62" s="87">
        <f t="shared" si="323"/>
        <v>0</v>
      </c>
      <c r="AE62" s="87">
        <f t="shared" si="323"/>
        <v>0</v>
      </c>
      <c r="AF62" s="87">
        <f t="shared" si="323"/>
        <v>0</v>
      </c>
      <c r="AG62" s="87">
        <f t="shared" si="323"/>
        <v>0</v>
      </c>
      <c r="AH62" s="87">
        <f t="shared" si="323"/>
        <v>0</v>
      </c>
      <c r="AI62" s="87">
        <f t="shared" si="323"/>
        <v>0</v>
      </c>
      <c r="AJ62" s="87">
        <f t="shared" si="323"/>
        <v>0</v>
      </c>
      <c r="AK62" s="87">
        <f t="shared" si="323"/>
        <v>0</v>
      </c>
      <c r="AL62" s="87">
        <f t="shared" si="323"/>
        <v>0</v>
      </c>
      <c r="AM62" s="87">
        <f t="shared" si="323"/>
        <v>0</v>
      </c>
      <c r="AN62" s="87">
        <f t="shared" si="323"/>
        <v>0</v>
      </c>
      <c r="AO62" s="87">
        <f t="shared" si="323"/>
        <v>0</v>
      </c>
      <c r="AP62" s="87">
        <f t="shared" si="323"/>
        <v>0</v>
      </c>
      <c r="AQ62" s="87">
        <f t="shared" si="323"/>
        <v>0</v>
      </c>
      <c r="AR62" s="87">
        <f t="shared" si="323"/>
        <v>0</v>
      </c>
      <c r="AS62" s="87">
        <f t="shared" si="323"/>
        <v>0</v>
      </c>
      <c r="AT62" s="87">
        <f t="shared" si="323"/>
        <v>0</v>
      </c>
      <c r="AU62" s="87">
        <f t="shared" si="323"/>
        <v>0</v>
      </c>
      <c r="AV62" s="87">
        <f t="shared" si="323"/>
        <v>0</v>
      </c>
      <c r="AW62" s="87">
        <f t="shared" si="323"/>
        <v>0</v>
      </c>
      <c r="AX62" s="87">
        <f t="shared" si="323"/>
        <v>0</v>
      </c>
      <c r="AY62" s="87">
        <f t="shared" si="323"/>
        <v>0</v>
      </c>
      <c r="AZ62" s="87">
        <f t="shared" si="323"/>
        <v>0</v>
      </c>
      <c r="BA62" s="87">
        <f t="shared" si="323"/>
        <v>0</v>
      </c>
      <c r="BB62" s="87">
        <f t="shared" si="323"/>
        <v>0</v>
      </c>
      <c r="BC62" s="87">
        <f t="shared" si="323"/>
        <v>0</v>
      </c>
      <c r="BD62" s="87">
        <f t="shared" si="323"/>
        <v>0</v>
      </c>
      <c r="BE62" s="87">
        <f t="shared" si="323"/>
        <v>0</v>
      </c>
      <c r="BF62" s="87">
        <f t="shared" si="323"/>
        <v>0</v>
      </c>
      <c r="BG62" s="87">
        <f t="shared" si="323"/>
        <v>0</v>
      </c>
      <c r="BH62" s="87">
        <f t="shared" si="323"/>
        <v>0</v>
      </c>
      <c r="BI62" s="87">
        <f t="shared" si="323"/>
        <v>0</v>
      </c>
      <c r="BJ62" s="87">
        <f t="shared" si="323"/>
        <v>0</v>
      </c>
      <c r="BK62" s="87">
        <f t="shared" si="323"/>
        <v>0</v>
      </c>
      <c r="BL62" s="87">
        <f t="shared" si="323"/>
        <v>0</v>
      </c>
      <c r="BM62" s="87">
        <f t="shared" ref="BM62" si="324">SUM(BM63:BM75)</f>
        <v>0</v>
      </c>
      <c r="BN62" s="87">
        <f t="shared" ref="BN62" si="325">SUM(BN63:BN75)</f>
        <v>0</v>
      </c>
      <c r="BO62" s="87">
        <f t="shared" ref="BO62" si="326">SUM(BO63:BO75)</f>
        <v>0</v>
      </c>
      <c r="BP62" s="87">
        <f t="shared" ref="BP62" si="327">SUM(BP63:BP75)</f>
        <v>0</v>
      </c>
      <c r="BQ62" s="87">
        <f t="shared" ref="BQ62" si="328">SUM(BQ63:BQ75)</f>
        <v>0</v>
      </c>
      <c r="BR62" s="87">
        <f t="shared" ref="BR62" si="329">SUM(BR63:BR75)</f>
        <v>0</v>
      </c>
      <c r="BS62" s="87">
        <f t="shared" ref="BS62" si="330">SUM(BS63:BS75)</f>
        <v>0</v>
      </c>
      <c r="BT62" s="87">
        <f t="shared" ref="BT62" si="331">SUM(BT63:BT75)</f>
        <v>0</v>
      </c>
      <c r="BU62" s="87">
        <f t="shared" ref="BU62" si="332">SUM(BU63:BU75)</f>
        <v>0</v>
      </c>
      <c r="BV62" s="87">
        <f t="shared" ref="BV62" si="333">SUM(BV63:BV75)</f>
        <v>0</v>
      </c>
      <c r="BW62" s="87">
        <f t="shared" ref="BW62" si="334">SUM(BW63:BW75)</f>
        <v>0</v>
      </c>
      <c r="BX62" s="87">
        <f t="shared" ref="BX62" si="335">SUM(BX63:BX75)</f>
        <v>0</v>
      </c>
      <c r="BY62" s="87">
        <f t="shared" ref="BY62" si="336">SUM(BY63:BY75)</f>
        <v>0</v>
      </c>
      <c r="BZ62" s="87">
        <f t="shared" ref="BZ62" si="337">SUM(BZ63:BZ75)</f>
        <v>0</v>
      </c>
      <c r="CA62" s="87">
        <f t="shared" ref="CA62" si="338">SUM(CA63:CA75)</f>
        <v>0</v>
      </c>
      <c r="CB62" s="87">
        <f t="shared" ref="CB62" si="339">SUM(CB63:CB75)</f>
        <v>0</v>
      </c>
      <c r="CC62" s="87">
        <f t="shared" ref="CC62" si="340">SUM(CC63:CC75)</f>
        <v>0</v>
      </c>
      <c r="CD62" s="87">
        <f t="shared" ref="CD62" si="341">SUM(CD63:CD75)</f>
        <v>0</v>
      </c>
      <c r="CE62" s="87">
        <f t="shared" ref="CE62" si="342">SUM(CE63:CE75)</f>
        <v>0</v>
      </c>
      <c r="CF62" s="87">
        <f t="shared" ref="CF62" si="343">SUM(CF63:CF75)</f>
        <v>0</v>
      </c>
      <c r="CG62" s="87">
        <f t="shared" ref="CG62" si="344">SUM(CG63:CG75)</f>
        <v>0</v>
      </c>
      <c r="CH62" s="87">
        <f t="shared" ref="CH62" si="345">SUM(CH63:CH75)</f>
        <v>0</v>
      </c>
      <c r="CI62" s="87">
        <f t="shared" ref="CI62" si="346">SUM(CI63:CI75)</f>
        <v>0</v>
      </c>
      <c r="CJ62" s="87">
        <f t="shared" ref="CJ62" si="347">SUM(CJ63:CJ75)</f>
        <v>0</v>
      </c>
      <c r="CK62" s="87">
        <f t="shared" ref="CK62" si="348">SUM(CK63:CK75)</f>
        <v>0</v>
      </c>
      <c r="CL62" s="87">
        <f t="shared" ref="CL62" si="349">SUM(CL63:CL75)</f>
        <v>0</v>
      </c>
      <c r="CM62" s="87">
        <f t="shared" ref="CM62" si="350">SUM(CM63:CM75)</f>
        <v>0</v>
      </c>
      <c r="CN62" s="87">
        <f t="shared" ref="CN62" si="351">SUM(CN63:CN75)</f>
        <v>0</v>
      </c>
      <c r="CO62" s="87">
        <f t="shared" ref="CO62" si="352">SUM(CO63:CO75)</f>
        <v>0</v>
      </c>
      <c r="CP62" s="87">
        <f t="shared" ref="CP62" si="353">SUM(CP63:CP75)</f>
        <v>0</v>
      </c>
      <c r="CQ62" s="87">
        <f t="shared" ref="CQ62" si="354">SUM(CQ63:CQ75)</f>
        <v>0</v>
      </c>
      <c r="CR62" s="87">
        <f t="shared" ref="CR62" si="355">SUM(CR63:CR75)</f>
        <v>0</v>
      </c>
      <c r="CS62" s="87">
        <f t="shared" ref="CS62" si="356">SUM(CS63:CS75)</f>
        <v>0</v>
      </c>
      <c r="CT62" s="87">
        <f t="shared" ref="CT62" si="357">SUM(CT63:CT75)</f>
        <v>0</v>
      </c>
      <c r="CU62" s="87">
        <f t="shared" ref="CU62" si="358">SUM(CU63:CU75)</f>
        <v>0</v>
      </c>
      <c r="CV62" s="87">
        <f t="shared" ref="CV62" si="359">SUM(CV63:CV75)</f>
        <v>0</v>
      </c>
      <c r="CW62" s="87">
        <f t="shared" ref="CW62" si="360">SUM(CW63:CW75)</f>
        <v>0</v>
      </c>
      <c r="CX62" s="87">
        <f t="shared" ref="CX62" si="361">SUM(CX63:CX75)</f>
        <v>0</v>
      </c>
      <c r="CY62" s="87">
        <f t="shared" ref="CY62" si="362">SUM(CY63:CY75)</f>
        <v>0</v>
      </c>
      <c r="CZ62" s="87">
        <f t="shared" ref="CZ62" si="363">SUM(CZ63:CZ75)</f>
        <v>0</v>
      </c>
      <c r="DA62" s="87">
        <f t="shared" ref="DA62" si="364">SUM(DA63:DA75)</f>
        <v>0</v>
      </c>
      <c r="DB62" s="87">
        <f t="shared" ref="DB62" si="365">SUM(DB63:DB75)</f>
        <v>0</v>
      </c>
      <c r="DC62" s="87">
        <f t="shared" ref="DC62" si="366">SUM(DC63:DC75)</f>
        <v>0</v>
      </c>
      <c r="DD62" s="87">
        <f t="shared" ref="DD62" si="367">SUM(DD63:DD75)</f>
        <v>0</v>
      </c>
      <c r="DE62" s="87">
        <f t="shared" ref="DE62" si="368">SUM(DE63:DE75)</f>
        <v>0</v>
      </c>
      <c r="DF62" s="87">
        <f t="shared" ref="DF62" si="369">SUM(DF63:DF75)</f>
        <v>0</v>
      </c>
      <c r="DG62" s="87">
        <f t="shared" ref="DG62" si="370">SUM(DG63:DG75)</f>
        <v>0</v>
      </c>
      <c r="DH62" s="87">
        <f t="shared" ref="DH62" si="371">SUM(DH63:DH75)</f>
        <v>0</v>
      </c>
      <c r="DI62" s="87">
        <f t="shared" ref="DI62" si="372">SUM(DI63:DI75)</f>
        <v>0</v>
      </c>
      <c r="DJ62" s="87">
        <f t="shared" ref="DJ62" si="373">SUM(DJ63:DJ75)</f>
        <v>0</v>
      </c>
      <c r="DK62" s="87">
        <f t="shared" ref="DK62" si="374">SUM(DK63:DK75)</f>
        <v>0</v>
      </c>
      <c r="DL62" s="87">
        <f t="shared" ref="DL62" si="375">SUM(DL63:DL75)</f>
        <v>0</v>
      </c>
      <c r="DM62" s="87">
        <f t="shared" ref="DM62" si="376">SUM(DM63:DM75)</f>
        <v>0</v>
      </c>
      <c r="DN62" s="87">
        <f t="shared" ref="DN62" si="377">SUM(DN63:DN75)</f>
        <v>0</v>
      </c>
      <c r="DO62" s="87">
        <f t="shared" ref="DO62" si="378">SUM(DO63:DO75)</f>
        <v>0</v>
      </c>
      <c r="DP62" s="87">
        <f t="shared" ref="DP62" si="379">SUM(DP63:DP75)</f>
        <v>0</v>
      </c>
      <c r="DQ62" s="87">
        <f t="shared" ref="DQ62" si="380">SUM(DQ63:DQ75)</f>
        <v>0</v>
      </c>
      <c r="DR62" s="87">
        <f t="shared" ref="DR62" si="381">SUM(DR63:DR75)</f>
        <v>0</v>
      </c>
      <c r="DS62" s="87">
        <f t="shared" ref="DS62" si="382">SUM(DS63:DS75)</f>
        <v>0</v>
      </c>
      <c r="DT62" s="87">
        <f t="shared" ref="DT62" si="383">SUM(DT63:DT75)</f>
        <v>0</v>
      </c>
    </row>
    <row r="63" spans="1:124" x14ac:dyDescent="0.3">
      <c r="A63" s="168">
        <f>A58+1</f>
        <v>63</v>
      </c>
      <c r="B63" s="21" t="s">
        <v>270</v>
      </c>
      <c r="D63" s="88">
        <f t="shared" si="322"/>
        <v>0</v>
      </c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86"/>
      <c r="BC63" s="186"/>
      <c r="BD63" s="186"/>
      <c r="BE63" s="186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  <c r="CB63" s="186"/>
      <c r="CC63" s="186"/>
      <c r="CD63" s="186"/>
      <c r="CE63" s="186"/>
      <c r="CF63" s="186"/>
      <c r="CG63" s="186"/>
      <c r="CH63" s="186"/>
      <c r="CI63" s="186"/>
      <c r="CJ63" s="186"/>
      <c r="CK63" s="186"/>
      <c r="CL63" s="186"/>
      <c r="CM63" s="186"/>
      <c r="CN63" s="186"/>
      <c r="CO63" s="186"/>
      <c r="CP63" s="186"/>
      <c r="CQ63" s="186"/>
      <c r="CR63" s="186"/>
      <c r="CS63" s="186"/>
      <c r="CT63" s="186"/>
      <c r="CU63" s="186"/>
      <c r="CV63" s="186"/>
      <c r="CW63" s="186"/>
      <c r="CX63" s="186"/>
      <c r="CY63" s="186"/>
      <c r="CZ63" s="186"/>
      <c r="DA63" s="186"/>
      <c r="DB63" s="186"/>
      <c r="DC63" s="186"/>
      <c r="DD63" s="186"/>
      <c r="DE63" s="186"/>
      <c r="DF63" s="186"/>
      <c r="DG63" s="186"/>
      <c r="DH63" s="186"/>
      <c r="DI63" s="186"/>
      <c r="DJ63" s="186"/>
      <c r="DK63" s="186"/>
      <c r="DL63" s="186"/>
      <c r="DM63" s="186"/>
      <c r="DN63" s="186"/>
      <c r="DO63" s="186"/>
      <c r="DP63" s="186"/>
      <c r="DQ63" s="186"/>
      <c r="DR63" s="186"/>
      <c r="DS63" s="186"/>
      <c r="DT63" s="186"/>
    </row>
    <row r="64" spans="1:124" x14ac:dyDescent="0.3">
      <c r="A64" s="168">
        <f t="shared" ref="A64:A73" si="384">A63+1</f>
        <v>64</v>
      </c>
      <c r="B64" s="21" t="s">
        <v>271</v>
      </c>
      <c r="D64" s="88">
        <f t="shared" si="322"/>
        <v>0</v>
      </c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  <c r="AY64" s="186"/>
      <c r="AZ64" s="186"/>
      <c r="BA64" s="186"/>
      <c r="BB64" s="186"/>
      <c r="BC64" s="186"/>
      <c r="BD64" s="186"/>
      <c r="BE64" s="186"/>
      <c r="BF64" s="186"/>
      <c r="BG64" s="186"/>
      <c r="BH64" s="186"/>
      <c r="BI64" s="186"/>
      <c r="BJ64" s="186"/>
      <c r="BK64" s="186"/>
      <c r="BL64" s="186"/>
      <c r="BM64" s="186"/>
      <c r="BN64" s="186"/>
      <c r="BO64" s="186"/>
      <c r="BP64" s="186"/>
      <c r="BQ64" s="186"/>
      <c r="BR64" s="186"/>
      <c r="BS64" s="186"/>
      <c r="BT64" s="186"/>
      <c r="BU64" s="186"/>
      <c r="BV64" s="186"/>
      <c r="BW64" s="186"/>
      <c r="BX64" s="186"/>
      <c r="BY64" s="186"/>
      <c r="BZ64" s="186"/>
      <c r="CA64" s="186"/>
      <c r="CB64" s="186"/>
      <c r="CC64" s="186"/>
      <c r="CD64" s="186"/>
      <c r="CE64" s="186"/>
      <c r="CF64" s="186"/>
      <c r="CG64" s="186"/>
      <c r="CH64" s="186"/>
      <c r="CI64" s="186"/>
      <c r="CJ64" s="186"/>
      <c r="CK64" s="186"/>
      <c r="CL64" s="186"/>
      <c r="CM64" s="186"/>
      <c r="CN64" s="186"/>
      <c r="CO64" s="186"/>
      <c r="CP64" s="186"/>
      <c r="CQ64" s="186"/>
      <c r="CR64" s="186"/>
      <c r="CS64" s="186"/>
      <c r="CT64" s="186"/>
      <c r="CU64" s="186"/>
      <c r="CV64" s="186"/>
      <c r="CW64" s="186"/>
      <c r="CX64" s="186"/>
      <c r="CY64" s="186"/>
      <c r="CZ64" s="186"/>
      <c r="DA64" s="186"/>
      <c r="DB64" s="186"/>
      <c r="DC64" s="186"/>
      <c r="DD64" s="186"/>
      <c r="DE64" s="186"/>
      <c r="DF64" s="186"/>
      <c r="DG64" s="186"/>
      <c r="DH64" s="186"/>
      <c r="DI64" s="186"/>
      <c r="DJ64" s="186"/>
      <c r="DK64" s="186"/>
      <c r="DL64" s="186"/>
      <c r="DM64" s="186"/>
      <c r="DN64" s="186"/>
      <c r="DO64" s="186"/>
      <c r="DP64" s="186"/>
      <c r="DQ64" s="186"/>
      <c r="DR64" s="186"/>
      <c r="DS64" s="186"/>
      <c r="DT64" s="186"/>
    </row>
    <row r="65" spans="1:124" x14ac:dyDescent="0.3">
      <c r="A65" s="168">
        <f t="shared" si="384"/>
        <v>65</v>
      </c>
      <c r="B65" s="21" t="s">
        <v>272</v>
      </c>
      <c r="D65" s="88">
        <f t="shared" si="322"/>
        <v>0</v>
      </c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86"/>
      <c r="BC65" s="186"/>
      <c r="BD65" s="186"/>
      <c r="BE65" s="186"/>
      <c r="BF65" s="186"/>
      <c r="BG65" s="186"/>
      <c r="BH65" s="186"/>
      <c r="BI65" s="186"/>
      <c r="BJ65" s="186"/>
      <c r="BK65" s="186"/>
      <c r="BL65" s="186"/>
      <c r="BM65" s="186"/>
      <c r="BN65" s="186"/>
      <c r="BO65" s="186"/>
      <c r="BP65" s="186"/>
      <c r="BQ65" s="186"/>
      <c r="BR65" s="186"/>
      <c r="BS65" s="186"/>
      <c r="BT65" s="186"/>
      <c r="BU65" s="186"/>
      <c r="BV65" s="186"/>
      <c r="BW65" s="186"/>
      <c r="BX65" s="186"/>
      <c r="BY65" s="186"/>
      <c r="BZ65" s="186"/>
      <c r="CA65" s="186"/>
      <c r="CB65" s="186"/>
      <c r="CC65" s="186"/>
      <c r="CD65" s="186"/>
      <c r="CE65" s="186"/>
      <c r="CF65" s="186"/>
      <c r="CG65" s="186"/>
      <c r="CH65" s="186"/>
      <c r="CI65" s="186"/>
      <c r="CJ65" s="186"/>
      <c r="CK65" s="186"/>
      <c r="CL65" s="186"/>
      <c r="CM65" s="186"/>
      <c r="CN65" s="186"/>
      <c r="CO65" s="186"/>
      <c r="CP65" s="186"/>
      <c r="CQ65" s="186"/>
      <c r="CR65" s="186"/>
      <c r="CS65" s="186"/>
      <c r="CT65" s="186"/>
      <c r="CU65" s="186"/>
      <c r="CV65" s="186"/>
      <c r="CW65" s="186"/>
      <c r="CX65" s="186"/>
      <c r="CY65" s="186"/>
      <c r="CZ65" s="186"/>
      <c r="DA65" s="186"/>
      <c r="DB65" s="186"/>
      <c r="DC65" s="186"/>
      <c r="DD65" s="186"/>
      <c r="DE65" s="186"/>
      <c r="DF65" s="186"/>
      <c r="DG65" s="186"/>
      <c r="DH65" s="186"/>
      <c r="DI65" s="186"/>
      <c r="DJ65" s="186"/>
      <c r="DK65" s="186"/>
      <c r="DL65" s="186"/>
      <c r="DM65" s="186"/>
      <c r="DN65" s="186"/>
      <c r="DO65" s="186"/>
      <c r="DP65" s="186"/>
      <c r="DQ65" s="186"/>
      <c r="DR65" s="186"/>
      <c r="DS65" s="186"/>
      <c r="DT65" s="186"/>
    </row>
    <row r="66" spans="1:124" x14ac:dyDescent="0.3">
      <c r="A66" s="168">
        <f t="shared" si="384"/>
        <v>66</v>
      </c>
      <c r="B66" s="21" t="s">
        <v>273</v>
      </c>
      <c r="D66" s="88">
        <f t="shared" si="322"/>
        <v>0</v>
      </c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86"/>
      <c r="BC66" s="186"/>
      <c r="BD66" s="186"/>
      <c r="BE66" s="186"/>
      <c r="BF66" s="186"/>
      <c r="BG66" s="186"/>
      <c r="BH66" s="186"/>
      <c r="BI66" s="186"/>
      <c r="BJ66" s="186"/>
      <c r="BK66" s="186"/>
      <c r="BL66" s="186"/>
      <c r="BM66" s="186"/>
      <c r="BN66" s="186"/>
      <c r="BO66" s="186"/>
      <c r="BP66" s="186"/>
      <c r="BQ66" s="186"/>
      <c r="BR66" s="186"/>
      <c r="BS66" s="186"/>
      <c r="BT66" s="186"/>
      <c r="BU66" s="186"/>
      <c r="BV66" s="186"/>
      <c r="BW66" s="186"/>
      <c r="BX66" s="186"/>
      <c r="BY66" s="186"/>
      <c r="BZ66" s="186"/>
      <c r="CA66" s="186"/>
      <c r="CB66" s="186"/>
      <c r="CC66" s="186"/>
      <c r="CD66" s="186"/>
      <c r="CE66" s="186"/>
      <c r="CF66" s="186"/>
      <c r="CG66" s="186"/>
      <c r="CH66" s="186"/>
      <c r="CI66" s="186"/>
      <c r="CJ66" s="186"/>
      <c r="CK66" s="186"/>
      <c r="CL66" s="186"/>
      <c r="CM66" s="186"/>
      <c r="CN66" s="186"/>
      <c r="CO66" s="186"/>
      <c r="CP66" s="186"/>
      <c r="CQ66" s="186"/>
      <c r="CR66" s="186"/>
      <c r="CS66" s="186"/>
      <c r="CT66" s="186"/>
      <c r="CU66" s="186"/>
      <c r="CV66" s="186"/>
      <c r="CW66" s="186"/>
      <c r="CX66" s="186"/>
      <c r="CY66" s="186"/>
      <c r="CZ66" s="186"/>
      <c r="DA66" s="186"/>
      <c r="DB66" s="186"/>
      <c r="DC66" s="186"/>
      <c r="DD66" s="186"/>
      <c r="DE66" s="186"/>
      <c r="DF66" s="186"/>
      <c r="DG66" s="186"/>
      <c r="DH66" s="186"/>
      <c r="DI66" s="186"/>
      <c r="DJ66" s="186"/>
      <c r="DK66" s="186"/>
      <c r="DL66" s="186"/>
      <c r="DM66" s="186"/>
      <c r="DN66" s="186"/>
      <c r="DO66" s="186"/>
      <c r="DP66" s="186"/>
      <c r="DQ66" s="186"/>
      <c r="DR66" s="186"/>
      <c r="DS66" s="186"/>
      <c r="DT66" s="186"/>
    </row>
    <row r="67" spans="1:124" x14ac:dyDescent="0.3">
      <c r="A67" s="168">
        <f t="shared" si="384"/>
        <v>67</v>
      </c>
      <c r="B67" s="21" t="s">
        <v>274</v>
      </c>
      <c r="D67" s="88">
        <f t="shared" si="322"/>
        <v>0</v>
      </c>
      <c r="E67" s="186"/>
      <c r="F67" s="186"/>
      <c r="G67" s="186"/>
      <c r="H67" s="186"/>
      <c r="I67" s="186"/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  <c r="AH67" s="186"/>
      <c r="AI67" s="186"/>
      <c r="AJ67" s="186"/>
      <c r="AK67" s="186"/>
      <c r="AL67" s="186"/>
      <c r="AM67" s="186"/>
      <c r="AN67" s="186"/>
      <c r="AO67" s="186"/>
      <c r="AP67" s="186"/>
      <c r="AQ67" s="186"/>
      <c r="AR67" s="186"/>
      <c r="AS67" s="186"/>
      <c r="AT67" s="186"/>
      <c r="AU67" s="186"/>
      <c r="AV67" s="186"/>
      <c r="AW67" s="186"/>
      <c r="AX67" s="186"/>
      <c r="AY67" s="186"/>
      <c r="AZ67" s="186"/>
      <c r="BA67" s="186"/>
      <c r="BB67" s="186"/>
      <c r="BC67" s="186"/>
      <c r="BD67" s="186"/>
      <c r="BE67" s="186"/>
      <c r="BF67" s="186"/>
      <c r="BG67" s="186"/>
      <c r="BH67" s="186"/>
      <c r="BI67" s="186"/>
      <c r="BJ67" s="186"/>
      <c r="BK67" s="186"/>
      <c r="BL67" s="186"/>
      <c r="BM67" s="186"/>
      <c r="BN67" s="186"/>
      <c r="BO67" s="186"/>
      <c r="BP67" s="186"/>
      <c r="BQ67" s="186"/>
      <c r="BR67" s="186"/>
      <c r="BS67" s="186"/>
      <c r="BT67" s="186"/>
      <c r="BU67" s="186"/>
      <c r="BV67" s="186"/>
      <c r="BW67" s="186"/>
      <c r="BX67" s="186"/>
      <c r="BY67" s="186"/>
      <c r="BZ67" s="186"/>
      <c r="CA67" s="186"/>
      <c r="CB67" s="186"/>
      <c r="CC67" s="186"/>
      <c r="CD67" s="186"/>
      <c r="CE67" s="186"/>
      <c r="CF67" s="186"/>
      <c r="CG67" s="186"/>
      <c r="CH67" s="186"/>
      <c r="CI67" s="186"/>
      <c r="CJ67" s="186"/>
      <c r="CK67" s="186"/>
      <c r="CL67" s="186"/>
      <c r="CM67" s="186"/>
      <c r="CN67" s="186"/>
      <c r="CO67" s="186"/>
      <c r="CP67" s="186"/>
      <c r="CQ67" s="186"/>
      <c r="CR67" s="186"/>
      <c r="CS67" s="186"/>
      <c r="CT67" s="186"/>
      <c r="CU67" s="186"/>
      <c r="CV67" s="186"/>
      <c r="CW67" s="186"/>
      <c r="CX67" s="186"/>
      <c r="CY67" s="186"/>
      <c r="CZ67" s="186"/>
      <c r="DA67" s="186"/>
      <c r="DB67" s="186"/>
      <c r="DC67" s="186"/>
      <c r="DD67" s="186"/>
      <c r="DE67" s="186"/>
      <c r="DF67" s="186"/>
      <c r="DG67" s="186"/>
      <c r="DH67" s="186"/>
      <c r="DI67" s="186"/>
      <c r="DJ67" s="186"/>
      <c r="DK67" s="186"/>
      <c r="DL67" s="186"/>
      <c r="DM67" s="186"/>
      <c r="DN67" s="186"/>
      <c r="DO67" s="186"/>
      <c r="DP67" s="186"/>
      <c r="DQ67" s="186"/>
      <c r="DR67" s="186"/>
      <c r="DS67" s="186"/>
      <c r="DT67" s="186"/>
    </row>
    <row r="68" spans="1:124" x14ac:dyDescent="0.3">
      <c r="A68" s="168">
        <f t="shared" si="384"/>
        <v>68</v>
      </c>
      <c r="B68" s="21" t="s">
        <v>275</v>
      </c>
      <c r="D68" s="88">
        <f t="shared" si="322"/>
        <v>0</v>
      </c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86"/>
      <c r="AR68" s="186"/>
      <c r="AS68" s="186"/>
      <c r="AT68" s="186"/>
      <c r="AU68" s="186"/>
      <c r="AV68" s="186"/>
      <c r="AW68" s="186"/>
      <c r="AX68" s="186"/>
      <c r="AY68" s="186"/>
      <c r="AZ68" s="186"/>
      <c r="BA68" s="186"/>
      <c r="BB68" s="186"/>
      <c r="BC68" s="186"/>
      <c r="BD68" s="186"/>
      <c r="BE68" s="186"/>
      <c r="BF68" s="186"/>
      <c r="BG68" s="186"/>
      <c r="BH68" s="186"/>
      <c r="BI68" s="186"/>
      <c r="BJ68" s="186"/>
      <c r="BK68" s="186"/>
      <c r="BL68" s="186"/>
      <c r="BM68" s="186"/>
      <c r="BN68" s="186"/>
      <c r="BO68" s="186"/>
      <c r="BP68" s="186"/>
      <c r="BQ68" s="186"/>
      <c r="BR68" s="186"/>
      <c r="BS68" s="186"/>
      <c r="BT68" s="186"/>
      <c r="BU68" s="186"/>
      <c r="BV68" s="186"/>
      <c r="BW68" s="186"/>
      <c r="BX68" s="186"/>
      <c r="BY68" s="186"/>
      <c r="BZ68" s="186"/>
      <c r="CA68" s="186"/>
      <c r="CB68" s="186"/>
      <c r="CC68" s="186"/>
      <c r="CD68" s="186"/>
      <c r="CE68" s="186"/>
      <c r="CF68" s="186"/>
      <c r="CG68" s="186"/>
      <c r="CH68" s="186"/>
      <c r="CI68" s="186"/>
      <c r="CJ68" s="186"/>
      <c r="CK68" s="186"/>
      <c r="CL68" s="186"/>
      <c r="CM68" s="186"/>
      <c r="CN68" s="186"/>
      <c r="CO68" s="186"/>
      <c r="CP68" s="186"/>
      <c r="CQ68" s="186"/>
      <c r="CR68" s="186"/>
      <c r="CS68" s="186"/>
      <c r="CT68" s="186"/>
      <c r="CU68" s="186"/>
      <c r="CV68" s="186"/>
      <c r="CW68" s="186"/>
      <c r="CX68" s="186"/>
      <c r="CY68" s="186"/>
      <c r="CZ68" s="186"/>
      <c r="DA68" s="186"/>
      <c r="DB68" s="186"/>
      <c r="DC68" s="186"/>
      <c r="DD68" s="186"/>
      <c r="DE68" s="186"/>
      <c r="DF68" s="186"/>
      <c r="DG68" s="186"/>
      <c r="DH68" s="186"/>
      <c r="DI68" s="186"/>
      <c r="DJ68" s="186"/>
      <c r="DK68" s="186"/>
      <c r="DL68" s="186"/>
      <c r="DM68" s="186"/>
      <c r="DN68" s="186"/>
      <c r="DO68" s="186"/>
      <c r="DP68" s="186"/>
      <c r="DQ68" s="186"/>
      <c r="DR68" s="186"/>
      <c r="DS68" s="186"/>
      <c r="DT68" s="186"/>
    </row>
    <row r="69" spans="1:124" x14ac:dyDescent="0.3">
      <c r="A69" s="168">
        <f t="shared" si="384"/>
        <v>69</v>
      </c>
      <c r="B69" s="21" t="s">
        <v>282</v>
      </c>
      <c r="D69" s="88">
        <f t="shared" si="322"/>
        <v>0</v>
      </c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  <c r="AH69" s="186"/>
      <c r="AI69" s="186"/>
      <c r="AJ69" s="186"/>
      <c r="AK69" s="186"/>
      <c r="AL69" s="186"/>
      <c r="AM69" s="186"/>
      <c r="AN69" s="186"/>
      <c r="AO69" s="186"/>
      <c r="AP69" s="186"/>
      <c r="AQ69" s="186"/>
      <c r="AR69" s="186"/>
      <c r="AS69" s="186"/>
      <c r="AT69" s="186"/>
      <c r="AU69" s="186"/>
      <c r="AV69" s="186"/>
      <c r="AW69" s="186"/>
      <c r="AX69" s="186"/>
      <c r="AY69" s="186"/>
      <c r="AZ69" s="186"/>
      <c r="BA69" s="186"/>
      <c r="BB69" s="186"/>
      <c r="BC69" s="186"/>
      <c r="BD69" s="186"/>
      <c r="BE69" s="186"/>
      <c r="BF69" s="186"/>
      <c r="BG69" s="186"/>
      <c r="BH69" s="186"/>
      <c r="BI69" s="186"/>
      <c r="BJ69" s="186"/>
      <c r="BK69" s="186"/>
      <c r="BL69" s="186"/>
      <c r="BM69" s="186"/>
      <c r="BN69" s="186"/>
      <c r="BO69" s="186"/>
      <c r="BP69" s="186"/>
      <c r="BQ69" s="186"/>
      <c r="BR69" s="186"/>
      <c r="BS69" s="186"/>
      <c r="BT69" s="186"/>
      <c r="BU69" s="186"/>
      <c r="BV69" s="186"/>
      <c r="BW69" s="186"/>
      <c r="BX69" s="186"/>
      <c r="BY69" s="186"/>
      <c r="BZ69" s="186"/>
      <c r="CA69" s="186"/>
      <c r="CB69" s="186"/>
      <c r="CC69" s="186"/>
      <c r="CD69" s="186"/>
      <c r="CE69" s="186"/>
      <c r="CF69" s="186"/>
      <c r="CG69" s="186"/>
      <c r="CH69" s="186"/>
      <c r="CI69" s="186"/>
      <c r="CJ69" s="186"/>
      <c r="CK69" s="186"/>
      <c r="CL69" s="186"/>
      <c r="CM69" s="186"/>
      <c r="CN69" s="186"/>
      <c r="CO69" s="186"/>
      <c r="CP69" s="186"/>
      <c r="CQ69" s="186"/>
      <c r="CR69" s="186"/>
      <c r="CS69" s="186"/>
      <c r="CT69" s="186"/>
      <c r="CU69" s="186"/>
      <c r="CV69" s="186"/>
      <c r="CW69" s="186"/>
      <c r="CX69" s="186"/>
      <c r="CY69" s="186"/>
      <c r="CZ69" s="186"/>
      <c r="DA69" s="186"/>
      <c r="DB69" s="186"/>
      <c r="DC69" s="186"/>
      <c r="DD69" s="186"/>
      <c r="DE69" s="186"/>
      <c r="DF69" s="186"/>
      <c r="DG69" s="186"/>
      <c r="DH69" s="186"/>
      <c r="DI69" s="186"/>
      <c r="DJ69" s="186"/>
      <c r="DK69" s="186"/>
      <c r="DL69" s="186"/>
      <c r="DM69" s="186"/>
      <c r="DN69" s="186"/>
      <c r="DO69" s="186"/>
      <c r="DP69" s="186"/>
      <c r="DQ69" s="186"/>
      <c r="DR69" s="186"/>
      <c r="DS69" s="186"/>
      <c r="DT69" s="186"/>
    </row>
    <row r="70" spans="1:124" x14ac:dyDescent="0.3">
      <c r="A70" s="168">
        <f t="shared" si="384"/>
        <v>70</v>
      </c>
      <c r="B70" s="21" t="s">
        <v>276</v>
      </c>
      <c r="D70" s="88">
        <f t="shared" si="322"/>
        <v>0</v>
      </c>
      <c r="E70" s="186"/>
      <c r="F70" s="186"/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  <c r="AH70" s="186"/>
      <c r="AI70" s="186"/>
      <c r="AJ70" s="186"/>
      <c r="AK70" s="186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  <c r="AY70" s="186"/>
      <c r="AZ70" s="186"/>
      <c r="BA70" s="186"/>
      <c r="BB70" s="186"/>
      <c r="BC70" s="186"/>
      <c r="BD70" s="186"/>
      <c r="BE70" s="186"/>
      <c r="BF70" s="186"/>
      <c r="BG70" s="186"/>
      <c r="BH70" s="186"/>
      <c r="BI70" s="186"/>
      <c r="BJ70" s="186"/>
      <c r="BK70" s="186"/>
      <c r="BL70" s="186"/>
      <c r="BM70" s="186"/>
      <c r="BN70" s="186"/>
      <c r="BO70" s="186"/>
      <c r="BP70" s="186"/>
      <c r="BQ70" s="186"/>
      <c r="BR70" s="186"/>
      <c r="BS70" s="186"/>
      <c r="BT70" s="186"/>
      <c r="BU70" s="186"/>
      <c r="BV70" s="186"/>
      <c r="BW70" s="186"/>
      <c r="BX70" s="186"/>
      <c r="BY70" s="186"/>
      <c r="BZ70" s="186"/>
      <c r="CA70" s="186"/>
      <c r="CB70" s="186"/>
      <c r="CC70" s="186"/>
      <c r="CD70" s="186"/>
      <c r="CE70" s="186"/>
      <c r="CF70" s="186"/>
      <c r="CG70" s="186"/>
      <c r="CH70" s="186"/>
      <c r="CI70" s="186"/>
      <c r="CJ70" s="186"/>
      <c r="CK70" s="186"/>
      <c r="CL70" s="186"/>
      <c r="CM70" s="186"/>
      <c r="CN70" s="186"/>
      <c r="CO70" s="186"/>
      <c r="CP70" s="186"/>
      <c r="CQ70" s="186"/>
      <c r="CR70" s="186"/>
      <c r="CS70" s="186"/>
      <c r="CT70" s="186"/>
      <c r="CU70" s="186"/>
      <c r="CV70" s="186"/>
      <c r="CW70" s="186"/>
      <c r="CX70" s="186"/>
      <c r="CY70" s="186"/>
      <c r="CZ70" s="186"/>
      <c r="DA70" s="186"/>
      <c r="DB70" s="186"/>
      <c r="DC70" s="186"/>
      <c r="DD70" s="186"/>
      <c r="DE70" s="186"/>
      <c r="DF70" s="186"/>
      <c r="DG70" s="186"/>
      <c r="DH70" s="186"/>
      <c r="DI70" s="186"/>
      <c r="DJ70" s="186"/>
      <c r="DK70" s="186"/>
      <c r="DL70" s="186"/>
      <c r="DM70" s="186"/>
      <c r="DN70" s="186"/>
      <c r="DO70" s="186"/>
      <c r="DP70" s="186"/>
      <c r="DQ70" s="186"/>
      <c r="DR70" s="186"/>
      <c r="DS70" s="186"/>
      <c r="DT70" s="186"/>
    </row>
    <row r="71" spans="1:124" x14ac:dyDescent="0.3">
      <c r="A71" s="168">
        <f t="shared" si="384"/>
        <v>71</v>
      </c>
      <c r="B71" s="21" t="s">
        <v>277</v>
      </c>
      <c r="D71" s="88">
        <f t="shared" si="322"/>
        <v>0</v>
      </c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  <c r="AH71" s="186"/>
      <c r="AI71" s="186"/>
      <c r="AJ71" s="186"/>
      <c r="AK71" s="186"/>
      <c r="AL71" s="186"/>
      <c r="AM71" s="186"/>
      <c r="AN71" s="186"/>
      <c r="AO71" s="186"/>
      <c r="AP71" s="186"/>
      <c r="AQ71" s="186"/>
      <c r="AR71" s="186"/>
      <c r="AS71" s="186"/>
      <c r="AT71" s="186"/>
      <c r="AU71" s="186"/>
      <c r="AV71" s="186"/>
      <c r="AW71" s="186"/>
      <c r="AX71" s="186"/>
      <c r="AY71" s="186"/>
      <c r="AZ71" s="186"/>
      <c r="BA71" s="186"/>
      <c r="BB71" s="186"/>
      <c r="BC71" s="186"/>
      <c r="BD71" s="186"/>
      <c r="BE71" s="186"/>
      <c r="BF71" s="186"/>
      <c r="BG71" s="186"/>
      <c r="BH71" s="186"/>
      <c r="BI71" s="186"/>
      <c r="BJ71" s="186"/>
      <c r="BK71" s="186"/>
      <c r="BL71" s="186"/>
      <c r="BM71" s="186"/>
      <c r="BN71" s="186"/>
      <c r="BO71" s="186"/>
      <c r="BP71" s="186"/>
      <c r="BQ71" s="186"/>
      <c r="BR71" s="186"/>
      <c r="BS71" s="186"/>
      <c r="BT71" s="186"/>
      <c r="BU71" s="186"/>
      <c r="BV71" s="186"/>
      <c r="BW71" s="186"/>
      <c r="BX71" s="186"/>
      <c r="BY71" s="186"/>
      <c r="BZ71" s="186"/>
      <c r="CA71" s="186"/>
      <c r="CB71" s="186"/>
      <c r="CC71" s="186"/>
      <c r="CD71" s="186"/>
      <c r="CE71" s="186"/>
      <c r="CF71" s="186"/>
      <c r="CG71" s="186"/>
      <c r="CH71" s="186"/>
      <c r="CI71" s="186"/>
      <c r="CJ71" s="186"/>
      <c r="CK71" s="186"/>
      <c r="CL71" s="186"/>
      <c r="CM71" s="186"/>
      <c r="CN71" s="186"/>
      <c r="CO71" s="186"/>
      <c r="CP71" s="186"/>
      <c r="CQ71" s="186"/>
      <c r="CR71" s="186"/>
      <c r="CS71" s="186"/>
      <c r="CT71" s="186"/>
      <c r="CU71" s="186"/>
      <c r="CV71" s="186"/>
      <c r="CW71" s="186"/>
      <c r="CX71" s="186"/>
      <c r="CY71" s="186"/>
      <c r="CZ71" s="186"/>
      <c r="DA71" s="186"/>
      <c r="DB71" s="186"/>
      <c r="DC71" s="186"/>
      <c r="DD71" s="186"/>
      <c r="DE71" s="186"/>
      <c r="DF71" s="186"/>
      <c r="DG71" s="186"/>
      <c r="DH71" s="186"/>
      <c r="DI71" s="186"/>
      <c r="DJ71" s="186"/>
      <c r="DK71" s="186"/>
      <c r="DL71" s="186"/>
      <c r="DM71" s="186"/>
      <c r="DN71" s="186"/>
      <c r="DO71" s="186"/>
      <c r="DP71" s="186"/>
      <c r="DQ71" s="186"/>
      <c r="DR71" s="186"/>
      <c r="DS71" s="186"/>
      <c r="DT71" s="186"/>
    </row>
    <row r="72" spans="1:124" x14ac:dyDescent="0.3">
      <c r="A72" s="168">
        <f t="shared" si="384"/>
        <v>72</v>
      </c>
      <c r="B72" s="185" t="s">
        <v>278</v>
      </c>
      <c r="D72" s="88">
        <f t="shared" si="322"/>
        <v>0</v>
      </c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  <c r="AH72" s="186"/>
      <c r="AI72" s="186"/>
      <c r="AJ72" s="186"/>
      <c r="AK72" s="186"/>
      <c r="AL72" s="186"/>
      <c r="AM72" s="186"/>
      <c r="AN72" s="186"/>
      <c r="AO72" s="186"/>
      <c r="AP72" s="186"/>
      <c r="AQ72" s="186"/>
      <c r="AR72" s="186"/>
      <c r="AS72" s="186"/>
      <c r="AT72" s="186"/>
      <c r="AU72" s="186"/>
      <c r="AV72" s="186"/>
      <c r="AW72" s="186"/>
      <c r="AX72" s="186"/>
      <c r="AY72" s="186"/>
      <c r="AZ72" s="186"/>
      <c r="BA72" s="186"/>
      <c r="BB72" s="186"/>
      <c r="BC72" s="186"/>
      <c r="BD72" s="186"/>
      <c r="BE72" s="186"/>
      <c r="BF72" s="186"/>
      <c r="BG72" s="186"/>
      <c r="BH72" s="186"/>
      <c r="BI72" s="186"/>
      <c r="BJ72" s="186"/>
      <c r="BK72" s="186"/>
      <c r="BL72" s="186"/>
      <c r="BM72" s="186"/>
      <c r="BN72" s="186"/>
      <c r="BO72" s="186"/>
      <c r="BP72" s="186"/>
      <c r="BQ72" s="186"/>
      <c r="BR72" s="186"/>
      <c r="BS72" s="186"/>
      <c r="BT72" s="186"/>
      <c r="BU72" s="186"/>
      <c r="BV72" s="186"/>
      <c r="BW72" s="186"/>
      <c r="BX72" s="186"/>
      <c r="BY72" s="186"/>
      <c r="BZ72" s="186"/>
      <c r="CA72" s="186"/>
      <c r="CB72" s="186"/>
      <c r="CC72" s="186"/>
      <c r="CD72" s="186"/>
      <c r="CE72" s="186"/>
      <c r="CF72" s="186"/>
      <c r="CG72" s="186"/>
      <c r="CH72" s="186"/>
      <c r="CI72" s="186"/>
      <c r="CJ72" s="186"/>
      <c r="CK72" s="186"/>
      <c r="CL72" s="186"/>
      <c r="CM72" s="186"/>
      <c r="CN72" s="186"/>
      <c r="CO72" s="186"/>
      <c r="CP72" s="186"/>
      <c r="CQ72" s="186"/>
      <c r="CR72" s="186"/>
      <c r="CS72" s="186"/>
      <c r="CT72" s="186"/>
      <c r="CU72" s="186"/>
      <c r="CV72" s="186"/>
      <c r="CW72" s="186"/>
      <c r="CX72" s="186"/>
      <c r="CY72" s="186"/>
      <c r="CZ72" s="186"/>
      <c r="DA72" s="186"/>
      <c r="DB72" s="186"/>
      <c r="DC72" s="186"/>
      <c r="DD72" s="186"/>
      <c r="DE72" s="186"/>
      <c r="DF72" s="186"/>
      <c r="DG72" s="186"/>
      <c r="DH72" s="186"/>
      <c r="DI72" s="186"/>
      <c r="DJ72" s="186"/>
      <c r="DK72" s="186"/>
      <c r="DL72" s="186"/>
      <c r="DM72" s="186"/>
      <c r="DN72" s="186"/>
      <c r="DO72" s="186"/>
      <c r="DP72" s="186"/>
      <c r="DQ72" s="186"/>
      <c r="DR72" s="186"/>
      <c r="DS72" s="186"/>
      <c r="DT72" s="186"/>
    </row>
    <row r="73" spans="1:124" x14ac:dyDescent="0.3">
      <c r="A73" s="168">
        <f t="shared" si="384"/>
        <v>73</v>
      </c>
      <c r="B73" s="185" t="s">
        <v>279</v>
      </c>
      <c r="D73" s="88">
        <f t="shared" si="322"/>
        <v>0</v>
      </c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  <c r="AH73" s="186"/>
      <c r="AI73" s="186"/>
      <c r="AJ73" s="186"/>
      <c r="AK73" s="186"/>
      <c r="AL73" s="186"/>
      <c r="AM73" s="186"/>
      <c r="AN73" s="186"/>
      <c r="AO73" s="186"/>
      <c r="AP73" s="186"/>
      <c r="AQ73" s="186"/>
      <c r="AR73" s="186"/>
      <c r="AS73" s="186"/>
      <c r="AT73" s="186"/>
      <c r="AU73" s="186"/>
      <c r="AV73" s="186"/>
      <c r="AW73" s="186"/>
      <c r="AX73" s="186"/>
      <c r="AY73" s="186"/>
      <c r="AZ73" s="186"/>
      <c r="BA73" s="186"/>
      <c r="BB73" s="186"/>
      <c r="BC73" s="186"/>
      <c r="BD73" s="186"/>
      <c r="BE73" s="186"/>
      <c r="BF73" s="186"/>
      <c r="BG73" s="186"/>
      <c r="BH73" s="186"/>
      <c r="BI73" s="186"/>
      <c r="BJ73" s="186"/>
      <c r="BK73" s="186"/>
      <c r="BL73" s="186"/>
      <c r="BM73" s="186"/>
      <c r="BN73" s="186"/>
      <c r="BO73" s="186"/>
      <c r="BP73" s="186"/>
      <c r="BQ73" s="186"/>
      <c r="BR73" s="186"/>
      <c r="BS73" s="186"/>
      <c r="BT73" s="186"/>
      <c r="BU73" s="186"/>
      <c r="BV73" s="186"/>
      <c r="BW73" s="186"/>
      <c r="BX73" s="186"/>
      <c r="BY73" s="186"/>
      <c r="BZ73" s="186"/>
      <c r="CA73" s="186"/>
      <c r="CB73" s="186"/>
      <c r="CC73" s="186"/>
      <c r="CD73" s="186"/>
      <c r="CE73" s="186"/>
      <c r="CF73" s="186"/>
      <c r="CG73" s="186"/>
      <c r="CH73" s="186"/>
      <c r="CI73" s="186"/>
      <c r="CJ73" s="186"/>
      <c r="CK73" s="186"/>
      <c r="CL73" s="186"/>
      <c r="CM73" s="186"/>
      <c r="CN73" s="186"/>
      <c r="CO73" s="186"/>
      <c r="CP73" s="186"/>
      <c r="CQ73" s="186"/>
      <c r="CR73" s="186"/>
      <c r="CS73" s="186"/>
      <c r="CT73" s="186"/>
      <c r="CU73" s="186"/>
      <c r="CV73" s="186"/>
      <c r="CW73" s="186"/>
      <c r="CX73" s="186"/>
      <c r="CY73" s="186"/>
      <c r="CZ73" s="186"/>
      <c r="DA73" s="186"/>
      <c r="DB73" s="186"/>
      <c r="DC73" s="186"/>
      <c r="DD73" s="186"/>
      <c r="DE73" s="186"/>
      <c r="DF73" s="186"/>
      <c r="DG73" s="186"/>
      <c r="DH73" s="186"/>
      <c r="DI73" s="186"/>
      <c r="DJ73" s="186"/>
      <c r="DK73" s="186"/>
      <c r="DL73" s="186"/>
      <c r="DM73" s="186"/>
      <c r="DN73" s="186"/>
      <c r="DO73" s="186"/>
      <c r="DP73" s="186"/>
      <c r="DQ73" s="186"/>
      <c r="DR73" s="186"/>
      <c r="DS73" s="186"/>
      <c r="DT73" s="186"/>
    </row>
    <row r="74" spans="1:124" x14ac:dyDescent="0.3">
      <c r="A74" s="168"/>
      <c r="B74" s="286" t="s">
        <v>682</v>
      </c>
      <c r="D74" s="88">
        <f t="shared" si="322"/>
        <v>0</v>
      </c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  <c r="AH74" s="186"/>
      <c r="AI74" s="186"/>
      <c r="AJ74" s="186"/>
      <c r="AK74" s="186"/>
      <c r="AL74" s="186"/>
      <c r="AM74" s="186"/>
      <c r="AN74" s="186"/>
      <c r="AO74" s="186"/>
      <c r="AP74" s="186"/>
      <c r="AQ74" s="186"/>
      <c r="AR74" s="186"/>
      <c r="AS74" s="186"/>
      <c r="AT74" s="186"/>
      <c r="AU74" s="186"/>
      <c r="AV74" s="186"/>
      <c r="AW74" s="186"/>
      <c r="AX74" s="186"/>
      <c r="AY74" s="186"/>
      <c r="AZ74" s="186"/>
      <c r="BA74" s="186"/>
      <c r="BB74" s="186"/>
      <c r="BC74" s="186"/>
      <c r="BD74" s="186"/>
      <c r="BE74" s="186"/>
      <c r="BF74" s="186"/>
      <c r="BG74" s="186"/>
      <c r="BH74" s="186"/>
      <c r="BI74" s="186"/>
      <c r="BJ74" s="186"/>
      <c r="BK74" s="186"/>
      <c r="BL74" s="186"/>
      <c r="BM74" s="186"/>
      <c r="BN74" s="186"/>
      <c r="BO74" s="186"/>
      <c r="BP74" s="186"/>
      <c r="BQ74" s="186"/>
      <c r="BR74" s="186"/>
      <c r="BS74" s="186"/>
      <c r="BT74" s="186"/>
      <c r="BU74" s="186"/>
      <c r="BV74" s="186"/>
      <c r="BW74" s="186"/>
      <c r="BX74" s="186"/>
      <c r="BY74" s="186"/>
      <c r="BZ74" s="186"/>
      <c r="CA74" s="186"/>
      <c r="CB74" s="186"/>
      <c r="CC74" s="186"/>
      <c r="CD74" s="186"/>
      <c r="CE74" s="186"/>
      <c r="CF74" s="186"/>
      <c r="CG74" s="186"/>
      <c r="CH74" s="186"/>
      <c r="CI74" s="186"/>
      <c r="CJ74" s="186"/>
      <c r="CK74" s="186"/>
      <c r="CL74" s="186"/>
      <c r="CM74" s="186"/>
      <c r="CN74" s="186"/>
      <c r="CO74" s="186"/>
      <c r="CP74" s="186"/>
      <c r="CQ74" s="186"/>
      <c r="CR74" s="186"/>
      <c r="CS74" s="186"/>
      <c r="CT74" s="186"/>
      <c r="CU74" s="186"/>
      <c r="CV74" s="186"/>
      <c r="CW74" s="186"/>
      <c r="CX74" s="186"/>
      <c r="CY74" s="186"/>
      <c r="CZ74" s="186"/>
      <c r="DA74" s="186"/>
      <c r="DB74" s="186"/>
      <c r="DC74" s="186"/>
      <c r="DD74" s="186"/>
      <c r="DE74" s="186"/>
      <c r="DF74" s="186"/>
      <c r="DG74" s="186"/>
      <c r="DH74" s="186"/>
      <c r="DI74" s="186"/>
      <c r="DJ74" s="186"/>
      <c r="DK74" s="186"/>
      <c r="DL74" s="186"/>
      <c r="DM74" s="186"/>
      <c r="DN74" s="186"/>
      <c r="DO74" s="186"/>
      <c r="DP74" s="186"/>
      <c r="DQ74" s="186"/>
      <c r="DR74" s="186"/>
      <c r="DS74" s="186"/>
      <c r="DT74" s="186"/>
    </row>
    <row r="75" spans="1:124" x14ac:dyDescent="0.3">
      <c r="A75" s="168"/>
      <c r="B75" s="286" t="s">
        <v>681</v>
      </c>
      <c r="D75" s="88">
        <f t="shared" si="322"/>
        <v>0</v>
      </c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6"/>
      <c r="BO75" s="186"/>
      <c r="BP75" s="186"/>
      <c r="BQ75" s="186"/>
      <c r="BR75" s="186"/>
      <c r="BS75" s="186"/>
      <c r="BT75" s="186"/>
      <c r="BU75" s="186"/>
      <c r="BV75" s="186"/>
      <c r="BW75" s="186"/>
      <c r="BX75" s="186"/>
      <c r="BY75" s="186"/>
      <c r="BZ75" s="186"/>
      <c r="CA75" s="186"/>
      <c r="CB75" s="186"/>
      <c r="CC75" s="186"/>
      <c r="CD75" s="186"/>
      <c r="CE75" s="186"/>
      <c r="CF75" s="186"/>
      <c r="CG75" s="186"/>
      <c r="CH75" s="186"/>
      <c r="CI75" s="186"/>
      <c r="CJ75" s="186"/>
      <c r="CK75" s="186"/>
      <c r="CL75" s="186"/>
      <c r="CM75" s="186"/>
      <c r="CN75" s="186"/>
      <c r="CO75" s="186"/>
      <c r="CP75" s="186"/>
      <c r="CQ75" s="186"/>
      <c r="CR75" s="186"/>
      <c r="CS75" s="186"/>
      <c r="CT75" s="186"/>
      <c r="CU75" s="186"/>
      <c r="CV75" s="186"/>
      <c r="CW75" s="186"/>
      <c r="CX75" s="186"/>
      <c r="CY75" s="186"/>
      <c r="CZ75" s="186"/>
      <c r="DA75" s="186"/>
      <c r="DB75" s="186"/>
      <c r="DC75" s="186"/>
      <c r="DD75" s="186"/>
      <c r="DE75" s="186"/>
      <c r="DF75" s="186"/>
      <c r="DG75" s="186"/>
      <c r="DH75" s="186"/>
      <c r="DI75" s="186"/>
      <c r="DJ75" s="186"/>
      <c r="DK75" s="186"/>
      <c r="DL75" s="186"/>
      <c r="DM75" s="186"/>
      <c r="DN75" s="186"/>
      <c r="DO75" s="186"/>
      <c r="DP75" s="186"/>
      <c r="DQ75" s="186"/>
      <c r="DR75" s="186"/>
      <c r="DS75" s="186"/>
      <c r="DT75" s="186"/>
    </row>
    <row r="76" spans="1:124" x14ac:dyDescent="0.3">
      <c r="B76" s="21"/>
      <c r="D76" s="88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  <c r="DJ76" s="89"/>
      <c r="DK76" s="89"/>
      <c r="DL76" s="89"/>
      <c r="DM76" s="89"/>
      <c r="DN76" s="89"/>
      <c r="DO76" s="89"/>
      <c r="DP76" s="89"/>
      <c r="DQ76" s="89"/>
      <c r="DR76" s="89"/>
      <c r="DS76" s="89"/>
      <c r="DT76" s="89"/>
    </row>
    <row r="77" spans="1:124" x14ac:dyDescent="0.3">
      <c r="B77" s="31" t="s">
        <v>496</v>
      </c>
      <c r="C77" s="32"/>
      <c r="D77" s="86">
        <f t="shared" ref="D77:D86" si="385">SUM(E77:DT77)</f>
        <v>0</v>
      </c>
      <c r="E77" s="87">
        <f>SUM(E78:E86)</f>
        <v>0</v>
      </c>
      <c r="F77" s="87">
        <f t="shared" ref="F77:BL77" si="386">SUM(F78:F86)</f>
        <v>0</v>
      </c>
      <c r="G77" s="87">
        <f t="shared" si="386"/>
        <v>0</v>
      </c>
      <c r="H77" s="87">
        <f t="shared" si="386"/>
        <v>0</v>
      </c>
      <c r="I77" s="87">
        <f t="shared" si="386"/>
        <v>0</v>
      </c>
      <c r="J77" s="87">
        <f t="shared" si="386"/>
        <v>0</v>
      </c>
      <c r="K77" s="87">
        <f t="shared" si="386"/>
        <v>0</v>
      </c>
      <c r="L77" s="87">
        <f t="shared" si="386"/>
        <v>0</v>
      </c>
      <c r="M77" s="87">
        <f t="shared" si="386"/>
        <v>0</v>
      </c>
      <c r="N77" s="87">
        <f t="shared" si="386"/>
        <v>0</v>
      </c>
      <c r="O77" s="87">
        <f t="shared" si="386"/>
        <v>0</v>
      </c>
      <c r="P77" s="87">
        <f t="shared" si="386"/>
        <v>0</v>
      </c>
      <c r="Q77" s="87">
        <f t="shared" si="386"/>
        <v>0</v>
      </c>
      <c r="R77" s="87">
        <f t="shared" si="386"/>
        <v>0</v>
      </c>
      <c r="S77" s="87">
        <f t="shared" si="386"/>
        <v>0</v>
      </c>
      <c r="T77" s="87">
        <f t="shared" si="386"/>
        <v>0</v>
      </c>
      <c r="U77" s="87">
        <f t="shared" si="386"/>
        <v>0</v>
      </c>
      <c r="V77" s="87">
        <f t="shared" si="386"/>
        <v>0</v>
      </c>
      <c r="W77" s="87">
        <f t="shared" si="386"/>
        <v>0</v>
      </c>
      <c r="X77" s="87">
        <f t="shared" si="386"/>
        <v>0</v>
      </c>
      <c r="Y77" s="87">
        <f t="shared" si="386"/>
        <v>0</v>
      </c>
      <c r="Z77" s="87">
        <f t="shared" si="386"/>
        <v>0</v>
      </c>
      <c r="AA77" s="87">
        <f t="shared" si="386"/>
        <v>0</v>
      </c>
      <c r="AB77" s="87">
        <f t="shared" si="386"/>
        <v>0</v>
      </c>
      <c r="AC77" s="87">
        <f t="shared" si="386"/>
        <v>0</v>
      </c>
      <c r="AD77" s="87">
        <f t="shared" si="386"/>
        <v>0</v>
      </c>
      <c r="AE77" s="87">
        <f t="shared" si="386"/>
        <v>0</v>
      </c>
      <c r="AF77" s="87">
        <f t="shared" si="386"/>
        <v>0</v>
      </c>
      <c r="AG77" s="87">
        <f t="shared" si="386"/>
        <v>0</v>
      </c>
      <c r="AH77" s="87">
        <f t="shared" si="386"/>
        <v>0</v>
      </c>
      <c r="AI77" s="87">
        <f t="shared" si="386"/>
        <v>0</v>
      </c>
      <c r="AJ77" s="87">
        <f t="shared" si="386"/>
        <v>0</v>
      </c>
      <c r="AK77" s="87">
        <f t="shared" si="386"/>
        <v>0</v>
      </c>
      <c r="AL77" s="87">
        <f t="shared" si="386"/>
        <v>0</v>
      </c>
      <c r="AM77" s="87">
        <f t="shared" si="386"/>
        <v>0</v>
      </c>
      <c r="AN77" s="87">
        <f t="shared" si="386"/>
        <v>0</v>
      </c>
      <c r="AO77" s="87">
        <f t="shared" si="386"/>
        <v>0</v>
      </c>
      <c r="AP77" s="87">
        <f t="shared" si="386"/>
        <v>0</v>
      </c>
      <c r="AQ77" s="87">
        <f t="shared" si="386"/>
        <v>0</v>
      </c>
      <c r="AR77" s="87">
        <f t="shared" si="386"/>
        <v>0</v>
      </c>
      <c r="AS77" s="87">
        <f t="shared" si="386"/>
        <v>0</v>
      </c>
      <c r="AT77" s="87">
        <f t="shared" si="386"/>
        <v>0</v>
      </c>
      <c r="AU77" s="87">
        <f t="shared" si="386"/>
        <v>0</v>
      </c>
      <c r="AV77" s="87">
        <f t="shared" si="386"/>
        <v>0</v>
      </c>
      <c r="AW77" s="87">
        <f t="shared" si="386"/>
        <v>0</v>
      </c>
      <c r="AX77" s="87">
        <f t="shared" si="386"/>
        <v>0</v>
      </c>
      <c r="AY77" s="87">
        <f t="shared" si="386"/>
        <v>0</v>
      </c>
      <c r="AZ77" s="87">
        <f t="shared" si="386"/>
        <v>0</v>
      </c>
      <c r="BA77" s="87">
        <f t="shared" si="386"/>
        <v>0</v>
      </c>
      <c r="BB77" s="87">
        <f t="shared" si="386"/>
        <v>0</v>
      </c>
      <c r="BC77" s="87">
        <f t="shared" si="386"/>
        <v>0</v>
      </c>
      <c r="BD77" s="87">
        <f t="shared" si="386"/>
        <v>0</v>
      </c>
      <c r="BE77" s="87">
        <f t="shared" si="386"/>
        <v>0</v>
      </c>
      <c r="BF77" s="87">
        <f t="shared" si="386"/>
        <v>0</v>
      </c>
      <c r="BG77" s="87">
        <f t="shared" si="386"/>
        <v>0</v>
      </c>
      <c r="BH77" s="87">
        <f t="shared" si="386"/>
        <v>0</v>
      </c>
      <c r="BI77" s="87">
        <f t="shared" si="386"/>
        <v>0</v>
      </c>
      <c r="BJ77" s="87">
        <f t="shared" si="386"/>
        <v>0</v>
      </c>
      <c r="BK77" s="87">
        <f t="shared" si="386"/>
        <v>0</v>
      </c>
      <c r="BL77" s="87">
        <f t="shared" si="386"/>
        <v>0</v>
      </c>
      <c r="BM77" s="87">
        <f t="shared" ref="BM77" si="387">SUM(BM78:BM86)</f>
        <v>0</v>
      </c>
      <c r="BN77" s="87">
        <f t="shared" ref="BN77" si="388">SUM(BN78:BN86)</f>
        <v>0</v>
      </c>
      <c r="BO77" s="87">
        <f t="shared" ref="BO77" si="389">SUM(BO78:BO86)</f>
        <v>0</v>
      </c>
      <c r="BP77" s="87">
        <f t="shared" ref="BP77" si="390">SUM(BP78:BP86)</f>
        <v>0</v>
      </c>
      <c r="BQ77" s="87">
        <f t="shared" ref="BQ77" si="391">SUM(BQ78:BQ86)</f>
        <v>0</v>
      </c>
      <c r="BR77" s="87">
        <f t="shared" ref="BR77" si="392">SUM(BR78:BR86)</f>
        <v>0</v>
      </c>
      <c r="BS77" s="87">
        <f t="shared" ref="BS77" si="393">SUM(BS78:BS86)</f>
        <v>0</v>
      </c>
      <c r="BT77" s="87">
        <f t="shared" ref="BT77" si="394">SUM(BT78:BT86)</f>
        <v>0</v>
      </c>
      <c r="BU77" s="87">
        <f t="shared" ref="BU77" si="395">SUM(BU78:BU86)</f>
        <v>0</v>
      </c>
      <c r="BV77" s="87">
        <f t="shared" ref="BV77" si="396">SUM(BV78:BV86)</f>
        <v>0</v>
      </c>
      <c r="BW77" s="87">
        <f t="shared" ref="BW77" si="397">SUM(BW78:BW86)</f>
        <v>0</v>
      </c>
      <c r="BX77" s="87">
        <f t="shared" ref="BX77" si="398">SUM(BX78:BX86)</f>
        <v>0</v>
      </c>
      <c r="BY77" s="87">
        <f t="shared" ref="BY77" si="399">SUM(BY78:BY86)</f>
        <v>0</v>
      </c>
      <c r="BZ77" s="87">
        <f t="shared" ref="BZ77" si="400">SUM(BZ78:BZ86)</f>
        <v>0</v>
      </c>
      <c r="CA77" s="87">
        <f t="shared" ref="CA77" si="401">SUM(CA78:CA86)</f>
        <v>0</v>
      </c>
      <c r="CB77" s="87">
        <f t="shared" ref="CB77" si="402">SUM(CB78:CB86)</f>
        <v>0</v>
      </c>
      <c r="CC77" s="87">
        <f t="shared" ref="CC77" si="403">SUM(CC78:CC86)</f>
        <v>0</v>
      </c>
      <c r="CD77" s="87">
        <f t="shared" ref="CD77" si="404">SUM(CD78:CD86)</f>
        <v>0</v>
      </c>
      <c r="CE77" s="87">
        <f t="shared" ref="CE77" si="405">SUM(CE78:CE86)</f>
        <v>0</v>
      </c>
      <c r="CF77" s="87">
        <f t="shared" ref="CF77" si="406">SUM(CF78:CF86)</f>
        <v>0</v>
      </c>
      <c r="CG77" s="87">
        <f t="shared" ref="CG77" si="407">SUM(CG78:CG86)</f>
        <v>0</v>
      </c>
      <c r="CH77" s="87">
        <f t="shared" ref="CH77" si="408">SUM(CH78:CH86)</f>
        <v>0</v>
      </c>
      <c r="CI77" s="87">
        <f t="shared" ref="CI77" si="409">SUM(CI78:CI86)</f>
        <v>0</v>
      </c>
      <c r="CJ77" s="87">
        <f t="shared" ref="CJ77" si="410">SUM(CJ78:CJ86)</f>
        <v>0</v>
      </c>
      <c r="CK77" s="87">
        <f t="shared" ref="CK77" si="411">SUM(CK78:CK86)</f>
        <v>0</v>
      </c>
      <c r="CL77" s="87">
        <f t="shared" ref="CL77" si="412">SUM(CL78:CL86)</f>
        <v>0</v>
      </c>
      <c r="CM77" s="87">
        <f t="shared" ref="CM77" si="413">SUM(CM78:CM86)</f>
        <v>0</v>
      </c>
      <c r="CN77" s="87">
        <f t="shared" ref="CN77" si="414">SUM(CN78:CN86)</f>
        <v>0</v>
      </c>
      <c r="CO77" s="87">
        <f t="shared" ref="CO77" si="415">SUM(CO78:CO86)</f>
        <v>0</v>
      </c>
      <c r="CP77" s="87">
        <f t="shared" ref="CP77" si="416">SUM(CP78:CP86)</f>
        <v>0</v>
      </c>
      <c r="CQ77" s="87">
        <f t="shared" ref="CQ77" si="417">SUM(CQ78:CQ86)</f>
        <v>0</v>
      </c>
      <c r="CR77" s="87">
        <f t="shared" ref="CR77" si="418">SUM(CR78:CR86)</f>
        <v>0</v>
      </c>
      <c r="CS77" s="87">
        <f t="shared" ref="CS77" si="419">SUM(CS78:CS86)</f>
        <v>0</v>
      </c>
      <c r="CT77" s="87">
        <f t="shared" ref="CT77" si="420">SUM(CT78:CT86)</f>
        <v>0</v>
      </c>
      <c r="CU77" s="87">
        <f t="shared" ref="CU77" si="421">SUM(CU78:CU86)</f>
        <v>0</v>
      </c>
      <c r="CV77" s="87">
        <f t="shared" ref="CV77" si="422">SUM(CV78:CV86)</f>
        <v>0</v>
      </c>
      <c r="CW77" s="87">
        <f t="shared" ref="CW77" si="423">SUM(CW78:CW86)</f>
        <v>0</v>
      </c>
      <c r="CX77" s="87">
        <f t="shared" ref="CX77" si="424">SUM(CX78:CX86)</f>
        <v>0</v>
      </c>
      <c r="CY77" s="87">
        <f t="shared" ref="CY77" si="425">SUM(CY78:CY86)</f>
        <v>0</v>
      </c>
      <c r="CZ77" s="87">
        <f t="shared" ref="CZ77" si="426">SUM(CZ78:CZ86)</f>
        <v>0</v>
      </c>
      <c r="DA77" s="87">
        <f t="shared" ref="DA77" si="427">SUM(DA78:DA86)</f>
        <v>0</v>
      </c>
      <c r="DB77" s="87">
        <f t="shared" ref="DB77" si="428">SUM(DB78:DB86)</f>
        <v>0</v>
      </c>
      <c r="DC77" s="87">
        <f t="shared" ref="DC77" si="429">SUM(DC78:DC86)</f>
        <v>0</v>
      </c>
      <c r="DD77" s="87">
        <f t="shared" ref="DD77" si="430">SUM(DD78:DD86)</f>
        <v>0</v>
      </c>
      <c r="DE77" s="87">
        <f t="shared" ref="DE77" si="431">SUM(DE78:DE86)</f>
        <v>0</v>
      </c>
      <c r="DF77" s="87">
        <f t="shared" ref="DF77" si="432">SUM(DF78:DF86)</f>
        <v>0</v>
      </c>
      <c r="DG77" s="87">
        <f t="shared" ref="DG77" si="433">SUM(DG78:DG86)</f>
        <v>0</v>
      </c>
      <c r="DH77" s="87">
        <f t="shared" ref="DH77" si="434">SUM(DH78:DH86)</f>
        <v>0</v>
      </c>
      <c r="DI77" s="87">
        <f t="shared" ref="DI77" si="435">SUM(DI78:DI86)</f>
        <v>0</v>
      </c>
      <c r="DJ77" s="87">
        <f t="shared" ref="DJ77" si="436">SUM(DJ78:DJ86)</f>
        <v>0</v>
      </c>
      <c r="DK77" s="87">
        <f t="shared" ref="DK77" si="437">SUM(DK78:DK86)</f>
        <v>0</v>
      </c>
      <c r="DL77" s="87">
        <f t="shared" ref="DL77" si="438">SUM(DL78:DL86)</f>
        <v>0</v>
      </c>
      <c r="DM77" s="87">
        <f t="shared" ref="DM77" si="439">SUM(DM78:DM86)</f>
        <v>0</v>
      </c>
      <c r="DN77" s="87">
        <f t="shared" ref="DN77" si="440">SUM(DN78:DN86)</f>
        <v>0</v>
      </c>
      <c r="DO77" s="87">
        <f t="shared" ref="DO77" si="441">SUM(DO78:DO86)</f>
        <v>0</v>
      </c>
      <c r="DP77" s="87">
        <f t="shared" ref="DP77" si="442">SUM(DP78:DP86)</f>
        <v>0</v>
      </c>
      <c r="DQ77" s="87">
        <f t="shared" ref="DQ77" si="443">SUM(DQ78:DQ86)</f>
        <v>0</v>
      </c>
      <c r="DR77" s="87">
        <f t="shared" ref="DR77" si="444">SUM(DR78:DR86)</f>
        <v>0</v>
      </c>
      <c r="DS77" s="87">
        <f t="shared" ref="DS77" si="445">SUM(DS78:DS86)</f>
        <v>0</v>
      </c>
      <c r="DT77" s="87">
        <f t="shared" ref="DT77" si="446">SUM(DT78:DT86)</f>
        <v>0</v>
      </c>
    </row>
    <row r="78" spans="1:124" x14ac:dyDescent="0.3">
      <c r="A78" s="168">
        <f>A73+1</f>
        <v>74</v>
      </c>
      <c r="B78" s="21" t="s">
        <v>281</v>
      </c>
      <c r="D78" s="88">
        <f t="shared" si="385"/>
        <v>0</v>
      </c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  <c r="AH78" s="186"/>
      <c r="AI78" s="186"/>
      <c r="AJ78" s="186"/>
      <c r="AK78" s="186"/>
      <c r="AL78" s="186"/>
      <c r="AM78" s="186"/>
      <c r="AN78" s="186"/>
      <c r="AO78" s="186"/>
      <c r="AP78" s="186"/>
      <c r="AQ78" s="186"/>
      <c r="AR78" s="186"/>
      <c r="AS78" s="186"/>
      <c r="AT78" s="186"/>
      <c r="AU78" s="186"/>
      <c r="AV78" s="186"/>
      <c r="AW78" s="186"/>
      <c r="AX78" s="186"/>
      <c r="AY78" s="186"/>
      <c r="AZ78" s="186"/>
      <c r="BA78" s="186"/>
      <c r="BB78" s="186"/>
      <c r="BC78" s="186"/>
      <c r="BD78" s="186"/>
      <c r="BE78" s="186"/>
      <c r="BF78" s="186"/>
      <c r="BG78" s="186"/>
      <c r="BH78" s="186"/>
      <c r="BI78" s="186"/>
      <c r="BJ78" s="186"/>
      <c r="BK78" s="186"/>
      <c r="BL78" s="186"/>
      <c r="BM78" s="186"/>
      <c r="BN78" s="186"/>
      <c r="BO78" s="186"/>
      <c r="BP78" s="186"/>
      <c r="BQ78" s="186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186"/>
      <c r="CD78" s="186"/>
      <c r="CE78" s="186"/>
      <c r="CF78" s="186"/>
      <c r="CG78" s="186"/>
      <c r="CH78" s="186"/>
      <c r="CI78" s="186"/>
      <c r="CJ78" s="186"/>
      <c r="CK78" s="186"/>
      <c r="CL78" s="186"/>
      <c r="CM78" s="186"/>
      <c r="CN78" s="186"/>
      <c r="CO78" s="186"/>
      <c r="CP78" s="186"/>
      <c r="CQ78" s="186"/>
      <c r="CR78" s="186"/>
      <c r="CS78" s="186"/>
      <c r="CT78" s="186"/>
      <c r="CU78" s="186"/>
      <c r="CV78" s="186"/>
      <c r="CW78" s="186"/>
      <c r="CX78" s="186"/>
      <c r="CY78" s="186"/>
      <c r="CZ78" s="186"/>
      <c r="DA78" s="186"/>
      <c r="DB78" s="186"/>
      <c r="DC78" s="186"/>
      <c r="DD78" s="186"/>
      <c r="DE78" s="186"/>
      <c r="DF78" s="186"/>
      <c r="DG78" s="186"/>
      <c r="DH78" s="186"/>
      <c r="DI78" s="186"/>
      <c r="DJ78" s="186"/>
      <c r="DK78" s="186"/>
      <c r="DL78" s="186"/>
      <c r="DM78" s="186"/>
      <c r="DN78" s="186"/>
      <c r="DO78" s="186"/>
      <c r="DP78" s="186"/>
      <c r="DQ78" s="186"/>
      <c r="DR78" s="186"/>
      <c r="DS78" s="186"/>
      <c r="DT78" s="186"/>
    </row>
    <row r="79" spans="1:124" x14ac:dyDescent="0.3">
      <c r="A79" s="168">
        <f>A78+1</f>
        <v>75</v>
      </c>
      <c r="B79" s="21" t="s">
        <v>23</v>
      </c>
      <c r="D79" s="88">
        <f t="shared" si="385"/>
        <v>0</v>
      </c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6"/>
      <c r="AU79" s="186"/>
      <c r="AV79" s="186"/>
      <c r="AW79" s="186"/>
      <c r="AX79" s="186"/>
      <c r="AY79" s="186"/>
      <c r="AZ79" s="186"/>
      <c r="BA79" s="186"/>
      <c r="BB79" s="186"/>
      <c r="BC79" s="186"/>
      <c r="BD79" s="186"/>
      <c r="BE79" s="186"/>
      <c r="BF79" s="186"/>
      <c r="BG79" s="186"/>
      <c r="BH79" s="186"/>
      <c r="BI79" s="186"/>
      <c r="BJ79" s="186"/>
      <c r="BK79" s="186"/>
      <c r="BL79" s="186"/>
      <c r="BM79" s="186"/>
      <c r="BN79" s="186"/>
      <c r="BO79" s="186"/>
      <c r="BP79" s="186"/>
      <c r="BQ79" s="186"/>
      <c r="BR79" s="186"/>
      <c r="BS79" s="186"/>
      <c r="BT79" s="186"/>
      <c r="BU79" s="186"/>
      <c r="BV79" s="186"/>
      <c r="BW79" s="186"/>
      <c r="BX79" s="186"/>
      <c r="BY79" s="186"/>
      <c r="BZ79" s="186"/>
      <c r="CA79" s="186"/>
      <c r="CB79" s="186"/>
      <c r="CC79" s="186"/>
      <c r="CD79" s="186"/>
      <c r="CE79" s="186"/>
      <c r="CF79" s="186"/>
      <c r="CG79" s="186"/>
      <c r="CH79" s="186"/>
      <c r="CI79" s="186"/>
      <c r="CJ79" s="186"/>
      <c r="CK79" s="186"/>
      <c r="CL79" s="186"/>
      <c r="CM79" s="186"/>
      <c r="CN79" s="186"/>
      <c r="CO79" s="186"/>
      <c r="CP79" s="186"/>
      <c r="CQ79" s="186"/>
      <c r="CR79" s="186"/>
      <c r="CS79" s="186"/>
      <c r="CT79" s="186"/>
      <c r="CU79" s="186"/>
      <c r="CV79" s="186"/>
      <c r="CW79" s="186"/>
      <c r="CX79" s="186"/>
      <c r="CY79" s="186"/>
      <c r="CZ79" s="186"/>
      <c r="DA79" s="186"/>
      <c r="DB79" s="186"/>
      <c r="DC79" s="186"/>
      <c r="DD79" s="186"/>
      <c r="DE79" s="186"/>
      <c r="DF79" s="186"/>
      <c r="DG79" s="186"/>
      <c r="DH79" s="186"/>
      <c r="DI79" s="186"/>
      <c r="DJ79" s="186"/>
      <c r="DK79" s="186"/>
      <c r="DL79" s="186"/>
      <c r="DM79" s="186"/>
      <c r="DN79" s="186"/>
      <c r="DO79" s="186"/>
      <c r="DP79" s="186"/>
      <c r="DQ79" s="186"/>
      <c r="DR79" s="186"/>
      <c r="DS79" s="186"/>
      <c r="DT79" s="186"/>
    </row>
    <row r="80" spans="1:124" x14ac:dyDescent="0.3">
      <c r="A80" s="168">
        <f t="shared" ref="A80:A84" si="447">A79+1</f>
        <v>76</v>
      </c>
      <c r="B80" s="21" t="s">
        <v>42</v>
      </c>
      <c r="D80" s="88">
        <f t="shared" si="385"/>
        <v>0</v>
      </c>
      <c r="E80" s="186"/>
      <c r="F80" s="186"/>
      <c r="G80" s="186"/>
      <c r="H80" s="186"/>
      <c r="I80" s="186"/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  <c r="AH80" s="186"/>
      <c r="AI80" s="186"/>
      <c r="AJ80" s="186"/>
      <c r="AK80" s="186"/>
      <c r="AL80" s="186"/>
      <c r="AM80" s="186"/>
      <c r="AN80" s="186"/>
      <c r="AO80" s="186"/>
      <c r="AP80" s="186"/>
      <c r="AQ80" s="186"/>
      <c r="AR80" s="186"/>
      <c r="AS80" s="186"/>
      <c r="AT80" s="186"/>
      <c r="AU80" s="186"/>
      <c r="AV80" s="186"/>
      <c r="AW80" s="186"/>
      <c r="AX80" s="186"/>
      <c r="AY80" s="186"/>
      <c r="AZ80" s="186"/>
      <c r="BA80" s="186"/>
      <c r="BB80" s="186"/>
      <c r="BC80" s="186"/>
      <c r="BD80" s="186"/>
      <c r="BE80" s="186"/>
      <c r="BF80" s="186"/>
      <c r="BG80" s="186"/>
      <c r="BH80" s="186"/>
      <c r="BI80" s="186"/>
      <c r="BJ80" s="186"/>
      <c r="BK80" s="186"/>
      <c r="BL80" s="186"/>
      <c r="BM80" s="186"/>
      <c r="BN80" s="186"/>
      <c r="BO80" s="186"/>
      <c r="BP80" s="186"/>
      <c r="BQ80" s="186"/>
      <c r="BR80" s="186"/>
      <c r="BS80" s="186"/>
      <c r="BT80" s="186"/>
      <c r="BU80" s="186"/>
      <c r="BV80" s="186"/>
      <c r="BW80" s="186"/>
      <c r="BX80" s="186"/>
      <c r="BY80" s="186"/>
      <c r="BZ80" s="186"/>
      <c r="CA80" s="186"/>
      <c r="CB80" s="186"/>
      <c r="CC80" s="186"/>
      <c r="CD80" s="186"/>
      <c r="CE80" s="186"/>
      <c r="CF80" s="186"/>
      <c r="CG80" s="186"/>
      <c r="CH80" s="186"/>
      <c r="CI80" s="186"/>
      <c r="CJ80" s="186"/>
      <c r="CK80" s="186"/>
      <c r="CL80" s="186"/>
      <c r="CM80" s="186"/>
      <c r="CN80" s="186"/>
      <c r="CO80" s="186"/>
      <c r="CP80" s="186"/>
      <c r="CQ80" s="186"/>
      <c r="CR80" s="186"/>
      <c r="CS80" s="186"/>
      <c r="CT80" s="186"/>
      <c r="CU80" s="186"/>
      <c r="CV80" s="186"/>
      <c r="CW80" s="186"/>
      <c r="CX80" s="186"/>
      <c r="CY80" s="186"/>
      <c r="CZ80" s="186"/>
      <c r="DA80" s="186"/>
      <c r="DB80" s="186"/>
      <c r="DC80" s="186"/>
      <c r="DD80" s="186"/>
      <c r="DE80" s="186"/>
      <c r="DF80" s="186"/>
      <c r="DG80" s="186"/>
      <c r="DH80" s="186"/>
      <c r="DI80" s="186"/>
      <c r="DJ80" s="186"/>
      <c r="DK80" s="186"/>
      <c r="DL80" s="186"/>
      <c r="DM80" s="186"/>
      <c r="DN80" s="186"/>
      <c r="DO80" s="186"/>
      <c r="DP80" s="186"/>
      <c r="DQ80" s="186"/>
      <c r="DR80" s="186"/>
      <c r="DS80" s="186"/>
      <c r="DT80" s="186"/>
    </row>
    <row r="81" spans="1:124" x14ac:dyDescent="0.3">
      <c r="A81" s="168">
        <f t="shared" si="447"/>
        <v>77</v>
      </c>
      <c r="B81" s="21" t="s">
        <v>283</v>
      </c>
      <c r="D81" s="88">
        <f t="shared" si="385"/>
        <v>0</v>
      </c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86"/>
      <c r="AO81" s="186"/>
      <c r="AP81" s="186"/>
      <c r="AQ81" s="186"/>
      <c r="AR81" s="186"/>
      <c r="AS81" s="186"/>
      <c r="AT81" s="186"/>
      <c r="AU81" s="186"/>
      <c r="AV81" s="186"/>
      <c r="AW81" s="186"/>
      <c r="AX81" s="186"/>
      <c r="AY81" s="186"/>
      <c r="AZ81" s="186"/>
      <c r="BA81" s="186"/>
      <c r="BB81" s="186"/>
      <c r="BC81" s="186"/>
      <c r="BD81" s="186"/>
      <c r="BE81" s="186"/>
      <c r="BF81" s="186"/>
      <c r="BG81" s="186"/>
      <c r="BH81" s="186"/>
      <c r="BI81" s="186"/>
      <c r="BJ81" s="186"/>
      <c r="BK81" s="186"/>
      <c r="BL81" s="186"/>
      <c r="BM81" s="186"/>
      <c r="BN81" s="186"/>
      <c r="BO81" s="186"/>
      <c r="BP81" s="186"/>
      <c r="BQ81" s="186"/>
      <c r="BR81" s="186"/>
      <c r="BS81" s="186"/>
      <c r="BT81" s="186"/>
      <c r="BU81" s="186"/>
      <c r="BV81" s="186"/>
      <c r="BW81" s="186"/>
      <c r="BX81" s="186"/>
      <c r="BY81" s="186"/>
      <c r="BZ81" s="186"/>
      <c r="CA81" s="186"/>
      <c r="CB81" s="186"/>
      <c r="CC81" s="186"/>
      <c r="CD81" s="186"/>
      <c r="CE81" s="186"/>
      <c r="CF81" s="186"/>
      <c r="CG81" s="186"/>
      <c r="CH81" s="186"/>
      <c r="CI81" s="186"/>
      <c r="CJ81" s="186"/>
      <c r="CK81" s="186"/>
      <c r="CL81" s="186"/>
      <c r="CM81" s="186"/>
      <c r="CN81" s="186"/>
      <c r="CO81" s="186"/>
      <c r="CP81" s="186"/>
      <c r="CQ81" s="186"/>
      <c r="CR81" s="186"/>
      <c r="CS81" s="186"/>
      <c r="CT81" s="186"/>
      <c r="CU81" s="186"/>
      <c r="CV81" s="186"/>
      <c r="CW81" s="186"/>
      <c r="CX81" s="186"/>
      <c r="CY81" s="186"/>
      <c r="CZ81" s="186"/>
      <c r="DA81" s="186"/>
      <c r="DB81" s="186"/>
      <c r="DC81" s="186"/>
      <c r="DD81" s="186"/>
      <c r="DE81" s="186"/>
      <c r="DF81" s="186"/>
      <c r="DG81" s="186"/>
      <c r="DH81" s="186"/>
      <c r="DI81" s="186"/>
      <c r="DJ81" s="186"/>
      <c r="DK81" s="186"/>
      <c r="DL81" s="186"/>
      <c r="DM81" s="186"/>
      <c r="DN81" s="186"/>
      <c r="DO81" s="186"/>
      <c r="DP81" s="186"/>
      <c r="DQ81" s="186"/>
      <c r="DR81" s="186"/>
      <c r="DS81" s="186"/>
      <c r="DT81" s="186"/>
    </row>
    <row r="82" spans="1:124" x14ac:dyDescent="0.3">
      <c r="A82" s="168">
        <f t="shared" si="447"/>
        <v>78</v>
      </c>
      <c r="B82" s="21" t="s">
        <v>366</v>
      </c>
      <c r="D82" s="88">
        <f t="shared" si="385"/>
        <v>0</v>
      </c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186"/>
      <c r="AL82" s="186"/>
      <c r="AM82" s="186"/>
      <c r="AN82" s="186"/>
      <c r="AO82" s="186"/>
      <c r="AP82" s="186"/>
      <c r="AQ82" s="186"/>
      <c r="AR82" s="186"/>
      <c r="AS82" s="186"/>
      <c r="AT82" s="186"/>
      <c r="AU82" s="186"/>
      <c r="AV82" s="186"/>
      <c r="AW82" s="186"/>
      <c r="AX82" s="186"/>
      <c r="AY82" s="186"/>
      <c r="AZ82" s="186"/>
      <c r="BA82" s="186"/>
      <c r="BB82" s="186"/>
      <c r="BC82" s="186"/>
      <c r="BD82" s="186"/>
      <c r="BE82" s="186"/>
      <c r="BF82" s="186"/>
      <c r="BG82" s="186"/>
      <c r="BH82" s="186"/>
      <c r="BI82" s="186"/>
      <c r="BJ82" s="186"/>
      <c r="BK82" s="186"/>
      <c r="BL82" s="186"/>
      <c r="BM82" s="186"/>
      <c r="BN82" s="186"/>
      <c r="BO82" s="186"/>
      <c r="BP82" s="186"/>
      <c r="BQ82" s="186"/>
      <c r="BR82" s="186"/>
      <c r="BS82" s="186"/>
      <c r="BT82" s="186"/>
      <c r="BU82" s="186"/>
      <c r="BV82" s="186"/>
      <c r="BW82" s="186"/>
      <c r="BX82" s="186"/>
      <c r="BY82" s="186"/>
      <c r="BZ82" s="186"/>
      <c r="CA82" s="186"/>
      <c r="CB82" s="186"/>
      <c r="CC82" s="186"/>
      <c r="CD82" s="186"/>
      <c r="CE82" s="186"/>
      <c r="CF82" s="186"/>
      <c r="CG82" s="186"/>
      <c r="CH82" s="186"/>
      <c r="CI82" s="186"/>
      <c r="CJ82" s="186"/>
      <c r="CK82" s="186"/>
      <c r="CL82" s="186"/>
      <c r="CM82" s="186"/>
      <c r="CN82" s="186"/>
      <c r="CO82" s="186"/>
      <c r="CP82" s="186"/>
      <c r="CQ82" s="186"/>
      <c r="CR82" s="186"/>
      <c r="CS82" s="186"/>
      <c r="CT82" s="186"/>
      <c r="CU82" s="186"/>
      <c r="CV82" s="186"/>
      <c r="CW82" s="186"/>
      <c r="CX82" s="186"/>
      <c r="CY82" s="186"/>
      <c r="CZ82" s="186"/>
      <c r="DA82" s="186"/>
      <c r="DB82" s="186"/>
      <c r="DC82" s="186"/>
      <c r="DD82" s="186"/>
      <c r="DE82" s="186"/>
      <c r="DF82" s="186"/>
      <c r="DG82" s="186"/>
      <c r="DH82" s="186"/>
      <c r="DI82" s="186"/>
      <c r="DJ82" s="186"/>
      <c r="DK82" s="186"/>
      <c r="DL82" s="186"/>
      <c r="DM82" s="186"/>
      <c r="DN82" s="186"/>
      <c r="DO82" s="186"/>
      <c r="DP82" s="186"/>
      <c r="DQ82" s="186"/>
      <c r="DR82" s="186"/>
      <c r="DS82" s="186"/>
      <c r="DT82" s="186"/>
    </row>
    <row r="83" spans="1:124" x14ac:dyDescent="0.3">
      <c r="A83" s="168">
        <f t="shared" si="447"/>
        <v>79</v>
      </c>
      <c r="B83" s="21" t="s">
        <v>367</v>
      </c>
      <c r="D83" s="88">
        <f t="shared" si="385"/>
        <v>0</v>
      </c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6"/>
      <c r="AT83" s="186"/>
      <c r="AU83" s="186"/>
      <c r="AV83" s="186"/>
      <c r="AW83" s="186"/>
      <c r="AX83" s="186"/>
      <c r="AY83" s="186"/>
      <c r="AZ83" s="186"/>
      <c r="BA83" s="186"/>
      <c r="BB83" s="186"/>
      <c r="BC83" s="186"/>
      <c r="BD83" s="186"/>
      <c r="BE83" s="186"/>
      <c r="BF83" s="186"/>
      <c r="BG83" s="186"/>
      <c r="BH83" s="186"/>
      <c r="BI83" s="186"/>
      <c r="BJ83" s="186"/>
      <c r="BK83" s="186"/>
      <c r="BL83" s="186"/>
      <c r="BM83" s="186"/>
      <c r="BN83" s="186"/>
      <c r="BO83" s="186"/>
      <c r="BP83" s="186"/>
      <c r="BQ83" s="186"/>
      <c r="BR83" s="186"/>
      <c r="BS83" s="186"/>
      <c r="BT83" s="186"/>
      <c r="BU83" s="186"/>
      <c r="BV83" s="186"/>
      <c r="BW83" s="186"/>
      <c r="BX83" s="186"/>
      <c r="BY83" s="186"/>
      <c r="BZ83" s="186"/>
      <c r="CA83" s="186"/>
      <c r="CB83" s="186"/>
      <c r="CC83" s="186"/>
      <c r="CD83" s="186"/>
      <c r="CE83" s="186"/>
      <c r="CF83" s="186"/>
      <c r="CG83" s="186"/>
      <c r="CH83" s="186"/>
      <c r="CI83" s="186"/>
      <c r="CJ83" s="186"/>
      <c r="CK83" s="186"/>
      <c r="CL83" s="186"/>
      <c r="CM83" s="186"/>
      <c r="CN83" s="186"/>
      <c r="CO83" s="186"/>
      <c r="CP83" s="186"/>
      <c r="CQ83" s="186"/>
      <c r="CR83" s="186"/>
      <c r="CS83" s="186"/>
      <c r="CT83" s="186"/>
      <c r="CU83" s="186"/>
      <c r="CV83" s="186"/>
      <c r="CW83" s="186"/>
      <c r="CX83" s="186"/>
      <c r="CY83" s="186"/>
      <c r="CZ83" s="186"/>
      <c r="DA83" s="186"/>
      <c r="DB83" s="186"/>
      <c r="DC83" s="186"/>
      <c r="DD83" s="186"/>
      <c r="DE83" s="186"/>
      <c r="DF83" s="186"/>
      <c r="DG83" s="186"/>
      <c r="DH83" s="186"/>
      <c r="DI83" s="186"/>
      <c r="DJ83" s="186"/>
      <c r="DK83" s="186"/>
      <c r="DL83" s="186"/>
      <c r="DM83" s="186"/>
      <c r="DN83" s="186"/>
      <c r="DO83" s="186"/>
      <c r="DP83" s="186"/>
      <c r="DQ83" s="186"/>
      <c r="DR83" s="186"/>
      <c r="DS83" s="186"/>
      <c r="DT83" s="186"/>
    </row>
    <row r="84" spans="1:124" x14ac:dyDescent="0.3">
      <c r="A84" s="168">
        <f t="shared" si="447"/>
        <v>80</v>
      </c>
      <c r="B84" s="21" t="s">
        <v>43</v>
      </c>
      <c r="D84" s="88">
        <f t="shared" si="385"/>
        <v>0</v>
      </c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86"/>
      <c r="AM84" s="186"/>
      <c r="AN84" s="186"/>
      <c r="AO84" s="186"/>
      <c r="AP84" s="186"/>
      <c r="AQ84" s="186"/>
      <c r="AR84" s="186"/>
      <c r="AS84" s="186"/>
      <c r="AT84" s="186"/>
      <c r="AU84" s="186"/>
      <c r="AV84" s="186"/>
      <c r="AW84" s="186"/>
      <c r="AX84" s="186"/>
      <c r="AY84" s="186"/>
      <c r="AZ84" s="186"/>
      <c r="BA84" s="186"/>
      <c r="BB84" s="186"/>
      <c r="BC84" s="186"/>
      <c r="BD84" s="186"/>
      <c r="BE84" s="186"/>
      <c r="BF84" s="186"/>
      <c r="BG84" s="186"/>
      <c r="BH84" s="186"/>
      <c r="BI84" s="186"/>
      <c r="BJ84" s="186"/>
      <c r="BK84" s="186"/>
      <c r="BL84" s="186"/>
      <c r="BM84" s="186"/>
      <c r="BN84" s="186"/>
      <c r="BO84" s="186"/>
      <c r="BP84" s="186"/>
      <c r="BQ84" s="186"/>
      <c r="BR84" s="186"/>
      <c r="BS84" s="186"/>
      <c r="BT84" s="186"/>
      <c r="BU84" s="186"/>
      <c r="BV84" s="186"/>
      <c r="BW84" s="186"/>
      <c r="BX84" s="186"/>
      <c r="BY84" s="186"/>
      <c r="BZ84" s="186"/>
      <c r="CA84" s="186"/>
      <c r="CB84" s="186"/>
      <c r="CC84" s="186"/>
      <c r="CD84" s="186"/>
      <c r="CE84" s="186"/>
      <c r="CF84" s="186"/>
      <c r="CG84" s="186"/>
      <c r="CH84" s="186"/>
      <c r="CI84" s="186"/>
      <c r="CJ84" s="186"/>
      <c r="CK84" s="186"/>
      <c r="CL84" s="186"/>
      <c r="CM84" s="186"/>
      <c r="CN84" s="186"/>
      <c r="CO84" s="186"/>
      <c r="CP84" s="186"/>
      <c r="CQ84" s="186"/>
      <c r="CR84" s="186"/>
      <c r="CS84" s="186"/>
      <c r="CT84" s="186"/>
      <c r="CU84" s="186"/>
      <c r="CV84" s="186"/>
      <c r="CW84" s="186"/>
      <c r="CX84" s="186"/>
      <c r="CY84" s="186"/>
      <c r="CZ84" s="186"/>
      <c r="DA84" s="186"/>
      <c r="DB84" s="186"/>
      <c r="DC84" s="186"/>
      <c r="DD84" s="186"/>
      <c r="DE84" s="186"/>
      <c r="DF84" s="186"/>
      <c r="DG84" s="186"/>
      <c r="DH84" s="186"/>
      <c r="DI84" s="186"/>
      <c r="DJ84" s="186"/>
      <c r="DK84" s="186"/>
      <c r="DL84" s="186"/>
      <c r="DM84" s="186"/>
      <c r="DN84" s="186"/>
      <c r="DO84" s="186"/>
      <c r="DP84" s="186"/>
      <c r="DQ84" s="186"/>
      <c r="DR84" s="186"/>
      <c r="DS84" s="186"/>
      <c r="DT84" s="186"/>
    </row>
    <row r="85" spans="1:124" x14ac:dyDescent="0.3">
      <c r="A85" s="168"/>
      <c r="B85" s="286" t="s">
        <v>682</v>
      </c>
      <c r="D85" s="88">
        <f t="shared" si="385"/>
        <v>0</v>
      </c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86"/>
      <c r="AU85" s="186"/>
      <c r="AV85" s="186"/>
      <c r="AW85" s="186"/>
      <c r="AX85" s="186"/>
      <c r="AY85" s="186"/>
      <c r="AZ85" s="186"/>
      <c r="BA85" s="186"/>
      <c r="BB85" s="186"/>
      <c r="BC85" s="186"/>
      <c r="BD85" s="186"/>
      <c r="BE85" s="186"/>
      <c r="BF85" s="186"/>
      <c r="BG85" s="186"/>
      <c r="BH85" s="186"/>
      <c r="BI85" s="186"/>
      <c r="BJ85" s="186"/>
      <c r="BK85" s="186"/>
      <c r="BL85" s="186"/>
      <c r="BM85" s="186"/>
      <c r="BN85" s="186"/>
      <c r="BO85" s="186"/>
      <c r="BP85" s="186"/>
      <c r="BQ85" s="186"/>
      <c r="BR85" s="186"/>
      <c r="BS85" s="186"/>
      <c r="BT85" s="186"/>
      <c r="BU85" s="186"/>
      <c r="BV85" s="186"/>
      <c r="BW85" s="186"/>
      <c r="BX85" s="186"/>
      <c r="BY85" s="186"/>
      <c r="BZ85" s="186"/>
      <c r="CA85" s="186"/>
      <c r="CB85" s="186"/>
      <c r="CC85" s="186"/>
      <c r="CD85" s="186"/>
      <c r="CE85" s="186"/>
      <c r="CF85" s="186"/>
      <c r="CG85" s="186"/>
      <c r="CH85" s="186"/>
      <c r="CI85" s="186"/>
      <c r="CJ85" s="186"/>
      <c r="CK85" s="186"/>
      <c r="CL85" s="186"/>
      <c r="CM85" s="186"/>
      <c r="CN85" s="186"/>
      <c r="CO85" s="186"/>
      <c r="CP85" s="186"/>
      <c r="CQ85" s="186"/>
      <c r="CR85" s="186"/>
      <c r="CS85" s="186"/>
      <c r="CT85" s="186"/>
      <c r="CU85" s="186"/>
      <c r="CV85" s="186"/>
      <c r="CW85" s="186"/>
      <c r="CX85" s="186"/>
      <c r="CY85" s="186"/>
      <c r="CZ85" s="186"/>
      <c r="DA85" s="186"/>
      <c r="DB85" s="186"/>
      <c r="DC85" s="186"/>
      <c r="DD85" s="186"/>
      <c r="DE85" s="186"/>
      <c r="DF85" s="186"/>
      <c r="DG85" s="186"/>
      <c r="DH85" s="186"/>
      <c r="DI85" s="186"/>
      <c r="DJ85" s="186"/>
      <c r="DK85" s="186"/>
      <c r="DL85" s="186"/>
      <c r="DM85" s="186"/>
      <c r="DN85" s="186"/>
      <c r="DO85" s="186"/>
      <c r="DP85" s="186"/>
      <c r="DQ85" s="186"/>
      <c r="DR85" s="186"/>
      <c r="DS85" s="186"/>
      <c r="DT85" s="186"/>
    </row>
    <row r="86" spans="1:124" x14ac:dyDescent="0.3">
      <c r="A86" s="168"/>
      <c r="B86" s="286" t="s">
        <v>681</v>
      </c>
      <c r="D86" s="88">
        <f t="shared" si="385"/>
        <v>0</v>
      </c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6"/>
      <c r="AS86" s="186"/>
      <c r="AT86" s="186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6"/>
      <c r="BJ86" s="186"/>
      <c r="BK86" s="186"/>
      <c r="BL86" s="186"/>
      <c r="BM86" s="186"/>
      <c r="BN86" s="186"/>
      <c r="BO86" s="186"/>
      <c r="BP86" s="186"/>
      <c r="BQ86" s="186"/>
      <c r="BR86" s="186"/>
      <c r="BS86" s="186"/>
      <c r="BT86" s="186"/>
      <c r="BU86" s="186"/>
      <c r="BV86" s="186"/>
      <c r="BW86" s="186"/>
      <c r="BX86" s="186"/>
      <c r="BY86" s="186"/>
      <c r="BZ86" s="186"/>
      <c r="CA86" s="186"/>
      <c r="CB86" s="186"/>
      <c r="CC86" s="186"/>
      <c r="CD86" s="186"/>
      <c r="CE86" s="186"/>
      <c r="CF86" s="186"/>
      <c r="CG86" s="186"/>
      <c r="CH86" s="186"/>
      <c r="CI86" s="186"/>
      <c r="CJ86" s="186"/>
      <c r="CK86" s="186"/>
      <c r="CL86" s="186"/>
      <c r="CM86" s="186"/>
      <c r="CN86" s="186"/>
      <c r="CO86" s="186"/>
      <c r="CP86" s="186"/>
      <c r="CQ86" s="186"/>
      <c r="CR86" s="186"/>
      <c r="CS86" s="186"/>
      <c r="CT86" s="186"/>
      <c r="CU86" s="186"/>
      <c r="CV86" s="186"/>
      <c r="CW86" s="186"/>
      <c r="CX86" s="186"/>
      <c r="CY86" s="186"/>
      <c r="CZ86" s="186"/>
      <c r="DA86" s="186"/>
      <c r="DB86" s="186"/>
      <c r="DC86" s="186"/>
      <c r="DD86" s="186"/>
      <c r="DE86" s="186"/>
      <c r="DF86" s="186"/>
      <c r="DG86" s="186"/>
      <c r="DH86" s="186"/>
      <c r="DI86" s="186"/>
      <c r="DJ86" s="186"/>
      <c r="DK86" s="186"/>
      <c r="DL86" s="186"/>
      <c r="DM86" s="186"/>
      <c r="DN86" s="186"/>
      <c r="DO86" s="186"/>
      <c r="DP86" s="186"/>
      <c r="DQ86" s="186"/>
      <c r="DR86" s="186"/>
      <c r="DS86" s="186"/>
      <c r="DT86" s="186"/>
    </row>
    <row r="87" spans="1:124" x14ac:dyDescent="0.3">
      <c r="B87" s="21"/>
      <c r="D87" s="88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  <c r="BW87" s="89"/>
      <c r="BX87" s="89"/>
      <c r="BY87" s="89"/>
      <c r="BZ87" s="89"/>
      <c r="CA87" s="89"/>
      <c r="CB87" s="89"/>
      <c r="CC87" s="89"/>
      <c r="CD87" s="89"/>
      <c r="CE87" s="89"/>
      <c r="CF87" s="89"/>
      <c r="CG87" s="89"/>
      <c r="CH87" s="89"/>
      <c r="CI87" s="89"/>
      <c r="CJ87" s="89"/>
      <c r="CK87" s="89"/>
      <c r="CL87" s="89"/>
      <c r="CM87" s="89"/>
      <c r="CN87" s="89"/>
      <c r="CO87" s="89"/>
      <c r="CP87" s="89"/>
      <c r="CQ87" s="89"/>
      <c r="CR87" s="89"/>
      <c r="CS87" s="89"/>
      <c r="CT87" s="89"/>
      <c r="CU87" s="89"/>
      <c r="CV87" s="89"/>
      <c r="CW87" s="89"/>
      <c r="CX87" s="89"/>
      <c r="CY87" s="89"/>
      <c r="CZ87" s="89"/>
      <c r="DA87" s="89"/>
      <c r="DB87" s="89"/>
      <c r="DC87" s="89"/>
      <c r="DD87" s="89"/>
      <c r="DE87" s="89"/>
      <c r="DF87" s="89"/>
      <c r="DG87" s="89"/>
      <c r="DH87" s="89"/>
      <c r="DI87" s="89"/>
      <c r="DJ87" s="89"/>
      <c r="DK87" s="89"/>
      <c r="DL87" s="89"/>
      <c r="DM87" s="89"/>
      <c r="DN87" s="89"/>
      <c r="DO87" s="89"/>
      <c r="DP87" s="89"/>
      <c r="DQ87" s="89"/>
      <c r="DR87" s="89"/>
      <c r="DS87" s="89"/>
      <c r="DT87" s="89"/>
    </row>
    <row r="88" spans="1:124" x14ac:dyDescent="0.3">
      <c r="B88" s="31" t="s">
        <v>89</v>
      </c>
      <c r="C88" s="32"/>
      <c r="D88" s="86">
        <f>SUM(E88:DT88)</f>
        <v>0</v>
      </c>
      <c r="E88" s="87">
        <f>SUM(E89:E91)</f>
        <v>0</v>
      </c>
      <c r="F88" s="87">
        <f t="shared" ref="F88:BL88" si="448">SUM(F89:F91)</f>
        <v>0</v>
      </c>
      <c r="G88" s="87">
        <f t="shared" si="448"/>
        <v>0</v>
      </c>
      <c r="H88" s="87">
        <f t="shared" si="448"/>
        <v>0</v>
      </c>
      <c r="I88" s="87">
        <f t="shared" si="448"/>
        <v>0</v>
      </c>
      <c r="J88" s="87">
        <f t="shared" si="448"/>
        <v>0</v>
      </c>
      <c r="K88" s="87">
        <f t="shared" si="448"/>
        <v>0</v>
      </c>
      <c r="L88" s="87">
        <f t="shared" si="448"/>
        <v>0</v>
      </c>
      <c r="M88" s="87">
        <f t="shared" si="448"/>
        <v>0</v>
      </c>
      <c r="N88" s="87">
        <f t="shared" si="448"/>
        <v>0</v>
      </c>
      <c r="O88" s="87">
        <f t="shared" si="448"/>
        <v>0</v>
      </c>
      <c r="P88" s="87">
        <f t="shared" si="448"/>
        <v>0</v>
      </c>
      <c r="Q88" s="87">
        <f t="shared" si="448"/>
        <v>0</v>
      </c>
      <c r="R88" s="87">
        <f t="shared" si="448"/>
        <v>0</v>
      </c>
      <c r="S88" s="87">
        <f t="shared" si="448"/>
        <v>0</v>
      </c>
      <c r="T88" s="87">
        <f t="shared" si="448"/>
        <v>0</v>
      </c>
      <c r="U88" s="87">
        <f t="shared" si="448"/>
        <v>0</v>
      </c>
      <c r="V88" s="87">
        <f t="shared" si="448"/>
        <v>0</v>
      </c>
      <c r="W88" s="87">
        <f t="shared" si="448"/>
        <v>0</v>
      </c>
      <c r="X88" s="87">
        <f t="shared" si="448"/>
        <v>0</v>
      </c>
      <c r="Y88" s="87">
        <f t="shared" si="448"/>
        <v>0</v>
      </c>
      <c r="Z88" s="87">
        <f t="shared" si="448"/>
        <v>0</v>
      </c>
      <c r="AA88" s="87">
        <f t="shared" si="448"/>
        <v>0</v>
      </c>
      <c r="AB88" s="87">
        <f t="shared" si="448"/>
        <v>0</v>
      </c>
      <c r="AC88" s="87">
        <f t="shared" si="448"/>
        <v>0</v>
      </c>
      <c r="AD88" s="87">
        <f t="shared" si="448"/>
        <v>0</v>
      </c>
      <c r="AE88" s="87">
        <f t="shared" si="448"/>
        <v>0</v>
      </c>
      <c r="AF88" s="87">
        <f t="shared" si="448"/>
        <v>0</v>
      </c>
      <c r="AG88" s="87">
        <f t="shared" si="448"/>
        <v>0</v>
      </c>
      <c r="AH88" s="87">
        <f t="shared" si="448"/>
        <v>0</v>
      </c>
      <c r="AI88" s="87">
        <f t="shared" si="448"/>
        <v>0</v>
      </c>
      <c r="AJ88" s="87">
        <f t="shared" si="448"/>
        <v>0</v>
      </c>
      <c r="AK88" s="87">
        <f t="shared" si="448"/>
        <v>0</v>
      </c>
      <c r="AL88" s="87">
        <f t="shared" si="448"/>
        <v>0</v>
      </c>
      <c r="AM88" s="87">
        <f t="shared" si="448"/>
        <v>0</v>
      </c>
      <c r="AN88" s="87">
        <f t="shared" si="448"/>
        <v>0</v>
      </c>
      <c r="AO88" s="87">
        <f t="shared" si="448"/>
        <v>0</v>
      </c>
      <c r="AP88" s="87">
        <f t="shared" si="448"/>
        <v>0</v>
      </c>
      <c r="AQ88" s="87">
        <f t="shared" si="448"/>
        <v>0</v>
      </c>
      <c r="AR88" s="87">
        <f t="shared" si="448"/>
        <v>0</v>
      </c>
      <c r="AS88" s="87">
        <f t="shared" si="448"/>
        <v>0</v>
      </c>
      <c r="AT88" s="87">
        <f t="shared" si="448"/>
        <v>0</v>
      </c>
      <c r="AU88" s="87">
        <f t="shared" si="448"/>
        <v>0</v>
      </c>
      <c r="AV88" s="87">
        <f t="shared" si="448"/>
        <v>0</v>
      </c>
      <c r="AW88" s="87">
        <f t="shared" si="448"/>
        <v>0</v>
      </c>
      <c r="AX88" s="87">
        <f t="shared" si="448"/>
        <v>0</v>
      </c>
      <c r="AY88" s="87">
        <f t="shared" si="448"/>
        <v>0</v>
      </c>
      <c r="AZ88" s="87">
        <f t="shared" si="448"/>
        <v>0</v>
      </c>
      <c r="BA88" s="87">
        <f t="shared" si="448"/>
        <v>0</v>
      </c>
      <c r="BB88" s="87">
        <f t="shared" si="448"/>
        <v>0</v>
      </c>
      <c r="BC88" s="87">
        <f t="shared" si="448"/>
        <v>0</v>
      </c>
      <c r="BD88" s="87">
        <f t="shared" si="448"/>
        <v>0</v>
      </c>
      <c r="BE88" s="87">
        <f t="shared" si="448"/>
        <v>0</v>
      </c>
      <c r="BF88" s="87">
        <f t="shared" si="448"/>
        <v>0</v>
      </c>
      <c r="BG88" s="87">
        <f t="shared" si="448"/>
        <v>0</v>
      </c>
      <c r="BH88" s="87">
        <f t="shared" si="448"/>
        <v>0</v>
      </c>
      <c r="BI88" s="87">
        <f t="shared" si="448"/>
        <v>0</v>
      </c>
      <c r="BJ88" s="87">
        <f t="shared" si="448"/>
        <v>0</v>
      </c>
      <c r="BK88" s="87">
        <f t="shared" si="448"/>
        <v>0</v>
      </c>
      <c r="BL88" s="87">
        <f t="shared" si="448"/>
        <v>0</v>
      </c>
      <c r="BM88" s="87">
        <f t="shared" ref="BM88" si="449">SUM(BM89:BM91)</f>
        <v>0</v>
      </c>
      <c r="BN88" s="87">
        <f t="shared" ref="BN88" si="450">SUM(BN89:BN91)</f>
        <v>0</v>
      </c>
      <c r="BO88" s="87">
        <f t="shared" ref="BO88" si="451">SUM(BO89:BO91)</f>
        <v>0</v>
      </c>
      <c r="BP88" s="87">
        <f t="shared" ref="BP88" si="452">SUM(BP89:BP91)</f>
        <v>0</v>
      </c>
      <c r="BQ88" s="87">
        <f t="shared" ref="BQ88" si="453">SUM(BQ89:BQ91)</f>
        <v>0</v>
      </c>
      <c r="BR88" s="87">
        <f t="shared" ref="BR88" si="454">SUM(BR89:BR91)</f>
        <v>0</v>
      </c>
      <c r="BS88" s="87">
        <f t="shared" ref="BS88" si="455">SUM(BS89:BS91)</f>
        <v>0</v>
      </c>
      <c r="BT88" s="87">
        <f t="shared" ref="BT88" si="456">SUM(BT89:BT91)</f>
        <v>0</v>
      </c>
      <c r="BU88" s="87">
        <f t="shared" ref="BU88" si="457">SUM(BU89:BU91)</f>
        <v>0</v>
      </c>
      <c r="BV88" s="87">
        <f t="shared" ref="BV88" si="458">SUM(BV89:BV91)</f>
        <v>0</v>
      </c>
      <c r="BW88" s="87">
        <f t="shared" ref="BW88" si="459">SUM(BW89:BW91)</f>
        <v>0</v>
      </c>
      <c r="BX88" s="87">
        <f t="shared" ref="BX88" si="460">SUM(BX89:BX91)</f>
        <v>0</v>
      </c>
      <c r="BY88" s="87">
        <f t="shared" ref="BY88" si="461">SUM(BY89:BY91)</f>
        <v>0</v>
      </c>
      <c r="BZ88" s="87">
        <f t="shared" ref="BZ88" si="462">SUM(BZ89:BZ91)</f>
        <v>0</v>
      </c>
      <c r="CA88" s="87">
        <f t="shared" ref="CA88" si="463">SUM(CA89:CA91)</f>
        <v>0</v>
      </c>
      <c r="CB88" s="87">
        <f t="shared" ref="CB88" si="464">SUM(CB89:CB91)</f>
        <v>0</v>
      </c>
      <c r="CC88" s="87">
        <f t="shared" ref="CC88" si="465">SUM(CC89:CC91)</f>
        <v>0</v>
      </c>
      <c r="CD88" s="87">
        <f t="shared" ref="CD88" si="466">SUM(CD89:CD91)</f>
        <v>0</v>
      </c>
      <c r="CE88" s="87">
        <f t="shared" ref="CE88" si="467">SUM(CE89:CE91)</f>
        <v>0</v>
      </c>
      <c r="CF88" s="87">
        <f t="shared" ref="CF88" si="468">SUM(CF89:CF91)</f>
        <v>0</v>
      </c>
      <c r="CG88" s="87">
        <f t="shared" ref="CG88" si="469">SUM(CG89:CG91)</f>
        <v>0</v>
      </c>
      <c r="CH88" s="87">
        <f t="shared" ref="CH88" si="470">SUM(CH89:CH91)</f>
        <v>0</v>
      </c>
      <c r="CI88" s="87">
        <f t="shared" ref="CI88" si="471">SUM(CI89:CI91)</f>
        <v>0</v>
      </c>
      <c r="CJ88" s="87">
        <f t="shared" ref="CJ88" si="472">SUM(CJ89:CJ91)</f>
        <v>0</v>
      </c>
      <c r="CK88" s="87">
        <f t="shared" ref="CK88" si="473">SUM(CK89:CK91)</f>
        <v>0</v>
      </c>
      <c r="CL88" s="87">
        <f t="shared" ref="CL88" si="474">SUM(CL89:CL91)</f>
        <v>0</v>
      </c>
      <c r="CM88" s="87">
        <f t="shared" ref="CM88" si="475">SUM(CM89:CM91)</f>
        <v>0</v>
      </c>
      <c r="CN88" s="87">
        <f t="shared" ref="CN88" si="476">SUM(CN89:CN91)</f>
        <v>0</v>
      </c>
      <c r="CO88" s="87">
        <f t="shared" ref="CO88" si="477">SUM(CO89:CO91)</f>
        <v>0</v>
      </c>
      <c r="CP88" s="87">
        <f t="shared" ref="CP88" si="478">SUM(CP89:CP91)</f>
        <v>0</v>
      </c>
      <c r="CQ88" s="87">
        <f t="shared" ref="CQ88" si="479">SUM(CQ89:CQ91)</f>
        <v>0</v>
      </c>
      <c r="CR88" s="87">
        <f t="shared" ref="CR88" si="480">SUM(CR89:CR91)</f>
        <v>0</v>
      </c>
      <c r="CS88" s="87">
        <f t="shared" ref="CS88" si="481">SUM(CS89:CS91)</f>
        <v>0</v>
      </c>
      <c r="CT88" s="87">
        <f t="shared" ref="CT88" si="482">SUM(CT89:CT91)</f>
        <v>0</v>
      </c>
      <c r="CU88" s="87">
        <f t="shared" ref="CU88" si="483">SUM(CU89:CU91)</f>
        <v>0</v>
      </c>
      <c r="CV88" s="87">
        <f t="shared" ref="CV88" si="484">SUM(CV89:CV91)</f>
        <v>0</v>
      </c>
      <c r="CW88" s="87">
        <f t="shared" ref="CW88" si="485">SUM(CW89:CW91)</f>
        <v>0</v>
      </c>
      <c r="CX88" s="87">
        <f t="shared" ref="CX88" si="486">SUM(CX89:CX91)</f>
        <v>0</v>
      </c>
      <c r="CY88" s="87">
        <f t="shared" ref="CY88" si="487">SUM(CY89:CY91)</f>
        <v>0</v>
      </c>
      <c r="CZ88" s="87">
        <f t="shared" ref="CZ88" si="488">SUM(CZ89:CZ91)</f>
        <v>0</v>
      </c>
      <c r="DA88" s="87">
        <f t="shared" ref="DA88" si="489">SUM(DA89:DA91)</f>
        <v>0</v>
      </c>
      <c r="DB88" s="87">
        <f t="shared" ref="DB88" si="490">SUM(DB89:DB91)</f>
        <v>0</v>
      </c>
      <c r="DC88" s="87">
        <f t="shared" ref="DC88" si="491">SUM(DC89:DC91)</f>
        <v>0</v>
      </c>
      <c r="DD88" s="87">
        <f t="shared" ref="DD88" si="492">SUM(DD89:DD91)</f>
        <v>0</v>
      </c>
      <c r="DE88" s="87">
        <f t="shared" ref="DE88" si="493">SUM(DE89:DE91)</f>
        <v>0</v>
      </c>
      <c r="DF88" s="87">
        <f t="shared" ref="DF88" si="494">SUM(DF89:DF91)</f>
        <v>0</v>
      </c>
      <c r="DG88" s="87">
        <f t="shared" ref="DG88" si="495">SUM(DG89:DG91)</f>
        <v>0</v>
      </c>
      <c r="DH88" s="87">
        <f t="shared" ref="DH88" si="496">SUM(DH89:DH91)</f>
        <v>0</v>
      </c>
      <c r="DI88" s="87">
        <f t="shared" ref="DI88" si="497">SUM(DI89:DI91)</f>
        <v>0</v>
      </c>
      <c r="DJ88" s="87">
        <f t="shared" ref="DJ88" si="498">SUM(DJ89:DJ91)</f>
        <v>0</v>
      </c>
      <c r="DK88" s="87">
        <f t="shared" ref="DK88" si="499">SUM(DK89:DK91)</f>
        <v>0</v>
      </c>
      <c r="DL88" s="87">
        <f t="shared" ref="DL88" si="500">SUM(DL89:DL91)</f>
        <v>0</v>
      </c>
      <c r="DM88" s="87">
        <f t="shared" ref="DM88" si="501">SUM(DM89:DM91)</f>
        <v>0</v>
      </c>
      <c r="DN88" s="87">
        <f t="shared" ref="DN88" si="502">SUM(DN89:DN91)</f>
        <v>0</v>
      </c>
      <c r="DO88" s="87">
        <f t="shared" ref="DO88" si="503">SUM(DO89:DO91)</f>
        <v>0</v>
      </c>
      <c r="DP88" s="87">
        <f t="shared" ref="DP88" si="504">SUM(DP89:DP91)</f>
        <v>0</v>
      </c>
      <c r="DQ88" s="87">
        <f t="shared" ref="DQ88" si="505">SUM(DQ89:DQ91)</f>
        <v>0</v>
      </c>
      <c r="DR88" s="87">
        <f t="shared" ref="DR88" si="506">SUM(DR89:DR91)</f>
        <v>0</v>
      </c>
      <c r="DS88" s="87">
        <f t="shared" ref="DS88" si="507">SUM(DS89:DS91)</f>
        <v>0</v>
      </c>
      <c r="DT88" s="87">
        <f t="shared" ref="DT88" si="508">SUM(DT89:DT91)</f>
        <v>0</v>
      </c>
    </row>
    <row r="89" spans="1:124" x14ac:dyDescent="0.3">
      <c r="B89" s="21" t="s">
        <v>40</v>
      </c>
      <c r="C89" s="33">
        <f>Overview!B48</f>
        <v>0</v>
      </c>
      <c r="D89" s="88">
        <f>SUM(E89:DT89)</f>
        <v>0</v>
      </c>
      <c r="E89" s="89">
        <f t="shared" ref="E89:AJ89" si="509">(E40)*$C$89</f>
        <v>0</v>
      </c>
      <c r="F89" s="89">
        <f t="shared" si="509"/>
        <v>0</v>
      </c>
      <c r="G89" s="89">
        <f t="shared" si="509"/>
        <v>0</v>
      </c>
      <c r="H89" s="89">
        <f t="shared" si="509"/>
        <v>0</v>
      </c>
      <c r="I89" s="89">
        <f t="shared" si="509"/>
        <v>0</v>
      </c>
      <c r="J89" s="89">
        <f t="shared" si="509"/>
        <v>0</v>
      </c>
      <c r="K89" s="89">
        <f t="shared" si="509"/>
        <v>0</v>
      </c>
      <c r="L89" s="89">
        <f t="shared" si="509"/>
        <v>0</v>
      </c>
      <c r="M89" s="89">
        <f t="shared" si="509"/>
        <v>0</v>
      </c>
      <c r="N89" s="89">
        <f t="shared" si="509"/>
        <v>0</v>
      </c>
      <c r="O89" s="89">
        <f t="shared" si="509"/>
        <v>0</v>
      </c>
      <c r="P89" s="89">
        <f t="shared" si="509"/>
        <v>0</v>
      </c>
      <c r="Q89" s="89">
        <f t="shared" si="509"/>
        <v>0</v>
      </c>
      <c r="R89" s="89">
        <f t="shared" si="509"/>
        <v>0</v>
      </c>
      <c r="S89" s="89">
        <f t="shared" si="509"/>
        <v>0</v>
      </c>
      <c r="T89" s="89">
        <f t="shared" si="509"/>
        <v>0</v>
      </c>
      <c r="U89" s="89">
        <f t="shared" si="509"/>
        <v>0</v>
      </c>
      <c r="V89" s="89">
        <f t="shared" si="509"/>
        <v>0</v>
      </c>
      <c r="W89" s="89">
        <f t="shared" si="509"/>
        <v>0</v>
      </c>
      <c r="X89" s="89">
        <f t="shared" si="509"/>
        <v>0</v>
      </c>
      <c r="Y89" s="89">
        <f t="shared" si="509"/>
        <v>0</v>
      </c>
      <c r="Z89" s="89">
        <f t="shared" si="509"/>
        <v>0</v>
      </c>
      <c r="AA89" s="89">
        <f t="shared" si="509"/>
        <v>0</v>
      </c>
      <c r="AB89" s="89">
        <f t="shared" si="509"/>
        <v>0</v>
      </c>
      <c r="AC89" s="89">
        <f t="shared" si="509"/>
        <v>0</v>
      </c>
      <c r="AD89" s="89">
        <f t="shared" si="509"/>
        <v>0</v>
      </c>
      <c r="AE89" s="89">
        <f t="shared" si="509"/>
        <v>0</v>
      </c>
      <c r="AF89" s="89">
        <f t="shared" si="509"/>
        <v>0</v>
      </c>
      <c r="AG89" s="89">
        <f t="shared" si="509"/>
        <v>0</v>
      </c>
      <c r="AH89" s="89">
        <f t="shared" si="509"/>
        <v>0</v>
      </c>
      <c r="AI89" s="89">
        <f t="shared" si="509"/>
        <v>0</v>
      </c>
      <c r="AJ89" s="89">
        <f t="shared" si="509"/>
        <v>0</v>
      </c>
      <c r="AK89" s="89">
        <f t="shared" ref="AK89:BL89" si="510">(AK40)*$C$89</f>
        <v>0</v>
      </c>
      <c r="AL89" s="89">
        <f t="shared" si="510"/>
        <v>0</v>
      </c>
      <c r="AM89" s="89">
        <f t="shared" si="510"/>
        <v>0</v>
      </c>
      <c r="AN89" s="89">
        <f t="shared" si="510"/>
        <v>0</v>
      </c>
      <c r="AO89" s="89">
        <f t="shared" si="510"/>
        <v>0</v>
      </c>
      <c r="AP89" s="89">
        <f t="shared" si="510"/>
        <v>0</v>
      </c>
      <c r="AQ89" s="89">
        <f t="shared" si="510"/>
        <v>0</v>
      </c>
      <c r="AR89" s="89">
        <f t="shared" si="510"/>
        <v>0</v>
      </c>
      <c r="AS89" s="89">
        <f t="shared" si="510"/>
        <v>0</v>
      </c>
      <c r="AT89" s="89">
        <f t="shared" si="510"/>
        <v>0</v>
      </c>
      <c r="AU89" s="89">
        <f t="shared" si="510"/>
        <v>0</v>
      </c>
      <c r="AV89" s="89">
        <f t="shared" si="510"/>
        <v>0</v>
      </c>
      <c r="AW89" s="89">
        <f t="shared" si="510"/>
        <v>0</v>
      </c>
      <c r="AX89" s="89">
        <f t="shared" si="510"/>
        <v>0</v>
      </c>
      <c r="AY89" s="89">
        <f t="shared" si="510"/>
        <v>0</v>
      </c>
      <c r="AZ89" s="89">
        <f t="shared" si="510"/>
        <v>0</v>
      </c>
      <c r="BA89" s="89">
        <f t="shared" si="510"/>
        <v>0</v>
      </c>
      <c r="BB89" s="89">
        <f t="shared" si="510"/>
        <v>0</v>
      </c>
      <c r="BC89" s="89">
        <f t="shared" si="510"/>
        <v>0</v>
      </c>
      <c r="BD89" s="89">
        <f t="shared" si="510"/>
        <v>0</v>
      </c>
      <c r="BE89" s="89">
        <f t="shared" si="510"/>
        <v>0</v>
      </c>
      <c r="BF89" s="89">
        <f t="shared" si="510"/>
        <v>0</v>
      </c>
      <c r="BG89" s="89">
        <f t="shared" si="510"/>
        <v>0</v>
      </c>
      <c r="BH89" s="89">
        <f t="shared" si="510"/>
        <v>0</v>
      </c>
      <c r="BI89" s="89">
        <f t="shared" si="510"/>
        <v>0</v>
      </c>
      <c r="BJ89" s="89">
        <f t="shared" si="510"/>
        <v>0</v>
      </c>
      <c r="BK89" s="89">
        <f t="shared" si="510"/>
        <v>0</v>
      </c>
      <c r="BL89" s="89">
        <f t="shared" si="510"/>
        <v>0</v>
      </c>
      <c r="BM89" s="89">
        <f t="shared" ref="BM89:DT89" si="511">(BM40)*$C$89</f>
        <v>0</v>
      </c>
      <c r="BN89" s="89">
        <f t="shared" si="511"/>
        <v>0</v>
      </c>
      <c r="BO89" s="89">
        <f t="shared" si="511"/>
        <v>0</v>
      </c>
      <c r="BP89" s="89">
        <f t="shared" si="511"/>
        <v>0</v>
      </c>
      <c r="BQ89" s="89">
        <f t="shared" si="511"/>
        <v>0</v>
      </c>
      <c r="BR89" s="89">
        <f t="shared" si="511"/>
        <v>0</v>
      </c>
      <c r="BS89" s="89">
        <f t="shared" si="511"/>
        <v>0</v>
      </c>
      <c r="BT89" s="89">
        <f t="shared" si="511"/>
        <v>0</v>
      </c>
      <c r="BU89" s="89">
        <f t="shared" si="511"/>
        <v>0</v>
      </c>
      <c r="BV89" s="89">
        <f t="shared" si="511"/>
        <v>0</v>
      </c>
      <c r="BW89" s="89">
        <f t="shared" si="511"/>
        <v>0</v>
      </c>
      <c r="BX89" s="89">
        <f t="shared" si="511"/>
        <v>0</v>
      </c>
      <c r="BY89" s="89">
        <f t="shared" si="511"/>
        <v>0</v>
      </c>
      <c r="BZ89" s="89">
        <f t="shared" si="511"/>
        <v>0</v>
      </c>
      <c r="CA89" s="89">
        <f t="shared" si="511"/>
        <v>0</v>
      </c>
      <c r="CB89" s="89">
        <f t="shared" si="511"/>
        <v>0</v>
      </c>
      <c r="CC89" s="89">
        <f t="shared" si="511"/>
        <v>0</v>
      </c>
      <c r="CD89" s="89">
        <f t="shared" si="511"/>
        <v>0</v>
      </c>
      <c r="CE89" s="89">
        <f t="shared" si="511"/>
        <v>0</v>
      </c>
      <c r="CF89" s="89">
        <f t="shared" si="511"/>
        <v>0</v>
      </c>
      <c r="CG89" s="89">
        <f t="shared" si="511"/>
        <v>0</v>
      </c>
      <c r="CH89" s="89">
        <f t="shared" si="511"/>
        <v>0</v>
      </c>
      <c r="CI89" s="89">
        <f t="shared" si="511"/>
        <v>0</v>
      </c>
      <c r="CJ89" s="89">
        <f t="shared" si="511"/>
        <v>0</v>
      </c>
      <c r="CK89" s="89">
        <f t="shared" si="511"/>
        <v>0</v>
      </c>
      <c r="CL89" s="89">
        <f t="shared" si="511"/>
        <v>0</v>
      </c>
      <c r="CM89" s="89">
        <f t="shared" si="511"/>
        <v>0</v>
      </c>
      <c r="CN89" s="89">
        <f t="shared" si="511"/>
        <v>0</v>
      </c>
      <c r="CO89" s="89">
        <f t="shared" si="511"/>
        <v>0</v>
      </c>
      <c r="CP89" s="89">
        <f t="shared" si="511"/>
        <v>0</v>
      </c>
      <c r="CQ89" s="89">
        <f t="shared" si="511"/>
        <v>0</v>
      </c>
      <c r="CR89" s="89">
        <f t="shared" si="511"/>
        <v>0</v>
      </c>
      <c r="CS89" s="89">
        <f t="shared" si="511"/>
        <v>0</v>
      </c>
      <c r="CT89" s="89">
        <f t="shared" si="511"/>
        <v>0</v>
      </c>
      <c r="CU89" s="89">
        <f t="shared" si="511"/>
        <v>0</v>
      </c>
      <c r="CV89" s="89">
        <f t="shared" si="511"/>
        <v>0</v>
      </c>
      <c r="CW89" s="89">
        <f t="shared" si="511"/>
        <v>0</v>
      </c>
      <c r="CX89" s="89">
        <f t="shared" si="511"/>
        <v>0</v>
      </c>
      <c r="CY89" s="89">
        <f t="shared" si="511"/>
        <v>0</v>
      </c>
      <c r="CZ89" s="89">
        <f t="shared" si="511"/>
        <v>0</v>
      </c>
      <c r="DA89" s="89">
        <f t="shared" si="511"/>
        <v>0</v>
      </c>
      <c r="DB89" s="89">
        <f t="shared" si="511"/>
        <v>0</v>
      </c>
      <c r="DC89" s="89">
        <f t="shared" si="511"/>
        <v>0</v>
      </c>
      <c r="DD89" s="89">
        <f t="shared" si="511"/>
        <v>0</v>
      </c>
      <c r="DE89" s="89">
        <f t="shared" si="511"/>
        <v>0</v>
      </c>
      <c r="DF89" s="89">
        <f t="shared" si="511"/>
        <v>0</v>
      </c>
      <c r="DG89" s="89">
        <f t="shared" si="511"/>
        <v>0</v>
      </c>
      <c r="DH89" s="89">
        <f t="shared" si="511"/>
        <v>0</v>
      </c>
      <c r="DI89" s="89">
        <f t="shared" si="511"/>
        <v>0</v>
      </c>
      <c r="DJ89" s="89">
        <f t="shared" si="511"/>
        <v>0</v>
      </c>
      <c r="DK89" s="89">
        <f t="shared" si="511"/>
        <v>0</v>
      </c>
      <c r="DL89" s="89">
        <f t="shared" si="511"/>
        <v>0</v>
      </c>
      <c r="DM89" s="89">
        <f t="shared" si="511"/>
        <v>0</v>
      </c>
      <c r="DN89" s="89">
        <f t="shared" si="511"/>
        <v>0</v>
      </c>
      <c r="DO89" s="89">
        <f t="shared" si="511"/>
        <v>0</v>
      </c>
      <c r="DP89" s="89">
        <f t="shared" si="511"/>
        <v>0</v>
      </c>
      <c r="DQ89" s="89">
        <f t="shared" si="511"/>
        <v>0</v>
      </c>
      <c r="DR89" s="89">
        <f t="shared" si="511"/>
        <v>0</v>
      </c>
      <c r="DS89" s="89">
        <f t="shared" si="511"/>
        <v>0</v>
      </c>
      <c r="DT89" s="89">
        <f t="shared" si="511"/>
        <v>0</v>
      </c>
    </row>
    <row r="90" spans="1:124" x14ac:dyDescent="0.3">
      <c r="B90" s="21" t="s">
        <v>41</v>
      </c>
      <c r="C90" s="33">
        <f>Overview!B49</f>
        <v>0</v>
      </c>
      <c r="D90" s="88">
        <f>SUM(E90:DT90)</f>
        <v>0</v>
      </c>
      <c r="E90" s="89">
        <f t="shared" ref="E90:J90" si="512">((E50+E62+E77))*$C$90</f>
        <v>0</v>
      </c>
      <c r="F90" s="89">
        <f t="shared" si="512"/>
        <v>0</v>
      </c>
      <c r="G90" s="89">
        <f t="shared" si="512"/>
        <v>0</v>
      </c>
      <c r="H90" s="89">
        <f t="shared" si="512"/>
        <v>0</v>
      </c>
      <c r="I90" s="89">
        <f t="shared" si="512"/>
        <v>0</v>
      </c>
      <c r="J90" s="89">
        <f t="shared" si="512"/>
        <v>0</v>
      </c>
      <c r="K90" s="89">
        <f t="shared" ref="K90:BL90" si="513">((K50+K62+K77))*$C$90</f>
        <v>0</v>
      </c>
      <c r="L90" s="89">
        <f t="shared" si="513"/>
        <v>0</v>
      </c>
      <c r="M90" s="89">
        <f t="shared" si="513"/>
        <v>0</v>
      </c>
      <c r="N90" s="89">
        <f t="shared" si="513"/>
        <v>0</v>
      </c>
      <c r="O90" s="89">
        <f t="shared" si="513"/>
        <v>0</v>
      </c>
      <c r="P90" s="89">
        <f t="shared" si="513"/>
        <v>0</v>
      </c>
      <c r="Q90" s="89">
        <f t="shared" si="513"/>
        <v>0</v>
      </c>
      <c r="R90" s="89">
        <f t="shared" si="513"/>
        <v>0</v>
      </c>
      <c r="S90" s="89">
        <f t="shared" si="513"/>
        <v>0</v>
      </c>
      <c r="T90" s="89">
        <f t="shared" si="513"/>
        <v>0</v>
      </c>
      <c r="U90" s="89">
        <f t="shared" si="513"/>
        <v>0</v>
      </c>
      <c r="V90" s="89">
        <f t="shared" si="513"/>
        <v>0</v>
      </c>
      <c r="W90" s="89">
        <f t="shared" si="513"/>
        <v>0</v>
      </c>
      <c r="X90" s="89">
        <f t="shared" si="513"/>
        <v>0</v>
      </c>
      <c r="Y90" s="89">
        <f t="shared" si="513"/>
        <v>0</v>
      </c>
      <c r="Z90" s="89">
        <f t="shared" si="513"/>
        <v>0</v>
      </c>
      <c r="AA90" s="89">
        <f t="shared" si="513"/>
        <v>0</v>
      </c>
      <c r="AB90" s="89">
        <f t="shared" si="513"/>
        <v>0</v>
      </c>
      <c r="AC90" s="89">
        <f t="shared" si="513"/>
        <v>0</v>
      </c>
      <c r="AD90" s="89">
        <f t="shared" si="513"/>
        <v>0</v>
      </c>
      <c r="AE90" s="89">
        <f t="shared" si="513"/>
        <v>0</v>
      </c>
      <c r="AF90" s="89">
        <f t="shared" si="513"/>
        <v>0</v>
      </c>
      <c r="AG90" s="89">
        <f t="shared" si="513"/>
        <v>0</v>
      </c>
      <c r="AH90" s="89">
        <f t="shared" si="513"/>
        <v>0</v>
      </c>
      <c r="AI90" s="89">
        <f t="shared" si="513"/>
        <v>0</v>
      </c>
      <c r="AJ90" s="89">
        <f t="shared" si="513"/>
        <v>0</v>
      </c>
      <c r="AK90" s="89">
        <f t="shared" si="513"/>
        <v>0</v>
      </c>
      <c r="AL90" s="89">
        <f t="shared" si="513"/>
        <v>0</v>
      </c>
      <c r="AM90" s="89">
        <f t="shared" si="513"/>
        <v>0</v>
      </c>
      <c r="AN90" s="89">
        <f t="shared" si="513"/>
        <v>0</v>
      </c>
      <c r="AO90" s="89">
        <f t="shared" si="513"/>
        <v>0</v>
      </c>
      <c r="AP90" s="89">
        <f t="shared" si="513"/>
        <v>0</v>
      </c>
      <c r="AQ90" s="89">
        <f t="shared" si="513"/>
        <v>0</v>
      </c>
      <c r="AR90" s="89">
        <f t="shared" si="513"/>
        <v>0</v>
      </c>
      <c r="AS90" s="89">
        <f t="shared" si="513"/>
        <v>0</v>
      </c>
      <c r="AT90" s="89">
        <f t="shared" si="513"/>
        <v>0</v>
      </c>
      <c r="AU90" s="89">
        <f t="shared" si="513"/>
        <v>0</v>
      </c>
      <c r="AV90" s="89">
        <f t="shared" si="513"/>
        <v>0</v>
      </c>
      <c r="AW90" s="89">
        <f t="shared" si="513"/>
        <v>0</v>
      </c>
      <c r="AX90" s="89">
        <f t="shared" si="513"/>
        <v>0</v>
      </c>
      <c r="AY90" s="89">
        <f t="shared" si="513"/>
        <v>0</v>
      </c>
      <c r="AZ90" s="89">
        <f t="shared" si="513"/>
        <v>0</v>
      </c>
      <c r="BA90" s="89">
        <f t="shared" si="513"/>
        <v>0</v>
      </c>
      <c r="BB90" s="89">
        <f t="shared" si="513"/>
        <v>0</v>
      </c>
      <c r="BC90" s="89">
        <f t="shared" si="513"/>
        <v>0</v>
      </c>
      <c r="BD90" s="89">
        <f t="shared" si="513"/>
        <v>0</v>
      </c>
      <c r="BE90" s="89">
        <f t="shared" si="513"/>
        <v>0</v>
      </c>
      <c r="BF90" s="89">
        <f t="shared" si="513"/>
        <v>0</v>
      </c>
      <c r="BG90" s="89">
        <f t="shared" si="513"/>
        <v>0</v>
      </c>
      <c r="BH90" s="89">
        <f t="shared" si="513"/>
        <v>0</v>
      </c>
      <c r="BI90" s="89">
        <f t="shared" si="513"/>
        <v>0</v>
      </c>
      <c r="BJ90" s="89">
        <f t="shared" si="513"/>
        <v>0</v>
      </c>
      <c r="BK90" s="89">
        <f t="shared" si="513"/>
        <v>0</v>
      </c>
      <c r="BL90" s="89">
        <f t="shared" si="513"/>
        <v>0</v>
      </c>
      <c r="BM90" s="89">
        <f t="shared" ref="BM90:DT90" si="514">((BM50+BM62+BM77))*$C$90</f>
        <v>0</v>
      </c>
      <c r="BN90" s="89">
        <f t="shared" si="514"/>
        <v>0</v>
      </c>
      <c r="BO90" s="89">
        <f t="shared" si="514"/>
        <v>0</v>
      </c>
      <c r="BP90" s="89">
        <f t="shared" si="514"/>
        <v>0</v>
      </c>
      <c r="BQ90" s="89">
        <f t="shared" si="514"/>
        <v>0</v>
      </c>
      <c r="BR90" s="89">
        <f t="shared" si="514"/>
        <v>0</v>
      </c>
      <c r="BS90" s="89">
        <f t="shared" si="514"/>
        <v>0</v>
      </c>
      <c r="BT90" s="89">
        <f t="shared" si="514"/>
        <v>0</v>
      </c>
      <c r="BU90" s="89">
        <f t="shared" si="514"/>
        <v>0</v>
      </c>
      <c r="BV90" s="89">
        <f t="shared" si="514"/>
        <v>0</v>
      </c>
      <c r="BW90" s="89">
        <f t="shared" si="514"/>
        <v>0</v>
      </c>
      <c r="BX90" s="89">
        <f t="shared" si="514"/>
        <v>0</v>
      </c>
      <c r="BY90" s="89">
        <f t="shared" si="514"/>
        <v>0</v>
      </c>
      <c r="BZ90" s="89">
        <f t="shared" si="514"/>
        <v>0</v>
      </c>
      <c r="CA90" s="89">
        <f t="shared" si="514"/>
        <v>0</v>
      </c>
      <c r="CB90" s="89">
        <f t="shared" si="514"/>
        <v>0</v>
      </c>
      <c r="CC90" s="89">
        <f t="shared" si="514"/>
        <v>0</v>
      </c>
      <c r="CD90" s="89">
        <f t="shared" si="514"/>
        <v>0</v>
      </c>
      <c r="CE90" s="89">
        <f t="shared" si="514"/>
        <v>0</v>
      </c>
      <c r="CF90" s="89">
        <f t="shared" si="514"/>
        <v>0</v>
      </c>
      <c r="CG90" s="89">
        <f t="shared" si="514"/>
        <v>0</v>
      </c>
      <c r="CH90" s="89">
        <f t="shared" si="514"/>
        <v>0</v>
      </c>
      <c r="CI90" s="89">
        <f t="shared" si="514"/>
        <v>0</v>
      </c>
      <c r="CJ90" s="89">
        <f t="shared" si="514"/>
        <v>0</v>
      </c>
      <c r="CK90" s="89">
        <f t="shared" si="514"/>
        <v>0</v>
      </c>
      <c r="CL90" s="89">
        <f t="shared" si="514"/>
        <v>0</v>
      </c>
      <c r="CM90" s="89">
        <f t="shared" si="514"/>
        <v>0</v>
      </c>
      <c r="CN90" s="89">
        <f t="shared" si="514"/>
        <v>0</v>
      </c>
      <c r="CO90" s="89">
        <f t="shared" si="514"/>
        <v>0</v>
      </c>
      <c r="CP90" s="89">
        <f t="shared" si="514"/>
        <v>0</v>
      </c>
      <c r="CQ90" s="89">
        <f t="shared" si="514"/>
        <v>0</v>
      </c>
      <c r="CR90" s="89">
        <f t="shared" si="514"/>
        <v>0</v>
      </c>
      <c r="CS90" s="89">
        <f t="shared" si="514"/>
        <v>0</v>
      </c>
      <c r="CT90" s="89">
        <f t="shared" si="514"/>
        <v>0</v>
      </c>
      <c r="CU90" s="89">
        <f t="shared" si="514"/>
        <v>0</v>
      </c>
      <c r="CV90" s="89">
        <f t="shared" si="514"/>
        <v>0</v>
      </c>
      <c r="CW90" s="89">
        <f t="shared" si="514"/>
        <v>0</v>
      </c>
      <c r="CX90" s="89">
        <f t="shared" si="514"/>
        <v>0</v>
      </c>
      <c r="CY90" s="89">
        <f t="shared" si="514"/>
        <v>0</v>
      </c>
      <c r="CZ90" s="89">
        <f t="shared" si="514"/>
        <v>0</v>
      </c>
      <c r="DA90" s="89">
        <f t="shared" si="514"/>
        <v>0</v>
      </c>
      <c r="DB90" s="89">
        <f t="shared" si="514"/>
        <v>0</v>
      </c>
      <c r="DC90" s="89">
        <f t="shared" si="514"/>
        <v>0</v>
      </c>
      <c r="DD90" s="89">
        <f t="shared" si="514"/>
        <v>0</v>
      </c>
      <c r="DE90" s="89">
        <f t="shared" si="514"/>
        <v>0</v>
      </c>
      <c r="DF90" s="89">
        <f t="shared" si="514"/>
        <v>0</v>
      </c>
      <c r="DG90" s="89">
        <f t="shared" si="514"/>
        <v>0</v>
      </c>
      <c r="DH90" s="89">
        <f t="shared" si="514"/>
        <v>0</v>
      </c>
      <c r="DI90" s="89">
        <f t="shared" si="514"/>
        <v>0</v>
      </c>
      <c r="DJ90" s="89">
        <f t="shared" si="514"/>
        <v>0</v>
      </c>
      <c r="DK90" s="89">
        <f t="shared" si="514"/>
        <v>0</v>
      </c>
      <c r="DL90" s="89">
        <f t="shared" si="514"/>
        <v>0</v>
      </c>
      <c r="DM90" s="89">
        <f t="shared" si="514"/>
        <v>0</v>
      </c>
      <c r="DN90" s="89">
        <f t="shared" si="514"/>
        <v>0</v>
      </c>
      <c r="DO90" s="89">
        <f t="shared" si="514"/>
        <v>0</v>
      </c>
      <c r="DP90" s="89">
        <f t="shared" si="514"/>
        <v>0</v>
      </c>
      <c r="DQ90" s="89">
        <f t="shared" si="514"/>
        <v>0</v>
      </c>
      <c r="DR90" s="89">
        <f t="shared" si="514"/>
        <v>0</v>
      </c>
      <c r="DS90" s="89">
        <f t="shared" si="514"/>
        <v>0</v>
      </c>
      <c r="DT90" s="89">
        <f t="shared" si="514"/>
        <v>0</v>
      </c>
    </row>
    <row r="91" spans="1:124" x14ac:dyDescent="0.3">
      <c r="A91" s="168">
        <f>A84+1</f>
        <v>81</v>
      </c>
      <c r="B91" s="21" t="s">
        <v>284</v>
      </c>
      <c r="C91" s="33">
        <f>IFERROR(D91/D40,0)</f>
        <v>0</v>
      </c>
      <c r="D91" s="88">
        <f>SUM(E91:DT91)</f>
        <v>0</v>
      </c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  <c r="AH91" s="186"/>
      <c r="AI91" s="186"/>
      <c r="AJ91" s="186"/>
      <c r="AK91" s="186"/>
      <c r="AL91" s="186"/>
      <c r="AM91" s="186"/>
      <c r="AN91" s="186"/>
      <c r="AO91" s="186"/>
      <c r="AP91" s="186"/>
      <c r="AQ91" s="186"/>
      <c r="AR91" s="186"/>
      <c r="AS91" s="186"/>
      <c r="AT91" s="186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86"/>
      <c r="BJ91" s="186"/>
      <c r="BK91" s="186"/>
      <c r="BL91" s="186"/>
      <c r="BM91" s="186"/>
      <c r="BN91" s="186"/>
      <c r="BO91" s="186"/>
      <c r="BP91" s="186"/>
      <c r="BQ91" s="186"/>
      <c r="BR91" s="186"/>
      <c r="BS91" s="186"/>
      <c r="BT91" s="186"/>
      <c r="BU91" s="186"/>
      <c r="BV91" s="186"/>
      <c r="BW91" s="186"/>
      <c r="BX91" s="186"/>
      <c r="BY91" s="186"/>
      <c r="BZ91" s="186"/>
      <c r="CA91" s="186"/>
      <c r="CB91" s="186"/>
      <c r="CC91" s="186"/>
      <c r="CD91" s="186"/>
      <c r="CE91" s="186"/>
      <c r="CF91" s="186"/>
      <c r="CG91" s="186"/>
      <c r="CH91" s="186"/>
      <c r="CI91" s="186"/>
      <c r="CJ91" s="186"/>
      <c r="CK91" s="186"/>
      <c r="CL91" s="186"/>
      <c r="CM91" s="186"/>
      <c r="CN91" s="186"/>
      <c r="CO91" s="186"/>
      <c r="CP91" s="186"/>
      <c r="CQ91" s="186"/>
      <c r="CR91" s="186"/>
      <c r="CS91" s="186"/>
      <c r="CT91" s="186"/>
      <c r="CU91" s="186"/>
      <c r="CV91" s="186"/>
      <c r="CW91" s="186"/>
      <c r="CX91" s="186"/>
      <c r="CY91" s="186"/>
      <c r="CZ91" s="186"/>
      <c r="DA91" s="186"/>
      <c r="DB91" s="186"/>
      <c r="DC91" s="186"/>
      <c r="DD91" s="186"/>
      <c r="DE91" s="186"/>
      <c r="DF91" s="186"/>
      <c r="DG91" s="186"/>
      <c r="DH91" s="186"/>
      <c r="DI91" s="186"/>
      <c r="DJ91" s="186"/>
      <c r="DK91" s="186"/>
      <c r="DL91" s="186"/>
      <c r="DM91" s="186"/>
      <c r="DN91" s="186"/>
      <c r="DO91" s="186"/>
      <c r="DP91" s="186"/>
      <c r="DQ91" s="186"/>
      <c r="DR91" s="186"/>
      <c r="DS91" s="186"/>
      <c r="DT91" s="186"/>
    </row>
    <row r="92" spans="1:124" x14ac:dyDescent="0.3">
      <c r="B92" s="21"/>
      <c r="D92" s="88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  <c r="CO92" s="89"/>
      <c r="CP92" s="89"/>
      <c r="CQ92" s="89"/>
      <c r="CR92" s="89"/>
      <c r="CS92" s="89"/>
      <c r="CT92" s="89"/>
      <c r="CU92" s="89"/>
      <c r="CV92" s="89"/>
      <c r="CW92" s="89"/>
      <c r="CX92" s="89"/>
      <c r="CY92" s="89"/>
      <c r="CZ92" s="89"/>
      <c r="DA92" s="89"/>
      <c r="DB92" s="89"/>
      <c r="DC92" s="89"/>
      <c r="DD92" s="89"/>
      <c r="DE92" s="89"/>
      <c r="DF92" s="89"/>
      <c r="DG92" s="89"/>
      <c r="DH92" s="89"/>
      <c r="DI92" s="89"/>
      <c r="DJ92" s="89"/>
      <c r="DK92" s="89"/>
      <c r="DL92" s="89"/>
      <c r="DM92" s="89"/>
      <c r="DN92" s="89"/>
      <c r="DO92" s="89"/>
      <c r="DP92" s="89"/>
      <c r="DQ92" s="89"/>
      <c r="DR92" s="89"/>
      <c r="DS92" s="89"/>
      <c r="DT92" s="89"/>
    </row>
    <row r="93" spans="1:124" s="17" customFormat="1" x14ac:dyDescent="0.3">
      <c r="B93" s="29" t="s">
        <v>44</v>
      </c>
      <c r="C93" s="30"/>
      <c r="D93" s="90">
        <f>SUM(E93:DT93)</f>
        <v>0</v>
      </c>
      <c r="E93" s="91">
        <f>E88+E62+E50+E40+E36+E77</f>
        <v>0</v>
      </c>
      <c r="F93" s="91">
        <f t="shared" ref="F93:BL93" si="515">F88+F62+F50+F40+F36+F77</f>
        <v>0</v>
      </c>
      <c r="G93" s="91">
        <f t="shared" si="515"/>
        <v>0</v>
      </c>
      <c r="H93" s="91">
        <f t="shared" si="515"/>
        <v>0</v>
      </c>
      <c r="I93" s="91">
        <f t="shared" si="515"/>
        <v>0</v>
      </c>
      <c r="J93" s="91">
        <f t="shared" si="515"/>
        <v>0</v>
      </c>
      <c r="K93" s="91">
        <f t="shared" si="515"/>
        <v>0</v>
      </c>
      <c r="L93" s="91">
        <f t="shared" si="515"/>
        <v>0</v>
      </c>
      <c r="M93" s="91">
        <f t="shared" si="515"/>
        <v>0</v>
      </c>
      <c r="N93" s="91">
        <f t="shared" si="515"/>
        <v>0</v>
      </c>
      <c r="O93" s="91">
        <f t="shared" si="515"/>
        <v>0</v>
      </c>
      <c r="P93" s="91">
        <f t="shared" si="515"/>
        <v>0</v>
      </c>
      <c r="Q93" s="91">
        <f t="shared" si="515"/>
        <v>0</v>
      </c>
      <c r="R93" s="91">
        <f t="shared" si="515"/>
        <v>0</v>
      </c>
      <c r="S93" s="91">
        <f t="shared" si="515"/>
        <v>0</v>
      </c>
      <c r="T93" s="91">
        <f t="shared" si="515"/>
        <v>0</v>
      </c>
      <c r="U93" s="91">
        <f t="shared" si="515"/>
        <v>0</v>
      </c>
      <c r="V93" s="91">
        <f t="shared" si="515"/>
        <v>0</v>
      </c>
      <c r="W93" s="91">
        <f t="shared" si="515"/>
        <v>0</v>
      </c>
      <c r="X93" s="91">
        <f t="shared" si="515"/>
        <v>0</v>
      </c>
      <c r="Y93" s="91">
        <f t="shared" si="515"/>
        <v>0</v>
      </c>
      <c r="Z93" s="91">
        <f t="shared" si="515"/>
        <v>0</v>
      </c>
      <c r="AA93" s="91">
        <f t="shared" si="515"/>
        <v>0</v>
      </c>
      <c r="AB93" s="91">
        <f t="shared" si="515"/>
        <v>0</v>
      </c>
      <c r="AC93" s="91">
        <f t="shared" si="515"/>
        <v>0</v>
      </c>
      <c r="AD93" s="91">
        <f t="shared" si="515"/>
        <v>0</v>
      </c>
      <c r="AE93" s="91">
        <f t="shared" si="515"/>
        <v>0</v>
      </c>
      <c r="AF93" s="91">
        <f t="shared" si="515"/>
        <v>0</v>
      </c>
      <c r="AG93" s="91">
        <f t="shared" si="515"/>
        <v>0</v>
      </c>
      <c r="AH93" s="91">
        <f t="shared" si="515"/>
        <v>0</v>
      </c>
      <c r="AI93" s="91">
        <f t="shared" si="515"/>
        <v>0</v>
      </c>
      <c r="AJ93" s="91">
        <f t="shared" si="515"/>
        <v>0</v>
      </c>
      <c r="AK93" s="91">
        <f t="shared" si="515"/>
        <v>0</v>
      </c>
      <c r="AL93" s="91">
        <f t="shared" si="515"/>
        <v>0</v>
      </c>
      <c r="AM93" s="91">
        <f t="shared" si="515"/>
        <v>0</v>
      </c>
      <c r="AN93" s="91">
        <f t="shared" si="515"/>
        <v>0</v>
      </c>
      <c r="AO93" s="91">
        <f t="shared" si="515"/>
        <v>0</v>
      </c>
      <c r="AP93" s="91">
        <f t="shared" si="515"/>
        <v>0</v>
      </c>
      <c r="AQ93" s="91">
        <f t="shared" si="515"/>
        <v>0</v>
      </c>
      <c r="AR93" s="91">
        <f t="shared" si="515"/>
        <v>0</v>
      </c>
      <c r="AS93" s="91">
        <f t="shared" si="515"/>
        <v>0</v>
      </c>
      <c r="AT93" s="91">
        <f t="shared" si="515"/>
        <v>0</v>
      </c>
      <c r="AU93" s="91">
        <f t="shared" si="515"/>
        <v>0</v>
      </c>
      <c r="AV93" s="91">
        <f t="shared" si="515"/>
        <v>0</v>
      </c>
      <c r="AW93" s="91">
        <f t="shared" si="515"/>
        <v>0</v>
      </c>
      <c r="AX93" s="91">
        <f t="shared" si="515"/>
        <v>0</v>
      </c>
      <c r="AY93" s="91">
        <f t="shared" si="515"/>
        <v>0</v>
      </c>
      <c r="AZ93" s="91">
        <f t="shared" si="515"/>
        <v>0</v>
      </c>
      <c r="BA93" s="91">
        <f t="shared" si="515"/>
        <v>0</v>
      </c>
      <c r="BB93" s="91">
        <f t="shared" si="515"/>
        <v>0</v>
      </c>
      <c r="BC93" s="91">
        <f t="shared" si="515"/>
        <v>0</v>
      </c>
      <c r="BD93" s="91">
        <f t="shared" si="515"/>
        <v>0</v>
      </c>
      <c r="BE93" s="91">
        <f t="shared" si="515"/>
        <v>0</v>
      </c>
      <c r="BF93" s="91">
        <f t="shared" si="515"/>
        <v>0</v>
      </c>
      <c r="BG93" s="91">
        <f t="shared" si="515"/>
        <v>0</v>
      </c>
      <c r="BH93" s="91">
        <f t="shared" si="515"/>
        <v>0</v>
      </c>
      <c r="BI93" s="91">
        <f t="shared" si="515"/>
        <v>0</v>
      </c>
      <c r="BJ93" s="91">
        <f t="shared" si="515"/>
        <v>0</v>
      </c>
      <c r="BK93" s="91">
        <f t="shared" si="515"/>
        <v>0</v>
      </c>
      <c r="BL93" s="91">
        <f t="shared" si="515"/>
        <v>0</v>
      </c>
      <c r="BM93" s="91">
        <f t="shared" ref="BM93:DT93" si="516">BM88+BM62+BM50+BM40+BM36+BM77</f>
        <v>0</v>
      </c>
      <c r="BN93" s="91">
        <f t="shared" si="516"/>
        <v>0</v>
      </c>
      <c r="BO93" s="91">
        <f t="shared" si="516"/>
        <v>0</v>
      </c>
      <c r="BP93" s="91">
        <f t="shared" si="516"/>
        <v>0</v>
      </c>
      <c r="BQ93" s="91">
        <f t="shared" si="516"/>
        <v>0</v>
      </c>
      <c r="BR93" s="91">
        <f t="shared" si="516"/>
        <v>0</v>
      </c>
      <c r="BS93" s="91">
        <f t="shared" si="516"/>
        <v>0</v>
      </c>
      <c r="BT93" s="91">
        <f t="shared" si="516"/>
        <v>0</v>
      </c>
      <c r="BU93" s="91">
        <f t="shared" si="516"/>
        <v>0</v>
      </c>
      <c r="BV93" s="91">
        <f t="shared" si="516"/>
        <v>0</v>
      </c>
      <c r="BW93" s="91">
        <f t="shared" si="516"/>
        <v>0</v>
      </c>
      <c r="BX93" s="91">
        <f t="shared" si="516"/>
        <v>0</v>
      </c>
      <c r="BY93" s="91">
        <f t="shared" si="516"/>
        <v>0</v>
      </c>
      <c r="BZ93" s="91">
        <f t="shared" si="516"/>
        <v>0</v>
      </c>
      <c r="CA93" s="91">
        <f t="shared" si="516"/>
        <v>0</v>
      </c>
      <c r="CB93" s="91">
        <f t="shared" si="516"/>
        <v>0</v>
      </c>
      <c r="CC93" s="91">
        <f t="shared" si="516"/>
        <v>0</v>
      </c>
      <c r="CD93" s="91">
        <f t="shared" si="516"/>
        <v>0</v>
      </c>
      <c r="CE93" s="91">
        <f t="shared" si="516"/>
        <v>0</v>
      </c>
      <c r="CF93" s="91">
        <f t="shared" si="516"/>
        <v>0</v>
      </c>
      <c r="CG93" s="91">
        <f t="shared" si="516"/>
        <v>0</v>
      </c>
      <c r="CH93" s="91">
        <f t="shared" si="516"/>
        <v>0</v>
      </c>
      <c r="CI93" s="91">
        <f t="shared" si="516"/>
        <v>0</v>
      </c>
      <c r="CJ93" s="91">
        <f t="shared" si="516"/>
        <v>0</v>
      </c>
      <c r="CK93" s="91">
        <f t="shared" si="516"/>
        <v>0</v>
      </c>
      <c r="CL93" s="91">
        <f t="shared" si="516"/>
        <v>0</v>
      </c>
      <c r="CM93" s="91">
        <f t="shared" si="516"/>
        <v>0</v>
      </c>
      <c r="CN93" s="91">
        <f t="shared" si="516"/>
        <v>0</v>
      </c>
      <c r="CO93" s="91">
        <f t="shared" si="516"/>
        <v>0</v>
      </c>
      <c r="CP93" s="91">
        <f t="shared" si="516"/>
        <v>0</v>
      </c>
      <c r="CQ93" s="91">
        <f t="shared" si="516"/>
        <v>0</v>
      </c>
      <c r="CR93" s="91">
        <f t="shared" si="516"/>
        <v>0</v>
      </c>
      <c r="CS93" s="91">
        <f t="shared" si="516"/>
        <v>0</v>
      </c>
      <c r="CT93" s="91">
        <f t="shared" si="516"/>
        <v>0</v>
      </c>
      <c r="CU93" s="91">
        <f t="shared" si="516"/>
        <v>0</v>
      </c>
      <c r="CV93" s="91">
        <f t="shared" si="516"/>
        <v>0</v>
      </c>
      <c r="CW93" s="91">
        <f t="shared" si="516"/>
        <v>0</v>
      </c>
      <c r="CX93" s="91">
        <f t="shared" si="516"/>
        <v>0</v>
      </c>
      <c r="CY93" s="91">
        <f t="shared" si="516"/>
        <v>0</v>
      </c>
      <c r="CZ93" s="91">
        <f t="shared" si="516"/>
        <v>0</v>
      </c>
      <c r="DA93" s="91">
        <f t="shared" si="516"/>
        <v>0</v>
      </c>
      <c r="DB93" s="91">
        <f t="shared" si="516"/>
        <v>0</v>
      </c>
      <c r="DC93" s="91">
        <f t="shared" si="516"/>
        <v>0</v>
      </c>
      <c r="DD93" s="91">
        <f t="shared" si="516"/>
        <v>0</v>
      </c>
      <c r="DE93" s="91">
        <f t="shared" si="516"/>
        <v>0</v>
      </c>
      <c r="DF93" s="91">
        <f t="shared" si="516"/>
        <v>0</v>
      </c>
      <c r="DG93" s="91">
        <f t="shared" si="516"/>
        <v>0</v>
      </c>
      <c r="DH93" s="91">
        <f t="shared" si="516"/>
        <v>0</v>
      </c>
      <c r="DI93" s="91">
        <f t="shared" si="516"/>
        <v>0</v>
      </c>
      <c r="DJ93" s="91">
        <f t="shared" si="516"/>
        <v>0</v>
      </c>
      <c r="DK93" s="91">
        <f t="shared" si="516"/>
        <v>0</v>
      </c>
      <c r="DL93" s="91">
        <f t="shared" si="516"/>
        <v>0</v>
      </c>
      <c r="DM93" s="91">
        <f t="shared" si="516"/>
        <v>0</v>
      </c>
      <c r="DN93" s="91">
        <f t="shared" si="516"/>
        <v>0</v>
      </c>
      <c r="DO93" s="91">
        <f t="shared" si="516"/>
        <v>0</v>
      </c>
      <c r="DP93" s="91">
        <f t="shared" si="516"/>
        <v>0</v>
      </c>
      <c r="DQ93" s="91">
        <f t="shared" si="516"/>
        <v>0</v>
      </c>
      <c r="DR93" s="91">
        <f t="shared" si="516"/>
        <v>0</v>
      </c>
      <c r="DS93" s="91">
        <f t="shared" si="516"/>
        <v>0</v>
      </c>
      <c r="DT93" s="91">
        <f t="shared" si="516"/>
        <v>0</v>
      </c>
    </row>
    <row r="94" spans="1:124" x14ac:dyDescent="0.3">
      <c r="B94" s="21"/>
      <c r="D94" s="88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  <c r="BI94" s="89"/>
      <c r="BJ94" s="89"/>
      <c r="BK94" s="89"/>
      <c r="BL94" s="89"/>
      <c r="BM94" s="89"/>
      <c r="BN94" s="89"/>
      <c r="BO94" s="89"/>
      <c r="BP94" s="89"/>
      <c r="BQ94" s="89"/>
      <c r="BR94" s="89"/>
      <c r="BS94" s="89"/>
      <c r="BT94" s="89"/>
      <c r="BU94" s="89"/>
      <c r="BV94" s="89"/>
      <c r="BW94" s="89"/>
      <c r="BX94" s="89"/>
      <c r="BY94" s="89"/>
      <c r="BZ94" s="89"/>
      <c r="CA94" s="89"/>
      <c r="CB94" s="89"/>
      <c r="CC94" s="89"/>
      <c r="CD94" s="89"/>
      <c r="CE94" s="89"/>
      <c r="CF94" s="89"/>
      <c r="CG94" s="89"/>
      <c r="CH94" s="89"/>
      <c r="CI94" s="89"/>
      <c r="CJ94" s="89"/>
      <c r="CK94" s="89"/>
      <c r="CL94" s="89"/>
      <c r="CM94" s="89"/>
      <c r="CN94" s="89"/>
      <c r="CO94" s="89"/>
      <c r="CP94" s="89"/>
      <c r="CQ94" s="89"/>
      <c r="CR94" s="89"/>
      <c r="CS94" s="89"/>
      <c r="CT94" s="89"/>
      <c r="CU94" s="89"/>
      <c r="CV94" s="89"/>
      <c r="CW94" s="89"/>
      <c r="CX94" s="89"/>
      <c r="CY94" s="89"/>
      <c r="CZ94" s="89"/>
      <c r="DA94" s="89"/>
      <c r="DB94" s="89"/>
      <c r="DC94" s="89"/>
      <c r="DD94" s="89"/>
      <c r="DE94" s="89"/>
      <c r="DF94" s="89"/>
      <c r="DG94" s="89"/>
      <c r="DH94" s="89"/>
      <c r="DI94" s="89"/>
      <c r="DJ94" s="89"/>
      <c r="DK94" s="89"/>
      <c r="DL94" s="89"/>
      <c r="DM94" s="89"/>
      <c r="DN94" s="89"/>
      <c r="DO94" s="89"/>
      <c r="DP94" s="89"/>
      <c r="DQ94" s="89"/>
      <c r="DR94" s="89"/>
      <c r="DS94" s="89"/>
      <c r="DT94" s="89"/>
    </row>
    <row r="95" spans="1:124" s="17" customFormat="1" x14ac:dyDescent="0.3">
      <c r="B95" s="29" t="s">
        <v>45</v>
      </c>
      <c r="C95" s="30"/>
      <c r="D95" s="90">
        <f>SUM(E95:DT95)</f>
        <v>0</v>
      </c>
      <c r="E95" s="91">
        <f t="shared" ref="E95:AT95" si="517">E31-E93</f>
        <v>0</v>
      </c>
      <c r="F95" s="91">
        <f t="shared" si="517"/>
        <v>0</v>
      </c>
      <c r="G95" s="91">
        <f t="shared" si="517"/>
        <v>0</v>
      </c>
      <c r="H95" s="91">
        <f t="shared" si="517"/>
        <v>0</v>
      </c>
      <c r="I95" s="91">
        <f t="shared" si="517"/>
        <v>0</v>
      </c>
      <c r="J95" s="91">
        <f t="shared" si="517"/>
        <v>0</v>
      </c>
      <c r="K95" s="91">
        <f t="shared" si="517"/>
        <v>0</v>
      </c>
      <c r="L95" s="91">
        <f t="shared" si="517"/>
        <v>0</v>
      </c>
      <c r="M95" s="91">
        <f t="shared" si="517"/>
        <v>0</v>
      </c>
      <c r="N95" s="91">
        <f t="shared" si="517"/>
        <v>0</v>
      </c>
      <c r="O95" s="91">
        <f t="shared" si="517"/>
        <v>0</v>
      </c>
      <c r="P95" s="91">
        <f t="shared" si="517"/>
        <v>0</v>
      </c>
      <c r="Q95" s="91">
        <f t="shared" si="517"/>
        <v>0</v>
      </c>
      <c r="R95" s="91">
        <f t="shared" si="517"/>
        <v>0</v>
      </c>
      <c r="S95" s="91">
        <f t="shared" si="517"/>
        <v>0</v>
      </c>
      <c r="T95" s="91">
        <f t="shared" si="517"/>
        <v>0</v>
      </c>
      <c r="U95" s="91">
        <f t="shared" si="517"/>
        <v>0</v>
      </c>
      <c r="V95" s="91">
        <f t="shared" si="517"/>
        <v>0</v>
      </c>
      <c r="W95" s="91">
        <f t="shared" si="517"/>
        <v>0</v>
      </c>
      <c r="X95" s="91">
        <f t="shared" si="517"/>
        <v>0</v>
      </c>
      <c r="Y95" s="91">
        <f t="shared" si="517"/>
        <v>0</v>
      </c>
      <c r="Z95" s="91">
        <f t="shared" si="517"/>
        <v>0</v>
      </c>
      <c r="AA95" s="91">
        <f t="shared" si="517"/>
        <v>0</v>
      </c>
      <c r="AB95" s="91">
        <f t="shared" si="517"/>
        <v>0</v>
      </c>
      <c r="AC95" s="91">
        <f t="shared" si="517"/>
        <v>0</v>
      </c>
      <c r="AD95" s="91">
        <f t="shared" si="517"/>
        <v>0</v>
      </c>
      <c r="AE95" s="91">
        <f t="shared" si="517"/>
        <v>0</v>
      </c>
      <c r="AF95" s="91">
        <f t="shared" si="517"/>
        <v>0</v>
      </c>
      <c r="AG95" s="91">
        <f t="shared" si="517"/>
        <v>0</v>
      </c>
      <c r="AH95" s="91">
        <f t="shared" si="517"/>
        <v>0</v>
      </c>
      <c r="AI95" s="91">
        <f t="shared" si="517"/>
        <v>0</v>
      </c>
      <c r="AJ95" s="91">
        <f t="shared" si="517"/>
        <v>0</v>
      </c>
      <c r="AK95" s="91">
        <f t="shared" si="517"/>
        <v>0</v>
      </c>
      <c r="AL95" s="91">
        <f t="shared" si="517"/>
        <v>0</v>
      </c>
      <c r="AM95" s="91">
        <f t="shared" si="517"/>
        <v>0</v>
      </c>
      <c r="AN95" s="91">
        <f t="shared" si="517"/>
        <v>0</v>
      </c>
      <c r="AO95" s="91">
        <f t="shared" si="517"/>
        <v>0</v>
      </c>
      <c r="AP95" s="91">
        <f t="shared" si="517"/>
        <v>0</v>
      </c>
      <c r="AQ95" s="91">
        <f t="shared" si="517"/>
        <v>0</v>
      </c>
      <c r="AR95" s="91">
        <f t="shared" si="517"/>
        <v>0</v>
      </c>
      <c r="AS95" s="91">
        <f t="shared" si="517"/>
        <v>0</v>
      </c>
      <c r="AT95" s="91">
        <f t="shared" si="517"/>
        <v>0</v>
      </c>
      <c r="AU95" s="91">
        <f t="shared" ref="AU95:BL95" si="518">AU31-AU93</f>
        <v>0</v>
      </c>
      <c r="AV95" s="91">
        <f t="shared" si="518"/>
        <v>0</v>
      </c>
      <c r="AW95" s="91">
        <f t="shared" si="518"/>
        <v>0</v>
      </c>
      <c r="AX95" s="91">
        <f t="shared" si="518"/>
        <v>0</v>
      </c>
      <c r="AY95" s="91">
        <f t="shared" si="518"/>
        <v>0</v>
      </c>
      <c r="AZ95" s="91">
        <f t="shared" si="518"/>
        <v>0</v>
      </c>
      <c r="BA95" s="91">
        <f t="shared" si="518"/>
        <v>0</v>
      </c>
      <c r="BB95" s="91">
        <f t="shared" si="518"/>
        <v>0</v>
      </c>
      <c r="BC95" s="91">
        <f t="shared" si="518"/>
        <v>0</v>
      </c>
      <c r="BD95" s="91">
        <f t="shared" si="518"/>
        <v>0</v>
      </c>
      <c r="BE95" s="91">
        <f t="shared" si="518"/>
        <v>0</v>
      </c>
      <c r="BF95" s="91">
        <f t="shared" si="518"/>
        <v>0</v>
      </c>
      <c r="BG95" s="91">
        <f t="shared" si="518"/>
        <v>0</v>
      </c>
      <c r="BH95" s="91">
        <f t="shared" si="518"/>
        <v>0</v>
      </c>
      <c r="BI95" s="91">
        <f t="shared" si="518"/>
        <v>0</v>
      </c>
      <c r="BJ95" s="91">
        <f t="shared" si="518"/>
        <v>0</v>
      </c>
      <c r="BK95" s="91">
        <f t="shared" si="518"/>
        <v>0</v>
      </c>
      <c r="BL95" s="91">
        <f t="shared" si="518"/>
        <v>0</v>
      </c>
      <c r="BM95" s="91">
        <f t="shared" ref="BM95:DT95" si="519">BM31-BM93</f>
        <v>0</v>
      </c>
      <c r="BN95" s="91">
        <f t="shared" si="519"/>
        <v>0</v>
      </c>
      <c r="BO95" s="91">
        <f t="shared" si="519"/>
        <v>0</v>
      </c>
      <c r="BP95" s="91">
        <f t="shared" si="519"/>
        <v>0</v>
      </c>
      <c r="BQ95" s="91">
        <f t="shared" si="519"/>
        <v>0</v>
      </c>
      <c r="BR95" s="91">
        <f t="shared" si="519"/>
        <v>0</v>
      </c>
      <c r="BS95" s="91">
        <f t="shared" si="519"/>
        <v>0</v>
      </c>
      <c r="BT95" s="91">
        <f t="shared" si="519"/>
        <v>0</v>
      </c>
      <c r="BU95" s="91">
        <f t="shared" si="519"/>
        <v>0</v>
      </c>
      <c r="BV95" s="91">
        <f t="shared" si="519"/>
        <v>0</v>
      </c>
      <c r="BW95" s="91">
        <f t="shared" si="519"/>
        <v>0</v>
      </c>
      <c r="BX95" s="91">
        <f t="shared" si="519"/>
        <v>0</v>
      </c>
      <c r="BY95" s="91">
        <f t="shared" si="519"/>
        <v>0</v>
      </c>
      <c r="BZ95" s="91">
        <f t="shared" si="519"/>
        <v>0</v>
      </c>
      <c r="CA95" s="91">
        <f t="shared" si="519"/>
        <v>0</v>
      </c>
      <c r="CB95" s="91">
        <f t="shared" si="519"/>
        <v>0</v>
      </c>
      <c r="CC95" s="91">
        <f t="shared" si="519"/>
        <v>0</v>
      </c>
      <c r="CD95" s="91">
        <f t="shared" si="519"/>
        <v>0</v>
      </c>
      <c r="CE95" s="91">
        <f t="shared" si="519"/>
        <v>0</v>
      </c>
      <c r="CF95" s="91">
        <f t="shared" si="519"/>
        <v>0</v>
      </c>
      <c r="CG95" s="91">
        <f t="shared" si="519"/>
        <v>0</v>
      </c>
      <c r="CH95" s="91">
        <f t="shared" si="519"/>
        <v>0</v>
      </c>
      <c r="CI95" s="91">
        <f t="shared" si="519"/>
        <v>0</v>
      </c>
      <c r="CJ95" s="91">
        <f t="shared" si="519"/>
        <v>0</v>
      </c>
      <c r="CK95" s="91">
        <f t="shared" si="519"/>
        <v>0</v>
      </c>
      <c r="CL95" s="91">
        <f t="shared" si="519"/>
        <v>0</v>
      </c>
      <c r="CM95" s="91">
        <f t="shared" si="519"/>
        <v>0</v>
      </c>
      <c r="CN95" s="91">
        <f t="shared" si="519"/>
        <v>0</v>
      </c>
      <c r="CO95" s="91">
        <f t="shared" si="519"/>
        <v>0</v>
      </c>
      <c r="CP95" s="91">
        <f t="shared" si="519"/>
        <v>0</v>
      </c>
      <c r="CQ95" s="91">
        <f t="shared" si="519"/>
        <v>0</v>
      </c>
      <c r="CR95" s="91">
        <f t="shared" si="519"/>
        <v>0</v>
      </c>
      <c r="CS95" s="91">
        <f t="shared" si="519"/>
        <v>0</v>
      </c>
      <c r="CT95" s="91">
        <f t="shared" si="519"/>
        <v>0</v>
      </c>
      <c r="CU95" s="91">
        <f t="shared" si="519"/>
        <v>0</v>
      </c>
      <c r="CV95" s="91">
        <f t="shared" si="519"/>
        <v>0</v>
      </c>
      <c r="CW95" s="91">
        <f t="shared" si="519"/>
        <v>0</v>
      </c>
      <c r="CX95" s="91">
        <f t="shared" si="519"/>
        <v>0</v>
      </c>
      <c r="CY95" s="91">
        <f t="shared" si="519"/>
        <v>0</v>
      </c>
      <c r="CZ95" s="91">
        <f t="shared" si="519"/>
        <v>0</v>
      </c>
      <c r="DA95" s="91">
        <f t="shared" si="519"/>
        <v>0</v>
      </c>
      <c r="DB95" s="91">
        <f t="shared" si="519"/>
        <v>0</v>
      </c>
      <c r="DC95" s="91">
        <f t="shared" si="519"/>
        <v>0</v>
      </c>
      <c r="DD95" s="91">
        <f t="shared" si="519"/>
        <v>0</v>
      </c>
      <c r="DE95" s="91">
        <f t="shared" si="519"/>
        <v>0</v>
      </c>
      <c r="DF95" s="91">
        <f t="shared" si="519"/>
        <v>0</v>
      </c>
      <c r="DG95" s="91">
        <f t="shared" si="519"/>
        <v>0</v>
      </c>
      <c r="DH95" s="91">
        <f t="shared" si="519"/>
        <v>0</v>
      </c>
      <c r="DI95" s="91">
        <f t="shared" si="519"/>
        <v>0</v>
      </c>
      <c r="DJ95" s="91">
        <f t="shared" si="519"/>
        <v>0</v>
      </c>
      <c r="DK95" s="91">
        <f t="shared" si="519"/>
        <v>0</v>
      </c>
      <c r="DL95" s="91">
        <f t="shared" si="519"/>
        <v>0</v>
      </c>
      <c r="DM95" s="91">
        <f t="shared" si="519"/>
        <v>0</v>
      </c>
      <c r="DN95" s="91">
        <f t="shared" si="519"/>
        <v>0</v>
      </c>
      <c r="DO95" s="91">
        <f t="shared" si="519"/>
        <v>0</v>
      </c>
      <c r="DP95" s="91">
        <f t="shared" si="519"/>
        <v>0</v>
      </c>
      <c r="DQ95" s="91">
        <f t="shared" si="519"/>
        <v>0</v>
      </c>
      <c r="DR95" s="91">
        <f t="shared" si="519"/>
        <v>0</v>
      </c>
      <c r="DS95" s="91">
        <f t="shared" si="519"/>
        <v>0</v>
      </c>
      <c r="DT95" s="91">
        <f t="shared" si="519"/>
        <v>0</v>
      </c>
    </row>
    <row r="96" spans="1:124" x14ac:dyDescent="0.3">
      <c r="B96" s="21"/>
      <c r="D96" s="88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  <c r="CO96" s="89"/>
      <c r="CP96" s="89"/>
      <c r="CQ96" s="89"/>
      <c r="CR96" s="89"/>
      <c r="CS96" s="89"/>
      <c r="CT96" s="89"/>
      <c r="CU96" s="89"/>
      <c r="CV96" s="89"/>
      <c r="CW96" s="89"/>
      <c r="CX96" s="89"/>
      <c r="CY96" s="89"/>
      <c r="CZ96" s="89"/>
      <c r="DA96" s="89"/>
      <c r="DB96" s="89"/>
      <c r="DC96" s="89"/>
      <c r="DD96" s="89"/>
      <c r="DE96" s="89"/>
      <c r="DF96" s="89"/>
      <c r="DG96" s="89"/>
      <c r="DH96" s="89"/>
      <c r="DI96" s="89"/>
      <c r="DJ96" s="89"/>
      <c r="DK96" s="89"/>
      <c r="DL96" s="89"/>
      <c r="DM96" s="89"/>
      <c r="DN96" s="89"/>
      <c r="DO96" s="89"/>
      <c r="DP96" s="89"/>
      <c r="DQ96" s="89"/>
      <c r="DR96" s="89"/>
      <c r="DS96" s="89"/>
      <c r="DT96" s="89"/>
    </row>
    <row r="97" spans="1:124" s="17" customFormat="1" x14ac:dyDescent="0.3">
      <c r="B97" s="29" t="s">
        <v>182</v>
      </c>
      <c r="C97" s="30"/>
      <c r="D97" s="90">
        <f>SUM(E97:DT97)</f>
        <v>0</v>
      </c>
      <c r="E97" s="91">
        <f>SUM(E98:E100)</f>
        <v>0</v>
      </c>
      <c r="F97" s="91">
        <f t="shared" ref="F97:BL97" si="520">SUM(F98:F100)</f>
        <v>0</v>
      </c>
      <c r="G97" s="91">
        <f t="shared" si="520"/>
        <v>0</v>
      </c>
      <c r="H97" s="91">
        <f t="shared" si="520"/>
        <v>0</v>
      </c>
      <c r="I97" s="91">
        <f t="shared" si="520"/>
        <v>0</v>
      </c>
      <c r="J97" s="91">
        <f t="shared" si="520"/>
        <v>0</v>
      </c>
      <c r="K97" s="91">
        <f t="shared" si="520"/>
        <v>0</v>
      </c>
      <c r="L97" s="91">
        <f t="shared" si="520"/>
        <v>0</v>
      </c>
      <c r="M97" s="91">
        <f t="shared" si="520"/>
        <v>0</v>
      </c>
      <c r="N97" s="91">
        <f t="shared" si="520"/>
        <v>0</v>
      </c>
      <c r="O97" s="91">
        <f t="shared" si="520"/>
        <v>0</v>
      </c>
      <c r="P97" s="91">
        <f t="shared" si="520"/>
        <v>0</v>
      </c>
      <c r="Q97" s="91">
        <f t="shared" si="520"/>
        <v>0</v>
      </c>
      <c r="R97" s="91">
        <f t="shared" si="520"/>
        <v>0</v>
      </c>
      <c r="S97" s="91">
        <f t="shared" si="520"/>
        <v>0</v>
      </c>
      <c r="T97" s="91">
        <f t="shared" si="520"/>
        <v>0</v>
      </c>
      <c r="U97" s="91">
        <f t="shared" si="520"/>
        <v>0</v>
      </c>
      <c r="V97" s="91">
        <f t="shared" si="520"/>
        <v>0</v>
      </c>
      <c r="W97" s="91">
        <f t="shared" si="520"/>
        <v>0</v>
      </c>
      <c r="X97" s="91">
        <f t="shared" si="520"/>
        <v>0</v>
      </c>
      <c r="Y97" s="91">
        <f t="shared" si="520"/>
        <v>0</v>
      </c>
      <c r="Z97" s="91">
        <f t="shared" si="520"/>
        <v>0</v>
      </c>
      <c r="AA97" s="91">
        <f t="shared" si="520"/>
        <v>0</v>
      </c>
      <c r="AB97" s="91">
        <f t="shared" si="520"/>
        <v>0</v>
      </c>
      <c r="AC97" s="91">
        <f t="shared" si="520"/>
        <v>0</v>
      </c>
      <c r="AD97" s="91">
        <f t="shared" si="520"/>
        <v>0</v>
      </c>
      <c r="AE97" s="91">
        <f t="shared" si="520"/>
        <v>0</v>
      </c>
      <c r="AF97" s="91">
        <f t="shared" si="520"/>
        <v>0</v>
      </c>
      <c r="AG97" s="91">
        <f t="shared" si="520"/>
        <v>0</v>
      </c>
      <c r="AH97" s="91">
        <f t="shared" si="520"/>
        <v>0</v>
      </c>
      <c r="AI97" s="91">
        <f t="shared" si="520"/>
        <v>0</v>
      </c>
      <c r="AJ97" s="91">
        <f t="shared" si="520"/>
        <v>0</v>
      </c>
      <c r="AK97" s="91">
        <f t="shared" si="520"/>
        <v>0</v>
      </c>
      <c r="AL97" s="91">
        <f t="shared" si="520"/>
        <v>0</v>
      </c>
      <c r="AM97" s="91">
        <f t="shared" si="520"/>
        <v>0</v>
      </c>
      <c r="AN97" s="91">
        <f t="shared" si="520"/>
        <v>0</v>
      </c>
      <c r="AO97" s="91">
        <f t="shared" si="520"/>
        <v>0</v>
      </c>
      <c r="AP97" s="91">
        <f t="shared" si="520"/>
        <v>0</v>
      </c>
      <c r="AQ97" s="91">
        <f t="shared" si="520"/>
        <v>0</v>
      </c>
      <c r="AR97" s="91">
        <f t="shared" si="520"/>
        <v>0</v>
      </c>
      <c r="AS97" s="91">
        <f t="shared" si="520"/>
        <v>0</v>
      </c>
      <c r="AT97" s="91">
        <f t="shared" si="520"/>
        <v>0</v>
      </c>
      <c r="AU97" s="91">
        <f t="shared" si="520"/>
        <v>0</v>
      </c>
      <c r="AV97" s="91">
        <f t="shared" si="520"/>
        <v>0</v>
      </c>
      <c r="AW97" s="91">
        <f t="shared" si="520"/>
        <v>0</v>
      </c>
      <c r="AX97" s="91">
        <f t="shared" si="520"/>
        <v>0</v>
      </c>
      <c r="AY97" s="91">
        <f t="shared" si="520"/>
        <v>0</v>
      </c>
      <c r="AZ97" s="91">
        <f t="shared" si="520"/>
        <v>0</v>
      </c>
      <c r="BA97" s="91">
        <f t="shared" si="520"/>
        <v>0</v>
      </c>
      <c r="BB97" s="91">
        <f t="shared" si="520"/>
        <v>0</v>
      </c>
      <c r="BC97" s="91">
        <f t="shared" si="520"/>
        <v>0</v>
      </c>
      <c r="BD97" s="91">
        <f t="shared" si="520"/>
        <v>0</v>
      </c>
      <c r="BE97" s="91">
        <f t="shared" si="520"/>
        <v>0</v>
      </c>
      <c r="BF97" s="91">
        <f t="shared" si="520"/>
        <v>0</v>
      </c>
      <c r="BG97" s="91">
        <f t="shared" si="520"/>
        <v>0</v>
      </c>
      <c r="BH97" s="91">
        <f t="shared" si="520"/>
        <v>0</v>
      </c>
      <c r="BI97" s="91">
        <f t="shared" si="520"/>
        <v>0</v>
      </c>
      <c r="BJ97" s="91">
        <f t="shared" si="520"/>
        <v>0</v>
      </c>
      <c r="BK97" s="91">
        <f t="shared" si="520"/>
        <v>0</v>
      </c>
      <c r="BL97" s="91">
        <f t="shared" si="520"/>
        <v>0</v>
      </c>
      <c r="BM97" s="91">
        <f t="shared" ref="BM97" si="521">SUM(BM98:BM100)</f>
        <v>0</v>
      </c>
      <c r="BN97" s="91">
        <f t="shared" ref="BN97" si="522">SUM(BN98:BN100)</f>
        <v>0</v>
      </c>
      <c r="BO97" s="91">
        <f t="shared" ref="BO97" si="523">SUM(BO98:BO100)</f>
        <v>0</v>
      </c>
      <c r="BP97" s="91">
        <f t="shared" ref="BP97" si="524">SUM(BP98:BP100)</f>
        <v>0</v>
      </c>
      <c r="BQ97" s="91">
        <f t="shared" ref="BQ97" si="525">SUM(BQ98:BQ100)</f>
        <v>0</v>
      </c>
      <c r="BR97" s="91">
        <f t="shared" ref="BR97" si="526">SUM(BR98:BR100)</f>
        <v>0</v>
      </c>
      <c r="BS97" s="91">
        <f t="shared" ref="BS97" si="527">SUM(BS98:BS100)</f>
        <v>0</v>
      </c>
      <c r="BT97" s="91">
        <f t="shared" ref="BT97" si="528">SUM(BT98:BT100)</f>
        <v>0</v>
      </c>
      <c r="BU97" s="91">
        <f t="shared" ref="BU97" si="529">SUM(BU98:BU100)</f>
        <v>0</v>
      </c>
      <c r="BV97" s="91">
        <f t="shared" ref="BV97" si="530">SUM(BV98:BV100)</f>
        <v>0</v>
      </c>
      <c r="BW97" s="91">
        <f t="shared" ref="BW97" si="531">SUM(BW98:BW100)</f>
        <v>0</v>
      </c>
      <c r="BX97" s="91">
        <f t="shared" ref="BX97" si="532">SUM(BX98:BX100)</f>
        <v>0</v>
      </c>
      <c r="BY97" s="91">
        <f t="shared" ref="BY97" si="533">SUM(BY98:BY100)</f>
        <v>0</v>
      </c>
      <c r="BZ97" s="91">
        <f t="shared" ref="BZ97" si="534">SUM(BZ98:BZ100)</f>
        <v>0</v>
      </c>
      <c r="CA97" s="91">
        <f t="shared" ref="CA97" si="535">SUM(CA98:CA100)</f>
        <v>0</v>
      </c>
      <c r="CB97" s="91">
        <f t="shared" ref="CB97" si="536">SUM(CB98:CB100)</f>
        <v>0</v>
      </c>
      <c r="CC97" s="91">
        <f t="shared" ref="CC97" si="537">SUM(CC98:CC100)</f>
        <v>0</v>
      </c>
      <c r="CD97" s="91">
        <f t="shared" ref="CD97" si="538">SUM(CD98:CD100)</f>
        <v>0</v>
      </c>
      <c r="CE97" s="91">
        <f t="shared" ref="CE97" si="539">SUM(CE98:CE100)</f>
        <v>0</v>
      </c>
      <c r="CF97" s="91">
        <f t="shared" ref="CF97" si="540">SUM(CF98:CF100)</f>
        <v>0</v>
      </c>
      <c r="CG97" s="91">
        <f t="shared" ref="CG97" si="541">SUM(CG98:CG100)</f>
        <v>0</v>
      </c>
      <c r="CH97" s="91">
        <f t="shared" ref="CH97" si="542">SUM(CH98:CH100)</f>
        <v>0</v>
      </c>
      <c r="CI97" s="91">
        <f t="shared" ref="CI97" si="543">SUM(CI98:CI100)</f>
        <v>0</v>
      </c>
      <c r="CJ97" s="91">
        <f t="shared" ref="CJ97" si="544">SUM(CJ98:CJ100)</f>
        <v>0</v>
      </c>
      <c r="CK97" s="91">
        <f t="shared" ref="CK97" si="545">SUM(CK98:CK100)</f>
        <v>0</v>
      </c>
      <c r="CL97" s="91">
        <f t="shared" ref="CL97" si="546">SUM(CL98:CL100)</f>
        <v>0</v>
      </c>
      <c r="CM97" s="91">
        <f t="shared" ref="CM97" si="547">SUM(CM98:CM100)</f>
        <v>0</v>
      </c>
      <c r="CN97" s="91">
        <f t="shared" ref="CN97" si="548">SUM(CN98:CN100)</f>
        <v>0</v>
      </c>
      <c r="CO97" s="91">
        <f t="shared" ref="CO97" si="549">SUM(CO98:CO100)</f>
        <v>0</v>
      </c>
      <c r="CP97" s="91">
        <f t="shared" ref="CP97" si="550">SUM(CP98:CP100)</f>
        <v>0</v>
      </c>
      <c r="CQ97" s="91">
        <f t="shared" ref="CQ97" si="551">SUM(CQ98:CQ100)</f>
        <v>0</v>
      </c>
      <c r="CR97" s="91">
        <f t="shared" ref="CR97" si="552">SUM(CR98:CR100)</f>
        <v>0</v>
      </c>
      <c r="CS97" s="91">
        <f t="shared" ref="CS97" si="553">SUM(CS98:CS100)</f>
        <v>0</v>
      </c>
      <c r="CT97" s="91">
        <f t="shared" ref="CT97" si="554">SUM(CT98:CT100)</f>
        <v>0</v>
      </c>
      <c r="CU97" s="91">
        <f t="shared" ref="CU97" si="555">SUM(CU98:CU100)</f>
        <v>0</v>
      </c>
      <c r="CV97" s="91">
        <f t="shared" ref="CV97" si="556">SUM(CV98:CV100)</f>
        <v>0</v>
      </c>
      <c r="CW97" s="91">
        <f t="shared" ref="CW97" si="557">SUM(CW98:CW100)</f>
        <v>0</v>
      </c>
      <c r="CX97" s="91">
        <f t="shared" ref="CX97" si="558">SUM(CX98:CX100)</f>
        <v>0</v>
      </c>
      <c r="CY97" s="91">
        <f t="shared" ref="CY97" si="559">SUM(CY98:CY100)</f>
        <v>0</v>
      </c>
      <c r="CZ97" s="91">
        <f t="shared" ref="CZ97" si="560">SUM(CZ98:CZ100)</f>
        <v>0</v>
      </c>
      <c r="DA97" s="91">
        <f t="shared" ref="DA97" si="561">SUM(DA98:DA100)</f>
        <v>0</v>
      </c>
      <c r="DB97" s="91">
        <f t="shared" ref="DB97" si="562">SUM(DB98:DB100)</f>
        <v>0</v>
      </c>
      <c r="DC97" s="91">
        <f t="shared" ref="DC97" si="563">SUM(DC98:DC100)</f>
        <v>0</v>
      </c>
      <c r="DD97" s="91">
        <f t="shared" ref="DD97" si="564">SUM(DD98:DD100)</f>
        <v>0</v>
      </c>
      <c r="DE97" s="91">
        <f t="shared" ref="DE97" si="565">SUM(DE98:DE100)</f>
        <v>0</v>
      </c>
      <c r="DF97" s="91">
        <f t="shared" ref="DF97" si="566">SUM(DF98:DF100)</f>
        <v>0</v>
      </c>
      <c r="DG97" s="91">
        <f t="shared" ref="DG97" si="567">SUM(DG98:DG100)</f>
        <v>0</v>
      </c>
      <c r="DH97" s="91">
        <f t="shared" ref="DH97" si="568">SUM(DH98:DH100)</f>
        <v>0</v>
      </c>
      <c r="DI97" s="91">
        <f t="shared" ref="DI97" si="569">SUM(DI98:DI100)</f>
        <v>0</v>
      </c>
      <c r="DJ97" s="91">
        <f t="shared" ref="DJ97" si="570">SUM(DJ98:DJ100)</f>
        <v>0</v>
      </c>
      <c r="DK97" s="91">
        <f t="shared" ref="DK97" si="571">SUM(DK98:DK100)</f>
        <v>0</v>
      </c>
      <c r="DL97" s="91">
        <f t="shared" ref="DL97" si="572">SUM(DL98:DL100)</f>
        <v>0</v>
      </c>
      <c r="DM97" s="91">
        <f t="shared" ref="DM97" si="573">SUM(DM98:DM100)</f>
        <v>0</v>
      </c>
      <c r="DN97" s="91">
        <f t="shared" ref="DN97" si="574">SUM(DN98:DN100)</f>
        <v>0</v>
      </c>
      <c r="DO97" s="91">
        <f t="shared" ref="DO97" si="575">SUM(DO98:DO100)</f>
        <v>0</v>
      </c>
      <c r="DP97" s="91">
        <f t="shared" ref="DP97" si="576">SUM(DP98:DP100)</f>
        <v>0</v>
      </c>
      <c r="DQ97" s="91">
        <f t="shared" ref="DQ97" si="577">SUM(DQ98:DQ100)</f>
        <v>0</v>
      </c>
      <c r="DR97" s="91">
        <f t="shared" ref="DR97" si="578">SUM(DR98:DR100)</f>
        <v>0</v>
      </c>
      <c r="DS97" s="91">
        <f t="shared" ref="DS97" si="579">SUM(DS98:DS100)</f>
        <v>0</v>
      </c>
      <c r="DT97" s="91">
        <f t="shared" ref="DT97" si="580">SUM(DT98:DT100)</f>
        <v>0</v>
      </c>
    </row>
    <row r="98" spans="1:124" x14ac:dyDescent="0.3">
      <c r="A98" s="168">
        <f>A100+1</f>
        <v>83</v>
      </c>
      <c r="B98" s="21" t="s">
        <v>538</v>
      </c>
      <c r="C98" s="33"/>
      <c r="D98" s="88">
        <f>SUM(E98:DT98)</f>
        <v>0</v>
      </c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186"/>
      <c r="AT98" s="186"/>
      <c r="AU98" s="186"/>
      <c r="AV98" s="186"/>
      <c r="AW98" s="186"/>
      <c r="AX98" s="186"/>
      <c r="AY98" s="186"/>
      <c r="AZ98" s="186"/>
      <c r="BA98" s="186"/>
      <c r="BB98" s="186"/>
      <c r="BC98" s="186"/>
      <c r="BD98" s="186"/>
      <c r="BE98" s="186"/>
      <c r="BF98" s="186"/>
      <c r="BG98" s="186"/>
      <c r="BH98" s="186"/>
      <c r="BI98" s="186"/>
      <c r="BJ98" s="186"/>
      <c r="BK98" s="186"/>
      <c r="BL98" s="186"/>
      <c r="BM98" s="186"/>
      <c r="BN98" s="186"/>
      <c r="BO98" s="186"/>
      <c r="BP98" s="186"/>
      <c r="BQ98" s="186"/>
      <c r="BR98" s="186"/>
      <c r="BS98" s="186"/>
      <c r="BT98" s="186"/>
      <c r="BU98" s="186"/>
      <c r="BV98" s="186"/>
      <c r="BW98" s="186"/>
      <c r="BX98" s="186"/>
      <c r="BY98" s="186"/>
      <c r="BZ98" s="186"/>
      <c r="CA98" s="186"/>
      <c r="CB98" s="186"/>
      <c r="CC98" s="186"/>
      <c r="CD98" s="186"/>
      <c r="CE98" s="186"/>
      <c r="CF98" s="186"/>
      <c r="CG98" s="186"/>
      <c r="CH98" s="186"/>
      <c r="CI98" s="186"/>
      <c r="CJ98" s="186"/>
      <c r="CK98" s="186"/>
      <c r="CL98" s="186"/>
      <c r="CM98" s="186"/>
      <c r="CN98" s="186"/>
      <c r="CO98" s="186"/>
      <c r="CP98" s="186"/>
      <c r="CQ98" s="186"/>
      <c r="CR98" s="186"/>
      <c r="CS98" s="186"/>
      <c r="CT98" s="186"/>
      <c r="CU98" s="186"/>
      <c r="CV98" s="186"/>
      <c r="CW98" s="186"/>
      <c r="CX98" s="186"/>
      <c r="CY98" s="186"/>
      <c r="CZ98" s="186"/>
      <c r="DA98" s="186"/>
      <c r="DB98" s="186"/>
      <c r="DC98" s="186"/>
      <c r="DD98" s="186"/>
      <c r="DE98" s="186"/>
      <c r="DF98" s="186"/>
      <c r="DG98" s="186"/>
      <c r="DH98" s="186"/>
      <c r="DI98" s="186"/>
      <c r="DJ98" s="186"/>
      <c r="DK98" s="186"/>
      <c r="DL98" s="186"/>
      <c r="DM98" s="186"/>
      <c r="DN98" s="186"/>
      <c r="DO98" s="186"/>
      <c r="DP98" s="186"/>
      <c r="DQ98" s="186"/>
      <c r="DR98" s="186"/>
      <c r="DS98" s="186"/>
      <c r="DT98" s="186"/>
    </row>
    <row r="99" spans="1:124" x14ac:dyDescent="0.3">
      <c r="A99" s="168">
        <f t="shared" ref="A99" si="581">A98+1</f>
        <v>84</v>
      </c>
      <c r="B99" s="21" t="s">
        <v>541</v>
      </c>
      <c r="C99" s="33"/>
      <c r="D99" s="88">
        <f>SUM(E99:DT99)</f>
        <v>0</v>
      </c>
      <c r="E99" s="186"/>
      <c r="F99" s="186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186"/>
      <c r="AT99" s="186"/>
      <c r="AU99" s="186"/>
      <c r="AV99" s="186"/>
      <c r="AW99" s="186"/>
      <c r="AX99" s="186"/>
      <c r="AY99" s="186"/>
      <c r="AZ99" s="186"/>
      <c r="BA99" s="186"/>
      <c r="BB99" s="186"/>
      <c r="BC99" s="186"/>
      <c r="BD99" s="186"/>
      <c r="BE99" s="186"/>
      <c r="BF99" s="186"/>
      <c r="BG99" s="186"/>
      <c r="BH99" s="186"/>
      <c r="BI99" s="186"/>
      <c r="BJ99" s="186"/>
      <c r="BK99" s="186"/>
      <c r="BL99" s="186"/>
      <c r="BM99" s="186"/>
      <c r="BN99" s="186"/>
      <c r="BO99" s="186"/>
      <c r="BP99" s="186"/>
      <c r="BQ99" s="186"/>
      <c r="BR99" s="186"/>
      <c r="BS99" s="186"/>
      <c r="BT99" s="186"/>
      <c r="BU99" s="186"/>
      <c r="BV99" s="186"/>
      <c r="BW99" s="186"/>
      <c r="BX99" s="186"/>
      <c r="BY99" s="186"/>
      <c r="BZ99" s="186"/>
      <c r="CA99" s="186"/>
      <c r="CB99" s="186"/>
      <c r="CC99" s="186"/>
      <c r="CD99" s="186"/>
      <c r="CE99" s="186"/>
      <c r="CF99" s="186"/>
      <c r="CG99" s="186"/>
      <c r="CH99" s="186"/>
      <c r="CI99" s="186"/>
      <c r="CJ99" s="186"/>
      <c r="CK99" s="186"/>
      <c r="CL99" s="186"/>
      <c r="CM99" s="186"/>
      <c r="CN99" s="186"/>
      <c r="CO99" s="186"/>
      <c r="CP99" s="186"/>
      <c r="CQ99" s="186"/>
      <c r="CR99" s="186"/>
      <c r="CS99" s="186"/>
      <c r="CT99" s="186"/>
      <c r="CU99" s="186"/>
      <c r="CV99" s="186"/>
      <c r="CW99" s="186"/>
      <c r="CX99" s="186"/>
      <c r="CY99" s="186"/>
      <c r="CZ99" s="186"/>
      <c r="DA99" s="186"/>
      <c r="DB99" s="186"/>
      <c r="DC99" s="186"/>
      <c r="DD99" s="186"/>
      <c r="DE99" s="186"/>
      <c r="DF99" s="186"/>
      <c r="DG99" s="186"/>
      <c r="DH99" s="186"/>
      <c r="DI99" s="186"/>
      <c r="DJ99" s="186"/>
      <c r="DK99" s="186"/>
      <c r="DL99" s="186"/>
      <c r="DM99" s="186"/>
      <c r="DN99" s="186"/>
      <c r="DO99" s="186"/>
      <c r="DP99" s="186"/>
      <c r="DQ99" s="186"/>
      <c r="DR99" s="186"/>
      <c r="DS99" s="186"/>
      <c r="DT99" s="186"/>
    </row>
    <row r="100" spans="1:124" x14ac:dyDescent="0.3">
      <c r="A100" s="168">
        <v>82</v>
      </c>
      <c r="B100" s="21" t="s">
        <v>539</v>
      </c>
      <c r="D100" s="88">
        <f>SUM(E100:DT100)</f>
        <v>0</v>
      </c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  <c r="AH100" s="186"/>
      <c r="AI100" s="186"/>
      <c r="AJ100" s="186"/>
      <c r="AK100" s="186"/>
      <c r="AL100" s="186"/>
      <c r="AM100" s="186"/>
      <c r="AN100" s="186"/>
      <c r="AO100" s="186"/>
      <c r="AP100" s="186"/>
      <c r="AQ100" s="186"/>
      <c r="AR100" s="186"/>
      <c r="AS100" s="186"/>
      <c r="AT100" s="186"/>
      <c r="AU100" s="186"/>
      <c r="AV100" s="186"/>
      <c r="AW100" s="186"/>
      <c r="AX100" s="186"/>
      <c r="AY100" s="186"/>
      <c r="AZ100" s="186"/>
      <c r="BA100" s="186"/>
      <c r="BB100" s="186"/>
      <c r="BC100" s="186"/>
      <c r="BD100" s="186"/>
      <c r="BE100" s="186"/>
      <c r="BF100" s="186"/>
      <c r="BG100" s="186"/>
      <c r="BH100" s="186"/>
      <c r="BI100" s="186"/>
      <c r="BJ100" s="186"/>
      <c r="BK100" s="186"/>
      <c r="BL100" s="186"/>
      <c r="BM100" s="186"/>
      <c r="BN100" s="186"/>
      <c r="BO100" s="186"/>
      <c r="BP100" s="186"/>
      <c r="BQ100" s="186"/>
      <c r="BR100" s="186"/>
      <c r="BS100" s="186"/>
      <c r="BT100" s="186"/>
      <c r="BU100" s="186"/>
      <c r="BV100" s="186"/>
      <c r="BW100" s="186"/>
      <c r="BX100" s="186"/>
      <c r="BY100" s="186"/>
      <c r="BZ100" s="186"/>
      <c r="CA100" s="186"/>
      <c r="CB100" s="186"/>
      <c r="CC100" s="186"/>
      <c r="CD100" s="186"/>
      <c r="CE100" s="186"/>
      <c r="CF100" s="186"/>
      <c r="CG100" s="186"/>
      <c r="CH100" s="186"/>
      <c r="CI100" s="186"/>
      <c r="CJ100" s="186"/>
      <c r="CK100" s="186"/>
      <c r="CL100" s="186"/>
      <c r="CM100" s="186"/>
      <c r="CN100" s="186"/>
      <c r="CO100" s="186"/>
      <c r="CP100" s="186"/>
      <c r="CQ100" s="186"/>
      <c r="CR100" s="186"/>
      <c r="CS100" s="186"/>
      <c r="CT100" s="186"/>
      <c r="CU100" s="186"/>
      <c r="CV100" s="186"/>
      <c r="CW100" s="186"/>
      <c r="CX100" s="186"/>
      <c r="CY100" s="186"/>
      <c r="CZ100" s="186"/>
      <c r="DA100" s="186"/>
      <c r="DB100" s="186"/>
      <c r="DC100" s="186"/>
      <c r="DD100" s="186"/>
      <c r="DE100" s="186"/>
      <c r="DF100" s="186"/>
      <c r="DG100" s="186"/>
      <c r="DH100" s="186"/>
      <c r="DI100" s="186"/>
      <c r="DJ100" s="186"/>
      <c r="DK100" s="186"/>
      <c r="DL100" s="186"/>
      <c r="DM100" s="186"/>
      <c r="DN100" s="186"/>
      <c r="DO100" s="186"/>
      <c r="DP100" s="186"/>
      <c r="DQ100" s="186"/>
      <c r="DR100" s="186"/>
      <c r="DS100" s="186"/>
      <c r="DT100" s="186"/>
    </row>
    <row r="101" spans="1:124" ht="15" thickBot="1" x14ac:dyDescent="0.35">
      <c r="A101" s="168"/>
      <c r="B101" s="21"/>
      <c r="D101" s="88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89"/>
      <c r="BD101" s="89"/>
      <c r="BE101" s="89"/>
      <c r="BF101" s="89"/>
      <c r="BG101" s="89"/>
      <c r="BH101" s="89"/>
      <c r="BI101" s="89"/>
      <c r="BJ101" s="89"/>
      <c r="BK101" s="89"/>
      <c r="BL101" s="89"/>
      <c r="BM101" s="89"/>
      <c r="BN101" s="89"/>
      <c r="BO101" s="89"/>
      <c r="BP101" s="89"/>
      <c r="BQ101" s="89"/>
      <c r="BR101" s="89"/>
      <c r="BS101" s="89"/>
      <c r="BT101" s="89"/>
      <c r="BU101" s="89"/>
      <c r="BV101" s="89"/>
      <c r="BW101" s="89"/>
      <c r="BX101" s="89"/>
      <c r="BY101" s="89"/>
      <c r="BZ101" s="89"/>
      <c r="CA101" s="89"/>
      <c r="CB101" s="89"/>
      <c r="CC101" s="89"/>
      <c r="CD101" s="89"/>
      <c r="CE101" s="89"/>
      <c r="CF101" s="89"/>
      <c r="CG101" s="89"/>
      <c r="CH101" s="89"/>
      <c r="CI101" s="89"/>
      <c r="CJ101" s="89"/>
      <c r="CK101" s="89"/>
      <c r="CL101" s="89"/>
      <c r="CM101" s="89"/>
      <c r="CN101" s="89"/>
      <c r="CO101" s="89"/>
      <c r="CP101" s="89"/>
      <c r="CQ101" s="89"/>
      <c r="CR101" s="89"/>
      <c r="CS101" s="89"/>
      <c r="CT101" s="89"/>
      <c r="CU101" s="89"/>
      <c r="CV101" s="89"/>
      <c r="CW101" s="89"/>
      <c r="CX101" s="89"/>
      <c r="CY101" s="89"/>
      <c r="CZ101" s="89"/>
      <c r="DA101" s="89"/>
      <c r="DB101" s="89"/>
      <c r="DC101" s="89"/>
      <c r="DD101" s="89"/>
      <c r="DE101" s="89"/>
      <c r="DF101" s="89"/>
      <c r="DG101" s="89"/>
      <c r="DH101" s="89"/>
      <c r="DI101" s="89"/>
      <c r="DJ101" s="89"/>
      <c r="DK101" s="89"/>
      <c r="DL101" s="89"/>
      <c r="DM101" s="89"/>
      <c r="DN101" s="89"/>
      <c r="DO101" s="89"/>
      <c r="DP101" s="89"/>
      <c r="DQ101" s="89"/>
      <c r="DR101" s="89"/>
      <c r="DS101" s="89"/>
      <c r="DT101" s="89"/>
    </row>
    <row r="102" spans="1:124" s="35" customFormat="1" x14ac:dyDescent="0.3">
      <c r="B102" s="34" t="s">
        <v>47</v>
      </c>
      <c r="C102" s="62" t="s">
        <v>99</v>
      </c>
      <c r="D102" s="92">
        <f>MIN(E102:DT102)</f>
        <v>0</v>
      </c>
      <c r="E102" s="93">
        <v>0</v>
      </c>
      <c r="F102" s="93">
        <f>IF(E3&gt;MAX(Overview!$B$12:$C$21),0,E109+E110)</f>
        <v>0</v>
      </c>
      <c r="G102" s="93">
        <f>IF(F3&gt;MAX(Overview!$B$12:$C$21),0,F109+F110)</f>
        <v>0</v>
      </c>
      <c r="H102" s="93">
        <f>IF(G3&gt;MAX(Overview!$B$12:$C$21),0,G109+G110)</f>
        <v>0</v>
      </c>
      <c r="I102" s="93">
        <f>IF(H3&gt;MAX(Overview!$B$12:$C$21),0,H109+H110)</f>
        <v>0</v>
      </c>
      <c r="J102" s="93">
        <f>IF(I3&gt;MAX(Overview!$B$12:$C$21),0,I109+I110)</f>
        <v>0</v>
      </c>
      <c r="K102" s="93">
        <f>IF(J3&gt;MAX(Overview!$B$12:$C$21),0,J109+J110)</f>
        <v>0</v>
      </c>
      <c r="L102" s="93">
        <f>IF(K3&gt;MAX(Overview!$B$12:$C$21),0,K109+K110)</f>
        <v>0</v>
      </c>
      <c r="M102" s="93">
        <f>IF(L3&gt;MAX(Overview!$B$12:$C$21),0,L109+L110)</f>
        <v>0</v>
      </c>
      <c r="N102" s="93">
        <f>IF(M3&gt;MAX(Overview!$B$12:$C$21),0,M109+M110)</f>
        <v>0</v>
      </c>
      <c r="O102" s="93">
        <f>IF(N3&gt;MAX(Overview!$B$12:$C$21),0,N109+N110)</f>
        <v>0</v>
      </c>
      <c r="P102" s="93">
        <f>IF(O3&gt;MAX(Overview!$B$12:$C$21),0,O109+O110)</f>
        <v>0</v>
      </c>
      <c r="Q102" s="93">
        <f>IF(P3&gt;MAX(Overview!$B$12:$C$21),0,P109+P110)</f>
        <v>0</v>
      </c>
      <c r="R102" s="93">
        <f>IF(Q3&gt;MAX(Overview!$B$12:$C$21),0,Q109+Q110)</f>
        <v>0</v>
      </c>
      <c r="S102" s="93">
        <f>IF(R3&gt;MAX(Overview!$B$12:$C$21),0,R109+R110)</f>
        <v>0</v>
      </c>
      <c r="T102" s="93">
        <f>IF(S3&gt;MAX(Overview!$B$12:$C$21),0,S109+S110)</f>
        <v>0</v>
      </c>
      <c r="U102" s="93">
        <f>IF(T3&gt;MAX(Overview!$B$12:$C$21),0,T109+T110)</f>
        <v>0</v>
      </c>
      <c r="V102" s="93">
        <f>IF(U3&gt;MAX(Overview!$B$12:$C$21),0,U109+U110)</f>
        <v>0</v>
      </c>
      <c r="W102" s="93">
        <f>IF(V3&gt;MAX(Overview!$B$12:$C$21),0,V109+V110)</f>
        <v>0</v>
      </c>
      <c r="X102" s="93">
        <f>IF(W3&gt;MAX(Overview!$B$12:$C$21),0,W109+W110)</f>
        <v>0</v>
      </c>
      <c r="Y102" s="93">
        <f>IF(X3&gt;MAX(Overview!$B$12:$C$21),0,X109+X110)</f>
        <v>0</v>
      </c>
      <c r="Z102" s="93">
        <f>IF(Y3&gt;MAX(Overview!$B$12:$C$21),0,Y109+Y110)</f>
        <v>0</v>
      </c>
      <c r="AA102" s="93">
        <f>IF(Z3&gt;MAX(Overview!$B$12:$C$21),0,Z109+Z110)</f>
        <v>0</v>
      </c>
      <c r="AB102" s="93">
        <f>IF(AA3&gt;MAX(Overview!$B$12:$C$21),0,AA109+AA110)</f>
        <v>0</v>
      </c>
      <c r="AC102" s="93">
        <f>IF(AB3&gt;MAX(Overview!$B$12:$C$21),0,AB109+AB110)</f>
        <v>0</v>
      </c>
      <c r="AD102" s="93">
        <f>IF(AC3&gt;MAX(Overview!$B$12:$C$21),0,AC109+AC110)</f>
        <v>0</v>
      </c>
      <c r="AE102" s="93">
        <f>IF(AD3&gt;MAX(Overview!$B$12:$C$21),0,AD109+AD110)</f>
        <v>0</v>
      </c>
      <c r="AF102" s="93">
        <f>IF(AE3&gt;MAX(Overview!$B$12:$C$21),0,AE109+AE110)</f>
        <v>0</v>
      </c>
      <c r="AG102" s="93">
        <f>IF(AF3&gt;MAX(Overview!$B$12:$C$21),0,AF109+AF110)</f>
        <v>0</v>
      </c>
      <c r="AH102" s="93">
        <f>IF(AG3&gt;MAX(Overview!$B$12:$C$21),0,AG109+AG110)</f>
        <v>0</v>
      </c>
      <c r="AI102" s="93">
        <f>IF(AH3&gt;MAX(Overview!$B$12:$C$21),0,AH109+AH110)</f>
        <v>0</v>
      </c>
      <c r="AJ102" s="93">
        <f>IF(AI3&gt;MAX(Overview!$B$12:$C$21),0,AI109+AI110)</f>
        <v>0</v>
      </c>
      <c r="AK102" s="93">
        <f>IF(AJ3&gt;MAX(Overview!$B$12:$C$21),0,AJ109+AJ110)</f>
        <v>0</v>
      </c>
      <c r="AL102" s="93">
        <f>IF(AK3&gt;MAX(Overview!$B$12:$C$21),0,AK109+AK110)</f>
        <v>0</v>
      </c>
      <c r="AM102" s="93">
        <f>IF(AL3&gt;MAX(Overview!$B$12:$C$21),0,AL109+AL110)</f>
        <v>0</v>
      </c>
      <c r="AN102" s="93">
        <f>IF(AM3&gt;MAX(Overview!$B$12:$C$21),0,AM109+AM110)</f>
        <v>0</v>
      </c>
      <c r="AO102" s="93">
        <f>IF(AN3&gt;MAX(Overview!$B$12:$C$21),0,AN109+AN110)</f>
        <v>0</v>
      </c>
      <c r="AP102" s="93">
        <f>IF(AO3&gt;MAX(Overview!$B$12:$C$21),0,AO109+AO110)</f>
        <v>0</v>
      </c>
      <c r="AQ102" s="93">
        <f>IF(AP3&gt;MAX(Overview!$B$12:$C$21),0,AP109+AP110)</f>
        <v>0</v>
      </c>
      <c r="AR102" s="93">
        <f>IF(AQ3&gt;MAX(Overview!$B$12:$C$21),0,AQ109+AQ110)</f>
        <v>0</v>
      </c>
      <c r="AS102" s="93">
        <f>IF(AR3&gt;MAX(Overview!$B$12:$C$21),0,AR109+AR110)</f>
        <v>0</v>
      </c>
      <c r="AT102" s="93">
        <f>IF(AS3&gt;MAX(Overview!$B$12:$C$21),0,AS109+AS110)</f>
        <v>0</v>
      </c>
      <c r="AU102" s="93">
        <f>IF(AT3&gt;MAX(Overview!$B$12:$C$21),0,AT109+AT110)</f>
        <v>0</v>
      </c>
      <c r="AV102" s="93">
        <f>IF(AU3&gt;MAX(Overview!$B$12:$C$21),0,AU109+AU110)</f>
        <v>0</v>
      </c>
      <c r="AW102" s="93">
        <f>IF(AV3&gt;MAX(Overview!$B$12:$C$21),0,AV109+AV110)</f>
        <v>0</v>
      </c>
      <c r="AX102" s="93">
        <f>IF(AW3&gt;MAX(Overview!$B$12:$C$21),0,AW109+AW110)</f>
        <v>0</v>
      </c>
      <c r="AY102" s="93">
        <f>IF(AX3&gt;MAX(Overview!$B$12:$C$21),0,AX109+AX110)</f>
        <v>0</v>
      </c>
      <c r="AZ102" s="93">
        <f>IF(AY3&gt;MAX(Overview!$B$12:$C$21),0,AY109+AY110)</f>
        <v>0</v>
      </c>
      <c r="BA102" s="93">
        <f>IF(AZ3&gt;MAX(Overview!$B$12:$C$21),0,AZ109+AZ110)</f>
        <v>0</v>
      </c>
      <c r="BB102" s="93">
        <f>IF(BA3&gt;MAX(Overview!$B$12:$C$21),0,BA109+BA110)</f>
        <v>0</v>
      </c>
      <c r="BC102" s="93">
        <f>IF(BB3&gt;MAX(Overview!$B$12:$C$21),0,BB109+BB110)</f>
        <v>0</v>
      </c>
      <c r="BD102" s="93">
        <f>IF(BC3&gt;MAX(Overview!$B$12:$C$21),0,BC109+BC110)</f>
        <v>0</v>
      </c>
      <c r="BE102" s="93">
        <f>IF(BD3&gt;MAX(Overview!$B$12:$C$21),0,BD109+BD110)</f>
        <v>0</v>
      </c>
      <c r="BF102" s="93">
        <f>IF(BE3&gt;MAX(Overview!$B$12:$C$21),0,BE109+BE110)</f>
        <v>0</v>
      </c>
      <c r="BG102" s="93">
        <f>IF(BF3&gt;MAX(Overview!$B$12:$C$21),0,BF109+BF110)</f>
        <v>0</v>
      </c>
      <c r="BH102" s="93">
        <f>IF(BG3&gt;MAX(Overview!$B$12:$C$21),0,BG109+BG110)</f>
        <v>0</v>
      </c>
      <c r="BI102" s="93">
        <f>IF(BH3&gt;MAX(Overview!$B$12:$C$21),0,BH109+BH110)</f>
        <v>0</v>
      </c>
      <c r="BJ102" s="93">
        <f>IF(BI3&gt;MAX(Overview!$B$12:$C$21),0,BI109+BI110)</f>
        <v>0</v>
      </c>
      <c r="BK102" s="93">
        <f>IF(BJ3&gt;MAX(Overview!$B$12:$C$21),0,BJ109+BJ110)</f>
        <v>0</v>
      </c>
      <c r="BL102" s="93">
        <f>IF(BK3&gt;MAX(Overview!$B$12:$C$21),0,BK109+BK110)</f>
        <v>0</v>
      </c>
      <c r="BM102" s="93">
        <f>IF(BL3&gt;MAX(Overview!$B$12:$C$21),0,BL109+BL110)</f>
        <v>0</v>
      </c>
      <c r="BN102" s="93">
        <f>IF(BM3&gt;MAX(Overview!$B$12:$C$21),0,BM109+BM110)</f>
        <v>0</v>
      </c>
      <c r="BO102" s="93">
        <f>IF(BN3&gt;MAX(Overview!$B$12:$C$21),0,BN109+BN110)</f>
        <v>0</v>
      </c>
      <c r="BP102" s="93">
        <f>IF(BO3&gt;MAX(Overview!$B$12:$C$21),0,BO109+BO110)</f>
        <v>0</v>
      </c>
      <c r="BQ102" s="93">
        <f>IF(BP3&gt;MAX(Overview!$B$12:$C$21),0,BP109+BP110)</f>
        <v>0</v>
      </c>
      <c r="BR102" s="93">
        <f>IF(BQ3&gt;MAX(Overview!$B$12:$C$21),0,BQ109+BQ110)</f>
        <v>0</v>
      </c>
      <c r="BS102" s="93">
        <f>IF(BR3&gt;MAX(Overview!$B$12:$C$21),0,BR109+BR110)</f>
        <v>0</v>
      </c>
      <c r="BT102" s="93">
        <f>IF(BS3&gt;MAX(Overview!$B$12:$C$21),0,BS109+BS110)</f>
        <v>0</v>
      </c>
      <c r="BU102" s="93">
        <f>IF(BT3&gt;MAX(Overview!$B$12:$C$21),0,BT109+BT110)</f>
        <v>0</v>
      </c>
      <c r="BV102" s="93">
        <f>IF(BU3&gt;MAX(Overview!$B$12:$C$21),0,BU109+BU110)</f>
        <v>0</v>
      </c>
      <c r="BW102" s="93">
        <f>IF(BV3&gt;MAX(Overview!$B$12:$C$21),0,BV109+BV110)</f>
        <v>0</v>
      </c>
      <c r="BX102" s="93">
        <f>IF(BW3&gt;MAX(Overview!$B$12:$C$21),0,BW109+BW110)</f>
        <v>0</v>
      </c>
      <c r="BY102" s="93">
        <f>IF(BX3&gt;MAX(Overview!$B$12:$C$21),0,BX109+BX110)</f>
        <v>0</v>
      </c>
      <c r="BZ102" s="93">
        <f>IF(BY3&gt;MAX(Overview!$B$12:$C$21),0,BY109+BY110)</f>
        <v>0</v>
      </c>
      <c r="CA102" s="93">
        <f>IF(BZ3&gt;MAX(Overview!$B$12:$C$21),0,BZ109+BZ110)</f>
        <v>0</v>
      </c>
      <c r="CB102" s="93">
        <f>IF(CA3&gt;MAX(Overview!$B$12:$C$21),0,CA109+CA110)</f>
        <v>0</v>
      </c>
      <c r="CC102" s="93">
        <f>IF(CB3&gt;MAX(Overview!$B$12:$C$21),0,CB109+CB110)</f>
        <v>0</v>
      </c>
      <c r="CD102" s="93">
        <f>IF(CC3&gt;MAX(Overview!$B$12:$C$21),0,CC109+CC110)</f>
        <v>0</v>
      </c>
      <c r="CE102" s="93">
        <f>IF(CD3&gt;MAX(Overview!$B$12:$C$21),0,CD109+CD110)</f>
        <v>0</v>
      </c>
      <c r="CF102" s="93">
        <f>IF(CE3&gt;MAX(Overview!$B$12:$C$21),0,CE109+CE110)</f>
        <v>0</v>
      </c>
      <c r="CG102" s="93">
        <f>IF(CF3&gt;MAX(Overview!$B$12:$C$21),0,CF109+CF110)</f>
        <v>0</v>
      </c>
      <c r="CH102" s="93">
        <f>IF(CG3&gt;MAX(Overview!$B$12:$C$21),0,CG109+CG110)</f>
        <v>0</v>
      </c>
      <c r="CI102" s="93">
        <f>IF(CH3&gt;MAX(Overview!$B$12:$C$21),0,CH109+CH110)</f>
        <v>0</v>
      </c>
      <c r="CJ102" s="93">
        <f>IF(CI3&gt;MAX(Overview!$B$12:$C$21),0,CI109+CI110)</f>
        <v>0</v>
      </c>
      <c r="CK102" s="93">
        <f>IF(CJ3&gt;MAX(Overview!$B$12:$C$21),0,CJ109+CJ110)</f>
        <v>0</v>
      </c>
      <c r="CL102" s="93">
        <f>IF(CK3&gt;MAX(Overview!$B$12:$C$21),0,CK109+CK110)</f>
        <v>0</v>
      </c>
      <c r="CM102" s="93">
        <f>IF(CL3&gt;MAX(Overview!$B$12:$C$21),0,CL109+CL110)</f>
        <v>0</v>
      </c>
      <c r="CN102" s="93">
        <f>IF(CM3&gt;MAX(Overview!$B$12:$C$21),0,CM109+CM110)</f>
        <v>0</v>
      </c>
      <c r="CO102" s="93">
        <f>IF(CN3&gt;MAX(Overview!$B$12:$C$21),0,CN109+CN110)</f>
        <v>0</v>
      </c>
      <c r="CP102" s="93">
        <f>IF(CO3&gt;MAX(Overview!$B$12:$C$21),0,CO109+CO110)</f>
        <v>0</v>
      </c>
      <c r="CQ102" s="93">
        <f>IF(CP3&gt;MAX(Overview!$B$12:$C$21),0,CP109+CP110)</f>
        <v>0</v>
      </c>
      <c r="CR102" s="93">
        <f>IF(CQ3&gt;MAX(Overview!$B$12:$C$21),0,CQ109+CQ110)</f>
        <v>0</v>
      </c>
      <c r="CS102" s="93">
        <f>IF(CR3&gt;MAX(Overview!$B$12:$C$21),0,CR109+CR110)</f>
        <v>0</v>
      </c>
      <c r="CT102" s="93">
        <f>IF(CS3&gt;MAX(Overview!$B$12:$C$21),0,CS109+CS110)</f>
        <v>0</v>
      </c>
      <c r="CU102" s="93">
        <f>IF(CT3&gt;MAX(Overview!$B$12:$C$21),0,CT109+CT110)</f>
        <v>0</v>
      </c>
      <c r="CV102" s="93">
        <f>IF(CU3&gt;MAX(Overview!$B$12:$C$21),0,CU109+CU110)</f>
        <v>0</v>
      </c>
      <c r="CW102" s="93">
        <f>IF(CV3&gt;MAX(Overview!$B$12:$C$21),0,CV109+CV110)</f>
        <v>0</v>
      </c>
      <c r="CX102" s="93">
        <f>IF(CW3&gt;MAX(Overview!$B$12:$C$21),0,CW109+CW110)</f>
        <v>0</v>
      </c>
      <c r="CY102" s="93">
        <f>IF(CX3&gt;MAX(Overview!$B$12:$C$21),0,CX109+CX110)</f>
        <v>0</v>
      </c>
      <c r="CZ102" s="93">
        <f>IF(CY3&gt;MAX(Overview!$B$12:$C$21),0,CY109+CY110)</f>
        <v>0</v>
      </c>
      <c r="DA102" s="93">
        <f>IF(CZ3&gt;MAX(Overview!$B$12:$C$21),0,CZ109+CZ110)</f>
        <v>0</v>
      </c>
      <c r="DB102" s="93">
        <f>IF(DA3&gt;MAX(Overview!$B$12:$C$21),0,DA109+DA110)</f>
        <v>0</v>
      </c>
      <c r="DC102" s="93">
        <f>IF(DB3&gt;MAX(Overview!$B$12:$C$21),0,DB109+DB110)</f>
        <v>0</v>
      </c>
      <c r="DD102" s="93">
        <f>IF(DC3&gt;MAX(Overview!$B$12:$C$21),0,DC109+DC110)</f>
        <v>0</v>
      </c>
      <c r="DE102" s="93">
        <f>IF(DD3&gt;MAX(Overview!$B$12:$C$21),0,DD109+DD110)</f>
        <v>0</v>
      </c>
      <c r="DF102" s="93">
        <f>IF(DE3&gt;MAX(Overview!$B$12:$C$21),0,DE109+DE110)</f>
        <v>0</v>
      </c>
      <c r="DG102" s="93">
        <f>IF(DF3&gt;MAX(Overview!$B$12:$C$21),0,DF109+DF110)</f>
        <v>0</v>
      </c>
      <c r="DH102" s="93">
        <f>IF(DG3&gt;MAX(Overview!$B$12:$C$21),0,DG109+DG110)</f>
        <v>0</v>
      </c>
      <c r="DI102" s="93">
        <f>IF(DH3&gt;MAX(Overview!$B$12:$C$21),0,DH109+DH110)</f>
        <v>0</v>
      </c>
      <c r="DJ102" s="93">
        <f>IF(DI3&gt;MAX(Overview!$B$12:$C$21),0,DI109+DI110)</f>
        <v>0</v>
      </c>
      <c r="DK102" s="93">
        <f>IF(DJ3&gt;MAX(Overview!$B$12:$C$21),0,DJ109+DJ110)</f>
        <v>0</v>
      </c>
      <c r="DL102" s="93">
        <f>IF(DK3&gt;MAX(Overview!$B$12:$C$21),0,DK109+DK110)</f>
        <v>0</v>
      </c>
      <c r="DM102" s="93">
        <f>IF(DL3&gt;MAX(Overview!$B$12:$C$21),0,DL109+DL110)</f>
        <v>0</v>
      </c>
      <c r="DN102" s="93">
        <f>IF(DM3&gt;MAX(Overview!$B$12:$C$21),0,DM109+DM110)</f>
        <v>0</v>
      </c>
      <c r="DO102" s="93">
        <f>IF(DN3&gt;MAX(Overview!$B$12:$C$21),0,DN109+DN110)</f>
        <v>0</v>
      </c>
      <c r="DP102" s="93">
        <f>IF(DO3&gt;MAX(Overview!$B$12:$C$21),0,DO109+DO110)</f>
        <v>0</v>
      </c>
      <c r="DQ102" s="93">
        <f>IF(DP3&gt;MAX(Overview!$B$12:$C$21),0,DP109+DP110)</f>
        <v>0</v>
      </c>
      <c r="DR102" s="93">
        <f>IF(DQ3&gt;MAX(Overview!$B$12:$C$21),0,DQ109+DQ110)</f>
        <v>0</v>
      </c>
      <c r="DS102" s="93">
        <f>IF(DR3&gt;MAX(Overview!$B$12:$C$21),0,DR109+DR110)</f>
        <v>0</v>
      </c>
      <c r="DT102" s="93">
        <f>IF(DS3&gt;MAX(Overview!$B$12:$C$21),0,DS109+DS110)</f>
        <v>0</v>
      </c>
    </row>
    <row r="103" spans="1:124" s="35" customFormat="1" x14ac:dyDescent="0.3">
      <c r="B103" s="36" t="s">
        <v>103</v>
      </c>
      <c r="C103" s="63" t="s">
        <v>100</v>
      </c>
      <c r="D103" s="94">
        <f t="shared" ref="D103:D108" si="582">SUM(E103:DT103)</f>
        <v>0</v>
      </c>
      <c r="E103" s="299">
        <f>-Overview!B53</f>
        <v>0</v>
      </c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299"/>
      <c r="AZ103" s="299"/>
      <c r="BA103" s="299"/>
      <c r="BB103" s="299"/>
      <c r="BC103" s="299"/>
      <c r="BD103" s="299"/>
      <c r="BE103" s="299"/>
      <c r="BF103" s="299"/>
      <c r="BG103" s="299"/>
      <c r="BH103" s="299"/>
      <c r="BI103" s="299"/>
      <c r="BJ103" s="299"/>
      <c r="BK103" s="299"/>
      <c r="BL103" s="299"/>
      <c r="BM103" s="299"/>
      <c r="BN103" s="299"/>
      <c r="BO103" s="299"/>
      <c r="BP103" s="299"/>
      <c r="BQ103" s="299"/>
      <c r="BR103" s="299"/>
      <c r="BS103" s="299"/>
      <c r="BT103" s="299"/>
      <c r="BU103" s="299"/>
      <c r="BV103" s="299"/>
      <c r="BW103" s="299"/>
      <c r="BX103" s="299"/>
      <c r="BY103" s="299"/>
      <c r="BZ103" s="299"/>
      <c r="CA103" s="299"/>
      <c r="CB103" s="299"/>
      <c r="CC103" s="299"/>
      <c r="CD103" s="299"/>
      <c r="CE103" s="299"/>
      <c r="CF103" s="299"/>
      <c r="CG103" s="299"/>
      <c r="CH103" s="299"/>
      <c r="CI103" s="299"/>
      <c r="CJ103" s="299"/>
      <c r="CK103" s="299"/>
      <c r="CL103" s="299"/>
      <c r="CM103" s="299"/>
      <c r="CN103" s="299"/>
      <c r="CO103" s="299"/>
      <c r="CP103" s="299"/>
      <c r="CQ103" s="299"/>
      <c r="CR103" s="299"/>
      <c r="CS103" s="299"/>
      <c r="CT103" s="299"/>
      <c r="CU103" s="299"/>
      <c r="CV103" s="299"/>
      <c r="CW103" s="299"/>
      <c r="CX103" s="299"/>
      <c r="CY103" s="299"/>
      <c r="CZ103" s="299"/>
      <c r="DA103" s="299"/>
      <c r="DB103" s="299"/>
      <c r="DC103" s="299"/>
      <c r="DD103" s="299"/>
      <c r="DE103" s="299"/>
      <c r="DF103" s="299"/>
      <c r="DG103" s="299"/>
      <c r="DH103" s="299"/>
      <c r="DI103" s="299"/>
      <c r="DJ103" s="299"/>
      <c r="DK103" s="299"/>
      <c r="DL103" s="299"/>
      <c r="DM103" s="299"/>
      <c r="DN103" s="299"/>
      <c r="DO103" s="299"/>
      <c r="DP103" s="299"/>
      <c r="DQ103" s="299"/>
      <c r="DR103" s="299"/>
      <c r="DS103" s="299"/>
      <c r="DT103" s="299"/>
    </row>
    <row r="104" spans="1:124" s="35" customFormat="1" x14ac:dyDescent="0.3">
      <c r="B104" s="36" t="s">
        <v>46</v>
      </c>
      <c r="C104" s="63" t="s">
        <v>100</v>
      </c>
      <c r="D104" s="94">
        <f t="shared" si="582"/>
        <v>0</v>
      </c>
      <c r="E104" s="85">
        <f>MIN(-E93+E99+E98+E100,0)</f>
        <v>0</v>
      </c>
      <c r="F104" s="85">
        <f t="shared" ref="F104:AK104" si="583">IF(E109&gt;0,MIN(-F93+F98+F99+F100,0)-F105,MIN(-F93+F98+F99+F100,0))</f>
        <v>0</v>
      </c>
      <c r="G104" s="85">
        <f t="shared" si="583"/>
        <v>0</v>
      </c>
      <c r="H104" s="85">
        <f t="shared" si="583"/>
        <v>0</v>
      </c>
      <c r="I104" s="85">
        <f t="shared" si="583"/>
        <v>0</v>
      </c>
      <c r="J104" s="85">
        <f t="shared" si="583"/>
        <v>0</v>
      </c>
      <c r="K104" s="85">
        <f t="shared" si="583"/>
        <v>0</v>
      </c>
      <c r="L104" s="85">
        <f t="shared" si="583"/>
        <v>0</v>
      </c>
      <c r="M104" s="85">
        <f t="shared" si="583"/>
        <v>0</v>
      </c>
      <c r="N104" s="85">
        <f t="shared" si="583"/>
        <v>0</v>
      </c>
      <c r="O104" s="85">
        <f t="shared" si="583"/>
        <v>0</v>
      </c>
      <c r="P104" s="85">
        <f t="shared" si="583"/>
        <v>0</v>
      </c>
      <c r="Q104" s="85">
        <f t="shared" si="583"/>
        <v>0</v>
      </c>
      <c r="R104" s="85">
        <f t="shared" si="583"/>
        <v>0</v>
      </c>
      <c r="S104" s="85">
        <f t="shared" si="583"/>
        <v>0</v>
      </c>
      <c r="T104" s="85">
        <f t="shared" si="583"/>
        <v>0</v>
      </c>
      <c r="U104" s="85">
        <f t="shared" si="583"/>
        <v>0</v>
      </c>
      <c r="V104" s="85">
        <f t="shared" si="583"/>
        <v>0</v>
      </c>
      <c r="W104" s="85">
        <f t="shared" si="583"/>
        <v>0</v>
      </c>
      <c r="X104" s="85">
        <f t="shared" si="583"/>
        <v>0</v>
      </c>
      <c r="Y104" s="85">
        <f t="shared" si="583"/>
        <v>0</v>
      </c>
      <c r="Z104" s="85">
        <f t="shared" si="583"/>
        <v>0</v>
      </c>
      <c r="AA104" s="85">
        <f t="shared" si="583"/>
        <v>0</v>
      </c>
      <c r="AB104" s="85">
        <f t="shared" si="583"/>
        <v>0</v>
      </c>
      <c r="AC104" s="85">
        <f t="shared" si="583"/>
        <v>0</v>
      </c>
      <c r="AD104" s="85">
        <f t="shared" si="583"/>
        <v>0</v>
      </c>
      <c r="AE104" s="85">
        <f t="shared" si="583"/>
        <v>0</v>
      </c>
      <c r="AF104" s="85">
        <f t="shared" si="583"/>
        <v>0</v>
      </c>
      <c r="AG104" s="85">
        <f t="shared" si="583"/>
        <v>0</v>
      </c>
      <c r="AH104" s="85">
        <f t="shared" si="583"/>
        <v>0</v>
      </c>
      <c r="AI104" s="85">
        <f t="shared" si="583"/>
        <v>0</v>
      </c>
      <c r="AJ104" s="85">
        <f t="shared" si="583"/>
        <v>0</v>
      </c>
      <c r="AK104" s="85">
        <f t="shared" si="583"/>
        <v>0</v>
      </c>
      <c r="AL104" s="85">
        <f t="shared" ref="AL104:BL104" si="584">IF(AK109&gt;0,MIN(-AL93+AL98+AL99+AL100,0)-AL105,MIN(-AL93+AL98+AL99+AL100,0))</f>
        <v>0</v>
      </c>
      <c r="AM104" s="85">
        <f t="shared" si="584"/>
        <v>0</v>
      </c>
      <c r="AN104" s="85">
        <f t="shared" si="584"/>
        <v>0</v>
      </c>
      <c r="AO104" s="85">
        <f t="shared" si="584"/>
        <v>0</v>
      </c>
      <c r="AP104" s="85">
        <f t="shared" si="584"/>
        <v>0</v>
      </c>
      <c r="AQ104" s="85">
        <f t="shared" si="584"/>
        <v>0</v>
      </c>
      <c r="AR104" s="85">
        <f t="shared" si="584"/>
        <v>0</v>
      </c>
      <c r="AS104" s="85">
        <f t="shared" si="584"/>
        <v>0</v>
      </c>
      <c r="AT104" s="85">
        <f t="shared" si="584"/>
        <v>0</v>
      </c>
      <c r="AU104" s="85">
        <f t="shared" si="584"/>
        <v>0</v>
      </c>
      <c r="AV104" s="85">
        <f t="shared" si="584"/>
        <v>0</v>
      </c>
      <c r="AW104" s="85">
        <f t="shared" si="584"/>
        <v>0</v>
      </c>
      <c r="AX104" s="85">
        <f t="shared" si="584"/>
        <v>0</v>
      </c>
      <c r="AY104" s="85">
        <f t="shared" si="584"/>
        <v>0</v>
      </c>
      <c r="AZ104" s="85">
        <f t="shared" si="584"/>
        <v>0</v>
      </c>
      <c r="BA104" s="85">
        <f t="shared" si="584"/>
        <v>0</v>
      </c>
      <c r="BB104" s="85">
        <f t="shared" si="584"/>
        <v>0</v>
      </c>
      <c r="BC104" s="85">
        <f t="shared" si="584"/>
        <v>0</v>
      </c>
      <c r="BD104" s="85">
        <f t="shared" si="584"/>
        <v>0</v>
      </c>
      <c r="BE104" s="85">
        <f t="shared" si="584"/>
        <v>0</v>
      </c>
      <c r="BF104" s="85">
        <f t="shared" si="584"/>
        <v>0</v>
      </c>
      <c r="BG104" s="85">
        <f t="shared" si="584"/>
        <v>0</v>
      </c>
      <c r="BH104" s="85">
        <f t="shared" si="584"/>
        <v>0</v>
      </c>
      <c r="BI104" s="85">
        <f t="shared" si="584"/>
        <v>0</v>
      </c>
      <c r="BJ104" s="85">
        <f t="shared" si="584"/>
        <v>0</v>
      </c>
      <c r="BK104" s="85">
        <f t="shared" si="584"/>
        <v>0</v>
      </c>
      <c r="BL104" s="85">
        <f t="shared" si="584"/>
        <v>0</v>
      </c>
      <c r="BM104" s="85">
        <f t="shared" ref="BM104:DT104" si="585">IF(BL109&gt;0,MIN(-BM93+BM98+BM99+BM100,0)-BM105,MIN(-BM93+BM98+BM99+BM100,0))</f>
        <v>0</v>
      </c>
      <c r="BN104" s="85">
        <f t="shared" si="585"/>
        <v>0</v>
      </c>
      <c r="BO104" s="85">
        <f t="shared" si="585"/>
        <v>0</v>
      </c>
      <c r="BP104" s="85">
        <f t="shared" si="585"/>
        <v>0</v>
      </c>
      <c r="BQ104" s="85">
        <f t="shared" si="585"/>
        <v>0</v>
      </c>
      <c r="BR104" s="85">
        <f t="shared" si="585"/>
        <v>0</v>
      </c>
      <c r="BS104" s="85">
        <f t="shared" si="585"/>
        <v>0</v>
      </c>
      <c r="BT104" s="85">
        <f t="shared" si="585"/>
        <v>0</v>
      </c>
      <c r="BU104" s="85">
        <f t="shared" si="585"/>
        <v>0</v>
      </c>
      <c r="BV104" s="85">
        <f t="shared" si="585"/>
        <v>0</v>
      </c>
      <c r="BW104" s="85">
        <f t="shared" si="585"/>
        <v>0</v>
      </c>
      <c r="BX104" s="85">
        <f t="shared" si="585"/>
        <v>0</v>
      </c>
      <c r="BY104" s="85">
        <f t="shared" si="585"/>
        <v>0</v>
      </c>
      <c r="BZ104" s="85">
        <f t="shared" si="585"/>
        <v>0</v>
      </c>
      <c r="CA104" s="85">
        <f t="shared" si="585"/>
        <v>0</v>
      </c>
      <c r="CB104" s="85">
        <f t="shared" si="585"/>
        <v>0</v>
      </c>
      <c r="CC104" s="85">
        <f t="shared" si="585"/>
        <v>0</v>
      </c>
      <c r="CD104" s="85">
        <f t="shared" si="585"/>
        <v>0</v>
      </c>
      <c r="CE104" s="85">
        <f t="shared" si="585"/>
        <v>0</v>
      </c>
      <c r="CF104" s="85">
        <f t="shared" si="585"/>
        <v>0</v>
      </c>
      <c r="CG104" s="85">
        <f t="shared" si="585"/>
        <v>0</v>
      </c>
      <c r="CH104" s="85">
        <f t="shared" si="585"/>
        <v>0</v>
      </c>
      <c r="CI104" s="85">
        <f t="shared" si="585"/>
        <v>0</v>
      </c>
      <c r="CJ104" s="85">
        <f t="shared" si="585"/>
        <v>0</v>
      </c>
      <c r="CK104" s="85">
        <f t="shared" si="585"/>
        <v>0</v>
      </c>
      <c r="CL104" s="85">
        <f t="shared" si="585"/>
        <v>0</v>
      </c>
      <c r="CM104" s="85">
        <f t="shared" si="585"/>
        <v>0</v>
      </c>
      <c r="CN104" s="85">
        <f t="shared" si="585"/>
        <v>0</v>
      </c>
      <c r="CO104" s="85">
        <f t="shared" si="585"/>
        <v>0</v>
      </c>
      <c r="CP104" s="85">
        <f t="shared" si="585"/>
        <v>0</v>
      </c>
      <c r="CQ104" s="85">
        <f t="shared" si="585"/>
        <v>0</v>
      </c>
      <c r="CR104" s="85">
        <f t="shared" si="585"/>
        <v>0</v>
      </c>
      <c r="CS104" s="85">
        <f t="shared" si="585"/>
        <v>0</v>
      </c>
      <c r="CT104" s="85">
        <f t="shared" si="585"/>
        <v>0</v>
      </c>
      <c r="CU104" s="85">
        <f t="shared" si="585"/>
        <v>0</v>
      </c>
      <c r="CV104" s="85">
        <f t="shared" si="585"/>
        <v>0</v>
      </c>
      <c r="CW104" s="85">
        <f t="shared" si="585"/>
        <v>0</v>
      </c>
      <c r="CX104" s="85">
        <f t="shared" si="585"/>
        <v>0</v>
      </c>
      <c r="CY104" s="85">
        <f t="shared" si="585"/>
        <v>0</v>
      </c>
      <c r="CZ104" s="85">
        <f t="shared" si="585"/>
        <v>0</v>
      </c>
      <c r="DA104" s="85">
        <f t="shared" si="585"/>
        <v>0</v>
      </c>
      <c r="DB104" s="85">
        <f t="shared" si="585"/>
        <v>0</v>
      </c>
      <c r="DC104" s="85">
        <f t="shared" si="585"/>
        <v>0</v>
      </c>
      <c r="DD104" s="85">
        <f t="shared" si="585"/>
        <v>0</v>
      </c>
      <c r="DE104" s="85">
        <f t="shared" si="585"/>
        <v>0</v>
      </c>
      <c r="DF104" s="85">
        <f t="shared" si="585"/>
        <v>0</v>
      </c>
      <c r="DG104" s="85">
        <f t="shared" si="585"/>
        <v>0</v>
      </c>
      <c r="DH104" s="85">
        <f t="shared" si="585"/>
        <v>0</v>
      </c>
      <c r="DI104" s="85">
        <f t="shared" si="585"/>
        <v>0</v>
      </c>
      <c r="DJ104" s="85">
        <f t="shared" si="585"/>
        <v>0</v>
      </c>
      <c r="DK104" s="85">
        <f t="shared" si="585"/>
        <v>0</v>
      </c>
      <c r="DL104" s="85">
        <f t="shared" si="585"/>
        <v>0</v>
      </c>
      <c r="DM104" s="85">
        <f t="shared" si="585"/>
        <v>0</v>
      </c>
      <c r="DN104" s="85">
        <f t="shared" si="585"/>
        <v>0</v>
      </c>
      <c r="DO104" s="85">
        <f t="shared" si="585"/>
        <v>0</v>
      </c>
      <c r="DP104" s="85">
        <f t="shared" si="585"/>
        <v>0</v>
      </c>
      <c r="DQ104" s="85">
        <f t="shared" si="585"/>
        <v>0</v>
      </c>
      <c r="DR104" s="85">
        <f t="shared" si="585"/>
        <v>0</v>
      </c>
      <c r="DS104" s="85">
        <f t="shared" si="585"/>
        <v>0</v>
      </c>
      <c r="DT104" s="85">
        <f t="shared" si="585"/>
        <v>0</v>
      </c>
    </row>
    <row r="105" spans="1:124" s="35" customFormat="1" x14ac:dyDescent="0.3">
      <c r="B105" s="36" t="s">
        <v>220</v>
      </c>
      <c r="C105" s="63" t="s">
        <v>100</v>
      </c>
      <c r="D105" s="94">
        <f t="shared" si="582"/>
        <v>0</v>
      </c>
      <c r="E105" s="85"/>
      <c r="F105" s="85">
        <f>IF(Overview!$B$73="Y",IF(E109&gt;0,MAX(-E109,MIN(-F93+F98+F99+F100,0)),0),0)</f>
        <v>0</v>
      </c>
      <c r="G105" s="85">
        <f>IF(Overview!$B$73="Y",IF(F109&gt;0,MAX(-F109,MIN(-G93+G98+G99+G100,0)),0),0)</f>
        <v>0</v>
      </c>
      <c r="H105" s="85">
        <f>IF(Overview!$B$73="Y",IF(G109&gt;0,MAX(-G109,MIN(-H93+H98+H99+H100,0)),0),0)</f>
        <v>0</v>
      </c>
      <c r="I105" s="85">
        <f>IF(Overview!$B$73="Y",IF(H109&gt;0,MAX(-H109,MIN(-I93+I98+I99+I100,0)),0),0)</f>
        <v>0</v>
      </c>
      <c r="J105" s="85">
        <f>IF(Overview!$B$73="Y",IF(I109&gt;0,MAX(-I109,MIN(-J93+J98+J99+J100,0)),0),0)</f>
        <v>0</v>
      </c>
      <c r="K105" s="85">
        <f>IF(Overview!$B$73="Y",IF(J109&gt;0,MAX(-J109,MIN(-K93+K98+K99+K100,0)),0),0)</f>
        <v>0</v>
      </c>
      <c r="L105" s="85">
        <f>IF(Overview!$B$73="Y",IF(K109&gt;0,MAX(-K109,MIN(-L93+L98+L99+L100,0)),0),0)</f>
        <v>0</v>
      </c>
      <c r="M105" s="85">
        <f>IF(Overview!$B$73="Y",IF(L109&gt;0,MAX(-L109,MIN(-M93+M98+M99+M100,0)),0),0)</f>
        <v>0</v>
      </c>
      <c r="N105" s="85">
        <f>IF(Overview!$B$73="Y",IF(M109&gt;0,MAX(-M109,MIN(-N93+N98+N99+N100,0)),0),0)</f>
        <v>0</v>
      </c>
      <c r="O105" s="85">
        <f>IF(Overview!$B$73="Y",IF(N109&gt;0,MAX(-N109,MIN(-O93+O98+O99+O100,0)),0),0)</f>
        <v>0</v>
      </c>
      <c r="P105" s="85">
        <f>IF(Overview!$B$73="Y",IF(O109&gt;0,MAX(-O109,MIN(-P93+P98+P99+P100,0)),0),0)</f>
        <v>0</v>
      </c>
      <c r="Q105" s="85">
        <f>IF(Overview!$B$73="Y",IF(P109&gt;0,MAX(-P109,MIN(-Q93+Q98+Q99+Q100,0)),0),0)</f>
        <v>0</v>
      </c>
      <c r="R105" s="85">
        <f>IF(Overview!$B$73="Y",IF(Q109&gt;0,MAX(-Q109,MIN(-R93+R98+R99+R100,0)),0),0)</f>
        <v>0</v>
      </c>
      <c r="S105" s="85">
        <f>IF(Overview!$B$73="Y",IF(R109&gt;0,MAX(-R109,MIN(-S93+S98+S99+S100,0)),0),0)</f>
        <v>0</v>
      </c>
      <c r="T105" s="85">
        <f>IF(Overview!$B$73="Y",IF(S109&gt;0,MAX(-S109,MIN(-T93+T98+T99+T100,0)),0),0)</f>
        <v>0</v>
      </c>
      <c r="U105" s="85">
        <f>IF(Overview!$B$73="Y",IF(T109&gt;0,MAX(-T109,MIN(-U93+U98+U99+U100,0)),0),0)</f>
        <v>0</v>
      </c>
      <c r="V105" s="85">
        <f>IF(Overview!$B$73="Y",IF(U109&gt;0,MAX(-U109,MIN(-V93+V98+V99+V100,0)),0),0)</f>
        <v>0</v>
      </c>
      <c r="W105" s="85">
        <f>IF(Overview!$B$73="Y",IF(V109&gt;0,MAX(-V109,MIN(-W93+W98+W99+W100,0)),0),0)</f>
        <v>0</v>
      </c>
      <c r="X105" s="85">
        <f>IF(Overview!$B$73="Y",IF(W109&gt;0,MAX(-W109,MIN(-X93+X98+X99+X100,0)),0),0)</f>
        <v>0</v>
      </c>
      <c r="Y105" s="85">
        <f>IF(Overview!$B$73="Y",IF(X109&gt;0,MAX(-X109,MIN(-Y93+Y98+Y99+Y100,0)),0),0)</f>
        <v>0</v>
      </c>
      <c r="Z105" s="85">
        <f>IF(Overview!$B$73="Y",IF(Y109&gt;0,MAX(-Y109,MIN(-Z93+Z98+Z99+Z100,0)),0),0)</f>
        <v>0</v>
      </c>
      <c r="AA105" s="85">
        <f>IF(Overview!$B$73="Y",IF(Z109&gt;0,MAX(-Z109,MIN(-AA93+AA98+AA99+AA100,0)),0),0)</f>
        <v>0</v>
      </c>
      <c r="AB105" s="85">
        <f>IF(Overview!$B$73="Y",IF(AA109&gt;0,MAX(-AA109,MIN(-AB93+AB98+AB99+AB100,0)),0),0)</f>
        <v>0</v>
      </c>
      <c r="AC105" s="85">
        <f>IF(Overview!$B$73="Y",IF(AB109&gt;0,MAX(-AB109,MIN(-AC93+AC98+AC99+AC100,0)),0),0)</f>
        <v>0</v>
      </c>
      <c r="AD105" s="85">
        <f>IF(Overview!$B$73="Y",IF(AC109&gt;0,MAX(-AC109,MIN(-AD93+AD98+AD99+AD100,0)),0),0)</f>
        <v>0</v>
      </c>
      <c r="AE105" s="85">
        <f>IF(Overview!$B$73="Y",IF(AD109&gt;0,MAX(-AD109,MIN(-AE93+AE98+AE99+AE100,0)),0),0)</f>
        <v>0</v>
      </c>
      <c r="AF105" s="85">
        <f>IF(Overview!$B$73="Y",IF(AE109&gt;0,MAX(-AE109,MIN(-AF93+AF98+AF99+AF100,0)),0),0)</f>
        <v>0</v>
      </c>
      <c r="AG105" s="85">
        <f>IF(Overview!$B$73="Y",IF(AF109&gt;0,MAX(-AF109,MIN(-AG93+AG98+AG99+AG100,0)),0),0)</f>
        <v>0</v>
      </c>
      <c r="AH105" s="85">
        <f>IF(Overview!$B$73="Y",IF(AG109&gt;0,MAX(-AG109,MIN(-AH93+AH98+AH99+AH100,0)),0),0)</f>
        <v>0</v>
      </c>
      <c r="AI105" s="85">
        <f>IF(Overview!$B$73="Y",IF(AH109&gt;0,MAX(-AH109,MIN(-AI93+AI98+AI99+AI100,0)),0),0)</f>
        <v>0</v>
      </c>
      <c r="AJ105" s="85">
        <f>IF(Overview!$B$73="Y",IF(AI109&gt;0,MAX(-AI109,MIN(-AJ93+AJ98+AJ99+AJ100,0)),0),0)</f>
        <v>0</v>
      </c>
      <c r="AK105" s="85">
        <f>IF(Overview!$B$73="Y",IF(AJ109&gt;0,MAX(-AJ109,MIN(-AK93+AK98+AK99+AK100,0)),0),0)</f>
        <v>0</v>
      </c>
      <c r="AL105" s="85">
        <f>IF(Overview!$B$73="Y",IF(AK109&gt;0,MAX(-AK109,MIN(-AL93+AL98+AL99+AL100,0)),0),0)</f>
        <v>0</v>
      </c>
      <c r="AM105" s="85">
        <f>IF(Overview!$B$73="Y",IF(AL109&gt;0,MAX(-AL109,MIN(-AM93+AM98+AM99+AM100,0)),0),0)</f>
        <v>0</v>
      </c>
      <c r="AN105" s="85">
        <f>IF(Overview!$B$73="Y",IF(AM109&gt;0,MAX(-AM109,MIN(-AN93+AN98+AN99+AN100,0)),0),0)</f>
        <v>0</v>
      </c>
      <c r="AO105" s="85">
        <f>IF(Overview!$B$73="Y",IF(AN109&gt;0,MAX(-AN109,MIN(-AO93+AO98+AO99+AO100,0)),0),0)</f>
        <v>0</v>
      </c>
      <c r="AP105" s="85">
        <f>IF(Overview!$B$73="Y",IF(AO109&gt;0,MAX(-AO109,MIN(-AP93+AP98+AP99+AP100,0)),0),0)</f>
        <v>0</v>
      </c>
      <c r="AQ105" s="85">
        <f>IF(Overview!$B$73="Y",IF(AP109&gt;0,MAX(-AP109,MIN(-AQ93+AQ98+AQ99+AQ100,0)),0),0)</f>
        <v>0</v>
      </c>
      <c r="AR105" s="85">
        <f>IF(Overview!$B$73="Y",IF(AQ109&gt;0,MAX(-AQ109,MIN(-AR93+AR98+AR99+AR100,0)),0),0)</f>
        <v>0</v>
      </c>
      <c r="AS105" s="85">
        <f>IF(Overview!$B$73="Y",IF(AR109&gt;0,MAX(-AR109,MIN(-AS93+AS98+AS99+AS100,0)),0),0)</f>
        <v>0</v>
      </c>
      <c r="AT105" s="85">
        <f>IF(Overview!$B$73="Y",IF(AS109&gt;0,MAX(-AS109,MIN(-AT93+AT98+AT99+AT100,0)),0),0)</f>
        <v>0</v>
      </c>
      <c r="AU105" s="85">
        <f>IF(Overview!$B$73="Y",IF(AT109&gt;0,MAX(-AT109,MIN(-AU93+AU98+AU99+AU100,0)),0),0)</f>
        <v>0</v>
      </c>
      <c r="AV105" s="85">
        <f>IF(Overview!$B$73="Y",IF(AU109&gt;0,MAX(-AU109,MIN(-AV93+AV98+AV99+AV100,0)),0),0)</f>
        <v>0</v>
      </c>
      <c r="AW105" s="85">
        <f>IF(Overview!$B$73="Y",IF(AV109&gt;0,MAX(-AV109,MIN(-AW93+AW98+AW99+AW100,0)),0),0)</f>
        <v>0</v>
      </c>
      <c r="AX105" s="85">
        <f>IF(Overview!$B$73="Y",IF(AW109&gt;0,MAX(-AW109,MIN(-AX93+AX98+AX99+AX100,0)),0),0)</f>
        <v>0</v>
      </c>
      <c r="AY105" s="85">
        <f>IF(Overview!$B$73="Y",IF(AX109&gt;0,MAX(-AX109,MIN(-AY93+AY98+AY99+AY100,0)),0),0)</f>
        <v>0</v>
      </c>
      <c r="AZ105" s="85">
        <f>IF(Overview!$B$73="Y",IF(AY109&gt;0,MAX(-AY109,MIN(-AZ93+AZ98+AZ99+AZ100,0)),0),0)</f>
        <v>0</v>
      </c>
      <c r="BA105" s="85">
        <f>IF(Overview!$B$73="Y",IF(AZ109&gt;0,MAX(-AZ109,MIN(-BA93+BA98+BA99+BA100,0)),0),0)</f>
        <v>0</v>
      </c>
      <c r="BB105" s="85">
        <f>IF(Overview!$B$73="Y",IF(BA109&gt;0,MAX(-BA109,MIN(-BB93+BB98+BB99+BB100,0)),0),0)</f>
        <v>0</v>
      </c>
      <c r="BC105" s="85">
        <f>IF(Overview!$B$73="Y",IF(BB109&gt;0,MAX(-BB109,MIN(-BC93+BC98+BC99+BC100,0)),0),0)</f>
        <v>0</v>
      </c>
      <c r="BD105" s="85">
        <f>IF(Overview!$B$73="Y",IF(BC109&gt;0,MAX(-BC109,MIN(-BD93+BD98+BD99+BD100,0)),0),0)</f>
        <v>0</v>
      </c>
      <c r="BE105" s="85">
        <f>IF(Overview!$B$73="Y",IF(BD109&gt;0,MAX(-BD109,MIN(-BE93+BE98+BE99+BE100,0)),0),0)</f>
        <v>0</v>
      </c>
      <c r="BF105" s="85">
        <f>IF(Overview!$B$73="Y",IF(BE109&gt;0,MAX(-BE109,MIN(-BF93+BF98+BF99+BF100,0)),0),0)</f>
        <v>0</v>
      </c>
      <c r="BG105" s="85">
        <f>IF(Overview!$B$73="Y",IF(BF109&gt;0,MAX(-BF109,MIN(-BG93+BG98+BG99+BG100,0)),0),0)</f>
        <v>0</v>
      </c>
      <c r="BH105" s="85">
        <f>IF(Overview!$B$73="Y",IF(BG109&gt;0,MAX(-BG109,MIN(-BH93+BH98+BH99+BH100,0)),0),0)</f>
        <v>0</v>
      </c>
      <c r="BI105" s="85">
        <f>IF(Overview!$B$73="Y",IF(BH109&gt;0,MAX(-BH109,MIN(-BI93+BI98+BI99+BI100,0)),0),0)</f>
        <v>0</v>
      </c>
      <c r="BJ105" s="85">
        <f>IF(Overview!$B$73="Y",IF(BI109&gt;0,MAX(-BI109,MIN(-BJ93+BJ98+BJ99+BJ100,0)),0),0)</f>
        <v>0</v>
      </c>
      <c r="BK105" s="85">
        <f>IF(Overview!$B$73="Y",IF(BJ109&gt;0,MAX(-BJ109,MIN(-BK93+BK98+BK99+BK100,0)),0),0)</f>
        <v>0</v>
      </c>
      <c r="BL105" s="85">
        <f>IF(Overview!$B$73="Y",IF(BK109&gt;0,MAX(-BK109,MIN(-BL93+BL98+BL99+BL100,0)),0),0)</f>
        <v>0</v>
      </c>
      <c r="BM105" s="85">
        <f>IF(Overview!$B$73="Y",IF(BL109&gt;0,MAX(-BL109,MIN(-BM93+BM98+BM99+BM100,0)),0),0)</f>
        <v>0</v>
      </c>
      <c r="BN105" s="85">
        <f>IF(Overview!$B$73="Y",IF(BM109&gt;0,MAX(-BM109,MIN(-BN93+BN98+BN99+BN100,0)),0),0)</f>
        <v>0</v>
      </c>
      <c r="BO105" s="85">
        <f>IF(Overview!$B$73="Y",IF(BN109&gt;0,MAX(-BN109,MIN(-BO93+BO98+BO99+BO100,0)),0),0)</f>
        <v>0</v>
      </c>
      <c r="BP105" s="85">
        <f>IF(Overview!$B$73="Y",IF(BO109&gt;0,MAX(-BO109,MIN(-BP93+BP98+BP99+BP100,0)),0),0)</f>
        <v>0</v>
      </c>
      <c r="BQ105" s="85">
        <f>IF(Overview!$B$73="Y",IF(BP109&gt;0,MAX(-BP109,MIN(-BQ93+BQ98+BQ99+BQ100,0)),0),0)</f>
        <v>0</v>
      </c>
      <c r="BR105" s="85">
        <f>IF(Overview!$B$73="Y",IF(BQ109&gt;0,MAX(-BQ109,MIN(-BR93+BR98+BR99+BR100,0)),0),0)</f>
        <v>0</v>
      </c>
      <c r="BS105" s="85">
        <f>IF(Overview!$B$73="Y",IF(BR109&gt;0,MAX(-BR109,MIN(-BS93+BS98+BS99+BS100,0)),0),0)</f>
        <v>0</v>
      </c>
      <c r="BT105" s="85">
        <f>IF(Overview!$B$73="Y",IF(BS109&gt;0,MAX(-BS109,MIN(-BT93+BT98+BT99+BT100,0)),0),0)</f>
        <v>0</v>
      </c>
      <c r="BU105" s="85">
        <f>IF(Overview!$B$73="Y",IF(BT109&gt;0,MAX(-BT109,MIN(-BU93+BU98+BU99+BU100,0)),0),0)</f>
        <v>0</v>
      </c>
      <c r="BV105" s="85">
        <f>IF(Overview!$B$73="Y",IF(BU109&gt;0,MAX(-BU109,MIN(-BV93+BV98+BV99+BV100,0)),0),0)</f>
        <v>0</v>
      </c>
      <c r="BW105" s="85">
        <f>IF(Overview!$B$73="Y",IF(BV109&gt;0,MAX(-BV109,MIN(-BW93+BW98+BW99+BW100,0)),0),0)</f>
        <v>0</v>
      </c>
      <c r="BX105" s="85">
        <f>IF(Overview!$B$73="Y",IF(BW109&gt;0,MAX(-BW109,MIN(-BX93+BX98+BX99+BX100,0)),0),0)</f>
        <v>0</v>
      </c>
      <c r="BY105" s="85">
        <f>IF(Overview!$B$73="Y",IF(BX109&gt;0,MAX(-BX109,MIN(-BY93+BY98+BY99+BY100,0)),0),0)</f>
        <v>0</v>
      </c>
      <c r="BZ105" s="85">
        <f>IF(Overview!$B$73="Y",IF(BY109&gt;0,MAX(-BY109,MIN(-BZ93+BZ98+BZ99+BZ100,0)),0),0)</f>
        <v>0</v>
      </c>
      <c r="CA105" s="85">
        <f>IF(Overview!$B$73="Y",IF(BZ109&gt;0,MAX(-BZ109,MIN(-CA93+CA98+CA99+CA100,0)),0),0)</f>
        <v>0</v>
      </c>
      <c r="CB105" s="85">
        <f>IF(Overview!$B$73="Y",IF(CA109&gt;0,MAX(-CA109,MIN(-CB93+CB98+CB99+CB100,0)),0),0)</f>
        <v>0</v>
      </c>
      <c r="CC105" s="85">
        <f>IF(Overview!$B$73="Y",IF(CB109&gt;0,MAX(-CB109,MIN(-CC93+CC98+CC99+CC100,0)),0),0)</f>
        <v>0</v>
      </c>
      <c r="CD105" s="85">
        <f>IF(Overview!$B$73="Y",IF(CC109&gt;0,MAX(-CC109,MIN(-CD93+CD98+CD99+CD100,0)),0),0)</f>
        <v>0</v>
      </c>
      <c r="CE105" s="85">
        <f>IF(Overview!$B$73="Y",IF(CD109&gt;0,MAX(-CD109,MIN(-CE93+CE98+CE99+CE100,0)),0),0)</f>
        <v>0</v>
      </c>
      <c r="CF105" s="85">
        <f>IF(Overview!$B$73="Y",IF(CE109&gt;0,MAX(-CE109,MIN(-CF93+CF98+CF99+CF100,0)),0),0)</f>
        <v>0</v>
      </c>
      <c r="CG105" s="85">
        <f>IF(Overview!$B$73="Y",IF(CF109&gt;0,MAX(-CF109,MIN(-CG93+CG98+CG99+CG100,0)),0),0)</f>
        <v>0</v>
      </c>
      <c r="CH105" s="85">
        <f>IF(Overview!$B$73="Y",IF(CG109&gt;0,MAX(-CG109,MIN(-CH93+CH98+CH99+CH100,0)),0),0)</f>
        <v>0</v>
      </c>
      <c r="CI105" s="85">
        <f>IF(Overview!$B$73="Y",IF(CH109&gt;0,MAX(-CH109,MIN(-CI93+CI98+CI99+CI100,0)),0),0)</f>
        <v>0</v>
      </c>
      <c r="CJ105" s="85">
        <f>IF(Overview!$B$73="Y",IF(CI109&gt;0,MAX(-CI109,MIN(-CJ93+CJ98+CJ99+CJ100,0)),0),0)</f>
        <v>0</v>
      </c>
      <c r="CK105" s="85">
        <f>IF(Overview!$B$73="Y",IF(CJ109&gt;0,MAX(-CJ109,MIN(-CK93+CK98+CK99+CK100,0)),0),0)</f>
        <v>0</v>
      </c>
      <c r="CL105" s="85">
        <f>IF(Overview!$B$73="Y",IF(CK109&gt;0,MAX(-CK109,MIN(-CL93+CL98+CL99+CL100,0)),0),0)</f>
        <v>0</v>
      </c>
      <c r="CM105" s="85">
        <f>IF(Overview!$B$73="Y",IF(CL109&gt;0,MAX(-CL109,MIN(-CM93+CM98+CM99+CM100,0)),0),0)</f>
        <v>0</v>
      </c>
      <c r="CN105" s="85">
        <f>IF(Overview!$B$73="Y",IF(CM109&gt;0,MAX(-CM109,MIN(-CN93+CN98+CN99+CN100,0)),0),0)</f>
        <v>0</v>
      </c>
      <c r="CO105" s="85">
        <f>IF(Overview!$B$73="Y",IF(CN109&gt;0,MAX(-CN109,MIN(-CO93+CO98+CO99+CO100,0)),0),0)</f>
        <v>0</v>
      </c>
      <c r="CP105" s="85">
        <f>IF(Overview!$B$73="Y",IF(CO109&gt;0,MAX(-CO109,MIN(-CP93+CP98+CP99+CP100,0)),0),0)</f>
        <v>0</v>
      </c>
      <c r="CQ105" s="85">
        <f>IF(Overview!$B$73="Y",IF(CP109&gt;0,MAX(-CP109,MIN(-CQ93+CQ98+CQ99+CQ100,0)),0),0)</f>
        <v>0</v>
      </c>
      <c r="CR105" s="85">
        <f>IF(Overview!$B$73="Y",IF(CQ109&gt;0,MAX(-CQ109,MIN(-CR93+CR98+CR99+CR100,0)),0),0)</f>
        <v>0</v>
      </c>
      <c r="CS105" s="85">
        <f>IF(Overview!$B$73="Y",IF(CR109&gt;0,MAX(-CR109,MIN(-CS93+CS98+CS99+CS100,0)),0),0)</f>
        <v>0</v>
      </c>
      <c r="CT105" s="85">
        <f>IF(Overview!$B$73="Y",IF(CS109&gt;0,MAX(-CS109,MIN(-CT93+CT98+CT99+CT100,0)),0),0)</f>
        <v>0</v>
      </c>
      <c r="CU105" s="85">
        <f>IF(Overview!$B$73="Y",IF(CT109&gt;0,MAX(-CT109,MIN(-CU93+CU98+CU99+CU100,0)),0),0)</f>
        <v>0</v>
      </c>
      <c r="CV105" s="85">
        <f>IF(Overview!$B$73="Y",IF(CU109&gt;0,MAX(-CU109,MIN(-CV93+CV98+CV99+CV100,0)),0),0)</f>
        <v>0</v>
      </c>
      <c r="CW105" s="85">
        <f>IF(Overview!$B$73="Y",IF(CV109&gt;0,MAX(-CV109,MIN(-CW93+CW98+CW99+CW100,0)),0),0)</f>
        <v>0</v>
      </c>
      <c r="CX105" s="85">
        <f>IF(Overview!$B$73="Y",IF(CW109&gt;0,MAX(-CW109,MIN(-CX93+CX98+CX99+CX100,0)),0),0)</f>
        <v>0</v>
      </c>
      <c r="CY105" s="85">
        <f>IF(Overview!$B$73="Y",IF(CX109&gt;0,MAX(-CX109,MIN(-CY93+CY98+CY99+CY100,0)),0),0)</f>
        <v>0</v>
      </c>
      <c r="CZ105" s="85">
        <f>IF(Overview!$B$73="Y",IF(CY109&gt;0,MAX(-CY109,MIN(-CZ93+CZ98+CZ99+CZ100,0)),0),0)</f>
        <v>0</v>
      </c>
      <c r="DA105" s="85">
        <f>IF(Overview!$B$73="Y",IF(CZ109&gt;0,MAX(-CZ109,MIN(-DA93+DA98+DA99+DA100,0)),0),0)</f>
        <v>0</v>
      </c>
      <c r="DB105" s="85">
        <f>IF(Overview!$B$73="Y",IF(DA109&gt;0,MAX(-DA109,MIN(-DB93+DB98+DB99+DB100,0)),0),0)</f>
        <v>0</v>
      </c>
      <c r="DC105" s="85">
        <f>IF(Overview!$B$73="Y",IF(DB109&gt;0,MAX(-DB109,MIN(-DC93+DC98+DC99+DC100,0)),0),0)</f>
        <v>0</v>
      </c>
      <c r="DD105" s="85">
        <f>IF(Overview!$B$73="Y",IF(DC109&gt;0,MAX(-DC109,MIN(-DD93+DD98+DD99+DD100,0)),0),0)</f>
        <v>0</v>
      </c>
      <c r="DE105" s="85">
        <f>IF(Overview!$B$73="Y",IF(DD109&gt;0,MAX(-DD109,MIN(-DE93+DE98+DE99+DE100,0)),0),0)</f>
        <v>0</v>
      </c>
      <c r="DF105" s="85">
        <f>IF(Overview!$B$73="Y",IF(DE109&gt;0,MAX(-DE109,MIN(-DF93+DF98+DF99+DF100,0)),0),0)</f>
        <v>0</v>
      </c>
      <c r="DG105" s="85">
        <f>IF(Overview!$B$73="Y",IF(DF109&gt;0,MAX(-DF109,MIN(-DG93+DG98+DG99+DG100,0)),0),0)</f>
        <v>0</v>
      </c>
      <c r="DH105" s="85">
        <f>IF(Overview!$B$73="Y",IF(DG109&gt;0,MAX(-DG109,MIN(-DH93+DH98+DH99+DH100,0)),0),0)</f>
        <v>0</v>
      </c>
      <c r="DI105" s="85">
        <f>IF(Overview!$B$73="Y",IF(DH109&gt;0,MAX(-DH109,MIN(-DI93+DI98+DI99+DI100,0)),0),0)</f>
        <v>0</v>
      </c>
      <c r="DJ105" s="85">
        <f>IF(Overview!$B$73="Y",IF(DI109&gt;0,MAX(-DI109,MIN(-DJ93+DJ98+DJ99+DJ100,0)),0),0)</f>
        <v>0</v>
      </c>
      <c r="DK105" s="85">
        <f>IF(Overview!$B$73="Y",IF(DJ109&gt;0,MAX(-DJ109,MIN(-DK93+DK98+DK99+DK100,0)),0),0)</f>
        <v>0</v>
      </c>
      <c r="DL105" s="85">
        <f>IF(Overview!$B$73="Y",IF(DK109&gt;0,MAX(-DK109,MIN(-DL93+DL98+DL99+DL100,0)),0),0)</f>
        <v>0</v>
      </c>
      <c r="DM105" s="85">
        <f>IF(Overview!$B$73="Y",IF(DL109&gt;0,MAX(-DL109,MIN(-DM93+DM98+DM99+DM100,0)),0),0)</f>
        <v>0</v>
      </c>
      <c r="DN105" s="85">
        <f>IF(Overview!$B$73="Y",IF(DM109&gt;0,MAX(-DM109,MIN(-DN93+DN98+DN99+DN100,0)),0),0)</f>
        <v>0</v>
      </c>
      <c r="DO105" s="85">
        <f>IF(Overview!$B$73="Y",IF(DN109&gt;0,MAX(-DN109,MIN(-DO93+DO98+DO99+DO100,0)),0),0)</f>
        <v>0</v>
      </c>
      <c r="DP105" s="85">
        <f>IF(Overview!$B$73="Y",IF(DO109&gt;0,MAX(-DO109,MIN(-DP93+DP98+DP99+DP100,0)),0),0)</f>
        <v>0</v>
      </c>
      <c r="DQ105" s="85">
        <f>IF(Overview!$B$73="Y",IF(DP109&gt;0,MAX(-DP109,MIN(-DQ93+DQ98+DQ99+DQ100,0)),0),0)</f>
        <v>0</v>
      </c>
      <c r="DR105" s="85">
        <f>IF(Overview!$B$73="Y",IF(DQ109&gt;0,MAX(-DQ109,MIN(-DR93+DR98+DR99+DR100,0)),0),0)</f>
        <v>0</v>
      </c>
      <c r="DS105" s="85">
        <f>IF(Overview!$B$73="Y",IF(DR109&gt;0,MAX(-DR109,MIN(-DS93+DS98+DS99+DS100,0)),0),0)</f>
        <v>0</v>
      </c>
      <c r="DT105" s="85">
        <f>IF(Overview!$B$73="Y",IF(DS109&gt;0,MAX(-DS109,MIN(-DT93+DT98+DT99+DT100,0)),0),0)</f>
        <v>0</v>
      </c>
    </row>
    <row r="106" spans="1:124" s="35" customFormat="1" x14ac:dyDescent="0.3">
      <c r="B106" s="36" t="s">
        <v>163</v>
      </c>
      <c r="C106" s="63" t="s">
        <v>100</v>
      </c>
      <c r="D106" s="94">
        <f t="shared" si="582"/>
        <v>0</v>
      </c>
      <c r="E106" s="85">
        <v>0</v>
      </c>
      <c r="F106" s="85">
        <f>IF(E109&lt;0,(E109*(Overview!$B$59+Overview!$B$60))/12,0)</f>
        <v>0</v>
      </c>
      <c r="G106" s="85">
        <f>IF(F109&lt;0,(F109*(Overview!$B$59+Overview!$B$60))/12,0)</f>
        <v>0</v>
      </c>
      <c r="H106" s="85">
        <f>IF(G109&lt;0,(G109*(Overview!$B$59+Overview!$B$60))/12,0)</f>
        <v>0</v>
      </c>
      <c r="I106" s="85">
        <f>IF(H109&lt;0,(H109*(Overview!$B$59+Overview!$B$60))/12,0)</f>
        <v>0</v>
      </c>
      <c r="J106" s="85">
        <f>IF(I109&lt;0,(I109*(Overview!$B$59+Overview!$B$60))/12,0)</f>
        <v>0</v>
      </c>
      <c r="K106" s="85">
        <f>IF(J109&lt;0,(J109*(Overview!$B$59+Overview!$B$60))/12,0)</f>
        <v>0</v>
      </c>
      <c r="L106" s="85">
        <f>IF(K109&lt;0,(K109*(Overview!$B$59+Overview!$B$60))/12,0)</f>
        <v>0</v>
      </c>
      <c r="M106" s="85">
        <f>IF(L109&lt;0,(L109*(Overview!$B$59+Overview!$B$60))/12,0)</f>
        <v>0</v>
      </c>
      <c r="N106" s="85">
        <f>IF(M109&lt;0,(M109*(Overview!$B$59+Overview!$B$60))/12,0)</f>
        <v>0</v>
      </c>
      <c r="O106" s="85">
        <f>IF(N109&lt;0,(N109*(Overview!$B$59+Overview!$B$60))/12,0)</f>
        <v>0</v>
      </c>
      <c r="P106" s="85">
        <f>IF(O109&lt;0,(O109*(Overview!$B$59+Overview!$B$60))/12,0)</f>
        <v>0</v>
      </c>
      <c r="Q106" s="85">
        <f>IF(P109&lt;0,(P109*(Overview!$B$59+Overview!$B$60))/12,0)</f>
        <v>0</v>
      </c>
      <c r="R106" s="85">
        <f>IF(Q109&lt;0,(Q109*(Overview!$B$59+Overview!$B$60))/12,0)</f>
        <v>0</v>
      </c>
      <c r="S106" s="85">
        <f>IF(R109&lt;0,(R109*(Overview!$B$59+Overview!$B$60))/12,0)</f>
        <v>0</v>
      </c>
      <c r="T106" s="85">
        <f>IF(S109&lt;0,(S109*(Overview!$B$59+Overview!$B$60))/12,0)</f>
        <v>0</v>
      </c>
      <c r="U106" s="85">
        <f>IF(T109&lt;0,(T109*(Overview!$B$59+Overview!$B$60))/12,0)</f>
        <v>0</v>
      </c>
      <c r="V106" s="85">
        <f>IF(U109&lt;0,(U109*(Overview!$B$59+Overview!$B$60))/12,0)</f>
        <v>0</v>
      </c>
      <c r="W106" s="85">
        <f>IF(V109&lt;0,(V109*(Overview!$B$59+Overview!$B$60))/12,0)</f>
        <v>0</v>
      </c>
      <c r="X106" s="85">
        <f>IF(W109&lt;0,(W109*(Overview!$B$59+Overview!$B$60))/12,0)</f>
        <v>0</v>
      </c>
      <c r="Y106" s="85">
        <f>IF(X109&lt;0,(X109*(Overview!$B$59+Overview!$B$60))/12,0)</f>
        <v>0</v>
      </c>
      <c r="Z106" s="85">
        <f>IF(Y109&lt;0,(Y109*(Overview!$B$59+Overview!$B$60))/12,0)</f>
        <v>0</v>
      </c>
      <c r="AA106" s="85">
        <f>IF(Z109&lt;0,(Z109*(Overview!$B$59+Overview!$B$60))/12,0)</f>
        <v>0</v>
      </c>
      <c r="AB106" s="85">
        <f>IF(AA109&lt;0,(AA109*(Overview!$B$59+Overview!$B$60))/12,0)</f>
        <v>0</v>
      </c>
      <c r="AC106" s="85">
        <f>IF(AB109&lt;0,(AB109*(Overview!$B$59+Overview!$B$60))/12,0)</f>
        <v>0</v>
      </c>
      <c r="AD106" s="85">
        <f>IF(AC109&lt;0,(AC109*(Overview!$B$59+Overview!$B$60))/12,0)</f>
        <v>0</v>
      </c>
      <c r="AE106" s="85">
        <f>IF(AD109&lt;0,(AD109*(Overview!$B$59+Overview!$B$60))/12,0)</f>
        <v>0</v>
      </c>
      <c r="AF106" s="85">
        <f>IF(AE109&lt;0,(AE109*(Overview!$B$59+Overview!$B$60))/12,0)</f>
        <v>0</v>
      </c>
      <c r="AG106" s="85">
        <f>IF(AF109&lt;0,(AF109*(Overview!$B$59+Overview!$B$60))/12,0)</f>
        <v>0</v>
      </c>
      <c r="AH106" s="85">
        <f>IF(AG109&lt;0,(AG109*(Overview!$B$59+Overview!$B$60))/12,0)</f>
        <v>0</v>
      </c>
      <c r="AI106" s="85">
        <f>IF(AH109&lt;0,(AH109*(Overview!$B$59+Overview!$B$60))/12,0)</f>
        <v>0</v>
      </c>
      <c r="AJ106" s="85">
        <f>IF(AI109&lt;0,(AI109*(Overview!$B$59+Overview!$B$60))/12,0)</f>
        <v>0</v>
      </c>
      <c r="AK106" s="85">
        <f>IF(AJ109&lt;0,(AJ109*(Overview!$B$59+Overview!$B$60))/12,0)</f>
        <v>0</v>
      </c>
      <c r="AL106" s="85">
        <f>IF(AK109&lt;0,(AK109*(Overview!$B$59+Overview!$B$60))/12,0)</f>
        <v>0</v>
      </c>
      <c r="AM106" s="85">
        <f>IF(AL109&lt;0,(AL109*(Overview!$B$59+Overview!$B$60))/12,0)</f>
        <v>0</v>
      </c>
      <c r="AN106" s="85">
        <f>IF(AM109&lt;0,(AM109*(Overview!$B$59+Overview!$B$60))/12,0)</f>
        <v>0</v>
      </c>
      <c r="AO106" s="85">
        <f>IF(AN109&lt;0,(AN109*(Overview!$B$59+Overview!$B$60))/12,0)</f>
        <v>0</v>
      </c>
      <c r="AP106" s="85">
        <f>IF(AO109&lt;0,(AO109*(Overview!$B$59+Overview!$B$60))/12,0)</f>
        <v>0</v>
      </c>
      <c r="AQ106" s="85">
        <f>IF(AP109&lt;0,(AP109*(Overview!$B$59+Overview!$B$60))/12,0)</f>
        <v>0</v>
      </c>
      <c r="AR106" s="85">
        <f>IF(AQ109&lt;0,(AQ109*(Overview!$B$59+Overview!$B$60))/12,0)</f>
        <v>0</v>
      </c>
      <c r="AS106" s="85">
        <f>IF(AR109&lt;0,(AR109*(Overview!$B$59+Overview!$B$60))/12,0)</f>
        <v>0</v>
      </c>
      <c r="AT106" s="85">
        <f>IF(AS109&lt;0,(AS109*(Overview!$B$59+Overview!$B$60))/12,0)</f>
        <v>0</v>
      </c>
      <c r="AU106" s="85">
        <f>IF(AT109&lt;0,(AT109*(Overview!$B$59+Overview!$B$60))/12,0)</f>
        <v>0</v>
      </c>
      <c r="AV106" s="85">
        <f>IF(AU109&lt;0,(AU109*(Overview!$B$59+Overview!$B$60))/12,0)</f>
        <v>0</v>
      </c>
      <c r="AW106" s="85">
        <f>IF(AV109&lt;0,(AV109*(Overview!$B$59+Overview!$B$60))/12,0)</f>
        <v>0</v>
      </c>
      <c r="AX106" s="85">
        <f>IF(AW109&lt;0,(AW109*(Overview!$B$59+Overview!$B$60))/12,0)</f>
        <v>0</v>
      </c>
      <c r="AY106" s="85">
        <f>IF(AX109&lt;0,(AX109*(Overview!$B$59+Overview!$B$60))/12,0)</f>
        <v>0</v>
      </c>
      <c r="AZ106" s="85">
        <f>IF(AY109&lt;0,(AY109*(Overview!$B$59+Overview!$B$60))/12,0)</f>
        <v>0</v>
      </c>
      <c r="BA106" s="85">
        <f>IF(AZ109&lt;0,(AZ109*(Overview!$B$59+Overview!$B$60))/12,0)</f>
        <v>0</v>
      </c>
      <c r="BB106" s="85">
        <f>IF(BA109&lt;0,(BA109*(Overview!$B$59+Overview!$B$60))/12,0)</f>
        <v>0</v>
      </c>
      <c r="BC106" s="85">
        <f>IF(BB109&lt;0,(BB109*(Overview!$B$59+Overview!$B$60))/12,0)</f>
        <v>0</v>
      </c>
      <c r="BD106" s="85">
        <f>IF(BC109&lt;0,(BC109*(Overview!$B$59+Overview!$B$60))/12,0)</f>
        <v>0</v>
      </c>
      <c r="BE106" s="85">
        <f>IF(BD109&lt;0,(BD109*(Overview!$B$59+Overview!$B$60))/12,0)</f>
        <v>0</v>
      </c>
      <c r="BF106" s="85">
        <f>IF(BE109&lt;0,(BE109*(Overview!$B$59+Overview!$B$60))/12,0)</f>
        <v>0</v>
      </c>
      <c r="BG106" s="85">
        <f>IF(BF109&lt;0,(BF109*(Overview!$B$59+Overview!$B$60))/12,0)</f>
        <v>0</v>
      </c>
      <c r="BH106" s="85">
        <f>IF(BG109&lt;0,(BG109*(Overview!$B$59+Overview!$B$60))/12,0)</f>
        <v>0</v>
      </c>
      <c r="BI106" s="85">
        <f>IF(BH109&lt;0,(BH109*(Overview!$B$59+Overview!$B$60))/12,0)</f>
        <v>0</v>
      </c>
      <c r="BJ106" s="85">
        <f>IF(BI109&lt;0,(BI109*(Overview!$B$59+Overview!$B$60))/12,0)</f>
        <v>0</v>
      </c>
      <c r="BK106" s="85">
        <f>IF(BJ109&lt;0,(BJ109*(Overview!$B$59+Overview!$B$60))/12,0)</f>
        <v>0</v>
      </c>
      <c r="BL106" s="85">
        <f>IF(BK109&lt;0,(BK109*(Overview!$B$59+Overview!$B$60))/12,0)</f>
        <v>0</v>
      </c>
      <c r="BM106" s="85">
        <f>IF(BL109&lt;0,(BL109*(Overview!$B$59+Overview!$B$60))/12,0)</f>
        <v>0</v>
      </c>
      <c r="BN106" s="85">
        <f>IF(BM109&lt;0,(BM109*(Overview!$B$59+Overview!$B$60))/12,0)</f>
        <v>0</v>
      </c>
      <c r="BO106" s="85">
        <f>IF(BN109&lt;0,(BN109*(Overview!$B$59+Overview!$B$60))/12,0)</f>
        <v>0</v>
      </c>
      <c r="BP106" s="85">
        <f>IF(BO109&lt;0,(BO109*(Overview!$B$59+Overview!$B$60))/12,0)</f>
        <v>0</v>
      </c>
      <c r="BQ106" s="85">
        <f>IF(BP109&lt;0,(BP109*(Overview!$B$59+Overview!$B$60))/12,0)</f>
        <v>0</v>
      </c>
      <c r="BR106" s="85">
        <f>IF(BQ109&lt;0,(BQ109*(Overview!$B$59+Overview!$B$60))/12,0)</f>
        <v>0</v>
      </c>
      <c r="BS106" s="85">
        <f>IF(BR109&lt;0,(BR109*(Overview!$B$59+Overview!$B$60))/12,0)</f>
        <v>0</v>
      </c>
      <c r="BT106" s="85">
        <f>IF(BS109&lt;0,(BS109*(Overview!$B$59+Overview!$B$60))/12,0)</f>
        <v>0</v>
      </c>
      <c r="BU106" s="85">
        <f>IF(BT109&lt;0,(BT109*(Overview!$B$59+Overview!$B$60))/12,0)</f>
        <v>0</v>
      </c>
      <c r="BV106" s="85">
        <f>IF(BU109&lt;0,(BU109*(Overview!$B$59+Overview!$B$60))/12,0)</f>
        <v>0</v>
      </c>
      <c r="BW106" s="85">
        <f>IF(BV109&lt;0,(BV109*(Overview!$B$59+Overview!$B$60))/12,0)</f>
        <v>0</v>
      </c>
      <c r="BX106" s="85">
        <f>IF(BW109&lt;0,(BW109*(Overview!$B$59+Overview!$B$60))/12,0)</f>
        <v>0</v>
      </c>
      <c r="BY106" s="85">
        <f>IF(BX109&lt;0,(BX109*(Overview!$B$59+Overview!$B$60))/12,0)</f>
        <v>0</v>
      </c>
      <c r="BZ106" s="85">
        <f>IF(BY109&lt;0,(BY109*(Overview!$B$59+Overview!$B$60))/12,0)</f>
        <v>0</v>
      </c>
      <c r="CA106" s="85">
        <f>IF(BZ109&lt;0,(BZ109*(Overview!$B$59+Overview!$B$60))/12,0)</f>
        <v>0</v>
      </c>
      <c r="CB106" s="85">
        <f>IF(CA109&lt;0,(CA109*(Overview!$B$59+Overview!$B$60))/12,0)</f>
        <v>0</v>
      </c>
      <c r="CC106" s="85">
        <f>IF(CB109&lt;0,(CB109*(Overview!$B$59+Overview!$B$60))/12,0)</f>
        <v>0</v>
      </c>
      <c r="CD106" s="85">
        <f>IF(CC109&lt;0,(CC109*(Overview!$B$59+Overview!$B$60))/12,0)</f>
        <v>0</v>
      </c>
      <c r="CE106" s="85">
        <f>IF(CD109&lt;0,(CD109*(Overview!$B$59+Overview!$B$60))/12,0)</f>
        <v>0</v>
      </c>
      <c r="CF106" s="85">
        <f>IF(CE109&lt;0,(CE109*(Overview!$B$59+Overview!$B$60))/12,0)</f>
        <v>0</v>
      </c>
      <c r="CG106" s="85">
        <f>IF(CF109&lt;0,(CF109*(Overview!$B$59+Overview!$B$60))/12,0)</f>
        <v>0</v>
      </c>
      <c r="CH106" s="85">
        <f>IF(CG109&lt;0,(CG109*(Overview!$B$59+Overview!$B$60))/12,0)</f>
        <v>0</v>
      </c>
      <c r="CI106" s="85">
        <f>IF(CH109&lt;0,(CH109*(Overview!$B$59+Overview!$B$60))/12,0)</f>
        <v>0</v>
      </c>
      <c r="CJ106" s="85">
        <f>IF(CI109&lt;0,(CI109*(Overview!$B$59+Overview!$B$60))/12,0)</f>
        <v>0</v>
      </c>
      <c r="CK106" s="85">
        <f>IF(CJ109&lt;0,(CJ109*(Overview!$B$59+Overview!$B$60))/12,0)</f>
        <v>0</v>
      </c>
      <c r="CL106" s="85">
        <f>IF(CK109&lt;0,(CK109*(Overview!$B$59+Overview!$B$60))/12,0)</f>
        <v>0</v>
      </c>
      <c r="CM106" s="85">
        <f>IF(CL109&lt;0,(CL109*(Overview!$B$59+Overview!$B$60))/12,0)</f>
        <v>0</v>
      </c>
      <c r="CN106" s="85">
        <f>IF(CM109&lt;0,(CM109*(Overview!$B$59+Overview!$B$60))/12,0)</f>
        <v>0</v>
      </c>
      <c r="CO106" s="85">
        <f>IF(CN109&lt;0,(CN109*(Overview!$B$59+Overview!$B$60))/12,0)</f>
        <v>0</v>
      </c>
      <c r="CP106" s="85">
        <f>IF(CO109&lt;0,(CO109*(Overview!$B$59+Overview!$B$60))/12,0)</f>
        <v>0</v>
      </c>
      <c r="CQ106" s="85">
        <f>IF(CP109&lt;0,(CP109*(Overview!$B$59+Overview!$B$60))/12,0)</f>
        <v>0</v>
      </c>
      <c r="CR106" s="85">
        <f>IF(CQ109&lt;0,(CQ109*(Overview!$B$59+Overview!$B$60))/12,0)</f>
        <v>0</v>
      </c>
      <c r="CS106" s="85">
        <f>IF(CR109&lt;0,(CR109*(Overview!$B$59+Overview!$B$60))/12,0)</f>
        <v>0</v>
      </c>
      <c r="CT106" s="85">
        <f>IF(CS109&lt;0,(CS109*(Overview!$B$59+Overview!$B$60))/12,0)</f>
        <v>0</v>
      </c>
      <c r="CU106" s="85">
        <f>IF(CT109&lt;0,(CT109*(Overview!$B$59+Overview!$B$60))/12,0)</f>
        <v>0</v>
      </c>
      <c r="CV106" s="85">
        <f>IF(CU109&lt;0,(CU109*(Overview!$B$59+Overview!$B$60))/12,0)</f>
        <v>0</v>
      </c>
      <c r="CW106" s="85">
        <f>IF(CV109&lt;0,(CV109*(Overview!$B$59+Overview!$B$60))/12,0)</f>
        <v>0</v>
      </c>
      <c r="CX106" s="85">
        <f>IF(CW109&lt;0,(CW109*(Overview!$B$59+Overview!$B$60))/12,0)</f>
        <v>0</v>
      </c>
      <c r="CY106" s="85">
        <f>IF(CX109&lt;0,(CX109*(Overview!$B$59+Overview!$B$60))/12,0)</f>
        <v>0</v>
      </c>
      <c r="CZ106" s="85">
        <f>IF(CY109&lt;0,(CY109*(Overview!$B$59+Overview!$B$60))/12,0)</f>
        <v>0</v>
      </c>
      <c r="DA106" s="85">
        <f>IF(CZ109&lt;0,(CZ109*(Overview!$B$59+Overview!$B$60))/12,0)</f>
        <v>0</v>
      </c>
      <c r="DB106" s="85">
        <f>IF(DA109&lt;0,(DA109*(Overview!$B$59+Overview!$B$60))/12,0)</f>
        <v>0</v>
      </c>
      <c r="DC106" s="85">
        <f>IF(DB109&lt;0,(DB109*(Overview!$B$59+Overview!$B$60))/12,0)</f>
        <v>0</v>
      </c>
      <c r="DD106" s="85">
        <f>IF(DC109&lt;0,(DC109*(Overview!$B$59+Overview!$B$60))/12,0)</f>
        <v>0</v>
      </c>
      <c r="DE106" s="85">
        <f>IF(DD109&lt;0,(DD109*(Overview!$B$59+Overview!$B$60))/12,0)</f>
        <v>0</v>
      </c>
      <c r="DF106" s="85">
        <f>IF(DE109&lt;0,(DE109*(Overview!$B$59+Overview!$B$60))/12,0)</f>
        <v>0</v>
      </c>
      <c r="DG106" s="85">
        <f>IF(DF109&lt;0,(DF109*(Overview!$B$59+Overview!$B$60))/12,0)</f>
        <v>0</v>
      </c>
      <c r="DH106" s="85">
        <f>IF(DG109&lt;0,(DG109*(Overview!$B$59+Overview!$B$60))/12,0)</f>
        <v>0</v>
      </c>
      <c r="DI106" s="85">
        <f>IF(DH109&lt;0,(DH109*(Overview!$B$59+Overview!$B$60))/12,0)</f>
        <v>0</v>
      </c>
      <c r="DJ106" s="85">
        <f>IF(DI109&lt;0,(DI109*(Overview!$B$59+Overview!$B$60))/12,0)</f>
        <v>0</v>
      </c>
      <c r="DK106" s="85">
        <f>IF(DJ109&lt;0,(DJ109*(Overview!$B$59+Overview!$B$60))/12,0)</f>
        <v>0</v>
      </c>
      <c r="DL106" s="85">
        <f>IF(DK109&lt;0,(DK109*(Overview!$B$59+Overview!$B$60))/12,0)</f>
        <v>0</v>
      </c>
      <c r="DM106" s="85">
        <f>IF(DL109&lt;0,(DL109*(Overview!$B$59+Overview!$B$60))/12,0)</f>
        <v>0</v>
      </c>
      <c r="DN106" s="85">
        <f>IF(DM109&lt;0,(DM109*(Overview!$B$59+Overview!$B$60))/12,0)</f>
        <v>0</v>
      </c>
      <c r="DO106" s="85">
        <f>IF(DN109&lt;0,(DN109*(Overview!$B$59+Overview!$B$60))/12,0)</f>
        <v>0</v>
      </c>
      <c r="DP106" s="85">
        <f>IF(DO109&lt;0,(DO109*(Overview!$B$59+Overview!$B$60))/12,0)</f>
        <v>0</v>
      </c>
      <c r="DQ106" s="85">
        <f>IF(DP109&lt;0,(DP109*(Overview!$B$59+Overview!$B$60))/12,0)</f>
        <v>0</v>
      </c>
      <c r="DR106" s="85">
        <f>IF(DQ109&lt;0,(DQ109*(Overview!$B$59+Overview!$B$60))/12,0)</f>
        <v>0</v>
      </c>
      <c r="DS106" s="85">
        <f>IF(DR109&lt;0,(DR109*(Overview!$B$59+Overview!$B$60))/12,0)</f>
        <v>0</v>
      </c>
      <c r="DT106" s="85">
        <f>IF(DS109&lt;0,(DS109*(Overview!$B$59+Overview!$B$60))/12,0)</f>
        <v>0</v>
      </c>
    </row>
    <row r="107" spans="1:124" s="35" customFormat="1" x14ac:dyDescent="0.3">
      <c r="B107" s="36" t="s">
        <v>167</v>
      </c>
      <c r="C107" s="64" t="s">
        <v>100</v>
      </c>
      <c r="D107" s="94">
        <f t="shared" si="582"/>
        <v>0</v>
      </c>
      <c r="E107" s="85"/>
      <c r="F107" s="85">
        <f>IF(-F108&lt;(F102+F104),MAX(-F102-F108,F106),0)</f>
        <v>0</v>
      </c>
      <c r="G107" s="85">
        <f>IF(G106&lt;0,IF(-G108&lt;(G102+G104),MAX(-G102-G108,G106+F106),0),0)</f>
        <v>0</v>
      </c>
      <c r="H107" s="85">
        <f>(SUM(F106:H106)-SUM(F107:G107))</f>
        <v>0</v>
      </c>
      <c r="I107" s="85">
        <f>IF(-I108&lt;(I102+I104),MAX(-I102-I108,I106),0)</f>
        <v>0</v>
      </c>
      <c r="J107" s="85">
        <f>IF(J106&lt;0,IF(-J108&lt;(J102+J104),MAX(-J102-J108,J106+I106),0),0)</f>
        <v>0</v>
      </c>
      <c r="K107" s="85">
        <f>(SUM(I106:K106)-SUM(I107:J107))</f>
        <v>0</v>
      </c>
      <c r="L107" s="85">
        <f>IF(-L108&lt;(L102+L104),MAX(-L102-L108,L106),0)</f>
        <v>0</v>
      </c>
      <c r="M107" s="85">
        <f>IF(M106&lt;0,IF(-M108&lt;(M102+M104),MAX(-M102-M108,M106+L106),0),0)</f>
        <v>0</v>
      </c>
      <c r="N107" s="85">
        <f>(SUM(L106:N106)-SUM(L107:M107))</f>
        <v>0</v>
      </c>
      <c r="O107" s="85">
        <f>IF(-O108&lt;(O102+O104),MAX(-O102-O108,O106),0)</f>
        <v>0</v>
      </c>
      <c r="P107" s="85">
        <f>IF(P106&lt;0,IF(-P108&lt;(P102+P104),MAX(-P102-P108,P106+O106),0),0)</f>
        <v>0</v>
      </c>
      <c r="Q107" s="85">
        <f>(SUM(O106:Q106)-SUM(O107:P107))</f>
        <v>0</v>
      </c>
      <c r="R107" s="85">
        <f>IF(-R108&lt;(R102+R104),MAX(-R102-R108,R106),0)</f>
        <v>0</v>
      </c>
      <c r="S107" s="85">
        <f>IF(S106&lt;0,IF(-S108&lt;(S102+S104),MAX(-S102-S108,S106+R106),0),0)</f>
        <v>0</v>
      </c>
      <c r="T107" s="85">
        <f>(SUM(R106:T106)-SUM(R107:S107))</f>
        <v>0</v>
      </c>
      <c r="U107" s="85">
        <f>IF(-U108&lt;(U102+U104),MAX(-U102-U108,U106),0)</f>
        <v>0</v>
      </c>
      <c r="V107" s="85">
        <f>IF(V106&lt;0,IF(-V108&lt;(V102+V104),MAX(-V102-V108,V106+U106),0),0)</f>
        <v>0</v>
      </c>
      <c r="W107" s="85">
        <f>(SUM(U106:W106)-SUM(U107:V107))</f>
        <v>0</v>
      </c>
      <c r="X107" s="85">
        <f>IF(-X108&lt;(X102+X104),MAX(-X102-X108,X106),0)</f>
        <v>0</v>
      </c>
      <c r="Y107" s="85">
        <f>IF(Y106&lt;0,IF(-Y108&lt;(Y102+Y104),MAX(-Y102-Y108,Y106+X106),0),0)</f>
        <v>0</v>
      </c>
      <c r="Z107" s="85">
        <f>(SUM(X106:Z106)-SUM(X107:Y107))</f>
        <v>0</v>
      </c>
      <c r="AA107" s="85">
        <f>IF(-AA108&lt;(AA102+AA104),MAX(-AA102-AA108,AA106),0)</f>
        <v>0</v>
      </c>
      <c r="AB107" s="85">
        <f>IF(AB106&lt;0,IF(-AB108&lt;(AB102+AB104),MAX(-AB102-AB108,AB106+AA106),0),0)</f>
        <v>0</v>
      </c>
      <c r="AC107" s="85">
        <f>(SUM(AA106:AC106)-SUM(AA107:AB107))</f>
        <v>0</v>
      </c>
      <c r="AD107" s="85">
        <f>IF(-AD108&lt;(AD102+AD104),MAX(-AD102-AD108,AD106),0)</f>
        <v>0</v>
      </c>
      <c r="AE107" s="85">
        <f>IF(AE106&lt;0,IF(-AE108&lt;(AE102+AE104),MAX(-AE102-AE108,AE106+AD106),0),0)</f>
        <v>0</v>
      </c>
      <c r="AF107" s="85">
        <f>(SUM(AD106:AF106)-SUM(AD107:AE107))</f>
        <v>0</v>
      </c>
      <c r="AG107" s="85">
        <f>IF(-AG108&lt;(AG102+AG104),MAX(-AG102-AG108,AG106),0)</f>
        <v>0</v>
      </c>
      <c r="AH107" s="85">
        <f>IF(AH106&lt;0,IF(-AH108&lt;(AH102+AH104),MAX(-AH102-AH108,AH106+AG106),0),0)</f>
        <v>0</v>
      </c>
      <c r="AI107" s="85">
        <f>(SUM(AG106:AI106)-SUM(AG107:AH107))</f>
        <v>0</v>
      </c>
      <c r="AJ107" s="85">
        <f>IF(-AJ108&lt;(AJ102+AJ104),MAX(-AJ102-AJ108,AJ106),0)</f>
        <v>0</v>
      </c>
      <c r="AK107" s="85">
        <f>IF(AK106&lt;0,IF(-AK108&lt;(AK102+AK104),MAX(-AK102-AK108,AK106+AJ106),0),0)</f>
        <v>0</v>
      </c>
      <c r="AL107" s="85">
        <f>(SUM(AJ106:AL106)-SUM(AJ107:AK107))</f>
        <v>0</v>
      </c>
      <c r="AM107" s="85">
        <f>IF(-AM108&lt;(AM102+AM104),MAX(-AM102-AM108,AM106),0)</f>
        <v>0</v>
      </c>
      <c r="AN107" s="85">
        <f>IF(AN106&lt;0,IF(-AN108&lt;(AN102+AN104),MAX(-AN102-AN108,AN106+AM106),0),0)</f>
        <v>0</v>
      </c>
      <c r="AO107" s="85">
        <f>(SUM(AM106:AO106)-SUM(AM107:AN107))</f>
        <v>0</v>
      </c>
      <c r="AP107" s="85">
        <f>IF(-AP108&lt;(AP102+AP104),MAX(-AP102-AP108,AP106),0)</f>
        <v>0</v>
      </c>
      <c r="AQ107" s="85">
        <f>IF(AQ106&lt;0,IF(-AQ108&lt;(AQ102+AQ104),MAX(-AQ102-AQ108,AQ106+AP106),0),0)</f>
        <v>0</v>
      </c>
      <c r="AR107" s="85">
        <f>(SUM(AP106:AR106)-SUM(AP107:AQ107))</f>
        <v>0</v>
      </c>
      <c r="AS107" s="85">
        <f>IF(-AS108&lt;(AS102+AS104),MAX(-AS102-AS108,AS106),0)</f>
        <v>0</v>
      </c>
      <c r="AT107" s="85">
        <f>IF(AT106&lt;0,IF(-AT108&lt;(AT102+AT104),MAX(-AT102-AT108,AT106+AS106),0),0)</f>
        <v>0</v>
      </c>
      <c r="AU107" s="85">
        <f>(SUM(AS106:AU106)-SUM(AS107:AT107))</f>
        <v>0</v>
      </c>
      <c r="AV107" s="85">
        <f>IF(-AV108&lt;(AV102+AV104),MAX(-AV102-AV108,AV106),0)</f>
        <v>0</v>
      </c>
      <c r="AW107" s="85">
        <f>IF(AW106&lt;0,IF(-AW108&lt;(AW102+AW104),MAX(-AW102-AW108,AW106+AV106),0),0)</f>
        <v>0</v>
      </c>
      <c r="AX107" s="85">
        <f>(SUM(AV106:AX106)-SUM(AV107:AW107))</f>
        <v>0</v>
      </c>
      <c r="AY107" s="85">
        <f>IF(-AY108&lt;(AY102+AY104),MAX(-AY102-AY108,AY106),0)</f>
        <v>0</v>
      </c>
      <c r="AZ107" s="85">
        <f>IF(AZ106&lt;0,IF(-AZ108&lt;(AZ102+AZ104),MAX(-AZ102-AZ108,AZ106+AY106),0),0)</f>
        <v>0</v>
      </c>
      <c r="BA107" s="85">
        <f>(SUM(AY106:BA106)-SUM(AY107:AZ107))</f>
        <v>0</v>
      </c>
      <c r="BB107" s="85">
        <f>IF(-BB108&lt;(BB102+BB104),MAX(-BB102-BB108,BB106),0)</f>
        <v>0</v>
      </c>
      <c r="BC107" s="85">
        <f>IF(BC106&lt;0,IF(-BC108&lt;(BC102+BC104),MAX(-BC102-BC108,BC106+BB106),0),0)</f>
        <v>0</v>
      </c>
      <c r="BD107" s="85">
        <f>(SUM(BB106:BD106)-SUM(BB107:BC107))</f>
        <v>0</v>
      </c>
      <c r="BE107" s="85">
        <f>IF(-BE108&lt;(BE102+BE104),MAX(-BE102-BE108,BE106),0)</f>
        <v>0</v>
      </c>
      <c r="BF107" s="85">
        <f>IF(BF106&lt;0,IF(-BF108&lt;(BF102+BF104),MAX(-BF102-BF108,BF106+BE106),0),0)</f>
        <v>0</v>
      </c>
      <c r="BG107" s="85">
        <f>(SUM(BE106:BG106)-SUM(BE107:BF107))</f>
        <v>0</v>
      </c>
      <c r="BH107" s="85">
        <f>IF(-BH108&lt;(BH102+BH104),MAX(-BH102-BH108,BH106),0)</f>
        <v>0</v>
      </c>
      <c r="BI107" s="85">
        <f>IF(BI106&lt;0,IF(-BI108&lt;(BI102+BI104),MAX(-BI102-BI108,BI106+BH106),0),0)</f>
        <v>0</v>
      </c>
      <c r="BJ107" s="85">
        <f>(SUM(BH106:BJ106)-SUM(BH107:BI107))</f>
        <v>0</v>
      </c>
      <c r="BK107" s="85">
        <f>IF(-BK108&lt;(BK102+BK104),MAX(-BK102-BK108,BK106),0)</f>
        <v>0</v>
      </c>
      <c r="BL107" s="85">
        <f>IF(BL106&lt;0,IF(-BL108&lt;(BL102+BL104),MAX(-BL102-BL108,BL106+BK106),0),0)</f>
        <v>0</v>
      </c>
      <c r="BM107" s="85">
        <f t="shared" ref="BM107" si="586">IF(-BM108&lt;(BM102+BM104),MAX(-BM102-BM108,BM106),0)</f>
        <v>0</v>
      </c>
      <c r="BN107" s="85">
        <f t="shared" ref="BN107" si="587">IF(BN106&lt;0,IF(-BN108&lt;(BN102+BN104),MAX(-BN102-BN108,BN106+BM106),0),0)</f>
        <v>0</v>
      </c>
      <c r="BO107" s="85">
        <f t="shared" ref="BO107" si="588">IF(-BO108&lt;(BO102+BO104),MAX(-BO102-BO108,BO106),0)</f>
        <v>0</v>
      </c>
      <c r="BP107" s="85">
        <f t="shared" ref="BP107" si="589">IF(BP106&lt;0,IF(-BP108&lt;(BP102+BP104),MAX(-BP102-BP108,BP106+BO106),0),0)</f>
        <v>0</v>
      </c>
      <c r="BQ107" s="85">
        <f t="shared" ref="BQ107" si="590">IF(-BQ108&lt;(BQ102+BQ104),MAX(-BQ102-BQ108,BQ106),0)</f>
        <v>0</v>
      </c>
      <c r="BR107" s="85">
        <f t="shared" ref="BR107" si="591">IF(BR106&lt;0,IF(-BR108&lt;(BR102+BR104),MAX(-BR102-BR108,BR106+BQ106),0),0)</f>
        <v>0</v>
      </c>
      <c r="BS107" s="85">
        <f t="shared" ref="BS107" si="592">IF(-BS108&lt;(BS102+BS104),MAX(-BS102-BS108,BS106),0)</f>
        <v>0</v>
      </c>
      <c r="BT107" s="85">
        <f t="shared" ref="BT107" si="593">IF(BT106&lt;0,IF(-BT108&lt;(BT102+BT104),MAX(-BT102-BT108,BT106+BS106),0),0)</f>
        <v>0</v>
      </c>
      <c r="BU107" s="85">
        <f t="shared" ref="BU107" si="594">IF(-BU108&lt;(BU102+BU104),MAX(-BU102-BU108,BU106),0)</f>
        <v>0</v>
      </c>
      <c r="BV107" s="85">
        <f t="shared" ref="BV107" si="595">IF(BV106&lt;0,IF(-BV108&lt;(BV102+BV104),MAX(-BV102-BV108,BV106+BU106),0),0)</f>
        <v>0</v>
      </c>
      <c r="BW107" s="85">
        <f t="shared" ref="BW107" si="596">IF(-BW108&lt;(BW102+BW104),MAX(-BW102-BW108,BW106),0)</f>
        <v>0</v>
      </c>
      <c r="BX107" s="85">
        <f t="shared" ref="BX107" si="597">IF(BX106&lt;0,IF(-BX108&lt;(BX102+BX104),MAX(-BX102-BX108,BX106+BW106),0),0)</f>
        <v>0</v>
      </c>
      <c r="BY107" s="85">
        <f t="shared" ref="BY107" si="598">IF(-BY108&lt;(BY102+BY104),MAX(-BY102-BY108,BY106),0)</f>
        <v>0</v>
      </c>
      <c r="BZ107" s="85">
        <f t="shared" ref="BZ107" si="599">IF(BZ106&lt;0,IF(-BZ108&lt;(BZ102+BZ104),MAX(-BZ102-BZ108,BZ106+BY106),0),0)</f>
        <v>0</v>
      </c>
      <c r="CA107" s="85">
        <f t="shared" ref="CA107" si="600">IF(-CA108&lt;(CA102+CA104),MAX(-CA102-CA108,CA106),0)</f>
        <v>0</v>
      </c>
      <c r="CB107" s="85">
        <f t="shared" ref="CB107" si="601">IF(CB106&lt;0,IF(-CB108&lt;(CB102+CB104),MAX(-CB102-CB108,CB106+CA106),0),0)</f>
        <v>0</v>
      </c>
      <c r="CC107" s="85">
        <f t="shared" ref="CC107" si="602">IF(-CC108&lt;(CC102+CC104),MAX(-CC102-CC108,CC106),0)</f>
        <v>0</v>
      </c>
      <c r="CD107" s="85">
        <f t="shared" ref="CD107" si="603">IF(CD106&lt;0,IF(-CD108&lt;(CD102+CD104),MAX(-CD102-CD108,CD106+CC106),0),0)</f>
        <v>0</v>
      </c>
      <c r="CE107" s="85">
        <f t="shared" ref="CE107" si="604">IF(-CE108&lt;(CE102+CE104),MAX(-CE102-CE108,CE106),0)</f>
        <v>0</v>
      </c>
      <c r="CF107" s="85">
        <f t="shared" ref="CF107" si="605">IF(CF106&lt;0,IF(-CF108&lt;(CF102+CF104),MAX(-CF102-CF108,CF106+CE106),0),0)</f>
        <v>0</v>
      </c>
      <c r="CG107" s="85">
        <f t="shared" ref="CG107" si="606">IF(-CG108&lt;(CG102+CG104),MAX(-CG102-CG108,CG106),0)</f>
        <v>0</v>
      </c>
      <c r="CH107" s="85">
        <f t="shared" ref="CH107" si="607">IF(CH106&lt;0,IF(-CH108&lt;(CH102+CH104),MAX(-CH102-CH108,CH106+CG106),0),0)</f>
        <v>0</v>
      </c>
      <c r="CI107" s="85">
        <f t="shared" ref="CI107" si="608">IF(-CI108&lt;(CI102+CI104),MAX(-CI102-CI108,CI106),0)</f>
        <v>0</v>
      </c>
      <c r="CJ107" s="85">
        <f t="shared" ref="CJ107" si="609">IF(CJ106&lt;0,IF(-CJ108&lt;(CJ102+CJ104),MAX(-CJ102-CJ108,CJ106+CI106),0),0)</f>
        <v>0</v>
      </c>
      <c r="CK107" s="85">
        <f t="shared" ref="CK107" si="610">IF(-CK108&lt;(CK102+CK104),MAX(-CK102-CK108,CK106),0)</f>
        <v>0</v>
      </c>
      <c r="CL107" s="85">
        <f t="shared" ref="CL107" si="611">IF(CL106&lt;0,IF(-CL108&lt;(CL102+CL104),MAX(-CL102-CL108,CL106+CK106),0),0)</f>
        <v>0</v>
      </c>
      <c r="CM107" s="85">
        <f t="shared" ref="CM107" si="612">IF(-CM108&lt;(CM102+CM104),MAX(-CM102-CM108,CM106),0)</f>
        <v>0</v>
      </c>
      <c r="CN107" s="85">
        <f t="shared" ref="CN107" si="613">IF(CN106&lt;0,IF(-CN108&lt;(CN102+CN104),MAX(-CN102-CN108,CN106+CM106),0),0)</f>
        <v>0</v>
      </c>
      <c r="CO107" s="85">
        <f t="shared" ref="CO107" si="614">IF(-CO108&lt;(CO102+CO104),MAX(-CO102-CO108,CO106),0)</f>
        <v>0</v>
      </c>
      <c r="CP107" s="85">
        <f t="shared" ref="CP107" si="615">IF(CP106&lt;0,IF(-CP108&lt;(CP102+CP104),MAX(-CP102-CP108,CP106+CO106),0),0)</f>
        <v>0</v>
      </c>
      <c r="CQ107" s="85">
        <f t="shared" ref="CQ107" si="616">IF(-CQ108&lt;(CQ102+CQ104),MAX(-CQ102-CQ108,CQ106),0)</f>
        <v>0</v>
      </c>
      <c r="CR107" s="85">
        <f t="shared" ref="CR107" si="617">IF(CR106&lt;0,IF(-CR108&lt;(CR102+CR104),MAX(-CR102-CR108,CR106+CQ106),0),0)</f>
        <v>0</v>
      </c>
      <c r="CS107" s="85">
        <f t="shared" ref="CS107" si="618">IF(-CS108&lt;(CS102+CS104),MAX(-CS102-CS108,CS106),0)</f>
        <v>0</v>
      </c>
      <c r="CT107" s="85">
        <f t="shared" ref="CT107" si="619">IF(CT106&lt;0,IF(-CT108&lt;(CT102+CT104),MAX(-CT102-CT108,CT106+CS106),0),0)</f>
        <v>0</v>
      </c>
      <c r="CU107" s="85">
        <f t="shared" ref="CU107" si="620">IF(-CU108&lt;(CU102+CU104),MAX(-CU102-CU108,CU106),0)</f>
        <v>0</v>
      </c>
      <c r="CV107" s="85">
        <f t="shared" ref="CV107" si="621">IF(CV106&lt;0,IF(-CV108&lt;(CV102+CV104),MAX(-CV102-CV108,CV106+CU106),0),0)</f>
        <v>0</v>
      </c>
      <c r="CW107" s="85">
        <f t="shared" ref="CW107" si="622">IF(-CW108&lt;(CW102+CW104),MAX(-CW102-CW108,CW106),0)</f>
        <v>0</v>
      </c>
      <c r="CX107" s="85">
        <f t="shared" ref="CX107" si="623">IF(CX106&lt;0,IF(-CX108&lt;(CX102+CX104),MAX(-CX102-CX108,CX106+CW106),0),0)</f>
        <v>0</v>
      </c>
      <c r="CY107" s="85">
        <f t="shared" ref="CY107" si="624">IF(-CY108&lt;(CY102+CY104),MAX(-CY102-CY108,CY106),0)</f>
        <v>0</v>
      </c>
      <c r="CZ107" s="85">
        <f t="shared" ref="CZ107" si="625">IF(CZ106&lt;0,IF(-CZ108&lt;(CZ102+CZ104),MAX(-CZ102-CZ108,CZ106+CY106),0),0)</f>
        <v>0</v>
      </c>
      <c r="DA107" s="85">
        <f t="shared" ref="DA107" si="626">IF(-DA108&lt;(DA102+DA104),MAX(-DA102-DA108,DA106),0)</f>
        <v>0</v>
      </c>
      <c r="DB107" s="85">
        <f t="shared" ref="DB107" si="627">IF(DB106&lt;0,IF(-DB108&lt;(DB102+DB104),MAX(-DB102-DB108,DB106+DA106),0),0)</f>
        <v>0</v>
      </c>
      <c r="DC107" s="85">
        <f t="shared" ref="DC107" si="628">IF(-DC108&lt;(DC102+DC104),MAX(-DC102-DC108,DC106),0)</f>
        <v>0</v>
      </c>
      <c r="DD107" s="85">
        <f t="shared" ref="DD107" si="629">IF(DD106&lt;0,IF(-DD108&lt;(DD102+DD104),MAX(-DD102-DD108,DD106+DC106),0),0)</f>
        <v>0</v>
      </c>
      <c r="DE107" s="85">
        <f t="shared" ref="DE107" si="630">IF(-DE108&lt;(DE102+DE104),MAX(-DE102-DE108,DE106),0)</f>
        <v>0</v>
      </c>
      <c r="DF107" s="85">
        <f t="shared" ref="DF107" si="631">IF(DF106&lt;0,IF(-DF108&lt;(DF102+DF104),MAX(-DF102-DF108,DF106+DE106),0),0)</f>
        <v>0</v>
      </c>
      <c r="DG107" s="85">
        <f t="shared" ref="DG107" si="632">IF(-DG108&lt;(DG102+DG104),MAX(-DG102-DG108,DG106),0)</f>
        <v>0</v>
      </c>
      <c r="DH107" s="85">
        <f t="shared" ref="DH107" si="633">IF(DH106&lt;0,IF(-DH108&lt;(DH102+DH104),MAX(-DH102-DH108,DH106+DG106),0),0)</f>
        <v>0</v>
      </c>
      <c r="DI107" s="85">
        <f t="shared" ref="DI107" si="634">IF(-DI108&lt;(DI102+DI104),MAX(-DI102-DI108,DI106),0)</f>
        <v>0</v>
      </c>
      <c r="DJ107" s="85">
        <f t="shared" ref="DJ107" si="635">IF(DJ106&lt;0,IF(-DJ108&lt;(DJ102+DJ104),MAX(-DJ102-DJ108,DJ106+DI106),0),0)</f>
        <v>0</v>
      </c>
      <c r="DK107" s="85">
        <f t="shared" ref="DK107" si="636">IF(-DK108&lt;(DK102+DK104),MAX(-DK102-DK108,DK106),0)</f>
        <v>0</v>
      </c>
      <c r="DL107" s="85">
        <f t="shared" ref="DL107" si="637">IF(DL106&lt;0,IF(-DL108&lt;(DL102+DL104),MAX(-DL102-DL108,DL106+DK106),0),0)</f>
        <v>0</v>
      </c>
      <c r="DM107" s="85">
        <f t="shared" ref="DM107" si="638">IF(-DM108&lt;(DM102+DM104),MAX(-DM102-DM108,DM106),0)</f>
        <v>0</v>
      </c>
      <c r="DN107" s="85">
        <f t="shared" ref="DN107" si="639">IF(DN106&lt;0,IF(-DN108&lt;(DN102+DN104),MAX(-DN102-DN108,DN106+DM106),0),0)</f>
        <v>0</v>
      </c>
      <c r="DO107" s="85">
        <f t="shared" ref="DO107" si="640">IF(-DO108&lt;(DO102+DO104),MAX(-DO102-DO108,DO106),0)</f>
        <v>0</v>
      </c>
      <c r="DP107" s="85">
        <f t="shared" ref="DP107" si="641">IF(DP106&lt;0,IF(-DP108&lt;(DP102+DP104),MAX(-DP102-DP108,DP106+DO106),0),0)</f>
        <v>0</v>
      </c>
      <c r="DQ107" s="85">
        <f t="shared" ref="DQ107" si="642">IF(-DQ108&lt;(DQ102+DQ104),MAX(-DQ102-DQ108,DQ106),0)</f>
        <v>0</v>
      </c>
      <c r="DR107" s="85">
        <f t="shared" ref="DR107" si="643">IF(DR106&lt;0,IF(-DR108&lt;(DR102+DR104),MAX(-DR102-DR108,DR106+DQ106),0),0)</f>
        <v>0</v>
      </c>
      <c r="DS107" s="85">
        <f t="shared" ref="DS107" si="644">IF(-DS108&lt;(DS102+DS104),MAX(-DS102-DS108,DS106),0)</f>
        <v>0</v>
      </c>
      <c r="DT107" s="85">
        <f t="shared" ref="DT107" si="645">IF(DT106&lt;0,IF(-DT108&lt;(DT102+DT104),MAX(-DT102-DT108,DT106+DS106),0),0)</f>
        <v>0</v>
      </c>
    </row>
    <row r="108" spans="1:124" s="35" customFormat="1" x14ac:dyDescent="0.3">
      <c r="B108" s="36" t="s">
        <v>101</v>
      </c>
      <c r="C108" s="63" t="s">
        <v>100</v>
      </c>
      <c r="D108" s="94">
        <f t="shared" si="582"/>
        <v>0</v>
      </c>
      <c r="E108" s="85">
        <f t="shared" ref="E108:AJ108" si="646">IF(E104&lt;0,E31,E31-E93+E100+E98+E99-E105)</f>
        <v>0</v>
      </c>
      <c r="F108" s="85">
        <f t="shared" si="646"/>
        <v>0</v>
      </c>
      <c r="G108" s="85">
        <f t="shared" si="646"/>
        <v>0</v>
      </c>
      <c r="H108" s="85">
        <f t="shared" si="646"/>
        <v>0</v>
      </c>
      <c r="I108" s="85">
        <f t="shared" si="646"/>
        <v>0</v>
      </c>
      <c r="J108" s="85">
        <f t="shared" si="646"/>
        <v>0</v>
      </c>
      <c r="K108" s="85">
        <f t="shared" si="646"/>
        <v>0</v>
      </c>
      <c r="L108" s="85">
        <f t="shared" si="646"/>
        <v>0</v>
      </c>
      <c r="M108" s="85">
        <f t="shared" si="646"/>
        <v>0</v>
      </c>
      <c r="N108" s="85">
        <f t="shared" si="646"/>
        <v>0</v>
      </c>
      <c r="O108" s="85">
        <f t="shared" si="646"/>
        <v>0</v>
      </c>
      <c r="P108" s="85">
        <f t="shared" si="646"/>
        <v>0</v>
      </c>
      <c r="Q108" s="85">
        <f t="shared" si="646"/>
        <v>0</v>
      </c>
      <c r="R108" s="85">
        <f t="shared" si="646"/>
        <v>0</v>
      </c>
      <c r="S108" s="85">
        <f t="shared" si="646"/>
        <v>0</v>
      </c>
      <c r="T108" s="85">
        <f t="shared" si="646"/>
        <v>0</v>
      </c>
      <c r="U108" s="85">
        <f t="shared" si="646"/>
        <v>0</v>
      </c>
      <c r="V108" s="85">
        <f t="shared" si="646"/>
        <v>0</v>
      </c>
      <c r="W108" s="85">
        <f t="shared" si="646"/>
        <v>0</v>
      </c>
      <c r="X108" s="85">
        <f t="shared" si="646"/>
        <v>0</v>
      </c>
      <c r="Y108" s="85">
        <f t="shared" si="646"/>
        <v>0</v>
      </c>
      <c r="Z108" s="85">
        <f t="shared" si="646"/>
        <v>0</v>
      </c>
      <c r="AA108" s="85">
        <f t="shared" si="646"/>
        <v>0</v>
      </c>
      <c r="AB108" s="85">
        <f t="shared" si="646"/>
        <v>0</v>
      </c>
      <c r="AC108" s="85">
        <f t="shared" si="646"/>
        <v>0</v>
      </c>
      <c r="AD108" s="85">
        <f t="shared" si="646"/>
        <v>0</v>
      </c>
      <c r="AE108" s="85">
        <f t="shared" si="646"/>
        <v>0</v>
      </c>
      <c r="AF108" s="85">
        <f t="shared" si="646"/>
        <v>0</v>
      </c>
      <c r="AG108" s="85">
        <f t="shared" si="646"/>
        <v>0</v>
      </c>
      <c r="AH108" s="85">
        <f t="shared" si="646"/>
        <v>0</v>
      </c>
      <c r="AI108" s="85">
        <f t="shared" si="646"/>
        <v>0</v>
      </c>
      <c r="AJ108" s="85">
        <f t="shared" si="646"/>
        <v>0</v>
      </c>
      <c r="AK108" s="85">
        <f t="shared" ref="AK108:BL108" si="647">IF(AK104&lt;0,AK31,AK31-AK93+AK100+AK98+AK99-AK105)</f>
        <v>0</v>
      </c>
      <c r="AL108" s="85">
        <f t="shared" si="647"/>
        <v>0</v>
      </c>
      <c r="AM108" s="85">
        <f t="shared" si="647"/>
        <v>0</v>
      </c>
      <c r="AN108" s="85">
        <f t="shared" si="647"/>
        <v>0</v>
      </c>
      <c r="AO108" s="85">
        <f t="shared" si="647"/>
        <v>0</v>
      </c>
      <c r="AP108" s="85">
        <f t="shared" si="647"/>
        <v>0</v>
      </c>
      <c r="AQ108" s="85">
        <f t="shared" si="647"/>
        <v>0</v>
      </c>
      <c r="AR108" s="85">
        <f t="shared" si="647"/>
        <v>0</v>
      </c>
      <c r="AS108" s="85">
        <f t="shared" si="647"/>
        <v>0</v>
      </c>
      <c r="AT108" s="85">
        <f t="shared" si="647"/>
        <v>0</v>
      </c>
      <c r="AU108" s="85">
        <f t="shared" si="647"/>
        <v>0</v>
      </c>
      <c r="AV108" s="85">
        <f t="shared" si="647"/>
        <v>0</v>
      </c>
      <c r="AW108" s="85">
        <f t="shared" si="647"/>
        <v>0</v>
      </c>
      <c r="AX108" s="85">
        <f t="shared" si="647"/>
        <v>0</v>
      </c>
      <c r="AY108" s="85">
        <f t="shared" si="647"/>
        <v>0</v>
      </c>
      <c r="AZ108" s="85">
        <f t="shared" si="647"/>
        <v>0</v>
      </c>
      <c r="BA108" s="85">
        <f t="shared" si="647"/>
        <v>0</v>
      </c>
      <c r="BB108" s="85">
        <f t="shared" si="647"/>
        <v>0</v>
      </c>
      <c r="BC108" s="85">
        <f t="shared" si="647"/>
        <v>0</v>
      </c>
      <c r="BD108" s="85">
        <f t="shared" si="647"/>
        <v>0</v>
      </c>
      <c r="BE108" s="85">
        <f t="shared" si="647"/>
        <v>0</v>
      </c>
      <c r="BF108" s="85">
        <f t="shared" si="647"/>
        <v>0</v>
      </c>
      <c r="BG108" s="85">
        <f t="shared" si="647"/>
        <v>0</v>
      </c>
      <c r="BH108" s="85">
        <f t="shared" si="647"/>
        <v>0</v>
      </c>
      <c r="BI108" s="85">
        <f t="shared" si="647"/>
        <v>0</v>
      </c>
      <c r="BJ108" s="85">
        <f t="shared" si="647"/>
        <v>0</v>
      </c>
      <c r="BK108" s="85">
        <f t="shared" si="647"/>
        <v>0</v>
      </c>
      <c r="BL108" s="85">
        <f t="shared" si="647"/>
        <v>0</v>
      </c>
      <c r="BM108" s="85">
        <f t="shared" ref="BM108:DT108" si="648">IF(BM104&lt;0,BM31,BM31-BM93+BM100+BM98+BM99-BM105)</f>
        <v>0</v>
      </c>
      <c r="BN108" s="85">
        <f t="shared" si="648"/>
        <v>0</v>
      </c>
      <c r="BO108" s="85">
        <f t="shared" si="648"/>
        <v>0</v>
      </c>
      <c r="BP108" s="85">
        <f t="shared" si="648"/>
        <v>0</v>
      </c>
      <c r="BQ108" s="85">
        <f t="shared" si="648"/>
        <v>0</v>
      </c>
      <c r="BR108" s="85">
        <f t="shared" si="648"/>
        <v>0</v>
      </c>
      <c r="BS108" s="85">
        <f t="shared" si="648"/>
        <v>0</v>
      </c>
      <c r="BT108" s="85">
        <f t="shared" si="648"/>
        <v>0</v>
      </c>
      <c r="BU108" s="85">
        <f t="shared" si="648"/>
        <v>0</v>
      </c>
      <c r="BV108" s="85">
        <f t="shared" si="648"/>
        <v>0</v>
      </c>
      <c r="BW108" s="85">
        <f t="shared" si="648"/>
        <v>0</v>
      </c>
      <c r="BX108" s="85">
        <f t="shared" si="648"/>
        <v>0</v>
      </c>
      <c r="BY108" s="85">
        <f t="shared" si="648"/>
        <v>0</v>
      </c>
      <c r="BZ108" s="85">
        <f t="shared" si="648"/>
        <v>0</v>
      </c>
      <c r="CA108" s="85">
        <f t="shared" si="648"/>
        <v>0</v>
      </c>
      <c r="CB108" s="85">
        <f t="shared" si="648"/>
        <v>0</v>
      </c>
      <c r="CC108" s="85">
        <f t="shared" si="648"/>
        <v>0</v>
      </c>
      <c r="CD108" s="85">
        <f t="shared" si="648"/>
        <v>0</v>
      </c>
      <c r="CE108" s="85">
        <f t="shared" si="648"/>
        <v>0</v>
      </c>
      <c r="CF108" s="85">
        <f t="shared" si="648"/>
        <v>0</v>
      </c>
      <c r="CG108" s="85">
        <f t="shared" si="648"/>
        <v>0</v>
      </c>
      <c r="CH108" s="85">
        <f t="shared" si="648"/>
        <v>0</v>
      </c>
      <c r="CI108" s="85">
        <f t="shared" si="648"/>
        <v>0</v>
      </c>
      <c r="CJ108" s="85">
        <f t="shared" si="648"/>
        <v>0</v>
      </c>
      <c r="CK108" s="85">
        <f t="shared" si="648"/>
        <v>0</v>
      </c>
      <c r="CL108" s="85">
        <f t="shared" si="648"/>
        <v>0</v>
      </c>
      <c r="CM108" s="85">
        <f t="shared" si="648"/>
        <v>0</v>
      </c>
      <c r="CN108" s="85">
        <f t="shared" si="648"/>
        <v>0</v>
      </c>
      <c r="CO108" s="85">
        <f t="shared" si="648"/>
        <v>0</v>
      </c>
      <c r="CP108" s="85">
        <f t="shared" si="648"/>
        <v>0</v>
      </c>
      <c r="CQ108" s="85">
        <f t="shared" si="648"/>
        <v>0</v>
      </c>
      <c r="CR108" s="85">
        <f t="shared" si="648"/>
        <v>0</v>
      </c>
      <c r="CS108" s="85">
        <f t="shared" si="648"/>
        <v>0</v>
      </c>
      <c r="CT108" s="85">
        <f t="shared" si="648"/>
        <v>0</v>
      </c>
      <c r="CU108" s="85">
        <f t="shared" si="648"/>
        <v>0</v>
      </c>
      <c r="CV108" s="85">
        <f t="shared" si="648"/>
        <v>0</v>
      </c>
      <c r="CW108" s="85">
        <f t="shared" si="648"/>
        <v>0</v>
      </c>
      <c r="CX108" s="85">
        <f t="shared" si="648"/>
        <v>0</v>
      </c>
      <c r="CY108" s="85">
        <f t="shared" si="648"/>
        <v>0</v>
      </c>
      <c r="CZ108" s="85">
        <f t="shared" si="648"/>
        <v>0</v>
      </c>
      <c r="DA108" s="85">
        <f t="shared" si="648"/>
        <v>0</v>
      </c>
      <c r="DB108" s="85">
        <f t="shared" si="648"/>
        <v>0</v>
      </c>
      <c r="DC108" s="85">
        <f t="shared" si="648"/>
        <v>0</v>
      </c>
      <c r="DD108" s="85">
        <f t="shared" si="648"/>
        <v>0</v>
      </c>
      <c r="DE108" s="85">
        <f t="shared" si="648"/>
        <v>0</v>
      </c>
      <c r="DF108" s="85">
        <f t="shared" si="648"/>
        <v>0</v>
      </c>
      <c r="DG108" s="85">
        <f t="shared" si="648"/>
        <v>0</v>
      </c>
      <c r="DH108" s="85">
        <f t="shared" si="648"/>
        <v>0</v>
      </c>
      <c r="DI108" s="85">
        <f t="shared" si="648"/>
        <v>0</v>
      </c>
      <c r="DJ108" s="85">
        <f t="shared" si="648"/>
        <v>0</v>
      </c>
      <c r="DK108" s="85">
        <f t="shared" si="648"/>
        <v>0</v>
      </c>
      <c r="DL108" s="85">
        <f t="shared" si="648"/>
        <v>0</v>
      </c>
      <c r="DM108" s="85">
        <f t="shared" si="648"/>
        <v>0</v>
      </c>
      <c r="DN108" s="85">
        <f t="shared" si="648"/>
        <v>0</v>
      </c>
      <c r="DO108" s="85">
        <f t="shared" si="648"/>
        <v>0</v>
      </c>
      <c r="DP108" s="85">
        <f t="shared" si="648"/>
        <v>0</v>
      </c>
      <c r="DQ108" s="85">
        <f t="shared" si="648"/>
        <v>0</v>
      </c>
      <c r="DR108" s="85">
        <f t="shared" si="648"/>
        <v>0</v>
      </c>
      <c r="DS108" s="85">
        <f t="shared" si="648"/>
        <v>0</v>
      </c>
      <c r="DT108" s="85">
        <f t="shared" si="648"/>
        <v>0</v>
      </c>
    </row>
    <row r="109" spans="1:124" s="35" customFormat="1" x14ac:dyDescent="0.3">
      <c r="B109" s="36" t="s">
        <v>48</v>
      </c>
      <c r="C109" s="63" t="s">
        <v>99</v>
      </c>
      <c r="D109" s="94">
        <f>MIN(E109:DT109)</f>
        <v>0</v>
      </c>
      <c r="E109" s="85">
        <f>IF(Overview!$B$73="Y",E102+E104+E108+E107+E105+E103,MIN(E102+E104+E108+E107+E105+E103,0))</f>
        <v>0</v>
      </c>
      <c r="F109" s="85">
        <f>IF(Overview!$B$73="Y",F102+F104+F108+F107+F105+F103,MIN(F102+F104+F108+F107+F105+F103,0))</f>
        <v>0</v>
      </c>
      <c r="G109" s="85">
        <f>IF(Overview!$B$73="Y",G102+G104+G108+G107+G105+G103,MIN(G102+G104+G108+G107+G105+G103,0))</f>
        <v>0</v>
      </c>
      <c r="H109" s="85">
        <f>IF(Overview!$B$73="Y",H102+H104+H108+H107+H105+H103,MIN(H102+H104+H108+H107+H105+H103,0))</f>
        <v>0</v>
      </c>
      <c r="I109" s="85">
        <f>IF(Overview!$B$73="Y",I102+I104+I108+I107+I105+I103,MIN(I102+I104+I108+I107+I105+I103,0))</f>
        <v>0</v>
      </c>
      <c r="J109" s="85">
        <f>IF(Overview!$B$73="Y",J102+J104+J108+J107+J105+J103,MIN(J102+J104+J108+J107+J105+J103,0))</f>
        <v>0</v>
      </c>
      <c r="K109" s="85">
        <f>IF(Overview!$B$73="Y",K102+K104+K108+K107+K105+K103,MIN(K102+K104+K108+K107+K105+K103,0))</f>
        <v>0</v>
      </c>
      <c r="L109" s="85">
        <f>IF(Overview!$B$73="Y",L102+L104+L108+L107+L105+L103,MIN(L102+L104+L108+L107+L105+L103,0))</f>
        <v>0</v>
      </c>
      <c r="M109" s="85">
        <f>IF(Overview!$B$73="Y",M102+M104+M108+M107+M105+M103,MIN(M102+M104+M108+M107+M105+M103,0))</f>
        <v>0</v>
      </c>
      <c r="N109" s="85">
        <f>IF(Overview!$B$73="Y",N102+N104+N108+N107+N105+N103,MIN(N102+N104+N108+N107+N105+N103,0))</f>
        <v>0</v>
      </c>
      <c r="O109" s="85">
        <f>IF(Overview!$B$73="Y",O102+O104+O108+O107+O105+O103,MIN(O102+O104+O108+O107+O105+O103,0))</f>
        <v>0</v>
      </c>
      <c r="P109" s="85">
        <f>IF(Overview!$B$73="Y",P102+P104+P108+P107+P105+P103,MIN(P102+P104+P108+P107+P105+P103,0))</f>
        <v>0</v>
      </c>
      <c r="Q109" s="85">
        <f>IF(Overview!$B$73="Y",Q102+Q104+Q108+Q107+Q105+Q103,MIN(Q102+Q104+Q108+Q107+Q105+Q103,0))</f>
        <v>0</v>
      </c>
      <c r="R109" s="85">
        <f>IF(Overview!$B$73="Y",R102+R104+R108+R107+R105+R103,MIN(R102+R104+R108+R107+R105+R103,0))</f>
        <v>0</v>
      </c>
      <c r="S109" s="85">
        <f>IF(Overview!$B$73="Y",S102+S104+S108+S107+S105+S103,MIN(S102+S104+S108+S107+S105+S103,0))</f>
        <v>0</v>
      </c>
      <c r="T109" s="85">
        <f>IF(Overview!$B$73="Y",T102+T104+T108+T107+T105+T103,MIN(T102+T104+T108+T107+T105+T103,0))</f>
        <v>0</v>
      </c>
      <c r="U109" s="85">
        <f>IF(Overview!$B$73="Y",U102+U104+U108+U107+U105+U103,MIN(U102+U104+U108+U107+U105+U103,0))</f>
        <v>0</v>
      </c>
      <c r="V109" s="85">
        <f>IF(Overview!$B$73="Y",V102+V104+V108+V107+V105+V103,MIN(V102+V104+V108+V107+V105+V103,0))</f>
        <v>0</v>
      </c>
      <c r="W109" s="85">
        <f>IF(Overview!$B$73="Y",W102+W104+W108+W107+W105+W103,MIN(W102+W104+W108+W107+W105+W103,0))</f>
        <v>0</v>
      </c>
      <c r="X109" s="85">
        <f>IF(Overview!$B$73="Y",X102+X104+X108+X107+X105+X103,MIN(X102+X104+X108+X107+X105+X103,0))</f>
        <v>0</v>
      </c>
      <c r="Y109" s="85">
        <f>IF(Overview!$B$73="Y",Y102+Y104+Y108+Y107+Y105+Y103,MIN(Y102+Y104+Y108+Y107+Y105+Y103,0))</f>
        <v>0</v>
      </c>
      <c r="Z109" s="85">
        <f>IF(Overview!$B$73="Y",Z102+Z104+Z108+Z107+Z105+Z103,MIN(Z102+Z104+Z108+Z107+Z105+Z103,0))</f>
        <v>0</v>
      </c>
      <c r="AA109" s="85">
        <f>IF(Overview!$B$73="Y",AA102+AA104+AA108+AA107+AA105+AA103,MIN(AA102+AA104+AA108+AA107+AA105+AA103,0))</f>
        <v>0</v>
      </c>
      <c r="AB109" s="85">
        <f>IF(Overview!$B$73="Y",AB102+AB104+AB108+AB107+AB105+AB103,MIN(AB102+AB104+AB108+AB107+AB105+AB103,0))</f>
        <v>0</v>
      </c>
      <c r="AC109" s="85">
        <f>IF(Overview!$B$73="Y",AC102+AC104+AC108+AC107+AC105+AC103,MIN(AC102+AC104+AC108+AC107+AC105+AC103,0))</f>
        <v>0</v>
      </c>
      <c r="AD109" s="85">
        <f>IF(Overview!$B$73="Y",AD102+AD104+AD108+AD107+AD105+AD103,MIN(AD102+AD104+AD108+AD107+AD105+AD103,0))</f>
        <v>0</v>
      </c>
      <c r="AE109" s="85">
        <f>IF(Overview!$B$73="Y",AE102+AE104+AE108+AE107+AE105+AE103,MIN(AE102+AE104+AE108+AE107+AE105+AE103,0))</f>
        <v>0</v>
      </c>
      <c r="AF109" s="85">
        <f>IF(Overview!$B$73="Y",AF102+AF104+AF108+AF107+AF105+AF103,MIN(AF102+AF104+AF108+AF107+AF105+AF103,0))</f>
        <v>0</v>
      </c>
      <c r="AG109" s="85">
        <f>IF(Overview!$B$73="Y",AG102+AG104+AG108+AG107+AG105+AG103,MIN(AG102+AG104+AG108+AG107+AG105+AG103,0))</f>
        <v>0</v>
      </c>
      <c r="AH109" s="85">
        <f>IF(Overview!$B$73="Y",AH102+AH104+AH108+AH107+AH105+AH103,MIN(AH102+AH104+AH108+AH107+AH105+AH103,0))</f>
        <v>0</v>
      </c>
      <c r="AI109" s="85">
        <f>IF(Overview!$B$73="Y",AI102+AI104+AI108+AI107+AI105+AI103,MIN(AI102+AI104+AI108+AI107+AI105+AI103,0))</f>
        <v>0</v>
      </c>
      <c r="AJ109" s="85">
        <f>IF(Overview!$B$73="Y",AJ102+AJ104+AJ108+AJ107+AJ105+AJ103,MIN(AJ102+AJ104+AJ108+AJ107+AJ105+AJ103,0))</f>
        <v>0</v>
      </c>
      <c r="AK109" s="85">
        <f>IF(Overview!$B$73="Y",AK102+AK104+AK108+AK107+AK105+AK103,MIN(AK102+AK104+AK108+AK107+AK105+AK103,0))</f>
        <v>0</v>
      </c>
      <c r="AL109" s="85">
        <f>IF(Overview!$B$73="Y",AL102+AL104+AL108+AL107+AL105+AL103,MIN(AL102+AL104+AL108+AL107+AL105+AL103,0))</f>
        <v>0</v>
      </c>
      <c r="AM109" s="85">
        <f>IF(Overview!$B$73="Y",AM102+AM104+AM108+AM107+AM105+AM103,MIN(AM102+AM104+AM108+AM107+AM105+AM103,0))</f>
        <v>0</v>
      </c>
      <c r="AN109" s="85">
        <f>IF(Overview!$B$73="Y",AN102+AN104+AN108+AN107+AN105+AN103,MIN(AN102+AN104+AN108+AN107+AN105+AN103,0))</f>
        <v>0</v>
      </c>
      <c r="AO109" s="85">
        <f>IF(Overview!$B$73="Y",AO102+AO104+AO108+AO107+AO105+AO103,MIN(AO102+AO104+AO108+AO107+AO105+AO103,0))</f>
        <v>0</v>
      </c>
      <c r="AP109" s="85">
        <f>IF(Overview!$B$73="Y",AP102+AP104+AP108+AP107+AP105+AP103,MIN(AP102+AP104+AP108+AP107+AP105+AP103,0))</f>
        <v>0</v>
      </c>
      <c r="AQ109" s="85">
        <f>IF(Overview!$B$73="Y",AQ102+AQ104+AQ108+AQ107+AQ105+AQ103,MIN(AQ102+AQ104+AQ108+AQ107+AQ105+AQ103,0))</f>
        <v>0</v>
      </c>
      <c r="AR109" s="85">
        <f>IF(Overview!$B$73="Y",AR102+AR104+AR108+AR107+AR105+AR103,MIN(AR102+AR104+AR108+AR107+AR105+AR103,0))</f>
        <v>0</v>
      </c>
      <c r="AS109" s="85">
        <f>IF(Overview!$B$73="Y",AS102+AS104+AS108+AS107+AS105+AS103,MIN(AS102+AS104+AS108+AS107+AS105+AS103,0))</f>
        <v>0</v>
      </c>
      <c r="AT109" s="85">
        <f>IF(Overview!$B$73="Y",AT102+AT104+AT108+AT107+AT105+AT103,MIN(AT102+AT104+AT108+AT107+AT105+AT103,0))</f>
        <v>0</v>
      </c>
      <c r="AU109" s="85">
        <f>IF(Overview!$B$73="Y",AU102+AU104+AU108+AU107+AU105+AU103,MIN(AU102+AU104+AU108+AU107+AU105+AU103,0))</f>
        <v>0</v>
      </c>
      <c r="AV109" s="85">
        <f>IF(Overview!$B$73="Y",AV102+AV104+AV108+AV107+AV105+AV103,MIN(AV102+AV104+AV108+AV107+AV105+AV103,0))</f>
        <v>0</v>
      </c>
      <c r="AW109" s="85">
        <f>IF(Overview!$B$73="Y",AW102+AW104+AW108+AW107+AW105+AW103,MIN(AW102+AW104+AW108+AW107+AW105+AW103,0))</f>
        <v>0</v>
      </c>
      <c r="AX109" s="85">
        <f>IF(Overview!$B$73="Y",AX102+AX104+AX108+AX107+AX105+AX103,MIN(AX102+AX104+AX108+AX107+AX105+AX103,0))</f>
        <v>0</v>
      </c>
      <c r="AY109" s="85">
        <f>IF(Overview!$B$73="Y",AY102+AY104+AY108+AY107+AY105+AY103,MIN(AY102+AY104+AY108+AY107+AY105+AY103,0))</f>
        <v>0</v>
      </c>
      <c r="AZ109" s="85">
        <f>IF(Overview!$B$73="Y",AZ102+AZ104+AZ108+AZ107+AZ105+AZ103,MIN(AZ102+AZ104+AZ108+AZ107+AZ105+AZ103,0))</f>
        <v>0</v>
      </c>
      <c r="BA109" s="85">
        <f>IF(Overview!$B$73="Y",BA102+BA104+BA108+BA107+BA105+BA103,MIN(BA102+BA104+BA108+BA107+BA105+BA103,0))</f>
        <v>0</v>
      </c>
      <c r="BB109" s="85">
        <f>IF(Overview!$B$73="Y",BB102+BB104+BB108+BB107+BB105+BB103,MIN(BB102+BB104+BB108+BB107+BB105+BB103,0))</f>
        <v>0</v>
      </c>
      <c r="BC109" s="85">
        <f>IF(Overview!$B$73="Y",BC102+BC104+BC108+BC107+BC105+BC103,MIN(BC102+BC104+BC108+BC107+BC105+BC103,0))</f>
        <v>0</v>
      </c>
      <c r="BD109" s="85">
        <f>IF(Overview!$B$73="Y",BD102+BD104+BD108+BD107+BD105+BD103,MIN(BD102+BD104+BD108+BD107+BD105+BD103,0))</f>
        <v>0</v>
      </c>
      <c r="BE109" s="85">
        <f>IF(Overview!$B$73="Y",BE102+BE104+BE108+BE107+BE105+BE103,MIN(BE102+BE104+BE108+BE107+BE105+BE103,0))</f>
        <v>0</v>
      </c>
      <c r="BF109" s="85">
        <f>IF(Overview!$B$73="Y",BF102+BF104+BF108+BF107+BF105+BF103,MIN(BF102+BF104+BF108+BF107+BF105+BF103,0))</f>
        <v>0</v>
      </c>
      <c r="BG109" s="85">
        <f>IF(Overview!$B$73="Y",BG102+BG104+BG108+BG107+BG105+BG103,MIN(BG102+BG104+BG108+BG107+BG105+BG103,0))</f>
        <v>0</v>
      </c>
      <c r="BH109" s="85">
        <f>IF(Overview!$B$73="Y",BH102+BH104+BH108+BH107+BH105+BH103,MIN(BH102+BH104+BH108+BH107+BH105+BH103,0))</f>
        <v>0</v>
      </c>
      <c r="BI109" s="85">
        <f>IF(Overview!$B$73="Y",BI102+BI104+BI108+BI107+BI105+BI103,MIN(BI102+BI104+BI108+BI107+BI105+BI103,0))</f>
        <v>0</v>
      </c>
      <c r="BJ109" s="85">
        <f>IF(Overview!$B$73="Y",BJ102+BJ104+BJ108+BJ107+BJ105+BJ103,MIN(BJ102+BJ104+BJ108+BJ107+BJ105+BJ103,0))</f>
        <v>0</v>
      </c>
      <c r="BK109" s="85">
        <f>IF(Overview!$B$73="Y",BK102+BK104+BK108+BK107+BK105+BK103,MIN(BK102+BK104+BK108+BK107+BK105+BK103,0))</f>
        <v>0</v>
      </c>
      <c r="BL109" s="85">
        <f>IF(Overview!$B$73="Y",BL102+BL104+BL108+BL107+BL105+BL103,MIN(BL102+BL104+BL108+BL107+BL105+BL103,0))</f>
        <v>0</v>
      </c>
      <c r="BM109" s="85">
        <f>IF(Overview!$B$73="Y",BM102+BM104+BM108+BM107+BM105+BM103,MIN(BM102+BM104+BM108+BM107+BM105+BM103,0))</f>
        <v>0</v>
      </c>
      <c r="BN109" s="85">
        <f>IF(Overview!$B$73="Y",BN102+BN104+BN108+BN107+BN105+BN103,MIN(BN102+BN104+BN108+BN107+BN105+BN103,0))</f>
        <v>0</v>
      </c>
      <c r="BO109" s="85">
        <f>IF(Overview!$B$73="Y",BO102+BO104+BO108+BO107+BO105+BO103,MIN(BO102+BO104+BO108+BO107+BO105+BO103,0))</f>
        <v>0</v>
      </c>
      <c r="BP109" s="85">
        <f>IF(Overview!$B$73="Y",BP102+BP104+BP108+BP107+BP105+BP103,MIN(BP102+BP104+BP108+BP107+BP105+BP103,0))</f>
        <v>0</v>
      </c>
      <c r="BQ109" s="85">
        <f>IF(Overview!$B$73="Y",BQ102+BQ104+BQ108+BQ107+BQ105+BQ103,MIN(BQ102+BQ104+BQ108+BQ107+BQ105+BQ103,0))</f>
        <v>0</v>
      </c>
      <c r="BR109" s="85">
        <f>IF(Overview!$B$73="Y",BR102+BR104+BR108+BR107+BR105+BR103,MIN(BR102+BR104+BR108+BR107+BR105+BR103,0))</f>
        <v>0</v>
      </c>
      <c r="BS109" s="85">
        <f>IF(Overview!$B$73="Y",BS102+BS104+BS108+BS107+BS105+BS103,MIN(BS102+BS104+BS108+BS107+BS105+BS103,0))</f>
        <v>0</v>
      </c>
      <c r="BT109" s="85">
        <f>IF(Overview!$B$73="Y",BT102+BT104+BT108+BT107+BT105+BT103,MIN(BT102+BT104+BT108+BT107+BT105+BT103,0))</f>
        <v>0</v>
      </c>
      <c r="BU109" s="85">
        <f>IF(Overview!$B$73="Y",BU102+BU104+BU108+BU107+BU105+BU103,MIN(BU102+BU104+BU108+BU107+BU105+BU103,0))</f>
        <v>0</v>
      </c>
      <c r="BV109" s="85">
        <f>IF(Overview!$B$73="Y",BV102+BV104+BV108+BV107+BV105+BV103,MIN(BV102+BV104+BV108+BV107+BV105+BV103,0))</f>
        <v>0</v>
      </c>
      <c r="BW109" s="85">
        <f>IF(Overview!$B$73="Y",BW102+BW104+BW108+BW107+BW105+BW103,MIN(BW102+BW104+BW108+BW107+BW105+BW103,0))</f>
        <v>0</v>
      </c>
      <c r="BX109" s="85">
        <f>IF(Overview!$B$73="Y",BX102+BX104+BX108+BX107+BX105+BX103,MIN(BX102+BX104+BX108+BX107+BX105+BX103,0))</f>
        <v>0</v>
      </c>
      <c r="BY109" s="85">
        <f>IF(Overview!$B$73="Y",BY102+BY104+BY108+BY107+BY105+BY103,MIN(BY102+BY104+BY108+BY107+BY105+BY103,0))</f>
        <v>0</v>
      </c>
      <c r="BZ109" s="85">
        <f>IF(Overview!$B$73="Y",BZ102+BZ104+BZ108+BZ107+BZ105+BZ103,MIN(BZ102+BZ104+BZ108+BZ107+BZ105+BZ103,0))</f>
        <v>0</v>
      </c>
      <c r="CA109" s="85">
        <f>IF(Overview!$B$73="Y",CA102+CA104+CA108+CA107+CA105+CA103,MIN(CA102+CA104+CA108+CA107+CA105+CA103,0))</f>
        <v>0</v>
      </c>
      <c r="CB109" s="85">
        <f>IF(Overview!$B$73="Y",CB102+CB104+CB108+CB107+CB105+CB103,MIN(CB102+CB104+CB108+CB107+CB105+CB103,0))</f>
        <v>0</v>
      </c>
      <c r="CC109" s="85">
        <f>IF(Overview!$B$73="Y",CC102+CC104+CC108+CC107+CC105+CC103,MIN(CC102+CC104+CC108+CC107+CC105+CC103,0))</f>
        <v>0</v>
      </c>
      <c r="CD109" s="85">
        <f>IF(Overview!$B$73="Y",CD102+CD104+CD108+CD107+CD105+CD103,MIN(CD102+CD104+CD108+CD107+CD105+CD103,0))</f>
        <v>0</v>
      </c>
      <c r="CE109" s="85">
        <f>IF(Overview!$B$73="Y",CE102+CE104+CE108+CE107+CE105+CE103,MIN(CE102+CE104+CE108+CE107+CE105+CE103,0))</f>
        <v>0</v>
      </c>
      <c r="CF109" s="85">
        <f>IF(Overview!$B$73="Y",CF102+CF104+CF108+CF107+CF105+CF103,MIN(CF102+CF104+CF108+CF107+CF105+CF103,0))</f>
        <v>0</v>
      </c>
      <c r="CG109" s="85">
        <f>IF(Overview!$B$73="Y",CG102+CG104+CG108+CG107+CG105+CG103,MIN(CG102+CG104+CG108+CG107+CG105+CG103,0))</f>
        <v>0</v>
      </c>
      <c r="CH109" s="85">
        <f>IF(Overview!$B$73="Y",CH102+CH104+CH108+CH107+CH105+CH103,MIN(CH102+CH104+CH108+CH107+CH105+CH103,0))</f>
        <v>0</v>
      </c>
      <c r="CI109" s="85">
        <f>IF(Overview!$B$73="Y",CI102+CI104+CI108+CI107+CI105+CI103,MIN(CI102+CI104+CI108+CI107+CI105+CI103,0))</f>
        <v>0</v>
      </c>
      <c r="CJ109" s="85">
        <f>IF(Overview!$B$73="Y",CJ102+CJ104+CJ108+CJ107+CJ105+CJ103,MIN(CJ102+CJ104+CJ108+CJ107+CJ105+CJ103,0))</f>
        <v>0</v>
      </c>
      <c r="CK109" s="85">
        <f>IF(Overview!$B$73="Y",CK102+CK104+CK108+CK107+CK105+CK103,MIN(CK102+CK104+CK108+CK107+CK105+CK103,0))</f>
        <v>0</v>
      </c>
      <c r="CL109" s="85">
        <f>IF(Overview!$B$73="Y",CL102+CL104+CL108+CL107+CL105+CL103,MIN(CL102+CL104+CL108+CL107+CL105+CL103,0))</f>
        <v>0</v>
      </c>
      <c r="CM109" s="85">
        <f>IF(Overview!$B$73="Y",CM102+CM104+CM108+CM107+CM105+CM103,MIN(CM102+CM104+CM108+CM107+CM105+CM103,0))</f>
        <v>0</v>
      </c>
      <c r="CN109" s="85">
        <f>IF(Overview!$B$73="Y",CN102+CN104+CN108+CN107+CN105+CN103,MIN(CN102+CN104+CN108+CN107+CN105+CN103,0))</f>
        <v>0</v>
      </c>
      <c r="CO109" s="85">
        <f>IF(Overview!$B$73="Y",CO102+CO104+CO108+CO107+CO105+CO103,MIN(CO102+CO104+CO108+CO107+CO105+CO103,0))</f>
        <v>0</v>
      </c>
      <c r="CP109" s="85">
        <f>IF(Overview!$B$73="Y",CP102+CP104+CP108+CP107+CP105+CP103,MIN(CP102+CP104+CP108+CP107+CP105+CP103,0))</f>
        <v>0</v>
      </c>
      <c r="CQ109" s="85">
        <f>IF(Overview!$B$73="Y",CQ102+CQ104+CQ108+CQ107+CQ105+CQ103,MIN(CQ102+CQ104+CQ108+CQ107+CQ105+CQ103,0))</f>
        <v>0</v>
      </c>
      <c r="CR109" s="85">
        <f>IF(Overview!$B$73="Y",CR102+CR104+CR108+CR107+CR105+CR103,MIN(CR102+CR104+CR108+CR107+CR105+CR103,0))</f>
        <v>0</v>
      </c>
      <c r="CS109" s="85">
        <f>IF(Overview!$B$73="Y",CS102+CS104+CS108+CS107+CS105+CS103,MIN(CS102+CS104+CS108+CS107+CS105+CS103,0))</f>
        <v>0</v>
      </c>
      <c r="CT109" s="85">
        <f>IF(Overview!$B$73="Y",CT102+CT104+CT108+CT107+CT105+CT103,MIN(CT102+CT104+CT108+CT107+CT105+CT103,0))</f>
        <v>0</v>
      </c>
      <c r="CU109" s="85">
        <f>IF(Overview!$B$73="Y",CU102+CU104+CU108+CU107+CU105+CU103,MIN(CU102+CU104+CU108+CU107+CU105+CU103,0))</f>
        <v>0</v>
      </c>
      <c r="CV109" s="85">
        <f>IF(Overview!$B$73="Y",CV102+CV104+CV108+CV107+CV105+CV103,MIN(CV102+CV104+CV108+CV107+CV105+CV103,0))</f>
        <v>0</v>
      </c>
      <c r="CW109" s="85">
        <f>IF(Overview!$B$73="Y",CW102+CW104+CW108+CW107+CW105+CW103,MIN(CW102+CW104+CW108+CW107+CW105+CW103,0))</f>
        <v>0</v>
      </c>
      <c r="CX109" s="85">
        <f>IF(Overview!$B$73="Y",CX102+CX104+CX108+CX107+CX105+CX103,MIN(CX102+CX104+CX108+CX107+CX105+CX103,0))</f>
        <v>0</v>
      </c>
      <c r="CY109" s="85">
        <f>IF(Overview!$B$73="Y",CY102+CY104+CY108+CY107+CY105+CY103,MIN(CY102+CY104+CY108+CY107+CY105+CY103,0))</f>
        <v>0</v>
      </c>
      <c r="CZ109" s="85">
        <f>IF(Overview!$B$73="Y",CZ102+CZ104+CZ108+CZ107+CZ105+CZ103,MIN(CZ102+CZ104+CZ108+CZ107+CZ105+CZ103,0))</f>
        <v>0</v>
      </c>
      <c r="DA109" s="85">
        <f>IF(Overview!$B$73="Y",DA102+DA104+DA108+DA107+DA105+DA103,MIN(DA102+DA104+DA108+DA107+DA105+DA103,0))</f>
        <v>0</v>
      </c>
      <c r="DB109" s="85">
        <f>IF(Overview!$B$73="Y",DB102+DB104+DB108+DB107+DB105+DB103,MIN(DB102+DB104+DB108+DB107+DB105+DB103,0))</f>
        <v>0</v>
      </c>
      <c r="DC109" s="85">
        <f>IF(Overview!$B$73="Y",DC102+DC104+DC108+DC107+DC105+DC103,MIN(DC102+DC104+DC108+DC107+DC105+DC103,0))</f>
        <v>0</v>
      </c>
      <c r="DD109" s="85">
        <f>IF(Overview!$B$73="Y",DD102+DD104+DD108+DD107+DD105+DD103,MIN(DD102+DD104+DD108+DD107+DD105+DD103,0))</f>
        <v>0</v>
      </c>
      <c r="DE109" s="85">
        <f>IF(Overview!$B$73="Y",DE102+DE104+DE108+DE107+DE105+DE103,MIN(DE102+DE104+DE108+DE107+DE105+DE103,0))</f>
        <v>0</v>
      </c>
      <c r="DF109" s="85">
        <f>IF(Overview!$B$73="Y",DF102+DF104+DF108+DF107+DF105+DF103,MIN(DF102+DF104+DF108+DF107+DF105+DF103,0))</f>
        <v>0</v>
      </c>
      <c r="DG109" s="85">
        <f>IF(Overview!$B$73="Y",DG102+DG104+DG108+DG107+DG105+DG103,MIN(DG102+DG104+DG108+DG107+DG105+DG103,0))</f>
        <v>0</v>
      </c>
      <c r="DH109" s="85">
        <f>IF(Overview!$B$73="Y",DH102+DH104+DH108+DH107+DH105+DH103,MIN(DH102+DH104+DH108+DH107+DH105+DH103,0))</f>
        <v>0</v>
      </c>
      <c r="DI109" s="85">
        <f>IF(Overview!$B$73="Y",DI102+DI104+DI108+DI107+DI105+DI103,MIN(DI102+DI104+DI108+DI107+DI105+DI103,0))</f>
        <v>0</v>
      </c>
      <c r="DJ109" s="85">
        <f>IF(Overview!$B$73="Y",DJ102+DJ104+DJ108+DJ107+DJ105+DJ103,MIN(DJ102+DJ104+DJ108+DJ107+DJ105+DJ103,0))</f>
        <v>0</v>
      </c>
      <c r="DK109" s="85">
        <f>IF(Overview!$B$73="Y",DK102+DK104+DK108+DK107+DK105+DK103,MIN(DK102+DK104+DK108+DK107+DK105+DK103,0))</f>
        <v>0</v>
      </c>
      <c r="DL109" s="85">
        <f>IF(Overview!$B$73="Y",DL102+DL104+DL108+DL107+DL105+DL103,MIN(DL102+DL104+DL108+DL107+DL105+DL103,0))</f>
        <v>0</v>
      </c>
      <c r="DM109" s="85">
        <f>IF(Overview!$B$73="Y",DM102+DM104+DM108+DM107+DM105+DM103,MIN(DM102+DM104+DM108+DM107+DM105+DM103,0))</f>
        <v>0</v>
      </c>
      <c r="DN109" s="85">
        <f>IF(Overview!$B$73="Y",DN102+DN104+DN108+DN107+DN105+DN103,MIN(DN102+DN104+DN108+DN107+DN105+DN103,0))</f>
        <v>0</v>
      </c>
      <c r="DO109" s="85">
        <f>IF(Overview!$B$73="Y",DO102+DO104+DO108+DO107+DO105+DO103,MIN(DO102+DO104+DO108+DO107+DO105+DO103,0))</f>
        <v>0</v>
      </c>
      <c r="DP109" s="85">
        <f>IF(Overview!$B$73="Y",DP102+DP104+DP108+DP107+DP105+DP103,MIN(DP102+DP104+DP108+DP107+DP105+DP103,0))</f>
        <v>0</v>
      </c>
      <c r="DQ109" s="85">
        <f>IF(Overview!$B$73="Y",DQ102+DQ104+DQ108+DQ107+DQ105+DQ103,MIN(DQ102+DQ104+DQ108+DQ107+DQ105+DQ103,0))</f>
        <v>0</v>
      </c>
      <c r="DR109" s="85">
        <f>IF(Overview!$B$73="Y",DR102+DR104+DR108+DR107+DR105+DR103,MIN(DR102+DR104+DR108+DR107+DR105+DR103,0))</f>
        <v>0</v>
      </c>
      <c r="DS109" s="85">
        <f>IF(Overview!$B$73="Y",DS102+DS104+DS108+DS107+DS105+DS103,MIN(DS102+DS104+DS108+DS107+DS105+DS103,0))</f>
        <v>0</v>
      </c>
      <c r="DT109" s="85">
        <f>IF(Overview!$B$73="Y",DT102+DT104+DT108+DT107+DT105+DT103,MIN(DT102+DT104+DT108+DT107+DT105+DT103,0))</f>
        <v>0</v>
      </c>
    </row>
    <row r="110" spans="1:124" s="35" customFormat="1" ht="15" thickBot="1" x14ac:dyDescent="0.35">
      <c r="B110" s="36" t="s">
        <v>104</v>
      </c>
      <c r="C110" s="63" t="s">
        <v>100</v>
      </c>
      <c r="D110" s="94">
        <f>SUM(E110:DT110)</f>
        <v>0</v>
      </c>
      <c r="E110" s="85">
        <f>IF(F3&gt;MAX(Overview!$B$12:$C$21),Overview!$B$54,0)</f>
        <v>0</v>
      </c>
      <c r="F110" s="85">
        <f>IF(SUM($E$110:E110)&lt;0,0,IF(G3&gt;MAX(Overview!$B$12:$C$21),-Overview!$B$54,0))</f>
        <v>0</v>
      </c>
      <c r="G110" s="85">
        <f>IF(SUM($E$110:F110)&lt;0,0,IF(H3&gt;MAX(Overview!$B$12:$C$21),-Overview!$B$54,0))</f>
        <v>0</v>
      </c>
      <c r="H110" s="85">
        <f>IF(SUM($E$110:G110)&lt;0,0,IF(I3&gt;MAX(Overview!$B$12:$C$21),-Overview!$B$54,0))</f>
        <v>0</v>
      </c>
      <c r="I110" s="85">
        <f>IF(SUM($E$110:H110)&lt;0,0,IF(J3&gt;MAX(Overview!$B$12:$C$21),-Overview!$B$54,0))</f>
        <v>0</v>
      </c>
      <c r="J110" s="85">
        <f>IF(SUM($E$110:I110)&lt;0,0,IF(K3&gt;MAX(Overview!$B$12:$C$21),-Overview!$B$54,0))</f>
        <v>0</v>
      </c>
      <c r="K110" s="85">
        <f>IF(SUM($E$110:J110)&lt;0,0,IF(L3&gt;MAX(Overview!$B$12:$C$21),-Overview!$B$54,0))</f>
        <v>0</v>
      </c>
      <c r="L110" s="85">
        <f>IF(SUM($E$110:K110)&lt;0,0,IF(M3&gt;MAX(Overview!$B$12:$C$21),-Overview!$B$54,0))</f>
        <v>0</v>
      </c>
      <c r="M110" s="85">
        <f>IF(SUM($E$110:L110)&lt;0,0,IF(N3&gt;MAX(Overview!$B$12:$C$21),-Overview!$B$54,0))</f>
        <v>0</v>
      </c>
      <c r="N110" s="85">
        <f>IF(SUM($E$110:M110)&lt;0,0,IF(O3&gt;MAX(Overview!$B$12:$C$21),-Overview!$B$54,0))</f>
        <v>0</v>
      </c>
      <c r="O110" s="85">
        <f>IF(SUM($E$110:N110)&lt;0,0,IF(P3&gt;MAX(Overview!$B$12:$C$21),-Overview!$B$54,0))</f>
        <v>0</v>
      </c>
      <c r="P110" s="85">
        <f>IF(SUM($E$110:O110)&lt;0,0,IF(Q3&gt;MAX(Overview!$B$12:$C$21),-Overview!$B$54,0))</f>
        <v>0</v>
      </c>
      <c r="Q110" s="85">
        <f>IF(SUM($E$110:P110)&lt;0,0,IF(R3&gt;MAX(Overview!$B$12:$C$21),-Overview!$B$54,0))</f>
        <v>0</v>
      </c>
      <c r="R110" s="85">
        <f>IF(SUM($E$110:Q110)&lt;0,0,IF(S3&gt;MAX(Overview!$B$12:$C$21),-Overview!$B$54,0))</f>
        <v>0</v>
      </c>
      <c r="S110" s="85">
        <f>IF(SUM($E$110:R110)&lt;0,0,IF(T3&gt;MAX(Overview!$B$12:$C$21),-Overview!$B$54,0))</f>
        <v>0</v>
      </c>
      <c r="T110" s="85">
        <f>IF(SUM($E$110:S110)&lt;0,0,IF(U3&gt;MAX(Overview!$B$12:$C$21),-Overview!$B$54,0))</f>
        <v>0</v>
      </c>
      <c r="U110" s="85">
        <f>IF(SUM($E$110:T110)&lt;0,0,IF(V3&gt;MAX(Overview!$B$12:$C$21),-Overview!$B$54,0))</f>
        <v>0</v>
      </c>
      <c r="V110" s="85">
        <f>IF(SUM($E$110:U110)&lt;0,0,IF(W3&gt;MAX(Overview!$B$12:$C$21),-Overview!$B$54,0))</f>
        <v>0</v>
      </c>
      <c r="W110" s="85">
        <f>IF(SUM($E$110:V110)&lt;0,0,IF(X3&gt;MAX(Overview!$B$12:$C$21),-Overview!$B$54,0))</f>
        <v>0</v>
      </c>
      <c r="X110" s="85">
        <f>IF(SUM($E$110:W110)&lt;0,0,IF(Y3&gt;MAX(Overview!$B$12:$C$21),-Overview!$B$54,0))</f>
        <v>0</v>
      </c>
      <c r="Y110" s="85">
        <f>IF(SUM($E$110:X110)&lt;0,0,IF(Z3&gt;MAX(Overview!$B$12:$C$21),-Overview!$B$54,0))</f>
        <v>0</v>
      </c>
      <c r="Z110" s="85">
        <f>IF(SUM($E$110:Y110)&lt;0,0,IF(AA3&gt;MAX(Overview!$B$12:$C$21),-Overview!$B$54,0))</f>
        <v>0</v>
      </c>
      <c r="AA110" s="85">
        <f>IF(SUM($E$110:Z110)&lt;0,0,IF(AB3&gt;MAX(Overview!$B$12:$C$21),-Overview!$B$54,0))</f>
        <v>0</v>
      </c>
      <c r="AB110" s="85">
        <f>IF(SUM($E$110:AA110)&lt;0,0,IF(AC3&gt;MAX(Overview!$B$12:$C$21),-Overview!$B$54,0))</f>
        <v>0</v>
      </c>
      <c r="AC110" s="85">
        <f>IF(SUM($E$110:AB110)&lt;0,0,IF(AD3&gt;MAX(Overview!$B$12:$C$21),-Overview!$B$54,0))</f>
        <v>0</v>
      </c>
      <c r="AD110" s="85">
        <f>IF(SUM($E$110:AC110)&lt;0,0,IF(AE3&gt;MAX(Overview!$B$12:$C$21),-Overview!$B$54,0))</f>
        <v>0</v>
      </c>
      <c r="AE110" s="85">
        <f>IF(SUM($E$110:AD110)&lt;0,0,IF(AF3&gt;MAX(Overview!$B$12:$C$21),-Overview!$B$54,0))</f>
        <v>0</v>
      </c>
      <c r="AF110" s="85">
        <f>IF(SUM($E$110:AE110)&lt;0,0,IF(AG3&gt;MAX(Overview!$B$12:$C$21),-Overview!$B$54,0))</f>
        <v>0</v>
      </c>
      <c r="AG110" s="85">
        <f>IF(SUM($E$110:AF110)&lt;0,0,IF(AH3&gt;MAX(Overview!$B$12:$C$21),-Overview!$B$54,0))</f>
        <v>0</v>
      </c>
      <c r="AH110" s="85">
        <f>IF(SUM($E$110:AG110)&lt;0,0,IF(AI3&gt;MAX(Overview!$B$12:$C$21),-Overview!$B$54,0))</f>
        <v>0</v>
      </c>
      <c r="AI110" s="85">
        <f>IF(SUM($E$110:AH110)&lt;0,0,IF(AJ3&gt;MAX(Overview!$B$12:$C$21),-Overview!$B$54,0))</f>
        <v>0</v>
      </c>
      <c r="AJ110" s="85">
        <f>IF(SUM($E$110:AI110)&lt;0,0,IF(AK3&gt;MAX(Overview!$B$12:$C$21),-Overview!$B$54,0))</f>
        <v>0</v>
      </c>
      <c r="AK110" s="85">
        <f>IF(SUM($E$110:AJ110)&lt;0,0,IF(AL3&gt;MAX(Overview!$B$12:$C$21),-Overview!$B$54,0))</f>
        <v>0</v>
      </c>
      <c r="AL110" s="85">
        <f>IF(SUM($E$110:AK110)&lt;0,0,IF(AM3&gt;MAX(Overview!$B$12:$C$21),-Overview!$B$54,0))</f>
        <v>0</v>
      </c>
      <c r="AM110" s="85">
        <f>IF(SUM($E$110:AL110)&lt;0,0,IF(AN3&gt;MAX(Overview!$B$12:$C$21),-Overview!$B$54,0))</f>
        <v>0</v>
      </c>
      <c r="AN110" s="85">
        <f>IF(SUM($E$110:AM110)&lt;0,0,IF(AO3&gt;MAX(Overview!$B$12:$C$21),-Overview!$B$54,0))</f>
        <v>0</v>
      </c>
      <c r="AO110" s="85">
        <f>IF(SUM($E$110:AN110)&lt;0,0,IF(AP3&gt;MAX(Overview!$B$12:$C$21),-Overview!$B$54,0))</f>
        <v>0</v>
      </c>
      <c r="AP110" s="85">
        <f>IF(SUM($E$110:AO110)&lt;0,0,IF(AQ3&gt;MAX(Overview!$B$12:$C$21),-Overview!$B$54,0))</f>
        <v>0</v>
      </c>
      <c r="AQ110" s="85">
        <f>IF(SUM($E$110:AP110)&lt;0,0,IF(AR3&gt;MAX(Overview!$B$12:$C$21),-Overview!$B$54,0))</f>
        <v>0</v>
      </c>
      <c r="AR110" s="85">
        <f>IF(SUM($E$110:AQ110)&lt;0,0,IF(AS3&gt;MAX(Overview!$B$12:$C$21),-Overview!$B$54,0))</f>
        <v>0</v>
      </c>
      <c r="AS110" s="85">
        <f>IF(SUM($E$110:AR110)&lt;0,0,IF(AT3&gt;MAX(Overview!$B$12:$C$21),-Overview!$B$54,0))</f>
        <v>0</v>
      </c>
      <c r="AT110" s="85">
        <f>IF(SUM($E$110:AS110)&lt;0,0,IF(AU3&gt;MAX(Overview!$B$12:$C$21),-Overview!$B$54,0))</f>
        <v>0</v>
      </c>
      <c r="AU110" s="85">
        <f>IF(SUM($E$110:AT110)&lt;0,0,IF(AV3&gt;MAX(Overview!$B$12:$C$21),-Overview!$B$54,0))</f>
        <v>0</v>
      </c>
      <c r="AV110" s="85">
        <f>IF(SUM($E$110:AU110)&lt;0,0,IF(AW3&gt;MAX(Overview!$B$12:$C$21),-Overview!$B$54,0))</f>
        <v>0</v>
      </c>
      <c r="AW110" s="85">
        <f>IF(SUM($E$110:AV110)&lt;0,0,IF(AX3&gt;MAX(Overview!$B$12:$C$21),-Overview!$B$54,0))</f>
        <v>0</v>
      </c>
      <c r="AX110" s="85">
        <f>IF(SUM($E$110:AW110)&lt;0,0,IF(AY3&gt;MAX(Overview!$B$12:$C$21),-Overview!$B$54,0))</f>
        <v>0</v>
      </c>
      <c r="AY110" s="85">
        <f>IF(SUM($E$110:AX110)&lt;0,0,IF(AZ3&gt;MAX(Overview!$B$12:$C$21),-Overview!$B$54,0))</f>
        <v>0</v>
      </c>
      <c r="AZ110" s="85">
        <f>IF(SUM($E$110:AY110)&lt;0,0,IF(BA3&gt;MAX(Overview!$B$12:$C$21),-Overview!$B$54,0))</f>
        <v>0</v>
      </c>
      <c r="BA110" s="85">
        <f>IF(SUM($E$110:AZ110)&lt;0,0,IF(BB3&gt;MAX(Overview!$B$12:$C$21),-Overview!$B$54,0))</f>
        <v>0</v>
      </c>
      <c r="BB110" s="85">
        <f>IF(SUM($E$110:BA110)&lt;0,0,IF(BC3&gt;MAX(Overview!$B$12:$C$21),-Overview!$B$54,0))</f>
        <v>0</v>
      </c>
      <c r="BC110" s="85">
        <f>IF(SUM($E$110:BB110)&lt;0,0,IF(BD3&gt;MAX(Overview!$B$12:$C$21),-Overview!$B$54,0))</f>
        <v>0</v>
      </c>
      <c r="BD110" s="85">
        <f>IF(SUM($E$110:BC110)&lt;0,0,IF(BE3&gt;MAX(Overview!$B$12:$C$21),-Overview!$B$54,0))</f>
        <v>0</v>
      </c>
      <c r="BE110" s="85">
        <f>IF(SUM($E$110:BD110)&lt;0,0,IF(BF3&gt;MAX(Overview!$B$12:$C$21),-Overview!$B$54,0))</f>
        <v>0</v>
      </c>
      <c r="BF110" s="85">
        <f>IF(SUM($E$110:BE110)&lt;0,0,IF(BG3&gt;MAX(Overview!$B$12:$C$21),-Overview!$B$54,0))</f>
        <v>0</v>
      </c>
      <c r="BG110" s="85">
        <f>IF(SUM($E$110:BF110)&lt;0,0,IF(BH3&gt;MAX(Overview!$B$12:$C$21),-Overview!$B$54,0))</f>
        <v>0</v>
      </c>
      <c r="BH110" s="85">
        <f>IF(SUM($E$110:BG110)&lt;0,0,IF(BI3&gt;MAX(Overview!$B$12:$C$21),-Overview!$B$54,0))</f>
        <v>0</v>
      </c>
      <c r="BI110" s="85">
        <f>IF(SUM($E$110:BH110)&lt;0,0,IF(BJ3&gt;MAX(Overview!$B$12:$C$21),-Overview!$B$54,0))</f>
        <v>0</v>
      </c>
      <c r="BJ110" s="85">
        <f>IF(SUM($E$110:BI110)&lt;0,0,IF(BK3&gt;MAX(Overview!$B$12:$C$21),-Overview!$B$54,0))</f>
        <v>0</v>
      </c>
      <c r="BK110" s="85">
        <f>IF(SUM($E$110:BJ110)&lt;0,0,IF(BL3&gt;MAX(Overview!$B$12:$C$21),-Overview!$B$54,0))</f>
        <v>0</v>
      </c>
      <c r="BL110" s="85">
        <f>IF(SUM($E$110:BK110)&lt;0,0,IF(BM3&gt;MAX(Overview!$B$12:$C$21),-Overview!$B$54,0))</f>
        <v>0</v>
      </c>
      <c r="BM110" s="85">
        <f>IF(SUM($E$110:BL110)&lt;0,0,IF(BN3&gt;MAX(Overview!$B$12:$C$21),-Overview!$B$54,0))</f>
        <v>0</v>
      </c>
      <c r="BN110" s="85">
        <f>IF(SUM($E$110:BM110)&lt;0,0,IF(BO3&gt;MAX(Overview!$B$12:$C$21),-Overview!$B$54,0))</f>
        <v>0</v>
      </c>
      <c r="BO110" s="85">
        <f>IF(SUM($E$110:BN110)&lt;0,0,IF(BP3&gt;MAX(Overview!$B$12:$C$21),-Overview!$B$54,0))</f>
        <v>0</v>
      </c>
      <c r="BP110" s="85">
        <f>IF(SUM($E$110:BO110)&lt;0,0,IF(BQ3&gt;MAX(Overview!$B$12:$C$21),-Overview!$B$54,0))</f>
        <v>0</v>
      </c>
      <c r="BQ110" s="85">
        <f>IF(SUM($E$110:BP110)&lt;0,0,IF(BR3&gt;MAX(Overview!$B$12:$C$21),-Overview!$B$54,0))</f>
        <v>0</v>
      </c>
      <c r="BR110" s="85">
        <f>IF(SUM($E$110:BQ110)&lt;0,0,IF(BS3&gt;MAX(Overview!$B$12:$C$21),-Overview!$B$54,0))</f>
        <v>0</v>
      </c>
      <c r="BS110" s="85">
        <f>IF(SUM($E$110:BR110)&lt;0,0,IF(BT3&gt;MAX(Overview!$B$12:$C$21),-Overview!$B$54,0))</f>
        <v>0</v>
      </c>
      <c r="BT110" s="85">
        <f>IF(SUM($E$110:BS110)&lt;0,0,IF(BU3&gt;MAX(Overview!$B$12:$C$21),-Overview!$B$54,0))</f>
        <v>0</v>
      </c>
      <c r="BU110" s="85">
        <f>IF(SUM($E$110:BT110)&lt;0,0,IF(BV3&gt;MAX(Overview!$B$12:$C$21),-Overview!$B$54,0))</f>
        <v>0</v>
      </c>
      <c r="BV110" s="85">
        <f>IF(SUM($E$110:BU110)&lt;0,0,IF(BW3&gt;MAX(Overview!$B$12:$C$21),-Overview!$B$54,0))</f>
        <v>0</v>
      </c>
      <c r="BW110" s="85">
        <f>IF(SUM($E$110:BV110)&lt;0,0,IF(BX3&gt;MAX(Overview!$B$12:$C$21),-Overview!$B$54,0))</f>
        <v>0</v>
      </c>
      <c r="BX110" s="85">
        <f>IF(SUM($E$110:BW110)&lt;0,0,IF(BY3&gt;MAX(Overview!$B$12:$C$21),-Overview!$B$54,0))</f>
        <v>0</v>
      </c>
      <c r="BY110" s="85">
        <f>IF(SUM($E$110:BX110)&lt;0,0,IF(BZ3&gt;MAX(Overview!$B$12:$C$21),-Overview!$B$54,0))</f>
        <v>0</v>
      </c>
      <c r="BZ110" s="85">
        <f>IF(SUM($E$110:BY110)&lt;0,0,IF(CA3&gt;MAX(Overview!$B$12:$C$21),-Overview!$B$54,0))</f>
        <v>0</v>
      </c>
      <c r="CA110" s="85">
        <f>IF(SUM($E$110:BZ110)&lt;0,0,IF(CB3&gt;MAX(Overview!$B$12:$C$21),-Overview!$B$54,0))</f>
        <v>0</v>
      </c>
      <c r="CB110" s="85">
        <f>IF(SUM($E$110:CA110)&lt;0,0,IF(CC3&gt;MAX(Overview!$B$12:$C$21),-Overview!$B$54,0))</f>
        <v>0</v>
      </c>
      <c r="CC110" s="85">
        <f>IF(SUM($E$110:CB110)&lt;0,0,IF(CD3&gt;MAX(Overview!$B$12:$C$21),-Overview!$B$54,0))</f>
        <v>0</v>
      </c>
      <c r="CD110" s="85">
        <f>IF(SUM($E$110:CC110)&lt;0,0,IF(CE3&gt;MAX(Overview!$B$12:$C$21),-Overview!$B$54,0))</f>
        <v>0</v>
      </c>
      <c r="CE110" s="85">
        <f>IF(SUM($E$110:CD110)&lt;0,0,IF(CF3&gt;MAX(Overview!$B$12:$C$21),-Overview!$B$54,0))</f>
        <v>0</v>
      </c>
      <c r="CF110" s="85">
        <f>IF(SUM($E$110:CE110)&lt;0,0,IF(CG3&gt;MAX(Overview!$B$12:$C$21),-Overview!$B$54,0))</f>
        <v>0</v>
      </c>
      <c r="CG110" s="85">
        <f>IF(SUM($E$110:CF110)&lt;0,0,IF(CH3&gt;MAX(Overview!$B$12:$C$21),-Overview!$B$54,0))</f>
        <v>0</v>
      </c>
      <c r="CH110" s="85">
        <f>IF(SUM($E$110:CG110)&lt;0,0,IF(CI3&gt;MAX(Overview!$B$12:$C$21),-Overview!$B$54,0))</f>
        <v>0</v>
      </c>
      <c r="CI110" s="85">
        <f>IF(SUM($E$110:CH110)&lt;0,0,IF(CJ3&gt;MAX(Overview!$B$12:$C$21),-Overview!$B$54,0))</f>
        <v>0</v>
      </c>
      <c r="CJ110" s="85">
        <f>IF(SUM($E$110:CI110)&lt;0,0,IF(CK3&gt;MAX(Overview!$B$12:$C$21),-Overview!$B$54,0))</f>
        <v>0</v>
      </c>
      <c r="CK110" s="85">
        <f>IF(SUM($E$110:CJ110)&lt;0,0,IF(CL3&gt;MAX(Overview!$B$12:$C$21),-Overview!$B$54,0))</f>
        <v>0</v>
      </c>
      <c r="CL110" s="85">
        <f>IF(SUM($E$110:CK110)&lt;0,0,IF(CM3&gt;MAX(Overview!$B$12:$C$21),-Overview!$B$54,0))</f>
        <v>0</v>
      </c>
      <c r="CM110" s="85">
        <f>IF(SUM($E$110:CL110)&lt;0,0,IF(CN3&gt;MAX(Overview!$B$12:$C$21),-Overview!$B$54,0))</f>
        <v>0</v>
      </c>
      <c r="CN110" s="85">
        <f>IF(SUM($E$110:CM110)&lt;0,0,IF(CO3&gt;MAX(Overview!$B$12:$C$21),-Overview!$B$54,0))</f>
        <v>0</v>
      </c>
      <c r="CO110" s="85">
        <f>IF(SUM($E$110:CN110)&lt;0,0,IF(CP3&gt;MAX(Overview!$B$12:$C$21),-Overview!$B$54,0))</f>
        <v>0</v>
      </c>
      <c r="CP110" s="85">
        <f>IF(SUM($E$110:CO110)&lt;0,0,IF(CQ3&gt;MAX(Overview!$B$12:$C$21),-Overview!$B$54,0))</f>
        <v>0</v>
      </c>
      <c r="CQ110" s="85">
        <f>IF(SUM($E$110:CP110)&lt;0,0,IF(CR3&gt;MAX(Overview!$B$12:$C$21),-Overview!$B$54,0))</f>
        <v>0</v>
      </c>
      <c r="CR110" s="85">
        <f>IF(SUM($E$110:CQ110)&lt;0,0,IF(CS3&gt;MAX(Overview!$B$12:$C$21),-Overview!$B$54,0))</f>
        <v>0</v>
      </c>
      <c r="CS110" s="85">
        <f>IF(SUM($E$110:CR110)&lt;0,0,IF(CT3&gt;MAX(Overview!$B$12:$C$21),-Overview!$B$54,0))</f>
        <v>0</v>
      </c>
      <c r="CT110" s="85">
        <f>IF(SUM($E$110:CS110)&lt;0,0,IF(CU3&gt;MAX(Overview!$B$12:$C$21),-Overview!$B$54,0))</f>
        <v>0</v>
      </c>
      <c r="CU110" s="85">
        <f>IF(SUM($E$110:CT110)&lt;0,0,IF(CV3&gt;MAX(Overview!$B$12:$C$21),-Overview!$B$54,0))</f>
        <v>0</v>
      </c>
      <c r="CV110" s="85">
        <f>IF(SUM($E$110:CU110)&lt;0,0,IF(CW3&gt;MAX(Overview!$B$12:$C$21),-Overview!$B$54,0))</f>
        <v>0</v>
      </c>
      <c r="CW110" s="85">
        <f>IF(SUM($E$110:CV110)&lt;0,0,IF(CX3&gt;MAX(Overview!$B$12:$C$21),-Overview!$B$54,0))</f>
        <v>0</v>
      </c>
      <c r="CX110" s="85">
        <f>IF(SUM($E$110:CW110)&lt;0,0,IF(CY3&gt;MAX(Overview!$B$12:$C$21),-Overview!$B$54,0))</f>
        <v>0</v>
      </c>
      <c r="CY110" s="85">
        <f>IF(SUM($E$110:CX110)&lt;0,0,IF(CZ3&gt;MAX(Overview!$B$12:$C$21),-Overview!$B$54,0))</f>
        <v>0</v>
      </c>
      <c r="CZ110" s="85">
        <f>IF(SUM($E$110:CY110)&lt;0,0,IF(DA3&gt;MAX(Overview!$B$12:$C$21),-Overview!$B$54,0))</f>
        <v>0</v>
      </c>
      <c r="DA110" s="85">
        <f>IF(SUM($E$110:CZ110)&lt;0,0,IF(DB3&gt;MAX(Overview!$B$12:$C$21),-Overview!$B$54,0))</f>
        <v>0</v>
      </c>
      <c r="DB110" s="85">
        <f>IF(SUM($E$110:DA110)&lt;0,0,IF(DC3&gt;MAX(Overview!$B$12:$C$21),-Overview!$B$54,0))</f>
        <v>0</v>
      </c>
      <c r="DC110" s="85">
        <f>IF(SUM($E$110:DB110)&lt;0,0,IF(DD3&gt;MAX(Overview!$B$12:$C$21),-Overview!$B$54,0))</f>
        <v>0</v>
      </c>
      <c r="DD110" s="85">
        <f>IF(SUM($E$110:DC110)&lt;0,0,IF(DE3&gt;MAX(Overview!$B$12:$C$21),-Overview!$B$54,0))</f>
        <v>0</v>
      </c>
      <c r="DE110" s="85">
        <f>IF(SUM($E$110:DD110)&lt;0,0,IF(DF3&gt;MAX(Overview!$B$12:$C$21),-Overview!$B$54,0))</f>
        <v>0</v>
      </c>
      <c r="DF110" s="85">
        <f>IF(SUM($E$110:DE110)&lt;0,0,IF(DG3&gt;MAX(Overview!$B$12:$C$21),-Overview!$B$54,0))</f>
        <v>0</v>
      </c>
      <c r="DG110" s="85">
        <f>IF(SUM($E$110:DF110)&lt;0,0,IF(DH3&gt;MAX(Overview!$B$12:$C$21),-Overview!$B$54,0))</f>
        <v>0</v>
      </c>
      <c r="DH110" s="85">
        <f>IF(SUM($E$110:DG110)&lt;0,0,IF(DI3&gt;MAX(Overview!$B$12:$C$21),-Overview!$B$54,0))</f>
        <v>0</v>
      </c>
      <c r="DI110" s="85">
        <f>IF(SUM($E$110:DH110)&lt;0,0,IF(DJ3&gt;MAX(Overview!$B$12:$C$21),-Overview!$B$54,0))</f>
        <v>0</v>
      </c>
      <c r="DJ110" s="85">
        <f>IF(SUM($E$110:DI110)&lt;0,0,IF(DK3&gt;MAX(Overview!$B$12:$C$21),-Overview!$B$54,0))</f>
        <v>0</v>
      </c>
      <c r="DK110" s="85">
        <f>IF(SUM($E$110:DJ110)&lt;0,0,IF(DL3&gt;MAX(Overview!$B$12:$C$21),-Overview!$B$54,0))</f>
        <v>0</v>
      </c>
      <c r="DL110" s="85">
        <f>IF(SUM($E$110:DK110)&lt;0,0,IF(DM3&gt;MAX(Overview!$B$12:$C$21),-Overview!$B$54,0))</f>
        <v>0</v>
      </c>
      <c r="DM110" s="85">
        <f>IF(SUM($E$110:DL110)&lt;0,0,IF(DN3&gt;MAX(Overview!$B$12:$C$21),-Overview!$B$54,0))</f>
        <v>0</v>
      </c>
      <c r="DN110" s="85">
        <f>IF(SUM($E$110:DM110)&lt;0,0,IF(DO3&gt;MAX(Overview!$B$12:$C$21),-Overview!$B$54,0))</f>
        <v>0</v>
      </c>
      <c r="DO110" s="85">
        <f>IF(SUM($E$110:DN110)&lt;0,0,IF(DP3&gt;MAX(Overview!$B$12:$C$21),-Overview!$B$54,0))</f>
        <v>0</v>
      </c>
      <c r="DP110" s="85">
        <f>IF(SUM($E$110:DO110)&lt;0,0,IF(DQ3&gt;MAX(Overview!$B$12:$C$21),-Overview!$B$54,0))</f>
        <v>0</v>
      </c>
      <c r="DQ110" s="85">
        <f>IF(SUM($E$110:DP110)&lt;0,0,IF(DR3&gt;MAX(Overview!$B$12:$C$21),-Overview!$B$54,0))</f>
        <v>0</v>
      </c>
      <c r="DR110" s="85">
        <f>IF(SUM($E$110:DQ110)&lt;0,0,IF(DS3&gt;MAX(Overview!$B$12:$C$21),-Overview!$B$54,0))</f>
        <v>0</v>
      </c>
      <c r="DS110" s="85">
        <f>IF(SUM($E$110:DR110)&lt;0,0,IF(DT3&gt;MAX(Overview!$B$12:$C$21),-Overview!$B$54,0))</f>
        <v>0</v>
      </c>
      <c r="DT110" s="85">
        <f>IF(SUM($E$110:DS110)&lt;0,0,IF(DU3&gt;MAX(Overview!$B$12:$C$21),-Overview!$B$54,0))</f>
        <v>0</v>
      </c>
    </row>
    <row r="111" spans="1:124" x14ac:dyDescent="0.3">
      <c r="B111" s="37"/>
      <c r="C111" s="38"/>
      <c r="D111" s="95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130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96"/>
      <c r="DL111" s="96"/>
      <c r="DM111" s="96"/>
      <c r="DN111" s="96"/>
      <c r="DO111" s="96"/>
      <c r="DP111" s="96"/>
      <c r="DQ111" s="96"/>
      <c r="DR111" s="96"/>
      <c r="DS111" s="96"/>
      <c r="DT111" s="96"/>
    </row>
    <row r="112" spans="1:124" ht="15" thickBot="1" x14ac:dyDescent="0.35">
      <c r="B112" s="21" t="s">
        <v>551</v>
      </c>
      <c r="D112" s="23"/>
    </row>
    <row r="113" spans="2:124" s="35" customFormat="1" x14ac:dyDescent="0.3">
      <c r="B113" s="34" t="s">
        <v>552</v>
      </c>
      <c r="C113" s="62"/>
      <c r="D113" s="92"/>
      <c r="E113" s="93">
        <f>MIN(E109,0)</f>
        <v>0</v>
      </c>
      <c r="F113" s="93">
        <f t="shared" ref="F113:BC113" si="649">MIN(F109,0)</f>
        <v>0</v>
      </c>
      <c r="G113" s="93">
        <f t="shared" si="649"/>
        <v>0</v>
      </c>
      <c r="H113" s="93">
        <f t="shared" si="649"/>
        <v>0</v>
      </c>
      <c r="I113" s="93">
        <f t="shared" si="649"/>
        <v>0</v>
      </c>
      <c r="J113" s="93">
        <f t="shared" si="649"/>
        <v>0</v>
      </c>
      <c r="K113" s="93">
        <f t="shared" si="649"/>
        <v>0</v>
      </c>
      <c r="L113" s="93">
        <f t="shared" si="649"/>
        <v>0</v>
      </c>
      <c r="M113" s="93">
        <f t="shared" si="649"/>
        <v>0</v>
      </c>
      <c r="N113" s="93">
        <f t="shared" si="649"/>
        <v>0</v>
      </c>
      <c r="O113" s="93">
        <f t="shared" si="649"/>
        <v>0</v>
      </c>
      <c r="P113" s="93">
        <f t="shared" si="649"/>
        <v>0</v>
      </c>
      <c r="Q113" s="93">
        <f t="shared" si="649"/>
        <v>0</v>
      </c>
      <c r="R113" s="93">
        <f t="shared" si="649"/>
        <v>0</v>
      </c>
      <c r="S113" s="93">
        <f t="shared" si="649"/>
        <v>0</v>
      </c>
      <c r="T113" s="93">
        <f t="shared" si="649"/>
        <v>0</v>
      </c>
      <c r="U113" s="93">
        <f t="shared" si="649"/>
        <v>0</v>
      </c>
      <c r="V113" s="93">
        <f t="shared" si="649"/>
        <v>0</v>
      </c>
      <c r="W113" s="93">
        <f t="shared" si="649"/>
        <v>0</v>
      </c>
      <c r="X113" s="93">
        <f t="shared" si="649"/>
        <v>0</v>
      </c>
      <c r="Y113" s="93">
        <f t="shared" si="649"/>
        <v>0</v>
      </c>
      <c r="Z113" s="93">
        <f t="shared" si="649"/>
        <v>0</v>
      </c>
      <c r="AA113" s="93">
        <f t="shared" si="649"/>
        <v>0</v>
      </c>
      <c r="AB113" s="93">
        <f t="shared" si="649"/>
        <v>0</v>
      </c>
      <c r="AC113" s="93">
        <f t="shared" si="649"/>
        <v>0</v>
      </c>
      <c r="AD113" s="93">
        <f t="shared" si="649"/>
        <v>0</v>
      </c>
      <c r="AE113" s="93">
        <f t="shared" si="649"/>
        <v>0</v>
      </c>
      <c r="AF113" s="93">
        <f t="shared" si="649"/>
        <v>0</v>
      </c>
      <c r="AG113" s="93">
        <f t="shared" si="649"/>
        <v>0</v>
      </c>
      <c r="AH113" s="93">
        <f t="shared" si="649"/>
        <v>0</v>
      </c>
      <c r="AI113" s="93">
        <f t="shared" si="649"/>
        <v>0</v>
      </c>
      <c r="AJ113" s="93">
        <f t="shared" si="649"/>
        <v>0</v>
      </c>
      <c r="AK113" s="93">
        <f t="shared" si="649"/>
        <v>0</v>
      </c>
      <c r="AL113" s="93">
        <f t="shared" si="649"/>
        <v>0</v>
      </c>
      <c r="AM113" s="93">
        <f t="shared" si="649"/>
        <v>0</v>
      </c>
      <c r="AN113" s="93">
        <f t="shared" si="649"/>
        <v>0</v>
      </c>
      <c r="AO113" s="93">
        <f t="shared" si="649"/>
        <v>0</v>
      </c>
      <c r="AP113" s="93">
        <f t="shared" si="649"/>
        <v>0</v>
      </c>
      <c r="AQ113" s="93">
        <f t="shared" si="649"/>
        <v>0</v>
      </c>
      <c r="AR113" s="93">
        <f t="shared" si="649"/>
        <v>0</v>
      </c>
      <c r="AS113" s="93">
        <f t="shared" si="649"/>
        <v>0</v>
      </c>
      <c r="AT113" s="93">
        <f t="shared" si="649"/>
        <v>0</v>
      </c>
      <c r="AU113" s="93">
        <f t="shared" si="649"/>
        <v>0</v>
      </c>
      <c r="AV113" s="93">
        <f t="shared" si="649"/>
        <v>0</v>
      </c>
      <c r="AW113" s="93">
        <f t="shared" si="649"/>
        <v>0</v>
      </c>
      <c r="AX113" s="93">
        <f t="shared" si="649"/>
        <v>0</v>
      </c>
      <c r="AY113" s="93">
        <f t="shared" si="649"/>
        <v>0</v>
      </c>
      <c r="AZ113" s="93">
        <f t="shared" si="649"/>
        <v>0</v>
      </c>
      <c r="BA113" s="93">
        <f t="shared" si="649"/>
        <v>0</v>
      </c>
      <c r="BB113" s="93">
        <f t="shared" si="649"/>
        <v>0</v>
      </c>
      <c r="BC113" s="93">
        <f t="shared" si="649"/>
        <v>0</v>
      </c>
      <c r="BD113" s="93">
        <f t="shared" ref="BD113:DO113" si="650">MIN(BD109,0)</f>
        <v>0</v>
      </c>
      <c r="BE113" s="93">
        <f t="shared" si="650"/>
        <v>0</v>
      </c>
      <c r="BF113" s="93">
        <f t="shared" si="650"/>
        <v>0</v>
      </c>
      <c r="BG113" s="93">
        <f t="shared" si="650"/>
        <v>0</v>
      </c>
      <c r="BH113" s="93">
        <f t="shared" si="650"/>
        <v>0</v>
      </c>
      <c r="BI113" s="93">
        <f t="shared" si="650"/>
        <v>0</v>
      </c>
      <c r="BJ113" s="93">
        <f t="shared" si="650"/>
        <v>0</v>
      </c>
      <c r="BK113" s="93">
        <f t="shared" si="650"/>
        <v>0</v>
      </c>
      <c r="BL113" s="93">
        <f t="shared" si="650"/>
        <v>0</v>
      </c>
      <c r="BM113" s="93">
        <f t="shared" si="650"/>
        <v>0</v>
      </c>
      <c r="BN113" s="93">
        <f t="shared" si="650"/>
        <v>0</v>
      </c>
      <c r="BO113" s="93">
        <f t="shared" si="650"/>
        <v>0</v>
      </c>
      <c r="BP113" s="93">
        <f t="shared" si="650"/>
        <v>0</v>
      </c>
      <c r="BQ113" s="93">
        <f t="shared" si="650"/>
        <v>0</v>
      </c>
      <c r="BR113" s="93">
        <f t="shared" si="650"/>
        <v>0</v>
      </c>
      <c r="BS113" s="93">
        <f t="shared" si="650"/>
        <v>0</v>
      </c>
      <c r="BT113" s="93">
        <f t="shared" si="650"/>
        <v>0</v>
      </c>
      <c r="BU113" s="93">
        <f t="shared" si="650"/>
        <v>0</v>
      </c>
      <c r="BV113" s="93">
        <f t="shared" si="650"/>
        <v>0</v>
      </c>
      <c r="BW113" s="93">
        <f t="shared" si="650"/>
        <v>0</v>
      </c>
      <c r="BX113" s="93">
        <f t="shared" si="650"/>
        <v>0</v>
      </c>
      <c r="BY113" s="93">
        <f t="shared" si="650"/>
        <v>0</v>
      </c>
      <c r="BZ113" s="93">
        <f t="shared" si="650"/>
        <v>0</v>
      </c>
      <c r="CA113" s="93">
        <f t="shared" si="650"/>
        <v>0</v>
      </c>
      <c r="CB113" s="93">
        <f t="shared" si="650"/>
        <v>0</v>
      </c>
      <c r="CC113" s="93">
        <f t="shared" si="650"/>
        <v>0</v>
      </c>
      <c r="CD113" s="93">
        <f t="shared" si="650"/>
        <v>0</v>
      </c>
      <c r="CE113" s="93">
        <f t="shared" si="650"/>
        <v>0</v>
      </c>
      <c r="CF113" s="93">
        <f t="shared" si="650"/>
        <v>0</v>
      </c>
      <c r="CG113" s="93">
        <f t="shared" si="650"/>
        <v>0</v>
      </c>
      <c r="CH113" s="93">
        <f t="shared" si="650"/>
        <v>0</v>
      </c>
      <c r="CI113" s="93">
        <f t="shared" si="650"/>
        <v>0</v>
      </c>
      <c r="CJ113" s="93">
        <f t="shared" si="650"/>
        <v>0</v>
      </c>
      <c r="CK113" s="93">
        <f t="shared" si="650"/>
        <v>0</v>
      </c>
      <c r="CL113" s="93">
        <f t="shared" si="650"/>
        <v>0</v>
      </c>
      <c r="CM113" s="93">
        <f t="shared" si="650"/>
        <v>0</v>
      </c>
      <c r="CN113" s="93">
        <f t="shared" si="650"/>
        <v>0</v>
      </c>
      <c r="CO113" s="93">
        <f t="shared" si="650"/>
        <v>0</v>
      </c>
      <c r="CP113" s="93">
        <f t="shared" si="650"/>
        <v>0</v>
      </c>
      <c r="CQ113" s="93">
        <f t="shared" si="650"/>
        <v>0</v>
      </c>
      <c r="CR113" s="93">
        <f t="shared" si="650"/>
        <v>0</v>
      </c>
      <c r="CS113" s="93">
        <f t="shared" si="650"/>
        <v>0</v>
      </c>
      <c r="CT113" s="93">
        <f t="shared" si="650"/>
        <v>0</v>
      </c>
      <c r="CU113" s="93">
        <f t="shared" si="650"/>
        <v>0</v>
      </c>
      <c r="CV113" s="93">
        <f t="shared" si="650"/>
        <v>0</v>
      </c>
      <c r="CW113" s="93">
        <f t="shared" si="650"/>
        <v>0</v>
      </c>
      <c r="CX113" s="93">
        <f t="shared" si="650"/>
        <v>0</v>
      </c>
      <c r="CY113" s="93">
        <f t="shared" si="650"/>
        <v>0</v>
      </c>
      <c r="CZ113" s="93">
        <f t="shared" si="650"/>
        <v>0</v>
      </c>
      <c r="DA113" s="93">
        <f t="shared" si="650"/>
        <v>0</v>
      </c>
      <c r="DB113" s="93">
        <f t="shared" si="650"/>
        <v>0</v>
      </c>
      <c r="DC113" s="93">
        <f t="shared" si="650"/>
        <v>0</v>
      </c>
      <c r="DD113" s="93">
        <f t="shared" si="650"/>
        <v>0</v>
      </c>
      <c r="DE113" s="93">
        <f t="shared" si="650"/>
        <v>0</v>
      </c>
      <c r="DF113" s="93">
        <f t="shared" si="650"/>
        <v>0</v>
      </c>
      <c r="DG113" s="93">
        <f t="shared" si="650"/>
        <v>0</v>
      </c>
      <c r="DH113" s="93">
        <f t="shared" si="650"/>
        <v>0</v>
      </c>
      <c r="DI113" s="93">
        <f t="shared" si="650"/>
        <v>0</v>
      </c>
      <c r="DJ113" s="93">
        <f t="shared" si="650"/>
        <v>0</v>
      </c>
      <c r="DK113" s="93">
        <f t="shared" si="650"/>
        <v>0</v>
      </c>
      <c r="DL113" s="93">
        <f t="shared" si="650"/>
        <v>0</v>
      </c>
      <c r="DM113" s="93">
        <f t="shared" si="650"/>
        <v>0</v>
      </c>
      <c r="DN113" s="93">
        <f t="shared" si="650"/>
        <v>0</v>
      </c>
      <c r="DO113" s="93">
        <f t="shared" si="650"/>
        <v>0</v>
      </c>
      <c r="DP113" s="93">
        <f t="shared" ref="DP113:DT113" si="651">MIN(DP109,0)</f>
        <v>0</v>
      </c>
      <c r="DQ113" s="93">
        <f t="shared" si="651"/>
        <v>0</v>
      </c>
      <c r="DR113" s="93">
        <f t="shared" si="651"/>
        <v>0</v>
      </c>
      <c r="DS113" s="93">
        <f t="shared" si="651"/>
        <v>0</v>
      </c>
      <c r="DT113" s="93">
        <f t="shared" si="651"/>
        <v>0</v>
      </c>
    </row>
    <row r="114" spans="2:124" s="35" customFormat="1" x14ac:dyDescent="0.3">
      <c r="B114" s="36" t="s">
        <v>553</v>
      </c>
      <c r="C114" s="63"/>
      <c r="D114" s="94"/>
      <c r="E114" s="85">
        <f>MIN(MAX($D$102,($D$103+$D$104+$D$107)-(SUM($E$103:E104)+SUM($E$107:E107))+E109),0)-E113</f>
        <v>0</v>
      </c>
      <c r="F114" s="85">
        <f>MIN(MAX($D$102,($D$103+$D$104+$D$107)-(SUM($E$103:F104)+SUM($E$107:F107))+F109),0)-F113</f>
        <v>0</v>
      </c>
      <c r="G114" s="85">
        <f>MIN(MAX($D$102,($D$103+$D$104+$D$107)-(SUM($E$103:G104)+SUM($E$107:G107))+G109),0)-G113</f>
        <v>0</v>
      </c>
      <c r="H114" s="85">
        <f>MIN(MAX($D$102,($D$103+$D$104+$D$107)-(SUM($E$103:H104)+SUM($E$107:H107))+H109),0)-H113</f>
        <v>0</v>
      </c>
      <c r="I114" s="85">
        <f>MIN(MAX($D$102,($D$103+$D$104+$D$107)-(SUM($E$103:I104)+SUM($E$107:I107))+I109),0)-I113</f>
        <v>0</v>
      </c>
      <c r="J114" s="85">
        <f>MIN(MAX($D$102,($D$103+$D$104+$D$107)-(SUM($E$103:J104)+SUM($E$107:J107))+J109),0)-J113</f>
        <v>0</v>
      </c>
      <c r="K114" s="85">
        <f>MIN(MAX($D$102,($D$103+$D$104+$D$107)-(SUM($E$103:K104)+SUM($E$107:K107))+K109),0)-K113</f>
        <v>0</v>
      </c>
      <c r="L114" s="85">
        <f>MIN(MAX($D$102,($D$103+$D$104+$D$107)-(SUM($E$103:L104)+SUM($E$107:L107))+L109),0)-L113</f>
        <v>0</v>
      </c>
      <c r="M114" s="85">
        <f>MIN(MAX($D$102,($D$103+$D$104+$D$107)-(SUM($E$103:M104)+SUM($E$107:M107))+M109),0)-M113</f>
        <v>0</v>
      </c>
      <c r="N114" s="85">
        <f>MIN(MAX($D$102,($D$103+$D$104+$D$107)-(SUM($E$103:N104)+SUM($E$107:N107))+N109),0)-N113</f>
        <v>0</v>
      </c>
      <c r="O114" s="85">
        <f>MIN(MAX($D$102,($D$103+$D$104+$D$107)-(SUM($E$103:O104)+SUM($E$107:O107))+O109),0)-O113</f>
        <v>0</v>
      </c>
      <c r="P114" s="85">
        <f>MIN(MAX($D$102,($D$103+$D$104+$D$107)-(SUM($E$103:P104)+SUM($E$107:P107))+P109),0)-P113</f>
        <v>0</v>
      </c>
      <c r="Q114" s="85">
        <f>MIN(MAX($D$102,($D$103+$D$104+$D$107)-(SUM($E$103:Q104)+SUM($E$107:Q107))+Q109),0)-Q113</f>
        <v>0</v>
      </c>
      <c r="R114" s="85">
        <f>MIN(MAX($D$102,($D$103+$D$104+$D$107)-(SUM($E$103:R104)+SUM($E$107:R107))+R109),0)-R113</f>
        <v>0</v>
      </c>
      <c r="S114" s="85">
        <f>MIN(MAX($D$102,($D$103+$D$104+$D$107)-(SUM($E$103:S104)+SUM($E$107:S107))+S109),0)-S113</f>
        <v>0</v>
      </c>
      <c r="T114" s="85">
        <f>MIN(MAX($D$102,($D$103+$D$104+$D$107)-(SUM($E$103:T104)+SUM($E$107:T107))+T109),0)-T113</f>
        <v>0</v>
      </c>
      <c r="U114" s="85">
        <f>MIN(MAX($D$102,($D$103+$D$104+$D$107)-(SUM($E$103:U104)+SUM($E$107:U107))+U109),0)-U113</f>
        <v>0</v>
      </c>
      <c r="V114" s="85">
        <f>MIN(MAX($D$102,($D$103+$D$104+$D$107)-(SUM($E$103:V104)+SUM($E$107:V107))+V109),0)-V113</f>
        <v>0</v>
      </c>
      <c r="W114" s="85">
        <f>MIN(MAX($D$102,($D$103+$D$104+$D$107)-(SUM($E$103:W104)+SUM($E$107:W107))+W109),0)-W113</f>
        <v>0</v>
      </c>
      <c r="X114" s="85">
        <f>MIN(MAX($D$102,($D$103+$D$104+$D$107)-(SUM($E$103:X104)+SUM($E$107:X107))+X109),0)-X113</f>
        <v>0</v>
      </c>
      <c r="Y114" s="85">
        <f>MIN(MAX($D$102,($D$103+$D$104+$D$107)-(SUM($E$103:Y104)+SUM($E$107:Y107))+Y109),0)-Y113</f>
        <v>0</v>
      </c>
      <c r="Z114" s="85">
        <f>MIN(MAX($D$102,($D$103+$D$104+$D$107)-(SUM($E$103:Z104)+SUM($E$107:Z107))+Z109),0)-Z113</f>
        <v>0</v>
      </c>
      <c r="AA114" s="85">
        <f>MIN(MAX($D$102,($D$103+$D$104+$D$107)-(SUM($E$103:AA104)+SUM($E$107:AA107))+AA109),0)-AA113</f>
        <v>0</v>
      </c>
      <c r="AB114" s="85">
        <f>MIN(MAX($D$102,($D$103+$D$104+$D$107)-(SUM($E$103:AB104)+SUM($E$107:AB107))+AB109),0)-AB113</f>
        <v>0</v>
      </c>
      <c r="AC114" s="85">
        <f>MIN(MAX($D$102,($D$103+$D$104+$D$107)-(SUM($E$103:AC104)+SUM($E$107:AC107))+AC109),0)-AC113</f>
        <v>0</v>
      </c>
      <c r="AD114" s="85">
        <f>MIN(MAX($D$102,($D$103+$D$104+$D$107)-(SUM($E$103:AD104)+SUM($E$107:AD107))+AD109),0)-AD113</f>
        <v>0</v>
      </c>
      <c r="AE114" s="85">
        <f>MIN(MAX($D$102,($D$103+$D$104+$D$107)-(SUM($E$103:AE104)+SUM($E$107:AE107))+AE109),0)-AE113</f>
        <v>0</v>
      </c>
      <c r="AF114" s="85">
        <f>MIN(MAX($D$102,($D$103+$D$104+$D$107)-(SUM($E$103:AF104)+SUM($E$107:AF107))+AF109),0)-AF113</f>
        <v>0</v>
      </c>
      <c r="AG114" s="85">
        <f>MIN(MAX($D$102,($D$103+$D$104+$D$107)-(SUM($E$103:AG104)+SUM($E$107:AG107))+AG109),0)-AG113</f>
        <v>0</v>
      </c>
      <c r="AH114" s="85">
        <f>MIN(MAX($D$102,($D$103+$D$104+$D$107)-(SUM($E$103:AH104)+SUM($E$107:AH107))+AH109),0)-AH113</f>
        <v>0</v>
      </c>
      <c r="AI114" s="85">
        <f>MIN(MAX($D$102,($D$103+$D$104+$D$107)-(SUM($E$103:AI104)+SUM($E$107:AI107))+AI109),0)-AI113</f>
        <v>0</v>
      </c>
      <c r="AJ114" s="85">
        <f>MIN(MAX($D$102,($D$103+$D$104+$D$107)-(SUM($E$103:AJ104)+SUM($E$107:AJ107))+AJ109),0)-AJ113</f>
        <v>0</v>
      </c>
      <c r="AK114" s="85">
        <f>MIN(MAX($D$102,($D$103+$D$104+$D$107)-(SUM($E$103:AK104)+SUM($E$107:AK107))+AK109),0)-AK113</f>
        <v>0</v>
      </c>
      <c r="AL114" s="85">
        <f>MIN(MAX($D$102,($D$103+$D$104+$D$107)-(SUM($E$103:AL104)+SUM($E$107:AL107))+AL109),0)-AL113</f>
        <v>0</v>
      </c>
      <c r="AM114" s="85">
        <f>MIN(MAX($D$102,($D$103+$D$104+$D$107)-(SUM($E$103:AM104)+SUM($E$107:AM107))+AM109),0)-AM113</f>
        <v>0</v>
      </c>
      <c r="AN114" s="85">
        <f>MIN(MAX($D$102,($D$103+$D$104+$D$107)-(SUM($E$103:AN104)+SUM($E$107:AN107))+AN109),0)-AN113</f>
        <v>0</v>
      </c>
      <c r="AO114" s="85">
        <f>MIN(MAX($D$102,($D$103+$D$104+$D$107)-(SUM($E$103:AO104)+SUM($E$107:AO107))+AO109),0)-AO113</f>
        <v>0</v>
      </c>
      <c r="AP114" s="85">
        <f>MIN(MAX($D$102,($D$103+$D$104+$D$107)-(SUM($E$103:AP104)+SUM($E$107:AP107))+AP109),0)-AP113</f>
        <v>0</v>
      </c>
      <c r="AQ114" s="85">
        <f>MIN(MAX($D$102,($D$103+$D$104+$D$107)-(SUM($E$103:AQ104)+SUM($E$107:AQ107))+AQ109),0)-AQ113</f>
        <v>0</v>
      </c>
      <c r="AR114" s="85">
        <f>MIN(MAX($D$102,($D$103+$D$104+$D$107)-(SUM($E$103:AR104)+SUM($E$107:AR107))+AR109),0)-AR113</f>
        <v>0</v>
      </c>
      <c r="AS114" s="85">
        <f>MIN(MAX($D$102,($D$103+$D$104+$D$107)-(SUM($E$103:AS104)+SUM($E$107:AS107))+AS109),0)-AS113</f>
        <v>0</v>
      </c>
      <c r="AT114" s="85">
        <f>MIN(MAX($D$102,($D$103+$D$104+$D$107)-(SUM($E$103:AT104)+SUM($E$107:AT107))+AT109),0)-AT113</f>
        <v>0</v>
      </c>
      <c r="AU114" s="85">
        <f>MIN(MAX($D$102,($D$103+$D$104+$D$107)-(SUM($E$103:AU104)+SUM($E$107:AU107))+AU109),0)-AU113</f>
        <v>0</v>
      </c>
      <c r="AV114" s="85">
        <f>MIN(MAX($D$102,($D$103+$D$104+$D$107)-(SUM($E$103:AV104)+SUM($E$107:AV107))+AV109),0)-AV113</f>
        <v>0</v>
      </c>
      <c r="AW114" s="85">
        <f>MIN(MAX($D$102,($D$103+$D$104+$D$107)-(SUM($E$103:AW104)+SUM($E$107:AW107))+AW109),0)-AW113</f>
        <v>0</v>
      </c>
      <c r="AX114" s="85">
        <f>MIN(MAX($D$102,($D$103+$D$104+$D$107)-(SUM($E$103:AX104)+SUM($E$107:AX107))+AX109),0)-AX113</f>
        <v>0</v>
      </c>
      <c r="AY114" s="85">
        <f>MIN(MAX($D$102,($D$103+$D$104+$D$107)-(SUM($E$103:AY104)+SUM($E$107:AY107))+AY109),0)-AY113</f>
        <v>0</v>
      </c>
      <c r="AZ114" s="85">
        <f>MIN(MAX($D$102,($D$103+$D$104+$D$107)-(SUM($E$103:AZ104)+SUM($E$107:AZ107))+AZ109),0)-AZ113</f>
        <v>0</v>
      </c>
      <c r="BA114" s="85">
        <f>MIN(MAX($D$102,($D$103+$D$104+$D$107)-(SUM($E$103:BA104)+SUM($E$107:BA107))+BA109),0)-BA113</f>
        <v>0</v>
      </c>
      <c r="BB114" s="85">
        <f>MIN(MAX($D$102,($D$103+$D$104+$D$107)-(SUM($E$103:BB104)+SUM($E$107:BB107))+BB109),0)-BB113</f>
        <v>0</v>
      </c>
      <c r="BC114" s="85">
        <f>MIN(MAX($D$102,($D$103+$D$104+$D$107)-(SUM($E$103:BC104)+SUM($E$107:BC107))+BC109),0)-BC113</f>
        <v>0</v>
      </c>
      <c r="BD114" s="85">
        <f>MIN(MAX($D$102,($D$103+$D$104+$D$107)-(SUM($E$103:BD104)+SUM($E$107:BD107))+BD109),0)-BD113</f>
        <v>0</v>
      </c>
      <c r="BE114" s="85">
        <f>MIN(MAX($D$102,($D$103+$D$104+$D$107)-(SUM($E$103:BE104)+SUM($E$107:BE107))+BE109),0)-BE113</f>
        <v>0</v>
      </c>
      <c r="BF114" s="85">
        <f>MIN(MAX($D$102,($D$103+$D$104+$D$107)-(SUM($E$103:BF104)+SUM($E$107:BF107))+BF109),0)-BF113</f>
        <v>0</v>
      </c>
      <c r="BG114" s="85">
        <f>MIN(MAX($D$102,($D$103+$D$104+$D$107)-(SUM($E$103:BG104)+SUM($E$107:BG107))+BG109),0)-BG113</f>
        <v>0</v>
      </c>
      <c r="BH114" s="85">
        <f>MIN(MAX($D$102,($D$103+$D$104+$D$107)-(SUM($E$103:BH104)+SUM($E$107:BH107))+BH109),0)-BH113</f>
        <v>0</v>
      </c>
      <c r="BI114" s="85">
        <f>MIN(MAX($D$102,($D$103+$D$104+$D$107)-(SUM($E$103:BI104)+SUM($E$107:BI107))+BI109),0)-BI113</f>
        <v>0</v>
      </c>
      <c r="BJ114" s="85">
        <f>MIN(MAX($D$102,($D$103+$D$104+$D$107)-(SUM($E$103:BJ104)+SUM($E$107:BJ107))+BJ109),0)-BJ113</f>
        <v>0</v>
      </c>
      <c r="BK114" s="85">
        <f>MIN(MAX($D$102,($D$103+$D$104+$D$107)-(SUM($E$103:BK104)+SUM($E$107:BK107))+BK109),0)-BK113</f>
        <v>0</v>
      </c>
      <c r="BL114" s="85">
        <f>MIN(MAX($D$102,($D$103+$D$104+$D$107)-(SUM($E$103:BL104)+SUM($E$107:BL107))+BL109),0)-BL113</f>
        <v>0</v>
      </c>
      <c r="BM114" s="85">
        <f>MIN(MAX($D$102,($D$103+$D$104+$D$107)-(SUM($E$103:BM104)+SUM($E$107:BM107))+BM109),0)-BM113</f>
        <v>0</v>
      </c>
      <c r="BN114" s="85">
        <f>MIN(MAX($D$102,($D$103+$D$104+$D$107)-(SUM($E$103:BN104)+SUM($E$107:BN107))+BN109),0)-BN113</f>
        <v>0</v>
      </c>
      <c r="BO114" s="85">
        <f>MIN(MAX($D$102,($D$103+$D$104+$D$107)-(SUM($E$103:BO104)+SUM($E$107:BO107))+BO109),0)-BO113</f>
        <v>0</v>
      </c>
      <c r="BP114" s="85">
        <f>MIN(MAX($D$102,($D$103+$D$104+$D$107)-(SUM($E$103:BP104)+SUM($E$107:BP107))+BP109),0)-BP113</f>
        <v>0</v>
      </c>
      <c r="BQ114" s="85">
        <f>MIN(MAX($D$102,($D$103+$D$104+$D$107)-(SUM($E$103:BQ104)+SUM($E$107:BQ107))+BQ109),0)-BQ113</f>
        <v>0</v>
      </c>
      <c r="BR114" s="85">
        <f>MIN(MAX($D$102,($D$103+$D$104+$D$107)-(SUM($E$103:BR104)+SUM($E$107:BR107))+BR109),0)-BR113</f>
        <v>0</v>
      </c>
      <c r="BS114" s="85">
        <f>MIN(MAX($D$102,($D$103+$D$104+$D$107)-(SUM($E$103:BS104)+SUM($E$107:BS107))+BS109),0)-BS113</f>
        <v>0</v>
      </c>
      <c r="BT114" s="85">
        <f>MIN(MAX($D$102,($D$103+$D$104+$D$107)-(SUM($E$103:BT104)+SUM($E$107:BT107))+BT109),0)-BT113</f>
        <v>0</v>
      </c>
      <c r="BU114" s="85">
        <f>MIN(MAX($D$102,($D$103+$D$104+$D$107)-(SUM($E$103:BU104)+SUM($E$107:BU107))+BU109),0)-BU113</f>
        <v>0</v>
      </c>
      <c r="BV114" s="85">
        <f>MIN(MAX($D$102,($D$103+$D$104+$D$107)-(SUM($E$103:BV104)+SUM($E$107:BV107))+BV109),0)-BV113</f>
        <v>0</v>
      </c>
      <c r="BW114" s="85">
        <f>MIN(MAX($D$102,($D$103+$D$104+$D$107)-(SUM($E$103:BW104)+SUM($E$107:BW107))+BW109),0)-BW113</f>
        <v>0</v>
      </c>
      <c r="BX114" s="85">
        <f>MIN(MAX($D$102,($D$103+$D$104+$D$107)-(SUM($E$103:BX104)+SUM($E$107:BX107))+BX109),0)-BX113</f>
        <v>0</v>
      </c>
      <c r="BY114" s="85">
        <f>MIN(MAX($D$102,($D$103+$D$104+$D$107)-(SUM($E$103:BY104)+SUM($E$107:BY107))+BY109),0)-BY113</f>
        <v>0</v>
      </c>
      <c r="BZ114" s="85">
        <f>MIN(MAX($D$102,($D$103+$D$104+$D$107)-(SUM($E$103:BZ104)+SUM($E$107:BZ107))+BZ109),0)-BZ113</f>
        <v>0</v>
      </c>
      <c r="CA114" s="85">
        <f>MIN(MAX($D$102,($D$103+$D$104+$D$107)-(SUM($E$103:CA104)+SUM($E$107:CA107))+CA109),0)-CA113</f>
        <v>0</v>
      </c>
      <c r="CB114" s="85">
        <f>MIN(MAX($D$102,($D$103+$D$104+$D$107)-(SUM($E$103:CB104)+SUM($E$107:CB107))+CB109),0)-CB113</f>
        <v>0</v>
      </c>
      <c r="CC114" s="85">
        <f>MIN(MAX($D$102,($D$103+$D$104+$D$107)-(SUM($E$103:CC104)+SUM($E$107:CC107))+CC109),0)-CC113</f>
        <v>0</v>
      </c>
      <c r="CD114" s="85">
        <f>MIN(MAX($D$102,($D$103+$D$104+$D$107)-(SUM($E$103:CD104)+SUM($E$107:CD107))+CD109),0)-CD113</f>
        <v>0</v>
      </c>
      <c r="CE114" s="85">
        <f>MIN(MAX($D$102,($D$103+$D$104+$D$107)-(SUM($E$103:CE104)+SUM($E$107:CE107))+CE109),0)-CE113</f>
        <v>0</v>
      </c>
      <c r="CF114" s="85">
        <f>MIN(MAX($D$102,($D$103+$D$104+$D$107)-(SUM($E$103:CF104)+SUM($E$107:CF107))+CF109),0)-CF113</f>
        <v>0</v>
      </c>
      <c r="CG114" s="85">
        <f>MIN(MAX($D$102,($D$103+$D$104+$D$107)-(SUM($E$103:CG104)+SUM($E$107:CG107))+CG109),0)-CG113</f>
        <v>0</v>
      </c>
      <c r="CH114" s="85">
        <f>MIN(MAX($D$102,($D$103+$D$104+$D$107)-(SUM($E$103:CH104)+SUM($E$107:CH107))+CH109),0)-CH113</f>
        <v>0</v>
      </c>
      <c r="CI114" s="85">
        <f>MIN(MAX($D$102,($D$103+$D$104+$D$107)-(SUM($E$103:CI104)+SUM($E$107:CI107))+CI109),0)-CI113</f>
        <v>0</v>
      </c>
      <c r="CJ114" s="85">
        <f>MIN(MAX($D$102,($D$103+$D$104+$D$107)-(SUM($E$103:CJ104)+SUM($E$107:CJ107))+CJ109),0)-CJ113</f>
        <v>0</v>
      </c>
      <c r="CK114" s="85">
        <f>MIN(MAX($D$102,($D$103+$D$104+$D$107)-(SUM($E$103:CK104)+SUM($E$107:CK107))+CK109),0)-CK113</f>
        <v>0</v>
      </c>
      <c r="CL114" s="85">
        <f>MIN(MAX($D$102,($D$103+$D$104+$D$107)-(SUM($E$103:CL104)+SUM($E$107:CL107))+CL109),0)-CL113</f>
        <v>0</v>
      </c>
      <c r="CM114" s="85">
        <f>MIN(MAX($D$102,($D$103+$D$104+$D$107)-(SUM($E$103:CM104)+SUM($E$107:CM107))+CM109),0)-CM113</f>
        <v>0</v>
      </c>
      <c r="CN114" s="85">
        <f>MIN(MAX($D$102,($D$103+$D$104+$D$107)-(SUM($E$103:CN104)+SUM($E$107:CN107))+CN109),0)-CN113</f>
        <v>0</v>
      </c>
      <c r="CO114" s="85">
        <f>MIN(MAX($D$102,($D$103+$D$104+$D$107)-(SUM($E$103:CO104)+SUM($E$107:CO107))+CO109),0)-CO113</f>
        <v>0</v>
      </c>
      <c r="CP114" s="85">
        <f>MIN(MAX($D$102,($D$103+$D$104+$D$107)-(SUM($E$103:CP104)+SUM($E$107:CP107))+CP109),0)-CP113</f>
        <v>0</v>
      </c>
      <c r="CQ114" s="85">
        <f>MIN(MAX($D$102,($D$103+$D$104+$D$107)-(SUM($E$103:CQ104)+SUM($E$107:CQ107))+CQ109),0)-CQ113</f>
        <v>0</v>
      </c>
      <c r="CR114" s="85">
        <f>MIN(MAX($D$102,($D$103+$D$104+$D$107)-(SUM($E$103:CR104)+SUM($E$107:CR107))+CR109),0)-CR113</f>
        <v>0</v>
      </c>
      <c r="CS114" s="85">
        <f>MIN(MAX($D$102,($D$103+$D$104+$D$107)-(SUM($E$103:CS104)+SUM($E$107:CS107))+CS109),0)-CS113</f>
        <v>0</v>
      </c>
      <c r="CT114" s="85">
        <f>MIN(MAX($D$102,($D$103+$D$104+$D$107)-(SUM($E$103:CT104)+SUM($E$107:CT107))+CT109),0)-CT113</f>
        <v>0</v>
      </c>
      <c r="CU114" s="85">
        <f>MIN(MAX($D$102,($D$103+$D$104+$D$107)-(SUM($E$103:CU104)+SUM($E$107:CU107))+CU109),0)-CU113</f>
        <v>0</v>
      </c>
      <c r="CV114" s="85">
        <f>MIN(MAX($D$102,($D$103+$D$104+$D$107)-(SUM($E$103:CV104)+SUM($E$107:CV107))+CV109),0)-CV113</f>
        <v>0</v>
      </c>
      <c r="CW114" s="85">
        <f>MIN(MAX($D$102,($D$103+$D$104+$D$107)-(SUM($E$103:CW104)+SUM($E$107:CW107))+CW109),0)-CW113</f>
        <v>0</v>
      </c>
      <c r="CX114" s="85">
        <f>MIN(MAX($D$102,($D$103+$D$104+$D$107)-(SUM($E$103:CX104)+SUM($E$107:CX107))+CX109),0)-CX113</f>
        <v>0</v>
      </c>
      <c r="CY114" s="85">
        <f>MIN(MAX($D$102,($D$103+$D$104+$D$107)-(SUM($E$103:CY104)+SUM($E$107:CY107))+CY109),0)-CY113</f>
        <v>0</v>
      </c>
      <c r="CZ114" s="85">
        <f>MIN(MAX($D$102,($D$103+$D$104+$D$107)-(SUM($E$103:CZ104)+SUM($E$107:CZ107))+CZ109),0)-CZ113</f>
        <v>0</v>
      </c>
      <c r="DA114" s="85">
        <f>MIN(MAX($D$102,($D$103+$D$104+$D$107)-(SUM($E$103:DA104)+SUM($E$107:DA107))+DA109),0)-DA113</f>
        <v>0</v>
      </c>
      <c r="DB114" s="85">
        <f>MIN(MAX($D$102,($D$103+$D$104+$D$107)-(SUM($E$103:DB104)+SUM($E$107:DB107))+DB109),0)-DB113</f>
        <v>0</v>
      </c>
      <c r="DC114" s="85">
        <f>MIN(MAX($D$102,($D$103+$D$104+$D$107)-(SUM($E$103:DC104)+SUM($E$107:DC107))+DC109),0)-DC113</f>
        <v>0</v>
      </c>
      <c r="DD114" s="85">
        <f>MIN(MAX($D$102,($D$103+$D$104+$D$107)-(SUM($E$103:DD104)+SUM($E$107:DD107))+DD109),0)-DD113</f>
        <v>0</v>
      </c>
      <c r="DE114" s="85">
        <f>MIN(MAX($D$102,($D$103+$D$104+$D$107)-(SUM($E$103:DE104)+SUM($E$107:DE107))+DE109),0)-DE113</f>
        <v>0</v>
      </c>
      <c r="DF114" s="85">
        <f>MIN(MAX($D$102,($D$103+$D$104+$D$107)-(SUM($E$103:DF104)+SUM($E$107:DF107))+DF109),0)-DF113</f>
        <v>0</v>
      </c>
      <c r="DG114" s="85">
        <f>MIN(MAX($D$102,($D$103+$D$104+$D$107)-(SUM($E$103:DG104)+SUM($E$107:DG107))+DG109),0)-DG113</f>
        <v>0</v>
      </c>
      <c r="DH114" s="85">
        <f>MIN(MAX($D$102,($D$103+$D$104+$D$107)-(SUM($E$103:DH104)+SUM($E$107:DH107))+DH109),0)-DH113</f>
        <v>0</v>
      </c>
      <c r="DI114" s="85">
        <f>MIN(MAX($D$102,($D$103+$D$104+$D$107)-(SUM($E$103:DI104)+SUM($E$107:DI107))+DI109),0)-DI113</f>
        <v>0</v>
      </c>
      <c r="DJ114" s="85">
        <f>MIN(MAX($D$102,($D$103+$D$104+$D$107)-(SUM($E$103:DJ104)+SUM($E$107:DJ107))+DJ109),0)-DJ113</f>
        <v>0</v>
      </c>
      <c r="DK114" s="85">
        <f>MIN(MAX($D$102,($D$103+$D$104+$D$107)-(SUM($E$103:DK104)+SUM($E$107:DK107))+DK109),0)-DK113</f>
        <v>0</v>
      </c>
      <c r="DL114" s="85">
        <f>MIN(MAX($D$102,($D$103+$D$104+$D$107)-(SUM($E$103:DL104)+SUM($E$107:DL107))+DL109),0)-DL113</f>
        <v>0</v>
      </c>
      <c r="DM114" s="85">
        <f>MIN(MAX($D$102,($D$103+$D$104+$D$107)-(SUM($E$103:DM104)+SUM($E$107:DM107))+DM109),0)-DM113</f>
        <v>0</v>
      </c>
      <c r="DN114" s="85">
        <f>MIN(MAX($D$102,($D$103+$D$104+$D$107)-(SUM($E$103:DN104)+SUM($E$107:DN107))+DN109),0)-DN113</f>
        <v>0</v>
      </c>
      <c r="DO114" s="85">
        <f>MIN(MAX($D$102,($D$103+$D$104+$D$107)-(SUM($E$103:DO104)+SUM($E$107:DO107))+DO109),0)-DO113</f>
        <v>0</v>
      </c>
      <c r="DP114" s="85">
        <f>MIN(MAX($D$102,($D$103+$D$104+$D$107)-(SUM($E$103:DP104)+SUM($E$107:DP107))+DP109),0)-DP113</f>
        <v>0</v>
      </c>
      <c r="DQ114" s="85">
        <f>MIN(MAX($D$102,($D$103+$D$104+$D$107)-(SUM($E$103:DQ104)+SUM($E$107:DQ107))+DQ109),0)-DQ113</f>
        <v>0</v>
      </c>
      <c r="DR114" s="85">
        <f>MIN(MAX($D$102,($D$103+$D$104+$D$107)-(SUM($E$103:DR104)+SUM($E$107:DR107))+DR109),0)-DR113</f>
        <v>0</v>
      </c>
      <c r="DS114" s="85">
        <f>MIN(MAX($D$102,($D$103+$D$104+$D$107)-(SUM($E$103:DS104)+SUM($E$107:DS107))+DS109),0)-DS113</f>
        <v>0</v>
      </c>
      <c r="DT114" s="85">
        <f>MIN(MAX($D$102,($D$103+$D$104+$D$107)-(SUM($E$103:DT104)+SUM($E$107:DT107))+DT109),0)-DT113</f>
        <v>0</v>
      </c>
    </row>
    <row r="115" spans="2:124" s="35" customFormat="1" x14ac:dyDescent="0.3">
      <c r="B115" s="36" t="s">
        <v>554</v>
      </c>
      <c r="C115" s="63" t="s">
        <v>99</v>
      </c>
      <c r="D115" s="94">
        <f>MIN(E115:DT115)</f>
        <v>0</v>
      </c>
      <c r="E115" s="85">
        <v>0</v>
      </c>
      <c r="F115" s="85">
        <f>IF(E120&lt;0,E120,0)</f>
        <v>0</v>
      </c>
      <c r="G115" s="85">
        <f t="shared" ref="G115:BC115" si="652">IF(F120&lt;0,F120,0)</f>
        <v>0</v>
      </c>
      <c r="H115" s="85">
        <f t="shared" si="652"/>
        <v>0</v>
      </c>
      <c r="I115" s="85">
        <f t="shared" si="652"/>
        <v>0</v>
      </c>
      <c r="J115" s="85">
        <f t="shared" si="652"/>
        <v>0</v>
      </c>
      <c r="K115" s="85">
        <f t="shared" si="652"/>
        <v>0</v>
      </c>
      <c r="L115" s="85">
        <f t="shared" si="652"/>
        <v>0</v>
      </c>
      <c r="M115" s="85">
        <f t="shared" si="652"/>
        <v>0</v>
      </c>
      <c r="N115" s="85">
        <f t="shared" si="652"/>
        <v>0</v>
      </c>
      <c r="O115" s="85">
        <f t="shared" si="652"/>
        <v>0</v>
      </c>
      <c r="P115" s="85">
        <f t="shared" si="652"/>
        <v>0</v>
      </c>
      <c r="Q115" s="85">
        <f t="shared" si="652"/>
        <v>0</v>
      </c>
      <c r="R115" s="85">
        <f t="shared" si="652"/>
        <v>0</v>
      </c>
      <c r="S115" s="85">
        <f t="shared" si="652"/>
        <v>0</v>
      </c>
      <c r="T115" s="85">
        <f t="shared" si="652"/>
        <v>0</v>
      </c>
      <c r="U115" s="85">
        <f t="shared" si="652"/>
        <v>0</v>
      </c>
      <c r="V115" s="85">
        <f t="shared" si="652"/>
        <v>0</v>
      </c>
      <c r="W115" s="85">
        <f t="shared" si="652"/>
        <v>0</v>
      </c>
      <c r="X115" s="85">
        <f t="shared" si="652"/>
        <v>0</v>
      </c>
      <c r="Y115" s="85">
        <f t="shared" si="652"/>
        <v>0</v>
      </c>
      <c r="Z115" s="85">
        <f t="shared" si="652"/>
        <v>0</v>
      </c>
      <c r="AA115" s="85">
        <f t="shared" si="652"/>
        <v>0</v>
      </c>
      <c r="AB115" s="85">
        <f t="shared" si="652"/>
        <v>0</v>
      </c>
      <c r="AC115" s="85">
        <f t="shared" si="652"/>
        <v>0</v>
      </c>
      <c r="AD115" s="85">
        <f t="shared" si="652"/>
        <v>0</v>
      </c>
      <c r="AE115" s="85">
        <f t="shared" si="652"/>
        <v>0</v>
      </c>
      <c r="AF115" s="85">
        <f t="shared" si="652"/>
        <v>0</v>
      </c>
      <c r="AG115" s="85">
        <f t="shared" si="652"/>
        <v>0</v>
      </c>
      <c r="AH115" s="85">
        <f t="shared" si="652"/>
        <v>0</v>
      </c>
      <c r="AI115" s="85">
        <f t="shared" si="652"/>
        <v>0</v>
      </c>
      <c r="AJ115" s="85">
        <f t="shared" si="652"/>
        <v>0</v>
      </c>
      <c r="AK115" s="85">
        <f t="shared" si="652"/>
        <v>0</v>
      </c>
      <c r="AL115" s="85">
        <f t="shared" si="652"/>
        <v>0</v>
      </c>
      <c r="AM115" s="85">
        <f t="shared" si="652"/>
        <v>0</v>
      </c>
      <c r="AN115" s="85">
        <f t="shared" si="652"/>
        <v>0</v>
      </c>
      <c r="AO115" s="85">
        <f t="shared" si="652"/>
        <v>0</v>
      </c>
      <c r="AP115" s="85">
        <f t="shared" si="652"/>
        <v>0</v>
      </c>
      <c r="AQ115" s="85">
        <f t="shared" si="652"/>
        <v>0</v>
      </c>
      <c r="AR115" s="85">
        <f t="shared" si="652"/>
        <v>0</v>
      </c>
      <c r="AS115" s="85">
        <f t="shared" si="652"/>
        <v>0</v>
      </c>
      <c r="AT115" s="85">
        <f t="shared" si="652"/>
        <v>0</v>
      </c>
      <c r="AU115" s="85">
        <f t="shared" si="652"/>
        <v>0</v>
      </c>
      <c r="AV115" s="85">
        <f t="shared" si="652"/>
        <v>0</v>
      </c>
      <c r="AW115" s="85">
        <f t="shared" si="652"/>
        <v>0</v>
      </c>
      <c r="AX115" s="85">
        <f t="shared" si="652"/>
        <v>0</v>
      </c>
      <c r="AY115" s="85">
        <f t="shared" si="652"/>
        <v>0</v>
      </c>
      <c r="AZ115" s="85">
        <f t="shared" si="652"/>
        <v>0</v>
      </c>
      <c r="BA115" s="85">
        <f t="shared" si="652"/>
        <v>0</v>
      </c>
      <c r="BB115" s="85">
        <f t="shared" si="652"/>
        <v>0</v>
      </c>
      <c r="BC115" s="85">
        <f t="shared" si="652"/>
        <v>0</v>
      </c>
      <c r="BD115" s="85">
        <f t="shared" ref="BD115" si="653">IF(BC120&lt;0,BC120,0)</f>
        <v>0</v>
      </c>
      <c r="BE115" s="85">
        <f t="shared" ref="BE115" si="654">IF(BD120&lt;0,BD120,0)</f>
        <v>0</v>
      </c>
      <c r="BF115" s="85">
        <f t="shared" ref="BF115" si="655">IF(BE120&lt;0,BE120,0)</f>
        <v>0</v>
      </c>
      <c r="BG115" s="85">
        <f t="shared" ref="BG115" si="656">IF(BF120&lt;0,BF120,0)</f>
        <v>0</v>
      </c>
      <c r="BH115" s="85">
        <f t="shared" ref="BH115" si="657">IF(BG120&lt;0,BG120,0)</f>
        <v>0</v>
      </c>
      <c r="BI115" s="85">
        <f t="shared" ref="BI115" si="658">IF(BH120&lt;0,BH120,0)</f>
        <v>0</v>
      </c>
      <c r="BJ115" s="85">
        <f t="shared" ref="BJ115" si="659">IF(BI120&lt;0,BI120,0)</f>
        <v>0</v>
      </c>
      <c r="BK115" s="85">
        <f t="shared" ref="BK115" si="660">IF(BJ120&lt;0,BJ120,0)</f>
        <v>0</v>
      </c>
      <c r="BL115" s="85">
        <f t="shared" ref="BL115" si="661">IF(BK120&lt;0,BK120,0)</f>
        <v>0</v>
      </c>
      <c r="BM115" s="85">
        <f t="shared" ref="BM115" si="662">IF(BL120&lt;0,BL120,0)</f>
        <v>0</v>
      </c>
      <c r="BN115" s="85">
        <f t="shared" ref="BN115" si="663">IF(BM120&lt;0,BM120,0)</f>
        <v>0</v>
      </c>
      <c r="BO115" s="85">
        <f t="shared" ref="BO115" si="664">IF(BN120&lt;0,BN120,0)</f>
        <v>0</v>
      </c>
      <c r="BP115" s="85">
        <f t="shared" ref="BP115" si="665">IF(BO120&lt;0,BO120,0)</f>
        <v>0</v>
      </c>
      <c r="BQ115" s="85">
        <f t="shared" ref="BQ115" si="666">IF(BP120&lt;0,BP120,0)</f>
        <v>0</v>
      </c>
      <c r="BR115" s="85">
        <f t="shared" ref="BR115" si="667">IF(BQ120&lt;0,BQ120,0)</f>
        <v>0</v>
      </c>
      <c r="BS115" s="85">
        <f t="shared" ref="BS115" si="668">IF(BR120&lt;0,BR120,0)</f>
        <v>0</v>
      </c>
      <c r="BT115" s="85">
        <f t="shared" ref="BT115" si="669">IF(BS120&lt;0,BS120,0)</f>
        <v>0</v>
      </c>
      <c r="BU115" s="85">
        <f t="shared" ref="BU115" si="670">IF(BT120&lt;0,BT120,0)</f>
        <v>0</v>
      </c>
      <c r="BV115" s="85">
        <f t="shared" ref="BV115" si="671">IF(BU120&lt;0,BU120,0)</f>
        <v>0</v>
      </c>
      <c r="BW115" s="85">
        <f t="shared" ref="BW115" si="672">IF(BV120&lt;0,BV120,0)</f>
        <v>0</v>
      </c>
      <c r="BX115" s="85">
        <f t="shared" ref="BX115" si="673">IF(BW120&lt;0,BW120,0)</f>
        <v>0</v>
      </c>
      <c r="BY115" s="85">
        <f t="shared" ref="BY115" si="674">IF(BX120&lt;0,BX120,0)</f>
        <v>0</v>
      </c>
      <c r="BZ115" s="85">
        <f t="shared" ref="BZ115" si="675">IF(BY120&lt;0,BY120,0)</f>
        <v>0</v>
      </c>
      <c r="CA115" s="85">
        <f t="shared" ref="CA115" si="676">IF(BZ120&lt;0,BZ120,0)</f>
        <v>0</v>
      </c>
      <c r="CB115" s="85">
        <f t="shared" ref="CB115" si="677">IF(CA120&lt;0,CA120,0)</f>
        <v>0</v>
      </c>
      <c r="CC115" s="85">
        <f t="shared" ref="CC115" si="678">IF(CB120&lt;0,CB120,0)</f>
        <v>0</v>
      </c>
      <c r="CD115" s="85">
        <f t="shared" ref="CD115" si="679">IF(CC120&lt;0,CC120,0)</f>
        <v>0</v>
      </c>
      <c r="CE115" s="85">
        <f t="shared" ref="CE115" si="680">IF(CD120&lt;0,CD120,0)</f>
        <v>0</v>
      </c>
      <c r="CF115" s="85">
        <f t="shared" ref="CF115" si="681">IF(CE120&lt;0,CE120,0)</f>
        <v>0</v>
      </c>
      <c r="CG115" s="85">
        <f t="shared" ref="CG115" si="682">IF(CF120&lt;0,CF120,0)</f>
        <v>0</v>
      </c>
      <c r="CH115" s="85">
        <f t="shared" ref="CH115" si="683">IF(CG120&lt;0,CG120,0)</f>
        <v>0</v>
      </c>
      <c r="CI115" s="85">
        <f t="shared" ref="CI115" si="684">IF(CH120&lt;0,CH120,0)</f>
        <v>0</v>
      </c>
      <c r="CJ115" s="85">
        <f t="shared" ref="CJ115" si="685">IF(CI120&lt;0,CI120,0)</f>
        <v>0</v>
      </c>
      <c r="CK115" s="85">
        <f t="shared" ref="CK115" si="686">IF(CJ120&lt;0,CJ120,0)</f>
        <v>0</v>
      </c>
      <c r="CL115" s="85">
        <f t="shared" ref="CL115" si="687">IF(CK120&lt;0,CK120,0)</f>
        <v>0</v>
      </c>
      <c r="CM115" s="85">
        <f t="shared" ref="CM115" si="688">IF(CL120&lt;0,CL120,0)</f>
        <v>0</v>
      </c>
      <c r="CN115" s="85">
        <f t="shared" ref="CN115" si="689">IF(CM120&lt;0,CM120,0)</f>
        <v>0</v>
      </c>
      <c r="CO115" s="85">
        <f t="shared" ref="CO115" si="690">IF(CN120&lt;0,CN120,0)</f>
        <v>0</v>
      </c>
      <c r="CP115" s="85">
        <f t="shared" ref="CP115" si="691">IF(CO120&lt;0,CO120,0)</f>
        <v>0</v>
      </c>
      <c r="CQ115" s="85">
        <f t="shared" ref="CQ115" si="692">IF(CP120&lt;0,CP120,0)</f>
        <v>0</v>
      </c>
      <c r="CR115" s="85">
        <f t="shared" ref="CR115" si="693">IF(CQ120&lt;0,CQ120,0)</f>
        <v>0</v>
      </c>
      <c r="CS115" s="85">
        <f t="shared" ref="CS115" si="694">IF(CR120&lt;0,CR120,0)</f>
        <v>0</v>
      </c>
      <c r="CT115" s="85">
        <f t="shared" ref="CT115" si="695">IF(CS120&lt;0,CS120,0)</f>
        <v>0</v>
      </c>
      <c r="CU115" s="85">
        <f t="shared" ref="CU115" si="696">IF(CT120&lt;0,CT120,0)</f>
        <v>0</v>
      </c>
      <c r="CV115" s="85">
        <f t="shared" ref="CV115" si="697">IF(CU120&lt;0,CU120,0)</f>
        <v>0</v>
      </c>
      <c r="CW115" s="85">
        <f t="shared" ref="CW115" si="698">IF(CV120&lt;0,CV120,0)</f>
        <v>0</v>
      </c>
      <c r="CX115" s="85">
        <f t="shared" ref="CX115" si="699">IF(CW120&lt;0,CW120,0)</f>
        <v>0</v>
      </c>
      <c r="CY115" s="85">
        <f t="shared" ref="CY115" si="700">IF(CX120&lt;0,CX120,0)</f>
        <v>0</v>
      </c>
      <c r="CZ115" s="85">
        <f t="shared" ref="CZ115" si="701">IF(CY120&lt;0,CY120,0)</f>
        <v>0</v>
      </c>
      <c r="DA115" s="85">
        <f t="shared" ref="DA115" si="702">IF(CZ120&lt;0,CZ120,0)</f>
        <v>0</v>
      </c>
      <c r="DB115" s="85">
        <f t="shared" ref="DB115" si="703">IF(DA120&lt;0,DA120,0)</f>
        <v>0</v>
      </c>
      <c r="DC115" s="85">
        <f t="shared" ref="DC115" si="704">IF(DB120&lt;0,DB120,0)</f>
        <v>0</v>
      </c>
      <c r="DD115" s="85">
        <f t="shared" ref="DD115" si="705">IF(DC120&lt;0,DC120,0)</f>
        <v>0</v>
      </c>
      <c r="DE115" s="85">
        <f t="shared" ref="DE115" si="706">IF(DD120&lt;0,DD120,0)</f>
        <v>0</v>
      </c>
      <c r="DF115" s="85">
        <f t="shared" ref="DF115" si="707">IF(DE120&lt;0,DE120,0)</f>
        <v>0</v>
      </c>
      <c r="DG115" s="85">
        <f t="shared" ref="DG115" si="708">IF(DF120&lt;0,DF120,0)</f>
        <v>0</v>
      </c>
      <c r="DH115" s="85">
        <f t="shared" ref="DH115" si="709">IF(DG120&lt;0,DG120,0)</f>
        <v>0</v>
      </c>
      <c r="DI115" s="85">
        <f t="shared" ref="DI115" si="710">IF(DH120&lt;0,DH120,0)</f>
        <v>0</v>
      </c>
      <c r="DJ115" s="85">
        <f t="shared" ref="DJ115" si="711">IF(DI120&lt;0,DI120,0)</f>
        <v>0</v>
      </c>
      <c r="DK115" s="85">
        <f t="shared" ref="DK115" si="712">IF(DJ120&lt;0,DJ120,0)</f>
        <v>0</v>
      </c>
      <c r="DL115" s="85">
        <f t="shared" ref="DL115" si="713">IF(DK120&lt;0,DK120,0)</f>
        <v>0</v>
      </c>
      <c r="DM115" s="85">
        <f t="shared" ref="DM115" si="714">IF(DL120&lt;0,DL120,0)</f>
        <v>0</v>
      </c>
      <c r="DN115" s="85">
        <f t="shared" ref="DN115" si="715">IF(DM120&lt;0,DM120,0)</f>
        <v>0</v>
      </c>
      <c r="DO115" s="85">
        <f t="shared" ref="DO115" si="716">IF(DN120&lt;0,DN120,0)</f>
        <v>0</v>
      </c>
      <c r="DP115" s="85">
        <f t="shared" ref="DP115" si="717">IF(DO120&lt;0,DO120,0)</f>
        <v>0</v>
      </c>
      <c r="DQ115" s="85">
        <f t="shared" ref="DQ115" si="718">IF(DP120&lt;0,DP120,0)</f>
        <v>0</v>
      </c>
      <c r="DR115" s="85">
        <f t="shared" ref="DR115" si="719">IF(DQ120&lt;0,DQ120,0)</f>
        <v>0</v>
      </c>
      <c r="DS115" s="85">
        <f t="shared" ref="DS115" si="720">IF(DR120&lt;0,DR120,0)</f>
        <v>0</v>
      </c>
      <c r="DT115" s="85">
        <f t="shared" ref="DT115" si="721">IF(DS120&lt;0,DS120,0)</f>
        <v>0</v>
      </c>
    </row>
    <row r="116" spans="2:124" s="35" customFormat="1" x14ac:dyDescent="0.3">
      <c r="B116" s="36" t="s">
        <v>551</v>
      </c>
      <c r="C116" s="63" t="s">
        <v>100</v>
      </c>
      <c r="D116" s="94">
        <f>SUM(E116:DT116)</f>
        <v>0</v>
      </c>
      <c r="E116" s="85"/>
      <c r="F116" s="85"/>
      <c r="G116" s="85">
        <f>G114*(Overview!$B$61/4)</f>
        <v>0</v>
      </c>
      <c r="H116" s="85"/>
      <c r="I116" s="85"/>
      <c r="J116" s="85">
        <f>J114*(Overview!$B$61/4)</f>
        <v>0</v>
      </c>
      <c r="K116" s="85"/>
      <c r="L116" s="85"/>
      <c r="M116" s="85">
        <f>M114*(Overview!$B$61/4)</f>
        <v>0</v>
      </c>
      <c r="N116" s="85"/>
      <c r="O116" s="85"/>
      <c r="P116" s="85">
        <f>P114*(Overview!$B$61/4)</f>
        <v>0</v>
      </c>
      <c r="Q116" s="85"/>
      <c r="R116" s="85"/>
      <c r="S116" s="85">
        <f>S114*(Overview!$B$61/4)</f>
        <v>0</v>
      </c>
      <c r="T116" s="85"/>
      <c r="U116" s="85"/>
      <c r="V116" s="85">
        <f>V114*(Overview!$B$61/4)</f>
        <v>0</v>
      </c>
      <c r="W116" s="85"/>
      <c r="X116" s="85"/>
      <c r="Y116" s="85">
        <f>Y114*(Overview!$B$61/4)</f>
        <v>0</v>
      </c>
      <c r="Z116" s="85"/>
      <c r="AA116" s="85"/>
      <c r="AB116" s="85">
        <f>AB114*(Overview!$B$61/4)</f>
        <v>0</v>
      </c>
      <c r="AC116" s="85"/>
      <c r="AD116" s="85"/>
      <c r="AE116" s="85">
        <f>AE114*(Overview!$B$61/4)</f>
        <v>0</v>
      </c>
      <c r="AF116" s="85"/>
      <c r="AG116" s="85"/>
      <c r="AH116" s="85">
        <f>AH114*(Overview!$B$61/4)</f>
        <v>0</v>
      </c>
      <c r="AI116" s="85"/>
      <c r="AJ116" s="85"/>
      <c r="AK116" s="85">
        <f>AK114*(Overview!$B$61/4)</f>
        <v>0</v>
      </c>
      <c r="AL116" s="85"/>
      <c r="AM116" s="85"/>
      <c r="AN116" s="85">
        <f>AN114*(Overview!$B$61/4)</f>
        <v>0</v>
      </c>
      <c r="AO116" s="85"/>
      <c r="AP116" s="85"/>
      <c r="AQ116" s="85">
        <f>AQ114*(Overview!$B$61/4)</f>
        <v>0</v>
      </c>
      <c r="AR116" s="85"/>
      <c r="AS116" s="85"/>
      <c r="AT116" s="85">
        <f>AT114*(Overview!$B$61/4)</f>
        <v>0</v>
      </c>
      <c r="AU116" s="85"/>
      <c r="AV116" s="85"/>
      <c r="AW116" s="85">
        <f>AW114*(Overview!$B$61/4)</f>
        <v>0</v>
      </c>
      <c r="AX116" s="85"/>
      <c r="AY116" s="85"/>
      <c r="AZ116" s="85">
        <f>AZ114*(Overview!$B$61/4)</f>
        <v>0</v>
      </c>
      <c r="BA116" s="85"/>
      <c r="BB116" s="85"/>
      <c r="BC116" s="85">
        <f>BC114*(Overview!$B$61/4)</f>
        <v>0</v>
      </c>
      <c r="BD116" s="85"/>
      <c r="BE116" s="85"/>
      <c r="BF116" s="85">
        <f>BF114*(Overview!$B$61/4)</f>
        <v>0</v>
      </c>
      <c r="BG116" s="85"/>
      <c r="BH116" s="85"/>
      <c r="BI116" s="85">
        <f>BI114*(Overview!$B$61/4)</f>
        <v>0</v>
      </c>
      <c r="BJ116" s="85"/>
      <c r="BK116" s="85"/>
      <c r="BL116" s="85">
        <f>BL114*(Overview!$B$61/4)</f>
        <v>0</v>
      </c>
      <c r="BM116" s="85"/>
      <c r="BN116" s="85"/>
      <c r="BO116" s="85">
        <f>BO114*(Overview!$B$61/4)</f>
        <v>0</v>
      </c>
      <c r="BP116" s="85"/>
      <c r="BQ116" s="85"/>
      <c r="BR116" s="85">
        <f>BR114*(Overview!$B$61/4)</f>
        <v>0</v>
      </c>
      <c r="BS116" s="85"/>
      <c r="BT116" s="85"/>
      <c r="BU116" s="85">
        <f>BU114*(Overview!$B$61/4)</f>
        <v>0</v>
      </c>
      <c r="BV116" s="85"/>
      <c r="BW116" s="85"/>
      <c r="BX116" s="85">
        <f>BX114*(Overview!$B$61/4)</f>
        <v>0</v>
      </c>
      <c r="BY116" s="85"/>
      <c r="BZ116" s="85"/>
      <c r="CA116" s="85">
        <f>CA114*(Overview!$B$61/4)</f>
        <v>0</v>
      </c>
      <c r="CB116" s="85"/>
      <c r="CC116" s="85"/>
      <c r="CD116" s="85">
        <f>CD114*(Overview!$B$61/4)</f>
        <v>0</v>
      </c>
      <c r="CE116" s="85"/>
      <c r="CF116" s="85"/>
      <c r="CG116" s="85">
        <f>CG114*(Overview!$B$61/4)</f>
        <v>0</v>
      </c>
      <c r="CH116" s="85"/>
      <c r="CI116" s="85"/>
      <c r="CJ116" s="85">
        <f>CJ114*(Overview!$B$61/4)</f>
        <v>0</v>
      </c>
      <c r="CK116" s="85"/>
      <c r="CL116" s="85"/>
      <c r="CM116" s="85">
        <f>CM114*(Overview!$B$61/4)</f>
        <v>0</v>
      </c>
      <c r="CN116" s="85"/>
      <c r="CO116" s="85"/>
      <c r="CP116" s="85">
        <f>CP114*(Overview!$B$61/4)</f>
        <v>0</v>
      </c>
      <c r="CQ116" s="85"/>
      <c r="CR116" s="85"/>
      <c r="CS116" s="85">
        <f>CS114*(Overview!$B$61/4)</f>
        <v>0</v>
      </c>
      <c r="CT116" s="85"/>
      <c r="CU116" s="85"/>
      <c r="CV116" s="85">
        <f>CV114*(Overview!$B$61/4)</f>
        <v>0</v>
      </c>
      <c r="CW116" s="85"/>
      <c r="CX116" s="85"/>
      <c r="CY116" s="85">
        <f>CY114*(Overview!$B$61/4)</f>
        <v>0</v>
      </c>
      <c r="CZ116" s="85"/>
      <c r="DA116" s="85"/>
      <c r="DB116" s="85">
        <f>DB114*(Overview!$B$61/4)</f>
        <v>0</v>
      </c>
      <c r="DC116" s="85"/>
      <c r="DD116" s="85"/>
      <c r="DE116" s="85">
        <f>DE114*(Overview!$B$61/4)</f>
        <v>0</v>
      </c>
      <c r="DF116" s="85"/>
      <c r="DG116" s="85"/>
      <c r="DH116" s="85">
        <f>DH114*(Overview!$B$61/4)</f>
        <v>0</v>
      </c>
      <c r="DI116" s="85"/>
      <c r="DJ116" s="85"/>
      <c r="DK116" s="85">
        <f>DK114*(Overview!$B$61/4)</f>
        <v>0</v>
      </c>
      <c r="DL116" s="85"/>
      <c r="DM116" s="85"/>
      <c r="DN116" s="85">
        <f>DN114*(Overview!$B$61/4)</f>
        <v>0</v>
      </c>
      <c r="DO116" s="85"/>
      <c r="DP116" s="85"/>
      <c r="DQ116" s="85">
        <f>DQ114*(Overview!$B$61/4)</f>
        <v>0</v>
      </c>
      <c r="DR116" s="85"/>
      <c r="DS116" s="85"/>
      <c r="DT116" s="85">
        <f>DT114*(Overview!$B$61/4)</f>
        <v>0</v>
      </c>
    </row>
    <row r="117" spans="2:124" s="35" customFormat="1" x14ac:dyDescent="0.3">
      <c r="B117" s="36" t="s">
        <v>163</v>
      </c>
      <c r="C117" s="63" t="s">
        <v>100</v>
      </c>
      <c r="D117" s="94">
        <f>SUM(E117:DT117)</f>
        <v>0</v>
      </c>
      <c r="E117" s="85">
        <v>0</v>
      </c>
      <c r="F117" s="85">
        <f>IF(E120&lt;0,(E120*(Overview!$B$60+Overview!$B$59))/12,0)</f>
        <v>0</v>
      </c>
      <c r="G117" s="85">
        <f>IF(F120&lt;0,(F120*(Overview!$B$60+Overview!$B$59))/12,0)</f>
        <v>0</v>
      </c>
      <c r="H117" s="85">
        <f>IF(G120&lt;0,(G120*(Overview!$B$60+Overview!$B$59))/12,0)</f>
        <v>0</v>
      </c>
      <c r="I117" s="85">
        <f>IF(H120&lt;0,(H120*(Overview!$B$60+Overview!$B$59))/12,0)</f>
        <v>0</v>
      </c>
      <c r="J117" s="85">
        <f>IF(I120&lt;0,(I120*(Overview!$B$60+Overview!$B$59))/12,0)</f>
        <v>0</v>
      </c>
      <c r="K117" s="85">
        <f>IF(J120&lt;0,(J120*(Overview!$B$60+Overview!$B$59))/12,0)</f>
        <v>0</v>
      </c>
      <c r="L117" s="85">
        <f>IF(K120&lt;0,(K120*(Overview!$B$60+Overview!$B$59))/12,0)</f>
        <v>0</v>
      </c>
      <c r="M117" s="85">
        <f>IF(L120&lt;0,(L120*(Overview!$B$60+Overview!$B$59))/12,0)</f>
        <v>0</v>
      </c>
      <c r="N117" s="85">
        <f>IF(M120&lt;0,(M120*(Overview!$B$60+Overview!$B$59))/12,0)</f>
        <v>0</v>
      </c>
      <c r="O117" s="85">
        <f>IF(N120&lt;0,(N120*(Overview!$B$60+Overview!$B$59))/12,0)</f>
        <v>0</v>
      </c>
      <c r="P117" s="85">
        <f>IF(O120&lt;0,(O120*(Overview!$B$60+Overview!$B$59))/12,0)</f>
        <v>0</v>
      </c>
      <c r="Q117" s="85">
        <f>IF(P120&lt;0,(P120*(Overview!$B$60+Overview!$B$59))/12,0)</f>
        <v>0</v>
      </c>
      <c r="R117" s="85">
        <f>IF(Q120&lt;0,(Q120*(Overview!$B$60+Overview!$B$59))/12,0)</f>
        <v>0</v>
      </c>
      <c r="S117" s="85">
        <f>IF(R120&lt;0,(R120*(Overview!$B$60+Overview!$B$59))/12,0)</f>
        <v>0</v>
      </c>
      <c r="T117" s="85">
        <f>IF(S120&lt;0,(S120*(Overview!$B$60+Overview!$B$59))/12,0)</f>
        <v>0</v>
      </c>
      <c r="U117" s="85">
        <f>IF(T120&lt;0,(T120*(Overview!$B$60+Overview!$B$59))/12,0)</f>
        <v>0</v>
      </c>
      <c r="V117" s="85">
        <f>IF(U120&lt;0,(U120*(Overview!$B$60+Overview!$B$59))/12,0)</f>
        <v>0</v>
      </c>
      <c r="W117" s="85">
        <f>IF(V120&lt;0,(V120*(Overview!$B$60+Overview!$B$59))/12,0)</f>
        <v>0</v>
      </c>
      <c r="X117" s="85">
        <f>IF(W120&lt;0,(W120*(Overview!$B$60+Overview!$B$59))/12,0)</f>
        <v>0</v>
      </c>
      <c r="Y117" s="85">
        <f>IF(X120&lt;0,(X120*(Overview!$B$60+Overview!$B$59))/12,0)</f>
        <v>0</v>
      </c>
      <c r="Z117" s="85">
        <f>IF(Y120&lt;0,(Y120*(Overview!$B$60+Overview!$B$59))/12,0)</f>
        <v>0</v>
      </c>
      <c r="AA117" s="85">
        <f>IF(Z120&lt;0,(Z120*(Overview!$B$60+Overview!$B$59))/12,0)</f>
        <v>0</v>
      </c>
      <c r="AB117" s="85">
        <f>IF(AA120&lt;0,(AA120*(Overview!$B$60+Overview!$B$59))/12,0)</f>
        <v>0</v>
      </c>
      <c r="AC117" s="85">
        <f>IF(AB120&lt;0,(AB120*(Overview!$B$60+Overview!$B$59))/12,0)</f>
        <v>0</v>
      </c>
      <c r="AD117" s="85">
        <f>IF(AC120&lt;0,(AC120*(Overview!$B$60+Overview!$B$59))/12,0)</f>
        <v>0</v>
      </c>
      <c r="AE117" s="85">
        <f>IF(AD120&lt;0,(AD120*(Overview!$B$60+Overview!$B$59))/12,0)</f>
        <v>0</v>
      </c>
      <c r="AF117" s="85">
        <f>IF(AE120&lt;0,(AE120*(Overview!$B$60+Overview!$B$59))/12,0)</f>
        <v>0</v>
      </c>
      <c r="AG117" s="85">
        <f>IF(AF120&lt;0,(AF120*(Overview!$B$60+Overview!$B$59))/12,0)</f>
        <v>0</v>
      </c>
      <c r="AH117" s="85">
        <f>IF(AG120&lt;0,(AG120*(Overview!$B$60+Overview!$B$59))/12,0)</f>
        <v>0</v>
      </c>
      <c r="AI117" s="85">
        <f>IF(AH120&lt;0,(AH120*(Overview!$B$60+Overview!$B$59))/12,0)</f>
        <v>0</v>
      </c>
      <c r="AJ117" s="85">
        <f>IF(AI120&lt;0,(AI120*(Overview!$B$60+Overview!$B$59))/12,0)</f>
        <v>0</v>
      </c>
      <c r="AK117" s="85">
        <f>IF(AJ120&lt;0,(AJ120*(Overview!$B$60+Overview!$B$59))/12,0)</f>
        <v>0</v>
      </c>
      <c r="AL117" s="85">
        <f>IF(AK120&lt;0,(AK120*(Overview!$B$60+Overview!$B$59))/12,0)</f>
        <v>0</v>
      </c>
      <c r="AM117" s="85">
        <f>IF(AL120&lt;0,(AL120*(Overview!$B$60+Overview!$B$59))/12,0)</f>
        <v>0</v>
      </c>
      <c r="AN117" s="85">
        <f>IF(AM120&lt;0,(AM120*(Overview!$B$60+Overview!$B$59))/12,0)</f>
        <v>0</v>
      </c>
      <c r="AO117" s="85">
        <f>IF(AN120&lt;0,(AN120*(Overview!$B$60+Overview!$B$59))/12,0)</f>
        <v>0</v>
      </c>
      <c r="AP117" s="85">
        <f>IF(AO120&lt;0,(AO120*(Overview!$B$60+Overview!$B$59))/12,0)</f>
        <v>0</v>
      </c>
      <c r="AQ117" s="85">
        <f>IF(AP120&lt;0,(AP120*(Overview!$B$60+Overview!$B$59))/12,0)</f>
        <v>0</v>
      </c>
      <c r="AR117" s="85">
        <f>IF(AQ120&lt;0,(AQ120*(Overview!$B$60+Overview!$B$59))/12,0)</f>
        <v>0</v>
      </c>
      <c r="AS117" s="85">
        <f>IF(AR120&lt;0,(AR120*(Overview!$B$60+Overview!$B$59))/12,0)</f>
        <v>0</v>
      </c>
      <c r="AT117" s="85">
        <f>IF(AS120&lt;0,(AS120*(Overview!$B$60+Overview!$B$59))/12,0)</f>
        <v>0</v>
      </c>
      <c r="AU117" s="85">
        <f>IF(AT120&lt;0,(AT120*(Overview!$B$60+Overview!$B$59))/12,0)</f>
        <v>0</v>
      </c>
      <c r="AV117" s="85">
        <f>IF(AU120&lt;0,(AU120*(Overview!$B$60+Overview!$B$59))/12,0)</f>
        <v>0</v>
      </c>
      <c r="AW117" s="85">
        <f>IF(AV120&lt;0,(AV120*(Overview!$B$60+Overview!$B$59))/12,0)</f>
        <v>0</v>
      </c>
      <c r="AX117" s="85">
        <f>IF(AW120&lt;0,(AW120*(Overview!$B$60+Overview!$B$59))/12,0)</f>
        <v>0</v>
      </c>
      <c r="AY117" s="85">
        <f>IF(AX120&lt;0,(AX120*(Overview!$B$60+Overview!$B$59))/12,0)</f>
        <v>0</v>
      </c>
      <c r="AZ117" s="85">
        <f>IF(AY120&lt;0,(AY120*(Overview!$B$60+Overview!$B$59))/12,0)</f>
        <v>0</v>
      </c>
      <c r="BA117" s="85">
        <f>IF(AZ120&lt;0,(AZ120*(Overview!$B$60+Overview!$B$59))/12,0)</f>
        <v>0</v>
      </c>
      <c r="BB117" s="85">
        <f>IF(BA120&lt;0,(BA120*(Overview!$B$60+Overview!$B$59))/12,0)</f>
        <v>0</v>
      </c>
      <c r="BC117" s="85">
        <f>IF(BB120&lt;0,(BB120*(Overview!$B$60+Overview!$B$59))/12,0)</f>
        <v>0</v>
      </c>
      <c r="BD117" s="85">
        <f>IF(BC120&lt;0,(BC120*(Overview!$B$60+Overview!$B$59))/12,0)</f>
        <v>0</v>
      </c>
      <c r="BE117" s="85">
        <f>IF(BD120&lt;0,(BD120*(Overview!$B$60+Overview!$B$59))/12,0)</f>
        <v>0</v>
      </c>
      <c r="BF117" s="85">
        <f>IF(BE120&lt;0,(BE120*(Overview!$B$60+Overview!$B$59))/12,0)</f>
        <v>0</v>
      </c>
      <c r="BG117" s="85">
        <f>IF(BF120&lt;0,(BF120*(Overview!$B$60+Overview!$B$59))/12,0)</f>
        <v>0</v>
      </c>
      <c r="BH117" s="85">
        <f>IF(BG120&lt;0,(BG120*(Overview!$B$60+Overview!$B$59))/12,0)</f>
        <v>0</v>
      </c>
      <c r="BI117" s="85">
        <f>IF(BH120&lt;0,(BH120*(Overview!$B$60+Overview!$B$59))/12,0)</f>
        <v>0</v>
      </c>
      <c r="BJ117" s="85">
        <f>IF(BI120&lt;0,(BI120*(Overview!$B$60+Overview!$B$59))/12,0)</f>
        <v>0</v>
      </c>
      <c r="BK117" s="85">
        <f>IF(BJ120&lt;0,(BJ120*(Overview!$B$60+Overview!$B$59))/12,0)</f>
        <v>0</v>
      </c>
      <c r="BL117" s="85">
        <f>IF(BK120&lt;0,(BK120*(Overview!$B$60+Overview!$B$59))/12,0)</f>
        <v>0</v>
      </c>
      <c r="BM117" s="85">
        <f>IF(BL120&lt;0,(BL120*(Overview!$B$60+Overview!$B$59))/12,0)</f>
        <v>0</v>
      </c>
      <c r="BN117" s="85">
        <f>IF(BM120&lt;0,(BM120*(Overview!$B$60+Overview!$B$59))/12,0)</f>
        <v>0</v>
      </c>
      <c r="BO117" s="85">
        <f>IF(BN120&lt;0,(BN120*(Overview!$B$60+Overview!$B$59))/12,0)</f>
        <v>0</v>
      </c>
      <c r="BP117" s="85">
        <f>IF(BO120&lt;0,(BO120*(Overview!$B$60+Overview!$B$59))/12,0)</f>
        <v>0</v>
      </c>
      <c r="BQ117" s="85">
        <f>IF(BP120&lt;0,(BP120*(Overview!$B$60+Overview!$B$59))/12,0)</f>
        <v>0</v>
      </c>
      <c r="BR117" s="85">
        <f>IF(BQ120&lt;0,(BQ120*(Overview!$B$60+Overview!$B$59))/12,0)</f>
        <v>0</v>
      </c>
      <c r="BS117" s="85">
        <f>IF(BR120&lt;0,(BR120*(Overview!$B$60+Overview!$B$59))/12,0)</f>
        <v>0</v>
      </c>
      <c r="BT117" s="85">
        <f>IF(BS120&lt;0,(BS120*(Overview!$B$60+Overview!$B$59))/12,0)</f>
        <v>0</v>
      </c>
      <c r="BU117" s="85">
        <f>IF(BT120&lt;0,(BT120*(Overview!$B$60+Overview!$B$59))/12,0)</f>
        <v>0</v>
      </c>
      <c r="BV117" s="85">
        <f>IF(BU120&lt;0,(BU120*(Overview!$B$60+Overview!$B$59))/12,0)</f>
        <v>0</v>
      </c>
      <c r="BW117" s="85">
        <f>IF(BV120&lt;0,(BV120*(Overview!$B$60+Overview!$B$59))/12,0)</f>
        <v>0</v>
      </c>
      <c r="BX117" s="85">
        <f>IF(BW120&lt;0,(BW120*(Overview!$B$60+Overview!$B$59))/12,0)</f>
        <v>0</v>
      </c>
      <c r="BY117" s="85">
        <f>IF(BX120&lt;0,(BX120*(Overview!$B$60+Overview!$B$59))/12,0)</f>
        <v>0</v>
      </c>
      <c r="BZ117" s="85">
        <f>IF(BY120&lt;0,(BY120*(Overview!$B$60+Overview!$B$59))/12,0)</f>
        <v>0</v>
      </c>
      <c r="CA117" s="85">
        <f>IF(BZ120&lt;0,(BZ120*(Overview!$B$60+Overview!$B$59))/12,0)</f>
        <v>0</v>
      </c>
      <c r="CB117" s="85">
        <f>IF(CA120&lt;0,(CA120*(Overview!$B$60+Overview!$B$59))/12,0)</f>
        <v>0</v>
      </c>
      <c r="CC117" s="85">
        <f>IF(CB120&lt;0,(CB120*(Overview!$B$60+Overview!$B$59))/12,0)</f>
        <v>0</v>
      </c>
      <c r="CD117" s="85">
        <f>IF(CC120&lt;0,(CC120*(Overview!$B$60+Overview!$B$59))/12,0)</f>
        <v>0</v>
      </c>
      <c r="CE117" s="85">
        <f>IF(CD120&lt;0,(CD120*(Overview!$B$60+Overview!$B$59))/12,0)</f>
        <v>0</v>
      </c>
      <c r="CF117" s="85">
        <f>IF(CE120&lt;0,(CE120*(Overview!$B$60+Overview!$B$59))/12,0)</f>
        <v>0</v>
      </c>
      <c r="CG117" s="85">
        <f>IF(CF120&lt;0,(CF120*(Overview!$B$60+Overview!$B$59))/12,0)</f>
        <v>0</v>
      </c>
      <c r="CH117" s="85">
        <f>IF(CG120&lt;0,(CG120*(Overview!$B$60+Overview!$B$59))/12,0)</f>
        <v>0</v>
      </c>
      <c r="CI117" s="85">
        <f>IF(CH120&lt;0,(CH120*(Overview!$B$60+Overview!$B$59))/12,0)</f>
        <v>0</v>
      </c>
      <c r="CJ117" s="85">
        <f>IF(CI120&lt;0,(CI120*(Overview!$B$60+Overview!$B$59))/12,0)</f>
        <v>0</v>
      </c>
      <c r="CK117" s="85">
        <f>IF(CJ120&lt;0,(CJ120*(Overview!$B$60+Overview!$B$59))/12,0)</f>
        <v>0</v>
      </c>
      <c r="CL117" s="85">
        <f>IF(CK120&lt;0,(CK120*(Overview!$B$60+Overview!$B$59))/12,0)</f>
        <v>0</v>
      </c>
      <c r="CM117" s="85">
        <f>IF(CL120&lt;0,(CL120*(Overview!$B$60+Overview!$B$59))/12,0)</f>
        <v>0</v>
      </c>
      <c r="CN117" s="85">
        <f>IF(CM120&lt;0,(CM120*(Overview!$B$60+Overview!$B$59))/12,0)</f>
        <v>0</v>
      </c>
      <c r="CO117" s="85">
        <f>IF(CN120&lt;0,(CN120*(Overview!$B$60+Overview!$B$59))/12,0)</f>
        <v>0</v>
      </c>
      <c r="CP117" s="85">
        <f>IF(CO120&lt;0,(CO120*(Overview!$B$60+Overview!$B$59))/12,0)</f>
        <v>0</v>
      </c>
      <c r="CQ117" s="85">
        <f>IF(CP120&lt;0,(CP120*(Overview!$B$60+Overview!$B$59))/12,0)</f>
        <v>0</v>
      </c>
      <c r="CR117" s="85">
        <f>IF(CQ120&lt;0,(CQ120*(Overview!$B$60+Overview!$B$59))/12,0)</f>
        <v>0</v>
      </c>
      <c r="CS117" s="85">
        <f>IF(CR120&lt;0,(CR120*(Overview!$B$60+Overview!$B$59))/12,0)</f>
        <v>0</v>
      </c>
      <c r="CT117" s="85">
        <f>IF(CS120&lt;0,(CS120*(Overview!$B$60+Overview!$B$59))/12,0)</f>
        <v>0</v>
      </c>
      <c r="CU117" s="85">
        <f>IF(CT120&lt;0,(CT120*(Overview!$B$60+Overview!$B$59))/12,0)</f>
        <v>0</v>
      </c>
      <c r="CV117" s="85">
        <f>IF(CU120&lt;0,(CU120*(Overview!$B$60+Overview!$B$59))/12,0)</f>
        <v>0</v>
      </c>
      <c r="CW117" s="85">
        <f>IF(CV120&lt;0,(CV120*(Overview!$B$60+Overview!$B$59))/12,0)</f>
        <v>0</v>
      </c>
      <c r="CX117" s="85">
        <f>IF(CW120&lt;0,(CW120*(Overview!$B$60+Overview!$B$59))/12,0)</f>
        <v>0</v>
      </c>
      <c r="CY117" s="85">
        <f>IF(CX120&lt;0,(CX120*(Overview!$B$60+Overview!$B$59))/12,0)</f>
        <v>0</v>
      </c>
      <c r="CZ117" s="85">
        <f>IF(CY120&lt;0,(CY120*(Overview!$B$60+Overview!$B$59))/12,0)</f>
        <v>0</v>
      </c>
      <c r="DA117" s="85">
        <f>IF(CZ120&lt;0,(CZ120*(Overview!$B$60+Overview!$B$59))/12,0)</f>
        <v>0</v>
      </c>
      <c r="DB117" s="85">
        <f>IF(DA120&lt;0,(DA120*(Overview!$B$60+Overview!$B$59))/12,0)</f>
        <v>0</v>
      </c>
      <c r="DC117" s="85">
        <f>IF(DB120&lt;0,(DB120*(Overview!$B$60+Overview!$B$59))/12,0)</f>
        <v>0</v>
      </c>
      <c r="DD117" s="85">
        <f>IF(DC120&lt;0,(DC120*(Overview!$B$60+Overview!$B$59))/12,0)</f>
        <v>0</v>
      </c>
      <c r="DE117" s="85">
        <f>IF(DD120&lt;0,(DD120*(Overview!$B$60+Overview!$B$59))/12,0)</f>
        <v>0</v>
      </c>
      <c r="DF117" s="85">
        <f>IF(DE120&lt;0,(DE120*(Overview!$B$60+Overview!$B$59))/12,0)</f>
        <v>0</v>
      </c>
      <c r="DG117" s="85">
        <f>IF(DF120&lt;0,(DF120*(Overview!$B$60+Overview!$B$59))/12,0)</f>
        <v>0</v>
      </c>
      <c r="DH117" s="85">
        <f>IF(DG120&lt;0,(DG120*(Overview!$B$60+Overview!$B$59))/12,0)</f>
        <v>0</v>
      </c>
      <c r="DI117" s="85">
        <f>IF(DH120&lt;0,(DH120*(Overview!$B$60+Overview!$B$59))/12,0)</f>
        <v>0</v>
      </c>
      <c r="DJ117" s="85">
        <f>IF(DI120&lt;0,(DI120*(Overview!$B$60+Overview!$B$59))/12,0)</f>
        <v>0</v>
      </c>
      <c r="DK117" s="85">
        <f>IF(DJ120&lt;0,(DJ120*(Overview!$B$60+Overview!$B$59))/12,0)</f>
        <v>0</v>
      </c>
      <c r="DL117" s="85">
        <f>IF(DK120&lt;0,(DK120*(Overview!$B$60+Overview!$B$59))/12,0)</f>
        <v>0</v>
      </c>
      <c r="DM117" s="85">
        <f>IF(DL120&lt;0,(DL120*(Overview!$B$60+Overview!$B$59))/12,0)</f>
        <v>0</v>
      </c>
      <c r="DN117" s="85">
        <f>IF(DM120&lt;0,(DM120*(Overview!$B$60+Overview!$B$59))/12,0)</f>
        <v>0</v>
      </c>
      <c r="DO117" s="85">
        <f>IF(DN120&lt;0,(DN120*(Overview!$B$60+Overview!$B$59))/12,0)</f>
        <v>0</v>
      </c>
      <c r="DP117" s="85">
        <f>IF(DO120&lt;0,(DO120*(Overview!$B$60+Overview!$B$59))/12,0)</f>
        <v>0</v>
      </c>
      <c r="DQ117" s="85">
        <f>IF(DP120&lt;0,(DP120*(Overview!$B$60+Overview!$B$59))/12,0)</f>
        <v>0</v>
      </c>
      <c r="DR117" s="85">
        <f>IF(DQ120&lt;0,(DQ120*(Overview!$B$60+Overview!$B$59))/12,0)</f>
        <v>0</v>
      </c>
      <c r="DS117" s="85">
        <f>IF(DR120&lt;0,(DR120*(Overview!$B$60+Overview!$B$59))/12,0)</f>
        <v>0</v>
      </c>
      <c r="DT117" s="85">
        <f>IF(DS120&lt;0,(DS120*(Overview!$B$60+Overview!$B$59))/12,0)</f>
        <v>0</v>
      </c>
    </row>
    <row r="118" spans="2:124" s="35" customFormat="1" x14ac:dyDescent="0.3">
      <c r="B118" s="36" t="s">
        <v>167</v>
      </c>
      <c r="C118" s="63" t="s">
        <v>100</v>
      </c>
      <c r="D118" s="94">
        <f>SUM(E118:DT118)</f>
        <v>0</v>
      </c>
      <c r="E118" s="85"/>
      <c r="F118" s="85">
        <f>IF(-F119&lt;(F115+F116),MAX(-F115-F119,F117),0)</f>
        <v>0</v>
      </c>
      <c r="G118" s="85">
        <f>IF(G117&lt;0,IF(-G119&lt;(G115+G116),MAX(-G115-G119,G117+F117),0),0)</f>
        <v>0</v>
      </c>
      <c r="H118" s="85">
        <f>(SUM(F117:H117)-SUM(F118:G118))</f>
        <v>0</v>
      </c>
      <c r="I118" s="85">
        <f>IF(-I119&lt;(I115+I116),MAX(-I115-I119,I117),0)</f>
        <v>0</v>
      </c>
      <c r="J118" s="85">
        <f>IF(J117&lt;0,IF(-J119&lt;(J115+J116),MAX(-J115-J119,J117+I117),0),0)</f>
        <v>0</v>
      </c>
      <c r="K118" s="85">
        <f>(SUM(I117:K117)-SUM(I118:J118))</f>
        <v>0</v>
      </c>
      <c r="L118" s="85">
        <f>IF(-L119&lt;(L115+L116),MAX(-L115-L119,L117),0)</f>
        <v>0</v>
      </c>
      <c r="M118" s="85">
        <f>IF(M117&lt;0,IF(-M119&lt;(M115+M116),MAX(-M115-M119,M117+L117),0),0)</f>
        <v>0</v>
      </c>
      <c r="N118" s="85">
        <f>(SUM(L117:N117)-SUM(L118:M118))</f>
        <v>0</v>
      </c>
      <c r="O118" s="85">
        <f>IF(-O119&lt;(O115+O116),MAX(-O115-O119,O117),0)</f>
        <v>0</v>
      </c>
      <c r="P118" s="85">
        <f>IF(P117&lt;0,IF(-P119&lt;(P115+P116),MAX(-P115-P119,P117+O117),0),0)</f>
        <v>0</v>
      </c>
      <c r="Q118" s="85">
        <f>(SUM(O117:Q117)-SUM(O118:P118))</f>
        <v>0</v>
      </c>
      <c r="R118" s="85">
        <f>IF(-R119&lt;(R115+R116),MAX(-R115-R119,R117),0)</f>
        <v>0</v>
      </c>
      <c r="S118" s="85">
        <f>IF(S117&lt;0,IF(-S119&lt;(S115+S116),MAX(-S115-S119,S117+R117),0),0)</f>
        <v>0</v>
      </c>
      <c r="T118" s="85">
        <f>(SUM(R117:T117)-SUM(R118:S118))</f>
        <v>0</v>
      </c>
      <c r="U118" s="85">
        <f>IF(-U119&lt;(U115+U116),MAX(-U115-U119,U117),0)</f>
        <v>0</v>
      </c>
      <c r="V118" s="85">
        <f>IF(V117&lt;0,IF(-V119&lt;(V115+V116),MAX(-V115-V119,V117+U117),0),0)</f>
        <v>0</v>
      </c>
      <c r="W118" s="85">
        <f>(SUM(U117:W117)-SUM(U118:V118))</f>
        <v>0</v>
      </c>
      <c r="X118" s="85">
        <f>IF(-X119&lt;(X115+X116),MAX(-X115-X119,X117),0)</f>
        <v>0</v>
      </c>
      <c r="Y118" s="85">
        <f>IF(Y117&lt;0,IF(-Y119&lt;(Y115+Y116),MAX(-Y115-Y119,Y117+X117),0),0)</f>
        <v>0</v>
      </c>
      <c r="Z118" s="85">
        <f>(SUM(X117:Z117)-SUM(X118:Y118))</f>
        <v>0</v>
      </c>
      <c r="AA118" s="85">
        <f>IF(-AA119&lt;(AA115+AA116),MAX(-AA115-AA119,AA117),0)</f>
        <v>0</v>
      </c>
      <c r="AB118" s="85">
        <f>IF(AB117&lt;0,IF(-AB119&lt;(AB115+AB116),MAX(-AB115-AB119,AB117+AA117),0),0)</f>
        <v>0</v>
      </c>
      <c r="AC118" s="85">
        <f>(SUM(AA117:AC117)-SUM(AA118:AB118))</f>
        <v>0</v>
      </c>
      <c r="AD118" s="85">
        <f>IF(-AD119&lt;(AD115+AD116),MAX(-AD115-AD119,AD117),0)</f>
        <v>0</v>
      </c>
      <c r="AE118" s="85">
        <f>IF(AE117&lt;0,IF(-AE119&lt;(AE115+AE116),MAX(-AE115-AE119,AE117+AD117),0),0)</f>
        <v>0</v>
      </c>
      <c r="AF118" s="85">
        <f>(SUM(AD117:AF117)-SUM(AD118:AE118))</f>
        <v>0</v>
      </c>
      <c r="AG118" s="85">
        <f>IF(-AG119&lt;(AG115+AG116),MAX(-AG115-AG119,AG117),0)</f>
        <v>0</v>
      </c>
      <c r="AH118" s="85">
        <f>IF(AH117&lt;0,IF(-AH119&lt;(AH115+AH116),MAX(-AH115-AH119,AH117+AG117),0),0)</f>
        <v>0</v>
      </c>
      <c r="AI118" s="85">
        <f>(SUM(AG117:AI117)-SUM(AG118:AH118))</f>
        <v>0</v>
      </c>
      <c r="AJ118" s="85">
        <f>IF(-AJ119&lt;(AJ115+AJ116),MAX(-AJ115-AJ119,AJ117),0)</f>
        <v>0</v>
      </c>
      <c r="AK118" s="85">
        <f>IF(AK117&lt;0,IF(-AK119&lt;(AK115+AK116),MAX(-AK115-AK119,AK117+AJ117),0),0)</f>
        <v>0</v>
      </c>
      <c r="AL118" s="85">
        <f>(SUM(AJ117:AL117)-SUM(AJ118:AK118))</f>
        <v>0</v>
      </c>
      <c r="AM118" s="85">
        <f>IF(-AM119&lt;(AM115+AM116),MAX(-AM115-AM119,AM117),0)</f>
        <v>0</v>
      </c>
      <c r="AN118" s="85">
        <f>IF(AN117&lt;0,IF(-AN119&lt;(AN115+AN116),MAX(-AN115-AN119,AN117+AM117),0),0)</f>
        <v>0</v>
      </c>
      <c r="AO118" s="85">
        <f>(SUM(AM117:AO117)-SUM(AM118:AN118))</f>
        <v>0</v>
      </c>
      <c r="AP118" s="85">
        <f>IF(-AP119&lt;(AP115+AP116),MAX(-AP115-AP119,AP117),0)</f>
        <v>0</v>
      </c>
      <c r="AQ118" s="85">
        <f>IF(AQ117&lt;0,IF(-AQ119&lt;(AQ115+AQ116),MAX(-AQ115-AQ119,AQ117+AP117),0),0)</f>
        <v>0</v>
      </c>
      <c r="AR118" s="85">
        <f>(SUM(AP117:AR117)-SUM(AP118:AQ118))</f>
        <v>0</v>
      </c>
      <c r="AS118" s="85">
        <f>IF(-AS119&lt;(AS115+AS116),MAX(-AS115-AS119,AS117),0)</f>
        <v>0</v>
      </c>
      <c r="AT118" s="85">
        <f>IF(AT117&lt;0,IF(-AT119&lt;(AT115+AT116),MAX(-AT115-AT119,AT117+AS117),0),0)</f>
        <v>0</v>
      </c>
      <c r="AU118" s="85">
        <f>(SUM(AS117:AU117)-SUM(AS118:AT118))</f>
        <v>0</v>
      </c>
      <c r="AV118" s="85">
        <f>IF(-AV119&lt;(AV115+AV116),MAX(-AV115-AV119,AV117),0)</f>
        <v>0</v>
      </c>
      <c r="AW118" s="85">
        <f>IF(AW117&lt;0,IF(-AW119&lt;(AW115+AW116),MAX(-AW115-AW119,AW117+AV117),0),0)</f>
        <v>0</v>
      </c>
      <c r="AX118" s="85">
        <f>(SUM(AV117:AX117)-SUM(AV118:AW118))</f>
        <v>0</v>
      </c>
      <c r="AY118" s="85">
        <f>IF(-AY119&lt;(AY115+AY116),MAX(-AY115-AY119,AY117),0)</f>
        <v>0</v>
      </c>
      <c r="AZ118" s="85">
        <f>IF(AZ117&lt;0,IF(-AZ119&lt;(AZ115+AZ116),MAX(-AZ115-AZ119,AZ117+AY117),0),0)</f>
        <v>0</v>
      </c>
      <c r="BA118" s="85">
        <f>(SUM(AY117:BA117)-SUM(AY118:AZ118))</f>
        <v>0</v>
      </c>
      <c r="BB118" s="85">
        <f>IF(-BB119&lt;(BB115+BB116),MAX(-BB115-BB119,BB117),0)</f>
        <v>0</v>
      </c>
      <c r="BC118" s="85">
        <f>IF(BC117&lt;0,IF(-BC119&lt;(BC115+BC116),MAX(-BC115-BC119,BC117+BB117),0),0)</f>
        <v>0</v>
      </c>
      <c r="BD118" s="85">
        <f t="shared" ref="BD118" si="722">(SUM(BB117:BD117)-SUM(BB118:BC118))</f>
        <v>0</v>
      </c>
      <c r="BE118" s="85">
        <f t="shared" ref="BE118" si="723">IF(-BE119&lt;(BE115+BE116),MAX(-BE115-BE119,BE117),0)</f>
        <v>0</v>
      </c>
      <c r="BF118" s="85">
        <f t="shared" ref="BF118" si="724">IF(BF117&lt;0,IF(-BF119&lt;(BF115+BF116),MAX(-BF115-BF119,BF117+BE117),0),0)</f>
        <v>0</v>
      </c>
      <c r="BG118" s="85">
        <f t="shared" ref="BG118" si="725">(SUM(BE117:BG117)-SUM(BE118:BF118))</f>
        <v>0</v>
      </c>
      <c r="BH118" s="85">
        <f t="shared" ref="BH118" si="726">IF(-BH119&lt;(BH115+BH116),MAX(-BH115-BH119,BH117),0)</f>
        <v>0</v>
      </c>
      <c r="BI118" s="85">
        <f t="shared" ref="BI118" si="727">IF(BI117&lt;0,IF(-BI119&lt;(BI115+BI116),MAX(-BI115-BI119,BI117+BH117),0),0)</f>
        <v>0</v>
      </c>
      <c r="BJ118" s="85">
        <f t="shared" ref="BJ118" si="728">(SUM(BH117:BJ117)-SUM(BH118:BI118))</f>
        <v>0</v>
      </c>
      <c r="BK118" s="85">
        <f t="shared" ref="BK118" si="729">IF(-BK119&lt;(BK115+BK116),MAX(-BK115-BK119,BK117),0)</f>
        <v>0</v>
      </c>
      <c r="BL118" s="85">
        <f t="shared" ref="BL118" si="730">IF(BL117&lt;0,IF(-BL119&lt;(BL115+BL116),MAX(-BL115-BL119,BL117+BK117),0),0)</f>
        <v>0</v>
      </c>
      <c r="BM118" s="85">
        <f t="shared" ref="BM118" si="731">(SUM(BK117:BM117)-SUM(BK118:BL118))</f>
        <v>0</v>
      </c>
      <c r="BN118" s="85">
        <f t="shared" ref="BN118" si="732">IF(-BN119&lt;(BN115+BN116),MAX(-BN115-BN119,BN117),0)</f>
        <v>0</v>
      </c>
      <c r="BO118" s="85">
        <f t="shared" ref="BO118" si="733">IF(BO117&lt;0,IF(-BO119&lt;(BO115+BO116),MAX(-BO115-BO119,BO117+BN117),0),0)</f>
        <v>0</v>
      </c>
      <c r="BP118" s="85">
        <f t="shared" ref="BP118" si="734">(SUM(BN117:BP117)-SUM(BN118:BO118))</f>
        <v>0</v>
      </c>
      <c r="BQ118" s="85">
        <f t="shared" ref="BQ118" si="735">IF(-BQ119&lt;(BQ115+BQ116),MAX(-BQ115-BQ119,BQ117),0)</f>
        <v>0</v>
      </c>
      <c r="BR118" s="85">
        <f t="shared" ref="BR118" si="736">IF(BR117&lt;0,IF(-BR119&lt;(BR115+BR116),MAX(-BR115-BR119,BR117+BQ117),0),0)</f>
        <v>0</v>
      </c>
      <c r="BS118" s="85">
        <f t="shared" ref="BS118" si="737">(SUM(BQ117:BS117)-SUM(BQ118:BR118))</f>
        <v>0</v>
      </c>
      <c r="BT118" s="85">
        <f t="shared" ref="BT118" si="738">IF(-BT119&lt;(BT115+BT116),MAX(-BT115-BT119,BT117),0)</f>
        <v>0</v>
      </c>
      <c r="BU118" s="85">
        <f t="shared" ref="BU118" si="739">IF(BU117&lt;0,IF(-BU119&lt;(BU115+BU116),MAX(-BU115-BU119,BU117+BT117),0),0)</f>
        <v>0</v>
      </c>
      <c r="BV118" s="85">
        <f t="shared" ref="BV118" si="740">(SUM(BT117:BV117)-SUM(BT118:BU118))</f>
        <v>0</v>
      </c>
      <c r="BW118" s="85">
        <f t="shared" ref="BW118" si="741">IF(-BW119&lt;(BW115+BW116),MAX(-BW115-BW119,BW117),0)</f>
        <v>0</v>
      </c>
      <c r="BX118" s="85">
        <f t="shared" ref="BX118" si="742">IF(BX117&lt;0,IF(-BX119&lt;(BX115+BX116),MAX(-BX115-BX119,BX117+BW117),0),0)</f>
        <v>0</v>
      </c>
      <c r="BY118" s="85">
        <f t="shared" ref="BY118" si="743">(SUM(BW117:BY117)-SUM(BW118:BX118))</f>
        <v>0</v>
      </c>
      <c r="BZ118" s="85">
        <f t="shared" ref="BZ118" si="744">IF(-BZ119&lt;(BZ115+BZ116),MAX(-BZ115-BZ119,BZ117),0)</f>
        <v>0</v>
      </c>
      <c r="CA118" s="85">
        <f t="shared" ref="CA118" si="745">IF(CA117&lt;0,IF(-CA119&lt;(CA115+CA116),MAX(-CA115-CA119,CA117+BZ117),0),0)</f>
        <v>0</v>
      </c>
      <c r="CB118" s="85">
        <f t="shared" ref="CB118" si="746">(SUM(BZ117:CB117)-SUM(BZ118:CA118))</f>
        <v>0</v>
      </c>
      <c r="CC118" s="85">
        <f t="shared" ref="CC118" si="747">IF(-CC119&lt;(CC115+CC116),MAX(-CC115-CC119,CC117),0)</f>
        <v>0</v>
      </c>
      <c r="CD118" s="85">
        <f t="shared" ref="CD118" si="748">IF(CD117&lt;0,IF(-CD119&lt;(CD115+CD116),MAX(-CD115-CD119,CD117+CC117),0),0)</f>
        <v>0</v>
      </c>
      <c r="CE118" s="85">
        <f t="shared" ref="CE118" si="749">(SUM(CC117:CE117)-SUM(CC118:CD118))</f>
        <v>0</v>
      </c>
      <c r="CF118" s="85">
        <f t="shared" ref="CF118" si="750">IF(-CF119&lt;(CF115+CF116),MAX(-CF115-CF119,CF117),0)</f>
        <v>0</v>
      </c>
      <c r="CG118" s="85">
        <f t="shared" ref="CG118" si="751">IF(CG117&lt;0,IF(-CG119&lt;(CG115+CG116),MAX(-CG115-CG119,CG117+CF117),0),0)</f>
        <v>0</v>
      </c>
      <c r="CH118" s="85">
        <f t="shared" ref="CH118" si="752">(SUM(CF117:CH117)-SUM(CF118:CG118))</f>
        <v>0</v>
      </c>
      <c r="CI118" s="85">
        <f t="shared" ref="CI118" si="753">IF(-CI119&lt;(CI115+CI116),MAX(-CI115-CI119,CI117),0)</f>
        <v>0</v>
      </c>
      <c r="CJ118" s="85">
        <f t="shared" ref="CJ118" si="754">IF(CJ117&lt;0,IF(-CJ119&lt;(CJ115+CJ116),MAX(-CJ115-CJ119,CJ117+CI117),0),0)</f>
        <v>0</v>
      </c>
      <c r="CK118" s="85">
        <f t="shared" ref="CK118" si="755">(SUM(CI117:CK117)-SUM(CI118:CJ118))</f>
        <v>0</v>
      </c>
      <c r="CL118" s="85">
        <f t="shared" ref="CL118" si="756">IF(-CL119&lt;(CL115+CL116),MAX(-CL115-CL119,CL117),0)</f>
        <v>0</v>
      </c>
      <c r="CM118" s="85">
        <f t="shared" ref="CM118" si="757">IF(CM117&lt;0,IF(-CM119&lt;(CM115+CM116),MAX(-CM115-CM119,CM117+CL117),0),0)</f>
        <v>0</v>
      </c>
      <c r="CN118" s="85">
        <f t="shared" ref="CN118" si="758">(SUM(CL117:CN117)-SUM(CL118:CM118))</f>
        <v>0</v>
      </c>
      <c r="CO118" s="85">
        <f t="shared" ref="CO118" si="759">IF(-CO119&lt;(CO115+CO116),MAX(-CO115-CO119,CO117),0)</f>
        <v>0</v>
      </c>
      <c r="CP118" s="85">
        <f t="shared" ref="CP118" si="760">IF(CP117&lt;0,IF(-CP119&lt;(CP115+CP116),MAX(-CP115-CP119,CP117+CO117),0),0)</f>
        <v>0</v>
      </c>
      <c r="CQ118" s="85">
        <f t="shared" ref="CQ118" si="761">(SUM(CO117:CQ117)-SUM(CO118:CP118))</f>
        <v>0</v>
      </c>
      <c r="CR118" s="85">
        <f t="shared" ref="CR118" si="762">IF(-CR119&lt;(CR115+CR116),MAX(-CR115-CR119,CR117),0)</f>
        <v>0</v>
      </c>
      <c r="CS118" s="85">
        <f t="shared" ref="CS118" si="763">IF(CS117&lt;0,IF(-CS119&lt;(CS115+CS116),MAX(-CS115-CS119,CS117+CR117),0),0)</f>
        <v>0</v>
      </c>
      <c r="CT118" s="85">
        <f t="shared" ref="CT118" si="764">(SUM(CR117:CT117)-SUM(CR118:CS118))</f>
        <v>0</v>
      </c>
      <c r="CU118" s="85">
        <f t="shared" ref="CU118" si="765">IF(-CU119&lt;(CU115+CU116),MAX(-CU115-CU119,CU117),0)</f>
        <v>0</v>
      </c>
      <c r="CV118" s="85">
        <f t="shared" ref="CV118" si="766">IF(CV117&lt;0,IF(-CV119&lt;(CV115+CV116),MAX(-CV115-CV119,CV117+CU117),0),0)</f>
        <v>0</v>
      </c>
      <c r="CW118" s="85">
        <f t="shared" ref="CW118" si="767">(SUM(CU117:CW117)-SUM(CU118:CV118))</f>
        <v>0</v>
      </c>
      <c r="CX118" s="85">
        <f t="shared" ref="CX118" si="768">IF(-CX119&lt;(CX115+CX116),MAX(-CX115-CX119,CX117),0)</f>
        <v>0</v>
      </c>
      <c r="CY118" s="85">
        <f t="shared" ref="CY118" si="769">IF(CY117&lt;0,IF(-CY119&lt;(CY115+CY116),MAX(-CY115-CY119,CY117+CX117),0),0)</f>
        <v>0</v>
      </c>
      <c r="CZ118" s="85">
        <f t="shared" ref="CZ118" si="770">(SUM(CX117:CZ117)-SUM(CX118:CY118))</f>
        <v>0</v>
      </c>
      <c r="DA118" s="85">
        <f t="shared" ref="DA118" si="771">IF(-DA119&lt;(DA115+DA116),MAX(-DA115-DA119,DA117),0)</f>
        <v>0</v>
      </c>
      <c r="DB118" s="85">
        <f t="shared" ref="DB118" si="772">IF(DB117&lt;0,IF(-DB119&lt;(DB115+DB116),MAX(-DB115-DB119,DB117+DA117),0),0)</f>
        <v>0</v>
      </c>
      <c r="DC118" s="85">
        <f t="shared" ref="DC118" si="773">(SUM(DA117:DC117)-SUM(DA118:DB118))</f>
        <v>0</v>
      </c>
      <c r="DD118" s="85">
        <f t="shared" ref="DD118" si="774">IF(-DD119&lt;(DD115+DD116),MAX(-DD115-DD119,DD117),0)</f>
        <v>0</v>
      </c>
      <c r="DE118" s="85">
        <f t="shared" ref="DE118" si="775">IF(DE117&lt;0,IF(-DE119&lt;(DE115+DE116),MAX(-DE115-DE119,DE117+DD117),0),0)</f>
        <v>0</v>
      </c>
      <c r="DF118" s="85">
        <f t="shared" ref="DF118" si="776">(SUM(DD117:DF117)-SUM(DD118:DE118))</f>
        <v>0</v>
      </c>
      <c r="DG118" s="85">
        <f t="shared" ref="DG118" si="777">IF(-DG119&lt;(DG115+DG116),MAX(-DG115-DG119,DG117),0)</f>
        <v>0</v>
      </c>
      <c r="DH118" s="85">
        <f t="shared" ref="DH118" si="778">IF(DH117&lt;0,IF(-DH119&lt;(DH115+DH116),MAX(-DH115-DH119,DH117+DG117),0),0)</f>
        <v>0</v>
      </c>
      <c r="DI118" s="85">
        <f t="shared" ref="DI118" si="779">(SUM(DG117:DI117)-SUM(DG118:DH118))</f>
        <v>0</v>
      </c>
      <c r="DJ118" s="85">
        <f t="shared" ref="DJ118" si="780">IF(-DJ119&lt;(DJ115+DJ116),MAX(-DJ115-DJ119,DJ117),0)</f>
        <v>0</v>
      </c>
      <c r="DK118" s="85">
        <f t="shared" ref="DK118" si="781">IF(DK117&lt;0,IF(-DK119&lt;(DK115+DK116),MAX(-DK115-DK119,DK117+DJ117),0),0)</f>
        <v>0</v>
      </c>
      <c r="DL118" s="85">
        <f t="shared" ref="DL118" si="782">(SUM(DJ117:DL117)-SUM(DJ118:DK118))</f>
        <v>0</v>
      </c>
      <c r="DM118" s="85">
        <f t="shared" ref="DM118" si="783">IF(-DM119&lt;(DM115+DM116),MAX(-DM115-DM119,DM117),0)</f>
        <v>0</v>
      </c>
      <c r="DN118" s="85">
        <f t="shared" ref="DN118" si="784">IF(DN117&lt;0,IF(-DN119&lt;(DN115+DN116),MAX(-DN115-DN119,DN117+DM117),0),0)</f>
        <v>0</v>
      </c>
      <c r="DO118" s="85">
        <f t="shared" ref="DO118" si="785">(SUM(DM117:DO117)-SUM(DM118:DN118))</f>
        <v>0</v>
      </c>
      <c r="DP118" s="85">
        <f t="shared" ref="DP118" si="786">IF(-DP119&lt;(DP115+DP116),MAX(-DP115-DP119,DP117),0)</f>
        <v>0</v>
      </c>
      <c r="DQ118" s="85">
        <f t="shared" ref="DQ118" si="787">IF(DQ117&lt;0,IF(-DQ119&lt;(DQ115+DQ116),MAX(-DQ115-DQ119,DQ117+DP117),0),0)</f>
        <v>0</v>
      </c>
      <c r="DR118" s="85">
        <f t="shared" ref="DR118" si="788">(SUM(DP117:DR117)-SUM(DP118:DQ118))</f>
        <v>0</v>
      </c>
      <c r="DS118" s="85">
        <f t="shared" ref="DS118" si="789">IF(-DS119&lt;(DS115+DS116),MAX(-DS115-DS119,DS117),0)</f>
        <v>0</v>
      </c>
      <c r="DT118" s="85">
        <f t="shared" ref="DT118" si="790">IF(DT117&lt;0,IF(-DT119&lt;(DT115+DT116),MAX(-DT115-DT119,DT117+DS117),0),0)</f>
        <v>0</v>
      </c>
    </row>
    <row r="119" spans="2:124" s="35" customFormat="1" x14ac:dyDescent="0.3">
      <c r="B119" s="36" t="s">
        <v>101</v>
      </c>
      <c r="C119" s="63" t="s">
        <v>100</v>
      </c>
      <c r="D119" s="94">
        <f>SUM(E119:DT119)</f>
        <v>0</v>
      </c>
      <c r="E119" s="85">
        <f>IF(F3&gt;MAX(Overview!$C$12:$C$21),'Monthly cashflow'!E109,0)</f>
        <v>0</v>
      </c>
      <c r="F119" s="85">
        <f>IF(Overview!$B$61&gt;0,IF(E119&gt;0,0,IF(G3&gt;MAX(Overview!$C$12:$C$21),F108+F107+F102+F104+F110,0)),0)</f>
        <v>0</v>
      </c>
      <c r="G119" s="85">
        <f>IF(Overview!$B$61&gt;0,IF(F119&gt;0,0,IF(H3&gt;MAX(Overview!$C$12:$C$21),G108+G107+G102+G104+G110,0)),0)</f>
        <v>0</v>
      </c>
      <c r="H119" s="85">
        <f>IF(Overview!$B$61&gt;0,IF(G119&gt;0,0,IF(I3&gt;MAX(Overview!$C$12:$C$21),H108+H107+H102+H104+H110,0)),0)</f>
        <v>0</v>
      </c>
      <c r="I119" s="85">
        <f>IF(Overview!$B$61&gt;0,IF(H119&gt;0,0,IF(J3&gt;MAX(Overview!$C$12:$C$21),I108+I107+I102+I104+I110,0)),0)</f>
        <v>0</v>
      </c>
      <c r="J119" s="85">
        <f>IF(Overview!$B$61&gt;0,IF(I119&gt;0,0,IF(K3&gt;MAX(Overview!$C$12:$C$21),J108+J107+J102+J104+J110,0)),0)</f>
        <v>0</v>
      </c>
      <c r="K119" s="85">
        <f>IF(Overview!$B$61&gt;0,IF(J119&gt;0,0,IF(L3&gt;MAX(Overview!$C$12:$C$21),K108+K107+K102+K104+K110,0)),0)</f>
        <v>0</v>
      </c>
      <c r="L119" s="85">
        <f>IF(Overview!$B$61&gt;0,IF(K119&gt;0,0,IF(M3&gt;MAX(Overview!$C$12:$C$21),L108+L107+L102+L104+L110,0)),0)</f>
        <v>0</v>
      </c>
      <c r="M119" s="85">
        <f>IF(Overview!$B$61&gt;0,IF(L119&gt;0,0,IF(N3&gt;MAX(Overview!$C$12:$C$21),M108+M107+M102+M104+M110,0)),0)</f>
        <v>0</v>
      </c>
      <c r="N119" s="85">
        <f>IF(Overview!$B$61&gt;0,IF(M119&gt;0,0,IF(O3&gt;MAX(Overview!$C$12:$C$21),N108+N107+N102+N104+N110,0)),0)</f>
        <v>0</v>
      </c>
      <c r="O119" s="85">
        <f>IF(Overview!$B$61&gt;0,IF(N119&gt;0,0,IF(P3&gt;MAX(Overview!$C$12:$C$21),O108+O107+O102+O104+O110,0)),0)</f>
        <v>0</v>
      </c>
      <c r="P119" s="85">
        <f>IF(Overview!$B$61&gt;0,IF(O119&gt;0,0,IF(Q3&gt;MAX(Overview!$C$12:$C$21),P108+P107+P102+P104+P110,0)),0)</f>
        <v>0</v>
      </c>
      <c r="Q119" s="85">
        <f>IF(Overview!$B$61&gt;0,IF(P119&gt;0,0,IF(R3&gt;MAX(Overview!$C$12:$C$21),Q108+Q107+Q102+Q104+Q110,0)),0)</f>
        <v>0</v>
      </c>
      <c r="R119" s="85">
        <f>IF(Overview!$B$61&gt;0,IF(Q119&gt;0,0,IF(S3&gt;MAX(Overview!$C$12:$C$21),R108+R107+R102+R104+R110,0)),0)</f>
        <v>0</v>
      </c>
      <c r="S119" s="85">
        <f>IF(Overview!$B$61&gt;0,IF(R119&gt;0,0,IF(T3&gt;MAX(Overview!$C$12:$C$21),S108+S107+S102+S104+S110,0)),0)</f>
        <v>0</v>
      </c>
      <c r="T119" s="85">
        <f>IF(Overview!$B$61&gt;0,IF(S119&gt;0,0,IF(U3&gt;MAX(Overview!$C$12:$C$21),T108+T107+T102+T104+T110,0)),0)</f>
        <v>0</v>
      </c>
      <c r="U119" s="85">
        <f>IF(Overview!$B$61&gt;0,IF(T119&gt;0,0,IF(V3&gt;MAX(Overview!$C$12:$C$21),U108+U107+U102+U104+U110,0)),0)</f>
        <v>0</v>
      </c>
      <c r="V119" s="85">
        <f>IF(Overview!$B$61&gt;0,IF(U119&gt;0,0,IF(W3&gt;MAX(Overview!$C$12:$C$21),V108+V107+V102+V104+V110,0)),0)</f>
        <v>0</v>
      </c>
      <c r="W119" s="85">
        <f>IF(Overview!$B$61&gt;0,IF(V119&gt;0,0,IF(X3&gt;MAX(Overview!$C$12:$C$21),W108+W107+W102+W104+W110,0)),0)</f>
        <v>0</v>
      </c>
      <c r="X119" s="85">
        <f>IF(Overview!$B$61&gt;0,IF(W119&gt;0,0,IF(Y3&gt;MAX(Overview!$C$12:$C$21),X108+X107+X102+X104+X110,0)),0)</f>
        <v>0</v>
      </c>
      <c r="Y119" s="85">
        <f>IF(Overview!$B$61&gt;0,IF(X119&gt;0,0,IF(Z3&gt;MAX(Overview!$C$12:$C$21),Y108+Y107+Y102+Y104+Y110,0)),0)</f>
        <v>0</v>
      </c>
      <c r="Z119" s="85">
        <f>IF(Overview!$B$61&gt;0,IF(Y119&gt;0,0,IF(AA3&gt;MAX(Overview!$C$12:$C$21),Z108+Z107+Z102+Z104+Z110,0)),0)</f>
        <v>0</v>
      </c>
      <c r="AA119" s="85">
        <f>IF(Overview!$B$61&gt;0,IF(Z119&gt;0,0,IF(AB3&gt;MAX(Overview!$C$12:$C$21),AA108+AA107+AA102+AA104+AA110,0)),0)</f>
        <v>0</v>
      </c>
      <c r="AB119" s="85">
        <f>IF(Overview!$B$61&gt;0,IF(AA119&gt;0,0,IF(AC3&gt;MAX(Overview!$C$12:$C$21),AB108+AB107+AB102+AB104+AB110,0)),0)</f>
        <v>0</v>
      </c>
      <c r="AC119" s="85">
        <f>IF(Overview!$B$61&gt;0,IF(AB119&gt;0,0,IF(AD3&gt;MAX(Overview!$C$12:$C$21),AC108+AC107+AC102+AC104+AC110,0)),0)</f>
        <v>0</v>
      </c>
      <c r="AD119" s="85">
        <f>IF(Overview!$B$61&gt;0,IF(AC119&gt;0,0,IF(AE3&gt;MAX(Overview!$C$12:$C$21),AD108+AD107+AD102+AD104+AD110,0)),0)</f>
        <v>0</v>
      </c>
      <c r="AE119" s="85">
        <f>IF(Overview!$B$61&gt;0,IF(AD119&gt;0,0,IF(AF3&gt;MAX(Overview!$C$12:$C$21),AE108+AE107+AE102+AE104+AE110,0)),0)</f>
        <v>0</v>
      </c>
      <c r="AF119" s="85">
        <f>IF(Overview!$B$61&gt;0,IF(AE119&gt;0,0,IF(AG3&gt;MAX(Overview!$C$12:$C$21),AF108+AF107+AF102+AF104+AF110,0)),0)</f>
        <v>0</v>
      </c>
      <c r="AG119" s="85">
        <f>IF(Overview!$B$61&gt;0,IF(AF119&gt;0,0,IF(AH3&gt;MAX(Overview!$C$12:$C$21),AG108+AG107+AG102+AG104+AG110,0)),0)</f>
        <v>0</v>
      </c>
      <c r="AH119" s="85">
        <f>IF(Overview!$B$61&gt;0,IF(AG119&gt;0,0,IF(AI3&gt;MAX(Overview!$C$12:$C$21),AH108+AH107+AH102+AH104+AH110,0)),0)</f>
        <v>0</v>
      </c>
      <c r="AI119" s="85">
        <f>IF(Overview!$B$61&gt;0,IF(AH119&gt;0,0,IF(AJ3&gt;MAX(Overview!$C$12:$C$21),AI108+AI107+AI102+AI104+AI110,0)),0)</f>
        <v>0</v>
      </c>
      <c r="AJ119" s="85">
        <f>IF(Overview!$B$61&gt;0,IF(AI119&gt;0,0,IF(AK3&gt;MAX(Overview!$C$12:$C$21),AJ108+AJ107+AJ102+AJ104+AJ110,0)),0)</f>
        <v>0</v>
      </c>
      <c r="AK119" s="85">
        <f>IF(Overview!$B$61&gt;0,IF(AJ119&gt;0,0,IF(AL3&gt;MAX(Overview!$C$12:$C$21),AK108+AK107+AK102+AK104+AK110,0)),0)</f>
        <v>0</v>
      </c>
      <c r="AL119" s="85">
        <f>IF(Overview!$B$61&gt;0,IF(AK119&gt;0,0,IF(AM3&gt;MAX(Overview!$C$12:$C$21),AL108+AL107+AL102+AL104+AL110,0)),0)</f>
        <v>0</v>
      </c>
      <c r="AM119" s="85">
        <f>IF(Overview!$B$61&gt;0,IF(AL119&gt;0,0,IF(AN3&gt;MAX(Overview!$C$12:$C$21),AM108+AM107+AM102+AM104+AM110,0)),0)</f>
        <v>0</v>
      </c>
      <c r="AN119" s="85">
        <f>IF(Overview!$B$61&gt;0,IF(AM119&gt;0,0,IF(AO3&gt;MAX(Overview!$C$12:$C$21),AN108+AN107+AN102+AN104+AN110,0)),0)</f>
        <v>0</v>
      </c>
      <c r="AO119" s="85">
        <f>IF(Overview!$B$61&gt;0,IF(AN119&gt;0,0,IF(AP3&gt;MAX(Overview!$C$12:$C$21),AO108+AO107+AO102+AO104+AO110,0)),0)</f>
        <v>0</v>
      </c>
      <c r="AP119" s="85">
        <f>IF(Overview!$B$61&gt;0,IF(AO119&gt;0,0,IF(AQ3&gt;MAX(Overview!$C$12:$C$21),AP108+AP107+AP102+AP104+AP110,0)),0)</f>
        <v>0</v>
      </c>
      <c r="AQ119" s="85">
        <f>IF(Overview!$B$61&gt;0,IF(AP119&gt;0,0,IF(AR3&gt;MAX(Overview!$C$12:$C$21),AQ108+AQ107+AQ102+AQ104+AQ110,0)),0)</f>
        <v>0</v>
      </c>
      <c r="AR119" s="85">
        <f>IF(Overview!$B$61&gt;0,IF(AQ119&gt;0,0,IF(AS3&gt;MAX(Overview!$C$12:$C$21),AR108+AR107+AR102+AR104+AR110,0)),0)</f>
        <v>0</v>
      </c>
      <c r="AS119" s="85">
        <f>IF(Overview!$B$61&gt;0,IF(AR119&gt;0,0,IF(AT3&gt;MAX(Overview!$C$12:$C$21),AS108+AS107+AS102+AS104+AS110,0)),0)</f>
        <v>0</v>
      </c>
      <c r="AT119" s="85">
        <f>IF(Overview!$B$61&gt;0,IF(AS119&gt;0,0,IF(AU3&gt;MAX(Overview!$C$12:$C$21),AT108+AT107+AT102+AT104+AT110,0)),0)</f>
        <v>0</v>
      </c>
      <c r="AU119" s="85">
        <f>IF(Overview!$B$61&gt;0,IF(AT119&gt;0,0,IF(AV3&gt;MAX(Overview!$C$12:$C$21),AU108+AU107+AU102+AU104+AU110,0)),0)</f>
        <v>0</v>
      </c>
      <c r="AV119" s="85">
        <f>IF(Overview!$B$61&gt;0,IF(AU119&gt;0,0,IF(AW3&gt;MAX(Overview!$C$12:$C$21),AV108+AV107+AV102+AV104+AV110,0)),0)</f>
        <v>0</v>
      </c>
      <c r="AW119" s="85">
        <f>IF(Overview!$B$61&gt;0,IF(AV119&gt;0,0,IF(AX3&gt;MAX(Overview!$C$12:$C$21),AW108+AW107+AW102+AW104+AW110,0)),0)</f>
        <v>0</v>
      </c>
      <c r="AX119" s="85">
        <f>IF(Overview!$B$61&gt;0,IF(AW119&gt;0,0,IF(AY3&gt;MAX(Overview!$C$12:$C$21),AX108+AX107+AX102+AX104+AX110,0)),0)</f>
        <v>0</v>
      </c>
      <c r="AY119" s="85">
        <f>IF(Overview!$B$61&gt;0,IF(AX119&gt;0,0,IF(AZ3&gt;MAX(Overview!$C$12:$C$21),AY108+AY107+AY102+AY104+AY110,0)),0)</f>
        <v>0</v>
      </c>
      <c r="AZ119" s="85">
        <f>IF(Overview!$B$61&gt;0,IF(AY119&gt;0,0,IF(BA3&gt;MAX(Overview!$C$12:$C$21),AZ108+AZ107+AZ102+AZ104+AZ110,0)),0)</f>
        <v>0</v>
      </c>
      <c r="BA119" s="85">
        <f>IF(Overview!$B$61&gt;0,IF(AZ119&gt;0,0,IF(BB3&gt;MAX(Overview!$C$12:$C$21),BA108+BA107+BA102+BA104+BA110,0)),0)</f>
        <v>0</v>
      </c>
      <c r="BB119" s="85">
        <f>IF(Overview!$B$61&gt;0,IF(BA119&gt;0,0,IF(BC3&gt;MAX(Overview!$C$12:$C$21),BB108+BB107+BB102+BB104+BB110,0)),0)</f>
        <v>0</v>
      </c>
      <c r="BC119" s="85">
        <f>IF(Overview!$B$61&gt;0,IF(BB119&gt;0,0,IF(BD3&gt;MAX(Overview!$C$12:$C$21),BC108+BC107+BC102+BC104+BC110,0)),0)</f>
        <v>0</v>
      </c>
      <c r="BD119" s="85">
        <f>IF(Overview!$B$61&gt;0,IF(BC119&gt;0,0,IF(BE3&gt;MAX(Overview!$C$12:$C$21),BD108+BD107+BD102+BD104+BD110,0)),0)</f>
        <v>0</v>
      </c>
      <c r="BE119" s="85">
        <f>IF(Overview!$B$61&gt;0,IF(BD119&gt;0,0,IF(BF3&gt;MAX(Overview!$C$12:$C$21),BE108+BE107+BE102+BE104+BE110,0)),0)</f>
        <v>0</v>
      </c>
      <c r="BF119" s="85">
        <f>IF(Overview!$B$61&gt;0,IF(BE119&gt;0,0,IF(BG3&gt;MAX(Overview!$C$12:$C$21),BF108+BF107+BF102+BF104+BF110,0)),0)</f>
        <v>0</v>
      </c>
      <c r="BG119" s="85">
        <f>IF(Overview!$B$61&gt;0,IF(BF119&gt;0,0,IF(BH3&gt;MAX(Overview!$C$12:$C$21),BG108+BG107+BG102+BG104+BG110,0)),0)</f>
        <v>0</v>
      </c>
      <c r="BH119" s="85">
        <f>IF(Overview!$B$61&gt;0,IF(BG119&gt;0,0,IF(BI3&gt;MAX(Overview!$C$12:$C$21),BH108+BH107+BH102+BH104+BH110,0)),0)</f>
        <v>0</v>
      </c>
      <c r="BI119" s="85">
        <f>IF(Overview!$B$61&gt;0,IF(BH119&gt;0,0,IF(BJ3&gt;MAX(Overview!$C$12:$C$21),BI108+BI107+BI102+BI104+BI110,0)),0)</f>
        <v>0</v>
      </c>
      <c r="BJ119" s="85">
        <f>IF(Overview!$B$61&gt;0,IF(BI119&gt;0,0,IF(BK3&gt;MAX(Overview!$C$12:$C$21),BJ108+BJ107+BJ102+BJ104+BJ110,0)),0)</f>
        <v>0</v>
      </c>
      <c r="BK119" s="85">
        <f>IF(Overview!$B$61&gt;0,IF(BJ119&gt;0,0,IF(BL3&gt;MAX(Overview!$C$12:$C$21),BK108+BK107+BK102+BK104+BK110,0)),0)</f>
        <v>0</v>
      </c>
      <c r="BL119" s="85">
        <f>IF(Overview!$B$61&gt;0,IF(BK119&gt;0,0,IF(BM3&gt;MAX(Overview!$C$12:$C$21),BL108+BL107+BL102+BL104+BL110,0)),0)</f>
        <v>0</v>
      </c>
      <c r="BM119" s="85">
        <f>IF(Overview!$B$61&gt;0,IF(BL119&gt;0,0,IF(BN3&gt;MAX(Overview!$C$12:$C$21),BM108+BM107+BM102+BM104+BM110,0)),0)</f>
        <v>0</v>
      </c>
      <c r="BN119" s="85">
        <f>IF(Overview!$B$61&gt;0,IF(BM119&gt;0,0,IF(BO3&gt;MAX(Overview!$C$12:$C$21),BN108+BN107+BN102+BN104+BN110,0)),0)</f>
        <v>0</v>
      </c>
      <c r="BO119" s="85">
        <f>IF(Overview!$B$61&gt;0,IF(BN119&gt;0,0,IF(BP3&gt;MAX(Overview!$C$12:$C$21),BO108+BO107+BO102+BO104+BO110,0)),0)</f>
        <v>0</v>
      </c>
      <c r="BP119" s="85">
        <f>IF(Overview!$B$61&gt;0,IF(BO119&gt;0,0,IF(BQ3&gt;MAX(Overview!$C$12:$C$21),BP108+BP107+BP102+BP104+BP110,0)),0)</f>
        <v>0</v>
      </c>
      <c r="BQ119" s="85">
        <f>IF(Overview!$B$61&gt;0,IF(BP119&gt;0,0,IF(BR3&gt;MAX(Overview!$C$12:$C$21),BQ108+BQ107+BQ102+BQ104+BQ110,0)),0)</f>
        <v>0</v>
      </c>
      <c r="BR119" s="85">
        <f>IF(Overview!$B$61&gt;0,IF(BQ119&gt;0,0,IF(BS3&gt;MAX(Overview!$C$12:$C$21),BR108+BR107+BR102+BR104+BR110,0)),0)</f>
        <v>0</v>
      </c>
      <c r="BS119" s="85">
        <f>IF(Overview!$B$61&gt;0,IF(BR119&gt;0,0,IF(BT3&gt;MAX(Overview!$C$12:$C$21),BS108+BS107+BS102+BS104+BS110,0)),0)</f>
        <v>0</v>
      </c>
      <c r="BT119" s="85">
        <f>IF(Overview!$B$61&gt;0,IF(BS119&gt;0,0,IF(BU3&gt;MAX(Overview!$C$12:$C$21),BT108+BT107+BT102+BT104+BT110,0)),0)</f>
        <v>0</v>
      </c>
      <c r="BU119" s="85">
        <f>IF(Overview!$B$61&gt;0,IF(BT119&gt;0,0,IF(BV3&gt;MAX(Overview!$C$12:$C$21),BU108+BU107+BU102+BU104+BU110,0)),0)</f>
        <v>0</v>
      </c>
      <c r="BV119" s="85">
        <f>IF(Overview!$B$61&gt;0,IF(BU119&gt;0,0,IF(BW3&gt;MAX(Overview!$C$12:$C$21),BV108+BV107+BV102+BV104+BV110,0)),0)</f>
        <v>0</v>
      </c>
      <c r="BW119" s="85">
        <f>IF(Overview!$B$61&gt;0,IF(BV119&gt;0,0,IF(BX3&gt;MAX(Overview!$C$12:$C$21),BW108+BW107+BW102+BW104+BW110,0)),0)</f>
        <v>0</v>
      </c>
      <c r="BX119" s="85">
        <f>IF(Overview!$B$61&gt;0,IF(BW119&gt;0,0,IF(BY3&gt;MAX(Overview!$C$12:$C$21),BX108+BX107+BX102+BX104+BX110,0)),0)</f>
        <v>0</v>
      </c>
      <c r="BY119" s="85">
        <f>IF(Overview!$B$61&gt;0,IF(BX119&gt;0,0,IF(BZ3&gt;MAX(Overview!$C$12:$C$21),BY108+BY107+BY102+BY104+BY110,0)),0)</f>
        <v>0</v>
      </c>
      <c r="BZ119" s="85">
        <f>IF(Overview!$B$61&gt;0,IF(BY119&gt;0,0,IF(CA3&gt;MAX(Overview!$C$12:$C$21),BZ108+BZ107+BZ102+BZ104+BZ110,0)),0)</f>
        <v>0</v>
      </c>
      <c r="CA119" s="85">
        <f>IF(Overview!$B$61&gt;0,IF(BZ119&gt;0,0,IF(CB3&gt;MAX(Overview!$C$12:$C$21),CA108+CA107+CA102+CA104+CA110,0)),0)</f>
        <v>0</v>
      </c>
      <c r="CB119" s="85">
        <f>IF(Overview!$B$61&gt;0,IF(CA119&gt;0,0,IF(CC3&gt;MAX(Overview!$C$12:$C$21),CB108+CB107+CB102+CB104+CB110,0)),0)</f>
        <v>0</v>
      </c>
      <c r="CC119" s="85">
        <f>IF(Overview!$B$61&gt;0,IF(CB119&gt;0,0,IF(CD3&gt;MAX(Overview!$C$12:$C$21),CC108+CC107+CC102+CC104+CC110,0)),0)</f>
        <v>0</v>
      </c>
      <c r="CD119" s="85">
        <f>IF(Overview!$B$61&gt;0,IF(CC119&gt;0,0,IF(CE3&gt;MAX(Overview!$C$12:$C$21),CD108+CD107+CD102+CD104+CD110,0)),0)</f>
        <v>0</v>
      </c>
      <c r="CE119" s="85">
        <f>IF(Overview!$B$61&gt;0,IF(CD119&gt;0,0,IF(CF3&gt;MAX(Overview!$C$12:$C$21),CE108+CE107+CE102+CE104+CE110,0)),0)</f>
        <v>0</v>
      </c>
      <c r="CF119" s="85">
        <f>IF(Overview!$B$61&gt;0,IF(CE119&gt;0,0,IF(CG3&gt;MAX(Overview!$C$12:$C$21),CF108+CF107+CF102+CF104+CF110,0)),0)</f>
        <v>0</v>
      </c>
      <c r="CG119" s="85">
        <f>IF(Overview!$B$61&gt;0,IF(CF119&gt;0,0,IF(CH3&gt;MAX(Overview!$C$12:$C$21),CG108+CG107+CG102+CG104+CG110,0)),0)</f>
        <v>0</v>
      </c>
      <c r="CH119" s="85">
        <f>IF(Overview!$B$61&gt;0,IF(CG119&gt;0,0,IF(CI3&gt;MAX(Overview!$C$12:$C$21),CH108+CH107+CH102+CH104+CH110,0)),0)</f>
        <v>0</v>
      </c>
      <c r="CI119" s="85">
        <f>IF(Overview!$B$61&gt;0,IF(CH119&gt;0,0,IF(CJ3&gt;MAX(Overview!$C$12:$C$21),CI108+CI107+CI102+CI104+CI110,0)),0)</f>
        <v>0</v>
      </c>
      <c r="CJ119" s="85">
        <f>IF(Overview!$B$61&gt;0,IF(CI119&gt;0,0,IF(CK3&gt;MAX(Overview!$C$12:$C$21),CJ108+CJ107+CJ102+CJ104+CJ110,0)),0)</f>
        <v>0</v>
      </c>
      <c r="CK119" s="85">
        <f>IF(Overview!$B$61&gt;0,IF(CJ119&gt;0,0,IF(CL3&gt;MAX(Overview!$C$12:$C$21),CK108+CK107+CK102+CK104+CK110,0)),0)</f>
        <v>0</v>
      </c>
      <c r="CL119" s="85">
        <f>IF(Overview!$B$61&gt;0,IF(CK119&gt;0,0,IF(CM3&gt;MAX(Overview!$C$12:$C$21),CL108+CL107+CL102+CL104+CL110,0)),0)</f>
        <v>0</v>
      </c>
      <c r="CM119" s="85">
        <f>IF(Overview!$B$61&gt;0,IF(CL119&gt;0,0,IF(CN3&gt;MAX(Overview!$C$12:$C$21),CM108+CM107+CM102+CM104+CM110,0)),0)</f>
        <v>0</v>
      </c>
      <c r="CN119" s="85">
        <f>IF(Overview!$B$61&gt;0,IF(CM119&gt;0,0,IF(CO3&gt;MAX(Overview!$C$12:$C$21),CN108+CN107+CN102+CN104+CN110,0)),0)</f>
        <v>0</v>
      </c>
      <c r="CO119" s="85">
        <f>IF(Overview!$B$61&gt;0,IF(CN119&gt;0,0,IF(CP3&gt;MAX(Overview!$C$12:$C$21),CO108+CO107+CO102+CO104+CO110,0)),0)</f>
        <v>0</v>
      </c>
      <c r="CP119" s="85">
        <f>IF(Overview!$B$61&gt;0,IF(CO119&gt;0,0,IF(CQ3&gt;MAX(Overview!$C$12:$C$21),CP108+CP107+CP102+CP104+CP110,0)),0)</f>
        <v>0</v>
      </c>
      <c r="CQ119" s="85">
        <f>IF(Overview!$B$61&gt;0,IF(CP119&gt;0,0,IF(CR3&gt;MAX(Overview!$C$12:$C$21),CQ108+CQ107+CQ102+CQ104+CQ110,0)),0)</f>
        <v>0</v>
      </c>
      <c r="CR119" s="85">
        <f>IF(Overview!$B$61&gt;0,IF(CQ119&gt;0,0,IF(CS3&gt;MAX(Overview!$C$12:$C$21),CR108+CR107+CR102+CR104+CR110,0)),0)</f>
        <v>0</v>
      </c>
      <c r="CS119" s="85">
        <f>IF(Overview!$B$61&gt;0,IF(CR119&gt;0,0,IF(CT3&gt;MAX(Overview!$C$12:$C$21),CS108+CS107+CS102+CS104+CS110,0)),0)</f>
        <v>0</v>
      </c>
      <c r="CT119" s="85">
        <f>IF(Overview!$B$61&gt;0,IF(CS119&gt;0,0,IF(CU3&gt;MAX(Overview!$C$12:$C$21),CT108+CT107+CT102+CT104+CT110,0)),0)</f>
        <v>0</v>
      </c>
      <c r="CU119" s="85">
        <f>IF(Overview!$B$61&gt;0,IF(CT119&gt;0,0,IF(CV3&gt;MAX(Overview!$C$12:$C$21),CU108+CU107+CU102+CU104+CU110,0)),0)</f>
        <v>0</v>
      </c>
      <c r="CV119" s="85">
        <f>IF(Overview!$B$61&gt;0,IF(CU119&gt;0,0,IF(CW3&gt;MAX(Overview!$C$12:$C$21),CV108+CV107+CV102+CV104+CV110,0)),0)</f>
        <v>0</v>
      </c>
      <c r="CW119" s="85">
        <f>IF(Overview!$B$61&gt;0,IF(CV119&gt;0,0,IF(CX3&gt;MAX(Overview!$C$12:$C$21),CW108+CW107+CW102+CW104+CW110,0)),0)</f>
        <v>0</v>
      </c>
      <c r="CX119" s="85">
        <f>IF(Overview!$B$61&gt;0,IF(CW119&gt;0,0,IF(CY3&gt;MAX(Overview!$C$12:$C$21),CX108+CX107+CX102+CX104+CX110,0)),0)</f>
        <v>0</v>
      </c>
      <c r="CY119" s="85">
        <f>IF(Overview!$B$61&gt;0,IF(CX119&gt;0,0,IF(CZ3&gt;MAX(Overview!$C$12:$C$21),CY108+CY107+CY102+CY104+CY110,0)),0)</f>
        <v>0</v>
      </c>
      <c r="CZ119" s="85">
        <f>IF(Overview!$B$61&gt;0,IF(CY119&gt;0,0,IF(DA3&gt;MAX(Overview!$C$12:$C$21),CZ108+CZ107+CZ102+CZ104+CZ110,0)),0)</f>
        <v>0</v>
      </c>
      <c r="DA119" s="85">
        <f>IF(Overview!$B$61&gt;0,IF(CZ119&gt;0,0,IF(DB3&gt;MAX(Overview!$C$12:$C$21),DA108+DA107+DA102+DA104+DA110,0)),0)</f>
        <v>0</v>
      </c>
      <c r="DB119" s="85">
        <f>IF(Overview!$B$61&gt;0,IF(DA119&gt;0,0,IF(DC3&gt;MAX(Overview!$C$12:$C$21),DB108+DB107+DB102+DB104+DB110,0)),0)</f>
        <v>0</v>
      </c>
      <c r="DC119" s="85">
        <f>IF(Overview!$B$61&gt;0,IF(DB119&gt;0,0,IF(DD3&gt;MAX(Overview!$C$12:$C$21),DC108+DC107+DC102+DC104+DC110,0)),0)</f>
        <v>0</v>
      </c>
      <c r="DD119" s="85">
        <f>IF(Overview!$B$61&gt;0,IF(DC119&gt;0,0,IF(DE3&gt;MAX(Overview!$C$12:$C$21),DD108+DD107+DD102+DD104+DD110,0)),0)</f>
        <v>0</v>
      </c>
      <c r="DE119" s="85">
        <f>IF(Overview!$B$61&gt;0,IF(DD119&gt;0,0,IF(DF3&gt;MAX(Overview!$C$12:$C$21),DE108+DE107+DE102+DE104+DE110,0)),0)</f>
        <v>0</v>
      </c>
      <c r="DF119" s="85">
        <f>IF(Overview!$B$61&gt;0,IF(DE119&gt;0,0,IF(DG3&gt;MAX(Overview!$C$12:$C$21),DF108+DF107+DF102+DF104+DF110,0)),0)</f>
        <v>0</v>
      </c>
      <c r="DG119" s="85">
        <f>IF(Overview!$B$61&gt;0,IF(DF119&gt;0,0,IF(DH3&gt;MAX(Overview!$C$12:$C$21),DG108+DG107+DG102+DG104+DG110,0)),0)</f>
        <v>0</v>
      </c>
      <c r="DH119" s="85">
        <f>IF(Overview!$B$61&gt;0,IF(DG119&gt;0,0,IF(DI3&gt;MAX(Overview!$C$12:$C$21),DH108+DH107+DH102+DH104+DH110,0)),0)</f>
        <v>0</v>
      </c>
      <c r="DI119" s="85">
        <f>IF(Overview!$B$61&gt;0,IF(DH119&gt;0,0,IF(DJ3&gt;MAX(Overview!$C$12:$C$21),DI108+DI107+DI102+DI104+DI110,0)),0)</f>
        <v>0</v>
      </c>
      <c r="DJ119" s="85">
        <f>IF(Overview!$B$61&gt;0,IF(DI119&gt;0,0,IF(DK3&gt;MAX(Overview!$C$12:$C$21),DJ108+DJ107+DJ102+DJ104+DJ110,0)),0)</f>
        <v>0</v>
      </c>
      <c r="DK119" s="85">
        <f>IF(Overview!$B$61&gt;0,IF(DJ119&gt;0,0,IF(DL3&gt;MAX(Overview!$C$12:$C$21),DK108+DK107+DK102+DK104+DK110,0)),0)</f>
        <v>0</v>
      </c>
      <c r="DL119" s="85">
        <f>IF(Overview!$B$61&gt;0,IF(DK119&gt;0,0,IF(DM3&gt;MAX(Overview!$C$12:$C$21),DL108+DL107+DL102+DL104+DL110,0)),0)</f>
        <v>0</v>
      </c>
      <c r="DM119" s="85">
        <f>IF(Overview!$B$61&gt;0,IF(DL119&gt;0,0,IF(DN3&gt;MAX(Overview!$C$12:$C$21),DM108+DM107+DM102+DM104+DM110,0)),0)</f>
        <v>0</v>
      </c>
      <c r="DN119" s="85">
        <f>IF(Overview!$B$61&gt;0,IF(DM119&gt;0,0,IF(DO3&gt;MAX(Overview!$C$12:$C$21),DN108+DN107+DN102+DN104+DN110,0)),0)</f>
        <v>0</v>
      </c>
      <c r="DO119" s="85">
        <f>IF(Overview!$B$61&gt;0,IF(DN119&gt;0,0,IF(DP3&gt;MAX(Overview!$C$12:$C$21),DO108+DO107+DO102+DO104+DO110,0)),0)</f>
        <v>0</v>
      </c>
      <c r="DP119" s="85">
        <f>IF(Overview!$B$61&gt;0,IF(DO119&gt;0,0,IF(DQ3&gt;MAX(Overview!$C$12:$C$21),DP108+DP107+DP102+DP104+DP110,0)),0)</f>
        <v>0</v>
      </c>
      <c r="DQ119" s="85">
        <f>IF(Overview!$B$61&gt;0,IF(DP119&gt;0,0,IF(DR3&gt;MAX(Overview!$C$12:$C$21),DQ108+DQ107+DQ102+DQ104+DQ110,0)),0)</f>
        <v>0</v>
      </c>
      <c r="DR119" s="85">
        <f>IF(Overview!$B$61&gt;0,IF(DQ119&gt;0,0,IF(DS3&gt;MAX(Overview!$C$12:$C$21),DR108+DR107+DR102+DR104+DR110,0)),0)</f>
        <v>0</v>
      </c>
      <c r="DS119" s="85">
        <f>IF(Overview!$B$61&gt;0,IF(DR119&gt;0,0,IF(DT3&gt;MAX(Overview!$C$12:$C$21),DS108+DS107+DS102+DS104+DS110,0)),0)</f>
        <v>0</v>
      </c>
      <c r="DT119" s="85">
        <f>IF(Overview!$B$61&gt;0,IF(DS119&gt;0,0,IF(DU3&gt;MAX(Overview!$C$12:$C$21),DT108+DT107+DT102+DT104+DT110,0)),0)</f>
        <v>0</v>
      </c>
    </row>
    <row r="120" spans="2:124" s="35" customFormat="1" ht="15" thickBot="1" x14ac:dyDescent="0.35">
      <c r="B120" s="235" t="s">
        <v>555</v>
      </c>
      <c r="C120" s="236" t="s">
        <v>99</v>
      </c>
      <c r="D120" s="237">
        <f>MIN(E120:DT120)</f>
        <v>0</v>
      </c>
      <c r="E120" s="223">
        <f>IF(E119&gt;0,E115+E118+E119,MIN(E115+E116+E118+E119,0))</f>
        <v>0</v>
      </c>
      <c r="F120" s="223">
        <f t="shared" ref="F120:BC120" si="791">IF(F119&gt;0,F115+F118+F119,MIN(F115+F116+F118+F119,0))</f>
        <v>0</v>
      </c>
      <c r="G120" s="223">
        <f t="shared" si="791"/>
        <v>0</v>
      </c>
      <c r="H120" s="223">
        <f t="shared" si="791"/>
        <v>0</v>
      </c>
      <c r="I120" s="223">
        <f t="shared" si="791"/>
        <v>0</v>
      </c>
      <c r="J120" s="223">
        <f t="shared" si="791"/>
        <v>0</v>
      </c>
      <c r="K120" s="223">
        <f t="shared" si="791"/>
        <v>0</v>
      </c>
      <c r="L120" s="223">
        <f t="shared" si="791"/>
        <v>0</v>
      </c>
      <c r="M120" s="223">
        <f t="shared" si="791"/>
        <v>0</v>
      </c>
      <c r="N120" s="223">
        <f t="shared" si="791"/>
        <v>0</v>
      </c>
      <c r="O120" s="223">
        <f t="shared" si="791"/>
        <v>0</v>
      </c>
      <c r="P120" s="223">
        <f t="shared" si="791"/>
        <v>0</v>
      </c>
      <c r="Q120" s="223">
        <f t="shared" si="791"/>
        <v>0</v>
      </c>
      <c r="R120" s="223">
        <f t="shared" si="791"/>
        <v>0</v>
      </c>
      <c r="S120" s="223">
        <f t="shared" si="791"/>
        <v>0</v>
      </c>
      <c r="T120" s="223">
        <f t="shared" si="791"/>
        <v>0</v>
      </c>
      <c r="U120" s="223">
        <f t="shared" si="791"/>
        <v>0</v>
      </c>
      <c r="V120" s="223">
        <f t="shared" si="791"/>
        <v>0</v>
      </c>
      <c r="W120" s="223">
        <f t="shared" si="791"/>
        <v>0</v>
      </c>
      <c r="X120" s="223">
        <f t="shared" si="791"/>
        <v>0</v>
      </c>
      <c r="Y120" s="223">
        <f t="shared" si="791"/>
        <v>0</v>
      </c>
      <c r="Z120" s="223">
        <f t="shared" si="791"/>
        <v>0</v>
      </c>
      <c r="AA120" s="223">
        <f t="shared" si="791"/>
        <v>0</v>
      </c>
      <c r="AB120" s="223">
        <f t="shared" si="791"/>
        <v>0</v>
      </c>
      <c r="AC120" s="223">
        <f t="shared" si="791"/>
        <v>0</v>
      </c>
      <c r="AD120" s="223">
        <f t="shared" si="791"/>
        <v>0</v>
      </c>
      <c r="AE120" s="223">
        <f t="shared" si="791"/>
        <v>0</v>
      </c>
      <c r="AF120" s="223">
        <f t="shared" si="791"/>
        <v>0</v>
      </c>
      <c r="AG120" s="223">
        <f t="shared" si="791"/>
        <v>0</v>
      </c>
      <c r="AH120" s="223">
        <f t="shared" si="791"/>
        <v>0</v>
      </c>
      <c r="AI120" s="223">
        <f t="shared" si="791"/>
        <v>0</v>
      </c>
      <c r="AJ120" s="223">
        <f t="shared" si="791"/>
        <v>0</v>
      </c>
      <c r="AK120" s="223">
        <f t="shared" si="791"/>
        <v>0</v>
      </c>
      <c r="AL120" s="223">
        <f t="shared" si="791"/>
        <v>0</v>
      </c>
      <c r="AM120" s="223">
        <f t="shared" si="791"/>
        <v>0</v>
      </c>
      <c r="AN120" s="223">
        <f t="shared" si="791"/>
        <v>0</v>
      </c>
      <c r="AO120" s="223">
        <f t="shared" si="791"/>
        <v>0</v>
      </c>
      <c r="AP120" s="223">
        <f t="shared" si="791"/>
        <v>0</v>
      </c>
      <c r="AQ120" s="223">
        <f t="shared" si="791"/>
        <v>0</v>
      </c>
      <c r="AR120" s="223">
        <f t="shared" si="791"/>
        <v>0</v>
      </c>
      <c r="AS120" s="223">
        <f t="shared" si="791"/>
        <v>0</v>
      </c>
      <c r="AT120" s="223">
        <f t="shared" si="791"/>
        <v>0</v>
      </c>
      <c r="AU120" s="223">
        <f t="shared" si="791"/>
        <v>0</v>
      </c>
      <c r="AV120" s="223">
        <f t="shared" si="791"/>
        <v>0</v>
      </c>
      <c r="AW120" s="223">
        <f t="shared" si="791"/>
        <v>0</v>
      </c>
      <c r="AX120" s="223">
        <f t="shared" si="791"/>
        <v>0</v>
      </c>
      <c r="AY120" s="223">
        <f t="shared" si="791"/>
        <v>0</v>
      </c>
      <c r="AZ120" s="223">
        <f t="shared" si="791"/>
        <v>0</v>
      </c>
      <c r="BA120" s="223">
        <f t="shared" si="791"/>
        <v>0</v>
      </c>
      <c r="BB120" s="223">
        <f t="shared" si="791"/>
        <v>0</v>
      </c>
      <c r="BC120" s="223">
        <f t="shared" si="791"/>
        <v>0</v>
      </c>
      <c r="BD120" s="223">
        <f t="shared" ref="BD120:DO120" si="792">IF(BD119&gt;0,BD115+BD118+BD119,MIN(BD115+BD116+BD118+BD119,0))</f>
        <v>0</v>
      </c>
      <c r="BE120" s="223">
        <f t="shared" si="792"/>
        <v>0</v>
      </c>
      <c r="BF120" s="223">
        <f t="shared" si="792"/>
        <v>0</v>
      </c>
      <c r="BG120" s="223">
        <f t="shared" si="792"/>
        <v>0</v>
      </c>
      <c r="BH120" s="223">
        <f t="shared" si="792"/>
        <v>0</v>
      </c>
      <c r="BI120" s="223">
        <f t="shared" si="792"/>
        <v>0</v>
      </c>
      <c r="BJ120" s="223">
        <f t="shared" si="792"/>
        <v>0</v>
      </c>
      <c r="BK120" s="223">
        <f t="shared" si="792"/>
        <v>0</v>
      </c>
      <c r="BL120" s="223">
        <f t="shared" si="792"/>
        <v>0</v>
      </c>
      <c r="BM120" s="223">
        <f t="shared" si="792"/>
        <v>0</v>
      </c>
      <c r="BN120" s="223">
        <f t="shared" si="792"/>
        <v>0</v>
      </c>
      <c r="BO120" s="223">
        <f t="shared" si="792"/>
        <v>0</v>
      </c>
      <c r="BP120" s="223">
        <f t="shared" si="792"/>
        <v>0</v>
      </c>
      <c r="BQ120" s="223">
        <f t="shared" si="792"/>
        <v>0</v>
      </c>
      <c r="BR120" s="223">
        <f t="shared" si="792"/>
        <v>0</v>
      </c>
      <c r="BS120" s="223">
        <f t="shared" si="792"/>
        <v>0</v>
      </c>
      <c r="BT120" s="223">
        <f t="shared" si="792"/>
        <v>0</v>
      </c>
      <c r="BU120" s="223">
        <f t="shared" si="792"/>
        <v>0</v>
      </c>
      <c r="BV120" s="223">
        <f t="shared" si="792"/>
        <v>0</v>
      </c>
      <c r="BW120" s="223">
        <f t="shared" si="792"/>
        <v>0</v>
      </c>
      <c r="BX120" s="223">
        <f t="shared" si="792"/>
        <v>0</v>
      </c>
      <c r="BY120" s="223">
        <f t="shared" si="792"/>
        <v>0</v>
      </c>
      <c r="BZ120" s="223">
        <f t="shared" si="792"/>
        <v>0</v>
      </c>
      <c r="CA120" s="223">
        <f t="shared" si="792"/>
        <v>0</v>
      </c>
      <c r="CB120" s="223">
        <f t="shared" si="792"/>
        <v>0</v>
      </c>
      <c r="CC120" s="223">
        <f t="shared" si="792"/>
        <v>0</v>
      </c>
      <c r="CD120" s="223">
        <f t="shared" si="792"/>
        <v>0</v>
      </c>
      <c r="CE120" s="223">
        <f t="shared" si="792"/>
        <v>0</v>
      </c>
      <c r="CF120" s="223">
        <f t="shared" si="792"/>
        <v>0</v>
      </c>
      <c r="CG120" s="223">
        <f t="shared" si="792"/>
        <v>0</v>
      </c>
      <c r="CH120" s="223">
        <f t="shared" si="792"/>
        <v>0</v>
      </c>
      <c r="CI120" s="223">
        <f t="shared" si="792"/>
        <v>0</v>
      </c>
      <c r="CJ120" s="223">
        <f t="shared" si="792"/>
        <v>0</v>
      </c>
      <c r="CK120" s="223">
        <f t="shared" si="792"/>
        <v>0</v>
      </c>
      <c r="CL120" s="223">
        <f t="shared" si="792"/>
        <v>0</v>
      </c>
      <c r="CM120" s="223">
        <f t="shared" si="792"/>
        <v>0</v>
      </c>
      <c r="CN120" s="223">
        <f t="shared" si="792"/>
        <v>0</v>
      </c>
      <c r="CO120" s="223">
        <f t="shared" si="792"/>
        <v>0</v>
      </c>
      <c r="CP120" s="223">
        <f t="shared" si="792"/>
        <v>0</v>
      </c>
      <c r="CQ120" s="223">
        <f t="shared" si="792"/>
        <v>0</v>
      </c>
      <c r="CR120" s="223">
        <f t="shared" si="792"/>
        <v>0</v>
      </c>
      <c r="CS120" s="223">
        <f t="shared" si="792"/>
        <v>0</v>
      </c>
      <c r="CT120" s="223">
        <f t="shared" si="792"/>
        <v>0</v>
      </c>
      <c r="CU120" s="223">
        <f t="shared" si="792"/>
        <v>0</v>
      </c>
      <c r="CV120" s="223">
        <f t="shared" si="792"/>
        <v>0</v>
      </c>
      <c r="CW120" s="223">
        <f t="shared" si="792"/>
        <v>0</v>
      </c>
      <c r="CX120" s="223">
        <f t="shared" si="792"/>
        <v>0</v>
      </c>
      <c r="CY120" s="223">
        <f t="shared" si="792"/>
        <v>0</v>
      </c>
      <c r="CZ120" s="223">
        <f t="shared" si="792"/>
        <v>0</v>
      </c>
      <c r="DA120" s="223">
        <f t="shared" si="792"/>
        <v>0</v>
      </c>
      <c r="DB120" s="223">
        <f t="shared" si="792"/>
        <v>0</v>
      </c>
      <c r="DC120" s="223">
        <f t="shared" si="792"/>
        <v>0</v>
      </c>
      <c r="DD120" s="223">
        <f t="shared" si="792"/>
        <v>0</v>
      </c>
      <c r="DE120" s="223">
        <f t="shared" si="792"/>
        <v>0</v>
      </c>
      <c r="DF120" s="223">
        <f t="shared" si="792"/>
        <v>0</v>
      </c>
      <c r="DG120" s="223">
        <f t="shared" si="792"/>
        <v>0</v>
      </c>
      <c r="DH120" s="223">
        <f t="shared" si="792"/>
        <v>0</v>
      </c>
      <c r="DI120" s="223">
        <f t="shared" si="792"/>
        <v>0</v>
      </c>
      <c r="DJ120" s="223">
        <f t="shared" si="792"/>
        <v>0</v>
      </c>
      <c r="DK120" s="223">
        <f t="shared" si="792"/>
        <v>0</v>
      </c>
      <c r="DL120" s="223">
        <f t="shared" si="792"/>
        <v>0</v>
      </c>
      <c r="DM120" s="223">
        <f t="shared" si="792"/>
        <v>0</v>
      </c>
      <c r="DN120" s="223">
        <f t="shared" si="792"/>
        <v>0</v>
      </c>
      <c r="DO120" s="223">
        <f t="shared" si="792"/>
        <v>0</v>
      </c>
      <c r="DP120" s="223">
        <f t="shared" ref="DP120:DT120" si="793">IF(DP119&gt;0,DP115+DP118+DP119,MIN(DP115+DP116+DP118+DP119,0))</f>
        <v>0</v>
      </c>
      <c r="DQ120" s="223">
        <f t="shared" si="793"/>
        <v>0</v>
      </c>
      <c r="DR120" s="223">
        <f t="shared" si="793"/>
        <v>0</v>
      </c>
      <c r="DS120" s="223">
        <f t="shared" si="793"/>
        <v>0</v>
      </c>
      <c r="DT120" s="223">
        <f t="shared" si="793"/>
        <v>0</v>
      </c>
    </row>
    <row r="121" spans="2:124" ht="15" thickBot="1" x14ac:dyDescent="0.35">
      <c r="B121" s="37"/>
      <c r="C121" s="38"/>
      <c r="D121" s="95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3"/>
      <c r="U121" s="128"/>
      <c r="V121" s="128"/>
      <c r="W121" s="128"/>
      <c r="X121" s="128"/>
      <c r="Y121" s="128"/>
      <c r="Z121" s="128"/>
      <c r="AA121" s="128"/>
      <c r="AB121" s="128"/>
      <c r="AC121" s="128"/>
      <c r="AD121" s="128"/>
      <c r="AE121" s="128"/>
      <c r="AF121" s="128"/>
      <c r="AG121" s="128"/>
      <c r="AH121" s="128"/>
      <c r="AI121" s="128"/>
      <c r="AJ121" s="128"/>
      <c r="AK121" s="128"/>
      <c r="AL121" s="128"/>
      <c r="AM121" s="128"/>
      <c r="AN121" s="128"/>
      <c r="AO121" s="128"/>
      <c r="AP121" s="128"/>
      <c r="AQ121" s="128"/>
      <c r="AR121" s="128"/>
      <c r="AS121" s="128"/>
      <c r="AT121" s="128"/>
      <c r="AU121" s="128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28"/>
      <c r="BF121" s="128"/>
      <c r="BG121" s="128"/>
      <c r="BH121" s="128"/>
      <c r="BI121" s="128"/>
      <c r="BJ121" s="128"/>
      <c r="BK121" s="128"/>
      <c r="BL121" s="128"/>
      <c r="BM121" s="128"/>
      <c r="BN121" s="128"/>
      <c r="BO121" s="128"/>
      <c r="BP121" s="128"/>
      <c r="BQ121" s="128"/>
      <c r="BR121" s="128"/>
      <c r="BS121" s="128"/>
      <c r="BT121" s="128"/>
      <c r="BU121" s="128"/>
      <c r="BV121" s="128"/>
      <c r="BW121" s="128"/>
      <c r="BX121" s="128"/>
      <c r="BY121" s="128"/>
      <c r="BZ121" s="128"/>
      <c r="CA121" s="128"/>
      <c r="CB121" s="128"/>
      <c r="CC121" s="128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</row>
    <row r="122" spans="2:124" ht="15" thickBot="1" x14ac:dyDescent="0.35">
      <c r="B122" s="238" t="s">
        <v>557</v>
      </c>
      <c r="C122" s="239" t="s">
        <v>100</v>
      </c>
      <c r="D122" s="240">
        <f>D104+D107+D103+D116+D118</f>
        <v>0</v>
      </c>
      <c r="E122" s="225">
        <f>IF(E109&gt;0,E120,E109+E120)</f>
        <v>0</v>
      </c>
      <c r="F122" s="225">
        <f t="shared" ref="F122:AJ122" si="794">IF(F120&gt;0,0,IF(F109&gt;0,F120,F109+F120))</f>
        <v>0</v>
      </c>
      <c r="G122" s="225">
        <f t="shared" si="794"/>
        <v>0</v>
      </c>
      <c r="H122" s="225">
        <f t="shared" si="794"/>
        <v>0</v>
      </c>
      <c r="I122" s="225">
        <f t="shared" si="794"/>
        <v>0</v>
      </c>
      <c r="J122" s="225">
        <f t="shared" si="794"/>
        <v>0</v>
      </c>
      <c r="K122" s="225">
        <f t="shared" si="794"/>
        <v>0</v>
      </c>
      <c r="L122" s="225">
        <f t="shared" si="794"/>
        <v>0</v>
      </c>
      <c r="M122" s="225">
        <f t="shared" si="794"/>
        <v>0</v>
      </c>
      <c r="N122" s="225">
        <f t="shared" si="794"/>
        <v>0</v>
      </c>
      <c r="O122" s="225">
        <f t="shared" si="794"/>
        <v>0</v>
      </c>
      <c r="P122" s="225">
        <f t="shared" si="794"/>
        <v>0</v>
      </c>
      <c r="Q122" s="225">
        <f t="shared" si="794"/>
        <v>0</v>
      </c>
      <c r="R122" s="225">
        <f t="shared" si="794"/>
        <v>0</v>
      </c>
      <c r="S122" s="225">
        <f t="shared" si="794"/>
        <v>0</v>
      </c>
      <c r="T122" s="225">
        <f t="shared" si="794"/>
        <v>0</v>
      </c>
      <c r="U122" s="225">
        <f t="shared" si="794"/>
        <v>0</v>
      </c>
      <c r="V122" s="225">
        <f t="shared" si="794"/>
        <v>0</v>
      </c>
      <c r="W122" s="225">
        <f t="shared" si="794"/>
        <v>0</v>
      </c>
      <c r="X122" s="225">
        <f t="shared" si="794"/>
        <v>0</v>
      </c>
      <c r="Y122" s="225">
        <f t="shared" si="794"/>
        <v>0</v>
      </c>
      <c r="Z122" s="225">
        <f t="shared" si="794"/>
        <v>0</v>
      </c>
      <c r="AA122" s="225">
        <f t="shared" si="794"/>
        <v>0</v>
      </c>
      <c r="AB122" s="225">
        <f t="shared" si="794"/>
        <v>0</v>
      </c>
      <c r="AC122" s="225">
        <f t="shared" si="794"/>
        <v>0</v>
      </c>
      <c r="AD122" s="225">
        <f t="shared" si="794"/>
        <v>0</v>
      </c>
      <c r="AE122" s="225">
        <f t="shared" si="794"/>
        <v>0</v>
      </c>
      <c r="AF122" s="225">
        <f t="shared" si="794"/>
        <v>0</v>
      </c>
      <c r="AG122" s="225">
        <f t="shared" si="794"/>
        <v>0</v>
      </c>
      <c r="AH122" s="225">
        <f t="shared" si="794"/>
        <v>0</v>
      </c>
      <c r="AI122" s="225">
        <f t="shared" si="794"/>
        <v>0</v>
      </c>
      <c r="AJ122" s="225">
        <f t="shared" si="794"/>
        <v>0</v>
      </c>
      <c r="AK122" s="225">
        <f>IF(AK120&gt;0,0,IF(AK109&gt;0,AK120,AK109+AK120))</f>
        <v>0</v>
      </c>
      <c r="AL122" s="225">
        <f t="shared" ref="AL122:BL122" si="795">IF(AL120&gt;0,0,IF(AL109&gt;0,AL120,AL109+AL120))</f>
        <v>0</v>
      </c>
      <c r="AM122" s="225">
        <f t="shared" si="795"/>
        <v>0</v>
      </c>
      <c r="AN122" s="225">
        <f t="shared" si="795"/>
        <v>0</v>
      </c>
      <c r="AO122" s="225">
        <f t="shared" si="795"/>
        <v>0</v>
      </c>
      <c r="AP122" s="225">
        <f t="shared" si="795"/>
        <v>0</v>
      </c>
      <c r="AQ122" s="225">
        <f t="shared" si="795"/>
        <v>0</v>
      </c>
      <c r="AR122" s="225">
        <f t="shared" si="795"/>
        <v>0</v>
      </c>
      <c r="AS122" s="225">
        <f t="shared" si="795"/>
        <v>0</v>
      </c>
      <c r="AT122" s="225">
        <f t="shared" si="795"/>
        <v>0</v>
      </c>
      <c r="AU122" s="225">
        <f t="shared" si="795"/>
        <v>0</v>
      </c>
      <c r="AV122" s="225">
        <f t="shared" si="795"/>
        <v>0</v>
      </c>
      <c r="AW122" s="225">
        <f t="shared" si="795"/>
        <v>0</v>
      </c>
      <c r="AX122" s="225">
        <f t="shared" si="795"/>
        <v>0</v>
      </c>
      <c r="AY122" s="225">
        <f t="shared" si="795"/>
        <v>0</v>
      </c>
      <c r="AZ122" s="225">
        <f t="shared" si="795"/>
        <v>0</v>
      </c>
      <c r="BA122" s="225">
        <f t="shared" si="795"/>
        <v>0</v>
      </c>
      <c r="BB122" s="225">
        <f t="shared" si="795"/>
        <v>0</v>
      </c>
      <c r="BC122" s="225">
        <f t="shared" si="795"/>
        <v>0</v>
      </c>
      <c r="BD122" s="225">
        <f t="shared" si="795"/>
        <v>0</v>
      </c>
      <c r="BE122" s="225">
        <f t="shared" si="795"/>
        <v>0</v>
      </c>
      <c r="BF122" s="225">
        <f t="shared" si="795"/>
        <v>0</v>
      </c>
      <c r="BG122" s="225">
        <f t="shared" si="795"/>
        <v>0</v>
      </c>
      <c r="BH122" s="225">
        <f t="shared" si="795"/>
        <v>0</v>
      </c>
      <c r="BI122" s="225">
        <f t="shared" si="795"/>
        <v>0</v>
      </c>
      <c r="BJ122" s="225">
        <f t="shared" si="795"/>
        <v>0</v>
      </c>
      <c r="BK122" s="225">
        <f t="shared" si="795"/>
        <v>0</v>
      </c>
      <c r="BL122" s="225">
        <f t="shared" si="795"/>
        <v>0</v>
      </c>
      <c r="BM122" s="225">
        <f t="shared" ref="BM122:DT122" si="796">IF(BM120&gt;0,0,IF(BM109&gt;0,BM120,BM109+BM120))</f>
        <v>0</v>
      </c>
      <c r="BN122" s="225">
        <f t="shared" si="796"/>
        <v>0</v>
      </c>
      <c r="BO122" s="225">
        <f t="shared" si="796"/>
        <v>0</v>
      </c>
      <c r="BP122" s="225">
        <f t="shared" si="796"/>
        <v>0</v>
      </c>
      <c r="BQ122" s="225">
        <f t="shared" si="796"/>
        <v>0</v>
      </c>
      <c r="BR122" s="225">
        <f t="shared" si="796"/>
        <v>0</v>
      </c>
      <c r="BS122" s="225">
        <f t="shared" si="796"/>
        <v>0</v>
      </c>
      <c r="BT122" s="225">
        <f t="shared" si="796"/>
        <v>0</v>
      </c>
      <c r="BU122" s="225">
        <f t="shared" si="796"/>
        <v>0</v>
      </c>
      <c r="BV122" s="225">
        <f t="shared" si="796"/>
        <v>0</v>
      </c>
      <c r="BW122" s="225">
        <f t="shared" si="796"/>
        <v>0</v>
      </c>
      <c r="BX122" s="225">
        <f t="shared" si="796"/>
        <v>0</v>
      </c>
      <c r="BY122" s="225">
        <f t="shared" si="796"/>
        <v>0</v>
      </c>
      <c r="BZ122" s="225">
        <f t="shared" si="796"/>
        <v>0</v>
      </c>
      <c r="CA122" s="225">
        <f t="shared" si="796"/>
        <v>0</v>
      </c>
      <c r="CB122" s="225">
        <f t="shared" si="796"/>
        <v>0</v>
      </c>
      <c r="CC122" s="225">
        <f t="shared" si="796"/>
        <v>0</v>
      </c>
      <c r="CD122" s="225">
        <f t="shared" si="796"/>
        <v>0</v>
      </c>
      <c r="CE122" s="225">
        <f t="shared" si="796"/>
        <v>0</v>
      </c>
      <c r="CF122" s="225">
        <f t="shared" si="796"/>
        <v>0</v>
      </c>
      <c r="CG122" s="225">
        <f t="shared" si="796"/>
        <v>0</v>
      </c>
      <c r="CH122" s="225">
        <f t="shared" si="796"/>
        <v>0</v>
      </c>
      <c r="CI122" s="225">
        <f t="shared" si="796"/>
        <v>0</v>
      </c>
      <c r="CJ122" s="225">
        <f t="shared" si="796"/>
        <v>0</v>
      </c>
      <c r="CK122" s="225">
        <f t="shared" si="796"/>
        <v>0</v>
      </c>
      <c r="CL122" s="225">
        <f t="shared" si="796"/>
        <v>0</v>
      </c>
      <c r="CM122" s="225">
        <f t="shared" si="796"/>
        <v>0</v>
      </c>
      <c r="CN122" s="225">
        <f t="shared" si="796"/>
        <v>0</v>
      </c>
      <c r="CO122" s="225">
        <f t="shared" si="796"/>
        <v>0</v>
      </c>
      <c r="CP122" s="225">
        <f t="shared" si="796"/>
        <v>0</v>
      </c>
      <c r="CQ122" s="225">
        <f t="shared" si="796"/>
        <v>0</v>
      </c>
      <c r="CR122" s="225">
        <f t="shared" si="796"/>
        <v>0</v>
      </c>
      <c r="CS122" s="225">
        <f t="shared" si="796"/>
        <v>0</v>
      </c>
      <c r="CT122" s="225">
        <f t="shared" si="796"/>
        <v>0</v>
      </c>
      <c r="CU122" s="225">
        <f t="shared" si="796"/>
        <v>0</v>
      </c>
      <c r="CV122" s="225">
        <f t="shared" si="796"/>
        <v>0</v>
      </c>
      <c r="CW122" s="225">
        <f t="shared" si="796"/>
        <v>0</v>
      </c>
      <c r="CX122" s="225">
        <f t="shared" si="796"/>
        <v>0</v>
      </c>
      <c r="CY122" s="225">
        <f t="shared" si="796"/>
        <v>0</v>
      </c>
      <c r="CZ122" s="225">
        <f t="shared" si="796"/>
        <v>0</v>
      </c>
      <c r="DA122" s="225">
        <f t="shared" si="796"/>
        <v>0</v>
      </c>
      <c r="DB122" s="225">
        <f t="shared" si="796"/>
        <v>0</v>
      </c>
      <c r="DC122" s="225">
        <f t="shared" si="796"/>
        <v>0</v>
      </c>
      <c r="DD122" s="225">
        <f t="shared" si="796"/>
        <v>0</v>
      </c>
      <c r="DE122" s="225">
        <f t="shared" si="796"/>
        <v>0</v>
      </c>
      <c r="DF122" s="225">
        <f t="shared" si="796"/>
        <v>0</v>
      </c>
      <c r="DG122" s="225">
        <f t="shared" si="796"/>
        <v>0</v>
      </c>
      <c r="DH122" s="225">
        <f t="shared" si="796"/>
        <v>0</v>
      </c>
      <c r="DI122" s="225">
        <f t="shared" si="796"/>
        <v>0</v>
      </c>
      <c r="DJ122" s="225">
        <f t="shared" si="796"/>
        <v>0</v>
      </c>
      <c r="DK122" s="225">
        <f t="shared" si="796"/>
        <v>0</v>
      </c>
      <c r="DL122" s="225">
        <f t="shared" si="796"/>
        <v>0</v>
      </c>
      <c r="DM122" s="225">
        <f t="shared" si="796"/>
        <v>0</v>
      </c>
      <c r="DN122" s="225">
        <f t="shared" si="796"/>
        <v>0</v>
      </c>
      <c r="DO122" s="225">
        <f t="shared" si="796"/>
        <v>0</v>
      </c>
      <c r="DP122" s="225">
        <f t="shared" si="796"/>
        <v>0</v>
      </c>
      <c r="DQ122" s="225">
        <f t="shared" si="796"/>
        <v>0</v>
      </c>
      <c r="DR122" s="225">
        <f t="shared" si="796"/>
        <v>0</v>
      </c>
      <c r="DS122" s="225">
        <f t="shared" si="796"/>
        <v>0</v>
      </c>
      <c r="DT122" s="225">
        <f t="shared" si="796"/>
        <v>0</v>
      </c>
    </row>
    <row r="123" spans="2:124" ht="15" thickBot="1" x14ac:dyDescent="0.35">
      <c r="B123" s="238"/>
      <c r="C123" s="239" t="s">
        <v>99</v>
      </c>
      <c r="D123" s="240">
        <f>MIN(E122:DT122)</f>
        <v>0</v>
      </c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  <c r="AI123" s="128"/>
      <c r="AJ123" s="128"/>
      <c r="AK123" s="128"/>
      <c r="AL123" s="128"/>
      <c r="AM123" s="128"/>
      <c r="AN123" s="128"/>
      <c r="AO123" s="128"/>
      <c r="AP123" s="128"/>
      <c r="AQ123" s="128"/>
      <c r="AR123" s="128"/>
      <c r="AS123" s="128"/>
      <c r="AT123" s="128"/>
      <c r="AU123" s="128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28"/>
      <c r="BF123" s="128"/>
      <c r="BG123" s="128"/>
      <c r="BH123" s="128"/>
      <c r="BI123" s="128"/>
      <c r="BJ123" s="128"/>
      <c r="BK123" s="128"/>
      <c r="BL123" s="128"/>
      <c r="BM123" s="128"/>
      <c r="BN123" s="128"/>
      <c r="BO123" s="128"/>
      <c r="BP123" s="128"/>
      <c r="BQ123" s="128"/>
      <c r="BR123" s="128"/>
      <c r="BS123" s="128"/>
      <c r="BT123" s="128"/>
      <c r="BU123" s="128"/>
      <c r="BV123" s="128"/>
      <c r="BW123" s="128"/>
      <c r="BX123" s="128"/>
      <c r="BY123" s="128"/>
      <c r="BZ123" s="128"/>
      <c r="CA123" s="128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</row>
    <row r="124" spans="2:124" ht="15" thickBot="1" x14ac:dyDescent="0.35">
      <c r="B124" s="74" t="str">
        <f>IF(Overview!B76="Y","Revolving Facility Limit","")</f>
        <v/>
      </c>
      <c r="C124" s="75"/>
      <c r="D124" s="97" t="str">
        <f>IF(Overview!B76="Y",D102,"")</f>
        <v/>
      </c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  <c r="AD124" s="128"/>
      <c r="AE124" s="128"/>
      <c r="AF124" s="128"/>
      <c r="AG124" s="128"/>
      <c r="AH124" s="128"/>
      <c r="AI124" s="128"/>
      <c r="AJ124" s="128"/>
      <c r="AK124" s="128"/>
      <c r="AL124" s="128"/>
      <c r="AM124" s="128"/>
      <c r="AN124" s="128"/>
      <c r="AO124" s="128"/>
      <c r="AP124" s="128"/>
      <c r="AQ124" s="128"/>
      <c r="AR124" s="128"/>
      <c r="AS124" s="128"/>
      <c r="AT124" s="128"/>
      <c r="AU124" s="128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8"/>
      <c r="BF124" s="128"/>
      <c r="BG124" s="128"/>
      <c r="BH124" s="128"/>
      <c r="BI124" s="128"/>
      <c r="BJ124" s="128"/>
      <c r="BK124" s="128"/>
      <c r="BL124" s="128"/>
      <c r="BM124" s="128"/>
      <c r="BN124" s="128"/>
      <c r="BO124" s="128"/>
      <c r="BP124" s="128"/>
      <c r="BQ124" s="128"/>
      <c r="BR124" s="128"/>
      <c r="BS124" s="128"/>
      <c r="BT124" s="128"/>
      <c r="BU124" s="128"/>
      <c r="BV124" s="128"/>
      <c r="BW124" s="128"/>
      <c r="BX124" s="128"/>
      <c r="BY124" s="128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</row>
    <row r="125" spans="2:124" ht="15" thickBot="1" x14ac:dyDescent="0.35">
      <c r="B125" s="74" t="str">
        <f>IF(Overview!B76="Y","Revolving Facility Equity %","")</f>
        <v/>
      </c>
      <c r="C125" s="75"/>
      <c r="D125" s="215" t="str">
        <f>Overview!B62</f>
        <v/>
      </c>
      <c r="E125" s="128"/>
      <c r="F125" s="128"/>
      <c r="G125" s="232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  <c r="AC125" s="128"/>
      <c r="AD125" s="128"/>
      <c r="AE125" s="128"/>
      <c r="AF125" s="128"/>
      <c r="AG125" s="128"/>
      <c r="AH125" s="128"/>
      <c r="AI125" s="128"/>
      <c r="AJ125" s="128"/>
      <c r="AK125" s="128"/>
      <c r="AL125" s="128"/>
      <c r="AM125" s="128"/>
      <c r="AN125" s="128"/>
      <c r="AO125" s="128"/>
      <c r="AP125" s="128"/>
      <c r="AQ125" s="128"/>
      <c r="AR125" s="128"/>
      <c r="AS125" s="128"/>
      <c r="AT125" s="128"/>
      <c r="AU125" s="128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28"/>
      <c r="BF125" s="128"/>
      <c r="BG125" s="128"/>
      <c r="BH125" s="128"/>
      <c r="BI125" s="128"/>
      <c r="BJ125" s="128"/>
      <c r="BK125" s="128"/>
      <c r="BL125" s="128"/>
      <c r="BM125" s="128"/>
      <c r="BN125" s="128"/>
      <c r="BO125" s="128"/>
      <c r="BP125" s="128"/>
      <c r="BQ125" s="128"/>
      <c r="BR125" s="128"/>
      <c r="BS125" s="128"/>
      <c r="BT125" s="128"/>
      <c r="BU125" s="128"/>
      <c r="BV125" s="128"/>
      <c r="BW125" s="128"/>
      <c r="BX125" s="128"/>
      <c r="BY125" s="128"/>
      <c r="BZ125" s="128"/>
      <c r="CA125" s="128"/>
      <c r="CB125" s="128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</row>
    <row r="126" spans="2:124" ht="15" thickBot="1" x14ac:dyDescent="0.35">
      <c r="B126" s="128"/>
      <c r="K126" s="128"/>
      <c r="L126" s="128"/>
      <c r="AK126" s="127"/>
      <c r="AL126" s="128"/>
      <c r="AM126" s="128"/>
    </row>
    <row r="127" spans="2:124" ht="15" thickBot="1" x14ac:dyDescent="0.35">
      <c r="C127" s="227" t="s">
        <v>753</v>
      </c>
      <c r="D127" s="228" t="s">
        <v>4</v>
      </c>
      <c r="E127" s="226" t="str">
        <f t="shared" ref="E127:AJ127" si="797">E3</f>
        <v/>
      </c>
      <c r="F127" s="20" t="str">
        <f t="shared" si="797"/>
        <v/>
      </c>
      <c r="G127" s="20" t="str">
        <f t="shared" si="797"/>
        <v/>
      </c>
      <c r="H127" s="20" t="str">
        <f t="shared" si="797"/>
        <v/>
      </c>
      <c r="I127" s="20" t="str">
        <f t="shared" si="797"/>
        <v/>
      </c>
      <c r="J127" s="20" t="str">
        <f t="shared" si="797"/>
        <v/>
      </c>
      <c r="K127" s="20" t="str">
        <f t="shared" si="797"/>
        <v/>
      </c>
      <c r="L127" s="20" t="str">
        <f t="shared" si="797"/>
        <v/>
      </c>
      <c r="M127" s="20" t="str">
        <f t="shared" si="797"/>
        <v/>
      </c>
      <c r="N127" s="20" t="str">
        <f t="shared" si="797"/>
        <v/>
      </c>
      <c r="O127" s="20" t="str">
        <f t="shared" si="797"/>
        <v/>
      </c>
      <c r="P127" s="20" t="str">
        <f t="shared" si="797"/>
        <v/>
      </c>
      <c r="Q127" s="20" t="str">
        <f t="shared" si="797"/>
        <v/>
      </c>
      <c r="R127" s="20" t="str">
        <f t="shared" si="797"/>
        <v/>
      </c>
      <c r="S127" s="20" t="str">
        <f t="shared" si="797"/>
        <v/>
      </c>
      <c r="T127" s="241" t="str">
        <f t="shared" si="797"/>
        <v/>
      </c>
      <c r="U127" s="250" t="str">
        <f t="shared" si="797"/>
        <v/>
      </c>
      <c r="V127" s="226" t="str">
        <f t="shared" si="797"/>
        <v/>
      </c>
      <c r="W127" s="20" t="str">
        <f t="shared" si="797"/>
        <v/>
      </c>
      <c r="X127" s="20" t="str">
        <f t="shared" si="797"/>
        <v/>
      </c>
      <c r="Y127" s="20" t="str">
        <f t="shared" si="797"/>
        <v/>
      </c>
      <c r="Z127" s="20" t="str">
        <f t="shared" si="797"/>
        <v/>
      </c>
      <c r="AA127" s="20" t="str">
        <f t="shared" si="797"/>
        <v/>
      </c>
      <c r="AB127" s="20" t="str">
        <f t="shared" si="797"/>
        <v/>
      </c>
      <c r="AC127" s="20" t="str">
        <f t="shared" si="797"/>
        <v/>
      </c>
      <c r="AD127" s="20" t="str">
        <f t="shared" si="797"/>
        <v/>
      </c>
      <c r="AE127" s="20" t="str">
        <f t="shared" si="797"/>
        <v/>
      </c>
      <c r="AF127" s="20" t="str">
        <f t="shared" si="797"/>
        <v/>
      </c>
      <c r="AG127" s="20" t="str">
        <f t="shared" si="797"/>
        <v/>
      </c>
      <c r="AH127" s="20" t="str">
        <f t="shared" si="797"/>
        <v/>
      </c>
      <c r="AI127" s="20" t="str">
        <f t="shared" si="797"/>
        <v/>
      </c>
      <c r="AJ127" s="20" t="str">
        <f t="shared" si="797"/>
        <v/>
      </c>
      <c r="AK127" s="20" t="str">
        <f t="shared" ref="AK127:BK127" si="798">AK3</f>
        <v/>
      </c>
      <c r="AL127" s="20" t="str">
        <f t="shared" si="798"/>
        <v/>
      </c>
      <c r="AM127" s="20" t="str">
        <f t="shared" si="798"/>
        <v/>
      </c>
      <c r="AN127" s="20" t="str">
        <f t="shared" si="798"/>
        <v/>
      </c>
      <c r="AO127" s="20" t="str">
        <f t="shared" si="798"/>
        <v/>
      </c>
      <c r="AP127" s="20" t="str">
        <f t="shared" si="798"/>
        <v/>
      </c>
      <c r="AQ127" s="20" t="str">
        <f t="shared" si="798"/>
        <v/>
      </c>
      <c r="AR127" s="20" t="str">
        <f t="shared" si="798"/>
        <v/>
      </c>
      <c r="AS127" s="20" t="str">
        <f t="shared" si="798"/>
        <v/>
      </c>
      <c r="AT127" s="20" t="str">
        <f t="shared" si="798"/>
        <v/>
      </c>
      <c r="AU127" s="20" t="str">
        <f t="shared" si="798"/>
        <v/>
      </c>
      <c r="AV127" s="20" t="str">
        <f t="shared" si="798"/>
        <v/>
      </c>
      <c r="AW127" s="20" t="str">
        <f t="shared" si="798"/>
        <v/>
      </c>
      <c r="AX127" s="20" t="str">
        <f t="shared" si="798"/>
        <v/>
      </c>
      <c r="AY127" s="20" t="str">
        <f t="shared" si="798"/>
        <v/>
      </c>
      <c r="AZ127" s="20" t="str">
        <f t="shared" si="798"/>
        <v/>
      </c>
      <c r="BA127" s="20" t="str">
        <f t="shared" si="798"/>
        <v/>
      </c>
      <c r="BB127" s="20" t="str">
        <f t="shared" si="798"/>
        <v/>
      </c>
      <c r="BC127" s="20" t="str">
        <f t="shared" si="798"/>
        <v/>
      </c>
      <c r="BD127" s="20" t="str">
        <f t="shared" si="798"/>
        <v/>
      </c>
      <c r="BE127" s="20" t="str">
        <f t="shared" si="798"/>
        <v/>
      </c>
      <c r="BF127" s="20" t="str">
        <f t="shared" si="798"/>
        <v/>
      </c>
      <c r="BG127" s="20" t="str">
        <f t="shared" si="798"/>
        <v/>
      </c>
      <c r="BH127" s="20" t="str">
        <f t="shared" si="798"/>
        <v/>
      </c>
      <c r="BI127" s="20" t="str">
        <f t="shared" si="798"/>
        <v/>
      </c>
      <c r="BJ127" s="20" t="str">
        <f t="shared" si="798"/>
        <v/>
      </c>
      <c r="BK127" s="20" t="str">
        <f t="shared" si="798"/>
        <v/>
      </c>
      <c r="BL127" s="20" t="str">
        <f t="shared" ref="BL127:DT127" si="799">BL3</f>
        <v/>
      </c>
      <c r="BM127" s="20" t="str">
        <f t="shared" si="799"/>
        <v/>
      </c>
      <c r="BN127" s="20" t="str">
        <f t="shared" si="799"/>
        <v/>
      </c>
      <c r="BO127" s="20" t="str">
        <f t="shared" si="799"/>
        <v/>
      </c>
      <c r="BP127" s="20" t="str">
        <f t="shared" si="799"/>
        <v/>
      </c>
      <c r="BQ127" s="20" t="str">
        <f t="shared" si="799"/>
        <v/>
      </c>
      <c r="BR127" s="20" t="str">
        <f t="shared" si="799"/>
        <v/>
      </c>
      <c r="BS127" s="20" t="str">
        <f t="shared" si="799"/>
        <v/>
      </c>
      <c r="BT127" s="20" t="str">
        <f t="shared" si="799"/>
        <v/>
      </c>
      <c r="BU127" s="20" t="str">
        <f t="shared" si="799"/>
        <v/>
      </c>
      <c r="BV127" s="20" t="str">
        <f t="shared" si="799"/>
        <v/>
      </c>
      <c r="BW127" s="20" t="str">
        <f t="shared" si="799"/>
        <v/>
      </c>
      <c r="BX127" s="20" t="str">
        <f t="shared" si="799"/>
        <v/>
      </c>
      <c r="BY127" s="20" t="str">
        <f t="shared" si="799"/>
        <v/>
      </c>
      <c r="BZ127" s="20" t="str">
        <f t="shared" si="799"/>
        <v/>
      </c>
      <c r="CA127" s="20" t="str">
        <f t="shared" si="799"/>
        <v/>
      </c>
      <c r="CB127" s="20" t="str">
        <f t="shared" si="799"/>
        <v/>
      </c>
      <c r="CC127" s="20" t="str">
        <f t="shared" si="799"/>
        <v/>
      </c>
      <c r="CD127" s="20" t="str">
        <f t="shared" si="799"/>
        <v/>
      </c>
      <c r="CE127" s="20" t="str">
        <f t="shared" si="799"/>
        <v/>
      </c>
      <c r="CF127" s="20" t="str">
        <f t="shared" si="799"/>
        <v/>
      </c>
      <c r="CG127" s="20" t="str">
        <f t="shared" si="799"/>
        <v/>
      </c>
      <c r="CH127" s="20" t="str">
        <f t="shared" si="799"/>
        <v/>
      </c>
      <c r="CI127" s="20" t="str">
        <f t="shared" si="799"/>
        <v/>
      </c>
      <c r="CJ127" s="20" t="str">
        <f t="shared" si="799"/>
        <v/>
      </c>
      <c r="CK127" s="20" t="str">
        <f t="shared" si="799"/>
        <v/>
      </c>
      <c r="CL127" s="20" t="str">
        <f t="shared" si="799"/>
        <v/>
      </c>
      <c r="CM127" s="20" t="str">
        <f t="shared" si="799"/>
        <v/>
      </c>
      <c r="CN127" s="20" t="str">
        <f t="shared" si="799"/>
        <v/>
      </c>
      <c r="CO127" s="20" t="str">
        <f t="shared" si="799"/>
        <v/>
      </c>
      <c r="CP127" s="20" t="str">
        <f t="shared" si="799"/>
        <v/>
      </c>
      <c r="CQ127" s="20" t="str">
        <f t="shared" si="799"/>
        <v/>
      </c>
      <c r="CR127" s="20" t="str">
        <f t="shared" si="799"/>
        <v/>
      </c>
      <c r="CS127" s="20" t="str">
        <f t="shared" si="799"/>
        <v/>
      </c>
      <c r="CT127" s="20" t="str">
        <f t="shared" si="799"/>
        <v/>
      </c>
      <c r="CU127" s="20" t="str">
        <f t="shared" si="799"/>
        <v/>
      </c>
      <c r="CV127" s="20" t="str">
        <f t="shared" si="799"/>
        <v/>
      </c>
      <c r="CW127" s="20" t="str">
        <f t="shared" si="799"/>
        <v/>
      </c>
      <c r="CX127" s="20" t="str">
        <f t="shared" si="799"/>
        <v/>
      </c>
      <c r="CY127" s="20" t="str">
        <f t="shared" si="799"/>
        <v/>
      </c>
      <c r="CZ127" s="20" t="str">
        <f t="shared" si="799"/>
        <v/>
      </c>
      <c r="DA127" s="20" t="str">
        <f t="shared" si="799"/>
        <v/>
      </c>
      <c r="DB127" s="20" t="str">
        <f t="shared" si="799"/>
        <v/>
      </c>
      <c r="DC127" s="20" t="str">
        <f t="shared" si="799"/>
        <v/>
      </c>
      <c r="DD127" s="20" t="str">
        <f t="shared" si="799"/>
        <v/>
      </c>
      <c r="DE127" s="20" t="str">
        <f t="shared" si="799"/>
        <v/>
      </c>
      <c r="DF127" s="20" t="str">
        <f t="shared" si="799"/>
        <v/>
      </c>
      <c r="DG127" s="20" t="str">
        <f t="shared" si="799"/>
        <v/>
      </c>
      <c r="DH127" s="20" t="str">
        <f t="shared" si="799"/>
        <v/>
      </c>
      <c r="DI127" s="20" t="str">
        <f t="shared" si="799"/>
        <v/>
      </c>
      <c r="DJ127" s="20" t="str">
        <f t="shared" si="799"/>
        <v/>
      </c>
      <c r="DK127" s="20" t="str">
        <f t="shared" si="799"/>
        <v/>
      </c>
      <c r="DL127" s="20" t="str">
        <f t="shared" si="799"/>
        <v/>
      </c>
      <c r="DM127" s="20" t="str">
        <f t="shared" si="799"/>
        <v/>
      </c>
      <c r="DN127" s="20" t="str">
        <f t="shared" si="799"/>
        <v/>
      </c>
      <c r="DO127" s="20" t="str">
        <f t="shared" si="799"/>
        <v/>
      </c>
      <c r="DP127" s="20" t="str">
        <f t="shared" si="799"/>
        <v/>
      </c>
      <c r="DQ127" s="20" t="str">
        <f t="shared" si="799"/>
        <v/>
      </c>
      <c r="DR127" s="20" t="str">
        <f t="shared" si="799"/>
        <v/>
      </c>
      <c r="DS127" s="20" t="str">
        <f t="shared" si="799"/>
        <v/>
      </c>
      <c r="DT127" s="20" t="str">
        <f t="shared" si="799"/>
        <v/>
      </c>
    </row>
    <row r="128" spans="2:124" ht="15" thickBot="1" x14ac:dyDescent="0.35">
      <c r="B128" s="60" t="s">
        <v>381</v>
      </c>
      <c r="C128" s="219">
        <f>HLOOKUP($D$123,$E$122:$BL$129,7,0)</f>
        <v>0</v>
      </c>
      <c r="D128" s="166">
        <f>IFERROR((-SUM(D104,D103))/((D93+((Overview!$B$33+Overview!$B$35)-'Monthly cashflow'!$D$36))-D103),0)</f>
        <v>0</v>
      </c>
      <c r="E128" s="125">
        <f>E192</f>
        <v>0</v>
      </c>
      <c r="F128" s="126">
        <f>F192</f>
        <v>0</v>
      </c>
      <c r="G128" s="126">
        <f t="shared" ref="G128:BK128" si="800">G192</f>
        <v>0</v>
      </c>
      <c r="H128" s="126">
        <f t="shared" si="800"/>
        <v>0</v>
      </c>
      <c r="I128" s="126">
        <f t="shared" si="800"/>
        <v>0</v>
      </c>
      <c r="J128" s="126">
        <f t="shared" si="800"/>
        <v>0</v>
      </c>
      <c r="K128" s="126">
        <f t="shared" si="800"/>
        <v>0</v>
      </c>
      <c r="L128" s="126">
        <f t="shared" si="800"/>
        <v>0</v>
      </c>
      <c r="M128" s="126">
        <f t="shared" si="800"/>
        <v>0</v>
      </c>
      <c r="N128" s="126">
        <f t="shared" si="800"/>
        <v>0</v>
      </c>
      <c r="O128" s="126">
        <f t="shared" si="800"/>
        <v>0</v>
      </c>
      <c r="P128" s="126">
        <f t="shared" si="800"/>
        <v>0</v>
      </c>
      <c r="Q128" s="126">
        <f t="shared" si="800"/>
        <v>0</v>
      </c>
      <c r="R128" s="126">
        <f t="shared" si="800"/>
        <v>0</v>
      </c>
      <c r="S128" s="126">
        <f t="shared" si="800"/>
        <v>0</v>
      </c>
      <c r="T128" s="126">
        <f t="shared" si="800"/>
        <v>0</v>
      </c>
      <c r="U128" s="126">
        <f t="shared" si="800"/>
        <v>0</v>
      </c>
      <c r="V128" s="126">
        <f t="shared" si="800"/>
        <v>0</v>
      </c>
      <c r="W128" s="126">
        <f t="shared" si="800"/>
        <v>0</v>
      </c>
      <c r="X128" s="126">
        <f t="shared" si="800"/>
        <v>0</v>
      </c>
      <c r="Y128" s="126">
        <f t="shared" si="800"/>
        <v>0</v>
      </c>
      <c r="Z128" s="126">
        <f t="shared" si="800"/>
        <v>0</v>
      </c>
      <c r="AA128" s="126">
        <f t="shared" si="800"/>
        <v>0</v>
      </c>
      <c r="AB128" s="126">
        <f t="shared" si="800"/>
        <v>0</v>
      </c>
      <c r="AC128" s="126">
        <f t="shared" si="800"/>
        <v>0</v>
      </c>
      <c r="AD128" s="126">
        <f t="shared" si="800"/>
        <v>0</v>
      </c>
      <c r="AE128" s="126">
        <f t="shared" si="800"/>
        <v>0</v>
      </c>
      <c r="AF128" s="126">
        <f t="shared" si="800"/>
        <v>0</v>
      </c>
      <c r="AG128" s="126">
        <f t="shared" si="800"/>
        <v>0</v>
      </c>
      <c r="AH128" s="126">
        <f t="shared" si="800"/>
        <v>0</v>
      </c>
      <c r="AI128" s="126">
        <f t="shared" si="800"/>
        <v>0</v>
      </c>
      <c r="AJ128" s="126">
        <f t="shared" si="800"/>
        <v>0</v>
      </c>
      <c r="AK128" s="126">
        <f t="shared" si="800"/>
        <v>0</v>
      </c>
      <c r="AL128" s="126">
        <f t="shared" si="800"/>
        <v>0</v>
      </c>
      <c r="AM128" s="126">
        <f t="shared" si="800"/>
        <v>0</v>
      </c>
      <c r="AN128" s="126">
        <f t="shared" si="800"/>
        <v>0</v>
      </c>
      <c r="AO128" s="126">
        <f t="shared" si="800"/>
        <v>0</v>
      </c>
      <c r="AP128" s="126">
        <f t="shared" si="800"/>
        <v>0</v>
      </c>
      <c r="AQ128" s="126">
        <f t="shared" si="800"/>
        <v>0</v>
      </c>
      <c r="AR128" s="126">
        <f t="shared" si="800"/>
        <v>0</v>
      </c>
      <c r="AS128" s="126">
        <f t="shared" si="800"/>
        <v>0</v>
      </c>
      <c r="AT128" s="126">
        <f t="shared" si="800"/>
        <v>0</v>
      </c>
      <c r="AU128" s="126">
        <f t="shared" si="800"/>
        <v>0</v>
      </c>
      <c r="AV128" s="126">
        <f t="shared" si="800"/>
        <v>0</v>
      </c>
      <c r="AW128" s="126">
        <f t="shared" si="800"/>
        <v>0</v>
      </c>
      <c r="AX128" s="126">
        <f t="shared" si="800"/>
        <v>0</v>
      </c>
      <c r="AY128" s="126">
        <f t="shared" si="800"/>
        <v>0</v>
      </c>
      <c r="AZ128" s="126">
        <f t="shared" si="800"/>
        <v>0</v>
      </c>
      <c r="BA128" s="126">
        <f t="shared" si="800"/>
        <v>0</v>
      </c>
      <c r="BB128" s="126">
        <f t="shared" si="800"/>
        <v>0</v>
      </c>
      <c r="BC128" s="126">
        <f t="shared" si="800"/>
        <v>0</v>
      </c>
      <c r="BD128" s="126">
        <f t="shared" si="800"/>
        <v>0</v>
      </c>
      <c r="BE128" s="126">
        <f t="shared" si="800"/>
        <v>0</v>
      </c>
      <c r="BF128" s="126">
        <f t="shared" si="800"/>
        <v>0</v>
      </c>
      <c r="BG128" s="126">
        <f t="shared" si="800"/>
        <v>0</v>
      </c>
      <c r="BH128" s="126">
        <f t="shared" si="800"/>
        <v>0</v>
      </c>
      <c r="BI128" s="126">
        <f t="shared" si="800"/>
        <v>0</v>
      </c>
      <c r="BJ128" s="126">
        <f t="shared" si="800"/>
        <v>0</v>
      </c>
      <c r="BK128" s="126">
        <f t="shared" si="800"/>
        <v>0</v>
      </c>
      <c r="BL128" s="126">
        <f t="shared" ref="BL128:DT128" si="801">BL192</f>
        <v>0</v>
      </c>
      <c r="BM128" s="126">
        <f t="shared" si="801"/>
        <v>0</v>
      </c>
      <c r="BN128" s="126">
        <f t="shared" si="801"/>
        <v>0</v>
      </c>
      <c r="BO128" s="126">
        <f t="shared" si="801"/>
        <v>0</v>
      </c>
      <c r="BP128" s="126">
        <f t="shared" si="801"/>
        <v>0</v>
      </c>
      <c r="BQ128" s="126">
        <f t="shared" si="801"/>
        <v>0</v>
      </c>
      <c r="BR128" s="126">
        <f t="shared" si="801"/>
        <v>0</v>
      </c>
      <c r="BS128" s="126">
        <f t="shared" si="801"/>
        <v>0</v>
      </c>
      <c r="BT128" s="126">
        <f t="shared" si="801"/>
        <v>0</v>
      </c>
      <c r="BU128" s="126">
        <f t="shared" si="801"/>
        <v>0</v>
      </c>
      <c r="BV128" s="126">
        <f t="shared" si="801"/>
        <v>0</v>
      </c>
      <c r="BW128" s="126">
        <f t="shared" si="801"/>
        <v>0</v>
      </c>
      <c r="BX128" s="126">
        <f t="shared" si="801"/>
        <v>0</v>
      </c>
      <c r="BY128" s="126">
        <f t="shared" si="801"/>
        <v>0</v>
      </c>
      <c r="BZ128" s="126">
        <f t="shared" si="801"/>
        <v>0</v>
      </c>
      <c r="CA128" s="126">
        <f t="shared" si="801"/>
        <v>0</v>
      </c>
      <c r="CB128" s="126">
        <f t="shared" si="801"/>
        <v>0</v>
      </c>
      <c r="CC128" s="126">
        <f t="shared" si="801"/>
        <v>0</v>
      </c>
      <c r="CD128" s="126">
        <f t="shared" si="801"/>
        <v>0</v>
      </c>
      <c r="CE128" s="126">
        <f t="shared" si="801"/>
        <v>0</v>
      </c>
      <c r="CF128" s="126">
        <f t="shared" si="801"/>
        <v>0</v>
      </c>
      <c r="CG128" s="126">
        <f t="shared" si="801"/>
        <v>0</v>
      </c>
      <c r="CH128" s="126">
        <f t="shared" si="801"/>
        <v>0</v>
      </c>
      <c r="CI128" s="126">
        <f t="shared" si="801"/>
        <v>0</v>
      </c>
      <c r="CJ128" s="126">
        <f t="shared" si="801"/>
        <v>0</v>
      </c>
      <c r="CK128" s="126">
        <f t="shared" si="801"/>
        <v>0</v>
      </c>
      <c r="CL128" s="126">
        <f t="shared" si="801"/>
        <v>0</v>
      </c>
      <c r="CM128" s="126">
        <f t="shared" si="801"/>
        <v>0</v>
      </c>
      <c r="CN128" s="126">
        <f t="shared" si="801"/>
        <v>0</v>
      </c>
      <c r="CO128" s="126">
        <f t="shared" si="801"/>
        <v>0</v>
      </c>
      <c r="CP128" s="126">
        <f t="shared" si="801"/>
        <v>0</v>
      </c>
      <c r="CQ128" s="126">
        <f t="shared" si="801"/>
        <v>0</v>
      </c>
      <c r="CR128" s="126">
        <f t="shared" si="801"/>
        <v>0</v>
      </c>
      <c r="CS128" s="126">
        <f t="shared" si="801"/>
        <v>0</v>
      </c>
      <c r="CT128" s="126">
        <f t="shared" si="801"/>
        <v>0</v>
      </c>
      <c r="CU128" s="126">
        <f t="shared" si="801"/>
        <v>0</v>
      </c>
      <c r="CV128" s="126">
        <f t="shared" si="801"/>
        <v>0</v>
      </c>
      <c r="CW128" s="126">
        <f t="shared" si="801"/>
        <v>0</v>
      </c>
      <c r="CX128" s="126">
        <f t="shared" si="801"/>
        <v>0</v>
      </c>
      <c r="CY128" s="126">
        <f t="shared" si="801"/>
        <v>0</v>
      </c>
      <c r="CZ128" s="126">
        <f t="shared" si="801"/>
        <v>0</v>
      </c>
      <c r="DA128" s="126">
        <f t="shared" si="801"/>
        <v>0</v>
      </c>
      <c r="DB128" s="126">
        <f t="shared" si="801"/>
        <v>0</v>
      </c>
      <c r="DC128" s="126">
        <f t="shared" si="801"/>
        <v>0</v>
      </c>
      <c r="DD128" s="126">
        <f t="shared" si="801"/>
        <v>0</v>
      </c>
      <c r="DE128" s="126">
        <f t="shared" si="801"/>
        <v>0</v>
      </c>
      <c r="DF128" s="126">
        <f t="shared" si="801"/>
        <v>0</v>
      </c>
      <c r="DG128" s="126">
        <f t="shared" si="801"/>
        <v>0</v>
      </c>
      <c r="DH128" s="126">
        <f t="shared" si="801"/>
        <v>0</v>
      </c>
      <c r="DI128" s="126">
        <f t="shared" si="801"/>
        <v>0</v>
      </c>
      <c r="DJ128" s="126">
        <f t="shared" si="801"/>
        <v>0</v>
      </c>
      <c r="DK128" s="126">
        <f t="shared" si="801"/>
        <v>0</v>
      </c>
      <c r="DL128" s="126">
        <f t="shared" si="801"/>
        <v>0</v>
      </c>
      <c r="DM128" s="126">
        <f t="shared" si="801"/>
        <v>0</v>
      </c>
      <c r="DN128" s="126">
        <f t="shared" si="801"/>
        <v>0</v>
      </c>
      <c r="DO128" s="126">
        <f t="shared" si="801"/>
        <v>0</v>
      </c>
      <c r="DP128" s="126">
        <f t="shared" si="801"/>
        <v>0</v>
      </c>
      <c r="DQ128" s="126">
        <f t="shared" si="801"/>
        <v>0</v>
      </c>
      <c r="DR128" s="126">
        <f t="shared" si="801"/>
        <v>0</v>
      </c>
      <c r="DS128" s="126">
        <f t="shared" si="801"/>
        <v>0</v>
      </c>
      <c r="DT128" s="126">
        <f t="shared" si="801"/>
        <v>0</v>
      </c>
    </row>
    <row r="129" spans="2:124" ht="15" thickBot="1" x14ac:dyDescent="0.35">
      <c r="B129" s="60" t="s">
        <v>491</v>
      </c>
      <c r="C129" s="219">
        <f>HLOOKUP($D$123,$E$122:$BL$129,8,0)</f>
        <v>0</v>
      </c>
      <c r="D129" s="166">
        <f>D135</f>
        <v>0</v>
      </c>
      <c r="E129" s="125">
        <f>E175</f>
        <v>0</v>
      </c>
      <c r="F129" s="126">
        <f t="shared" ref="F129:G129" si="802">F175</f>
        <v>0</v>
      </c>
      <c r="G129" s="126">
        <f t="shared" si="802"/>
        <v>0</v>
      </c>
      <c r="H129" s="126">
        <f t="shared" ref="H129:BK129" si="803">H175</f>
        <v>0</v>
      </c>
      <c r="I129" s="126">
        <f t="shared" si="803"/>
        <v>0</v>
      </c>
      <c r="J129" s="126">
        <f t="shared" si="803"/>
        <v>0</v>
      </c>
      <c r="K129" s="126">
        <f t="shared" si="803"/>
        <v>0</v>
      </c>
      <c r="L129" s="126">
        <f t="shared" si="803"/>
        <v>0</v>
      </c>
      <c r="M129" s="126">
        <f t="shared" si="803"/>
        <v>0</v>
      </c>
      <c r="N129" s="126">
        <f t="shared" si="803"/>
        <v>0</v>
      </c>
      <c r="O129" s="126">
        <f t="shared" si="803"/>
        <v>0</v>
      </c>
      <c r="P129" s="126">
        <f t="shared" si="803"/>
        <v>0</v>
      </c>
      <c r="Q129" s="126">
        <f t="shared" si="803"/>
        <v>0</v>
      </c>
      <c r="R129" s="126">
        <f t="shared" si="803"/>
        <v>0</v>
      </c>
      <c r="S129" s="126">
        <f t="shared" si="803"/>
        <v>0</v>
      </c>
      <c r="T129" s="126">
        <f t="shared" si="803"/>
        <v>0</v>
      </c>
      <c r="U129" s="126">
        <f t="shared" si="803"/>
        <v>0</v>
      </c>
      <c r="V129" s="126">
        <f t="shared" si="803"/>
        <v>0</v>
      </c>
      <c r="W129" s="126">
        <f t="shared" si="803"/>
        <v>0</v>
      </c>
      <c r="X129" s="126">
        <f t="shared" si="803"/>
        <v>0</v>
      </c>
      <c r="Y129" s="126">
        <f t="shared" si="803"/>
        <v>0</v>
      </c>
      <c r="Z129" s="126">
        <f t="shared" si="803"/>
        <v>0</v>
      </c>
      <c r="AA129" s="126">
        <f t="shared" si="803"/>
        <v>0</v>
      </c>
      <c r="AB129" s="126">
        <f t="shared" si="803"/>
        <v>0</v>
      </c>
      <c r="AC129" s="126">
        <f t="shared" si="803"/>
        <v>0</v>
      </c>
      <c r="AD129" s="126">
        <f t="shared" si="803"/>
        <v>0</v>
      </c>
      <c r="AE129" s="126">
        <f t="shared" si="803"/>
        <v>0</v>
      </c>
      <c r="AF129" s="126">
        <f t="shared" si="803"/>
        <v>0</v>
      </c>
      <c r="AG129" s="126">
        <f t="shared" si="803"/>
        <v>0</v>
      </c>
      <c r="AH129" s="126">
        <f t="shared" si="803"/>
        <v>0</v>
      </c>
      <c r="AI129" s="126">
        <f t="shared" si="803"/>
        <v>0</v>
      </c>
      <c r="AJ129" s="126">
        <f t="shared" si="803"/>
        <v>0</v>
      </c>
      <c r="AK129" s="126">
        <f t="shared" si="803"/>
        <v>0</v>
      </c>
      <c r="AL129" s="126">
        <f t="shared" si="803"/>
        <v>0</v>
      </c>
      <c r="AM129" s="126">
        <f t="shared" si="803"/>
        <v>0</v>
      </c>
      <c r="AN129" s="126">
        <f t="shared" si="803"/>
        <v>0</v>
      </c>
      <c r="AO129" s="126">
        <f t="shared" si="803"/>
        <v>0</v>
      </c>
      <c r="AP129" s="126">
        <f t="shared" si="803"/>
        <v>0</v>
      </c>
      <c r="AQ129" s="126">
        <f t="shared" si="803"/>
        <v>0</v>
      </c>
      <c r="AR129" s="126">
        <f t="shared" si="803"/>
        <v>0</v>
      </c>
      <c r="AS129" s="126">
        <f t="shared" si="803"/>
        <v>0</v>
      </c>
      <c r="AT129" s="126">
        <f t="shared" si="803"/>
        <v>0</v>
      </c>
      <c r="AU129" s="126">
        <f t="shared" si="803"/>
        <v>0</v>
      </c>
      <c r="AV129" s="126">
        <f t="shared" si="803"/>
        <v>0</v>
      </c>
      <c r="AW129" s="126">
        <f t="shared" si="803"/>
        <v>0</v>
      </c>
      <c r="AX129" s="126">
        <f t="shared" si="803"/>
        <v>0</v>
      </c>
      <c r="AY129" s="126">
        <f t="shared" si="803"/>
        <v>0</v>
      </c>
      <c r="AZ129" s="126">
        <f t="shared" si="803"/>
        <v>0</v>
      </c>
      <c r="BA129" s="126">
        <f t="shared" si="803"/>
        <v>0</v>
      </c>
      <c r="BB129" s="126">
        <f t="shared" si="803"/>
        <v>0</v>
      </c>
      <c r="BC129" s="126">
        <f t="shared" si="803"/>
        <v>0</v>
      </c>
      <c r="BD129" s="126">
        <f t="shared" si="803"/>
        <v>0</v>
      </c>
      <c r="BE129" s="126">
        <f t="shared" si="803"/>
        <v>0</v>
      </c>
      <c r="BF129" s="126">
        <f t="shared" si="803"/>
        <v>0</v>
      </c>
      <c r="BG129" s="126">
        <f t="shared" si="803"/>
        <v>0</v>
      </c>
      <c r="BH129" s="126">
        <f t="shared" si="803"/>
        <v>0</v>
      </c>
      <c r="BI129" s="126">
        <f t="shared" si="803"/>
        <v>0</v>
      </c>
      <c r="BJ129" s="126">
        <f t="shared" si="803"/>
        <v>0</v>
      </c>
      <c r="BK129" s="126">
        <f t="shared" si="803"/>
        <v>0</v>
      </c>
      <c r="BL129" s="126">
        <f t="shared" ref="BL129:DT129" si="804">BL175</f>
        <v>0</v>
      </c>
      <c r="BM129" s="126">
        <f t="shared" si="804"/>
        <v>0</v>
      </c>
      <c r="BN129" s="126">
        <f t="shared" si="804"/>
        <v>0</v>
      </c>
      <c r="BO129" s="126">
        <f t="shared" si="804"/>
        <v>0</v>
      </c>
      <c r="BP129" s="126">
        <f t="shared" si="804"/>
        <v>0</v>
      </c>
      <c r="BQ129" s="126">
        <f t="shared" si="804"/>
        <v>0</v>
      </c>
      <c r="BR129" s="126">
        <f t="shared" si="804"/>
        <v>0</v>
      </c>
      <c r="BS129" s="126">
        <f t="shared" si="804"/>
        <v>0</v>
      </c>
      <c r="BT129" s="126">
        <f t="shared" si="804"/>
        <v>0</v>
      </c>
      <c r="BU129" s="126">
        <f t="shared" si="804"/>
        <v>0</v>
      </c>
      <c r="BV129" s="126">
        <f t="shared" si="804"/>
        <v>0</v>
      </c>
      <c r="BW129" s="126">
        <f t="shared" si="804"/>
        <v>0</v>
      </c>
      <c r="BX129" s="126">
        <f t="shared" si="804"/>
        <v>0</v>
      </c>
      <c r="BY129" s="126">
        <f t="shared" si="804"/>
        <v>0</v>
      </c>
      <c r="BZ129" s="126">
        <f t="shared" si="804"/>
        <v>0</v>
      </c>
      <c r="CA129" s="126">
        <f t="shared" si="804"/>
        <v>0</v>
      </c>
      <c r="CB129" s="126">
        <f t="shared" si="804"/>
        <v>0</v>
      </c>
      <c r="CC129" s="126">
        <f t="shared" si="804"/>
        <v>0</v>
      </c>
      <c r="CD129" s="126">
        <f t="shared" si="804"/>
        <v>0</v>
      </c>
      <c r="CE129" s="126">
        <f t="shared" si="804"/>
        <v>0</v>
      </c>
      <c r="CF129" s="126">
        <f t="shared" si="804"/>
        <v>0</v>
      </c>
      <c r="CG129" s="126">
        <f t="shared" si="804"/>
        <v>0</v>
      </c>
      <c r="CH129" s="126">
        <f t="shared" si="804"/>
        <v>0</v>
      </c>
      <c r="CI129" s="126">
        <f t="shared" si="804"/>
        <v>0</v>
      </c>
      <c r="CJ129" s="126">
        <f t="shared" si="804"/>
        <v>0</v>
      </c>
      <c r="CK129" s="126">
        <f t="shared" si="804"/>
        <v>0</v>
      </c>
      <c r="CL129" s="126">
        <f t="shared" si="804"/>
        <v>0</v>
      </c>
      <c r="CM129" s="126">
        <f t="shared" si="804"/>
        <v>0</v>
      </c>
      <c r="CN129" s="126">
        <f t="shared" si="804"/>
        <v>0</v>
      </c>
      <c r="CO129" s="126">
        <f t="shared" si="804"/>
        <v>0</v>
      </c>
      <c r="CP129" s="126">
        <f t="shared" si="804"/>
        <v>0</v>
      </c>
      <c r="CQ129" s="126">
        <f t="shared" si="804"/>
        <v>0</v>
      </c>
      <c r="CR129" s="126">
        <f t="shared" si="804"/>
        <v>0</v>
      </c>
      <c r="CS129" s="126">
        <f t="shared" si="804"/>
        <v>0</v>
      </c>
      <c r="CT129" s="126">
        <f t="shared" si="804"/>
        <v>0</v>
      </c>
      <c r="CU129" s="126">
        <f t="shared" si="804"/>
        <v>0</v>
      </c>
      <c r="CV129" s="126">
        <f t="shared" si="804"/>
        <v>0</v>
      </c>
      <c r="CW129" s="126">
        <f t="shared" si="804"/>
        <v>0</v>
      </c>
      <c r="CX129" s="126">
        <f t="shared" si="804"/>
        <v>0</v>
      </c>
      <c r="CY129" s="126">
        <f t="shared" si="804"/>
        <v>0</v>
      </c>
      <c r="CZ129" s="126">
        <f t="shared" si="804"/>
        <v>0</v>
      </c>
      <c r="DA129" s="126">
        <f t="shared" si="804"/>
        <v>0</v>
      </c>
      <c r="DB129" s="126">
        <f t="shared" si="804"/>
        <v>0</v>
      </c>
      <c r="DC129" s="126">
        <f t="shared" si="804"/>
        <v>0</v>
      </c>
      <c r="DD129" s="126">
        <f t="shared" si="804"/>
        <v>0</v>
      </c>
      <c r="DE129" s="126">
        <f t="shared" si="804"/>
        <v>0</v>
      </c>
      <c r="DF129" s="126">
        <f t="shared" si="804"/>
        <v>0</v>
      </c>
      <c r="DG129" s="126">
        <f t="shared" si="804"/>
        <v>0</v>
      </c>
      <c r="DH129" s="126">
        <f t="shared" si="804"/>
        <v>0</v>
      </c>
      <c r="DI129" s="126">
        <f t="shared" si="804"/>
        <v>0</v>
      </c>
      <c r="DJ129" s="126">
        <f t="shared" si="804"/>
        <v>0</v>
      </c>
      <c r="DK129" s="126">
        <f t="shared" si="804"/>
        <v>0</v>
      </c>
      <c r="DL129" s="126">
        <f t="shared" si="804"/>
        <v>0</v>
      </c>
      <c r="DM129" s="126">
        <f t="shared" si="804"/>
        <v>0</v>
      </c>
      <c r="DN129" s="126">
        <f t="shared" si="804"/>
        <v>0</v>
      </c>
      <c r="DO129" s="126">
        <f t="shared" si="804"/>
        <v>0</v>
      </c>
      <c r="DP129" s="126">
        <f t="shared" si="804"/>
        <v>0</v>
      </c>
      <c r="DQ129" s="126">
        <f t="shared" si="804"/>
        <v>0</v>
      </c>
      <c r="DR129" s="126">
        <f t="shared" si="804"/>
        <v>0</v>
      </c>
      <c r="DS129" s="126">
        <f t="shared" si="804"/>
        <v>0</v>
      </c>
      <c r="DT129" s="126">
        <f t="shared" si="804"/>
        <v>0</v>
      </c>
    </row>
    <row r="130" spans="2:124" ht="15" hidden="1" thickBot="1" x14ac:dyDescent="0.35">
      <c r="B130" s="60" t="s">
        <v>542</v>
      </c>
      <c r="C130" s="219"/>
      <c r="D130" s="166">
        <f>IFERROR((-SUM(D104,D103))/((D93-D100+((Overview!$B$33+Overview!$B$35)-'Monthly cashflow'!$D$36))-D103),0)</f>
        <v>0</v>
      </c>
      <c r="K130" s="128"/>
      <c r="L130" s="128"/>
      <c r="AK130" s="127"/>
      <c r="AL130" s="128"/>
      <c r="AM130" s="128"/>
    </row>
    <row r="131" spans="2:124" ht="15" hidden="1" outlineLevel="1" thickBot="1" x14ac:dyDescent="0.35">
      <c r="B131" s="60" t="s">
        <v>492</v>
      </c>
      <c r="C131" s="229">
        <f>MIN(E131:BL131)</f>
        <v>0</v>
      </c>
      <c r="D131" s="220">
        <f>D122</f>
        <v>0</v>
      </c>
      <c r="E131" s="224">
        <f t="shared" ref="E131:AJ131" si="805">MIN(E122,0)</f>
        <v>0</v>
      </c>
      <c r="F131" s="225">
        <f t="shared" si="805"/>
        <v>0</v>
      </c>
      <c r="G131" s="225">
        <f t="shared" si="805"/>
        <v>0</v>
      </c>
      <c r="H131" s="225">
        <f t="shared" si="805"/>
        <v>0</v>
      </c>
      <c r="I131" s="225">
        <f t="shared" si="805"/>
        <v>0</v>
      </c>
      <c r="J131" s="225">
        <f t="shared" si="805"/>
        <v>0</v>
      </c>
      <c r="K131" s="225">
        <f t="shared" si="805"/>
        <v>0</v>
      </c>
      <c r="L131" s="225">
        <f t="shared" si="805"/>
        <v>0</v>
      </c>
      <c r="M131" s="225">
        <f t="shared" si="805"/>
        <v>0</v>
      </c>
      <c r="N131" s="225">
        <f t="shared" si="805"/>
        <v>0</v>
      </c>
      <c r="O131" s="225">
        <f t="shared" si="805"/>
        <v>0</v>
      </c>
      <c r="P131" s="225">
        <f t="shared" si="805"/>
        <v>0</v>
      </c>
      <c r="Q131" s="225">
        <f t="shared" si="805"/>
        <v>0</v>
      </c>
      <c r="R131" s="225">
        <f t="shared" si="805"/>
        <v>0</v>
      </c>
      <c r="S131" s="225">
        <f t="shared" si="805"/>
        <v>0</v>
      </c>
      <c r="T131" s="225">
        <f t="shared" si="805"/>
        <v>0</v>
      </c>
      <c r="U131" s="225">
        <f t="shared" si="805"/>
        <v>0</v>
      </c>
      <c r="V131" s="225">
        <f t="shared" si="805"/>
        <v>0</v>
      </c>
      <c r="W131" s="225">
        <f t="shared" si="805"/>
        <v>0</v>
      </c>
      <c r="X131" s="225">
        <f t="shared" si="805"/>
        <v>0</v>
      </c>
      <c r="Y131" s="225">
        <f t="shared" si="805"/>
        <v>0</v>
      </c>
      <c r="Z131" s="225">
        <f t="shared" si="805"/>
        <v>0</v>
      </c>
      <c r="AA131" s="225">
        <f t="shared" si="805"/>
        <v>0</v>
      </c>
      <c r="AB131" s="225">
        <f t="shared" si="805"/>
        <v>0</v>
      </c>
      <c r="AC131" s="225">
        <f t="shared" si="805"/>
        <v>0</v>
      </c>
      <c r="AD131" s="225">
        <f t="shared" si="805"/>
        <v>0</v>
      </c>
      <c r="AE131" s="225">
        <f t="shared" si="805"/>
        <v>0</v>
      </c>
      <c r="AF131" s="225">
        <f t="shared" si="805"/>
        <v>0</v>
      </c>
      <c r="AG131" s="225">
        <f t="shared" si="805"/>
        <v>0</v>
      </c>
      <c r="AH131" s="225">
        <f t="shared" si="805"/>
        <v>0</v>
      </c>
      <c r="AI131" s="225">
        <f t="shared" si="805"/>
        <v>0</v>
      </c>
      <c r="AJ131" s="225">
        <f t="shared" si="805"/>
        <v>0</v>
      </c>
      <c r="AK131" s="225">
        <f t="shared" ref="AK131:BP131" si="806">MIN(AK122,0)</f>
        <v>0</v>
      </c>
      <c r="AL131" s="225">
        <f t="shared" si="806"/>
        <v>0</v>
      </c>
      <c r="AM131" s="225">
        <f t="shared" si="806"/>
        <v>0</v>
      </c>
      <c r="AN131" s="225">
        <f t="shared" si="806"/>
        <v>0</v>
      </c>
      <c r="AO131" s="225">
        <f t="shared" si="806"/>
        <v>0</v>
      </c>
      <c r="AP131" s="225">
        <f t="shared" si="806"/>
        <v>0</v>
      </c>
      <c r="AQ131" s="225">
        <f t="shared" si="806"/>
        <v>0</v>
      </c>
      <c r="AR131" s="225">
        <f t="shared" si="806"/>
        <v>0</v>
      </c>
      <c r="AS131" s="225">
        <f t="shared" si="806"/>
        <v>0</v>
      </c>
      <c r="AT131" s="225">
        <f t="shared" si="806"/>
        <v>0</v>
      </c>
      <c r="AU131" s="225">
        <f t="shared" si="806"/>
        <v>0</v>
      </c>
      <c r="AV131" s="225">
        <f t="shared" si="806"/>
        <v>0</v>
      </c>
      <c r="AW131" s="225">
        <f t="shared" si="806"/>
        <v>0</v>
      </c>
      <c r="AX131" s="225">
        <f t="shared" si="806"/>
        <v>0</v>
      </c>
      <c r="AY131" s="225">
        <f t="shared" si="806"/>
        <v>0</v>
      </c>
      <c r="AZ131" s="225">
        <f t="shared" si="806"/>
        <v>0</v>
      </c>
      <c r="BA131" s="225">
        <f t="shared" si="806"/>
        <v>0</v>
      </c>
      <c r="BB131" s="225">
        <f t="shared" si="806"/>
        <v>0</v>
      </c>
      <c r="BC131" s="225">
        <f t="shared" si="806"/>
        <v>0</v>
      </c>
      <c r="BD131" s="225">
        <f t="shared" si="806"/>
        <v>0</v>
      </c>
      <c r="BE131" s="225">
        <f t="shared" si="806"/>
        <v>0</v>
      </c>
      <c r="BF131" s="225">
        <f t="shared" si="806"/>
        <v>0</v>
      </c>
      <c r="BG131" s="225">
        <f t="shared" si="806"/>
        <v>0</v>
      </c>
      <c r="BH131" s="225">
        <f t="shared" si="806"/>
        <v>0</v>
      </c>
      <c r="BI131" s="225">
        <f t="shared" si="806"/>
        <v>0</v>
      </c>
      <c r="BJ131" s="225">
        <f t="shared" si="806"/>
        <v>0</v>
      </c>
      <c r="BK131" s="225">
        <f t="shared" si="806"/>
        <v>0</v>
      </c>
      <c r="BL131" s="225">
        <f t="shared" si="806"/>
        <v>0</v>
      </c>
      <c r="BM131" s="225">
        <f t="shared" si="806"/>
        <v>0</v>
      </c>
      <c r="BN131" s="225">
        <f t="shared" si="806"/>
        <v>0</v>
      </c>
      <c r="BO131" s="225">
        <f t="shared" si="806"/>
        <v>0</v>
      </c>
      <c r="BP131" s="225">
        <f t="shared" si="806"/>
        <v>0</v>
      </c>
      <c r="BQ131" s="225">
        <f t="shared" ref="BQ131:CV131" si="807">MIN(BQ122,0)</f>
        <v>0</v>
      </c>
      <c r="BR131" s="225">
        <f t="shared" si="807"/>
        <v>0</v>
      </c>
      <c r="BS131" s="225">
        <f t="shared" si="807"/>
        <v>0</v>
      </c>
      <c r="BT131" s="225">
        <f t="shared" si="807"/>
        <v>0</v>
      </c>
      <c r="BU131" s="225">
        <f t="shared" si="807"/>
        <v>0</v>
      </c>
      <c r="BV131" s="225">
        <f t="shared" si="807"/>
        <v>0</v>
      </c>
      <c r="BW131" s="225">
        <f t="shared" si="807"/>
        <v>0</v>
      </c>
      <c r="BX131" s="225">
        <f t="shared" si="807"/>
        <v>0</v>
      </c>
      <c r="BY131" s="225">
        <f t="shared" si="807"/>
        <v>0</v>
      </c>
      <c r="BZ131" s="225">
        <f t="shared" si="807"/>
        <v>0</v>
      </c>
      <c r="CA131" s="225">
        <f t="shared" si="807"/>
        <v>0</v>
      </c>
      <c r="CB131" s="225">
        <f t="shared" si="807"/>
        <v>0</v>
      </c>
      <c r="CC131" s="225">
        <f t="shared" si="807"/>
        <v>0</v>
      </c>
      <c r="CD131" s="225">
        <f t="shared" si="807"/>
        <v>0</v>
      </c>
      <c r="CE131" s="225">
        <f t="shared" si="807"/>
        <v>0</v>
      </c>
      <c r="CF131" s="225">
        <f t="shared" si="807"/>
        <v>0</v>
      </c>
      <c r="CG131" s="225">
        <f t="shared" si="807"/>
        <v>0</v>
      </c>
      <c r="CH131" s="225">
        <f t="shared" si="807"/>
        <v>0</v>
      </c>
      <c r="CI131" s="225">
        <f t="shared" si="807"/>
        <v>0</v>
      </c>
      <c r="CJ131" s="225">
        <f t="shared" si="807"/>
        <v>0</v>
      </c>
      <c r="CK131" s="225">
        <f t="shared" si="807"/>
        <v>0</v>
      </c>
      <c r="CL131" s="225">
        <f t="shared" si="807"/>
        <v>0</v>
      </c>
      <c r="CM131" s="225">
        <f t="shared" si="807"/>
        <v>0</v>
      </c>
      <c r="CN131" s="225">
        <f t="shared" si="807"/>
        <v>0</v>
      </c>
      <c r="CO131" s="225">
        <f t="shared" si="807"/>
        <v>0</v>
      </c>
      <c r="CP131" s="225">
        <f t="shared" si="807"/>
        <v>0</v>
      </c>
      <c r="CQ131" s="225">
        <f t="shared" si="807"/>
        <v>0</v>
      </c>
      <c r="CR131" s="225">
        <f t="shared" si="807"/>
        <v>0</v>
      </c>
      <c r="CS131" s="225">
        <f t="shared" si="807"/>
        <v>0</v>
      </c>
      <c r="CT131" s="225">
        <f t="shared" si="807"/>
        <v>0</v>
      </c>
      <c r="CU131" s="225">
        <f t="shared" si="807"/>
        <v>0</v>
      </c>
      <c r="CV131" s="225">
        <f t="shared" si="807"/>
        <v>0</v>
      </c>
      <c r="CW131" s="225">
        <f t="shared" ref="CW131:DT131" si="808">MIN(CW122,0)</f>
        <v>0</v>
      </c>
      <c r="CX131" s="225">
        <f t="shared" si="808"/>
        <v>0</v>
      </c>
      <c r="CY131" s="225">
        <f t="shared" si="808"/>
        <v>0</v>
      </c>
      <c r="CZ131" s="225">
        <f t="shared" si="808"/>
        <v>0</v>
      </c>
      <c r="DA131" s="225">
        <f t="shared" si="808"/>
        <v>0</v>
      </c>
      <c r="DB131" s="225">
        <f t="shared" si="808"/>
        <v>0</v>
      </c>
      <c r="DC131" s="225">
        <f t="shared" si="808"/>
        <v>0</v>
      </c>
      <c r="DD131" s="225">
        <f t="shared" si="808"/>
        <v>0</v>
      </c>
      <c r="DE131" s="225">
        <f t="shared" si="808"/>
        <v>0</v>
      </c>
      <c r="DF131" s="225">
        <f t="shared" si="808"/>
        <v>0</v>
      </c>
      <c r="DG131" s="225">
        <f t="shared" si="808"/>
        <v>0</v>
      </c>
      <c r="DH131" s="225">
        <f t="shared" si="808"/>
        <v>0</v>
      </c>
      <c r="DI131" s="225">
        <f t="shared" si="808"/>
        <v>0</v>
      </c>
      <c r="DJ131" s="225">
        <f t="shared" si="808"/>
        <v>0</v>
      </c>
      <c r="DK131" s="225">
        <f t="shared" si="808"/>
        <v>0</v>
      </c>
      <c r="DL131" s="225">
        <f t="shared" si="808"/>
        <v>0</v>
      </c>
      <c r="DM131" s="225">
        <f t="shared" si="808"/>
        <v>0</v>
      </c>
      <c r="DN131" s="225">
        <f t="shared" si="808"/>
        <v>0</v>
      </c>
      <c r="DO131" s="225">
        <f t="shared" si="808"/>
        <v>0</v>
      </c>
      <c r="DP131" s="225">
        <f t="shared" si="808"/>
        <v>0</v>
      </c>
      <c r="DQ131" s="225">
        <f t="shared" si="808"/>
        <v>0</v>
      </c>
      <c r="DR131" s="225">
        <f t="shared" si="808"/>
        <v>0</v>
      </c>
      <c r="DS131" s="225">
        <f t="shared" si="808"/>
        <v>0</v>
      </c>
      <c r="DT131" s="225">
        <f t="shared" si="808"/>
        <v>0</v>
      </c>
    </row>
    <row r="132" spans="2:124" ht="15" hidden="1" outlineLevel="1" thickBot="1" x14ac:dyDescent="0.35">
      <c r="B132" s="60" t="s">
        <v>494</v>
      </c>
      <c r="C132" s="229">
        <f>MIN(E132:BL132)</f>
        <v>0</v>
      </c>
      <c r="D132" s="220">
        <f>IF(Overview!$B$32&gt;0,-Overview!$B$32+'Monthly cashflow'!$D$36-D97,-Overview!$B$33-Overview!$B$35+'Monthly cashflow'!$D$36-D97)</f>
        <v>0</v>
      </c>
      <c r="E132" s="222">
        <f>IF(E109&gt;0,((E109-$D$98-$D$99)-(IF(Overview!$B$32&gt;0,Overview!$B$32,Overview!$B$33+Overview!$B$35)-'Monthly cashflow'!$D$36-Overview!$O$42)),D132-E98+E105)</f>
        <v>0</v>
      </c>
      <c r="F132" s="223">
        <f>IF(F109&gt;0,((F109-$D$98-$D$99)-(IF(Overview!$B$32&gt;0,Overview!$B$32,Overview!$B$33+Overview!$B$35)-'Monthly cashflow'!$D$36-Overview!$O$42)),E132-F98+F105)</f>
        <v>0</v>
      </c>
      <c r="G132" s="223">
        <f>IF(G109&gt;0,((G109-$D$98-$D$99)-(IF(Overview!$B$32&gt;0,Overview!$B$32,Overview!$B$33+Overview!$B$35)-'Monthly cashflow'!$D$36-Overview!$O$42)),F132-G98+G105)</f>
        <v>0</v>
      </c>
      <c r="H132" s="223">
        <f>IF(H109&gt;0,((H109-$D$98-$D$99)-(IF(Overview!$B$32&gt;0,Overview!$B$32,Overview!$B$33+Overview!$B$35)-'Monthly cashflow'!$D$36-Overview!$O$42)),G132-H98+H105)</f>
        <v>0</v>
      </c>
      <c r="I132" s="223">
        <f>IF(I109&gt;0,((I109-$D$98-$D$99)-(IF(Overview!$B$32&gt;0,Overview!$B$32,Overview!$B$33+Overview!$B$35)-'Monthly cashflow'!$D$36-Overview!$O$42)),H132-I98+I105)</f>
        <v>0</v>
      </c>
      <c r="J132" s="223">
        <f>IF(J109&gt;0,((J109-$D$98-$D$99)-(IF(Overview!$B$32&gt;0,Overview!$B$32,Overview!$B$33+Overview!$B$35)-'Monthly cashflow'!$D$36-Overview!$O$42)),I132-J98+J105)</f>
        <v>0</v>
      </c>
      <c r="K132" s="223">
        <f>IF(K109&gt;0,((K109-$D$98-$D$99)-(IF(Overview!$B$32&gt;0,Overview!$B$32,Overview!$B$33+Overview!$B$35)-'Monthly cashflow'!$D$36-Overview!$O$42)),J132-K98+K105)</f>
        <v>0</v>
      </c>
      <c r="L132" s="223">
        <f>IF(L109&gt;0,((L109-$D$98-$D$99)-(IF(Overview!$B$32&gt;0,Overview!$B$32,Overview!$B$33+Overview!$B$35)-'Monthly cashflow'!$D$36-Overview!$O$42)),K132-L98+L105)</f>
        <v>0</v>
      </c>
      <c r="M132" s="223">
        <f>IF(M109&gt;0,((M109-$D$98-$D$99)-(IF(Overview!$B$32&gt;0,Overview!$B$32,Overview!$B$33+Overview!$B$35)-'Monthly cashflow'!$D$36-Overview!$O$42)),L132-M98+M105)</f>
        <v>0</v>
      </c>
      <c r="N132" s="223">
        <f>IF(N109&gt;0,((N109-$D$98-$D$99)-(IF(Overview!$B$32&gt;0,Overview!$B$32,Overview!$B$33+Overview!$B$35)-'Monthly cashflow'!$D$36-Overview!$O$42)),M132-N98+N105)</f>
        <v>0</v>
      </c>
      <c r="O132" s="223">
        <f>IF(O109&gt;0,((O109-$D$98-$D$99)-(IF(Overview!$B$32&gt;0,Overview!$B$32,Overview!$B$33+Overview!$B$35)-'Monthly cashflow'!$D$36-Overview!$O$42)),N132-O98+O105)</f>
        <v>0</v>
      </c>
      <c r="P132" s="223">
        <f>IF(P109&gt;0,((P109-$D$98-$D$99)-(IF(Overview!$B$32&gt;0,Overview!$B$32,Overview!$B$33+Overview!$B$35)-'Monthly cashflow'!$D$36-Overview!$O$42)),O132-P98+P105)</f>
        <v>0</v>
      </c>
      <c r="Q132" s="223">
        <f>IF(Q109&gt;0,((Q109-$D$98-$D$99)-(IF(Overview!$B$32&gt;0,Overview!$B$32,Overview!$B$33+Overview!$B$35)-'Monthly cashflow'!$D$36-Overview!$O$42)),P132-Q98+Q105)</f>
        <v>0</v>
      </c>
      <c r="R132" s="223">
        <f>IF(R109&gt;0,((R109-$D$98-$D$99)-(IF(Overview!$B$32&gt;0,Overview!$B$32,Overview!$B$33+Overview!$B$35)-'Monthly cashflow'!$D$36-Overview!$O$42)),Q132-R98+R105)</f>
        <v>0</v>
      </c>
      <c r="S132" s="223">
        <f>IF(S109&gt;0,((S109-$D$98-$D$99)-(IF(Overview!$B$32&gt;0,Overview!$B$32,Overview!$B$33+Overview!$B$35)-'Monthly cashflow'!$D$36-Overview!$O$42)),R132-S98+S105)</f>
        <v>0</v>
      </c>
      <c r="T132" s="223">
        <f>IF(T109&gt;0,((T109-$D$98-$D$99)-(IF(Overview!$B$32&gt;0,Overview!$B$32,Overview!$B$33+Overview!$B$35)-'Monthly cashflow'!$D$36-Overview!$O$42)),S132-T98+T105)</f>
        <v>0</v>
      </c>
      <c r="U132" s="223">
        <f>IF(U109&gt;0,((U109-$D$98-$D$99)-(IF(Overview!$B$32&gt;0,Overview!$B$32,Overview!$B$33+Overview!$B$35)-'Monthly cashflow'!$D$36-Overview!$O$42)),T132-U98+U105)</f>
        <v>0</v>
      </c>
      <c r="V132" s="223">
        <f>IF(V109&gt;0,((V109-$D$98-$D$99)-(IF(Overview!$B$32&gt;0,Overview!$B$32,Overview!$B$33+Overview!$B$35)-'Monthly cashflow'!$D$36-Overview!$O$42)),U132-V98+V105)</f>
        <v>0</v>
      </c>
      <c r="W132" s="223">
        <f>IF(W109&gt;0,((W109-$D$98-$D$99)-(IF(Overview!$B$32&gt;0,Overview!$B$32,Overview!$B$33+Overview!$B$35)-'Monthly cashflow'!$D$36-Overview!$O$42)),V132-W98+W105)</f>
        <v>0</v>
      </c>
      <c r="X132" s="223">
        <f>IF(X109&gt;0,((X109-$D$98-$D$99)-(IF(Overview!$B$32&gt;0,Overview!$B$32,Overview!$B$33+Overview!$B$35)-'Monthly cashflow'!$D$36-Overview!$O$42)),W132-X98+X105)</f>
        <v>0</v>
      </c>
      <c r="Y132" s="223">
        <f>IF(Y109&gt;0,((Y109-$D$98-$D$99)-(IF(Overview!$B$32&gt;0,Overview!$B$32,Overview!$B$33+Overview!$B$35)-'Monthly cashflow'!$D$36-Overview!$O$42)),X132-Y98+Y105)</f>
        <v>0</v>
      </c>
      <c r="Z132" s="223">
        <f>IF(Z109&gt;0,((Z109-$D$98-$D$99)-(IF(Overview!$B$32&gt;0,Overview!$B$32,Overview!$B$33+Overview!$B$35)-'Monthly cashflow'!$D$36-Overview!$O$42)),Y132-Z98+Z105)</f>
        <v>0</v>
      </c>
      <c r="AA132" s="223">
        <f>IF(AA109&gt;0,((AA109-$D$98-$D$99)-(IF(Overview!$B$32&gt;0,Overview!$B$32,Overview!$B$33+Overview!$B$35)-'Monthly cashflow'!$D$36-Overview!$O$42)),Z132-AA98+AA105)</f>
        <v>0</v>
      </c>
      <c r="AB132" s="223">
        <f>IF(AB109&gt;0,((AB109-$D$98-$D$99)-(IF(Overview!$B$32&gt;0,Overview!$B$32,Overview!$B$33+Overview!$B$35)-'Monthly cashflow'!$D$36-Overview!$O$42)),AA132-AB98+AB105)</f>
        <v>0</v>
      </c>
      <c r="AC132" s="223">
        <f>IF(AC109&gt;0,((AC109-$D$98-$D$99)-(IF(Overview!$B$32&gt;0,Overview!$B$32,Overview!$B$33+Overview!$B$35)-'Monthly cashflow'!$D$36-Overview!$O$42)),AB132-AC98+AC105)</f>
        <v>0</v>
      </c>
      <c r="AD132" s="223">
        <f>IF(AD109&gt;0,((AD109-$D$98-$D$99)-(IF(Overview!$B$32&gt;0,Overview!$B$32,Overview!$B$33+Overview!$B$35)-'Monthly cashflow'!$D$36-Overview!$O$42)),AC132-AD98+AD105)</f>
        <v>0</v>
      </c>
      <c r="AE132" s="223">
        <f>IF(AE109&gt;0,((AE109-$D$98-$D$99)-(IF(Overview!$B$32&gt;0,Overview!$B$32,Overview!$B$33+Overview!$B$35)-'Monthly cashflow'!$D$36-Overview!$O$42)),AD132-AE98+AE105)</f>
        <v>0</v>
      </c>
      <c r="AF132" s="223">
        <f>IF(AF109&gt;0,((AF109-$D$98-$D$99)-(IF(Overview!$B$32&gt;0,Overview!$B$32,Overview!$B$33+Overview!$B$35)-'Monthly cashflow'!$D$36-Overview!$O$42)),AE132-AF98+AF105)</f>
        <v>0</v>
      </c>
      <c r="AG132" s="223">
        <f>IF(AG109&gt;0,((AG109-$D$98-$D$99)-(IF(Overview!$B$32&gt;0,Overview!$B$32,Overview!$B$33+Overview!$B$35)-'Monthly cashflow'!$D$36-Overview!$O$42)),AF132-AG98+AG105)</f>
        <v>0</v>
      </c>
      <c r="AH132" s="223">
        <f>IF(AH109&gt;0,((AH109-$D$98-$D$99)-(IF(Overview!$B$32&gt;0,Overview!$B$32,Overview!$B$33+Overview!$B$35)-'Monthly cashflow'!$D$36-Overview!$O$42)),AG132-AH98+AH105)</f>
        <v>0</v>
      </c>
      <c r="AI132" s="223">
        <f>IF(AI109&gt;0,((AI109-$D$98-$D$99)-(IF(Overview!$B$32&gt;0,Overview!$B$32,Overview!$B$33+Overview!$B$35)-'Monthly cashflow'!$D$36-Overview!$O$42)),AH132-AI98+AI105)</f>
        <v>0</v>
      </c>
      <c r="AJ132" s="223">
        <f>IF(AJ109&gt;0,((AJ109-$D$98-$D$99)-(IF(Overview!$B$32&gt;0,Overview!$B$32,Overview!$B$33+Overview!$B$35)-'Monthly cashflow'!$D$36-Overview!$O$42)),AI132-AJ98+AJ105)</f>
        <v>0</v>
      </c>
      <c r="AK132" s="223">
        <f>IF(AK109&gt;0,((AK109-$D$98-$D$99)-(IF(Overview!$B$32&gt;0,Overview!$B$32,Overview!$B$33+Overview!$B$35)-'Monthly cashflow'!$D$36-Overview!$O$42)),AJ132-AK98+AK105)</f>
        <v>0</v>
      </c>
      <c r="AL132" s="223">
        <f>IF(AL109&gt;0,((AL109-$D$98-$D$99)-(IF(Overview!$B$32&gt;0,Overview!$B$32,Overview!$B$33+Overview!$B$35)-'Monthly cashflow'!$D$36-Overview!$O$42)),AK132-AL98+AL105)</f>
        <v>0</v>
      </c>
      <c r="AM132" s="223">
        <f>IF(AM109&gt;0,((AM109-$D$98-$D$99)-(IF(Overview!$B$32&gt;0,Overview!$B$32,Overview!$B$33+Overview!$B$35)-'Monthly cashflow'!$D$36-Overview!$O$42)),AL132-AM98+AM105)</f>
        <v>0</v>
      </c>
      <c r="AN132" s="223">
        <f>IF(AN109&gt;0,((AN109-$D$98-$D$99)-(IF(Overview!$B$32&gt;0,Overview!$B$32,Overview!$B$33+Overview!$B$35)-'Monthly cashflow'!$D$36-Overview!$O$42)),AM132-AN98+AN105)</f>
        <v>0</v>
      </c>
      <c r="AO132" s="223">
        <f>IF(AO109&gt;0,((AO109-$D$98-$D$99)-(IF(Overview!$B$32&gt;0,Overview!$B$32,Overview!$B$33+Overview!$B$35)-'Monthly cashflow'!$D$36-Overview!$O$42)),AN132-AO98+AO105)</f>
        <v>0</v>
      </c>
      <c r="AP132" s="223">
        <f>IF(AP109&gt;0,((AP109-$D$98-$D$99)-(IF(Overview!$B$32&gt;0,Overview!$B$32,Overview!$B$33+Overview!$B$35)-'Monthly cashflow'!$D$36-Overview!$O$42)),AO132-AP98+AP105)</f>
        <v>0</v>
      </c>
      <c r="AQ132" s="223">
        <f>IF(AQ109&gt;0,((AQ109-$D$98-$D$99)-(IF(Overview!$B$32&gt;0,Overview!$B$32,Overview!$B$33+Overview!$B$35)-'Monthly cashflow'!$D$36-Overview!$O$42)),AP132-AQ98+AQ105)</f>
        <v>0</v>
      </c>
      <c r="AR132" s="223">
        <f>IF(AR109&gt;0,((AR109-$D$98-$D$99)-(IF(Overview!$B$32&gt;0,Overview!$B$32,Overview!$B$33+Overview!$B$35)-'Monthly cashflow'!$D$36-Overview!$O$42)),AQ132-AR98+AR105)</f>
        <v>0</v>
      </c>
      <c r="AS132" s="223">
        <f>IF(AS109&gt;0,((AS109-$D$98-$D$99)-(IF(Overview!$B$32&gt;0,Overview!$B$32,Overview!$B$33+Overview!$B$35)-'Monthly cashflow'!$D$36-Overview!$O$42)),AR132-AS98+AS105)</f>
        <v>0</v>
      </c>
      <c r="AT132" s="223">
        <f>IF(AT109&gt;0,((AT109-$D$98-$D$99)-(IF(Overview!$B$32&gt;0,Overview!$B$32,Overview!$B$33+Overview!$B$35)-'Monthly cashflow'!$D$36-Overview!$O$42)),AS132-AT98+AT105)</f>
        <v>0</v>
      </c>
      <c r="AU132" s="223">
        <f>IF(AU109&gt;0,((AU109-$D$98-$D$99)-(IF(Overview!$B$32&gt;0,Overview!$B$32,Overview!$B$33+Overview!$B$35)-'Monthly cashflow'!$D$36-Overview!$O$42)),AT132-AU98+AU105)</f>
        <v>0</v>
      </c>
      <c r="AV132" s="223">
        <f>IF(AV109&gt;0,((AV109-$D$98-$D$99)-(IF(Overview!$B$32&gt;0,Overview!$B$32,Overview!$B$33+Overview!$B$35)-'Monthly cashflow'!$D$36-Overview!$O$42)),AU132-AV98+AV105)</f>
        <v>0</v>
      </c>
      <c r="AW132" s="223">
        <f>IF(AW109&gt;0,((AW109-$D$98-$D$99)-(IF(Overview!$B$32&gt;0,Overview!$B$32,Overview!$B$33+Overview!$B$35)-'Monthly cashflow'!$D$36-Overview!$O$42)),AV132-AW98+AW105)</f>
        <v>0</v>
      </c>
      <c r="AX132" s="223">
        <f>IF(AX109&gt;0,((AX109-$D$98-$D$99)-(IF(Overview!$B$32&gt;0,Overview!$B$32,Overview!$B$33+Overview!$B$35)-'Monthly cashflow'!$D$36-Overview!$O$42)),AW132-AX98+AX105)</f>
        <v>0</v>
      </c>
      <c r="AY132" s="223">
        <f>IF(AY109&gt;0,((AY109-$D$98-$D$99)-(IF(Overview!$B$32&gt;0,Overview!$B$32,Overview!$B$33+Overview!$B$35)-'Monthly cashflow'!$D$36-Overview!$O$42)),AX132-AY98+AY105)</f>
        <v>0</v>
      </c>
      <c r="AZ132" s="223">
        <f>IF(AZ109&gt;0,((AZ109-$D$98-$D$99)-(IF(Overview!$B$32&gt;0,Overview!$B$32,Overview!$B$33+Overview!$B$35)-'Monthly cashflow'!$D$36-Overview!$O$42)),AY132-AZ98+AZ105)</f>
        <v>0</v>
      </c>
      <c r="BA132" s="223">
        <f>IF(BA109&gt;0,((BA109-$D$98-$D$99)-(IF(Overview!$B$32&gt;0,Overview!$B$32,Overview!$B$33+Overview!$B$35)-'Monthly cashflow'!$D$36-Overview!$O$42)),AZ132-BA98+BA105)</f>
        <v>0</v>
      </c>
      <c r="BB132" s="223">
        <f>IF(BB109&gt;0,((BB109-$D$98-$D$99)-(IF(Overview!$B$32&gt;0,Overview!$B$32,Overview!$B$33+Overview!$B$35)-'Monthly cashflow'!$D$36-Overview!$O$42)),BA132-BB98+BB105)</f>
        <v>0</v>
      </c>
      <c r="BC132" s="223">
        <f>IF(BC109&gt;0,((BC109-$D$98-$D$99)-(IF(Overview!$B$32&gt;0,Overview!$B$32,Overview!$B$33+Overview!$B$35)-'Monthly cashflow'!$D$36-Overview!$O$42)),BB132-BC98+BC105)</f>
        <v>0</v>
      </c>
      <c r="BD132" s="223">
        <f>IF(BD109&gt;0,((BD109-$D$98-$D$99)-(IF(Overview!$B$32&gt;0,Overview!$B$32,Overview!$B$33+Overview!$B$35)-'Monthly cashflow'!$D$36-Overview!$O$42)),BC132-BD98+BD105)</f>
        <v>0</v>
      </c>
      <c r="BE132" s="223">
        <f>IF(BE109&gt;0,((BE109-$D$98-$D$99)-(IF(Overview!$B$32&gt;0,Overview!$B$32,Overview!$B$33+Overview!$B$35)-'Monthly cashflow'!$D$36-Overview!$O$42)),BD132-BE98+BE105)</f>
        <v>0</v>
      </c>
      <c r="BF132" s="223">
        <f>IF(BF109&gt;0,((BF109-$D$98-$D$99)-(IF(Overview!$B$32&gt;0,Overview!$B$32,Overview!$B$33+Overview!$B$35)-'Monthly cashflow'!$D$36-Overview!$O$42)),BE132-BF98+BF105)</f>
        <v>0</v>
      </c>
      <c r="BG132" s="223">
        <f>IF(BG109&gt;0,((BG109-$D$98-$D$99)-(IF(Overview!$B$32&gt;0,Overview!$B$32,Overview!$B$33+Overview!$B$35)-'Monthly cashflow'!$D$36-Overview!$O$42)),BF132-BG98+BG105)</f>
        <v>0</v>
      </c>
      <c r="BH132" s="223">
        <f>IF(BH109&gt;0,((BH109-$D$98-$D$99)-(IF(Overview!$B$32&gt;0,Overview!$B$32,Overview!$B$33+Overview!$B$35)-'Monthly cashflow'!$D$36-Overview!$O$42)),BG132-BH98+BH105)</f>
        <v>0</v>
      </c>
      <c r="BI132" s="223">
        <f>IF(BI109&gt;0,((BI109-$D$98-$D$99)-(IF(Overview!$B$32&gt;0,Overview!$B$32,Overview!$B$33+Overview!$B$35)-'Monthly cashflow'!$D$36-Overview!$O$42)),BH132-BI98+BI105)</f>
        <v>0</v>
      </c>
      <c r="BJ132" s="223">
        <f>IF(BJ109&gt;0,((BJ109-$D$98-$D$99)-(IF(Overview!$B$32&gt;0,Overview!$B$32,Overview!$B$33+Overview!$B$35)-'Monthly cashflow'!$D$36-Overview!$O$42)),BI132-BJ98+BJ105)</f>
        <v>0</v>
      </c>
      <c r="BK132" s="223">
        <f>IF(BK109&gt;0,((BK109-$D$98-$D$99)-(IF(Overview!$B$32&gt;0,Overview!$B$32,Overview!$B$33+Overview!$B$35)-'Monthly cashflow'!$D$36-Overview!$O$42)),BJ132-BK98+BK105)</f>
        <v>0</v>
      </c>
      <c r="BL132" s="223">
        <f>IF(BL109&gt;0,((BL109-$D$98-$D$99)-(IF(Overview!$B$32&gt;0,Overview!$B$32,Overview!$B$33+Overview!$B$35)-'Monthly cashflow'!$D$36-Overview!$O$42)),BK132-BL98+BL105)</f>
        <v>0</v>
      </c>
      <c r="BM132" s="223">
        <f>IF(BM109&gt;0,((BM109-$D$98-$D$99)-(IF(Overview!$B$32&gt;0,Overview!$B$32,Overview!$B$33+Overview!$B$35)-'Monthly cashflow'!$D$36-Overview!$O$42)),BL132-BM98+BM105)</f>
        <v>0</v>
      </c>
      <c r="BN132" s="223">
        <f>IF(BN109&gt;0,((BN109-$D$98-$D$99)-(IF(Overview!$B$32&gt;0,Overview!$B$32,Overview!$B$33+Overview!$B$35)-'Monthly cashflow'!$D$36-Overview!$O$42)),BM132-BN98+BN105)</f>
        <v>0</v>
      </c>
      <c r="BO132" s="223">
        <f>IF(BO109&gt;0,((BO109-$D$98-$D$99)-(IF(Overview!$B$32&gt;0,Overview!$B$32,Overview!$B$33+Overview!$B$35)-'Monthly cashflow'!$D$36-Overview!$O$42)),BN132-BO98+BO105)</f>
        <v>0</v>
      </c>
      <c r="BP132" s="223">
        <f>IF(BP109&gt;0,((BP109-$D$98-$D$99)-(IF(Overview!$B$32&gt;0,Overview!$B$32,Overview!$B$33+Overview!$B$35)-'Monthly cashflow'!$D$36-Overview!$O$42)),BO132-BP98+BP105)</f>
        <v>0</v>
      </c>
      <c r="BQ132" s="223">
        <f>IF(BQ109&gt;0,((BQ109-$D$98-$D$99)-(IF(Overview!$B$32&gt;0,Overview!$B$32,Overview!$B$33+Overview!$B$35)-'Monthly cashflow'!$D$36-Overview!$O$42)),BP132-BQ98+BQ105)</f>
        <v>0</v>
      </c>
      <c r="BR132" s="223">
        <f>IF(BR109&gt;0,((BR109-$D$98-$D$99)-(IF(Overview!$B$32&gt;0,Overview!$B$32,Overview!$B$33+Overview!$B$35)-'Monthly cashflow'!$D$36-Overview!$O$42)),BQ132-BR98+BR105)</f>
        <v>0</v>
      </c>
      <c r="BS132" s="223">
        <f>IF(BS109&gt;0,((BS109-$D$98-$D$99)-(IF(Overview!$B$32&gt;0,Overview!$B$32,Overview!$B$33+Overview!$B$35)-'Monthly cashflow'!$D$36-Overview!$O$42)),BR132-BS98+BS105)</f>
        <v>0</v>
      </c>
      <c r="BT132" s="223">
        <f>IF(BT109&gt;0,((BT109-$D$98-$D$99)-(IF(Overview!$B$32&gt;0,Overview!$B$32,Overview!$B$33+Overview!$B$35)-'Monthly cashflow'!$D$36-Overview!$O$42)),BS132-BT98+BT105)</f>
        <v>0</v>
      </c>
      <c r="BU132" s="223">
        <f>IF(BU109&gt;0,((BU109-$D$98-$D$99)-(IF(Overview!$B$32&gt;0,Overview!$B$32,Overview!$B$33+Overview!$B$35)-'Monthly cashflow'!$D$36-Overview!$O$42)),BT132-BU98+BU105)</f>
        <v>0</v>
      </c>
      <c r="BV132" s="223">
        <f>IF(BV109&gt;0,((BV109-$D$98-$D$99)-(IF(Overview!$B$32&gt;0,Overview!$B$32,Overview!$B$33+Overview!$B$35)-'Monthly cashflow'!$D$36-Overview!$O$42)),BU132-BV98+BV105)</f>
        <v>0</v>
      </c>
      <c r="BW132" s="223">
        <f>IF(BW109&gt;0,((BW109-$D$98-$D$99)-(IF(Overview!$B$32&gt;0,Overview!$B$32,Overview!$B$33+Overview!$B$35)-'Monthly cashflow'!$D$36-Overview!$O$42)),BV132-BW98+BW105)</f>
        <v>0</v>
      </c>
      <c r="BX132" s="223">
        <f>IF(BX109&gt;0,((BX109-$D$98-$D$99)-(IF(Overview!$B$32&gt;0,Overview!$B$32,Overview!$B$33+Overview!$B$35)-'Monthly cashflow'!$D$36-Overview!$O$42)),BW132-BX98+BX105)</f>
        <v>0</v>
      </c>
      <c r="BY132" s="223">
        <f>IF(BY109&gt;0,((BY109-$D$98-$D$99)-(IF(Overview!$B$32&gt;0,Overview!$B$32,Overview!$B$33+Overview!$B$35)-'Monthly cashflow'!$D$36-Overview!$O$42)),BX132-BY98+BY105)</f>
        <v>0</v>
      </c>
      <c r="BZ132" s="223">
        <f>IF(BZ109&gt;0,((BZ109-$D$98-$D$99)-(IF(Overview!$B$32&gt;0,Overview!$B$32,Overview!$B$33+Overview!$B$35)-'Monthly cashflow'!$D$36-Overview!$O$42)),BY132-BZ98+BZ105)</f>
        <v>0</v>
      </c>
      <c r="CA132" s="223">
        <f>IF(CA109&gt;0,((CA109-$D$98-$D$99)-(IF(Overview!$B$32&gt;0,Overview!$B$32,Overview!$B$33+Overview!$B$35)-'Monthly cashflow'!$D$36-Overview!$O$42)),BZ132-CA98+CA105)</f>
        <v>0</v>
      </c>
      <c r="CB132" s="223">
        <f>IF(CB109&gt;0,((CB109-$D$98-$D$99)-(IF(Overview!$B$32&gt;0,Overview!$B$32,Overview!$B$33+Overview!$B$35)-'Monthly cashflow'!$D$36-Overview!$O$42)),CA132-CB98+CB105)</f>
        <v>0</v>
      </c>
      <c r="CC132" s="223">
        <f>IF(CC109&gt;0,((CC109-$D$98-$D$99)-(IF(Overview!$B$32&gt;0,Overview!$B$32,Overview!$B$33+Overview!$B$35)-'Monthly cashflow'!$D$36-Overview!$O$42)),CB132-CC98+CC105)</f>
        <v>0</v>
      </c>
      <c r="CD132" s="223">
        <f>IF(CD109&gt;0,((CD109-$D$98-$D$99)-(IF(Overview!$B$32&gt;0,Overview!$B$32,Overview!$B$33+Overview!$B$35)-'Monthly cashflow'!$D$36-Overview!$O$42)),CC132-CD98+CD105)</f>
        <v>0</v>
      </c>
      <c r="CE132" s="223">
        <f>IF(CE109&gt;0,((CE109-$D$98-$D$99)-(IF(Overview!$B$32&gt;0,Overview!$B$32,Overview!$B$33+Overview!$B$35)-'Monthly cashflow'!$D$36-Overview!$O$42)),CD132-CE98+CE105)</f>
        <v>0</v>
      </c>
      <c r="CF132" s="223">
        <f>IF(CF109&gt;0,((CF109-$D$98-$D$99)-(IF(Overview!$B$32&gt;0,Overview!$B$32,Overview!$B$33+Overview!$B$35)-'Monthly cashflow'!$D$36-Overview!$O$42)),CE132-CF98+CF105)</f>
        <v>0</v>
      </c>
      <c r="CG132" s="223">
        <f>IF(CG109&gt;0,((CG109-$D$98-$D$99)-(IF(Overview!$B$32&gt;0,Overview!$B$32,Overview!$B$33+Overview!$B$35)-'Monthly cashflow'!$D$36-Overview!$O$42)),CF132-CG98+CG105)</f>
        <v>0</v>
      </c>
      <c r="CH132" s="223">
        <f>IF(CH109&gt;0,((CH109-$D$98-$D$99)-(IF(Overview!$B$32&gt;0,Overview!$B$32,Overview!$B$33+Overview!$B$35)-'Monthly cashflow'!$D$36-Overview!$O$42)),CG132-CH98+CH105)</f>
        <v>0</v>
      </c>
      <c r="CI132" s="223">
        <f>IF(CI109&gt;0,((CI109-$D$98-$D$99)-(IF(Overview!$B$32&gt;0,Overview!$B$32,Overview!$B$33+Overview!$B$35)-'Monthly cashflow'!$D$36-Overview!$O$42)),CH132-CI98+CI105)</f>
        <v>0</v>
      </c>
      <c r="CJ132" s="223">
        <f>IF(CJ109&gt;0,((CJ109-$D$98-$D$99)-(IF(Overview!$B$32&gt;0,Overview!$B$32,Overview!$B$33+Overview!$B$35)-'Monthly cashflow'!$D$36-Overview!$O$42)),CI132-CJ98+CJ105)</f>
        <v>0</v>
      </c>
      <c r="CK132" s="223">
        <f>IF(CK109&gt;0,((CK109-$D$98-$D$99)-(IF(Overview!$B$32&gt;0,Overview!$B$32,Overview!$B$33+Overview!$B$35)-'Monthly cashflow'!$D$36-Overview!$O$42)),CJ132-CK98+CK105)</f>
        <v>0</v>
      </c>
      <c r="CL132" s="223">
        <f>IF(CL109&gt;0,((CL109-$D$98-$D$99)-(IF(Overview!$B$32&gt;0,Overview!$B$32,Overview!$B$33+Overview!$B$35)-'Monthly cashflow'!$D$36-Overview!$O$42)),CK132-CL98+CL105)</f>
        <v>0</v>
      </c>
      <c r="CM132" s="223">
        <f>IF(CM109&gt;0,((CM109-$D$98-$D$99)-(IF(Overview!$B$32&gt;0,Overview!$B$32,Overview!$B$33+Overview!$B$35)-'Monthly cashflow'!$D$36-Overview!$O$42)),CL132-CM98+CM105)</f>
        <v>0</v>
      </c>
      <c r="CN132" s="223">
        <f>IF(CN109&gt;0,((CN109-$D$98-$D$99)-(IF(Overview!$B$32&gt;0,Overview!$B$32,Overview!$B$33+Overview!$B$35)-'Monthly cashflow'!$D$36-Overview!$O$42)),CM132-CN98+CN105)</f>
        <v>0</v>
      </c>
      <c r="CO132" s="223">
        <f>IF(CO109&gt;0,((CO109-$D$98-$D$99)-(IF(Overview!$B$32&gt;0,Overview!$B$32,Overview!$B$33+Overview!$B$35)-'Monthly cashflow'!$D$36-Overview!$O$42)),CN132-CO98+CO105)</f>
        <v>0</v>
      </c>
      <c r="CP132" s="223">
        <f>IF(CP109&gt;0,((CP109-$D$98-$D$99)-(IF(Overview!$B$32&gt;0,Overview!$B$32,Overview!$B$33+Overview!$B$35)-'Monthly cashflow'!$D$36-Overview!$O$42)),CO132-CP98+CP105)</f>
        <v>0</v>
      </c>
      <c r="CQ132" s="223">
        <f>IF(CQ109&gt;0,((CQ109-$D$98-$D$99)-(IF(Overview!$B$32&gt;0,Overview!$B$32,Overview!$B$33+Overview!$B$35)-'Monthly cashflow'!$D$36-Overview!$O$42)),CP132-CQ98+CQ105)</f>
        <v>0</v>
      </c>
      <c r="CR132" s="223">
        <f>IF(CR109&gt;0,((CR109-$D$98-$D$99)-(IF(Overview!$B$32&gt;0,Overview!$B$32,Overview!$B$33+Overview!$B$35)-'Monthly cashflow'!$D$36-Overview!$O$42)),CQ132-CR98+CR105)</f>
        <v>0</v>
      </c>
      <c r="CS132" s="223">
        <f>IF(CS109&gt;0,((CS109-$D$98-$D$99)-(IF(Overview!$B$32&gt;0,Overview!$B$32,Overview!$B$33+Overview!$B$35)-'Monthly cashflow'!$D$36-Overview!$O$42)),CR132-CS98+CS105)</f>
        <v>0</v>
      </c>
      <c r="CT132" s="223">
        <f>IF(CT109&gt;0,((CT109-$D$98-$D$99)-(IF(Overview!$B$32&gt;0,Overview!$B$32,Overview!$B$33+Overview!$B$35)-'Monthly cashflow'!$D$36-Overview!$O$42)),CS132-CT98+CT105)</f>
        <v>0</v>
      </c>
      <c r="CU132" s="223">
        <f>IF(CU109&gt;0,((CU109-$D$98-$D$99)-(IF(Overview!$B$32&gt;0,Overview!$B$32,Overview!$B$33+Overview!$B$35)-'Monthly cashflow'!$D$36-Overview!$O$42)),CT132-CU98+CU105)</f>
        <v>0</v>
      </c>
      <c r="CV132" s="223">
        <f>IF(CV109&gt;0,((CV109-$D$98-$D$99)-(IF(Overview!$B$32&gt;0,Overview!$B$32,Overview!$B$33+Overview!$B$35)-'Monthly cashflow'!$D$36-Overview!$O$42)),CU132-CV98+CV105)</f>
        <v>0</v>
      </c>
      <c r="CW132" s="223">
        <f>IF(CW109&gt;0,((CW109-$D$98-$D$99)-(IF(Overview!$B$32&gt;0,Overview!$B$32,Overview!$B$33+Overview!$B$35)-'Monthly cashflow'!$D$36-Overview!$O$42)),CV132-CW98+CW105)</f>
        <v>0</v>
      </c>
      <c r="CX132" s="223">
        <f>IF(CX109&gt;0,((CX109-$D$98-$D$99)-(IF(Overview!$B$32&gt;0,Overview!$B$32,Overview!$B$33+Overview!$B$35)-'Monthly cashflow'!$D$36-Overview!$O$42)),CW132-CX98+CX105)</f>
        <v>0</v>
      </c>
      <c r="CY132" s="223">
        <f>IF(CY109&gt;0,((CY109-$D$98-$D$99)-(IF(Overview!$B$32&gt;0,Overview!$B$32,Overview!$B$33+Overview!$B$35)-'Monthly cashflow'!$D$36-Overview!$O$42)),CX132-CY98+CY105)</f>
        <v>0</v>
      </c>
      <c r="CZ132" s="223">
        <f>IF(CZ109&gt;0,((CZ109-$D$98-$D$99)-(IF(Overview!$B$32&gt;0,Overview!$B$32,Overview!$B$33+Overview!$B$35)-'Monthly cashflow'!$D$36-Overview!$O$42)),CY132-CZ98+CZ105)</f>
        <v>0</v>
      </c>
      <c r="DA132" s="223">
        <f>IF(DA109&gt;0,((DA109-$D$98-$D$99)-(IF(Overview!$B$32&gt;0,Overview!$B$32,Overview!$B$33+Overview!$B$35)-'Monthly cashflow'!$D$36-Overview!$O$42)),CZ132-DA98+DA105)</f>
        <v>0</v>
      </c>
      <c r="DB132" s="223">
        <f>IF(DB109&gt;0,((DB109-$D$98-$D$99)-(IF(Overview!$B$32&gt;0,Overview!$B$32,Overview!$B$33+Overview!$B$35)-'Monthly cashflow'!$D$36-Overview!$O$42)),DA132-DB98+DB105)</f>
        <v>0</v>
      </c>
      <c r="DC132" s="223">
        <f>IF(DC109&gt;0,((DC109-$D$98-$D$99)-(IF(Overview!$B$32&gt;0,Overview!$B$32,Overview!$B$33+Overview!$B$35)-'Monthly cashflow'!$D$36-Overview!$O$42)),DB132-DC98+DC105)</f>
        <v>0</v>
      </c>
      <c r="DD132" s="223">
        <f>IF(DD109&gt;0,((DD109-$D$98-$D$99)-(IF(Overview!$B$32&gt;0,Overview!$B$32,Overview!$B$33+Overview!$B$35)-'Monthly cashflow'!$D$36-Overview!$O$42)),DC132-DD98+DD105)</f>
        <v>0</v>
      </c>
      <c r="DE132" s="223">
        <f>IF(DE109&gt;0,((DE109-$D$98-$D$99)-(IF(Overview!$B$32&gt;0,Overview!$B$32,Overview!$B$33+Overview!$B$35)-'Monthly cashflow'!$D$36-Overview!$O$42)),DD132-DE98+DE105)</f>
        <v>0</v>
      </c>
      <c r="DF132" s="223">
        <f>IF(DF109&gt;0,((DF109-$D$98-$D$99)-(IF(Overview!$B$32&gt;0,Overview!$B$32,Overview!$B$33+Overview!$B$35)-'Monthly cashflow'!$D$36-Overview!$O$42)),DE132-DF98+DF105)</f>
        <v>0</v>
      </c>
      <c r="DG132" s="223">
        <f>IF(DG109&gt;0,((DG109-$D$98-$D$99)-(IF(Overview!$B$32&gt;0,Overview!$B$32,Overview!$B$33+Overview!$B$35)-'Monthly cashflow'!$D$36-Overview!$O$42)),DF132-DG98+DG105)</f>
        <v>0</v>
      </c>
      <c r="DH132" s="223">
        <f>IF(DH109&gt;0,((DH109-$D$98-$D$99)-(IF(Overview!$B$32&gt;0,Overview!$B$32,Overview!$B$33+Overview!$B$35)-'Monthly cashflow'!$D$36-Overview!$O$42)),DG132-DH98+DH105)</f>
        <v>0</v>
      </c>
      <c r="DI132" s="223">
        <f>IF(DI109&gt;0,((DI109-$D$98-$D$99)-(IF(Overview!$B$32&gt;0,Overview!$B$32,Overview!$B$33+Overview!$B$35)-'Monthly cashflow'!$D$36-Overview!$O$42)),DH132-DI98+DI105)</f>
        <v>0</v>
      </c>
      <c r="DJ132" s="223">
        <f>IF(DJ109&gt;0,((DJ109-$D$98-$D$99)-(IF(Overview!$B$32&gt;0,Overview!$B$32,Overview!$B$33+Overview!$B$35)-'Monthly cashflow'!$D$36-Overview!$O$42)),DI132-DJ98+DJ105)</f>
        <v>0</v>
      </c>
      <c r="DK132" s="223">
        <f>IF(DK109&gt;0,((DK109-$D$98-$D$99)-(IF(Overview!$B$32&gt;0,Overview!$B$32,Overview!$B$33+Overview!$B$35)-'Monthly cashflow'!$D$36-Overview!$O$42)),DJ132-DK98+DK105)</f>
        <v>0</v>
      </c>
      <c r="DL132" s="223">
        <f>IF(DL109&gt;0,((DL109-$D$98-$D$99)-(IF(Overview!$B$32&gt;0,Overview!$B$32,Overview!$B$33+Overview!$B$35)-'Monthly cashflow'!$D$36-Overview!$O$42)),DK132-DL98+DL105)</f>
        <v>0</v>
      </c>
      <c r="DM132" s="223">
        <f>IF(DM109&gt;0,((DM109-$D$98-$D$99)-(IF(Overview!$B$32&gt;0,Overview!$B$32,Overview!$B$33+Overview!$B$35)-'Monthly cashflow'!$D$36-Overview!$O$42)),DL132-DM98+DM105)</f>
        <v>0</v>
      </c>
      <c r="DN132" s="223">
        <f>IF(DN109&gt;0,((DN109-$D$98-$D$99)-(IF(Overview!$B$32&gt;0,Overview!$B$32,Overview!$B$33+Overview!$B$35)-'Monthly cashflow'!$D$36-Overview!$O$42)),DM132-DN98+DN105)</f>
        <v>0</v>
      </c>
      <c r="DO132" s="223">
        <f>IF(DO109&gt;0,((DO109-$D$98-$D$99)-(IF(Overview!$B$32&gt;0,Overview!$B$32,Overview!$B$33+Overview!$B$35)-'Monthly cashflow'!$D$36-Overview!$O$42)),DN132-DO98+DO105)</f>
        <v>0</v>
      </c>
      <c r="DP132" s="223">
        <f>IF(DP109&gt;0,((DP109-$D$98-$D$99)-(IF(Overview!$B$32&gt;0,Overview!$B$32,Overview!$B$33+Overview!$B$35)-'Monthly cashflow'!$D$36-Overview!$O$42)),DO132-DP98+DP105)</f>
        <v>0</v>
      </c>
      <c r="DQ132" s="223">
        <f>IF(DQ109&gt;0,((DQ109-$D$98-$D$99)-(IF(Overview!$B$32&gt;0,Overview!$B$32,Overview!$B$33+Overview!$B$35)-'Monthly cashflow'!$D$36-Overview!$O$42)),DP132-DQ98+DQ105)</f>
        <v>0</v>
      </c>
      <c r="DR132" s="223">
        <f>IF(DR109&gt;0,((DR109-$D$98-$D$99)-(IF(Overview!$B$32&gt;0,Overview!$B$32,Overview!$B$33+Overview!$B$35)-'Monthly cashflow'!$D$36-Overview!$O$42)),DQ132-DR98+DR105)</f>
        <v>0</v>
      </c>
      <c r="DS132" s="223">
        <f>IF(DS109&gt;0,((DS109-$D$98-$D$99)-(IF(Overview!$B$32&gt;0,Overview!$B$32,Overview!$B$33+Overview!$B$35)-'Monthly cashflow'!$D$36-Overview!$O$42)),DR132-DS98+DS105)</f>
        <v>0</v>
      </c>
      <c r="DT132" s="223">
        <f>IF(DT109&gt;0,((DT109-$D$98-$D$99)-(IF(Overview!$B$32&gt;0,Overview!$B$32,Overview!$B$33+Overview!$B$35)-'Monthly cashflow'!$D$36-Overview!$O$42)),DS132-DT98+DT105)</f>
        <v>0</v>
      </c>
    </row>
    <row r="133" spans="2:124" hidden="1" outlineLevel="1" x14ac:dyDescent="0.3">
      <c r="D133" s="124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  <c r="AC133" s="128"/>
      <c r="AD133" s="128"/>
      <c r="AE133" s="128"/>
      <c r="AF133" s="128"/>
      <c r="AG133" s="128"/>
      <c r="AH133" s="128"/>
      <c r="AI133" s="128"/>
      <c r="AJ133" s="128"/>
      <c r="AK133" s="128"/>
      <c r="AL133" s="128"/>
      <c r="AM133" s="128"/>
      <c r="AN133" s="128"/>
      <c r="AO133" s="128"/>
      <c r="AP133" s="128"/>
      <c r="AQ133" s="128"/>
      <c r="AR133" s="128"/>
      <c r="AS133" s="128"/>
      <c r="AT133" s="128"/>
      <c r="AU133" s="128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28"/>
      <c r="BF133" s="128"/>
      <c r="BG133" s="128"/>
      <c r="BH133" s="128"/>
      <c r="BI133" s="128"/>
      <c r="BJ133" s="128"/>
      <c r="BK133" s="128"/>
      <c r="BL133" s="128"/>
      <c r="BM133" s="128"/>
      <c r="BN133" s="128"/>
      <c r="BO133" s="128"/>
      <c r="BP133" s="128"/>
      <c r="BQ133" s="128"/>
      <c r="BR133" s="128"/>
      <c r="BS133" s="128"/>
      <c r="BT133" s="128"/>
      <c r="BU133" s="128"/>
      <c r="BV133" s="128"/>
      <c r="BW133" s="128"/>
      <c r="BX133" s="128"/>
      <c r="BY133" s="128"/>
      <c r="BZ133" s="128"/>
      <c r="CA133" s="128"/>
      <c r="CB133" s="128"/>
      <c r="CC133" s="128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</row>
    <row r="134" spans="2:124" ht="15" hidden="1" outlineLevel="1" thickBot="1" x14ac:dyDescent="0.35"/>
    <row r="135" spans="2:124" ht="15" hidden="1" outlineLevel="1" thickBot="1" x14ac:dyDescent="0.35">
      <c r="B135" s="217" t="s">
        <v>205</v>
      </c>
      <c r="C135" s="218" t="s">
        <v>216</v>
      </c>
      <c r="D135" s="166">
        <f>IFERROR(-D122/(D31+Overview!P42),0)</f>
        <v>0</v>
      </c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109"/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09"/>
      <c r="CD135" s="109"/>
      <c r="CE135" s="109"/>
      <c r="CF135" s="109"/>
      <c r="CG135" s="109"/>
      <c r="CH135" s="109"/>
      <c r="CI135" s="109"/>
      <c r="CJ135" s="109"/>
      <c r="CK135" s="109"/>
      <c r="CL135" s="109"/>
      <c r="CM135" s="109"/>
      <c r="CN135" s="109"/>
      <c r="CO135" s="109"/>
      <c r="CP135" s="109"/>
      <c r="CQ135" s="109"/>
      <c r="CR135" s="109"/>
      <c r="CS135" s="109"/>
      <c r="CT135" s="109"/>
      <c r="CU135" s="109"/>
      <c r="CV135" s="109"/>
      <c r="CW135" s="109"/>
      <c r="CX135" s="109"/>
      <c r="CY135" s="109"/>
      <c r="CZ135" s="109"/>
      <c r="DA135" s="109"/>
      <c r="DB135" s="109"/>
      <c r="DC135" s="109"/>
      <c r="DD135" s="109"/>
      <c r="DE135" s="109"/>
      <c r="DF135" s="109"/>
      <c r="DG135" s="109"/>
      <c r="DH135" s="109"/>
      <c r="DI135" s="109"/>
      <c r="DJ135" s="109"/>
      <c r="DK135" s="109"/>
      <c r="DL135" s="109"/>
      <c r="DM135" s="109"/>
      <c r="DN135" s="109"/>
      <c r="DO135" s="109"/>
      <c r="DP135" s="109"/>
      <c r="DQ135" s="109"/>
      <c r="DR135" s="109"/>
      <c r="DS135" s="109"/>
      <c r="DT135" s="109"/>
    </row>
    <row r="136" spans="2:124" hidden="1" outlineLevel="1" x14ac:dyDescent="0.3">
      <c r="B136" s="216" t="s">
        <v>476</v>
      </c>
      <c r="C136" s="118"/>
      <c r="D136" s="115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1"/>
      <c r="BJ136" s="111"/>
      <c r="BK136" s="111"/>
      <c r="BL136" s="111"/>
      <c r="BM136" s="111"/>
      <c r="BN136" s="111"/>
      <c r="BO136" s="111"/>
      <c r="BP136" s="111"/>
      <c r="BQ136" s="111"/>
      <c r="BR136" s="111"/>
      <c r="BS136" s="111"/>
      <c r="BT136" s="111"/>
      <c r="BU136" s="111"/>
      <c r="BV136" s="111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1"/>
      <c r="CJ136" s="111"/>
      <c r="CK136" s="111"/>
      <c r="CL136" s="111"/>
      <c r="CM136" s="111"/>
      <c r="CN136" s="111"/>
      <c r="CO136" s="111"/>
      <c r="CP136" s="111"/>
      <c r="CQ136" s="111"/>
      <c r="CR136" s="111"/>
      <c r="CS136" s="111"/>
      <c r="CT136" s="111"/>
      <c r="CU136" s="111"/>
      <c r="CV136" s="111"/>
      <c r="CW136" s="111"/>
      <c r="CX136" s="111"/>
      <c r="CY136" s="111"/>
      <c r="CZ136" s="111"/>
      <c r="DA136" s="111"/>
      <c r="DB136" s="111"/>
      <c r="DC136" s="111"/>
      <c r="DD136" s="111"/>
      <c r="DE136" s="111"/>
      <c r="DF136" s="111"/>
      <c r="DG136" s="111"/>
      <c r="DH136" s="111"/>
      <c r="DI136" s="111"/>
      <c r="DJ136" s="111"/>
      <c r="DK136" s="111"/>
      <c r="DL136" s="111"/>
      <c r="DM136" s="111"/>
      <c r="DN136" s="111"/>
      <c r="DO136" s="111"/>
      <c r="DP136" s="111"/>
      <c r="DQ136" s="111"/>
      <c r="DR136" s="111"/>
      <c r="DS136" s="111"/>
      <c r="DT136" s="111"/>
    </row>
    <row r="137" spans="2:124" hidden="1" outlineLevel="1" x14ac:dyDescent="0.3">
      <c r="B137" s="114" t="s">
        <v>490</v>
      </c>
      <c r="C137" s="118"/>
      <c r="D137" s="115"/>
      <c r="E137" s="111">
        <f>COUNTIF('Unit Sales'!$N$10:$N$500,"&lt;"&amp;F3)</f>
        <v>0</v>
      </c>
      <c r="F137" s="111">
        <f>COUNTIF('Unit Sales'!$N$10:$N$500,"&lt;"&amp;G3)</f>
        <v>0</v>
      </c>
      <c r="G137" s="111">
        <f>COUNTIF('Unit Sales'!$N$10:$N$500,"&lt;"&amp;H3)</f>
        <v>0</v>
      </c>
      <c r="H137" s="111">
        <f>COUNTIF('Unit Sales'!$N$10:$N$500,"&lt;"&amp;I3)</f>
        <v>0</v>
      </c>
      <c r="I137" s="111">
        <f>COUNTIF('Unit Sales'!$N$10:$N$500,"&lt;"&amp;J3)</f>
        <v>0</v>
      </c>
      <c r="J137" s="111">
        <f>COUNTIF('Unit Sales'!$N$10:$N$500,"&lt;"&amp;K3)</f>
        <v>0</v>
      </c>
      <c r="K137" s="111">
        <f>COUNTIF('Unit Sales'!$N$10:$N$500,"&lt;"&amp;L3)</f>
        <v>0</v>
      </c>
      <c r="L137" s="111">
        <f>COUNTIF('Unit Sales'!$N$10:$N$500,"&lt;"&amp;M3)</f>
        <v>0</v>
      </c>
      <c r="M137" s="111">
        <f>COUNTIF('Unit Sales'!$N$10:$N$500,"&lt;"&amp;N3)</f>
        <v>0</v>
      </c>
      <c r="N137" s="111">
        <f>COUNTIF('Unit Sales'!$N$10:$N$500,"&lt;"&amp;O3)</f>
        <v>0</v>
      </c>
      <c r="O137" s="111">
        <f>COUNTIF('Unit Sales'!$N$10:$N$500,"&lt;"&amp;P3)</f>
        <v>0</v>
      </c>
      <c r="P137" s="111">
        <f>COUNTIF('Unit Sales'!$N$10:$N$500,"&lt;"&amp;Q3)</f>
        <v>0</v>
      </c>
      <c r="Q137" s="111">
        <f>COUNTIF('Unit Sales'!$N$10:$N$500,"&lt;"&amp;R3)</f>
        <v>0</v>
      </c>
      <c r="R137" s="111">
        <f>COUNTIF('Unit Sales'!$N$10:$N$500,"&lt;"&amp;S3)</f>
        <v>0</v>
      </c>
      <c r="S137" s="111">
        <f>COUNTIF('Unit Sales'!$N$10:$N$500,"&lt;"&amp;T3)</f>
        <v>0</v>
      </c>
      <c r="T137" s="111">
        <f>COUNTIF('Unit Sales'!$N$10:$N$500,"&lt;"&amp;U3)</f>
        <v>0</v>
      </c>
      <c r="U137" s="111">
        <f>COUNTIF('Unit Sales'!$N$10:$N$500,"&lt;"&amp;V3)</f>
        <v>0</v>
      </c>
      <c r="V137" s="111">
        <f>COUNTIF('Unit Sales'!$N$10:$N$500,"&lt;"&amp;W3)</f>
        <v>0</v>
      </c>
      <c r="W137" s="111">
        <f>COUNTIF('Unit Sales'!$N$10:$N$500,"&lt;"&amp;X3)</f>
        <v>0</v>
      </c>
      <c r="X137" s="111">
        <f>COUNTIF('Unit Sales'!$N$10:$N$500,"&lt;"&amp;Y3)</f>
        <v>0</v>
      </c>
      <c r="Y137" s="111">
        <f>COUNTIF('Unit Sales'!$N$10:$N$500,"&lt;"&amp;Z3)</f>
        <v>0</v>
      </c>
      <c r="Z137" s="111">
        <f>COUNTIF('Unit Sales'!$N$10:$N$500,"&lt;"&amp;AA3)</f>
        <v>0</v>
      </c>
      <c r="AA137" s="111">
        <f>COUNTIF('Unit Sales'!$N$10:$N$500,"&lt;"&amp;AB3)</f>
        <v>0</v>
      </c>
      <c r="AB137" s="111">
        <f>COUNTIF('Unit Sales'!$N$10:$N$500,"&lt;"&amp;AC3)</f>
        <v>0</v>
      </c>
      <c r="AC137" s="111">
        <f>COUNTIF('Unit Sales'!$N$10:$N$500,"&lt;"&amp;AD3)</f>
        <v>0</v>
      </c>
      <c r="AD137" s="111">
        <f>COUNTIF('Unit Sales'!$N$10:$N$500,"&lt;"&amp;AE3)</f>
        <v>0</v>
      </c>
      <c r="AE137" s="111">
        <f>COUNTIF('Unit Sales'!$N$10:$N$500,"&lt;"&amp;AF3)</f>
        <v>0</v>
      </c>
      <c r="AF137" s="111">
        <f>COUNTIF('Unit Sales'!$N$10:$N$500,"&lt;"&amp;AG3)</f>
        <v>0</v>
      </c>
      <c r="AG137" s="111">
        <f>COUNTIF('Unit Sales'!$N$10:$N$500,"&lt;"&amp;AH3)</f>
        <v>0</v>
      </c>
      <c r="AH137" s="111">
        <f>COUNTIF('Unit Sales'!$N$10:$N$500,"&lt;"&amp;AI3)</f>
        <v>0</v>
      </c>
      <c r="AI137" s="111">
        <f>COUNTIF('Unit Sales'!$N$10:$N$500,"&lt;"&amp;AJ3)</f>
        <v>0</v>
      </c>
      <c r="AJ137" s="111">
        <f>COUNTIF('Unit Sales'!$N$10:$N$500,"&lt;"&amp;AK3)</f>
        <v>0</v>
      </c>
      <c r="AK137" s="111">
        <f>COUNTIF('Unit Sales'!$N$10:$N$500,"&lt;"&amp;AL3)</f>
        <v>0</v>
      </c>
      <c r="AL137" s="111">
        <f>COUNTIF('Unit Sales'!$N$10:$N$500,"&lt;"&amp;AM3)</f>
        <v>0</v>
      </c>
      <c r="AM137" s="111">
        <f>COUNTIF('Unit Sales'!$N$10:$N$500,"&lt;"&amp;AN3)</f>
        <v>0</v>
      </c>
      <c r="AN137" s="111">
        <f>COUNTIF('Unit Sales'!$N$10:$N$500,"&lt;"&amp;AO3)</f>
        <v>0</v>
      </c>
      <c r="AO137" s="111">
        <f>COUNTIF('Unit Sales'!$N$10:$N$500,"&lt;"&amp;AP3)</f>
        <v>0</v>
      </c>
      <c r="AP137" s="111">
        <f>COUNTIF('Unit Sales'!$N$10:$N$500,"&lt;"&amp;AQ3)</f>
        <v>0</v>
      </c>
      <c r="AQ137" s="111">
        <f>COUNTIF('Unit Sales'!$N$10:$N$500,"&lt;"&amp;AR3)</f>
        <v>0</v>
      </c>
      <c r="AR137" s="111">
        <f>COUNTIF('Unit Sales'!$N$10:$N$500,"&lt;"&amp;AS3)</f>
        <v>0</v>
      </c>
      <c r="AS137" s="111">
        <f>COUNTIF('Unit Sales'!$N$10:$N$500,"&lt;"&amp;AT3)</f>
        <v>0</v>
      </c>
      <c r="AT137" s="111">
        <f>COUNTIF('Unit Sales'!$N$10:$N$500,"&lt;"&amp;AU3)</f>
        <v>0</v>
      </c>
      <c r="AU137" s="111">
        <f>COUNTIF('Unit Sales'!$N$10:$N$500,"&lt;"&amp;AV3)</f>
        <v>0</v>
      </c>
      <c r="AV137" s="111">
        <f>COUNTIF('Unit Sales'!$N$10:$N$500,"&lt;"&amp;AW3)</f>
        <v>0</v>
      </c>
      <c r="AW137" s="111">
        <f>COUNTIF('Unit Sales'!$N$10:$N$500,"&lt;"&amp;AX3)</f>
        <v>0</v>
      </c>
      <c r="AX137" s="111">
        <f>COUNTIF('Unit Sales'!$N$10:$N$500,"&lt;"&amp;AY3)</f>
        <v>0</v>
      </c>
      <c r="AY137" s="111">
        <f>COUNTIF('Unit Sales'!$N$10:$N$500,"&lt;"&amp;AZ3)</f>
        <v>0</v>
      </c>
      <c r="AZ137" s="111">
        <f>COUNTIF('Unit Sales'!$N$10:$N$500,"&lt;"&amp;BA3)</f>
        <v>0</v>
      </c>
      <c r="BA137" s="111">
        <f>COUNTIF('Unit Sales'!$N$10:$N$500,"&lt;"&amp;BB3)</f>
        <v>0</v>
      </c>
      <c r="BB137" s="111">
        <f>COUNTIF('Unit Sales'!$N$10:$N$500,"&lt;"&amp;BC3)</f>
        <v>0</v>
      </c>
      <c r="BC137" s="111">
        <f>COUNTIF('Unit Sales'!$N$10:$N$500,"&lt;"&amp;BD3)</f>
        <v>0</v>
      </c>
      <c r="BD137" s="111">
        <f>COUNTIF('Unit Sales'!$N$10:$N$500,"&lt;"&amp;BE3)</f>
        <v>0</v>
      </c>
      <c r="BE137" s="111">
        <f>COUNTIF('Unit Sales'!$N$10:$N$500,"&lt;"&amp;BF3)</f>
        <v>0</v>
      </c>
      <c r="BF137" s="111">
        <f>COUNTIF('Unit Sales'!$N$10:$N$500,"&lt;"&amp;BG3)</f>
        <v>0</v>
      </c>
      <c r="BG137" s="111">
        <f>COUNTIF('Unit Sales'!$N$10:$N$500,"&lt;"&amp;BH3)</f>
        <v>0</v>
      </c>
      <c r="BH137" s="111">
        <f>COUNTIF('Unit Sales'!$N$10:$N$500,"&lt;"&amp;BI3)</f>
        <v>0</v>
      </c>
      <c r="BI137" s="111">
        <f>COUNTIF('Unit Sales'!$N$10:$N$500,"&lt;"&amp;BJ3)</f>
        <v>0</v>
      </c>
      <c r="BJ137" s="111">
        <f>COUNTIF('Unit Sales'!$N$10:$N$500,"&lt;"&amp;BK3)</f>
        <v>0</v>
      </c>
      <c r="BK137" s="111">
        <f>COUNTIF('Unit Sales'!$N$10:$N$500,"&lt;"&amp;BL3)</f>
        <v>0</v>
      </c>
      <c r="BL137" s="111">
        <f>COUNTIF('Unit Sales'!$N$10:$N$500,"&lt;"&amp;BM3)</f>
        <v>0</v>
      </c>
      <c r="BM137" s="111">
        <f>COUNTIF('Unit Sales'!$N$10:$N$500,"&lt;"&amp;BN3)</f>
        <v>0</v>
      </c>
      <c r="BN137" s="111">
        <f>COUNTIF('Unit Sales'!$N$10:$N$500,"&lt;"&amp;BO3)</f>
        <v>0</v>
      </c>
      <c r="BO137" s="111">
        <f>COUNTIF('Unit Sales'!$N$10:$N$500,"&lt;"&amp;BP3)</f>
        <v>0</v>
      </c>
      <c r="BP137" s="111">
        <f>COUNTIF('Unit Sales'!$N$10:$N$500,"&lt;"&amp;BQ3)</f>
        <v>0</v>
      </c>
      <c r="BQ137" s="111">
        <f>COUNTIF('Unit Sales'!$N$10:$N$500,"&lt;"&amp;BR3)</f>
        <v>0</v>
      </c>
      <c r="BR137" s="111">
        <f>COUNTIF('Unit Sales'!$N$10:$N$500,"&lt;"&amp;BS3)</f>
        <v>0</v>
      </c>
      <c r="BS137" s="111">
        <f>COUNTIF('Unit Sales'!$N$10:$N$500,"&lt;"&amp;BT3)</f>
        <v>0</v>
      </c>
      <c r="BT137" s="111">
        <f>COUNTIF('Unit Sales'!$N$10:$N$500,"&lt;"&amp;BU3)</f>
        <v>0</v>
      </c>
      <c r="BU137" s="111">
        <f>COUNTIF('Unit Sales'!$N$10:$N$500,"&lt;"&amp;BV3)</f>
        <v>0</v>
      </c>
      <c r="BV137" s="111">
        <f>COUNTIF('Unit Sales'!$N$10:$N$500,"&lt;"&amp;BW3)</f>
        <v>0</v>
      </c>
      <c r="BW137" s="111">
        <f>COUNTIF('Unit Sales'!$N$10:$N$500,"&lt;"&amp;BX3)</f>
        <v>0</v>
      </c>
      <c r="BX137" s="111">
        <f>COUNTIF('Unit Sales'!$N$10:$N$500,"&lt;"&amp;BY3)</f>
        <v>0</v>
      </c>
      <c r="BY137" s="111">
        <f>COUNTIF('Unit Sales'!$N$10:$N$500,"&lt;"&amp;BZ3)</f>
        <v>0</v>
      </c>
      <c r="BZ137" s="111">
        <f>COUNTIF('Unit Sales'!$N$10:$N$500,"&lt;"&amp;CA3)</f>
        <v>0</v>
      </c>
      <c r="CA137" s="111">
        <f>COUNTIF('Unit Sales'!$N$10:$N$500,"&lt;"&amp;CB3)</f>
        <v>0</v>
      </c>
      <c r="CB137" s="111">
        <f>COUNTIF('Unit Sales'!$N$10:$N$500,"&lt;"&amp;CC3)</f>
        <v>0</v>
      </c>
      <c r="CC137" s="111">
        <f>COUNTIF('Unit Sales'!$N$10:$N$500,"&lt;"&amp;CD3)</f>
        <v>0</v>
      </c>
      <c r="CD137" s="111">
        <f>COUNTIF('Unit Sales'!$N$10:$N$500,"&lt;"&amp;CE3)</f>
        <v>0</v>
      </c>
      <c r="CE137" s="111">
        <f>COUNTIF('Unit Sales'!$N$10:$N$500,"&lt;"&amp;CF3)</f>
        <v>0</v>
      </c>
      <c r="CF137" s="111">
        <f>COUNTIF('Unit Sales'!$N$10:$N$500,"&lt;"&amp;CG3)</f>
        <v>0</v>
      </c>
      <c r="CG137" s="111">
        <f>COUNTIF('Unit Sales'!$N$10:$N$500,"&lt;"&amp;CH3)</f>
        <v>0</v>
      </c>
      <c r="CH137" s="111">
        <f>COUNTIF('Unit Sales'!$N$10:$N$500,"&lt;"&amp;CI3)</f>
        <v>0</v>
      </c>
      <c r="CI137" s="111">
        <f>COUNTIF('Unit Sales'!$N$10:$N$500,"&lt;"&amp;CJ3)</f>
        <v>0</v>
      </c>
      <c r="CJ137" s="111">
        <f>COUNTIF('Unit Sales'!$N$10:$N$500,"&lt;"&amp;CK3)</f>
        <v>0</v>
      </c>
      <c r="CK137" s="111">
        <f>COUNTIF('Unit Sales'!$N$10:$N$500,"&lt;"&amp;CL3)</f>
        <v>0</v>
      </c>
      <c r="CL137" s="111">
        <f>COUNTIF('Unit Sales'!$N$10:$N$500,"&lt;"&amp;CM3)</f>
        <v>0</v>
      </c>
      <c r="CM137" s="111">
        <f>COUNTIF('Unit Sales'!$N$10:$N$500,"&lt;"&amp;CN3)</f>
        <v>0</v>
      </c>
      <c r="CN137" s="111">
        <f>COUNTIF('Unit Sales'!$N$10:$N$500,"&lt;"&amp;CO3)</f>
        <v>0</v>
      </c>
      <c r="CO137" s="111">
        <f>COUNTIF('Unit Sales'!$N$10:$N$500,"&lt;"&amp;CP3)</f>
        <v>0</v>
      </c>
      <c r="CP137" s="111">
        <f>COUNTIF('Unit Sales'!$N$10:$N$500,"&lt;"&amp;CQ3)</f>
        <v>0</v>
      </c>
      <c r="CQ137" s="111">
        <f>COUNTIF('Unit Sales'!$N$10:$N$500,"&lt;"&amp;CR3)</f>
        <v>0</v>
      </c>
      <c r="CR137" s="111">
        <f>COUNTIF('Unit Sales'!$N$10:$N$500,"&lt;"&amp;CS3)</f>
        <v>0</v>
      </c>
      <c r="CS137" s="111">
        <f>COUNTIF('Unit Sales'!$N$10:$N$500,"&lt;"&amp;CT3)</f>
        <v>0</v>
      </c>
      <c r="CT137" s="111">
        <f>COUNTIF('Unit Sales'!$N$10:$N$500,"&lt;"&amp;CU3)</f>
        <v>0</v>
      </c>
      <c r="CU137" s="111">
        <f>COUNTIF('Unit Sales'!$N$10:$N$500,"&lt;"&amp;CV3)</f>
        <v>0</v>
      </c>
      <c r="CV137" s="111">
        <f>COUNTIF('Unit Sales'!$N$10:$N$500,"&lt;"&amp;CW3)</f>
        <v>0</v>
      </c>
      <c r="CW137" s="111">
        <f>COUNTIF('Unit Sales'!$N$10:$N$500,"&lt;"&amp;CX3)</f>
        <v>0</v>
      </c>
      <c r="CX137" s="111">
        <f>COUNTIF('Unit Sales'!$N$10:$N$500,"&lt;"&amp;CY3)</f>
        <v>0</v>
      </c>
      <c r="CY137" s="111">
        <f>COUNTIF('Unit Sales'!$N$10:$N$500,"&lt;"&amp;CZ3)</f>
        <v>0</v>
      </c>
      <c r="CZ137" s="111">
        <f>COUNTIF('Unit Sales'!$N$10:$N$500,"&lt;"&amp;DA3)</f>
        <v>0</v>
      </c>
      <c r="DA137" s="111">
        <f>COUNTIF('Unit Sales'!$N$10:$N$500,"&lt;"&amp;DB3)</f>
        <v>0</v>
      </c>
      <c r="DB137" s="111">
        <f>COUNTIF('Unit Sales'!$N$10:$N$500,"&lt;"&amp;DC3)</f>
        <v>0</v>
      </c>
      <c r="DC137" s="111">
        <f>COUNTIF('Unit Sales'!$N$10:$N$500,"&lt;"&amp;DD3)</f>
        <v>0</v>
      </c>
      <c r="DD137" s="111">
        <f>COUNTIF('Unit Sales'!$N$10:$N$500,"&lt;"&amp;DE3)</f>
        <v>0</v>
      </c>
      <c r="DE137" s="111">
        <f>COUNTIF('Unit Sales'!$N$10:$N$500,"&lt;"&amp;DF3)</f>
        <v>0</v>
      </c>
      <c r="DF137" s="111">
        <f>COUNTIF('Unit Sales'!$N$10:$N$500,"&lt;"&amp;DG3)</f>
        <v>0</v>
      </c>
      <c r="DG137" s="111">
        <f>COUNTIF('Unit Sales'!$N$10:$N$500,"&lt;"&amp;DH3)</f>
        <v>0</v>
      </c>
      <c r="DH137" s="111">
        <f>COUNTIF('Unit Sales'!$N$10:$N$500,"&lt;"&amp;DI3)</f>
        <v>0</v>
      </c>
      <c r="DI137" s="111">
        <f>COUNTIF('Unit Sales'!$N$10:$N$500,"&lt;"&amp;DJ3)</f>
        <v>0</v>
      </c>
      <c r="DJ137" s="111">
        <f>COUNTIF('Unit Sales'!$N$10:$N$500,"&lt;"&amp;DK3)</f>
        <v>0</v>
      </c>
      <c r="DK137" s="111">
        <f>COUNTIF('Unit Sales'!$N$10:$N$500,"&lt;"&amp;DL3)</f>
        <v>0</v>
      </c>
      <c r="DL137" s="111">
        <f>COUNTIF('Unit Sales'!$N$10:$N$500,"&lt;"&amp;DM3)</f>
        <v>0</v>
      </c>
      <c r="DM137" s="111">
        <f>COUNTIF('Unit Sales'!$N$10:$N$500,"&lt;"&amp;DN3)</f>
        <v>0</v>
      </c>
      <c r="DN137" s="111">
        <f>COUNTIF('Unit Sales'!$N$10:$N$500,"&lt;"&amp;DO3)</f>
        <v>0</v>
      </c>
      <c r="DO137" s="111">
        <f>COUNTIF('Unit Sales'!$N$10:$N$500,"&lt;"&amp;DP3)</f>
        <v>0</v>
      </c>
      <c r="DP137" s="111">
        <f>COUNTIF('Unit Sales'!$N$10:$N$500,"&lt;"&amp;DQ3)</f>
        <v>0</v>
      </c>
      <c r="DQ137" s="111">
        <f>COUNTIF('Unit Sales'!$N$10:$N$500,"&lt;"&amp;DR3)</f>
        <v>0</v>
      </c>
      <c r="DR137" s="111">
        <f>COUNTIF('Unit Sales'!$N$10:$N$500,"&lt;"&amp;DS3)</f>
        <v>0</v>
      </c>
      <c r="DS137" s="111">
        <f>COUNTIF('Unit Sales'!$N$10:$N$500,"&lt;"&amp;DT3)</f>
        <v>0</v>
      </c>
      <c r="DT137" s="111">
        <f>COUNTIF('Unit Sales'!$N$10:$N$500,"&lt;"&amp;DU3)</f>
        <v>0</v>
      </c>
    </row>
    <row r="138" spans="2:124" hidden="1" outlineLevel="1" x14ac:dyDescent="0.3">
      <c r="B138" s="114" t="s">
        <v>477</v>
      </c>
      <c r="C138" s="118"/>
      <c r="D138" s="115"/>
      <c r="E138" s="111">
        <f>COUNTIF('Unit Sales'!$R$10:$R$500,"&lt;"&amp;F3)</f>
        <v>0</v>
      </c>
      <c r="F138" s="111">
        <f>COUNTIF('Unit Sales'!$R$10:$R$500,"&lt;"&amp;G3)</f>
        <v>0</v>
      </c>
      <c r="G138" s="111">
        <f>COUNTIF('Unit Sales'!$R$10:$R$500,"&lt;"&amp;H3)</f>
        <v>0</v>
      </c>
      <c r="H138" s="111">
        <f>COUNTIF('Unit Sales'!$R$10:$R$500,"&lt;"&amp;I3)</f>
        <v>0</v>
      </c>
      <c r="I138" s="111">
        <f>COUNTIF('Unit Sales'!$R$10:$R$500,"&lt;"&amp;J3)</f>
        <v>0</v>
      </c>
      <c r="J138" s="111">
        <f>COUNTIF('Unit Sales'!$R$10:$R$500,"&lt;"&amp;K3)</f>
        <v>0</v>
      </c>
      <c r="K138" s="111">
        <f>COUNTIF('Unit Sales'!$R$10:$R$500,"&lt;"&amp;L3)</f>
        <v>0</v>
      </c>
      <c r="L138" s="111">
        <f>COUNTIF('Unit Sales'!$R$10:$R$500,"&lt;"&amp;M3)</f>
        <v>0</v>
      </c>
      <c r="M138" s="111">
        <f>COUNTIF('Unit Sales'!$R$10:$R$500,"&lt;"&amp;N3)</f>
        <v>0</v>
      </c>
      <c r="N138" s="111">
        <f>COUNTIF('Unit Sales'!$R$10:$R$500,"&lt;"&amp;O3)</f>
        <v>0</v>
      </c>
      <c r="O138" s="111">
        <f>COUNTIF('Unit Sales'!$R$10:$R$500,"&lt;"&amp;P3)</f>
        <v>0</v>
      </c>
      <c r="P138" s="111">
        <f>COUNTIF('Unit Sales'!$R$10:$R$500,"&lt;"&amp;Q3)</f>
        <v>0</v>
      </c>
      <c r="Q138" s="111">
        <f>COUNTIF('Unit Sales'!$R$10:$R$500,"&lt;"&amp;R3)</f>
        <v>0</v>
      </c>
      <c r="R138" s="111">
        <f>COUNTIF('Unit Sales'!$R$10:$R$500,"&lt;"&amp;S3)</f>
        <v>0</v>
      </c>
      <c r="S138" s="111">
        <f>COUNTIF('Unit Sales'!$R$10:$R$500,"&lt;"&amp;T3)</f>
        <v>0</v>
      </c>
      <c r="T138" s="111">
        <f>COUNTIF('Unit Sales'!$R$10:$R$500,"&lt;"&amp;U3)</f>
        <v>0</v>
      </c>
      <c r="U138" s="111">
        <f>COUNTIF('Unit Sales'!$R$10:$R$500,"&lt;"&amp;V3)</f>
        <v>0</v>
      </c>
      <c r="V138" s="111">
        <f>COUNTIF('Unit Sales'!$R$10:$R$500,"&lt;"&amp;W3)</f>
        <v>0</v>
      </c>
      <c r="W138" s="111">
        <f>COUNTIF('Unit Sales'!$R$10:$R$500,"&lt;"&amp;X3)</f>
        <v>0</v>
      </c>
      <c r="X138" s="111">
        <f>COUNTIF('Unit Sales'!$R$10:$R$500,"&lt;"&amp;Y3)</f>
        <v>0</v>
      </c>
      <c r="Y138" s="111">
        <f>COUNTIF('Unit Sales'!$R$10:$R$500,"&lt;"&amp;Z3)</f>
        <v>0</v>
      </c>
      <c r="Z138" s="111">
        <f>COUNTIF('Unit Sales'!$R$10:$R$500,"&lt;"&amp;AA3)</f>
        <v>0</v>
      </c>
      <c r="AA138" s="111">
        <f>COUNTIF('Unit Sales'!$R$10:$R$500,"&lt;"&amp;AB3)</f>
        <v>0</v>
      </c>
      <c r="AB138" s="111">
        <f>COUNTIF('Unit Sales'!$R$10:$R$500,"&lt;"&amp;AC3)</f>
        <v>0</v>
      </c>
      <c r="AC138" s="111">
        <f>COUNTIF('Unit Sales'!$R$10:$R$500,"&lt;"&amp;AD3)</f>
        <v>0</v>
      </c>
      <c r="AD138" s="111">
        <f>COUNTIF('Unit Sales'!$R$10:$R$500,"&lt;"&amp;AE3)</f>
        <v>0</v>
      </c>
      <c r="AE138" s="111">
        <f>COUNTIF('Unit Sales'!$R$10:$R$500,"&lt;"&amp;AF3)</f>
        <v>0</v>
      </c>
      <c r="AF138" s="111">
        <f>COUNTIF('Unit Sales'!$R$10:$R$500,"&lt;"&amp;AG3)</f>
        <v>0</v>
      </c>
      <c r="AG138" s="111">
        <f>COUNTIF('Unit Sales'!$R$10:$R$500,"&lt;"&amp;AH3)</f>
        <v>0</v>
      </c>
      <c r="AH138" s="111">
        <f>COUNTIF('Unit Sales'!$R$10:$R$500,"&lt;"&amp;AI3)</f>
        <v>0</v>
      </c>
      <c r="AI138" s="111">
        <f>COUNTIF('Unit Sales'!$R$10:$R$500,"&lt;"&amp;AJ3)</f>
        <v>0</v>
      </c>
      <c r="AJ138" s="111">
        <f>COUNTIF('Unit Sales'!$R$10:$R$500,"&lt;"&amp;AK3)</f>
        <v>0</v>
      </c>
      <c r="AK138" s="111">
        <f>COUNTIF('Unit Sales'!$R$10:$R$500,"&lt;"&amp;AL3)</f>
        <v>0</v>
      </c>
      <c r="AL138" s="111">
        <f>COUNTIF('Unit Sales'!$R$10:$R$500,"&lt;"&amp;AM3)</f>
        <v>0</v>
      </c>
      <c r="AM138" s="111">
        <f>COUNTIF('Unit Sales'!$R$10:$R$500,"&lt;"&amp;AN3)</f>
        <v>0</v>
      </c>
      <c r="AN138" s="111">
        <f>COUNTIF('Unit Sales'!$R$10:$R$500,"&lt;"&amp;AO3)</f>
        <v>0</v>
      </c>
      <c r="AO138" s="111">
        <f>COUNTIF('Unit Sales'!$R$10:$R$500,"&lt;"&amp;AP3)</f>
        <v>0</v>
      </c>
      <c r="AP138" s="111">
        <f>COUNTIF('Unit Sales'!$R$10:$R$500,"&lt;"&amp;AQ3)</f>
        <v>0</v>
      </c>
      <c r="AQ138" s="111">
        <f>COUNTIF('Unit Sales'!$R$10:$R$500,"&lt;"&amp;AR3)</f>
        <v>0</v>
      </c>
      <c r="AR138" s="111">
        <f>COUNTIF('Unit Sales'!$R$10:$R$500,"&lt;"&amp;AS3)</f>
        <v>0</v>
      </c>
      <c r="AS138" s="111">
        <f>COUNTIF('Unit Sales'!$R$10:$R$500,"&lt;"&amp;AT3)</f>
        <v>0</v>
      </c>
      <c r="AT138" s="111">
        <f>COUNTIF('Unit Sales'!$R$10:$R$500,"&lt;"&amp;AU3)</f>
        <v>0</v>
      </c>
      <c r="AU138" s="111">
        <f>COUNTIF('Unit Sales'!$R$10:$R$500,"&lt;"&amp;AV3)</f>
        <v>0</v>
      </c>
      <c r="AV138" s="111">
        <f>COUNTIF('Unit Sales'!$R$10:$R$500,"&lt;"&amp;AW3)</f>
        <v>0</v>
      </c>
      <c r="AW138" s="111">
        <f>COUNTIF('Unit Sales'!$R$10:$R$500,"&lt;"&amp;AX3)</f>
        <v>0</v>
      </c>
      <c r="AX138" s="111">
        <f>COUNTIF('Unit Sales'!$R$10:$R$500,"&lt;"&amp;AY3)</f>
        <v>0</v>
      </c>
      <c r="AY138" s="111">
        <f>COUNTIF('Unit Sales'!$R$10:$R$500,"&lt;"&amp;AZ3)</f>
        <v>0</v>
      </c>
      <c r="AZ138" s="111">
        <f>COUNTIF('Unit Sales'!$R$10:$R$500,"&lt;"&amp;BA3)</f>
        <v>0</v>
      </c>
      <c r="BA138" s="111">
        <f>COUNTIF('Unit Sales'!$R$10:$R$500,"&lt;"&amp;BB3)</f>
        <v>0</v>
      </c>
      <c r="BB138" s="111">
        <f>COUNTIF('Unit Sales'!$R$10:$R$500,"&lt;"&amp;BC3)</f>
        <v>0</v>
      </c>
      <c r="BC138" s="111">
        <f>COUNTIF('Unit Sales'!$R$10:$R$500,"&lt;"&amp;BD3)</f>
        <v>0</v>
      </c>
      <c r="BD138" s="111">
        <f>COUNTIF('Unit Sales'!$R$10:$R$500,"&lt;"&amp;BE3)</f>
        <v>0</v>
      </c>
      <c r="BE138" s="111">
        <f>COUNTIF('Unit Sales'!$R$10:$R$500,"&lt;"&amp;BF3)</f>
        <v>0</v>
      </c>
      <c r="BF138" s="111">
        <f>COUNTIF('Unit Sales'!$R$10:$R$500,"&lt;"&amp;BG3)</f>
        <v>0</v>
      </c>
      <c r="BG138" s="111">
        <f>COUNTIF('Unit Sales'!$R$10:$R$500,"&lt;"&amp;BH3)</f>
        <v>0</v>
      </c>
      <c r="BH138" s="111">
        <f>COUNTIF('Unit Sales'!$R$10:$R$500,"&lt;"&amp;BI3)</f>
        <v>0</v>
      </c>
      <c r="BI138" s="111">
        <f>COUNTIF('Unit Sales'!$R$10:$R$500,"&lt;"&amp;BJ3)</f>
        <v>0</v>
      </c>
      <c r="BJ138" s="111">
        <f>COUNTIF('Unit Sales'!$R$10:$R$500,"&lt;"&amp;BK3)</f>
        <v>0</v>
      </c>
      <c r="BK138" s="111">
        <f>COUNTIF('Unit Sales'!$R$10:$R$500,"&lt;"&amp;BL3)</f>
        <v>0</v>
      </c>
      <c r="BL138" s="111">
        <f>COUNTIF('Unit Sales'!$R$10:$R$500,"&lt;"&amp;BM3)</f>
        <v>0</v>
      </c>
      <c r="BM138" s="111">
        <f>COUNTIF('Unit Sales'!$R$10:$R$500,"&lt;"&amp;BN3)</f>
        <v>0</v>
      </c>
      <c r="BN138" s="111">
        <f>COUNTIF('Unit Sales'!$R$10:$R$500,"&lt;"&amp;BO3)</f>
        <v>0</v>
      </c>
      <c r="BO138" s="111">
        <f>COUNTIF('Unit Sales'!$R$10:$R$500,"&lt;"&amp;BP3)</f>
        <v>0</v>
      </c>
      <c r="BP138" s="111">
        <f>COUNTIF('Unit Sales'!$R$10:$R$500,"&lt;"&amp;BQ3)</f>
        <v>0</v>
      </c>
      <c r="BQ138" s="111">
        <f>COUNTIF('Unit Sales'!$R$10:$R$500,"&lt;"&amp;BR3)</f>
        <v>0</v>
      </c>
      <c r="BR138" s="111">
        <f>COUNTIF('Unit Sales'!$R$10:$R$500,"&lt;"&amp;BS3)</f>
        <v>0</v>
      </c>
      <c r="BS138" s="111">
        <f>COUNTIF('Unit Sales'!$R$10:$R$500,"&lt;"&amp;BT3)</f>
        <v>0</v>
      </c>
      <c r="BT138" s="111">
        <f>COUNTIF('Unit Sales'!$R$10:$R$500,"&lt;"&amp;BU3)</f>
        <v>0</v>
      </c>
      <c r="BU138" s="111">
        <f>COUNTIF('Unit Sales'!$R$10:$R$500,"&lt;"&amp;BV3)</f>
        <v>0</v>
      </c>
      <c r="BV138" s="111">
        <f>COUNTIF('Unit Sales'!$R$10:$R$500,"&lt;"&amp;BW3)</f>
        <v>0</v>
      </c>
      <c r="BW138" s="111">
        <f>COUNTIF('Unit Sales'!$R$10:$R$500,"&lt;"&amp;BX3)</f>
        <v>0</v>
      </c>
      <c r="BX138" s="111">
        <f>COUNTIF('Unit Sales'!$R$10:$R$500,"&lt;"&amp;BY3)</f>
        <v>0</v>
      </c>
      <c r="BY138" s="111">
        <f>COUNTIF('Unit Sales'!$R$10:$R$500,"&lt;"&amp;BZ3)</f>
        <v>0</v>
      </c>
      <c r="BZ138" s="111">
        <f>COUNTIF('Unit Sales'!$R$10:$R$500,"&lt;"&amp;CA3)</f>
        <v>0</v>
      </c>
      <c r="CA138" s="111">
        <f>COUNTIF('Unit Sales'!$R$10:$R$500,"&lt;"&amp;CB3)</f>
        <v>0</v>
      </c>
      <c r="CB138" s="111">
        <f>COUNTIF('Unit Sales'!$R$10:$R$500,"&lt;"&amp;CC3)</f>
        <v>0</v>
      </c>
      <c r="CC138" s="111">
        <f>COUNTIF('Unit Sales'!$R$10:$R$500,"&lt;"&amp;CD3)</f>
        <v>0</v>
      </c>
      <c r="CD138" s="111">
        <f>COUNTIF('Unit Sales'!$R$10:$R$500,"&lt;"&amp;CE3)</f>
        <v>0</v>
      </c>
      <c r="CE138" s="111">
        <f>COUNTIF('Unit Sales'!$R$10:$R$500,"&lt;"&amp;CF3)</f>
        <v>0</v>
      </c>
      <c r="CF138" s="111">
        <f>COUNTIF('Unit Sales'!$R$10:$R$500,"&lt;"&amp;CG3)</f>
        <v>0</v>
      </c>
      <c r="CG138" s="111">
        <f>COUNTIF('Unit Sales'!$R$10:$R$500,"&lt;"&amp;CH3)</f>
        <v>0</v>
      </c>
      <c r="CH138" s="111">
        <f>COUNTIF('Unit Sales'!$R$10:$R$500,"&lt;"&amp;CI3)</f>
        <v>0</v>
      </c>
      <c r="CI138" s="111">
        <f>COUNTIF('Unit Sales'!$R$10:$R$500,"&lt;"&amp;CJ3)</f>
        <v>0</v>
      </c>
      <c r="CJ138" s="111">
        <f>COUNTIF('Unit Sales'!$R$10:$R$500,"&lt;"&amp;CK3)</f>
        <v>0</v>
      </c>
      <c r="CK138" s="111">
        <f>COUNTIF('Unit Sales'!$R$10:$R$500,"&lt;"&amp;CL3)</f>
        <v>0</v>
      </c>
      <c r="CL138" s="111">
        <f>COUNTIF('Unit Sales'!$R$10:$R$500,"&lt;"&amp;CM3)</f>
        <v>0</v>
      </c>
      <c r="CM138" s="111">
        <f>COUNTIF('Unit Sales'!$R$10:$R$500,"&lt;"&amp;CN3)</f>
        <v>0</v>
      </c>
      <c r="CN138" s="111">
        <f>COUNTIF('Unit Sales'!$R$10:$R$500,"&lt;"&amp;CO3)</f>
        <v>0</v>
      </c>
      <c r="CO138" s="111">
        <f>COUNTIF('Unit Sales'!$R$10:$R$500,"&lt;"&amp;CP3)</f>
        <v>0</v>
      </c>
      <c r="CP138" s="111">
        <f>COUNTIF('Unit Sales'!$R$10:$R$500,"&lt;"&amp;CQ3)</f>
        <v>0</v>
      </c>
      <c r="CQ138" s="111">
        <f>COUNTIF('Unit Sales'!$R$10:$R$500,"&lt;"&amp;CR3)</f>
        <v>0</v>
      </c>
      <c r="CR138" s="111">
        <f>COUNTIF('Unit Sales'!$R$10:$R$500,"&lt;"&amp;CS3)</f>
        <v>0</v>
      </c>
      <c r="CS138" s="111">
        <f>COUNTIF('Unit Sales'!$R$10:$R$500,"&lt;"&amp;CT3)</f>
        <v>0</v>
      </c>
      <c r="CT138" s="111">
        <f>COUNTIF('Unit Sales'!$R$10:$R$500,"&lt;"&amp;CU3)</f>
        <v>0</v>
      </c>
      <c r="CU138" s="111">
        <f>COUNTIF('Unit Sales'!$R$10:$R$500,"&lt;"&amp;CV3)</f>
        <v>0</v>
      </c>
      <c r="CV138" s="111">
        <f>COUNTIF('Unit Sales'!$R$10:$R$500,"&lt;"&amp;CW3)</f>
        <v>0</v>
      </c>
      <c r="CW138" s="111">
        <f>COUNTIF('Unit Sales'!$R$10:$R$500,"&lt;"&amp;CX3)</f>
        <v>0</v>
      </c>
      <c r="CX138" s="111">
        <f>COUNTIF('Unit Sales'!$R$10:$R$500,"&lt;"&amp;CY3)</f>
        <v>0</v>
      </c>
      <c r="CY138" s="111">
        <f>COUNTIF('Unit Sales'!$R$10:$R$500,"&lt;"&amp;CZ3)</f>
        <v>0</v>
      </c>
      <c r="CZ138" s="111">
        <f>COUNTIF('Unit Sales'!$R$10:$R$500,"&lt;"&amp;DA3)</f>
        <v>0</v>
      </c>
      <c r="DA138" s="111">
        <f>COUNTIF('Unit Sales'!$R$10:$R$500,"&lt;"&amp;DB3)</f>
        <v>0</v>
      </c>
      <c r="DB138" s="111">
        <f>COUNTIF('Unit Sales'!$R$10:$R$500,"&lt;"&amp;DC3)</f>
        <v>0</v>
      </c>
      <c r="DC138" s="111">
        <f>COUNTIF('Unit Sales'!$R$10:$R$500,"&lt;"&amp;DD3)</f>
        <v>0</v>
      </c>
      <c r="DD138" s="111">
        <f>COUNTIF('Unit Sales'!$R$10:$R$500,"&lt;"&amp;DE3)</f>
        <v>0</v>
      </c>
      <c r="DE138" s="111">
        <f>COUNTIF('Unit Sales'!$R$10:$R$500,"&lt;"&amp;DF3)</f>
        <v>0</v>
      </c>
      <c r="DF138" s="111">
        <f>COUNTIF('Unit Sales'!$R$10:$R$500,"&lt;"&amp;DG3)</f>
        <v>0</v>
      </c>
      <c r="DG138" s="111">
        <f>COUNTIF('Unit Sales'!$R$10:$R$500,"&lt;"&amp;DH3)</f>
        <v>0</v>
      </c>
      <c r="DH138" s="111">
        <f>COUNTIF('Unit Sales'!$R$10:$R$500,"&lt;"&amp;DI3)</f>
        <v>0</v>
      </c>
      <c r="DI138" s="111">
        <f>COUNTIF('Unit Sales'!$R$10:$R$500,"&lt;"&amp;DJ3)</f>
        <v>0</v>
      </c>
      <c r="DJ138" s="111">
        <f>COUNTIF('Unit Sales'!$R$10:$R$500,"&lt;"&amp;DK3)</f>
        <v>0</v>
      </c>
      <c r="DK138" s="111">
        <f>COUNTIF('Unit Sales'!$R$10:$R$500,"&lt;"&amp;DL3)</f>
        <v>0</v>
      </c>
      <c r="DL138" s="111">
        <f>COUNTIF('Unit Sales'!$R$10:$R$500,"&lt;"&amp;DM3)</f>
        <v>0</v>
      </c>
      <c r="DM138" s="111">
        <f>COUNTIF('Unit Sales'!$R$10:$R$500,"&lt;"&amp;DN3)</f>
        <v>0</v>
      </c>
      <c r="DN138" s="111">
        <f>COUNTIF('Unit Sales'!$R$10:$R$500,"&lt;"&amp;DO3)</f>
        <v>0</v>
      </c>
      <c r="DO138" s="111">
        <f>COUNTIF('Unit Sales'!$R$10:$R$500,"&lt;"&amp;DP3)</f>
        <v>0</v>
      </c>
      <c r="DP138" s="111">
        <f>COUNTIF('Unit Sales'!$R$10:$R$500,"&lt;"&amp;DQ3)</f>
        <v>0</v>
      </c>
      <c r="DQ138" s="111">
        <f>COUNTIF('Unit Sales'!$R$10:$R$500,"&lt;"&amp;DR3)</f>
        <v>0</v>
      </c>
      <c r="DR138" s="111">
        <f>COUNTIF('Unit Sales'!$R$10:$R$500,"&lt;"&amp;DS3)</f>
        <v>0</v>
      </c>
      <c r="DS138" s="111">
        <f>COUNTIF('Unit Sales'!$R$10:$R$500,"&lt;"&amp;DT3)</f>
        <v>0</v>
      </c>
      <c r="DT138" s="111">
        <f>COUNTIF('Unit Sales'!$R$10:$R$500,"&lt;"&amp;DU3)</f>
        <v>0</v>
      </c>
    </row>
    <row r="139" spans="2:124" hidden="1" outlineLevel="1" x14ac:dyDescent="0.3">
      <c r="B139" s="114" t="s">
        <v>489</v>
      </c>
      <c r="C139" s="118"/>
      <c r="D139" s="115"/>
      <c r="E139" s="111">
        <f>E137-E138</f>
        <v>0</v>
      </c>
      <c r="F139" s="111">
        <f>F137-F138</f>
        <v>0</v>
      </c>
      <c r="G139" s="111">
        <f t="shared" ref="G139:BK139" si="809">G137-G138</f>
        <v>0</v>
      </c>
      <c r="H139" s="111">
        <f t="shared" si="809"/>
        <v>0</v>
      </c>
      <c r="I139" s="111">
        <f t="shared" si="809"/>
        <v>0</v>
      </c>
      <c r="J139" s="111">
        <f t="shared" si="809"/>
        <v>0</v>
      </c>
      <c r="K139" s="111">
        <f t="shared" si="809"/>
        <v>0</v>
      </c>
      <c r="L139" s="111">
        <f t="shared" si="809"/>
        <v>0</v>
      </c>
      <c r="M139" s="111">
        <f t="shared" si="809"/>
        <v>0</v>
      </c>
      <c r="N139" s="111">
        <f t="shared" si="809"/>
        <v>0</v>
      </c>
      <c r="O139" s="111">
        <f t="shared" si="809"/>
        <v>0</v>
      </c>
      <c r="P139" s="111">
        <f t="shared" si="809"/>
        <v>0</v>
      </c>
      <c r="Q139" s="111">
        <f t="shared" si="809"/>
        <v>0</v>
      </c>
      <c r="R139" s="111">
        <f t="shared" si="809"/>
        <v>0</v>
      </c>
      <c r="S139" s="111">
        <f t="shared" si="809"/>
        <v>0</v>
      </c>
      <c r="T139" s="111">
        <f t="shared" si="809"/>
        <v>0</v>
      </c>
      <c r="U139" s="111">
        <f t="shared" si="809"/>
        <v>0</v>
      </c>
      <c r="V139" s="111">
        <f t="shared" si="809"/>
        <v>0</v>
      </c>
      <c r="W139" s="111">
        <f t="shared" si="809"/>
        <v>0</v>
      </c>
      <c r="X139" s="111">
        <f t="shared" si="809"/>
        <v>0</v>
      </c>
      <c r="Y139" s="111">
        <f t="shared" si="809"/>
        <v>0</v>
      </c>
      <c r="Z139" s="111">
        <f t="shared" si="809"/>
        <v>0</v>
      </c>
      <c r="AA139" s="111">
        <f t="shared" si="809"/>
        <v>0</v>
      </c>
      <c r="AB139" s="111">
        <f t="shared" si="809"/>
        <v>0</v>
      </c>
      <c r="AC139" s="111">
        <f t="shared" si="809"/>
        <v>0</v>
      </c>
      <c r="AD139" s="111">
        <f t="shared" si="809"/>
        <v>0</v>
      </c>
      <c r="AE139" s="111">
        <f t="shared" si="809"/>
        <v>0</v>
      </c>
      <c r="AF139" s="111">
        <f t="shared" si="809"/>
        <v>0</v>
      </c>
      <c r="AG139" s="111">
        <f t="shared" si="809"/>
        <v>0</v>
      </c>
      <c r="AH139" s="111">
        <f t="shared" si="809"/>
        <v>0</v>
      </c>
      <c r="AI139" s="111">
        <f t="shared" si="809"/>
        <v>0</v>
      </c>
      <c r="AJ139" s="111">
        <f t="shared" si="809"/>
        <v>0</v>
      </c>
      <c r="AK139" s="111">
        <f t="shared" si="809"/>
        <v>0</v>
      </c>
      <c r="AL139" s="111">
        <f t="shared" si="809"/>
        <v>0</v>
      </c>
      <c r="AM139" s="111">
        <f t="shared" si="809"/>
        <v>0</v>
      </c>
      <c r="AN139" s="111">
        <f t="shared" si="809"/>
        <v>0</v>
      </c>
      <c r="AO139" s="111">
        <f t="shared" si="809"/>
        <v>0</v>
      </c>
      <c r="AP139" s="111">
        <f t="shared" si="809"/>
        <v>0</v>
      </c>
      <c r="AQ139" s="111">
        <f t="shared" si="809"/>
        <v>0</v>
      </c>
      <c r="AR139" s="111">
        <f t="shared" si="809"/>
        <v>0</v>
      </c>
      <c r="AS139" s="111">
        <f t="shared" si="809"/>
        <v>0</v>
      </c>
      <c r="AT139" s="111">
        <f t="shared" si="809"/>
        <v>0</v>
      </c>
      <c r="AU139" s="111">
        <f t="shared" si="809"/>
        <v>0</v>
      </c>
      <c r="AV139" s="111">
        <f t="shared" si="809"/>
        <v>0</v>
      </c>
      <c r="AW139" s="111">
        <f t="shared" si="809"/>
        <v>0</v>
      </c>
      <c r="AX139" s="111">
        <f t="shared" si="809"/>
        <v>0</v>
      </c>
      <c r="AY139" s="111">
        <f t="shared" si="809"/>
        <v>0</v>
      </c>
      <c r="AZ139" s="111">
        <f t="shared" si="809"/>
        <v>0</v>
      </c>
      <c r="BA139" s="111">
        <f t="shared" si="809"/>
        <v>0</v>
      </c>
      <c r="BB139" s="111">
        <f t="shared" si="809"/>
        <v>0</v>
      </c>
      <c r="BC139" s="111">
        <f t="shared" si="809"/>
        <v>0</v>
      </c>
      <c r="BD139" s="111">
        <f t="shared" si="809"/>
        <v>0</v>
      </c>
      <c r="BE139" s="111">
        <f t="shared" si="809"/>
        <v>0</v>
      </c>
      <c r="BF139" s="111">
        <f t="shared" si="809"/>
        <v>0</v>
      </c>
      <c r="BG139" s="111">
        <f t="shared" si="809"/>
        <v>0</v>
      </c>
      <c r="BH139" s="111">
        <f t="shared" si="809"/>
        <v>0</v>
      </c>
      <c r="BI139" s="111">
        <f t="shared" si="809"/>
        <v>0</v>
      </c>
      <c r="BJ139" s="111">
        <f t="shared" si="809"/>
        <v>0</v>
      </c>
      <c r="BK139" s="111">
        <f t="shared" si="809"/>
        <v>0</v>
      </c>
      <c r="BL139" s="111">
        <f t="shared" ref="BL139:DT139" si="810">BL137-BL138</f>
        <v>0</v>
      </c>
      <c r="BM139" s="111">
        <f t="shared" si="810"/>
        <v>0</v>
      </c>
      <c r="BN139" s="111">
        <f t="shared" si="810"/>
        <v>0</v>
      </c>
      <c r="BO139" s="111">
        <f t="shared" si="810"/>
        <v>0</v>
      </c>
      <c r="BP139" s="111">
        <f t="shared" si="810"/>
        <v>0</v>
      </c>
      <c r="BQ139" s="111">
        <f t="shared" si="810"/>
        <v>0</v>
      </c>
      <c r="BR139" s="111">
        <f t="shared" si="810"/>
        <v>0</v>
      </c>
      <c r="BS139" s="111">
        <f t="shared" si="810"/>
        <v>0</v>
      </c>
      <c r="BT139" s="111">
        <f t="shared" si="810"/>
        <v>0</v>
      </c>
      <c r="BU139" s="111">
        <f t="shared" si="810"/>
        <v>0</v>
      </c>
      <c r="BV139" s="111">
        <f t="shared" si="810"/>
        <v>0</v>
      </c>
      <c r="BW139" s="111">
        <f t="shared" si="810"/>
        <v>0</v>
      </c>
      <c r="BX139" s="111">
        <f t="shared" si="810"/>
        <v>0</v>
      </c>
      <c r="BY139" s="111">
        <f t="shared" si="810"/>
        <v>0</v>
      </c>
      <c r="BZ139" s="111">
        <f t="shared" si="810"/>
        <v>0</v>
      </c>
      <c r="CA139" s="111">
        <f t="shared" si="810"/>
        <v>0</v>
      </c>
      <c r="CB139" s="111">
        <f t="shared" si="810"/>
        <v>0</v>
      </c>
      <c r="CC139" s="111">
        <f t="shared" si="810"/>
        <v>0</v>
      </c>
      <c r="CD139" s="111">
        <f t="shared" si="810"/>
        <v>0</v>
      </c>
      <c r="CE139" s="111">
        <f t="shared" si="810"/>
        <v>0</v>
      </c>
      <c r="CF139" s="111">
        <f t="shared" si="810"/>
        <v>0</v>
      </c>
      <c r="CG139" s="111">
        <f t="shared" si="810"/>
        <v>0</v>
      </c>
      <c r="CH139" s="111">
        <f t="shared" si="810"/>
        <v>0</v>
      </c>
      <c r="CI139" s="111">
        <f t="shared" si="810"/>
        <v>0</v>
      </c>
      <c r="CJ139" s="111">
        <f t="shared" si="810"/>
        <v>0</v>
      </c>
      <c r="CK139" s="111">
        <f t="shared" si="810"/>
        <v>0</v>
      </c>
      <c r="CL139" s="111">
        <f t="shared" si="810"/>
        <v>0</v>
      </c>
      <c r="CM139" s="111">
        <f t="shared" si="810"/>
        <v>0</v>
      </c>
      <c r="CN139" s="111">
        <f t="shared" si="810"/>
        <v>0</v>
      </c>
      <c r="CO139" s="111">
        <f t="shared" si="810"/>
        <v>0</v>
      </c>
      <c r="CP139" s="111">
        <f t="shared" si="810"/>
        <v>0</v>
      </c>
      <c r="CQ139" s="111">
        <f t="shared" si="810"/>
        <v>0</v>
      </c>
      <c r="CR139" s="111">
        <f t="shared" si="810"/>
        <v>0</v>
      </c>
      <c r="CS139" s="111">
        <f t="shared" si="810"/>
        <v>0</v>
      </c>
      <c r="CT139" s="111">
        <f t="shared" si="810"/>
        <v>0</v>
      </c>
      <c r="CU139" s="111">
        <f t="shared" si="810"/>
        <v>0</v>
      </c>
      <c r="CV139" s="111">
        <f t="shared" si="810"/>
        <v>0</v>
      </c>
      <c r="CW139" s="111">
        <f t="shared" si="810"/>
        <v>0</v>
      </c>
      <c r="CX139" s="111">
        <f t="shared" si="810"/>
        <v>0</v>
      </c>
      <c r="CY139" s="111">
        <f t="shared" si="810"/>
        <v>0</v>
      </c>
      <c r="CZ139" s="111">
        <f t="shared" si="810"/>
        <v>0</v>
      </c>
      <c r="DA139" s="111">
        <f t="shared" si="810"/>
        <v>0</v>
      </c>
      <c r="DB139" s="111">
        <f t="shared" si="810"/>
        <v>0</v>
      </c>
      <c r="DC139" s="111">
        <f t="shared" si="810"/>
        <v>0</v>
      </c>
      <c r="DD139" s="111">
        <f t="shared" si="810"/>
        <v>0</v>
      </c>
      <c r="DE139" s="111">
        <f t="shared" si="810"/>
        <v>0</v>
      </c>
      <c r="DF139" s="111">
        <f t="shared" si="810"/>
        <v>0</v>
      </c>
      <c r="DG139" s="111">
        <f t="shared" si="810"/>
        <v>0</v>
      </c>
      <c r="DH139" s="111">
        <f t="shared" si="810"/>
        <v>0</v>
      </c>
      <c r="DI139" s="111">
        <f t="shared" si="810"/>
        <v>0</v>
      </c>
      <c r="DJ139" s="111">
        <f t="shared" si="810"/>
        <v>0</v>
      </c>
      <c r="DK139" s="111">
        <f t="shared" si="810"/>
        <v>0</v>
      </c>
      <c r="DL139" s="111">
        <f t="shared" si="810"/>
        <v>0</v>
      </c>
      <c r="DM139" s="111">
        <f t="shared" si="810"/>
        <v>0</v>
      </c>
      <c r="DN139" s="111">
        <f t="shared" si="810"/>
        <v>0</v>
      </c>
      <c r="DO139" s="111">
        <f t="shared" si="810"/>
        <v>0</v>
      </c>
      <c r="DP139" s="111">
        <f t="shared" si="810"/>
        <v>0</v>
      </c>
      <c r="DQ139" s="111">
        <f t="shared" si="810"/>
        <v>0</v>
      </c>
      <c r="DR139" s="111">
        <f t="shared" si="810"/>
        <v>0</v>
      </c>
      <c r="DS139" s="111">
        <f t="shared" si="810"/>
        <v>0</v>
      </c>
      <c r="DT139" s="111">
        <f t="shared" si="810"/>
        <v>0</v>
      </c>
    </row>
    <row r="140" spans="2:124" hidden="1" outlineLevel="1" x14ac:dyDescent="0.3">
      <c r="B140" s="114"/>
      <c r="C140" s="118"/>
      <c r="D140" s="115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11"/>
      <c r="CO140" s="111"/>
      <c r="CP140" s="111"/>
      <c r="CQ140" s="111"/>
      <c r="CR140" s="111"/>
      <c r="CS140" s="111"/>
      <c r="CT140" s="111"/>
      <c r="CU140" s="111"/>
      <c r="CV140" s="111"/>
      <c r="CW140" s="111"/>
      <c r="CX140" s="111"/>
      <c r="CY140" s="111"/>
      <c r="CZ140" s="111"/>
      <c r="DA140" s="111"/>
      <c r="DB140" s="111"/>
      <c r="DC140" s="111"/>
      <c r="DD140" s="111"/>
      <c r="DE140" s="111"/>
      <c r="DF140" s="111"/>
      <c r="DG140" s="111"/>
      <c r="DH140" s="111"/>
      <c r="DI140" s="111"/>
      <c r="DJ140" s="111"/>
      <c r="DK140" s="111"/>
      <c r="DL140" s="111"/>
      <c r="DM140" s="111"/>
      <c r="DN140" s="111"/>
      <c r="DO140" s="111"/>
      <c r="DP140" s="111"/>
      <c r="DQ140" s="111"/>
      <c r="DR140" s="111"/>
      <c r="DS140" s="111"/>
      <c r="DT140" s="111"/>
    </row>
    <row r="141" spans="2:124" hidden="1" outlineLevel="1" x14ac:dyDescent="0.3">
      <c r="B141" s="216" t="s">
        <v>287</v>
      </c>
      <c r="C141" s="118"/>
      <c r="D141" s="115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11"/>
      <c r="CO141" s="111"/>
      <c r="CP141" s="111"/>
      <c r="CQ141" s="111"/>
      <c r="CR141" s="111"/>
      <c r="CS141" s="111"/>
      <c r="CT141" s="111"/>
      <c r="CU141" s="111"/>
      <c r="CV141" s="111"/>
      <c r="CW141" s="111"/>
      <c r="CX141" s="111"/>
      <c r="CY141" s="111"/>
      <c r="CZ141" s="111"/>
      <c r="DA141" s="111"/>
      <c r="DB141" s="111"/>
      <c r="DC141" s="111"/>
      <c r="DD141" s="111"/>
      <c r="DE141" s="111"/>
      <c r="DF141" s="111"/>
      <c r="DG141" s="111"/>
      <c r="DH141" s="111"/>
      <c r="DI141" s="111"/>
      <c r="DJ141" s="111"/>
      <c r="DK141" s="111"/>
      <c r="DL141" s="111"/>
      <c r="DM141" s="111"/>
      <c r="DN141" s="111"/>
      <c r="DO141" s="111"/>
      <c r="DP141" s="111"/>
      <c r="DQ141" s="111"/>
      <c r="DR141" s="111"/>
      <c r="DS141" s="111"/>
      <c r="DT141" s="111"/>
    </row>
    <row r="142" spans="2:124" hidden="1" outlineLevel="1" x14ac:dyDescent="0.3">
      <c r="B142" s="114" t="s">
        <v>490</v>
      </c>
      <c r="C142" s="118"/>
      <c r="D142" s="115"/>
      <c r="E142" s="111">
        <f>SUMIF('Unit Sales'!$N$10:$N$500,"&lt;"&amp;F3,'Unit Sales'!$M$10:$M$500)</f>
        <v>0</v>
      </c>
      <c r="F142" s="111">
        <f>SUMIF('Unit Sales'!$N$10:$N$500,"&lt;"&amp;G3,'Unit Sales'!$M$10:$M$500)</f>
        <v>0</v>
      </c>
      <c r="G142" s="111">
        <f>SUMIF('Unit Sales'!$N$10:$N$500,"&lt;"&amp;H3,'Unit Sales'!$M$10:$M$500)</f>
        <v>0</v>
      </c>
      <c r="H142" s="111">
        <f>SUMIF('Unit Sales'!$N$10:$N$500,"&lt;"&amp;I3,'Unit Sales'!$M$10:$M$500)</f>
        <v>0</v>
      </c>
      <c r="I142" s="111">
        <f>SUMIF('Unit Sales'!$N$10:$N$500,"&lt;"&amp;J3,'Unit Sales'!$M$10:$M$500)</f>
        <v>0</v>
      </c>
      <c r="J142" s="111">
        <f>SUMIF('Unit Sales'!$N$10:$N$500,"&lt;"&amp;K3,'Unit Sales'!$M$10:$M$500)</f>
        <v>0</v>
      </c>
      <c r="K142" s="111">
        <f>SUMIF('Unit Sales'!$N$10:$N$500,"&lt;"&amp;L3,'Unit Sales'!$M$10:$M$500)</f>
        <v>0</v>
      </c>
      <c r="L142" s="111">
        <f>SUMIF('Unit Sales'!$N$10:$N$500,"&lt;"&amp;M3,'Unit Sales'!$M$10:$M$500)</f>
        <v>0</v>
      </c>
      <c r="M142" s="111">
        <f>SUMIF('Unit Sales'!$N$10:$N$500,"&lt;"&amp;N3,'Unit Sales'!$M$10:$M$500)</f>
        <v>0</v>
      </c>
      <c r="N142" s="111">
        <f>SUMIF('Unit Sales'!$N$10:$N$500,"&lt;"&amp;O3,'Unit Sales'!$M$10:$M$500)</f>
        <v>0</v>
      </c>
      <c r="O142" s="111">
        <f>SUMIF('Unit Sales'!$N$10:$N$500,"&lt;"&amp;P3,'Unit Sales'!$M$10:$M$500)</f>
        <v>0</v>
      </c>
      <c r="P142" s="111">
        <f>SUMIF('Unit Sales'!$N$10:$N$500,"&lt;"&amp;Q3,'Unit Sales'!$M$10:$M$500)</f>
        <v>0</v>
      </c>
      <c r="Q142" s="111">
        <f>SUMIF('Unit Sales'!$N$10:$N$500,"&lt;"&amp;R3,'Unit Sales'!$M$10:$M$500)</f>
        <v>0</v>
      </c>
      <c r="R142" s="111">
        <f>SUMIF('Unit Sales'!$N$10:$N$500,"&lt;"&amp;S3,'Unit Sales'!$M$10:$M$500)</f>
        <v>0</v>
      </c>
      <c r="S142" s="111">
        <f>SUMIF('Unit Sales'!$N$10:$N$500,"&lt;"&amp;T3,'Unit Sales'!$M$10:$M$500)</f>
        <v>0</v>
      </c>
      <c r="T142" s="111">
        <f>SUMIF('Unit Sales'!$N$10:$N$500,"&lt;"&amp;U3,'Unit Sales'!$M$10:$M$500)</f>
        <v>0</v>
      </c>
      <c r="U142" s="111">
        <f>SUMIF('Unit Sales'!$N$10:$N$500,"&lt;"&amp;V3,'Unit Sales'!$M$10:$M$500)</f>
        <v>0</v>
      </c>
      <c r="V142" s="111">
        <f>SUMIF('Unit Sales'!$N$10:$N$500,"&lt;"&amp;W3,'Unit Sales'!$M$10:$M$500)</f>
        <v>0</v>
      </c>
      <c r="W142" s="111">
        <f>SUMIF('Unit Sales'!$N$10:$N$500,"&lt;"&amp;X3,'Unit Sales'!$M$10:$M$500)</f>
        <v>0</v>
      </c>
      <c r="X142" s="111">
        <f>SUMIF('Unit Sales'!$N$10:$N$500,"&lt;"&amp;Y3,'Unit Sales'!$M$10:$M$500)</f>
        <v>0</v>
      </c>
      <c r="Y142" s="111">
        <f>SUMIF('Unit Sales'!$N$10:$N$500,"&lt;"&amp;Z3,'Unit Sales'!$M$10:$M$500)</f>
        <v>0</v>
      </c>
      <c r="Z142" s="111">
        <f>SUMIF('Unit Sales'!$N$10:$N$500,"&lt;"&amp;AA3,'Unit Sales'!$M$10:$M$500)</f>
        <v>0</v>
      </c>
      <c r="AA142" s="111">
        <f>SUMIF('Unit Sales'!$N$10:$N$500,"&lt;"&amp;AB3,'Unit Sales'!$M$10:$M$500)</f>
        <v>0</v>
      </c>
      <c r="AB142" s="111">
        <f>SUMIF('Unit Sales'!$N$10:$N$500,"&lt;"&amp;AC3,'Unit Sales'!$M$10:$M$500)</f>
        <v>0</v>
      </c>
      <c r="AC142" s="111">
        <f>SUMIF('Unit Sales'!$N$10:$N$500,"&lt;"&amp;AD3,'Unit Sales'!$M$10:$M$500)</f>
        <v>0</v>
      </c>
      <c r="AD142" s="111">
        <f>SUMIF('Unit Sales'!$N$10:$N$500,"&lt;"&amp;AE3,'Unit Sales'!$M$10:$M$500)</f>
        <v>0</v>
      </c>
      <c r="AE142" s="111">
        <f>SUMIF('Unit Sales'!$N$10:$N$500,"&lt;"&amp;AF3,'Unit Sales'!$M$10:$M$500)</f>
        <v>0</v>
      </c>
      <c r="AF142" s="111">
        <f>SUMIF('Unit Sales'!$N$10:$N$500,"&lt;"&amp;AG3,'Unit Sales'!$M$10:$M$500)</f>
        <v>0</v>
      </c>
      <c r="AG142" s="111">
        <f>SUMIF('Unit Sales'!$N$10:$N$500,"&lt;"&amp;AH3,'Unit Sales'!$M$10:$M$500)</f>
        <v>0</v>
      </c>
      <c r="AH142" s="111">
        <f>SUMIF('Unit Sales'!$N$10:$N$500,"&lt;"&amp;AI3,'Unit Sales'!$M$10:$M$500)</f>
        <v>0</v>
      </c>
      <c r="AI142" s="111">
        <f>SUMIF('Unit Sales'!$N$10:$N$500,"&lt;"&amp;AJ3,'Unit Sales'!$M$10:$M$500)</f>
        <v>0</v>
      </c>
      <c r="AJ142" s="111">
        <f>SUMIF('Unit Sales'!$N$10:$N$500,"&lt;"&amp;AK3,'Unit Sales'!$M$10:$M$500)</f>
        <v>0</v>
      </c>
      <c r="AK142" s="111">
        <f>SUMIF('Unit Sales'!$N$10:$N$500,"&lt;"&amp;AL3,'Unit Sales'!$M$10:$M$500)</f>
        <v>0</v>
      </c>
      <c r="AL142" s="111">
        <f>SUMIF('Unit Sales'!$N$10:$N$500,"&lt;"&amp;AM3,'Unit Sales'!$M$10:$M$500)</f>
        <v>0</v>
      </c>
      <c r="AM142" s="111">
        <f>SUMIF('Unit Sales'!$N$10:$N$500,"&lt;"&amp;AN3,'Unit Sales'!$M$10:$M$500)</f>
        <v>0</v>
      </c>
      <c r="AN142" s="111">
        <f>SUMIF('Unit Sales'!$N$10:$N$500,"&lt;"&amp;AO3,'Unit Sales'!$M$10:$M$500)</f>
        <v>0</v>
      </c>
      <c r="AO142" s="111">
        <f>SUMIF('Unit Sales'!$N$10:$N$500,"&lt;"&amp;AP3,'Unit Sales'!$M$10:$M$500)</f>
        <v>0</v>
      </c>
      <c r="AP142" s="111">
        <f>SUMIF('Unit Sales'!$N$10:$N$500,"&lt;"&amp;AQ3,'Unit Sales'!$M$10:$M$500)</f>
        <v>0</v>
      </c>
      <c r="AQ142" s="111">
        <f>SUMIF('Unit Sales'!$N$10:$N$500,"&lt;"&amp;AR3,'Unit Sales'!$M$10:$M$500)</f>
        <v>0</v>
      </c>
      <c r="AR142" s="111">
        <f>SUMIF('Unit Sales'!$N$10:$N$500,"&lt;"&amp;AS3,'Unit Sales'!$M$10:$M$500)</f>
        <v>0</v>
      </c>
      <c r="AS142" s="111">
        <f>SUMIF('Unit Sales'!$N$10:$N$500,"&lt;"&amp;AT3,'Unit Sales'!$M$10:$M$500)</f>
        <v>0</v>
      </c>
      <c r="AT142" s="111">
        <f>SUMIF('Unit Sales'!$N$10:$N$500,"&lt;"&amp;AU3,'Unit Sales'!$M$10:$M$500)</f>
        <v>0</v>
      </c>
      <c r="AU142" s="111">
        <f>SUMIF('Unit Sales'!$N$10:$N$500,"&lt;"&amp;AV3,'Unit Sales'!$M$10:$M$500)</f>
        <v>0</v>
      </c>
      <c r="AV142" s="111">
        <f>SUMIF('Unit Sales'!$N$10:$N$500,"&lt;"&amp;AW3,'Unit Sales'!$M$10:$M$500)</f>
        <v>0</v>
      </c>
      <c r="AW142" s="111">
        <f>SUMIF('Unit Sales'!$N$10:$N$500,"&lt;"&amp;AX3,'Unit Sales'!$M$10:$M$500)</f>
        <v>0</v>
      </c>
      <c r="AX142" s="111">
        <f>SUMIF('Unit Sales'!$N$10:$N$500,"&lt;"&amp;AY3,'Unit Sales'!$M$10:$M$500)</f>
        <v>0</v>
      </c>
      <c r="AY142" s="111">
        <f>SUMIF('Unit Sales'!$N$10:$N$500,"&lt;"&amp;AZ3,'Unit Sales'!$M$10:$M$500)</f>
        <v>0</v>
      </c>
      <c r="AZ142" s="111">
        <f>SUMIF('Unit Sales'!$N$10:$N$500,"&lt;"&amp;BA3,'Unit Sales'!$M$10:$M$500)</f>
        <v>0</v>
      </c>
      <c r="BA142" s="111">
        <f>SUMIF('Unit Sales'!$N$10:$N$500,"&lt;"&amp;BB3,'Unit Sales'!$M$10:$M$500)</f>
        <v>0</v>
      </c>
      <c r="BB142" s="111">
        <f>SUMIF('Unit Sales'!$N$10:$N$500,"&lt;"&amp;BC3,'Unit Sales'!$M$10:$M$500)</f>
        <v>0</v>
      </c>
      <c r="BC142" s="111">
        <f>SUMIF('Unit Sales'!$N$10:$N$500,"&lt;"&amp;BD3,'Unit Sales'!$M$10:$M$500)</f>
        <v>0</v>
      </c>
      <c r="BD142" s="111">
        <f>SUMIF('Unit Sales'!$N$10:$N$500,"&lt;"&amp;BE3,'Unit Sales'!$M$10:$M$500)</f>
        <v>0</v>
      </c>
      <c r="BE142" s="111">
        <f>SUMIF('Unit Sales'!$N$10:$N$500,"&lt;"&amp;BF3,'Unit Sales'!$M$10:$M$500)</f>
        <v>0</v>
      </c>
      <c r="BF142" s="111">
        <f>SUMIF('Unit Sales'!$N$10:$N$500,"&lt;"&amp;BG3,'Unit Sales'!$M$10:$M$500)</f>
        <v>0</v>
      </c>
      <c r="BG142" s="111">
        <f>SUMIF('Unit Sales'!$N$10:$N$500,"&lt;"&amp;BH3,'Unit Sales'!$M$10:$M$500)</f>
        <v>0</v>
      </c>
      <c r="BH142" s="111">
        <f>SUMIF('Unit Sales'!$N$10:$N$500,"&lt;"&amp;BI3,'Unit Sales'!$M$10:$M$500)</f>
        <v>0</v>
      </c>
      <c r="BI142" s="111">
        <f>SUMIF('Unit Sales'!$N$10:$N$500,"&lt;"&amp;BJ3,'Unit Sales'!$M$10:$M$500)</f>
        <v>0</v>
      </c>
      <c r="BJ142" s="111">
        <f>SUMIF('Unit Sales'!$N$10:$N$500,"&lt;"&amp;BK3,'Unit Sales'!$M$10:$M$500)</f>
        <v>0</v>
      </c>
      <c r="BK142" s="111">
        <f>SUMIF('Unit Sales'!$N$10:$N$500,"&lt;"&amp;BL3,'Unit Sales'!$M$10:$M$500)</f>
        <v>0</v>
      </c>
      <c r="BL142" s="111">
        <f>SUMIF('Unit Sales'!$N$10:$N$500,"&lt;"&amp;BM3,'Unit Sales'!$M$10:$M$500)</f>
        <v>0</v>
      </c>
      <c r="BM142" s="111">
        <f>SUMIF('Unit Sales'!$N$10:$N$500,"&lt;"&amp;BN3,'Unit Sales'!$M$10:$M$500)</f>
        <v>0</v>
      </c>
      <c r="BN142" s="111">
        <f>SUMIF('Unit Sales'!$N$10:$N$500,"&lt;"&amp;BO3,'Unit Sales'!$M$10:$M$500)</f>
        <v>0</v>
      </c>
      <c r="BO142" s="111">
        <f>SUMIF('Unit Sales'!$N$10:$N$500,"&lt;"&amp;BP3,'Unit Sales'!$M$10:$M$500)</f>
        <v>0</v>
      </c>
      <c r="BP142" s="111">
        <f>SUMIF('Unit Sales'!$N$10:$N$500,"&lt;"&amp;BQ3,'Unit Sales'!$M$10:$M$500)</f>
        <v>0</v>
      </c>
      <c r="BQ142" s="111">
        <f>SUMIF('Unit Sales'!$N$10:$N$500,"&lt;"&amp;BR3,'Unit Sales'!$M$10:$M$500)</f>
        <v>0</v>
      </c>
      <c r="BR142" s="111">
        <f>SUMIF('Unit Sales'!$N$10:$N$500,"&lt;"&amp;BS3,'Unit Sales'!$M$10:$M$500)</f>
        <v>0</v>
      </c>
      <c r="BS142" s="111">
        <f>SUMIF('Unit Sales'!$N$10:$N$500,"&lt;"&amp;BT3,'Unit Sales'!$M$10:$M$500)</f>
        <v>0</v>
      </c>
      <c r="BT142" s="111">
        <f>SUMIF('Unit Sales'!$N$10:$N$500,"&lt;"&amp;BU3,'Unit Sales'!$M$10:$M$500)</f>
        <v>0</v>
      </c>
      <c r="BU142" s="111">
        <f>SUMIF('Unit Sales'!$N$10:$N$500,"&lt;"&amp;BV3,'Unit Sales'!$M$10:$M$500)</f>
        <v>0</v>
      </c>
      <c r="BV142" s="111">
        <f>SUMIF('Unit Sales'!$N$10:$N$500,"&lt;"&amp;BW3,'Unit Sales'!$M$10:$M$500)</f>
        <v>0</v>
      </c>
      <c r="BW142" s="111">
        <f>SUMIF('Unit Sales'!$N$10:$N$500,"&lt;"&amp;BX3,'Unit Sales'!$M$10:$M$500)</f>
        <v>0</v>
      </c>
      <c r="BX142" s="111">
        <f>SUMIF('Unit Sales'!$N$10:$N$500,"&lt;"&amp;BY3,'Unit Sales'!$M$10:$M$500)</f>
        <v>0</v>
      </c>
      <c r="BY142" s="111">
        <f>SUMIF('Unit Sales'!$N$10:$N$500,"&lt;"&amp;BZ3,'Unit Sales'!$M$10:$M$500)</f>
        <v>0</v>
      </c>
      <c r="BZ142" s="111">
        <f>SUMIF('Unit Sales'!$N$10:$N$500,"&lt;"&amp;CA3,'Unit Sales'!$M$10:$M$500)</f>
        <v>0</v>
      </c>
      <c r="CA142" s="111">
        <f>SUMIF('Unit Sales'!$N$10:$N$500,"&lt;"&amp;CB3,'Unit Sales'!$M$10:$M$500)</f>
        <v>0</v>
      </c>
      <c r="CB142" s="111">
        <f>SUMIF('Unit Sales'!$N$10:$N$500,"&lt;"&amp;CC3,'Unit Sales'!$M$10:$M$500)</f>
        <v>0</v>
      </c>
      <c r="CC142" s="111">
        <f>SUMIF('Unit Sales'!$N$10:$N$500,"&lt;"&amp;CD3,'Unit Sales'!$M$10:$M$500)</f>
        <v>0</v>
      </c>
      <c r="CD142" s="111">
        <f>SUMIF('Unit Sales'!$N$10:$N$500,"&lt;"&amp;CE3,'Unit Sales'!$M$10:$M$500)</f>
        <v>0</v>
      </c>
      <c r="CE142" s="111">
        <f>SUMIF('Unit Sales'!$N$10:$N$500,"&lt;"&amp;CF3,'Unit Sales'!$M$10:$M$500)</f>
        <v>0</v>
      </c>
      <c r="CF142" s="111">
        <f>SUMIF('Unit Sales'!$N$10:$N$500,"&lt;"&amp;CG3,'Unit Sales'!$M$10:$M$500)</f>
        <v>0</v>
      </c>
      <c r="CG142" s="111">
        <f>SUMIF('Unit Sales'!$N$10:$N$500,"&lt;"&amp;CH3,'Unit Sales'!$M$10:$M$500)</f>
        <v>0</v>
      </c>
      <c r="CH142" s="111">
        <f>SUMIF('Unit Sales'!$N$10:$N$500,"&lt;"&amp;CI3,'Unit Sales'!$M$10:$M$500)</f>
        <v>0</v>
      </c>
      <c r="CI142" s="111">
        <f>SUMIF('Unit Sales'!$N$10:$N$500,"&lt;"&amp;CJ3,'Unit Sales'!$M$10:$M$500)</f>
        <v>0</v>
      </c>
      <c r="CJ142" s="111">
        <f>SUMIF('Unit Sales'!$N$10:$N$500,"&lt;"&amp;CK3,'Unit Sales'!$M$10:$M$500)</f>
        <v>0</v>
      </c>
      <c r="CK142" s="111">
        <f>SUMIF('Unit Sales'!$N$10:$N$500,"&lt;"&amp;CL3,'Unit Sales'!$M$10:$M$500)</f>
        <v>0</v>
      </c>
      <c r="CL142" s="111">
        <f>SUMIF('Unit Sales'!$N$10:$N$500,"&lt;"&amp;CM3,'Unit Sales'!$M$10:$M$500)</f>
        <v>0</v>
      </c>
      <c r="CM142" s="111">
        <f>SUMIF('Unit Sales'!$N$10:$N$500,"&lt;"&amp;CN3,'Unit Sales'!$M$10:$M$500)</f>
        <v>0</v>
      </c>
      <c r="CN142" s="111">
        <f>SUMIF('Unit Sales'!$N$10:$N$500,"&lt;"&amp;CO3,'Unit Sales'!$M$10:$M$500)</f>
        <v>0</v>
      </c>
      <c r="CO142" s="111">
        <f>SUMIF('Unit Sales'!$N$10:$N$500,"&lt;"&amp;CP3,'Unit Sales'!$M$10:$M$500)</f>
        <v>0</v>
      </c>
      <c r="CP142" s="111">
        <f>SUMIF('Unit Sales'!$N$10:$N$500,"&lt;"&amp;CQ3,'Unit Sales'!$M$10:$M$500)</f>
        <v>0</v>
      </c>
      <c r="CQ142" s="111">
        <f>SUMIF('Unit Sales'!$N$10:$N$500,"&lt;"&amp;CR3,'Unit Sales'!$M$10:$M$500)</f>
        <v>0</v>
      </c>
      <c r="CR142" s="111">
        <f>SUMIF('Unit Sales'!$N$10:$N$500,"&lt;"&amp;CS3,'Unit Sales'!$M$10:$M$500)</f>
        <v>0</v>
      </c>
      <c r="CS142" s="111">
        <f>SUMIF('Unit Sales'!$N$10:$N$500,"&lt;"&amp;CT3,'Unit Sales'!$M$10:$M$500)</f>
        <v>0</v>
      </c>
      <c r="CT142" s="111">
        <f>SUMIF('Unit Sales'!$N$10:$N$500,"&lt;"&amp;CU3,'Unit Sales'!$M$10:$M$500)</f>
        <v>0</v>
      </c>
      <c r="CU142" s="111">
        <f>SUMIF('Unit Sales'!$N$10:$N$500,"&lt;"&amp;CV3,'Unit Sales'!$M$10:$M$500)</f>
        <v>0</v>
      </c>
      <c r="CV142" s="111">
        <f>SUMIF('Unit Sales'!$N$10:$N$500,"&lt;"&amp;CW3,'Unit Sales'!$M$10:$M$500)</f>
        <v>0</v>
      </c>
      <c r="CW142" s="111">
        <f>SUMIF('Unit Sales'!$N$10:$N$500,"&lt;"&amp;CX3,'Unit Sales'!$M$10:$M$500)</f>
        <v>0</v>
      </c>
      <c r="CX142" s="111">
        <f>SUMIF('Unit Sales'!$N$10:$N$500,"&lt;"&amp;CY3,'Unit Sales'!$M$10:$M$500)</f>
        <v>0</v>
      </c>
      <c r="CY142" s="111">
        <f>SUMIF('Unit Sales'!$N$10:$N$500,"&lt;"&amp;CZ3,'Unit Sales'!$M$10:$M$500)</f>
        <v>0</v>
      </c>
      <c r="CZ142" s="111">
        <f>SUMIF('Unit Sales'!$N$10:$N$500,"&lt;"&amp;DA3,'Unit Sales'!$M$10:$M$500)</f>
        <v>0</v>
      </c>
      <c r="DA142" s="111">
        <f>SUMIF('Unit Sales'!$N$10:$N$500,"&lt;"&amp;DB3,'Unit Sales'!$M$10:$M$500)</f>
        <v>0</v>
      </c>
      <c r="DB142" s="111">
        <f>SUMIF('Unit Sales'!$N$10:$N$500,"&lt;"&amp;DC3,'Unit Sales'!$M$10:$M$500)</f>
        <v>0</v>
      </c>
      <c r="DC142" s="111">
        <f>SUMIF('Unit Sales'!$N$10:$N$500,"&lt;"&amp;DD3,'Unit Sales'!$M$10:$M$500)</f>
        <v>0</v>
      </c>
      <c r="DD142" s="111">
        <f>SUMIF('Unit Sales'!$N$10:$N$500,"&lt;"&amp;DE3,'Unit Sales'!$M$10:$M$500)</f>
        <v>0</v>
      </c>
      <c r="DE142" s="111">
        <f>SUMIF('Unit Sales'!$N$10:$N$500,"&lt;"&amp;DF3,'Unit Sales'!$M$10:$M$500)</f>
        <v>0</v>
      </c>
      <c r="DF142" s="111">
        <f>SUMIF('Unit Sales'!$N$10:$N$500,"&lt;"&amp;DG3,'Unit Sales'!$M$10:$M$500)</f>
        <v>0</v>
      </c>
      <c r="DG142" s="111">
        <f>SUMIF('Unit Sales'!$N$10:$N$500,"&lt;"&amp;DH3,'Unit Sales'!$M$10:$M$500)</f>
        <v>0</v>
      </c>
      <c r="DH142" s="111">
        <f>SUMIF('Unit Sales'!$N$10:$N$500,"&lt;"&amp;DI3,'Unit Sales'!$M$10:$M$500)</f>
        <v>0</v>
      </c>
      <c r="DI142" s="111">
        <f>SUMIF('Unit Sales'!$N$10:$N$500,"&lt;"&amp;DJ3,'Unit Sales'!$M$10:$M$500)</f>
        <v>0</v>
      </c>
      <c r="DJ142" s="111">
        <f>SUMIF('Unit Sales'!$N$10:$N$500,"&lt;"&amp;DK3,'Unit Sales'!$M$10:$M$500)</f>
        <v>0</v>
      </c>
      <c r="DK142" s="111">
        <f>SUMIF('Unit Sales'!$N$10:$N$500,"&lt;"&amp;DL3,'Unit Sales'!$M$10:$M$500)</f>
        <v>0</v>
      </c>
      <c r="DL142" s="111">
        <f>SUMIF('Unit Sales'!$N$10:$N$500,"&lt;"&amp;DM3,'Unit Sales'!$M$10:$M$500)</f>
        <v>0</v>
      </c>
      <c r="DM142" s="111">
        <f>SUMIF('Unit Sales'!$N$10:$N$500,"&lt;"&amp;DN3,'Unit Sales'!$M$10:$M$500)</f>
        <v>0</v>
      </c>
      <c r="DN142" s="111">
        <f>SUMIF('Unit Sales'!$N$10:$N$500,"&lt;"&amp;DO3,'Unit Sales'!$M$10:$M$500)</f>
        <v>0</v>
      </c>
      <c r="DO142" s="111">
        <f>SUMIF('Unit Sales'!$N$10:$N$500,"&lt;"&amp;DP3,'Unit Sales'!$M$10:$M$500)</f>
        <v>0</v>
      </c>
      <c r="DP142" s="111">
        <f>SUMIF('Unit Sales'!$N$10:$N$500,"&lt;"&amp;DQ3,'Unit Sales'!$M$10:$M$500)</f>
        <v>0</v>
      </c>
      <c r="DQ142" s="111">
        <f>SUMIF('Unit Sales'!$N$10:$N$500,"&lt;"&amp;DR3,'Unit Sales'!$M$10:$M$500)</f>
        <v>0</v>
      </c>
      <c r="DR142" s="111">
        <f>SUMIF('Unit Sales'!$N$10:$N$500,"&lt;"&amp;DS3,'Unit Sales'!$M$10:$M$500)</f>
        <v>0</v>
      </c>
      <c r="DS142" s="111">
        <f>SUMIF('Unit Sales'!$N$10:$N$500,"&lt;"&amp;DT3,'Unit Sales'!$M$10:$M$500)</f>
        <v>0</v>
      </c>
      <c r="DT142" s="111">
        <f>SUMIF('Unit Sales'!$N$10:$N$500,"&lt;"&amp;DU3,'Unit Sales'!$M$10:$M$500)</f>
        <v>0</v>
      </c>
    </row>
    <row r="143" spans="2:124" hidden="1" outlineLevel="1" x14ac:dyDescent="0.3">
      <c r="B143" s="114" t="s">
        <v>477</v>
      </c>
      <c r="C143" s="118"/>
      <c r="D143" s="115"/>
      <c r="E143" s="111">
        <f>SUMIF('Unit Sales'!$R$10:$R$500,"&lt;"&amp;F3,'Unit Sales'!$M$10:$M$500)</f>
        <v>0</v>
      </c>
      <c r="F143" s="111">
        <f>SUMIF('Unit Sales'!$R$10:$R$500,"&lt;"&amp;G3,'Unit Sales'!$M$10:$M$500)</f>
        <v>0</v>
      </c>
      <c r="G143" s="111">
        <f>SUMIF('Unit Sales'!$R$10:$R$500,"&lt;"&amp;H3,'Unit Sales'!$M$10:$M$500)</f>
        <v>0</v>
      </c>
      <c r="H143" s="111">
        <f>SUMIF('Unit Sales'!$R$10:$R$500,"&lt;"&amp;I3,'Unit Sales'!$M$10:$M$500)</f>
        <v>0</v>
      </c>
      <c r="I143" s="111">
        <f>SUMIF('Unit Sales'!$R$10:$R$500,"&lt;"&amp;J3,'Unit Sales'!$M$10:$M$500)</f>
        <v>0</v>
      </c>
      <c r="J143" s="111">
        <f>SUMIF('Unit Sales'!$R$10:$R$500,"&lt;"&amp;K3,'Unit Sales'!$M$10:$M$500)</f>
        <v>0</v>
      </c>
      <c r="K143" s="111">
        <f>SUMIF('Unit Sales'!$R$10:$R$500,"&lt;"&amp;L3,'Unit Sales'!$M$10:$M$500)</f>
        <v>0</v>
      </c>
      <c r="L143" s="111">
        <f>SUMIF('Unit Sales'!$R$10:$R$500,"&lt;"&amp;M3,'Unit Sales'!$M$10:$M$500)</f>
        <v>0</v>
      </c>
      <c r="M143" s="111">
        <f>SUMIF('Unit Sales'!$R$10:$R$500,"&lt;"&amp;N3,'Unit Sales'!$M$10:$M$500)</f>
        <v>0</v>
      </c>
      <c r="N143" s="111">
        <f>SUMIF('Unit Sales'!$R$10:$R$500,"&lt;"&amp;O3,'Unit Sales'!$M$10:$M$500)</f>
        <v>0</v>
      </c>
      <c r="O143" s="111">
        <f>SUMIF('Unit Sales'!$R$10:$R$500,"&lt;"&amp;P3,'Unit Sales'!$M$10:$M$500)</f>
        <v>0</v>
      </c>
      <c r="P143" s="111">
        <f>SUMIF('Unit Sales'!$R$10:$R$500,"&lt;"&amp;Q3,'Unit Sales'!$M$10:$M$500)</f>
        <v>0</v>
      </c>
      <c r="Q143" s="111">
        <f>SUMIF('Unit Sales'!$R$10:$R$500,"&lt;"&amp;R3,'Unit Sales'!$M$10:$M$500)</f>
        <v>0</v>
      </c>
      <c r="R143" s="111">
        <f>SUMIF('Unit Sales'!$R$10:$R$500,"&lt;"&amp;S3,'Unit Sales'!$M$10:$M$500)</f>
        <v>0</v>
      </c>
      <c r="S143" s="111">
        <f>SUMIF('Unit Sales'!$R$10:$R$500,"&lt;"&amp;T3,'Unit Sales'!$M$10:$M$500)</f>
        <v>0</v>
      </c>
      <c r="T143" s="111">
        <f>SUMIF('Unit Sales'!$R$10:$R$500,"&lt;"&amp;U3,'Unit Sales'!$M$10:$M$500)</f>
        <v>0</v>
      </c>
      <c r="U143" s="111">
        <f>SUMIF('Unit Sales'!$R$10:$R$500,"&lt;"&amp;V3,'Unit Sales'!$M$10:$M$500)</f>
        <v>0</v>
      </c>
      <c r="V143" s="111">
        <f>SUMIF('Unit Sales'!$R$10:$R$500,"&lt;"&amp;W3,'Unit Sales'!$M$10:$M$500)</f>
        <v>0</v>
      </c>
      <c r="W143" s="111">
        <f>SUMIF('Unit Sales'!$R$10:$R$500,"&lt;"&amp;X3,'Unit Sales'!$M$10:$M$500)</f>
        <v>0</v>
      </c>
      <c r="X143" s="111">
        <f>SUMIF('Unit Sales'!$R$10:$R$500,"&lt;"&amp;Y3,'Unit Sales'!$M$10:$M$500)</f>
        <v>0</v>
      </c>
      <c r="Y143" s="111">
        <f>SUMIF('Unit Sales'!$R$10:$R$500,"&lt;"&amp;Z3,'Unit Sales'!$M$10:$M$500)</f>
        <v>0</v>
      </c>
      <c r="Z143" s="111">
        <f>SUMIF('Unit Sales'!$R$10:$R$500,"&lt;"&amp;AA3,'Unit Sales'!$M$10:$M$500)</f>
        <v>0</v>
      </c>
      <c r="AA143" s="111">
        <f>SUMIF('Unit Sales'!$R$10:$R$500,"&lt;"&amp;AB3,'Unit Sales'!$M$10:$M$500)</f>
        <v>0</v>
      </c>
      <c r="AB143" s="111">
        <f>SUMIF('Unit Sales'!$R$10:$R$500,"&lt;"&amp;AC3,'Unit Sales'!$M$10:$M$500)</f>
        <v>0</v>
      </c>
      <c r="AC143" s="111">
        <f>SUMIF('Unit Sales'!$R$10:$R$500,"&lt;"&amp;AD3,'Unit Sales'!$M$10:$M$500)</f>
        <v>0</v>
      </c>
      <c r="AD143" s="111">
        <f>SUMIF('Unit Sales'!$R$10:$R$500,"&lt;"&amp;AE3,'Unit Sales'!$M$10:$M$500)</f>
        <v>0</v>
      </c>
      <c r="AE143" s="111">
        <f>SUMIF('Unit Sales'!$R$10:$R$500,"&lt;"&amp;AF3,'Unit Sales'!$M$10:$M$500)</f>
        <v>0</v>
      </c>
      <c r="AF143" s="111">
        <f>SUMIF('Unit Sales'!$R$10:$R$500,"&lt;"&amp;AG3,'Unit Sales'!$M$10:$M$500)</f>
        <v>0</v>
      </c>
      <c r="AG143" s="111">
        <f>SUMIF('Unit Sales'!$R$10:$R$500,"&lt;"&amp;AH3,'Unit Sales'!$M$10:$M$500)</f>
        <v>0</v>
      </c>
      <c r="AH143" s="111">
        <f>SUMIF('Unit Sales'!$R$10:$R$500,"&lt;"&amp;AI3,'Unit Sales'!$M$10:$M$500)</f>
        <v>0</v>
      </c>
      <c r="AI143" s="111">
        <f>SUMIF('Unit Sales'!$R$10:$R$500,"&lt;"&amp;AJ3,'Unit Sales'!$M$10:$M$500)</f>
        <v>0</v>
      </c>
      <c r="AJ143" s="111">
        <f>SUMIF('Unit Sales'!$R$10:$R$500,"&lt;"&amp;AK3,'Unit Sales'!$M$10:$M$500)</f>
        <v>0</v>
      </c>
      <c r="AK143" s="111">
        <f>SUMIF('Unit Sales'!$R$10:$R$500,"&lt;"&amp;AL3,'Unit Sales'!$M$10:$M$500)</f>
        <v>0</v>
      </c>
      <c r="AL143" s="111">
        <f>SUMIF('Unit Sales'!$R$10:$R$500,"&lt;"&amp;AM3,'Unit Sales'!$M$10:$M$500)</f>
        <v>0</v>
      </c>
      <c r="AM143" s="111">
        <f>SUMIF('Unit Sales'!$R$10:$R$500,"&lt;"&amp;AN3,'Unit Sales'!$M$10:$M$500)</f>
        <v>0</v>
      </c>
      <c r="AN143" s="111">
        <f>SUMIF('Unit Sales'!$R$10:$R$500,"&lt;"&amp;AO3,'Unit Sales'!$M$10:$M$500)</f>
        <v>0</v>
      </c>
      <c r="AO143" s="111">
        <f>SUMIF('Unit Sales'!$R$10:$R$500,"&lt;"&amp;AP3,'Unit Sales'!$M$10:$M$500)</f>
        <v>0</v>
      </c>
      <c r="AP143" s="111">
        <f>SUMIF('Unit Sales'!$R$10:$R$500,"&lt;"&amp;AQ3,'Unit Sales'!$M$10:$M$500)</f>
        <v>0</v>
      </c>
      <c r="AQ143" s="111">
        <f>SUMIF('Unit Sales'!$R$10:$R$500,"&lt;"&amp;AR3,'Unit Sales'!$M$10:$M$500)</f>
        <v>0</v>
      </c>
      <c r="AR143" s="111">
        <f>SUMIF('Unit Sales'!$R$10:$R$500,"&lt;"&amp;AS3,'Unit Sales'!$M$10:$M$500)</f>
        <v>0</v>
      </c>
      <c r="AS143" s="111">
        <f>SUMIF('Unit Sales'!$R$10:$R$500,"&lt;"&amp;AT3,'Unit Sales'!$M$10:$M$500)</f>
        <v>0</v>
      </c>
      <c r="AT143" s="111">
        <f>SUMIF('Unit Sales'!$R$10:$R$500,"&lt;"&amp;AU3,'Unit Sales'!$M$10:$M$500)</f>
        <v>0</v>
      </c>
      <c r="AU143" s="111">
        <f>SUMIF('Unit Sales'!$R$10:$R$500,"&lt;"&amp;AV3,'Unit Sales'!$M$10:$M$500)</f>
        <v>0</v>
      </c>
      <c r="AV143" s="111">
        <f>SUMIF('Unit Sales'!$R$10:$R$500,"&lt;"&amp;AW3,'Unit Sales'!$M$10:$M$500)</f>
        <v>0</v>
      </c>
      <c r="AW143" s="111">
        <f>SUMIF('Unit Sales'!$R$10:$R$500,"&lt;"&amp;AX3,'Unit Sales'!$M$10:$M$500)</f>
        <v>0</v>
      </c>
      <c r="AX143" s="111">
        <f>SUMIF('Unit Sales'!$R$10:$R$500,"&lt;"&amp;AY3,'Unit Sales'!$M$10:$M$500)</f>
        <v>0</v>
      </c>
      <c r="AY143" s="111">
        <f>SUMIF('Unit Sales'!$R$10:$R$500,"&lt;"&amp;AZ3,'Unit Sales'!$M$10:$M$500)</f>
        <v>0</v>
      </c>
      <c r="AZ143" s="111">
        <f>SUMIF('Unit Sales'!$R$10:$R$500,"&lt;"&amp;BA3,'Unit Sales'!$M$10:$M$500)</f>
        <v>0</v>
      </c>
      <c r="BA143" s="111">
        <f>SUMIF('Unit Sales'!$R$10:$R$500,"&lt;"&amp;BB3,'Unit Sales'!$M$10:$M$500)</f>
        <v>0</v>
      </c>
      <c r="BB143" s="111">
        <f>SUMIF('Unit Sales'!$R$10:$R$500,"&lt;"&amp;BC3,'Unit Sales'!$M$10:$M$500)</f>
        <v>0</v>
      </c>
      <c r="BC143" s="111">
        <f>SUMIF('Unit Sales'!$R$10:$R$500,"&lt;"&amp;BD3,'Unit Sales'!$M$10:$M$500)</f>
        <v>0</v>
      </c>
      <c r="BD143" s="111">
        <f>SUMIF('Unit Sales'!$R$10:$R$500,"&lt;"&amp;BE3,'Unit Sales'!$M$10:$M$500)</f>
        <v>0</v>
      </c>
      <c r="BE143" s="111">
        <f>SUMIF('Unit Sales'!$R$10:$R$500,"&lt;"&amp;BF3,'Unit Sales'!$M$10:$M$500)</f>
        <v>0</v>
      </c>
      <c r="BF143" s="111">
        <f>SUMIF('Unit Sales'!$R$10:$R$500,"&lt;"&amp;BG3,'Unit Sales'!$M$10:$M$500)</f>
        <v>0</v>
      </c>
      <c r="BG143" s="111">
        <f>SUMIF('Unit Sales'!$R$10:$R$500,"&lt;"&amp;BH3,'Unit Sales'!$M$10:$M$500)</f>
        <v>0</v>
      </c>
      <c r="BH143" s="111">
        <f>SUMIF('Unit Sales'!$R$10:$R$500,"&lt;"&amp;BI3,'Unit Sales'!$M$10:$M$500)</f>
        <v>0</v>
      </c>
      <c r="BI143" s="111">
        <f>SUMIF('Unit Sales'!$R$10:$R$500,"&lt;"&amp;BJ3,'Unit Sales'!$M$10:$M$500)</f>
        <v>0</v>
      </c>
      <c r="BJ143" s="111">
        <f>SUMIF('Unit Sales'!$R$10:$R$500,"&lt;"&amp;BK3,'Unit Sales'!$M$10:$M$500)</f>
        <v>0</v>
      </c>
      <c r="BK143" s="111">
        <f>SUMIF('Unit Sales'!$R$10:$R$500,"&lt;"&amp;BL3,'Unit Sales'!$M$10:$M$500)</f>
        <v>0</v>
      </c>
      <c r="BL143" s="111">
        <f>SUMIF('Unit Sales'!$R$10:$R$500,"&lt;"&amp;BM3,'Unit Sales'!$M$10:$M$500)</f>
        <v>0</v>
      </c>
      <c r="BM143" s="111">
        <f>SUMIF('Unit Sales'!$R$10:$R$500,"&lt;"&amp;BN3,'Unit Sales'!$M$10:$M$500)</f>
        <v>0</v>
      </c>
      <c r="BN143" s="111">
        <f>SUMIF('Unit Sales'!$R$10:$R$500,"&lt;"&amp;BO3,'Unit Sales'!$M$10:$M$500)</f>
        <v>0</v>
      </c>
      <c r="BO143" s="111">
        <f>SUMIF('Unit Sales'!$R$10:$R$500,"&lt;"&amp;BP3,'Unit Sales'!$M$10:$M$500)</f>
        <v>0</v>
      </c>
      <c r="BP143" s="111">
        <f>SUMIF('Unit Sales'!$R$10:$R$500,"&lt;"&amp;BQ3,'Unit Sales'!$M$10:$M$500)</f>
        <v>0</v>
      </c>
      <c r="BQ143" s="111">
        <f>SUMIF('Unit Sales'!$R$10:$R$500,"&lt;"&amp;BR3,'Unit Sales'!$M$10:$M$500)</f>
        <v>0</v>
      </c>
      <c r="BR143" s="111">
        <f>SUMIF('Unit Sales'!$R$10:$R$500,"&lt;"&amp;BS3,'Unit Sales'!$M$10:$M$500)</f>
        <v>0</v>
      </c>
      <c r="BS143" s="111">
        <f>SUMIF('Unit Sales'!$R$10:$R$500,"&lt;"&amp;BT3,'Unit Sales'!$M$10:$M$500)</f>
        <v>0</v>
      </c>
      <c r="BT143" s="111">
        <f>SUMIF('Unit Sales'!$R$10:$R$500,"&lt;"&amp;BU3,'Unit Sales'!$M$10:$M$500)</f>
        <v>0</v>
      </c>
      <c r="BU143" s="111">
        <f>SUMIF('Unit Sales'!$R$10:$R$500,"&lt;"&amp;BV3,'Unit Sales'!$M$10:$M$500)</f>
        <v>0</v>
      </c>
      <c r="BV143" s="111">
        <f>SUMIF('Unit Sales'!$R$10:$R$500,"&lt;"&amp;BW3,'Unit Sales'!$M$10:$M$500)</f>
        <v>0</v>
      </c>
      <c r="BW143" s="111">
        <f>SUMIF('Unit Sales'!$R$10:$R$500,"&lt;"&amp;BX3,'Unit Sales'!$M$10:$M$500)</f>
        <v>0</v>
      </c>
      <c r="BX143" s="111">
        <f>SUMIF('Unit Sales'!$R$10:$R$500,"&lt;"&amp;BY3,'Unit Sales'!$M$10:$M$500)</f>
        <v>0</v>
      </c>
      <c r="BY143" s="111">
        <f>SUMIF('Unit Sales'!$R$10:$R$500,"&lt;"&amp;BZ3,'Unit Sales'!$M$10:$M$500)</f>
        <v>0</v>
      </c>
      <c r="BZ143" s="111">
        <f>SUMIF('Unit Sales'!$R$10:$R$500,"&lt;"&amp;CA3,'Unit Sales'!$M$10:$M$500)</f>
        <v>0</v>
      </c>
      <c r="CA143" s="111">
        <f>SUMIF('Unit Sales'!$R$10:$R$500,"&lt;"&amp;CB3,'Unit Sales'!$M$10:$M$500)</f>
        <v>0</v>
      </c>
      <c r="CB143" s="111">
        <f>SUMIF('Unit Sales'!$R$10:$R$500,"&lt;"&amp;CC3,'Unit Sales'!$M$10:$M$500)</f>
        <v>0</v>
      </c>
      <c r="CC143" s="111">
        <f>SUMIF('Unit Sales'!$R$10:$R$500,"&lt;"&amp;CD3,'Unit Sales'!$M$10:$M$500)</f>
        <v>0</v>
      </c>
      <c r="CD143" s="111">
        <f>SUMIF('Unit Sales'!$R$10:$R$500,"&lt;"&amp;CE3,'Unit Sales'!$M$10:$M$500)</f>
        <v>0</v>
      </c>
      <c r="CE143" s="111">
        <f>SUMIF('Unit Sales'!$R$10:$R$500,"&lt;"&amp;CF3,'Unit Sales'!$M$10:$M$500)</f>
        <v>0</v>
      </c>
      <c r="CF143" s="111">
        <f>SUMIF('Unit Sales'!$R$10:$R$500,"&lt;"&amp;CG3,'Unit Sales'!$M$10:$M$500)</f>
        <v>0</v>
      </c>
      <c r="CG143" s="111">
        <f>SUMIF('Unit Sales'!$R$10:$R$500,"&lt;"&amp;CH3,'Unit Sales'!$M$10:$M$500)</f>
        <v>0</v>
      </c>
      <c r="CH143" s="111">
        <f>SUMIF('Unit Sales'!$R$10:$R$500,"&lt;"&amp;CI3,'Unit Sales'!$M$10:$M$500)</f>
        <v>0</v>
      </c>
      <c r="CI143" s="111">
        <f>SUMIF('Unit Sales'!$R$10:$R$500,"&lt;"&amp;CJ3,'Unit Sales'!$M$10:$M$500)</f>
        <v>0</v>
      </c>
      <c r="CJ143" s="111">
        <f>SUMIF('Unit Sales'!$R$10:$R$500,"&lt;"&amp;CK3,'Unit Sales'!$M$10:$M$500)</f>
        <v>0</v>
      </c>
      <c r="CK143" s="111">
        <f>SUMIF('Unit Sales'!$R$10:$R$500,"&lt;"&amp;CL3,'Unit Sales'!$M$10:$M$500)</f>
        <v>0</v>
      </c>
      <c r="CL143" s="111">
        <f>SUMIF('Unit Sales'!$R$10:$R$500,"&lt;"&amp;CM3,'Unit Sales'!$M$10:$M$500)</f>
        <v>0</v>
      </c>
      <c r="CM143" s="111">
        <f>SUMIF('Unit Sales'!$R$10:$R$500,"&lt;"&amp;CN3,'Unit Sales'!$M$10:$M$500)</f>
        <v>0</v>
      </c>
      <c r="CN143" s="111">
        <f>SUMIF('Unit Sales'!$R$10:$R$500,"&lt;"&amp;CO3,'Unit Sales'!$M$10:$M$500)</f>
        <v>0</v>
      </c>
      <c r="CO143" s="111">
        <f>SUMIF('Unit Sales'!$R$10:$R$500,"&lt;"&amp;CP3,'Unit Sales'!$M$10:$M$500)</f>
        <v>0</v>
      </c>
      <c r="CP143" s="111">
        <f>SUMIF('Unit Sales'!$R$10:$R$500,"&lt;"&amp;CQ3,'Unit Sales'!$M$10:$M$500)</f>
        <v>0</v>
      </c>
      <c r="CQ143" s="111">
        <f>SUMIF('Unit Sales'!$R$10:$R$500,"&lt;"&amp;CR3,'Unit Sales'!$M$10:$M$500)</f>
        <v>0</v>
      </c>
      <c r="CR143" s="111">
        <f>SUMIF('Unit Sales'!$R$10:$R$500,"&lt;"&amp;CS3,'Unit Sales'!$M$10:$M$500)</f>
        <v>0</v>
      </c>
      <c r="CS143" s="111">
        <f>SUMIF('Unit Sales'!$R$10:$R$500,"&lt;"&amp;CT3,'Unit Sales'!$M$10:$M$500)</f>
        <v>0</v>
      </c>
      <c r="CT143" s="111">
        <f>SUMIF('Unit Sales'!$R$10:$R$500,"&lt;"&amp;CU3,'Unit Sales'!$M$10:$M$500)</f>
        <v>0</v>
      </c>
      <c r="CU143" s="111">
        <f>SUMIF('Unit Sales'!$R$10:$R$500,"&lt;"&amp;CV3,'Unit Sales'!$M$10:$M$500)</f>
        <v>0</v>
      </c>
      <c r="CV143" s="111">
        <f>SUMIF('Unit Sales'!$R$10:$R$500,"&lt;"&amp;CW3,'Unit Sales'!$M$10:$M$500)</f>
        <v>0</v>
      </c>
      <c r="CW143" s="111">
        <f>SUMIF('Unit Sales'!$R$10:$R$500,"&lt;"&amp;CX3,'Unit Sales'!$M$10:$M$500)</f>
        <v>0</v>
      </c>
      <c r="CX143" s="111">
        <f>SUMIF('Unit Sales'!$R$10:$R$500,"&lt;"&amp;CY3,'Unit Sales'!$M$10:$M$500)</f>
        <v>0</v>
      </c>
      <c r="CY143" s="111">
        <f>SUMIF('Unit Sales'!$R$10:$R$500,"&lt;"&amp;CZ3,'Unit Sales'!$M$10:$M$500)</f>
        <v>0</v>
      </c>
      <c r="CZ143" s="111">
        <f>SUMIF('Unit Sales'!$R$10:$R$500,"&lt;"&amp;DA3,'Unit Sales'!$M$10:$M$500)</f>
        <v>0</v>
      </c>
      <c r="DA143" s="111">
        <f>SUMIF('Unit Sales'!$R$10:$R$500,"&lt;"&amp;DB3,'Unit Sales'!$M$10:$M$500)</f>
        <v>0</v>
      </c>
      <c r="DB143" s="111">
        <f>SUMIF('Unit Sales'!$R$10:$R$500,"&lt;"&amp;DC3,'Unit Sales'!$M$10:$M$500)</f>
        <v>0</v>
      </c>
      <c r="DC143" s="111">
        <f>SUMIF('Unit Sales'!$R$10:$R$500,"&lt;"&amp;DD3,'Unit Sales'!$M$10:$M$500)</f>
        <v>0</v>
      </c>
      <c r="DD143" s="111">
        <f>SUMIF('Unit Sales'!$R$10:$R$500,"&lt;"&amp;DE3,'Unit Sales'!$M$10:$M$500)</f>
        <v>0</v>
      </c>
      <c r="DE143" s="111">
        <f>SUMIF('Unit Sales'!$R$10:$R$500,"&lt;"&amp;DF3,'Unit Sales'!$M$10:$M$500)</f>
        <v>0</v>
      </c>
      <c r="DF143" s="111">
        <f>SUMIF('Unit Sales'!$R$10:$R$500,"&lt;"&amp;DG3,'Unit Sales'!$M$10:$M$500)</f>
        <v>0</v>
      </c>
      <c r="DG143" s="111">
        <f>SUMIF('Unit Sales'!$R$10:$R$500,"&lt;"&amp;DH3,'Unit Sales'!$M$10:$M$500)</f>
        <v>0</v>
      </c>
      <c r="DH143" s="111">
        <f>SUMIF('Unit Sales'!$R$10:$R$500,"&lt;"&amp;DI3,'Unit Sales'!$M$10:$M$500)</f>
        <v>0</v>
      </c>
      <c r="DI143" s="111">
        <f>SUMIF('Unit Sales'!$R$10:$R$500,"&lt;"&amp;DJ3,'Unit Sales'!$M$10:$M$500)</f>
        <v>0</v>
      </c>
      <c r="DJ143" s="111">
        <f>SUMIF('Unit Sales'!$R$10:$R$500,"&lt;"&amp;DK3,'Unit Sales'!$M$10:$M$500)</f>
        <v>0</v>
      </c>
      <c r="DK143" s="111">
        <f>SUMIF('Unit Sales'!$R$10:$R$500,"&lt;"&amp;DL3,'Unit Sales'!$M$10:$M$500)</f>
        <v>0</v>
      </c>
      <c r="DL143" s="111">
        <f>SUMIF('Unit Sales'!$R$10:$R$500,"&lt;"&amp;DM3,'Unit Sales'!$M$10:$M$500)</f>
        <v>0</v>
      </c>
      <c r="DM143" s="111">
        <f>SUMIF('Unit Sales'!$R$10:$R$500,"&lt;"&amp;DN3,'Unit Sales'!$M$10:$M$500)</f>
        <v>0</v>
      </c>
      <c r="DN143" s="111">
        <f>SUMIF('Unit Sales'!$R$10:$R$500,"&lt;"&amp;DO3,'Unit Sales'!$M$10:$M$500)</f>
        <v>0</v>
      </c>
      <c r="DO143" s="111">
        <f>SUMIF('Unit Sales'!$R$10:$R$500,"&lt;"&amp;DP3,'Unit Sales'!$M$10:$M$500)</f>
        <v>0</v>
      </c>
      <c r="DP143" s="111">
        <f>SUMIF('Unit Sales'!$R$10:$R$500,"&lt;"&amp;DQ3,'Unit Sales'!$M$10:$M$500)</f>
        <v>0</v>
      </c>
      <c r="DQ143" s="111">
        <f>SUMIF('Unit Sales'!$R$10:$R$500,"&lt;"&amp;DR3,'Unit Sales'!$M$10:$M$500)</f>
        <v>0</v>
      </c>
      <c r="DR143" s="111">
        <f>SUMIF('Unit Sales'!$R$10:$R$500,"&lt;"&amp;DS3,'Unit Sales'!$M$10:$M$500)</f>
        <v>0</v>
      </c>
      <c r="DS143" s="111">
        <f>SUMIF('Unit Sales'!$R$10:$R$500,"&lt;"&amp;DT3,'Unit Sales'!$M$10:$M$500)</f>
        <v>0</v>
      </c>
      <c r="DT143" s="111">
        <f>SUMIF('Unit Sales'!$R$10:$R$500,"&lt;"&amp;DU3,'Unit Sales'!$M$10:$M$500)</f>
        <v>0</v>
      </c>
    </row>
    <row r="144" spans="2:124" hidden="1" outlineLevel="1" x14ac:dyDescent="0.3">
      <c r="B144" s="114" t="s">
        <v>489</v>
      </c>
      <c r="C144" s="118"/>
      <c r="D144" s="115"/>
      <c r="E144" s="111">
        <f>E142-E143</f>
        <v>0</v>
      </c>
      <c r="F144" s="111">
        <f>F142-F143</f>
        <v>0</v>
      </c>
      <c r="G144" s="111">
        <f t="shared" ref="G144:S144" si="811">G142-G143</f>
        <v>0</v>
      </c>
      <c r="H144" s="111">
        <f t="shared" si="811"/>
        <v>0</v>
      </c>
      <c r="I144" s="111">
        <f t="shared" si="811"/>
        <v>0</v>
      </c>
      <c r="J144" s="111">
        <f t="shared" si="811"/>
        <v>0</v>
      </c>
      <c r="K144" s="111">
        <f t="shared" si="811"/>
        <v>0</v>
      </c>
      <c r="L144" s="111">
        <f t="shared" si="811"/>
        <v>0</v>
      </c>
      <c r="M144" s="111">
        <f t="shared" si="811"/>
        <v>0</v>
      </c>
      <c r="N144" s="111">
        <f t="shared" si="811"/>
        <v>0</v>
      </c>
      <c r="O144" s="111">
        <f t="shared" si="811"/>
        <v>0</v>
      </c>
      <c r="P144" s="111">
        <f t="shared" si="811"/>
        <v>0</v>
      </c>
      <c r="Q144" s="111">
        <f t="shared" si="811"/>
        <v>0</v>
      </c>
      <c r="R144" s="111">
        <f t="shared" si="811"/>
        <v>0</v>
      </c>
      <c r="S144" s="111">
        <f t="shared" si="811"/>
        <v>0</v>
      </c>
      <c r="T144" s="111">
        <f t="shared" ref="T144" si="812">T142-T143</f>
        <v>0</v>
      </c>
      <c r="U144" s="111">
        <f t="shared" ref="U144" si="813">U142-U143</f>
        <v>0</v>
      </c>
      <c r="V144" s="111">
        <f t="shared" ref="V144" si="814">V142-V143</f>
        <v>0</v>
      </c>
      <c r="W144" s="111">
        <f t="shared" ref="W144" si="815">W142-W143</f>
        <v>0</v>
      </c>
      <c r="X144" s="111">
        <f t="shared" ref="X144" si="816">X142-X143</f>
        <v>0</v>
      </c>
      <c r="Y144" s="111">
        <f t="shared" ref="Y144" si="817">Y142-Y143</f>
        <v>0</v>
      </c>
      <c r="Z144" s="111">
        <f t="shared" ref="Z144" si="818">Z142-Z143</f>
        <v>0</v>
      </c>
      <c r="AA144" s="111">
        <f t="shared" ref="AA144" si="819">AA142-AA143</f>
        <v>0</v>
      </c>
      <c r="AB144" s="111">
        <f t="shared" ref="AB144" si="820">AB142-AB143</f>
        <v>0</v>
      </c>
      <c r="AC144" s="111">
        <f t="shared" ref="AC144" si="821">AC142-AC143</f>
        <v>0</v>
      </c>
      <c r="AD144" s="111">
        <f t="shared" ref="AD144" si="822">AD142-AD143</f>
        <v>0</v>
      </c>
      <c r="AE144" s="111">
        <f t="shared" ref="AE144:AF144" si="823">AE142-AE143</f>
        <v>0</v>
      </c>
      <c r="AF144" s="111">
        <f t="shared" si="823"/>
        <v>0</v>
      </c>
      <c r="AG144" s="111">
        <f t="shared" ref="AG144" si="824">AG142-AG143</f>
        <v>0</v>
      </c>
      <c r="AH144" s="111">
        <f t="shared" ref="AH144" si="825">AH142-AH143</f>
        <v>0</v>
      </c>
      <c r="AI144" s="111">
        <f t="shared" ref="AI144" si="826">AI142-AI143</f>
        <v>0</v>
      </c>
      <c r="AJ144" s="111">
        <f t="shared" ref="AJ144" si="827">AJ142-AJ143</f>
        <v>0</v>
      </c>
      <c r="AK144" s="111">
        <f t="shared" ref="AK144" si="828">AK142-AK143</f>
        <v>0</v>
      </c>
      <c r="AL144" s="111">
        <f t="shared" ref="AL144" si="829">AL142-AL143</f>
        <v>0</v>
      </c>
      <c r="AM144" s="111">
        <f t="shared" ref="AM144" si="830">AM142-AM143</f>
        <v>0</v>
      </c>
      <c r="AN144" s="111">
        <f t="shared" ref="AN144" si="831">AN142-AN143</f>
        <v>0</v>
      </c>
      <c r="AO144" s="111">
        <f t="shared" ref="AO144" si="832">AO142-AO143</f>
        <v>0</v>
      </c>
      <c r="AP144" s="111">
        <f t="shared" ref="AP144" si="833">AP142-AP143</f>
        <v>0</v>
      </c>
      <c r="AQ144" s="111">
        <f t="shared" ref="AQ144" si="834">AQ142-AQ143</f>
        <v>0</v>
      </c>
      <c r="AR144" s="111">
        <f t="shared" ref="AR144:AS144" si="835">AR142-AR143</f>
        <v>0</v>
      </c>
      <c r="AS144" s="111">
        <f t="shared" si="835"/>
        <v>0</v>
      </c>
      <c r="AT144" s="111">
        <f t="shared" ref="AT144" si="836">AT142-AT143</f>
        <v>0</v>
      </c>
      <c r="AU144" s="111">
        <f t="shared" ref="AU144" si="837">AU142-AU143</f>
        <v>0</v>
      </c>
      <c r="AV144" s="111">
        <f t="shared" ref="AV144" si="838">AV142-AV143</f>
        <v>0</v>
      </c>
      <c r="AW144" s="111">
        <f t="shared" ref="AW144" si="839">AW142-AW143</f>
        <v>0</v>
      </c>
      <c r="AX144" s="111">
        <f t="shared" ref="AX144" si="840">AX142-AX143</f>
        <v>0</v>
      </c>
      <c r="AY144" s="111">
        <f t="shared" ref="AY144" si="841">AY142-AY143</f>
        <v>0</v>
      </c>
      <c r="AZ144" s="111">
        <f t="shared" ref="AZ144" si="842">AZ142-AZ143</f>
        <v>0</v>
      </c>
      <c r="BA144" s="111">
        <f t="shared" ref="BA144" si="843">BA142-BA143</f>
        <v>0</v>
      </c>
      <c r="BB144" s="111">
        <f t="shared" ref="BB144" si="844">BB142-BB143</f>
        <v>0</v>
      </c>
      <c r="BC144" s="111">
        <f t="shared" ref="BC144" si="845">BC142-BC143</f>
        <v>0</v>
      </c>
      <c r="BD144" s="111">
        <f t="shared" ref="BD144" si="846">BD142-BD143</f>
        <v>0</v>
      </c>
      <c r="BE144" s="111">
        <f t="shared" ref="BE144:BF144" si="847">BE142-BE143</f>
        <v>0</v>
      </c>
      <c r="BF144" s="111">
        <f t="shared" si="847"/>
        <v>0</v>
      </c>
      <c r="BG144" s="111">
        <f t="shared" ref="BG144" si="848">BG142-BG143</f>
        <v>0</v>
      </c>
      <c r="BH144" s="111">
        <f t="shared" ref="BH144" si="849">BH142-BH143</f>
        <v>0</v>
      </c>
      <c r="BI144" s="111">
        <f t="shared" ref="BI144" si="850">BI142-BI143</f>
        <v>0</v>
      </c>
      <c r="BJ144" s="111">
        <f t="shared" ref="BJ144" si="851">BJ142-BJ143</f>
        <v>0</v>
      </c>
      <c r="BK144" s="111">
        <f t="shared" ref="BK144:DT144" si="852">BK142-BK143</f>
        <v>0</v>
      </c>
      <c r="BL144" s="111">
        <f t="shared" si="852"/>
        <v>0</v>
      </c>
      <c r="BM144" s="111">
        <f t="shared" si="852"/>
        <v>0</v>
      </c>
      <c r="BN144" s="111">
        <f t="shared" ref="BN144" si="853">BN142-BN143</f>
        <v>0</v>
      </c>
      <c r="BO144" s="111">
        <f t="shared" si="852"/>
        <v>0</v>
      </c>
      <c r="BP144" s="111">
        <f t="shared" si="852"/>
        <v>0</v>
      </c>
      <c r="BQ144" s="111">
        <f t="shared" ref="BQ144" si="854">BQ142-BQ143</f>
        <v>0</v>
      </c>
      <c r="BR144" s="111">
        <f t="shared" si="852"/>
        <v>0</v>
      </c>
      <c r="BS144" s="111">
        <f t="shared" si="852"/>
        <v>0</v>
      </c>
      <c r="BT144" s="111">
        <f t="shared" ref="BT144" si="855">BT142-BT143</f>
        <v>0</v>
      </c>
      <c r="BU144" s="111">
        <f t="shared" si="852"/>
        <v>0</v>
      </c>
      <c r="BV144" s="111">
        <f t="shared" si="852"/>
        <v>0</v>
      </c>
      <c r="BW144" s="111">
        <f t="shared" ref="BW144" si="856">BW142-BW143</f>
        <v>0</v>
      </c>
      <c r="BX144" s="111">
        <f t="shared" si="852"/>
        <v>0</v>
      </c>
      <c r="BY144" s="111">
        <f t="shared" si="852"/>
        <v>0</v>
      </c>
      <c r="BZ144" s="111">
        <f t="shared" ref="BZ144" si="857">BZ142-BZ143</f>
        <v>0</v>
      </c>
      <c r="CA144" s="111">
        <f t="shared" si="852"/>
        <v>0</v>
      </c>
      <c r="CB144" s="111">
        <f t="shared" si="852"/>
        <v>0</v>
      </c>
      <c r="CC144" s="111">
        <f t="shared" ref="CC144" si="858">CC142-CC143</f>
        <v>0</v>
      </c>
      <c r="CD144" s="111">
        <f t="shared" si="852"/>
        <v>0</v>
      </c>
      <c r="CE144" s="111">
        <f t="shared" si="852"/>
        <v>0</v>
      </c>
      <c r="CF144" s="111">
        <f t="shared" ref="CF144" si="859">CF142-CF143</f>
        <v>0</v>
      </c>
      <c r="CG144" s="111">
        <f t="shared" si="852"/>
        <v>0</v>
      </c>
      <c r="CH144" s="111">
        <f t="shared" si="852"/>
        <v>0</v>
      </c>
      <c r="CI144" s="111">
        <f t="shared" ref="CI144" si="860">CI142-CI143</f>
        <v>0</v>
      </c>
      <c r="CJ144" s="111">
        <f t="shared" si="852"/>
        <v>0</v>
      </c>
      <c r="CK144" s="111">
        <f t="shared" si="852"/>
        <v>0</v>
      </c>
      <c r="CL144" s="111">
        <f t="shared" ref="CL144" si="861">CL142-CL143</f>
        <v>0</v>
      </c>
      <c r="CM144" s="111">
        <f t="shared" si="852"/>
        <v>0</v>
      </c>
      <c r="CN144" s="111">
        <f t="shared" si="852"/>
        <v>0</v>
      </c>
      <c r="CO144" s="111">
        <f t="shared" ref="CO144" si="862">CO142-CO143</f>
        <v>0</v>
      </c>
      <c r="CP144" s="111">
        <f t="shared" si="852"/>
        <v>0</v>
      </c>
      <c r="CQ144" s="111">
        <f t="shared" si="852"/>
        <v>0</v>
      </c>
      <c r="CR144" s="111">
        <f t="shared" ref="CR144" si="863">CR142-CR143</f>
        <v>0</v>
      </c>
      <c r="CS144" s="111">
        <f t="shared" si="852"/>
        <v>0</v>
      </c>
      <c r="CT144" s="111">
        <f t="shared" si="852"/>
        <v>0</v>
      </c>
      <c r="CU144" s="111">
        <f t="shared" ref="CU144" si="864">CU142-CU143</f>
        <v>0</v>
      </c>
      <c r="CV144" s="111">
        <f t="shared" si="852"/>
        <v>0</v>
      </c>
      <c r="CW144" s="111">
        <f t="shared" si="852"/>
        <v>0</v>
      </c>
      <c r="CX144" s="111">
        <f t="shared" ref="CX144" si="865">CX142-CX143</f>
        <v>0</v>
      </c>
      <c r="CY144" s="111">
        <f t="shared" si="852"/>
        <v>0</v>
      </c>
      <c r="CZ144" s="111">
        <f t="shared" si="852"/>
        <v>0</v>
      </c>
      <c r="DA144" s="111">
        <f t="shared" ref="DA144" si="866">DA142-DA143</f>
        <v>0</v>
      </c>
      <c r="DB144" s="111">
        <f t="shared" si="852"/>
        <v>0</v>
      </c>
      <c r="DC144" s="111">
        <f t="shared" si="852"/>
        <v>0</v>
      </c>
      <c r="DD144" s="111">
        <f t="shared" ref="DD144" si="867">DD142-DD143</f>
        <v>0</v>
      </c>
      <c r="DE144" s="111">
        <f t="shared" si="852"/>
        <v>0</v>
      </c>
      <c r="DF144" s="111">
        <f t="shared" si="852"/>
        <v>0</v>
      </c>
      <c r="DG144" s="111">
        <f t="shared" ref="DG144" si="868">DG142-DG143</f>
        <v>0</v>
      </c>
      <c r="DH144" s="111">
        <f t="shared" si="852"/>
        <v>0</v>
      </c>
      <c r="DI144" s="111">
        <f t="shared" si="852"/>
        <v>0</v>
      </c>
      <c r="DJ144" s="111">
        <f t="shared" ref="DJ144" si="869">DJ142-DJ143</f>
        <v>0</v>
      </c>
      <c r="DK144" s="111">
        <f t="shared" si="852"/>
        <v>0</v>
      </c>
      <c r="DL144" s="111">
        <f t="shared" si="852"/>
        <v>0</v>
      </c>
      <c r="DM144" s="111">
        <f t="shared" ref="DM144" si="870">DM142-DM143</f>
        <v>0</v>
      </c>
      <c r="DN144" s="111">
        <f t="shared" si="852"/>
        <v>0</v>
      </c>
      <c r="DO144" s="111">
        <f t="shared" si="852"/>
        <v>0</v>
      </c>
      <c r="DP144" s="111">
        <f t="shared" ref="DP144" si="871">DP142-DP143</f>
        <v>0</v>
      </c>
      <c r="DQ144" s="111">
        <f t="shared" si="852"/>
        <v>0</v>
      </c>
      <c r="DR144" s="111">
        <f t="shared" si="852"/>
        <v>0</v>
      </c>
      <c r="DS144" s="111">
        <f t="shared" ref="DS144" si="872">DS142-DS143</f>
        <v>0</v>
      </c>
      <c r="DT144" s="111">
        <f t="shared" si="852"/>
        <v>0</v>
      </c>
    </row>
    <row r="145" spans="2:124" hidden="1" outlineLevel="1" x14ac:dyDescent="0.3">
      <c r="B145" s="114"/>
      <c r="C145" s="118"/>
      <c r="D145" s="115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11"/>
      <c r="CO145" s="111"/>
      <c r="CP145" s="111"/>
      <c r="CQ145" s="111"/>
      <c r="CR145" s="111"/>
      <c r="CS145" s="111"/>
      <c r="CT145" s="111"/>
      <c r="CU145" s="111"/>
      <c r="CV145" s="111"/>
      <c r="CW145" s="111"/>
      <c r="CX145" s="111"/>
      <c r="CY145" s="111"/>
      <c r="CZ145" s="111"/>
      <c r="DA145" s="111"/>
      <c r="DB145" s="111"/>
      <c r="DC145" s="111"/>
      <c r="DD145" s="111"/>
      <c r="DE145" s="111"/>
      <c r="DF145" s="111"/>
      <c r="DG145" s="111"/>
      <c r="DH145" s="111"/>
      <c r="DI145" s="111"/>
      <c r="DJ145" s="111"/>
      <c r="DK145" s="111"/>
      <c r="DL145" s="111"/>
      <c r="DM145" s="111"/>
      <c r="DN145" s="111"/>
      <c r="DO145" s="111"/>
      <c r="DP145" s="111"/>
      <c r="DQ145" s="111"/>
      <c r="DR145" s="111"/>
      <c r="DS145" s="111"/>
      <c r="DT145" s="111"/>
    </row>
    <row r="146" spans="2:124" hidden="1" outlineLevel="1" x14ac:dyDescent="0.3">
      <c r="B146" s="216" t="s">
        <v>478</v>
      </c>
      <c r="C146" s="118"/>
      <c r="D146" s="115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1"/>
      <c r="BF146" s="111"/>
      <c r="BG146" s="111"/>
      <c r="BH146" s="111"/>
      <c r="BI146" s="111"/>
      <c r="BJ146" s="111"/>
      <c r="BK146" s="111"/>
      <c r="BL146" s="111"/>
      <c r="BM146" s="111"/>
      <c r="BN146" s="111"/>
      <c r="BO146" s="111"/>
      <c r="BP146" s="111"/>
      <c r="BQ146" s="111"/>
      <c r="BR146" s="111"/>
      <c r="BS146" s="111"/>
      <c r="BT146" s="111"/>
      <c r="BU146" s="111"/>
      <c r="BV146" s="111"/>
      <c r="BW146" s="111"/>
      <c r="BX146" s="111"/>
      <c r="BY146" s="111"/>
      <c r="BZ146" s="111"/>
      <c r="CA146" s="111"/>
      <c r="CB146" s="111"/>
      <c r="CC146" s="111"/>
      <c r="CD146" s="111"/>
      <c r="CE146" s="111"/>
      <c r="CF146" s="111"/>
      <c r="CG146" s="111"/>
      <c r="CH146" s="111"/>
      <c r="CI146" s="111"/>
      <c r="CJ146" s="111"/>
      <c r="CK146" s="111"/>
      <c r="CL146" s="111"/>
      <c r="CM146" s="111"/>
      <c r="CN146" s="111"/>
      <c r="CO146" s="111"/>
      <c r="CP146" s="111"/>
      <c r="CQ146" s="111"/>
      <c r="CR146" s="111"/>
      <c r="CS146" s="111"/>
      <c r="CT146" s="111"/>
      <c r="CU146" s="111"/>
      <c r="CV146" s="111"/>
      <c r="CW146" s="111"/>
      <c r="CX146" s="111"/>
      <c r="CY146" s="111"/>
      <c r="CZ146" s="111"/>
      <c r="DA146" s="111"/>
      <c r="DB146" s="111"/>
      <c r="DC146" s="111"/>
      <c r="DD146" s="111"/>
      <c r="DE146" s="111"/>
      <c r="DF146" s="111"/>
      <c r="DG146" s="111"/>
      <c r="DH146" s="111"/>
      <c r="DI146" s="111"/>
      <c r="DJ146" s="111"/>
      <c r="DK146" s="111"/>
      <c r="DL146" s="111"/>
      <c r="DM146" s="111"/>
      <c r="DN146" s="111"/>
      <c r="DO146" s="111"/>
      <c r="DP146" s="111"/>
      <c r="DQ146" s="111"/>
      <c r="DR146" s="111"/>
      <c r="DS146" s="111"/>
      <c r="DT146" s="111"/>
    </row>
    <row r="147" spans="2:124" hidden="1" outlineLevel="1" x14ac:dyDescent="0.3">
      <c r="B147" s="114" t="s">
        <v>490</v>
      </c>
      <c r="C147" s="118"/>
      <c r="D147" s="115"/>
      <c r="E147" s="111">
        <f>SUMIF('Security upload'!$R:$R,"&lt;"&amp;F3,'Security upload'!$P:$P)</f>
        <v>0</v>
      </c>
      <c r="F147" s="111">
        <f>SUMIF('Security upload'!$R:$R,"&lt;"&amp;G3,'Security upload'!$P:$P)</f>
        <v>0</v>
      </c>
      <c r="G147" s="111">
        <f>SUMIF('Security upload'!$R:$R,"&lt;"&amp;H3,'Security upload'!$P:$P)</f>
        <v>0</v>
      </c>
      <c r="H147" s="111">
        <f>SUMIF('Security upload'!$R:$R,"&lt;"&amp;I3,'Security upload'!$P:$P)</f>
        <v>0</v>
      </c>
      <c r="I147" s="111">
        <f>SUMIF('Security upload'!$R:$R,"&lt;"&amp;J3,'Security upload'!$P:$P)</f>
        <v>0</v>
      </c>
      <c r="J147" s="111">
        <f>SUMIF('Security upload'!$R:$R,"&lt;"&amp;K3,'Security upload'!$P:$P)</f>
        <v>0</v>
      </c>
      <c r="K147" s="111">
        <f>SUMIF('Security upload'!$R:$R,"&lt;"&amp;L3,'Security upload'!$P:$P)</f>
        <v>0</v>
      </c>
      <c r="L147" s="111">
        <f>SUMIF('Security upload'!$R:$R,"&lt;"&amp;M3,'Security upload'!$P:$P)</f>
        <v>0</v>
      </c>
      <c r="M147" s="111">
        <f>SUMIF('Security upload'!$R:$R,"&lt;"&amp;N3,'Security upload'!$P:$P)</f>
        <v>0</v>
      </c>
      <c r="N147" s="111">
        <f>SUMIF('Security upload'!$R:$R,"&lt;"&amp;O3,'Security upload'!$P:$P)</f>
        <v>0</v>
      </c>
      <c r="O147" s="111">
        <f>SUMIF('Security upload'!$R:$R,"&lt;"&amp;P3,'Security upload'!$P:$P)</f>
        <v>0</v>
      </c>
      <c r="P147" s="111">
        <f>SUMIF('Security upload'!$R:$R,"&lt;"&amp;Q3,'Security upload'!$P:$P)</f>
        <v>0</v>
      </c>
      <c r="Q147" s="111">
        <f>SUMIF('Security upload'!$R:$R,"&lt;"&amp;R3,'Security upload'!$P:$P)</f>
        <v>0</v>
      </c>
      <c r="R147" s="111">
        <f>SUMIF('Security upload'!$R:$R,"&lt;"&amp;S3,'Security upload'!$P:$P)</f>
        <v>0</v>
      </c>
      <c r="S147" s="111">
        <f>SUMIF('Security upload'!$R:$R,"&lt;"&amp;T3,'Security upload'!$P:$P)</f>
        <v>0</v>
      </c>
      <c r="T147" s="111">
        <f>SUMIF('Security upload'!$R:$R,"&lt;"&amp;U3,'Security upload'!$P:$P)</f>
        <v>0</v>
      </c>
      <c r="U147" s="111">
        <f>SUMIF('Security upload'!$R:$R,"&lt;"&amp;V3,'Security upload'!$P:$P)</f>
        <v>0</v>
      </c>
      <c r="V147" s="111">
        <f>SUMIF('Security upload'!$R:$R,"&lt;"&amp;W3,'Security upload'!$P:$P)</f>
        <v>0</v>
      </c>
      <c r="W147" s="111">
        <f>SUMIF('Security upload'!$R:$R,"&lt;"&amp;X3,'Security upload'!$P:$P)</f>
        <v>0</v>
      </c>
      <c r="X147" s="111">
        <f>SUMIF('Security upload'!$R:$R,"&lt;"&amp;Y3,'Security upload'!$P:$P)</f>
        <v>0</v>
      </c>
      <c r="Y147" s="111">
        <f>SUMIF('Security upload'!$R:$R,"&lt;"&amp;Z3,'Security upload'!$P:$P)</f>
        <v>0</v>
      </c>
      <c r="Z147" s="111">
        <f>SUMIF('Security upload'!$R:$R,"&lt;"&amp;AA3,'Security upload'!$P:$P)</f>
        <v>0</v>
      </c>
      <c r="AA147" s="111">
        <f>SUMIF('Security upload'!$R:$R,"&lt;"&amp;AB3,'Security upload'!$P:$P)</f>
        <v>0</v>
      </c>
      <c r="AB147" s="111">
        <f>SUMIF('Security upload'!$R:$R,"&lt;"&amp;AC3,'Security upload'!$P:$P)</f>
        <v>0</v>
      </c>
      <c r="AC147" s="111">
        <f>SUMIF('Security upload'!$R:$R,"&lt;"&amp;AD3,'Security upload'!$P:$P)</f>
        <v>0</v>
      </c>
      <c r="AD147" s="111">
        <f>SUMIF('Security upload'!$R:$R,"&lt;"&amp;AE3,'Security upload'!$P:$P)</f>
        <v>0</v>
      </c>
      <c r="AE147" s="111">
        <f>SUMIF('Security upload'!$R:$R,"&lt;"&amp;AF3,'Security upload'!$P:$P)</f>
        <v>0</v>
      </c>
      <c r="AF147" s="111">
        <f>SUMIF('Security upload'!$R:$R,"&lt;"&amp;AG3,'Security upload'!$P:$P)</f>
        <v>0</v>
      </c>
      <c r="AG147" s="111">
        <f>SUMIF('Security upload'!$R:$R,"&lt;"&amp;AH3,'Security upload'!$P:$P)</f>
        <v>0</v>
      </c>
      <c r="AH147" s="111">
        <f>SUMIF('Security upload'!$R:$R,"&lt;"&amp;AI3,'Security upload'!$P:$P)</f>
        <v>0</v>
      </c>
      <c r="AI147" s="111">
        <f>SUMIF('Security upload'!$R:$R,"&lt;"&amp;AJ3,'Security upload'!$P:$P)</f>
        <v>0</v>
      </c>
      <c r="AJ147" s="111">
        <f>SUMIF('Security upload'!$R:$R,"&lt;"&amp;AK3,'Security upload'!$P:$P)</f>
        <v>0</v>
      </c>
      <c r="AK147" s="111">
        <f>SUMIF('Security upload'!$R:$R,"&lt;"&amp;AL3,'Security upload'!$P:$P)</f>
        <v>0</v>
      </c>
      <c r="AL147" s="111">
        <f>SUMIF('Security upload'!$R:$R,"&lt;"&amp;AM3,'Security upload'!$P:$P)</f>
        <v>0</v>
      </c>
      <c r="AM147" s="111">
        <f>SUMIF('Security upload'!$R:$R,"&lt;"&amp;AN3,'Security upload'!$P:$P)</f>
        <v>0</v>
      </c>
      <c r="AN147" s="111">
        <f>SUMIF('Security upload'!$R:$R,"&lt;"&amp;AO3,'Security upload'!$P:$P)</f>
        <v>0</v>
      </c>
      <c r="AO147" s="111">
        <f>SUMIF('Security upload'!$R:$R,"&lt;"&amp;AP3,'Security upload'!$P:$P)</f>
        <v>0</v>
      </c>
      <c r="AP147" s="111">
        <f>SUMIF('Security upload'!$R:$R,"&lt;"&amp;AQ3,'Security upload'!$P:$P)</f>
        <v>0</v>
      </c>
      <c r="AQ147" s="111">
        <f>SUMIF('Security upload'!$R:$R,"&lt;"&amp;AR3,'Security upload'!$P:$P)</f>
        <v>0</v>
      </c>
      <c r="AR147" s="111">
        <f>SUMIF('Security upload'!$R:$R,"&lt;"&amp;AS3,'Security upload'!$P:$P)</f>
        <v>0</v>
      </c>
      <c r="AS147" s="111">
        <f>SUMIF('Security upload'!$R:$R,"&lt;"&amp;AT3,'Security upload'!$P:$P)</f>
        <v>0</v>
      </c>
      <c r="AT147" s="111">
        <f>SUMIF('Security upload'!$R:$R,"&lt;"&amp;AU3,'Security upload'!$P:$P)</f>
        <v>0</v>
      </c>
      <c r="AU147" s="111">
        <f>SUMIF('Security upload'!$R:$R,"&lt;"&amp;AV3,'Security upload'!$P:$P)</f>
        <v>0</v>
      </c>
      <c r="AV147" s="111">
        <f>SUMIF('Security upload'!$R:$R,"&lt;"&amp;AW3,'Security upload'!$P:$P)</f>
        <v>0</v>
      </c>
      <c r="AW147" s="111">
        <f>SUMIF('Security upload'!$R:$R,"&lt;"&amp;AX3,'Security upload'!$P:$P)</f>
        <v>0</v>
      </c>
      <c r="AX147" s="111">
        <f>SUMIF('Security upload'!$R:$R,"&lt;"&amp;AY3,'Security upload'!$P:$P)</f>
        <v>0</v>
      </c>
      <c r="AY147" s="111">
        <f>SUMIF('Security upload'!$R:$R,"&lt;"&amp;AZ3,'Security upload'!$P:$P)</f>
        <v>0</v>
      </c>
      <c r="AZ147" s="111">
        <f>SUMIF('Security upload'!$R:$R,"&lt;"&amp;BA3,'Security upload'!$P:$P)</f>
        <v>0</v>
      </c>
      <c r="BA147" s="111">
        <f>SUMIF('Security upload'!$R:$R,"&lt;"&amp;BB3,'Security upload'!$P:$P)</f>
        <v>0</v>
      </c>
      <c r="BB147" s="111">
        <f>SUMIF('Security upload'!$R:$R,"&lt;"&amp;BC3,'Security upload'!$P:$P)</f>
        <v>0</v>
      </c>
      <c r="BC147" s="111">
        <f>SUMIF('Security upload'!$R:$R,"&lt;"&amp;BD3,'Security upload'!$P:$P)</f>
        <v>0</v>
      </c>
      <c r="BD147" s="111">
        <f>SUMIF('Security upload'!$R:$R,"&lt;"&amp;BE3,'Security upload'!$P:$P)</f>
        <v>0</v>
      </c>
      <c r="BE147" s="111">
        <f>SUMIF('Security upload'!$R:$R,"&lt;"&amp;BF3,'Security upload'!$P:$P)</f>
        <v>0</v>
      </c>
      <c r="BF147" s="111">
        <f>SUMIF('Security upload'!$R:$R,"&lt;"&amp;BG3,'Security upload'!$P:$P)</f>
        <v>0</v>
      </c>
      <c r="BG147" s="111">
        <f>SUMIF('Security upload'!$R:$R,"&lt;"&amp;BH3,'Security upload'!$P:$P)</f>
        <v>0</v>
      </c>
      <c r="BH147" s="111">
        <f>SUMIF('Security upload'!$R:$R,"&lt;"&amp;BI3,'Security upload'!$P:$P)</f>
        <v>0</v>
      </c>
      <c r="BI147" s="111">
        <f>SUMIF('Security upload'!$R:$R,"&lt;"&amp;BJ3,'Security upload'!$P:$P)</f>
        <v>0</v>
      </c>
      <c r="BJ147" s="111">
        <f>SUMIF('Security upload'!$R:$R,"&lt;"&amp;BK3,'Security upload'!$P:$P)</f>
        <v>0</v>
      </c>
      <c r="BK147" s="111">
        <f>SUMIF('Security upload'!$R:$R,"&lt;"&amp;BL3,'Security upload'!$P:$P)</f>
        <v>0</v>
      </c>
      <c r="BL147" s="111">
        <f>SUMIF('Security upload'!$R:$R,"&lt;"&amp;BM3,'Security upload'!$P:$P)</f>
        <v>0</v>
      </c>
      <c r="BM147" s="111">
        <f>SUMIF('Security upload'!$R:$R,"&lt;"&amp;BN3,'Security upload'!$P:$P)</f>
        <v>0</v>
      </c>
      <c r="BN147" s="111">
        <f>SUMIF('Security upload'!$R:$R,"&lt;"&amp;BO3,'Security upload'!$P:$P)</f>
        <v>0</v>
      </c>
      <c r="BO147" s="111">
        <f>SUMIF('Security upload'!$R:$R,"&lt;"&amp;BP3,'Security upload'!$P:$P)</f>
        <v>0</v>
      </c>
      <c r="BP147" s="111">
        <f>SUMIF('Security upload'!$R:$R,"&lt;"&amp;BQ3,'Security upload'!$P:$P)</f>
        <v>0</v>
      </c>
      <c r="BQ147" s="111">
        <f>SUMIF('Security upload'!$R:$R,"&lt;"&amp;BR3,'Security upload'!$P:$P)</f>
        <v>0</v>
      </c>
      <c r="BR147" s="111">
        <f>SUMIF('Security upload'!$R:$R,"&lt;"&amp;BS3,'Security upload'!$P:$P)</f>
        <v>0</v>
      </c>
      <c r="BS147" s="111">
        <f>SUMIF('Security upload'!$R:$R,"&lt;"&amp;BT3,'Security upload'!$P:$P)</f>
        <v>0</v>
      </c>
      <c r="BT147" s="111">
        <f>SUMIF('Security upload'!$R:$R,"&lt;"&amp;BU3,'Security upload'!$P:$P)</f>
        <v>0</v>
      </c>
      <c r="BU147" s="111">
        <f>SUMIF('Security upload'!$R:$R,"&lt;"&amp;BV3,'Security upload'!$P:$P)</f>
        <v>0</v>
      </c>
      <c r="BV147" s="111">
        <f>SUMIF('Security upload'!$R:$R,"&lt;"&amp;BW3,'Security upload'!$P:$P)</f>
        <v>0</v>
      </c>
      <c r="BW147" s="111">
        <f>SUMIF('Security upload'!$R:$R,"&lt;"&amp;BX3,'Security upload'!$P:$P)</f>
        <v>0</v>
      </c>
      <c r="BX147" s="111">
        <f>SUMIF('Security upload'!$R:$R,"&lt;"&amp;BY3,'Security upload'!$P:$P)</f>
        <v>0</v>
      </c>
      <c r="BY147" s="111">
        <f>SUMIF('Security upload'!$R:$R,"&lt;"&amp;BZ3,'Security upload'!$P:$P)</f>
        <v>0</v>
      </c>
      <c r="BZ147" s="111">
        <f>SUMIF('Security upload'!$R:$R,"&lt;"&amp;CA3,'Security upload'!$P:$P)</f>
        <v>0</v>
      </c>
      <c r="CA147" s="111">
        <f>SUMIF('Security upload'!$R:$R,"&lt;"&amp;CB3,'Security upload'!$P:$P)</f>
        <v>0</v>
      </c>
      <c r="CB147" s="111">
        <f>SUMIF('Security upload'!$R:$R,"&lt;"&amp;CC3,'Security upload'!$P:$P)</f>
        <v>0</v>
      </c>
      <c r="CC147" s="111">
        <f>SUMIF('Security upload'!$R:$R,"&lt;"&amp;CD3,'Security upload'!$P:$P)</f>
        <v>0</v>
      </c>
      <c r="CD147" s="111">
        <f>SUMIF('Security upload'!$R:$R,"&lt;"&amp;CE3,'Security upload'!$P:$P)</f>
        <v>0</v>
      </c>
      <c r="CE147" s="111">
        <f>SUMIF('Security upload'!$R:$R,"&lt;"&amp;CF3,'Security upload'!$P:$P)</f>
        <v>0</v>
      </c>
      <c r="CF147" s="111">
        <f>SUMIF('Security upload'!$R:$R,"&lt;"&amp;CG3,'Security upload'!$P:$P)</f>
        <v>0</v>
      </c>
      <c r="CG147" s="111">
        <f>SUMIF('Security upload'!$R:$R,"&lt;"&amp;CH3,'Security upload'!$P:$P)</f>
        <v>0</v>
      </c>
      <c r="CH147" s="111">
        <f>SUMIF('Security upload'!$R:$R,"&lt;"&amp;CI3,'Security upload'!$P:$P)</f>
        <v>0</v>
      </c>
      <c r="CI147" s="111">
        <f>SUMIF('Security upload'!$R:$R,"&lt;"&amp;CJ3,'Security upload'!$P:$P)</f>
        <v>0</v>
      </c>
      <c r="CJ147" s="111">
        <f>SUMIF('Security upload'!$R:$R,"&lt;"&amp;CK3,'Security upload'!$P:$P)</f>
        <v>0</v>
      </c>
      <c r="CK147" s="111">
        <f>SUMIF('Security upload'!$R:$R,"&lt;"&amp;CL3,'Security upload'!$P:$P)</f>
        <v>0</v>
      </c>
      <c r="CL147" s="111">
        <f>SUMIF('Security upload'!$R:$R,"&lt;"&amp;CM3,'Security upload'!$P:$P)</f>
        <v>0</v>
      </c>
      <c r="CM147" s="111">
        <f>SUMIF('Security upload'!$R:$R,"&lt;"&amp;CN3,'Security upload'!$P:$P)</f>
        <v>0</v>
      </c>
      <c r="CN147" s="111">
        <f>SUMIF('Security upload'!$R:$R,"&lt;"&amp;CO3,'Security upload'!$P:$P)</f>
        <v>0</v>
      </c>
      <c r="CO147" s="111">
        <f>SUMIF('Security upload'!$R:$R,"&lt;"&amp;CP3,'Security upload'!$P:$P)</f>
        <v>0</v>
      </c>
      <c r="CP147" s="111">
        <f>SUMIF('Security upload'!$R:$R,"&lt;"&amp;CQ3,'Security upload'!$P:$P)</f>
        <v>0</v>
      </c>
      <c r="CQ147" s="111">
        <f>SUMIF('Security upload'!$R:$R,"&lt;"&amp;CR3,'Security upload'!$P:$P)</f>
        <v>0</v>
      </c>
      <c r="CR147" s="111">
        <f>SUMIF('Security upload'!$R:$R,"&lt;"&amp;CS3,'Security upload'!$P:$P)</f>
        <v>0</v>
      </c>
      <c r="CS147" s="111">
        <f>SUMIF('Security upload'!$R:$R,"&lt;"&amp;CT3,'Security upload'!$P:$P)</f>
        <v>0</v>
      </c>
      <c r="CT147" s="111">
        <f>SUMIF('Security upload'!$R:$R,"&lt;"&amp;CU3,'Security upload'!$P:$P)</f>
        <v>0</v>
      </c>
      <c r="CU147" s="111">
        <f>SUMIF('Security upload'!$R:$R,"&lt;"&amp;CV3,'Security upload'!$P:$P)</f>
        <v>0</v>
      </c>
      <c r="CV147" s="111">
        <f>SUMIF('Security upload'!$R:$R,"&lt;"&amp;CW3,'Security upload'!$P:$P)</f>
        <v>0</v>
      </c>
      <c r="CW147" s="111">
        <f>SUMIF('Security upload'!$R:$R,"&lt;"&amp;CX3,'Security upload'!$P:$P)</f>
        <v>0</v>
      </c>
      <c r="CX147" s="111">
        <f>SUMIF('Security upload'!$R:$R,"&lt;"&amp;CY3,'Security upload'!$P:$P)</f>
        <v>0</v>
      </c>
      <c r="CY147" s="111">
        <f>SUMIF('Security upload'!$R:$R,"&lt;"&amp;CZ3,'Security upload'!$P:$P)</f>
        <v>0</v>
      </c>
      <c r="CZ147" s="111">
        <f>SUMIF('Security upload'!$R:$R,"&lt;"&amp;DA3,'Security upload'!$P:$P)</f>
        <v>0</v>
      </c>
      <c r="DA147" s="111">
        <f>SUMIF('Security upload'!$R:$R,"&lt;"&amp;DB3,'Security upload'!$P:$P)</f>
        <v>0</v>
      </c>
      <c r="DB147" s="111">
        <f>SUMIF('Security upload'!$R:$R,"&lt;"&amp;DC3,'Security upload'!$P:$P)</f>
        <v>0</v>
      </c>
      <c r="DC147" s="111">
        <f>SUMIF('Security upload'!$R:$R,"&lt;"&amp;DD3,'Security upload'!$P:$P)</f>
        <v>0</v>
      </c>
      <c r="DD147" s="111">
        <f>SUMIF('Security upload'!$R:$R,"&lt;"&amp;DE3,'Security upload'!$P:$P)</f>
        <v>0</v>
      </c>
      <c r="DE147" s="111">
        <f>SUMIF('Security upload'!$R:$R,"&lt;"&amp;DF3,'Security upload'!$P:$P)</f>
        <v>0</v>
      </c>
      <c r="DF147" s="111">
        <f>SUMIF('Security upload'!$R:$R,"&lt;"&amp;DG3,'Security upload'!$P:$P)</f>
        <v>0</v>
      </c>
      <c r="DG147" s="111">
        <f>SUMIF('Security upload'!$R:$R,"&lt;"&amp;DH3,'Security upload'!$P:$P)</f>
        <v>0</v>
      </c>
      <c r="DH147" s="111">
        <f>SUMIF('Security upload'!$R:$R,"&lt;"&amp;DI3,'Security upload'!$P:$P)</f>
        <v>0</v>
      </c>
      <c r="DI147" s="111">
        <f>SUMIF('Security upload'!$R:$R,"&lt;"&amp;DJ3,'Security upload'!$P:$P)</f>
        <v>0</v>
      </c>
      <c r="DJ147" s="111">
        <f>SUMIF('Security upload'!$R:$R,"&lt;"&amp;DK3,'Security upload'!$P:$P)</f>
        <v>0</v>
      </c>
      <c r="DK147" s="111">
        <f>SUMIF('Security upload'!$R:$R,"&lt;"&amp;DL3,'Security upload'!$P:$P)</f>
        <v>0</v>
      </c>
      <c r="DL147" s="111">
        <f>SUMIF('Security upload'!$R:$R,"&lt;"&amp;DM3,'Security upload'!$P:$P)</f>
        <v>0</v>
      </c>
      <c r="DM147" s="111">
        <f>SUMIF('Security upload'!$R:$R,"&lt;"&amp;DN3,'Security upload'!$P:$P)</f>
        <v>0</v>
      </c>
      <c r="DN147" s="111">
        <f>SUMIF('Security upload'!$R:$R,"&lt;"&amp;DO3,'Security upload'!$P:$P)</f>
        <v>0</v>
      </c>
      <c r="DO147" s="111">
        <f>SUMIF('Security upload'!$R:$R,"&lt;"&amp;DP3,'Security upload'!$P:$P)</f>
        <v>0</v>
      </c>
      <c r="DP147" s="111">
        <f>SUMIF('Security upload'!$R:$R,"&lt;"&amp;DQ3,'Security upload'!$P:$P)</f>
        <v>0</v>
      </c>
      <c r="DQ147" s="111">
        <f>SUMIF('Security upload'!$R:$R,"&lt;"&amp;DR3,'Security upload'!$P:$P)</f>
        <v>0</v>
      </c>
      <c r="DR147" s="111">
        <f>SUMIF('Security upload'!$R:$R,"&lt;"&amp;DS3,'Security upload'!$P:$P)</f>
        <v>0</v>
      </c>
      <c r="DS147" s="111">
        <f>SUMIF('Security upload'!$R:$R,"&lt;"&amp;DT3,'Security upload'!$P:$P)</f>
        <v>0</v>
      </c>
      <c r="DT147" s="111">
        <f>SUMIF('Security upload'!$R:$R,"&lt;"&amp;DU3,'Security upload'!$P:$P)</f>
        <v>0</v>
      </c>
    </row>
    <row r="148" spans="2:124" hidden="1" outlineLevel="1" x14ac:dyDescent="0.3">
      <c r="B148" s="114" t="s">
        <v>477</v>
      </c>
      <c r="C148" s="118"/>
      <c r="D148" s="115"/>
      <c r="E148" s="111">
        <f>SUMIF('Security upload'!$Q:$Q,"&lt;"&amp;F3,'Security upload'!$P:$P)</f>
        <v>0</v>
      </c>
      <c r="F148" s="111">
        <f>SUMIF('Security upload'!$Q:$Q,"&lt;"&amp;G3,'Security upload'!$P:$P)</f>
        <v>0</v>
      </c>
      <c r="G148" s="111">
        <f>SUMIF('Security upload'!$Q:$Q,"&lt;"&amp;H3,'Security upload'!$P:$P)</f>
        <v>0</v>
      </c>
      <c r="H148" s="111">
        <f>SUMIF('Security upload'!$Q:$Q,"&lt;"&amp;I3,'Security upload'!$P:$P)</f>
        <v>0</v>
      </c>
      <c r="I148" s="111">
        <f>SUMIF('Security upload'!$Q:$Q,"&lt;"&amp;J3,'Security upload'!$P:$P)</f>
        <v>0</v>
      </c>
      <c r="J148" s="111">
        <f>SUMIF('Security upload'!$Q:$Q,"&lt;"&amp;K3,'Security upload'!$P:$P)</f>
        <v>0</v>
      </c>
      <c r="K148" s="111">
        <f>SUMIF('Security upload'!$Q:$Q,"&lt;"&amp;L3,'Security upload'!$P:$P)</f>
        <v>0</v>
      </c>
      <c r="L148" s="111">
        <f>SUMIF('Security upload'!$Q:$Q,"&lt;"&amp;M3,'Security upload'!$P:$P)</f>
        <v>0</v>
      </c>
      <c r="M148" s="111">
        <f>SUMIF('Security upload'!$Q:$Q,"&lt;"&amp;N3,'Security upload'!$P:$P)</f>
        <v>0</v>
      </c>
      <c r="N148" s="111">
        <f>SUMIF('Security upload'!$Q:$Q,"&lt;"&amp;O3,'Security upload'!$P:$P)</f>
        <v>0</v>
      </c>
      <c r="O148" s="111">
        <f>SUMIF('Security upload'!$Q:$Q,"&lt;"&amp;P3,'Security upload'!$P:$P)</f>
        <v>0</v>
      </c>
      <c r="P148" s="111">
        <f>SUMIF('Security upload'!$Q:$Q,"&lt;"&amp;Q3,'Security upload'!$P:$P)</f>
        <v>0</v>
      </c>
      <c r="Q148" s="111">
        <f>SUMIF('Security upload'!$Q:$Q,"&lt;"&amp;R3,'Security upload'!$P:$P)</f>
        <v>0</v>
      </c>
      <c r="R148" s="111">
        <f>SUMIF('Security upload'!$Q:$Q,"&lt;"&amp;S3,'Security upload'!$P:$P)</f>
        <v>0</v>
      </c>
      <c r="S148" s="111">
        <f>SUMIF('Security upload'!$Q:$Q,"&lt;"&amp;T3,'Security upload'!$P:$P)</f>
        <v>0</v>
      </c>
      <c r="T148" s="111">
        <f>SUMIF('Security upload'!$Q:$Q,"&lt;"&amp;U3,'Security upload'!$P:$P)</f>
        <v>0</v>
      </c>
      <c r="U148" s="111">
        <f>SUMIF('Security upload'!$Q:$Q,"&lt;"&amp;V3,'Security upload'!$P:$P)</f>
        <v>0</v>
      </c>
      <c r="V148" s="111">
        <f>SUMIF('Security upload'!$Q:$Q,"&lt;"&amp;W3,'Security upload'!$P:$P)</f>
        <v>0</v>
      </c>
      <c r="W148" s="111">
        <f>SUMIF('Security upload'!$Q:$Q,"&lt;"&amp;X3,'Security upload'!$P:$P)</f>
        <v>0</v>
      </c>
      <c r="X148" s="111">
        <f>SUMIF('Security upload'!$Q:$Q,"&lt;"&amp;Y3,'Security upload'!$P:$P)</f>
        <v>0</v>
      </c>
      <c r="Y148" s="111">
        <f>SUMIF('Security upload'!$Q:$Q,"&lt;"&amp;Z3,'Security upload'!$P:$P)</f>
        <v>0</v>
      </c>
      <c r="Z148" s="111">
        <f>SUMIF('Security upload'!$Q:$Q,"&lt;"&amp;AA3,'Security upload'!$P:$P)</f>
        <v>0</v>
      </c>
      <c r="AA148" s="111">
        <f>SUMIF('Security upload'!$Q:$Q,"&lt;"&amp;AB3,'Security upload'!$P:$P)</f>
        <v>0</v>
      </c>
      <c r="AB148" s="111">
        <f>SUMIF('Security upload'!$Q:$Q,"&lt;"&amp;AC3,'Security upload'!$P:$P)</f>
        <v>0</v>
      </c>
      <c r="AC148" s="111">
        <f>SUMIF('Security upload'!$Q:$Q,"&lt;"&amp;AD3,'Security upload'!$P:$P)</f>
        <v>0</v>
      </c>
      <c r="AD148" s="111">
        <f>SUMIF('Security upload'!$Q:$Q,"&lt;"&amp;AE3,'Security upload'!$P:$P)</f>
        <v>0</v>
      </c>
      <c r="AE148" s="111">
        <f>SUMIF('Security upload'!$Q:$Q,"&lt;"&amp;AF3,'Security upload'!$P:$P)</f>
        <v>0</v>
      </c>
      <c r="AF148" s="111">
        <f>SUMIF('Security upload'!$Q:$Q,"&lt;"&amp;AG3,'Security upload'!$P:$P)</f>
        <v>0</v>
      </c>
      <c r="AG148" s="111">
        <f>SUMIF('Security upload'!$Q:$Q,"&lt;"&amp;AH3,'Security upload'!$P:$P)</f>
        <v>0</v>
      </c>
      <c r="AH148" s="111">
        <f>SUMIF('Security upload'!$Q:$Q,"&lt;"&amp;AI3,'Security upload'!$P:$P)</f>
        <v>0</v>
      </c>
      <c r="AI148" s="111">
        <f>SUMIF('Security upload'!$Q:$Q,"&lt;"&amp;AJ3,'Security upload'!$P:$P)</f>
        <v>0</v>
      </c>
      <c r="AJ148" s="111">
        <f>SUMIF('Security upload'!$Q:$Q,"&lt;"&amp;AK3,'Security upload'!$P:$P)</f>
        <v>0</v>
      </c>
      <c r="AK148" s="111">
        <f>SUMIF('Security upload'!$Q:$Q,"&lt;"&amp;AL3,'Security upload'!$P:$P)</f>
        <v>0</v>
      </c>
      <c r="AL148" s="111">
        <f>SUMIF('Security upload'!$Q:$Q,"&lt;"&amp;AM3,'Security upload'!$P:$P)</f>
        <v>0</v>
      </c>
      <c r="AM148" s="111">
        <f>SUMIF('Security upload'!$Q:$Q,"&lt;"&amp;AN3,'Security upload'!$P:$P)</f>
        <v>0</v>
      </c>
      <c r="AN148" s="111">
        <f>SUMIF('Security upload'!$Q:$Q,"&lt;"&amp;AO3,'Security upload'!$P:$P)</f>
        <v>0</v>
      </c>
      <c r="AO148" s="111">
        <f>SUMIF('Security upload'!$Q:$Q,"&lt;"&amp;AP3,'Security upload'!$P:$P)</f>
        <v>0</v>
      </c>
      <c r="AP148" s="111">
        <f>SUMIF('Security upload'!$Q:$Q,"&lt;"&amp;AQ3,'Security upload'!$P:$P)</f>
        <v>0</v>
      </c>
      <c r="AQ148" s="111">
        <f>SUMIF('Security upload'!$Q:$Q,"&lt;"&amp;AR3,'Security upload'!$P:$P)</f>
        <v>0</v>
      </c>
      <c r="AR148" s="111">
        <f>SUMIF('Security upload'!$Q:$Q,"&lt;"&amp;AS3,'Security upload'!$P:$P)</f>
        <v>0</v>
      </c>
      <c r="AS148" s="111">
        <f>SUMIF('Security upload'!$Q:$Q,"&lt;"&amp;AT3,'Security upload'!$P:$P)</f>
        <v>0</v>
      </c>
      <c r="AT148" s="111">
        <f>SUMIF('Security upload'!$Q:$Q,"&lt;"&amp;AU3,'Security upload'!$P:$P)</f>
        <v>0</v>
      </c>
      <c r="AU148" s="111">
        <f>SUMIF('Security upload'!$Q:$Q,"&lt;"&amp;AV3,'Security upload'!$P:$P)</f>
        <v>0</v>
      </c>
      <c r="AV148" s="111">
        <f>SUMIF('Security upload'!$Q:$Q,"&lt;"&amp;AW3,'Security upload'!$P:$P)</f>
        <v>0</v>
      </c>
      <c r="AW148" s="111">
        <f>SUMIF('Security upload'!$Q:$Q,"&lt;"&amp;AX3,'Security upload'!$P:$P)</f>
        <v>0</v>
      </c>
      <c r="AX148" s="111">
        <f>SUMIF('Security upload'!$Q:$Q,"&lt;"&amp;AY3,'Security upload'!$P:$P)</f>
        <v>0</v>
      </c>
      <c r="AY148" s="111">
        <f>SUMIF('Security upload'!$Q:$Q,"&lt;"&amp;AZ3,'Security upload'!$P:$P)</f>
        <v>0</v>
      </c>
      <c r="AZ148" s="111">
        <f>SUMIF('Security upload'!$Q:$Q,"&lt;"&amp;BA3,'Security upload'!$P:$P)</f>
        <v>0</v>
      </c>
      <c r="BA148" s="111">
        <f>SUMIF('Security upload'!$Q:$Q,"&lt;"&amp;BB3,'Security upload'!$P:$P)</f>
        <v>0</v>
      </c>
      <c r="BB148" s="111">
        <f>SUMIF('Security upload'!$Q:$Q,"&lt;"&amp;BC3,'Security upload'!$P:$P)</f>
        <v>0</v>
      </c>
      <c r="BC148" s="111">
        <f>SUMIF('Security upload'!$Q:$Q,"&lt;"&amp;BD3,'Security upload'!$P:$P)</f>
        <v>0</v>
      </c>
      <c r="BD148" s="111">
        <f>SUMIF('Security upload'!$Q:$Q,"&lt;"&amp;BE3,'Security upload'!$P:$P)</f>
        <v>0</v>
      </c>
      <c r="BE148" s="111">
        <f>SUMIF('Security upload'!$Q:$Q,"&lt;"&amp;BF3,'Security upload'!$P:$P)</f>
        <v>0</v>
      </c>
      <c r="BF148" s="111">
        <f>SUMIF('Security upload'!$Q:$Q,"&lt;"&amp;BG3,'Security upload'!$P:$P)</f>
        <v>0</v>
      </c>
      <c r="BG148" s="111">
        <f>SUMIF('Security upload'!$Q:$Q,"&lt;"&amp;BH3,'Security upload'!$P:$P)</f>
        <v>0</v>
      </c>
      <c r="BH148" s="111">
        <f>SUMIF('Security upload'!$Q:$Q,"&lt;"&amp;BI3,'Security upload'!$P:$P)</f>
        <v>0</v>
      </c>
      <c r="BI148" s="111">
        <f>SUMIF('Security upload'!$Q:$Q,"&lt;"&amp;BJ3,'Security upload'!$P:$P)</f>
        <v>0</v>
      </c>
      <c r="BJ148" s="111">
        <f>SUMIF('Security upload'!$Q:$Q,"&lt;"&amp;BK3,'Security upload'!$P:$P)</f>
        <v>0</v>
      </c>
      <c r="BK148" s="111">
        <f>SUMIF('Security upload'!$Q:$Q,"&lt;"&amp;BL3,'Security upload'!$P:$P)</f>
        <v>0</v>
      </c>
      <c r="BL148" s="111">
        <f>SUMIF('Security upload'!$Q:$Q,"&lt;"&amp;BM3,'Security upload'!$P:$P)</f>
        <v>0</v>
      </c>
      <c r="BM148" s="111">
        <f>SUMIF('Security upload'!$Q:$Q,"&lt;"&amp;BN3,'Security upload'!$P:$P)</f>
        <v>0</v>
      </c>
      <c r="BN148" s="111">
        <f>SUMIF('Security upload'!$Q:$Q,"&lt;"&amp;BO3,'Security upload'!$P:$P)</f>
        <v>0</v>
      </c>
      <c r="BO148" s="111">
        <f>SUMIF('Security upload'!$Q:$Q,"&lt;"&amp;BP3,'Security upload'!$P:$P)</f>
        <v>0</v>
      </c>
      <c r="BP148" s="111">
        <f>SUMIF('Security upload'!$Q:$Q,"&lt;"&amp;BQ3,'Security upload'!$P:$P)</f>
        <v>0</v>
      </c>
      <c r="BQ148" s="111">
        <f>SUMIF('Security upload'!$Q:$Q,"&lt;"&amp;BR3,'Security upload'!$P:$P)</f>
        <v>0</v>
      </c>
      <c r="BR148" s="111">
        <f>SUMIF('Security upload'!$Q:$Q,"&lt;"&amp;BS3,'Security upload'!$P:$P)</f>
        <v>0</v>
      </c>
      <c r="BS148" s="111">
        <f>SUMIF('Security upload'!$Q:$Q,"&lt;"&amp;BT3,'Security upload'!$P:$P)</f>
        <v>0</v>
      </c>
      <c r="BT148" s="111">
        <f>SUMIF('Security upload'!$Q:$Q,"&lt;"&amp;BU3,'Security upload'!$P:$P)</f>
        <v>0</v>
      </c>
      <c r="BU148" s="111">
        <f>SUMIF('Security upload'!$Q:$Q,"&lt;"&amp;BV3,'Security upload'!$P:$P)</f>
        <v>0</v>
      </c>
      <c r="BV148" s="111">
        <f>SUMIF('Security upload'!$Q:$Q,"&lt;"&amp;BW3,'Security upload'!$P:$P)</f>
        <v>0</v>
      </c>
      <c r="BW148" s="111">
        <f>SUMIF('Security upload'!$Q:$Q,"&lt;"&amp;BX3,'Security upload'!$P:$P)</f>
        <v>0</v>
      </c>
      <c r="BX148" s="111">
        <f>SUMIF('Security upload'!$Q:$Q,"&lt;"&amp;BY3,'Security upload'!$P:$P)</f>
        <v>0</v>
      </c>
      <c r="BY148" s="111">
        <f>SUMIF('Security upload'!$Q:$Q,"&lt;"&amp;BZ3,'Security upload'!$P:$P)</f>
        <v>0</v>
      </c>
      <c r="BZ148" s="111">
        <f>SUMIF('Security upload'!$Q:$Q,"&lt;"&amp;CA3,'Security upload'!$P:$P)</f>
        <v>0</v>
      </c>
      <c r="CA148" s="111">
        <f>SUMIF('Security upload'!$Q:$Q,"&lt;"&amp;CB3,'Security upload'!$P:$P)</f>
        <v>0</v>
      </c>
      <c r="CB148" s="111">
        <f>SUMIF('Security upload'!$Q:$Q,"&lt;"&amp;CC3,'Security upload'!$P:$P)</f>
        <v>0</v>
      </c>
      <c r="CC148" s="111">
        <f>SUMIF('Security upload'!$Q:$Q,"&lt;"&amp;CD3,'Security upload'!$P:$P)</f>
        <v>0</v>
      </c>
      <c r="CD148" s="111">
        <f>SUMIF('Security upload'!$Q:$Q,"&lt;"&amp;CE3,'Security upload'!$P:$P)</f>
        <v>0</v>
      </c>
      <c r="CE148" s="111">
        <f>SUMIF('Security upload'!$Q:$Q,"&lt;"&amp;CF3,'Security upload'!$P:$P)</f>
        <v>0</v>
      </c>
      <c r="CF148" s="111">
        <f>SUMIF('Security upload'!$Q:$Q,"&lt;"&amp;CG3,'Security upload'!$P:$P)</f>
        <v>0</v>
      </c>
      <c r="CG148" s="111">
        <f>SUMIF('Security upload'!$Q:$Q,"&lt;"&amp;CH3,'Security upload'!$P:$P)</f>
        <v>0</v>
      </c>
      <c r="CH148" s="111">
        <f>SUMIF('Security upload'!$Q:$Q,"&lt;"&amp;CI3,'Security upload'!$P:$P)</f>
        <v>0</v>
      </c>
      <c r="CI148" s="111">
        <f>SUMIF('Security upload'!$Q:$Q,"&lt;"&amp;CJ3,'Security upload'!$P:$P)</f>
        <v>0</v>
      </c>
      <c r="CJ148" s="111">
        <f>SUMIF('Security upload'!$Q:$Q,"&lt;"&amp;CK3,'Security upload'!$P:$P)</f>
        <v>0</v>
      </c>
      <c r="CK148" s="111">
        <f>SUMIF('Security upload'!$Q:$Q,"&lt;"&amp;CL3,'Security upload'!$P:$P)</f>
        <v>0</v>
      </c>
      <c r="CL148" s="111">
        <f>SUMIF('Security upload'!$Q:$Q,"&lt;"&amp;CM3,'Security upload'!$P:$P)</f>
        <v>0</v>
      </c>
      <c r="CM148" s="111">
        <f>SUMIF('Security upload'!$Q:$Q,"&lt;"&amp;CN3,'Security upload'!$P:$P)</f>
        <v>0</v>
      </c>
      <c r="CN148" s="111">
        <f>SUMIF('Security upload'!$Q:$Q,"&lt;"&amp;CO3,'Security upload'!$P:$P)</f>
        <v>0</v>
      </c>
      <c r="CO148" s="111">
        <f>SUMIF('Security upload'!$Q:$Q,"&lt;"&amp;CP3,'Security upload'!$P:$P)</f>
        <v>0</v>
      </c>
      <c r="CP148" s="111">
        <f>SUMIF('Security upload'!$Q:$Q,"&lt;"&amp;CQ3,'Security upload'!$P:$P)</f>
        <v>0</v>
      </c>
      <c r="CQ148" s="111">
        <f>SUMIF('Security upload'!$Q:$Q,"&lt;"&amp;CR3,'Security upload'!$P:$P)</f>
        <v>0</v>
      </c>
      <c r="CR148" s="111">
        <f>SUMIF('Security upload'!$Q:$Q,"&lt;"&amp;CS3,'Security upload'!$P:$P)</f>
        <v>0</v>
      </c>
      <c r="CS148" s="111">
        <f>SUMIF('Security upload'!$Q:$Q,"&lt;"&amp;CT3,'Security upload'!$P:$P)</f>
        <v>0</v>
      </c>
      <c r="CT148" s="111">
        <f>SUMIF('Security upload'!$Q:$Q,"&lt;"&amp;CU3,'Security upload'!$P:$P)</f>
        <v>0</v>
      </c>
      <c r="CU148" s="111">
        <f>SUMIF('Security upload'!$Q:$Q,"&lt;"&amp;CV3,'Security upload'!$P:$P)</f>
        <v>0</v>
      </c>
      <c r="CV148" s="111">
        <f>SUMIF('Security upload'!$Q:$Q,"&lt;"&amp;CW3,'Security upload'!$P:$P)</f>
        <v>0</v>
      </c>
      <c r="CW148" s="111">
        <f>SUMIF('Security upload'!$Q:$Q,"&lt;"&amp;CX3,'Security upload'!$P:$P)</f>
        <v>0</v>
      </c>
      <c r="CX148" s="111">
        <f>SUMIF('Security upload'!$Q:$Q,"&lt;"&amp;CY3,'Security upload'!$P:$P)</f>
        <v>0</v>
      </c>
      <c r="CY148" s="111">
        <f>SUMIF('Security upload'!$Q:$Q,"&lt;"&amp;CZ3,'Security upload'!$P:$P)</f>
        <v>0</v>
      </c>
      <c r="CZ148" s="111">
        <f>SUMIF('Security upload'!$Q:$Q,"&lt;"&amp;DA3,'Security upload'!$P:$P)</f>
        <v>0</v>
      </c>
      <c r="DA148" s="111">
        <f>SUMIF('Security upload'!$Q:$Q,"&lt;"&amp;DB3,'Security upload'!$P:$P)</f>
        <v>0</v>
      </c>
      <c r="DB148" s="111">
        <f>SUMIF('Security upload'!$Q:$Q,"&lt;"&amp;DC3,'Security upload'!$P:$P)</f>
        <v>0</v>
      </c>
      <c r="DC148" s="111">
        <f>SUMIF('Security upload'!$Q:$Q,"&lt;"&amp;DD3,'Security upload'!$P:$P)</f>
        <v>0</v>
      </c>
      <c r="DD148" s="111">
        <f>SUMIF('Security upload'!$Q:$Q,"&lt;"&amp;DE3,'Security upload'!$P:$P)</f>
        <v>0</v>
      </c>
      <c r="DE148" s="111">
        <f>SUMIF('Security upload'!$Q:$Q,"&lt;"&amp;DF3,'Security upload'!$P:$P)</f>
        <v>0</v>
      </c>
      <c r="DF148" s="111">
        <f>SUMIF('Security upload'!$Q:$Q,"&lt;"&amp;DG3,'Security upload'!$P:$P)</f>
        <v>0</v>
      </c>
      <c r="DG148" s="111">
        <f>SUMIF('Security upload'!$Q:$Q,"&lt;"&amp;DH3,'Security upload'!$P:$P)</f>
        <v>0</v>
      </c>
      <c r="DH148" s="111">
        <f>SUMIF('Security upload'!$Q:$Q,"&lt;"&amp;DI3,'Security upload'!$P:$P)</f>
        <v>0</v>
      </c>
      <c r="DI148" s="111">
        <f>SUMIF('Security upload'!$Q:$Q,"&lt;"&amp;DJ3,'Security upload'!$P:$P)</f>
        <v>0</v>
      </c>
      <c r="DJ148" s="111">
        <f>SUMIF('Security upload'!$Q:$Q,"&lt;"&amp;DK3,'Security upload'!$P:$P)</f>
        <v>0</v>
      </c>
      <c r="DK148" s="111">
        <f>SUMIF('Security upload'!$Q:$Q,"&lt;"&amp;DL3,'Security upload'!$P:$P)</f>
        <v>0</v>
      </c>
      <c r="DL148" s="111">
        <f>SUMIF('Security upload'!$Q:$Q,"&lt;"&amp;DM3,'Security upload'!$P:$P)</f>
        <v>0</v>
      </c>
      <c r="DM148" s="111">
        <f>SUMIF('Security upload'!$Q:$Q,"&lt;"&amp;DN3,'Security upload'!$P:$P)</f>
        <v>0</v>
      </c>
      <c r="DN148" s="111">
        <f>SUMIF('Security upload'!$Q:$Q,"&lt;"&amp;DO3,'Security upload'!$P:$P)</f>
        <v>0</v>
      </c>
      <c r="DO148" s="111">
        <f>SUMIF('Security upload'!$Q:$Q,"&lt;"&amp;DP3,'Security upload'!$P:$P)</f>
        <v>0</v>
      </c>
      <c r="DP148" s="111">
        <f>SUMIF('Security upload'!$Q:$Q,"&lt;"&amp;DQ3,'Security upload'!$P:$P)</f>
        <v>0</v>
      </c>
      <c r="DQ148" s="111">
        <f>SUMIF('Security upload'!$Q:$Q,"&lt;"&amp;DR3,'Security upload'!$P:$P)</f>
        <v>0</v>
      </c>
      <c r="DR148" s="111">
        <f>SUMIF('Security upload'!$Q:$Q,"&lt;"&amp;DS3,'Security upload'!$P:$P)</f>
        <v>0</v>
      </c>
      <c r="DS148" s="111">
        <f>SUMIF('Security upload'!$Q:$Q,"&lt;"&amp;DT3,'Security upload'!$P:$P)</f>
        <v>0</v>
      </c>
      <c r="DT148" s="111">
        <f>SUMIF('Security upload'!$Q:$Q,"&lt;"&amp;DU3,'Security upload'!$P:$P)</f>
        <v>0</v>
      </c>
    </row>
    <row r="149" spans="2:124" hidden="1" outlineLevel="1" x14ac:dyDescent="0.3">
      <c r="B149" s="114" t="s">
        <v>489</v>
      </c>
      <c r="C149" s="118"/>
      <c r="D149" s="115"/>
      <c r="E149" s="111">
        <f t="shared" ref="E149:BP149" si="873">E147-E148</f>
        <v>0</v>
      </c>
      <c r="F149" s="111">
        <f t="shared" si="873"/>
        <v>0</v>
      </c>
      <c r="G149" s="111">
        <f t="shared" si="873"/>
        <v>0</v>
      </c>
      <c r="H149" s="111">
        <f t="shared" si="873"/>
        <v>0</v>
      </c>
      <c r="I149" s="111">
        <f t="shared" si="873"/>
        <v>0</v>
      </c>
      <c r="J149" s="111">
        <f t="shared" si="873"/>
        <v>0</v>
      </c>
      <c r="K149" s="111">
        <f t="shared" si="873"/>
        <v>0</v>
      </c>
      <c r="L149" s="111">
        <f t="shared" si="873"/>
        <v>0</v>
      </c>
      <c r="M149" s="111">
        <f t="shared" si="873"/>
        <v>0</v>
      </c>
      <c r="N149" s="111">
        <f t="shared" si="873"/>
        <v>0</v>
      </c>
      <c r="O149" s="111">
        <f t="shared" si="873"/>
        <v>0</v>
      </c>
      <c r="P149" s="111">
        <f t="shared" si="873"/>
        <v>0</v>
      </c>
      <c r="Q149" s="111">
        <f t="shared" si="873"/>
        <v>0</v>
      </c>
      <c r="R149" s="111">
        <f t="shared" si="873"/>
        <v>0</v>
      </c>
      <c r="S149" s="111">
        <f t="shared" si="873"/>
        <v>0</v>
      </c>
      <c r="T149" s="111">
        <f t="shared" si="873"/>
        <v>0</v>
      </c>
      <c r="U149" s="111">
        <f t="shared" si="873"/>
        <v>0</v>
      </c>
      <c r="V149" s="111">
        <f t="shared" si="873"/>
        <v>0</v>
      </c>
      <c r="W149" s="111">
        <f t="shared" si="873"/>
        <v>0</v>
      </c>
      <c r="X149" s="111">
        <f t="shared" si="873"/>
        <v>0</v>
      </c>
      <c r="Y149" s="111">
        <f t="shared" si="873"/>
        <v>0</v>
      </c>
      <c r="Z149" s="111">
        <f t="shared" si="873"/>
        <v>0</v>
      </c>
      <c r="AA149" s="111">
        <f t="shared" si="873"/>
        <v>0</v>
      </c>
      <c r="AB149" s="111">
        <f t="shared" si="873"/>
        <v>0</v>
      </c>
      <c r="AC149" s="111">
        <f t="shared" si="873"/>
        <v>0</v>
      </c>
      <c r="AD149" s="111">
        <f t="shared" si="873"/>
        <v>0</v>
      </c>
      <c r="AE149" s="111">
        <f t="shared" si="873"/>
        <v>0</v>
      </c>
      <c r="AF149" s="111">
        <f t="shared" si="873"/>
        <v>0</v>
      </c>
      <c r="AG149" s="111">
        <f t="shared" si="873"/>
        <v>0</v>
      </c>
      <c r="AH149" s="111">
        <f t="shared" si="873"/>
        <v>0</v>
      </c>
      <c r="AI149" s="111">
        <f t="shared" si="873"/>
        <v>0</v>
      </c>
      <c r="AJ149" s="111">
        <f t="shared" si="873"/>
        <v>0</v>
      </c>
      <c r="AK149" s="111">
        <f t="shared" si="873"/>
        <v>0</v>
      </c>
      <c r="AL149" s="111">
        <f t="shared" si="873"/>
        <v>0</v>
      </c>
      <c r="AM149" s="111">
        <f t="shared" si="873"/>
        <v>0</v>
      </c>
      <c r="AN149" s="111">
        <f t="shared" si="873"/>
        <v>0</v>
      </c>
      <c r="AO149" s="111">
        <f t="shared" si="873"/>
        <v>0</v>
      </c>
      <c r="AP149" s="111">
        <f t="shared" si="873"/>
        <v>0</v>
      </c>
      <c r="AQ149" s="111">
        <f t="shared" si="873"/>
        <v>0</v>
      </c>
      <c r="AR149" s="111">
        <f t="shared" si="873"/>
        <v>0</v>
      </c>
      <c r="AS149" s="111">
        <f t="shared" si="873"/>
        <v>0</v>
      </c>
      <c r="AT149" s="111">
        <f t="shared" si="873"/>
        <v>0</v>
      </c>
      <c r="AU149" s="111">
        <f t="shared" si="873"/>
        <v>0</v>
      </c>
      <c r="AV149" s="111">
        <f t="shared" si="873"/>
        <v>0</v>
      </c>
      <c r="AW149" s="111">
        <f t="shared" si="873"/>
        <v>0</v>
      </c>
      <c r="AX149" s="111">
        <f t="shared" si="873"/>
        <v>0</v>
      </c>
      <c r="AY149" s="111">
        <f t="shared" si="873"/>
        <v>0</v>
      </c>
      <c r="AZ149" s="111">
        <f t="shared" si="873"/>
        <v>0</v>
      </c>
      <c r="BA149" s="111">
        <f t="shared" si="873"/>
        <v>0</v>
      </c>
      <c r="BB149" s="111">
        <f t="shared" si="873"/>
        <v>0</v>
      </c>
      <c r="BC149" s="111">
        <f t="shared" si="873"/>
        <v>0</v>
      </c>
      <c r="BD149" s="111">
        <f t="shared" si="873"/>
        <v>0</v>
      </c>
      <c r="BE149" s="111">
        <f t="shared" si="873"/>
        <v>0</v>
      </c>
      <c r="BF149" s="111">
        <f t="shared" si="873"/>
        <v>0</v>
      </c>
      <c r="BG149" s="111">
        <f t="shared" si="873"/>
        <v>0</v>
      </c>
      <c r="BH149" s="111">
        <f t="shared" si="873"/>
        <v>0</v>
      </c>
      <c r="BI149" s="111">
        <f t="shared" si="873"/>
        <v>0</v>
      </c>
      <c r="BJ149" s="111">
        <f t="shared" si="873"/>
        <v>0</v>
      </c>
      <c r="BK149" s="111">
        <f t="shared" si="873"/>
        <v>0</v>
      </c>
      <c r="BL149" s="111">
        <f t="shared" si="873"/>
        <v>0</v>
      </c>
      <c r="BM149" s="111">
        <f t="shared" si="873"/>
        <v>0</v>
      </c>
      <c r="BN149" s="111">
        <f t="shared" si="873"/>
        <v>0</v>
      </c>
      <c r="BO149" s="111">
        <f t="shared" si="873"/>
        <v>0</v>
      </c>
      <c r="BP149" s="111">
        <f t="shared" si="873"/>
        <v>0</v>
      </c>
      <c r="BQ149" s="111">
        <f t="shared" ref="BQ149:DT149" si="874">BQ147-BQ148</f>
        <v>0</v>
      </c>
      <c r="BR149" s="111">
        <f t="shared" si="874"/>
        <v>0</v>
      </c>
      <c r="BS149" s="111">
        <f t="shared" si="874"/>
        <v>0</v>
      </c>
      <c r="BT149" s="111">
        <f t="shared" si="874"/>
        <v>0</v>
      </c>
      <c r="BU149" s="111">
        <f t="shared" si="874"/>
        <v>0</v>
      </c>
      <c r="BV149" s="111">
        <f t="shared" si="874"/>
        <v>0</v>
      </c>
      <c r="BW149" s="111">
        <f t="shared" si="874"/>
        <v>0</v>
      </c>
      <c r="BX149" s="111">
        <f t="shared" si="874"/>
        <v>0</v>
      </c>
      <c r="BY149" s="111">
        <f t="shared" si="874"/>
        <v>0</v>
      </c>
      <c r="BZ149" s="111">
        <f t="shared" si="874"/>
        <v>0</v>
      </c>
      <c r="CA149" s="111">
        <f t="shared" si="874"/>
        <v>0</v>
      </c>
      <c r="CB149" s="111">
        <f t="shared" si="874"/>
        <v>0</v>
      </c>
      <c r="CC149" s="111">
        <f t="shared" si="874"/>
        <v>0</v>
      </c>
      <c r="CD149" s="111">
        <f t="shared" si="874"/>
        <v>0</v>
      </c>
      <c r="CE149" s="111">
        <f t="shared" si="874"/>
        <v>0</v>
      </c>
      <c r="CF149" s="111">
        <f t="shared" si="874"/>
        <v>0</v>
      </c>
      <c r="CG149" s="111">
        <f t="shared" si="874"/>
        <v>0</v>
      </c>
      <c r="CH149" s="111">
        <f t="shared" si="874"/>
        <v>0</v>
      </c>
      <c r="CI149" s="111">
        <f t="shared" si="874"/>
        <v>0</v>
      </c>
      <c r="CJ149" s="111">
        <f t="shared" si="874"/>
        <v>0</v>
      </c>
      <c r="CK149" s="111">
        <f t="shared" si="874"/>
        <v>0</v>
      </c>
      <c r="CL149" s="111">
        <f t="shared" si="874"/>
        <v>0</v>
      </c>
      <c r="CM149" s="111">
        <f t="shared" si="874"/>
        <v>0</v>
      </c>
      <c r="CN149" s="111">
        <f t="shared" si="874"/>
        <v>0</v>
      </c>
      <c r="CO149" s="111">
        <f t="shared" si="874"/>
        <v>0</v>
      </c>
      <c r="CP149" s="111">
        <f t="shared" si="874"/>
        <v>0</v>
      </c>
      <c r="CQ149" s="111">
        <f t="shared" si="874"/>
        <v>0</v>
      </c>
      <c r="CR149" s="111">
        <f t="shared" si="874"/>
        <v>0</v>
      </c>
      <c r="CS149" s="111">
        <f t="shared" si="874"/>
        <v>0</v>
      </c>
      <c r="CT149" s="111">
        <f t="shared" si="874"/>
        <v>0</v>
      </c>
      <c r="CU149" s="111">
        <f t="shared" si="874"/>
        <v>0</v>
      </c>
      <c r="CV149" s="111">
        <f t="shared" si="874"/>
        <v>0</v>
      </c>
      <c r="CW149" s="111">
        <f t="shared" si="874"/>
        <v>0</v>
      </c>
      <c r="CX149" s="111">
        <f t="shared" si="874"/>
        <v>0</v>
      </c>
      <c r="CY149" s="111">
        <f t="shared" si="874"/>
        <v>0</v>
      </c>
      <c r="CZ149" s="111">
        <f t="shared" si="874"/>
        <v>0</v>
      </c>
      <c r="DA149" s="111">
        <f t="shared" si="874"/>
        <v>0</v>
      </c>
      <c r="DB149" s="111">
        <f t="shared" si="874"/>
        <v>0</v>
      </c>
      <c r="DC149" s="111">
        <f t="shared" si="874"/>
        <v>0</v>
      </c>
      <c r="DD149" s="111">
        <f t="shared" si="874"/>
        <v>0</v>
      </c>
      <c r="DE149" s="111">
        <f t="shared" si="874"/>
        <v>0</v>
      </c>
      <c r="DF149" s="111">
        <f t="shared" si="874"/>
        <v>0</v>
      </c>
      <c r="DG149" s="111">
        <f t="shared" si="874"/>
        <v>0</v>
      </c>
      <c r="DH149" s="111">
        <f t="shared" si="874"/>
        <v>0</v>
      </c>
      <c r="DI149" s="111">
        <f t="shared" si="874"/>
        <v>0</v>
      </c>
      <c r="DJ149" s="111">
        <f t="shared" si="874"/>
        <v>0</v>
      </c>
      <c r="DK149" s="111">
        <f t="shared" si="874"/>
        <v>0</v>
      </c>
      <c r="DL149" s="111">
        <f t="shared" si="874"/>
        <v>0</v>
      </c>
      <c r="DM149" s="111">
        <f t="shared" si="874"/>
        <v>0</v>
      </c>
      <c r="DN149" s="111">
        <f t="shared" si="874"/>
        <v>0</v>
      </c>
      <c r="DO149" s="111">
        <f t="shared" si="874"/>
        <v>0</v>
      </c>
      <c r="DP149" s="111">
        <f t="shared" si="874"/>
        <v>0</v>
      </c>
      <c r="DQ149" s="111">
        <f t="shared" si="874"/>
        <v>0</v>
      </c>
      <c r="DR149" s="111">
        <f t="shared" si="874"/>
        <v>0</v>
      </c>
      <c r="DS149" s="111">
        <f t="shared" si="874"/>
        <v>0</v>
      </c>
      <c r="DT149" s="111">
        <f t="shared" si="874"/>
        <v>0</v>
      </c>
    </row>
    <row r="150" spans="2:124" hidden="1" outlineLevel="1" x14ac:dyDescent="0.3">
      <c r="B150" s="114"/>
      <c r="C150" s="118"/>
      <c r="D150" s="115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11"/>
      <c r="CO150" s="111"/>
      <c r="CP150" s="111"/>
      <c r="CQ150" s="111"/>
      <c r="CR150" s="111"/>
      <c r="CS150" s="111"/>
      <c r="CT150" s="111"/>
      <c r="CU150" s="111"/>
      <c r="CV150" s="111"/>
      <c r="CW150" s="111"/>
      <c r="CX150" s="111"/>
      <c r="CY150" s="111"/>
      <c r="CZ150" s="111"/>
      <c r="DA150" s="111"/>
      <c r="DB150" s="111"/>
      <c r="DC150" s="111"/>
      <c r="DD150" s="111"/>
      <c r="DE150" s="111"/>
      <c r="DF150" s="111"/>
      <c r="DG150" s="111"/>
      <c r="DH150" s="111"/>
      <c r="DI150" s="111"/>
      <c r="DJ150" s="111"/>
      <c r="DK150" s="111"/>
      <c r="DL150" s="111"/>
      <c r="DM150" s="111"/>
      <c r="DN150" s="111"/>
      <c r="DO150" s="111"/>
      <c r="DP150" s="111"/>
      <c r="DQ150" s="111"/>
      <c r="DR150" s="111"/>
      <c r="DS150" s="111"/>
      <c r="DT150" s="111"/>
    </row>
    <row r="151" spans="2:124" hidden="1" outlineLevel="1" x14ac:dyDescent="0.3">
      <c r="B151" s="216" t="s">
        <v>479</v>
      </c>
      <c r="C151" s="118"/>
      <c r="D151" s="115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11"/>
      <c r="CO151" s="111"/>
      <c r="CP151" s="111"/>
      <c r="CQ151" s="111"/>
      <c r="CR151" s="111"/>
      <c r="CS151" s="111"/>
      <c r="CT151" s="111"/>
      <c r="CU151" s="111"/>
      <c r="CV151" s="111"/>
      <c r="CW151" s="111"/>
      <c r="CX151" s="111"/>
      <c r="CY151" s="111"/>
      <c r="CZ151" s="111"/>
      <c r="DA151" s="111"/>
      <c r="DB151" s="111"/>
      <c r="DC151" s="111"/>
      <c r="DD151" s="111"/>
      <c r="DE151" s="111"/>
      <c r="DF151" s="111"/>
      <c r="DG151" s="111"/>
      <c r="DH151" s="111"/>
      <c r="DI151" s="111"/>
      <c r="DJ151" s="111"/>
      <c r="DK151" s="111"/>
      <c r="DL151" s="111"/>
      <c r="DM151" s="111"/>
      <c r="DN151" s="111"/>
      <c r="DO151" s="111"/>
      <c r="DP151" s="111"/>
      <c r="DQ151" s="111"/>
      <c r="DR151" s="111"/>
      <c r="DS151" s="111"/>
      <c r="DT151" s="111"/>
    </row>
    <row r="152" spans="2:124" hidden="1" outlineLevel="1" x14ac:dyDescent="0.3">
      <c r="B152" s="114" t="s">
        <v>480</v>
      </c>
      <c r="C152" s="118"/>
      <c r="D152" s="115"/>
      <c r="E152" s="111">
        <f>SUM($E93:E$93)-SUM($E$36:E36)</f>
        <v>0</v>
      </c>
      <c r="F152" s="111">
        <f>SUM($E93:F$93)-SUM($E$36:F36)</f>
        <v>0</v>
      </c>
      <c r="G152" s="111">
        <f>SUM($E93:G$93)-SUM($E$36:G36)</f>
        <v>0</v>
      </c>
      <c r="H152" s="111">
        <f>SUM($E93:H$93)-SUM($E$36:H36)</f>
        <v>0</v>
      </c>
      <c r="I152" s="111">
        <f>SUM($E93:I$93)-SUM($E$36:I36)</f>
        <v>0</v>
      </c>
      <c r="J152" s="111">
        <f>SUM($E93:J$93)-SUM($E$36:J36)</f>
        <v>0</v>
      </c>
      <c r="K152" s="111">
        <f>SUM($E93:K$93)-SUM($E$36:K36)</f>
        <v>0</v>
      </c>
      <c r="L152" s="111">
        <f>SUM($E93:L$93)-SUM($E$36:L36)</f>
        <v>0</v>
      </c>
      <c r="M152" s="111">
        <f>SUM($E93:M$93)-SUM($E$36:M36)</f>
        <v>0</v>
      </c>
      <c r="N152" s="111">
        <f>SUM($E93:N$93)-SUM($E$36:N36)</f>
        <v>0</v>
      </c>
      <c r="O152" s="111">
        <f>SUM($E93:O$93)-SUM($E$36:O36)</f>
        <v>0</v>
      </c>
      <c r="P152" s="111">
        <f>SUM($E93:P$93)-SUM($E$36:P36)</f>
        <v>0</v>
      </c>
      <c r="Q152" s="111">
        <f>SUM($E93:Q$93)-SUM($E$36:Q36)</f>
        <v>0</v>
      </c>
      <c r="R152" s="111">
        <f>SUM($E93:R$93)-SUM($E$36:R36)</f>
        <v>0</v>
      </c>
      <c r="S152" s="111">
        <f>SUM($E93:S$93)-SUM($E$36:S36)</f>
        <v>0</v>
      </c>
      <c r="T152" s="111">
        <f>SUM($E93:T$93)-SUM($E$36:T36)</f>
        <v>0</v>
      </c>
      <c r="U152" s="111">
        <f>SUM($E93:U$93)-SUM($E$36:U36)</f>
        <v>0</v>
      </c>
      <c r="V152" s="111">
        <f>SUM($E93:V$93)-SUM($E$36:V36)</f>
        <v>0</v>
      </c>
      <c r="W152" s="111">
        <f>SUM($E93:W$93)-SUM($E$36:W36)</f>
        <v>0</v>
      </c>
      <c r="X152" s="111">
        <f>SUM($E93:X$93)-SUM($E$36:X36)</f>
        <v>0</v>
      </c>
      <c r="Y152" s="111">
        <f>SUM($E93:Y$93)-SUM($E$36:Y36)</f>
        <v>0</v>
      </c>
      <c r="Z152" s="111">
        <f>SUM($E93:Z$93)-SUM($E$36:Z36)</f>
        <v>0</v>
      </c>
      <c r="AA152" s="111">
        <f>SUM($E93:AA$93)-SUM($E$36:AA36)</f>
        <v>0</v>
      </c>
      <c r="AB152" s="111">
        <f>SUM($E93:AB$93)-SUM($E$36:AB36)</f>
        <v>0</v>
      </c>
      <c r="AC152" s="111">
        <f>SUM($E93:AC$93)-SUM($E$36:AC36)</f>
        <v>0</v>
      </c>
      <c r="AD152" s="111">
        <f>SUM($E93:AD$93)-SUM($E$36:AD36)</f>
        <v>0</v>
      </c>
      <c r="AE152" s="111">
        <f>SUM($E93:AE$93)-SUM($E$36:AE36)</f>
        <v>0</v>
      </c>
      <c r="AF152" s="111">
        <f>SUM($E93:AF$93)-SUM($E$36:AF36)</f>
        <v>0</v>
      </c>
      <c r="AG152" s="111">
        <f>SUM($E93:AG$93)-SUM($E$36:AG36)</f>
        <v>0</v>
      </c>
      <c r="AH152" s="111">
        <f>SUM($E93:AH$93)-SUM($E$36:AH36)</f>
        <v>0</v>
      </c>
      <c r="AI152" s="111">
        <f>SUM($E93:AI$93)-SUM($E$36:AI36)</f>
        <v>0</v>
      </c>
      <c r="AJ152" s="111">
        <f>SUM($E93:AJ$93)-SUM($E$36:AJ36)</f>
        <v>0</v>
      </c>
      <c r="AK152" s="111">
        <f>SUM($E93:AK$93)-SUM($E$36:AK36)</f>
        <v>0</v>
      </c>
      <c r="AL152" s="111">
        <f>SUM($E93:AL$93)-SUM($E$36:AL36)</f>
        <v>0</v>
      </c>
      <c r="AM152" s="111">
        <f>SUM($E93:AM$93)-SUM($E$36:AM36)</f>
        <v>0</v>
      </c>
      <c r="AN152" s="111">
        <f>SUM($E93:AN$93)-SUM($E$36:AN36)</f>
        <v>0</v>
      </c>
      <c r="AO152" s="111">
        <f>SUM($E93:AO$93)-SUM($E$36:AO36)</f>
        <v>0</v>
      </c>
      <c r="AP152" s="111">
        <f>SUM($E93:AP$93)-SUM($E$36:AP36)</f>
        <v>0</v>
      </c>
      <c r="AQ152" s="111">
        <f>SUM($E93:AQ$93)-SUM($E$36:AQ36)</f>
        <v>0</v>
      </c>
      <c r="AR152" s="111">
        <f>SUM($E93:AR$93)-SUM($E$36:AR36)</f>
        <v>0</v>
      </c>
      <c r="AS152" s="111">
        <f>SUM($E93:AS$93)-SUM($E$36:AS36)</f>
        <v>0</v>
      </c>
      <c r="AT152" s="111">
        <f>SUM($E93:AT$93)-SUM($E$36:AT36)</f>
        <v>0</v>
      </c>
      <c r="AU152" s="111">
        <f>SUM($E93:AU$93)-SUM($E$36:AU36)</f>
        <v>0</v>
      </c>
      <c r="AV152" s="111">
        <f>SUM($E93:AV$93)-SUM($E$36:AV36)</f>
        <v>0</v>
      </c>
      <c r="AW152" s="111">
        <f>SUM($E93:AW$93)-SUM($E$36:AW36)</f>
        <v>0</v>
      </c>
      <c r="AX152" s="111">
        <f>SUM($E93:AX$93)-SUM($E$36:AX36)</f>
        <v>0</v>
      </c>
      <c r="AY152" s="111">
        <f>SUM($E93:AY$93)-SUM($E$36:AY36)</f>
        <v>0</v>
      </c>
      <c r="AZ152" s="111">
        <f>SUM($E93:AZ$93)-SUM($E$36:AZ36)</f>
        <v>0</v>
      </c>
      <c r="BA152" s="111">
        <f>SUM($E93:BA$93)-SUM($E$36:BA36)</f>
        <v>0</v>
      </c>
      <c r="BB152" s="111">
        <f>SUM($E93:BB$93)-SUM($E$36:BB36)</f>
        <v>0</v>
      </c>
      <c r="BC152" s="111">
        <f>SUM($E93:BC$93)-SUM($E$36:BC36)</f>
        <v>0</v>
      </c>
      <c r="BD152" s="111">
        <f>SUM($E93:BD$93)-SUM($E$36:BD36)</f>
        <v>0</v>
      </c>
      <c r="BE152" s="111">
        <f>SUM($E93:BE$93)-SUM($E$36:BE36)</f>
        <v>0</v>
      </c>
      <c r="BF152" s="111">
        <f>SUM($E93:BF$93)-SUM($E$36:BF36)</f>
        <v>0</v>
      </c>
      <c r="BG152" s="111">
        <f>SUM($E93:BG$93)-SUM($E$36:BG36)</f>
        <v>0</v>
      </c>
      <c r="BH152" s="111">
        <f>SUM($E93:BH$93)-SUM($E$36:BH36)</f>
        <v>0</v>
      </c>
      <c r="BI152" s="111">
        <f>SUM($E93:BI$93)-SUM($E$36:BI36)</f>
        <v>0</v>
      </c>
      <c r="BJ152" s="111">
        <f>SUM($E93:BJ$93)-SUM($E$36:BJ36)</f>
        <v>0</v>
      </c>
      <c r="BK152" s="111">
        <f>SUM($E93:BK$93)-SUM($E$36:BK36)</f>
        <v>0</v>
      </c>
      <c r="BL152" s="111">
        <f>SUM($E93:BL$93)-SUM($E$36:BL36)</f>
        <v>0</v>
      </c>
      <c r="BM152" s="111">
        <f>SUM($E93:BM$93)-SUM($E$36:BM36)</f>
        <v>0</v>
      </c>
      <c r="BN152" s="111">
        <f>SUM($E93:BN$93)-SUM($E$36:BN36)</f>
        <v>0</v>
      </c>
      <c r="BO152" s="111">
        <f>SUM($E93:BO$93)-SUM($E$36:BO36)</f>
        <v>0</v>
      </c>
      <c r="BP152" s="111">
        <f>SUM($E93:BP$93)-SUM($E$36:BP36)</f>
        <v>0</v>
      </c>
      <c r="BQ152" s="111">
        <f>SUM($E93:BQ$93)-SUM($E$36:BQ36)</f>
        <v>0</v>
      </c>
      <c r="BR152" s="111">
        <f>SUM($E93:BR$93)-SUM($E$36:BR36)</f>
        <v>0</v>
      </c>
      <c r="BS152" s="111">
        <f>SUM($E93:BS$93)-SUM($E$36:BS36)</f>
        <v>0</v>
      </c>
      <c r="BT152" s="111">
        <f>SUM($E93:BT$93)-SUM($E$36:BT36)</f>
        <v>0</v>
      </c>
      <c r="BU152" s="111">
        <f>SUM($E93:BU$93)-SUM($E$36:BU36)</f>
        <v>0</v>
      </c>
      <c r="BV152" s="111">
        <f>SUM($E93:BV$93)-SUM($E$36:BV36)</f>
        <v>0</v>
      </c>
      <c r="BW152" s="111">
        <f>SUM($E93:BW$93)-SUM($E$36:BW36)</f>
        <v>0</v>
      </c>
      <c r="BX152" s="111">
        <f>SUM($E93:BX$93)-SUM($E$36:BX36)</f>
        <v>0</v>
      </c>
      <c r="BY152" s="111">
        <f>SUM($E93:BY$93)-SUM($E$36:BY36)</f>
        <v>0</v>
      </c>
      <c r="BZ152" s="111">
        <f>SUM($E93:BZ$93)-SUM($E$36:BZ36)</f>
        <v>0</v>
      </c>
      <c r="CA152" s="111">
        <f>SUM($E93:CA$93)-SUM($E$36:CA36)</f>
        <v>0</v>
      </c>
      <c r="CB152" s="111">
        <f>SUM($E93:CB$93)-SUM($E$36:CB36)</f>
        <v>0</v>
      </c>
      <c r="CC152" s="111">
        <f>SUM($E93:CC$93)-SUM($E$36:CC36)</f>
        <v>0</v>
      </c>
      <c r="CD152" s="111">
        <f>SUM($E93:CD$93)-SUM($E$36:CD36)</f>
        <v>0</v>
      </c>
      <c r="CE152" s="111">
        <f>SUM($E93:CE$93)-SUM($E$36:CE36)</f>
        <v>0</v>
      </c>
      <c r="CF152" s="111">
        <f>SUM($E93:CF$93)-SUM($E$36:CF36)</f>
        <v>0</v>
      </c>
      <c r="CG152" s="111">
        <f>SUM($E93:CG$93)-SUM($E$36:CG36)</f>
        <v>0</v>
      </c>
      <c r="CH152" s="111">
        <f>SUM($E93:CH$93)-SUM($E$36:CH36)</f>
        <v>0</v>
      </c>
      <c r="CI152" s="111">
        <f>SUM($E93:CI$93)-SUM($E$36:CI36)</f>
        <v>0</v>
      </c>
      <c r="CJ152" s="111">
        <f>SUM($E93:CJ$93)-SUM($E$36:CJ36)</f>
        <v>0</v>
      </c>
      <c r="CK152" s="111">
        <f>SUM($E93:CK$93)-SUM($E$36:CK36)</f>
        <v>0</v>
      </c>
      <c r="CL152" s="111">
        <f>SUM($E93:CL$93)-SUM($E$36:CL36)</f>
        <v>0</v>
      </c>
      <c r="CM152" s="111">
        <f>SUM($E93:CM$93)-SUM($E$36:CM36)</f>
        <v>0</v>
      </c>
      <c r="CN152" s="111">
        <f>SUM($E93:CN$93)-SUM($E$36:CN36)</f>
        <v>0</v>
      </c>
      <c r="CO152" s="111">
        <f>SUM($E93:CO$93)-SUM($E$36:CO36)</f>
        <v>0</v>
      </c>
      <c r="CP152" s="111">
        <f>SUM($E93:CP$93)-SUM($E$36:CP36)</f>
        <v>0</v>
      </c>
      <c r="CQ152" s="111">
        <f>SUM($E93:CQ$93)-SUM($E$36:CQ36)</f>
        <v>0</v>
      </c>
      <c r="CR152" s="111">
        <f>SUM($E93:CR$93)-SUM($E$36:CR36)</f>
        <v>0</v>
      </c>
      <c r="CS152" s="111">
        <f>SUM($E93:CS$93)-SUM($E$36:CS36)</f>
        <v>0</v>
      </c>
      <c r="CT152" s="111">
        <f>SUM($E93:CT$93)-SUM($E$36:CT36)</f>
        <v>0</v>
      </c>
      <c r="CU152" s="111">
        <f>SUM($E93:CU$93)-SUM($E$36:CU36)</f>
        <v>0</v>
      </c>
      <c r="CV152" s="111">
        <f>SUM($E93:CV$93)-SUM($E$36:CV36)</f>
        <v>0</v>
      </c>
      <c r="CW152" s="111">
        <f>SUM($E93:CW$93)-SUM($E$36:CW36)</f>
        <v>0</v>
      </c>
      <c r="CX152" s="111">
        <f>SUM($E93:CX$93)-SUM($E$36:CX36)</f>
        <v>0</v>
      </c>
      <c r="CY152" s="111">
        <f>SUM($E93:CY$93)-SUM($E$36:CY36)</f>
        <v>0</v>
      </c>
      <c r="CZ152" s="111">
        <f>SUM($E93:CZ$93)-SUM($E$36:CZ36)</f>
        <v>0</v>
      </c>
      <c r="DA152" s="111">
        <f>SUM($E93:DA$93)-SUM($E$36:DA36)</f>
        <v>0</v>
      </c>
      <c r="DB152" s="111">
        <f>SUM($E93:DB$93)-SUM($E$36:DB36)</f>
        <v>0</v>
      </c>
      <c r="DC152" s="111">
        <f>SUM($E93:DC$93)-SUM($E$36:DC36)</f>
        <v>0</v>
      </c>
      <c r="DD152" s="111">
        <f>SUM($E93:DD$93)-SUM($E$36:DD36)</f>
        <v>0</v>
      </c>
      <c r="DE152" s="111">
        <f>SUM($E93:DE$93)-SUM($E$36:DE36)</f>
        <v>0</v>
      </c>
      <c r="DF152" s="111">
        <f>SUM($E93:DF$93)-SUM($E$36:DF36)</f>
        <v>0</v>
      </c>
      <c r="DG152" s="111">
        <f>SUM($E93:DG$93)-SUM($E$36:DG36)</f>
        <v>0</v>
      </c>
      <c r="DH152" s="111">
        <f>SUM($E93:DH$93)-SUM($E$36:DH36)</f>
        <v>0</v>
      </c>
      <c r="DI152" s="111">
        <f>SUM($E93:DI$93)-SUM($E$36:DI36)</f>
        <v>0</v>
      </c>
      <c r="DJ152" s="111">
        <f>SUM($E93:DJ$93)-SUM($E$36:DJ36)</f>
        <v>0</v>
      </c>
      <c r="DK152" s="111">
        <f>SUM($E93:DK$93)-SUM($E$36:DK36)</f>
        <v>0</v>
      </c>
      <c r="DL152" s="111">
        <f>SUM($E93:DL$93)-SUM($E$36:DL36)</f>
        <v>0</v>
      </c>
      <c r="DM152" s="111">
        <f>SUM($E93:DM$93)-SUM($E$36:DM36)</f>
        <v>0</v>
      </c>
      <c r="DN152" s="111">
        <f>SUM($E93:DN$93)-SUM($E$36:DN36)</f>
        <v>0</v>
      </c>
      <c r="DO152" s="111">
        <f>SUM($E93:DO$93)-SUM($E$36:DO36)</f>
        <v>0</v>
      </c>
      <c r="DP152" s="111">
        <f>SUM($E93:DP$93)-SUM($E$36:DP36)</f>
        <v>0</v>
      </c>
      <c r="DQ152" s="111">
        <f>SUM($E93:DQ$93)-SUM($E$36:DQ36)</f>
        <v>0</v>
      </c>
      <c r="DR152" s="111">
        <f>SUM($E93:DR$93)-SUM($E$36:DR36)</f>
        <v>0</v>
      </c>
      <c r="DS152" s="111">
        <f>SUM($E93:DS$93)-SUM($E$36:DS36)</f>
        <v>0</v>
      </c>
      <c r="DT152" s="111">
        <f>SUM($E93:DT$93)-SUM($E$36:DT36)</f>
        <v>0</v>
      </c>
    </row>
    <row r="153" spans="2:124" hidden="1" outlineLevel="1" x14ac:dyDescent="0.3">
      <c r="B153" s="114" t="s">
        <v>481</v>
      </c>
      <c r="C153" s="118"/>
      <c r="D153" s="115"/>
      <c r="E153" s="111" t="e">
        <f>MIN((($D$93-$D$36)/Overview!$L$28)*E137,E152)</f>
        <v>#DIV/0!</v>
      </c>
      <c r="F153" s="111" t="e">
        <f>MIN((($D$93-$D$36)/Overview!$L$28)*F137,F152)</f>
        <v>#DIV/0!</v>
      </c>
      <c r="G153" s="111" t="e">
        <f>MIN((($D$93-$D$36)/Overview!$L$28)*G137,G152)</f>
        <v>#DIV/0!</v>
      </c>
      <c r="H153" s="111" t="e">
        <f>MIN((($D$93-$D$36)/Overview!$L$28)*H137,H152)</f>
        <v>#DIV/0!</v>
      </c>
      <c r="I153" s="111" t="e">
        <f>MIN((($D$93-$D$36)/Overview!$L$28)*I137,I152)</f>
        <v>#DIV/0!</v>
      </c>
      <c r="J153" s="111" t="e">
        <f>MIN((($D$93-$D$36)/Overview!$L$28)*J137,J152)</f>
        <v>#DIV/0!</v>
      </c>
      <c r="K153" s="111" t="e">
        <f>MIN((($D$93-$D$36)/Overview!$L$28)*K137,K152)</f>
        <v>#DIV/0!</v>
      </c>
      <c r="L153" s="111" t="e">
        <f>MIN((($D$93-$D$36)/Overview!$L$28)*L137,L152)</f>
        <v>#DIV/0!</v>
      </c>
      <c r="M153" s="111" t="e">
        <f>MIN((($D$93-$D$36)/Overview!$L$28)*M137,M152)</f>
        <v>#DIV/0!</v>
      </c>
      <c r="N153" s="111" t="e">
        <f>MIN((($D$93-$D$36)/Overview!$L$28)*N137,N152)</f>
        <v>#DIV/0!</v>
      </c>
      <c r="O153" s="111" t="e">
        <f>MIN((($D$93-$D$36)/Overview!$L$28)*O137,O152)</f>
        <v>#DIV/0!</v>
      </c>
      <c r="P153" s="111" t="e">
        <f>MIN((($D$93-$D$36)/Overview!$L$28)*P137,P152)</f>
        <v>#DIV/0!</v>
      </c>
      <c r="Q153" s="111" t="e">
        <f>MIN((($D$93-$D$36)/Overview!$L$28)*Q137,Q152)</f>
        <v>#DIV/0!</v>
      </c>
      <c r="R153" s="111" t="e">
        <f>MIN((($D$93-$D$36)/Overview!$L$28)*R137,R152)</f>
        <v>#DIV/0!</v>
      </c>
      <c r="S153" s="111" t="e">
        <f>MIN((($D$93-$D$36)/Overview!$L$28)*S137,S152)</f>
        <v>#DIV/0!</v>
      </c>
      <c r="T153" s="111" t="e">
        <f>MIN((($D$93-$D$36)/Overview!$L$28)*T137,T152)</f>
        <v>#DIV/0!</v>
      </c>
      <c r="U153" s="111" t="e">
        <f>MIN((($D$93-$D$36)/Overview!$L$28)*U137,U152)</f>
        <v>#DIV/0!</v>
      </c>
      <c r="V153" s="111" t="e">
        <f>MIN((($D$93-$D$36)/Overview!$L$28)*V137,V152)</f>
        <v>#DIV/0!</v>
      </c>
      <c r="W153" s="111" t="e">
        <f>MIN((($D$93-$D$36)/Overview!$L$28)*W137,W152)</f>
        <v>#DIV/0!</v>
      </c>
      <c r="X153" s="111" t="e">
        <f>MIN((($D$93-$D$36)/Overview!$L$28)*X137,X152)</f>
        <v>#DIV/0!</v>
      </c>
      <c r="Y153" s="111" t="e">
        <f>MIN((($D$93-$D$36)/Overview!$L$28)*Y137,Y152)</f>
        <v>#DIV/0!</v>
      </c>
      <c r="Z153" s="111" t="e">
        <f>MIN((($D$93-$D$36)/Overview!$L$28)*Z137,Z152)</f>
        <v>#DIV/0!</v>
      </c>
      <c r="AA153" s="111" t="e">
        <f>MIN((($D$93-$D$36)/Overview!$L$28)*AA137,AA152)</f>
        <v>#DIV/0!</v>
      </c>
      <c r="AB153" s="111" t="e">
        <f>MIN((($D$93-$D$36)/Overview!$L$28)*AB137,AB152)</f>
        <v>#DIV/0!</v>
      </c>
      <c r="AC153" s="111" t="e">
        <f>MIN((($D$93-$D$36)/Overview!$L$28)*AC137,AC152)</f>
        <v>#DIV/0!</v>
      </c>
      <c r="AD153" s="111" t="e">
        <f>MIN((($D$93-$D$36)/Overview!$L$28)*AD137,AD152)</f>
        <v>#DIV/0!</v>
      </c>
      <c r="AE153" s="111" t="e">
        <f>MIN((($D$93-$D$36)/Overview!$L$28)*AE137,AE152)</f>
        <v>#DIV/0!</v>
      </c>
      <c r="AF153" s="111" t="e">
        <f>MIN((($D$93-$D$36)/Overview!$L$28)*AF137,AF152)</f>
        <v>#DIV/0!</v>
      </c>
      <c r="AG153" s="111" t="e">
        <f>MIN((($D$93-$D$36)/Overview!$L$28)*AG137,AG152)</f>
        <v>#DIV/0!</v>
      </c>
      <c r="AH153" s="111" t="e">
        <f>MIN((($D$93-$D$36)/Overview!$L$28)*AH137,AH152)</f>
        <v>#DIV/0!</v>
      </c>
      <c r="AI153" s="111" t="e">
        <f>MIN((($D$93-$D$36)/Overview!$L$28)*AI137,AI152)</f>
        <v>#DIV/0!</v>
      </c>
      <c r="AJ153" s="111" t="e">
        <f>MIN((($D$93-$D$36)/Overview!$L$28)*AJ137,AJ152)</f>
        <v>#DIV/0!</v>
      </c>
      <c r="AK153" s="111" t="e">
        <f>MIN((($D$93-$D$36)/Overview!$L$28)*AK137,AK152)</f>
        <v>#DIV/0!</v>
      </c>
      <c r="AL153" s="111" t="e">
        <f>MIN((($D$93-$D$36)/Overview!$L$28)*AL137,AL152)</f>
        <v>#DIV/0!</v>
      </c>
      <c r="AM153" s="111" t="e">
        <f>MIN((($D$93-$D$36)/Overview!$L$28)*AM137,AM152)</f>
        <v>#DIV/0!</v>
      </c>
      <c r="AN153" s="111" t="e">
        <f>MIN((($D$93-$D$36)/Overview!$L$28)*AN137,AN152)</f>
        <v>#DIV/0!</v>
      </c>
      <c r="AO153" s="111" t="e">
        <f>MIN((($D$93-$D$36)/Overview!$L$28)*AO137,AO152)</f>
        <v>#DIV/0!</v>
      </c>
      <c r="AP153" s="111" t="e">
        <f>MIN((($D$93-$D$36)/Overview!$L$28)*AP137,AP152)</f>
        <v>#DIV/0!</v>
      </c>
      <c r="AQ153" s="111" t="e">
        <f>MIN((($D$93-$D$36)/Overview!$L$28)*AQ137,AQ152)</f>
        <v>#DIV/0!</v>
      </c>
      <c r="AR153" s="111" t="e">
        <f>MIN((($D$93-$D$36)/Overview!$L$28)*AR137,AR152)</f>
        <v>#DIV/0!</v>
      </c>
      <c r="AS153" s="111" t="e">
        <f>MIN((($D$93-$D$36)/Overview!$L$28)*AS137,AS152)</f>
        <v>#DIV/0!</v>
      </c>
      <c r="AT153" s="111" t="e">
        <f>MIN((($D$93-$D$36)/Overview!$L$28)*AT137,AT152)</f>
        <v>#DIV/0!</v>
      </c>
      <c r="AU153" s="111" t="e">
        <f>MIN((($D$93-$D$36)/Overview!$L$28)*AU137,AU152)</f>
        <v>#DIV/0!</v>
      </c>
      <c r="AV153" s="111" t="e">
        <f>MIN((($D$93-$D$36)/Overview!$L$28)*AV137,AV152)</f>
        <v>#DIV/0!</v>
      </c>
      <c r="AW153" s="111" t="e">
        <f>MIN((($D$93-$D$36)/Overview!$L$28)*AW137,AW152)</f>
        <v>#DIV/0!</v>
      </c>
      <c r="AX153" s="111" t="e">
        <f>MIN((($D$93-$D$36)/Overview!$L$28)*AX137,AX152)</f>
        <v>#DIV/0!</v>
      </c>
      <c r="AY153" s="111" t="e">
        <f>MIN((($D$93-$D$36)/Overview!$L$28)*AY137,AY152)</f>
        <v>#DIV/0!</v>
      </c>
      <c r="AZ153" s="111" t="e">
        <f>MIN((($D$93-$D$36)/Overview!$L$28)*AZ137,AZ152)</f>
        <v>#DIV/0!</v>
      </c>
      <c r="BA153" s="111" t="e">
        <f>MIN((($D$93-$D$36)/Overview!$L$28)*BA137,BA152)</f>
        <v>#DIV/0!</v>
      </c>
      <c r="BB153" s="111" t="e">
        <f>MIN((($D$93-$D$36)/Overview!$L$28)*BB137,BB152)</f>
        <v>#DIV/0!</v>
      </c>
      <c r="BC153" s="111" t="e">
        <f>MIN((($D$93-$D$36)/Overview!$L$28)*BC137,BC152)</f>
        <v>#DIV/0!</v>
      </c>
      <c r="BD153" s="111" t="e">
        <f>MIN((($D$93-$D$36)/Overview!$L$28)*BD137,BD152)</f>
        <v>#DIV/0!</v>
      </c>
      <c r="BE153" s="111" t="e">
        <f>MIN((($D$93-$D$36)/Overview!$L$28)*BE137,BE152)</f>
        <v>#DIV/0!</v>
      </c>
      <c r="BF153" s="111" t="e">
        <f>MIN((($D$93-$D$36)/Overview!$L$28)*BF137,BF152)</f>
        <v>#DIV/0!</v>
      </c>
      <c r="BG153" s="111" t="e">
        <f>MIN((($D$93-$D$36)/Overview!$L$28)*BG137,BG152)</f>
        <v>#DIV/0!</v>
      </c>
      <c r="BH153" s="111" t="e">
        <f>MIN((($D$93-$D$36)/Overview!$L$28)*BH137,BH152)</f>
        <v>#DIV/0!</v>
      </c>
      <c r="BI153" s="111" t="e">
        <f>MIN((($D$93-$D$36)/Overview!$L$28)*BI137,BI152)</f>
        <v>#DIV/0!</v>
      </c>
      <c r="BJ153" s="111" t="e">
        <f>MIN((($D$93-$D$36)/Overview!$L$28)*BJ137,BJ152)</f>
        <v>#DIV/0!</v>
      </c>
      <c r="BK153" s="111" t="e">
        <f>MIN((($D$93-$D$36)/Overview!$L$28)*BK137,BK152)</f>
        <v>#DIV/0!</v>
      </c>
      <c r="BL153" s="111" t="e">
        <f>MIN((($D$93-$D$36)/Overview!$L$28)*BL137,BL152)</f>
        <v>#DIV/0!</v>
      </c>
      <c r="BM153" s="111" t="e">
        <f>MIN((($D$93-$D$36)/Overview!$L$28)*BM137,BM152)</f>
        <v>#DIV/0!</v>
      </c>
      <c r="BN153" s="111" t="e">
        <f>MIN((($D$93-$D$36)/Overview!$L$28)*BN137,BN152)</f>
        <v>#DIV/0!</v>
      </c>
      <c r="BO153" s="111" t="e">
        <f>MIN((($D$93-$D$36)/Overview!$L$28)*BO137,BO152)</f>
        <v>#DIV/0!</v>
      </c>
      <c r="BP153" s="111" t="e">
        <f>MIN((($D$93-$D$36)/Overview!$L$28)*BP137,BP152)</f>
        <v>#DIV/0!</v>
      </c>
      <c r="BQ153" s="111" t="e">
        <f>MIN((($D$93-$D$36)/Overview!$L$28)*BQ137,BQ152)</f>
        <v>#DIV/0!</v>
      </c>
      <c r="BR153" s="111" t="e">
        <f>MIN((($D$93-$D$36)/Overview!$L$28)*BR137,BR152)</f>
        <v>#DIV/0!</v>
      </c>
      <c r="BS153" s="111" t="e">
        <f>MIN((($D$93-$D$36)/Overview!$L$28)*BS137,BS152)</f>
        <v>#DIV/0!</v>
      </c>
      <c r="BT153" s="111" t="e">
        <f>MIN((($D$93-$D$36)/Overview!$L$28)*BT137,BT152)</f>
        <v>#DIV/0!</v>
      </c>
      <c r="BU153" s="111" t="e">
        <f>MIN((($D$93-$D$36)/Overview!$L$28)*BU137,BU152)</f>
        <v>#DIV/0!</v>
      </c>
      <c r="BV153" s="111" t="e">
        <f>MIN((($D$93-$D$36)/Overview!$L$28)*BV137,BV152)</f>
        <v>#DIV/0!</v>
      </c>
      <c r="BW153" s="111" t="e">
        <f>MIN((($D$93-$D$36)/Overview!$L$28)*BW137,BW152)</f>
        <v>#DIV/0!</v>
      </c>
      <c r="BX153" s="111" t="e">
        <f>MIN((($D$93-$D$36)/Overview!$L$28)*BX137,BX152)</f>
        <v>#DIV/0!</v>
      </c>
      <c r="BY153" s="111" t="e">
        <f>MIN((($D$93-$D$36)/Overview!$L$28)*BY137,BY152)</f>
        <v>#DIV/0!</v>
      </c>
      <c r="BZ153" s="111" t="e">
        <f>MIN((($D$93-$D$36)/Overview!$L$28)*BZ137,BZ152)</f>
        <v>#DIV/0!</v>
      </c>
      <c r="CA153" s="111" t="e">
        <f>MIN((($D$93-$D$36)/Overview!$L$28)*CA137,CA152)</f>
        <v>#DIV/0!</v>
      </c>
      <c r="CB153" s="111" t="e">
        <f>MIN((($D$93-$D$36)/Overview!$L$28)*CB137,CB152)</f>
        <v>#DIV/0!</v>
      </c>
      <c r="CC153" s="111" t="e">
        <f>MIN((($D$93-$D$36)/Overview!$L$28)*CC137,CC152)</f>
        <v>#DIV/0!</v>
      </c>
      <c r="CD153" s="111" t="e">
        <f>MIN((($D$93-$D$36)/Overview!$L$28)*CD137,CD152)</f>
        <v>#DIV/0!</v>
      </c>
      <c r="CE153" s="111" t="e">
        <f>MIN((($D$93-$D$36)/Overview!$L$28)*CE137,CE152)</f>
        <v>#DIV/0!</v>
      </c>
      <c r="CF153" s="111" t="e">
        <f>MIN((($D$93-$D$36)/Overview!$L$28)*CF137,CF152)</f>
        <v>#DIV/0!</v>
      </c>
      <c r="CG153" s="111" t="e">
        <f>MIN((($D$93-$D$36)/Overview!$L$28)*CG137,CG152)</f>
        <v>#DIV/0!</v>
      </c>
      <c r="CH153" s="111" t="e">
        <f>MIN((($D$93-$D$36)/Overview!$L$28)*CH137,CH152)</f>
        <v>#DIV/0!</v>
      </c>
      <c r="CI153" s="111" t="e">
        <f>MIN((($D$93-$D$36)/Overview!$L$28)*CI137,CI152)</f>
        <v>#DIV/0!</v>
      </c>
      <c r="CJ153" s="111" t="e">
        <f>MIN((($D$93-$D$36)/Overview!$L$28)*CJ137,CJ152)</f>
        <v>#DIV/0!</v>
      </c>
      <c r="CK153" s="111" t="e">
        <f>MIN((($D$93-$D$36)/Overview!$L$28)*CK137,CK152)</f>
        <v>#DIV/0!</v>
      </c>
      <c r="CL153" s="111" t="e">
        <f>MIN((($D$93-$D$36)/Overview!$L$28)*CL137,CL152)</f>
        <v>#DIV/0!</v>
      </c>
      <c r="CM153" s="111" t="e">
        <f>MIN((($D$93-$D$36)/Overview!$L$28)*CM137,CM152)</f>
        <v>#DIV/0!</v>
      </c>
      <c r="CN153" s="111" t="e">
        <f>MIN((($D$93-$D$36)/Overview!$L$28)*CN137,CN152)</f>
        <v>#DIV/0!</v>
      </c>
      <c r="CO153" s="111" t="e">
        <f>MIN((($D$93-$D$36)/Overview!$L$28)*CO137,CO152)</f>
        <v>#DIV/0!</v>
      </c>
      <c r="CP153" s="111" t="e">
        <f>MIN((($D$93-$D$36)/Overview!$L$28)*CP137,CP152)</f>
        <v>#DIV/0!</v>
      </c>
      <c r="CQ153" s="111" t="e">
        <f>MIN((($D$93-$D$36)/Overview!$L$28)*CQ137,CQ152)</f>
        <v>#DIV/0!</v>
      </c>
      <c r="CR153" s="111" t="e">
        <f>MIN((($D$93-$D$36)/Overview!$L$28)*CR137,CR152)</f>
        <v>#DIV/0!</v>
      </c>
      <c r="CS153" s="111" t="e">
        <f>MIN((($D$93-$D$36)/Overview!$L$28)*CS137,CS152)</f>
        <v>#DIV/0!</v>
      </c>
      <c r="CT153" s="111" t="e">
        <f>MIN((($D$93-$D$36)/Overview!$L$28)*CT137,CT152)</f>
        <v>#DIV/0!</v>
      </c>
      <c r="CU153" s="111" t="e">
        <f>MIN((($D$93-$D$36)/Overview!$L$28)*CU137,CU152)</f>
        <v>#DIV/0!</v>
      </c>
      <c r="CV153" s="111" t="e">
        <f>MIN((($D$93-$D$36)/Overview!$L$28)*CV137,CV152)</f>
        <v>#DIV/0!</v>
      </c>
      <c r="CW153" s="111" t="e">
        <f>MIN((($D$93-$D$36)/Overview!$L$28)*CW137,CW152)</f>
        <v>#DIV/0!</v>
      </c>
      <c r="CX153" s="111" t="e">
        <f>MIN((($D$93-$D$36)/Overview!$L$28)*CX137,CX152)</f>
        <v>#DIV/0!</v>
      </c>
      <c r="CY153" s="111" t="e">
        <f>MIN((($D$93-$D$36)/Overview!$L$28)*CY137,CY152)</f>
        <v>#DIV/0!</v>
      </c>
      <c r="CZ153" s="111" t="e">
        <f>MIN((($D$93-$D$36)/Overview!$L$28)*CZ137,CZ152)</f>
        <v>#DIV/0!</v>
      </c>
      <c r="DA153" s="111" t="e">
        <f>MIN((($D$93-$D$36)/Overview!$L$28)*DA137,DA152)</f>
        <v>#DIV/0!</v>
      </c>
      <c r="DB153" s="111" t="e">
        <f>MIN((($D$93-$D$36)/Overview!$L$28)*DB137,DB152)</f>
        <v>#DIV/0!</v>
      </c>
      <c r="DC153" s="111" t="e">
        <f>MIN((($D$93-$D$36)/Overview!$L$28)*DC137,DC152)</f>
        <v>#DIV/0!</v>
      </c>
      <c r="DD153" s="111" t="e">
        <f>MIN((($D$93-$D$36)/Overview!$L$28)*DD137,DD152)</f>
        <v>#DIV/0!</v>
      </c>
      <c r="DE153" s="111" t="e">
        <f>MIN((($D$93-$D$36)/Overview!$L$28)*DE137,DE152)</f>
        <v>#DIV/0!</v>
      </c>
      <c r="DF153" s="111" t="e">
        <f>MIN((($D$93-$D$36)/Overview!$L$28)*DF137,DF152)</f>
        <v>#DIV/0!</v>
      </c>
      <c r="DG153" s="111" t="e">
        <f>MIN((($D$93-$D$36)/Overview!$L$28)*DG137,DG152)</f>
        <v>#DIV/0!</v>
      </c>
      <c r="DH153" s="111" t="e">
        <f>MIN((($D$93-$D$36)/Overview!$L$28)*DH137,DH152)</f>
        <v>#DIV/0!</v>
      </c>
      <c r="DI153" s="111" t="e">
        <f>MIN((($D$93-$D$36)/Overview!$L$28)*DI137,DI152)</f>
        <v>#DIV/0!</v>
      </c>
      <c r="DJ153" s="111" t="e">
        <f>MIN((($D$93-$D$36)/Overview!$L$28)*DJ137,DJ152)</f>
        <v>#DIV/0!</v>
      </c>
      <c r="DK153" s="111" t="e">
        <f>MIN((($D$93-$D$36)/Overview!$L$28)*DK137,DK152)</f>
        <v>#DIV/0!</v>
      </c>
      <c r="DL153" s="111" t="e">
        <f>MIN((($D$93-$D$36)/Overview!$L$28)*DL137,DL152)</f>
        <v>#DIV/0!</v>
      </c>
      <c r="DM153" s="111" t="e">
        <f>MIN((($D$93-$D$36)/Overview!$L$28)*DM137,DM152)</f>
        <v>#DIV/0!</v>
      </c>
      <c r="DN153" s="111" t="e">
        <f>MIN((($D$93-$D$36)/Overview!$L$28)*DN137,DN152)</f>
        <v>#DIV/0!</v>
      </c>
      <c r="DO153" s="111" t="e">
        <f>MIN((($D$93-$D$36)/Overview!$L$28)*DO137,DO152)</f>
        <v>#DIV/0!</v>
      </c>
      <c r="DP153" s="111" t="e">
        <f>MIN((($D$93-$D$36)/Overview!$L$28)*DP137,DP152)</f>
        <v>#DIV/0!</v>
      </c>
      <c r="DQ153" s="111" t="e">
        <f>MIN((($D$93-$D$36)/Overview!$L$28)*DQ137,DQ152)</f>
        <v>#DIV/0!</v>
      </c>
      <c r="DR153" s="111" t="e">
        <f>MIN((($D$93-$D$36)/Overview!$L$28)*DR137,DR152)</f>
        <v>#DIV/0!</v>
      </c>
      <c r="DS153" s="111" t="e">
        <f>MIN((($D$93-$D$36)/Overview!$L$28)*DS137,DS152)</f>
        <v>#DIV/0!</v>
      </c>
      <c r="DT153" s="111" t="e">
        <f>MIN((($D$93-$D$36)/Overview!$L$28)*DT137,DT152)</f>
        <v>#DIV/0!</v>
      </c>
    </row>
    <row r="154" spans="2:124" hidden="1" outlineLevel="1" x14ac:dyDescent="0.3">
      <c r="B154" s="114" t="s">
        <v>479</v>
      </c>
      <c r="C154" s="118"/>
      <c r="D154" s="115"/>
      <c r="E154" s="111" t="e">
        <f>MAX(E152-E153,0)</f>
        <v>#DIV/0!</v>
      </c>
      <c r="F154" s="111" t="e">
        <f>MAX(F152-F153,0)</f>
        <v>#DIV/0!</v>
      </c>
      <c r="G154" s="111" t="e">
        <f t="shared" ref="G154:BK154" si="875">MAX(G152-G153,0)</f>
        <v>#DIV/0!</v>
      </c>
      <c r="H154" s="111" t="e">
        <f t="shared" si="875"/>
        <v>#DIV/0!</v>
      </c>
      <c r="I154" s="111" t="e">
        <f t="shared" si="875"/>
        <v>#DIV/0!</v>
      </c>
      <c r="J154" s="111" t="e">
        <f t="shared" si="875"/>
        <v>#DIV/0!</v>
      </c>
      <c r="K154" s="111" t="e">
        <f t="shared" si="875"/>
        <v>#DIV/0!</v>
      </c>
      <c r="L154" s="111" t="e">
        <f t="shared" si="875"/>
        <v>#DIV/0!</v>
      </c>
      <c r="M154" s="111" t="e">
        <f t="shared" si="875"/>
        <v>#DIV/0!</v>
      </c>
      <c r="N154" s="111" t="e">
        <f t="shared" si="875"/>
        <v>#DIV/0!</v>
      </c>
      <c r="O154" s="111" t="e">
        <f t="shared" si="875"/>
        <v>#DIV/0!</v>
      </c>
      <c r="P154" s="111" t="e">
        <f t="shared" si="875"/>
        <v>#DIV/0!</v>
      </c>
      <c r="Q154" s="111" t="e">
        <f t="shared" si="875"/>
        <v>#DIV/0!</v>
      </c>
      <c r="R154" s="111" t="e">
        <f t="shared" si="875"/>
        <v>#DIV/0!</v>
      </c>
      <c r="S154" s="111" t="e">
        <f t="shared" si="875"/>
        <v>#DIV/0!</v>
      </c>
      <c r="T154" s="111" t="e">
        <f t="shared" si="875"/>
        <v>#DIV/0!</v>
      </c>
      <c r="U154" s="111" t="e">
        <f t="shared" si="875"/>
        <v>#DIV/0!</v>
      </c>
      <c r="V154" s="111" t="e">
        <f t="shared" si="875"/>
        <v>#DIV/0!</v>
      </c>
      <c r="W154" s="111" t="e">
        <f t="shared" si="875"/>
        <v>#DIV/0!</v>
      </c>
      <c r="X154" s="111" t="e">
        <f t="shared" si="875"/>
        <v>#DIV/0!</v>
      </c>
      <c r="Y154" s="111" t="e">
        <f t="shared" si="875"/>
        <v>#DIV/0!</v>
      </c>
      <c r="Z154" s="111" t="e">
        <f t="shared" si="875"/>
        <v>#DIV/0!</v>
      </c>
      <c r="AA154" s="111" t="e">
        <f t="shared" si="875"/>
        <v>#DIV/0!</v>
      </c>
      <c r="AB154" s="111" t="e">
        <f t="shared" si="875"/>
        <v>#DIV/0!</v>
      </c>
      <c r="AC154" s="111" t="e">
        <f t="shared" si="875"/>
        <v>#DIV/0!</v>
      </c>
      <c r="AD154" s="111" t="e">
        <f t="shared" si="875"/>
        <v>#DIV/0!</v>
      </c>
      <c r="AE154" s="111" t="e">
        <f t="shared" si="875"/>
        <v>#DIV/0!</v>
      </c>
      <c r="AF154" s="111" t="e">
        <f t="shared" si="875"/>
        <v>#DIV/0!</v>
      </c>
      <c r="AG154" s="111" t="e">
        <f t="shared" si="875"/>
        <v>#DIV/0!</v>
      </c>
      <c r="AH154" s="111" t="e">
        <f t="shared" si="875"/>
        <v>#DIV/0!</v>
      </c>
      <c r="AI154" s="111" t="e">
        <f t="shared" si="875"/>
        <v>#DIV/0!</v>
      </c>
      <c r="AJ154" s="111" t="e">
        <f t="shared" si="875"/>
        <v>#DIV/0!</v>
      </c>
      <c r="AK154" s="111" t="e">
        <f t="shared" si="875"/>
        <v>#DIV/0!</v>
      </c>
      <c r="AL154" s="111" t="e">
        <f t="shared" si="875"/>
        <v>#DIV/0!</v>
      </c>
      <c r="AM154" s="111" t="e">
        <f t="shared" si="875"/>
        <v>#DIV/0!</v>
      </c>
      <c r="AN154" s="111" t="e">
        <f t="shared" si="875"/>
        <v>#DIV/0!</v>
      </c>
      <c r="AO154" s="111" t="e">
        <f t="shared" si="875"/>
        <v>#DIV/0!</v>
      </c>
      <c r="AP154" s="111" t="e">
        <f t="shared" si="875"/>
        <v>#DIV/0!</v>
      </c>
      <c r="AQ154" s="111" t="e">
        <f t="shared" si="875"/>
        <v>#DIV/0!</v>
      </c>
      <c r="AR154" s="111" t="e">
        <f t="shared" si="875"/>
        <v>#DIV/0!</v>
      </c>
      <c r="AS154" s="111" t="e">
        <f t="shared" si="875"/>
        <v>#DIV/0!</v>
      </c>
      <c r="AT154" s="111" t="e">
        <f t="shared" si="875"/>
        <v>#DIV/0!</v>
      </c>
      <c r="AU154" s="111" t="e">
        <f t="shared" si="875"/>
        <v>#DIV/0!</v>
      </c>
      <c r="AV154" s="111" t="e">
        <f t="shared" si="875"/>
        <v>#DIV/0!</v>
      </c>
      <c r="AW154" s="111" t="e">
        <f t="shared" si="875"/>
        <v>#DIV/0!</v>
      </c>
      <c r="AX154" s="111" t="e">
        <f t="shared" si="875"/>
        <v>#DIV/0!</v>
      </c>
      <c r="AY154" s="111" t="e">
        <f t="shared" si="875"/>
        <v>#DIV/0!</v>
      </c>
      <c r="AZ154" s="111" t="e">
        <f t="shared" si="875"/>
        <v>#DIV/0!</v>
      </c>
      <c r="BA154" s="111" t="e">
        <f t="shared" si="875"/>
        <v>#DIV/0!</v>
      </c>
      <c r="BB154" s="111" t="e">
        <f t="shared" si="875"/>
        <v>#DIV/0!</v>
      </c>
      <c r="BC154" s="111" t="e">
        <f t="shared" si="875"/>
        <v>#DIV/0!</v>
      </c>
      <c r="BD154" s="111" t="e">
        <f t="shared" si="875"/>
        <v>#DIV/0!</v>
      </c>
      <c r="BE154" s="111" t="e">
        <f t="shared" si="875"/>
        <v>#DIV/0!</v>
      </c>
      <c r="BF154" s="111" t="e">
        <f t="shared" si="875"/>
        <v>#DIV/0!</v>
      </c>
      <c r="BG154" s="111" t="e">
        <f t="shared" si="875"/>
        <v>#DIV/0!</v>
      </c>
      <c r="BH154" s="111" t="e">
        <f t="shared" si="875"/>
        <v>#DIV/0!</v>
      </c>
      <c r="BI154" s="111" t="e">
        <f t="shared" si="875"/>
        <v>#DIV/0!</v>
      </c>
      <c r="BJ154" s="111" t="e">
        <f t="shared" si="875"/>
        <v>#DIV/0!</v>
      </c>
      <c r="BK154" s="111" t="e">
        <f t="shared" si="875"/>
        <v>#DIV/0!</v>
      </c>
      <c r="BL154" s="111" t="e">
        <f t="shared" ref="BL154:DT154" si="876">MAX(BL152-BL153,0)</f>
        <v>#DIV/0!</v>
      </c>
      <c r="BM154" s="111" t="e">
        <f t="shared" si="876"/>
        <v>#DIV/0!</v>
      </c>
      <c r="BN154" s="111" t="e">
        <f t="shared" si="876"/>
        <v>#DIV/0!</v>
      </c>
      <c r="BO154" s="111" t="e">
        <f t="shared" si="876"/>
        <v>#DIV/0!</v>
      </c>
      <c r="BP154" s="111" t="e">
        <f t="shared" si="876"/>
        <v>#DIV/0!</v>
      </c>
      <c r="BQ154" s="111" t="e">
        <f t="shared" si="876"/>
        <v>#DIV/0!</v>
      </c>
      <c r="BR154" s="111" t="e">
        <f t="shared" si="876"/>
        <v>#DIV/0!</v>
      </c>
      <c r="BS154" s="111" t="e">
        <f t="shared" si="876"/>
        <v>#DIV/0!</v>
      </c>
      <c r="BT154" s="111" t="e">
        <f t="shared" si="876"/>
        <v>#DIV/0!</v>
      </c>
      <c r="BU154" s="111" t="e">
        <f t="shared" si="876"/>
        <v>#DIV/0!</v>
      </c>
      <c r="BV154" s="111" t="e">
        <f t="shared" si="876"/>
        <v>#DIV/0!</v>
      </c>
      <c r="BW154" s="111" t="e">
        <f t="shared" si="876"/>
        <v>#DIV/0!</v>
      </c>
      <c r="BX154" s="111" t="e">
        <f t="shared" si="876"/>
        <v>#DIV/0!</v>
      </c>
      <c r="BY154" s="111" t="e">
        <f t="shared" si="876"/>
        <v>#DIV/0!</v>
      </c>
      <c r="BZ154" s="111" t="e">
        <f t="shared" si="876"/>
        <v>#DIV/0!</v>
      </c>
      <c r="CA154" s="111" t="e">
        <f t="shared" si="876"/>
        <v>#DIV/0!</v>
      </c>
      <c r="CB154" s="111" t="e">
        <f t="shared" si="876"/>
        <v>#DIV/0!</v>
      </c>
      <c r="CC154" s="111" t="e">
        <f t="shared" si="876"/>
        <v>#DIV/0!</v>
      </c>
      <c r="CD154" s="111" t="e">
        <f t="shared" si="876"/>
        <v>#DIV/0!</v>
      </c>
      <c r="CE154" s="111" t="e">
        <f t="shared" si="876"/>
        <v>#DIV/0!</v>
      </c>
      <c r="CF154" s="111" t="e">
        <f t="shared" si="876"/>
        <v>#DIV/0!</v>
      </c>
      <c r="CG154" s="111" t="e">
        <f t="shared" si="876"/>
        <v>#DIV/0!</v>
      </c>
      <c r="CH154" s="111" t="e">
        <f t="shared" si="876"/>
        <v>#DIV/0!</v>
      </c>
      <c r="CI154" s="111" t="e">
        <f t="shared" si="876"/>
        <v>#DIV/0!</v>
      </c>
      <c r="CJ154" s="111" t="e">
        <f t="shared" si="876"/>
        <v>#DIV/0!</v>
      </c>
      <c r="CK154" s="111" t="e">
        <f t="shared" si="876"/>
        <v>#DIV/0!</v>
      </c>
      <c r="CL154" s="111" t="e">
        <f t="shared" si="876"/>
        <v>#DIV/0!</v>
      </c>
      <c r="CM154" s="111" t="e">
        <f t="shared" si="876"/>
        <v>#DIV/0!</v>
      </c>
      <c r="CN154" s="111" t="e">
        <f t="shared" si="876"/>
        <v>#DIV/0!</v>
      </c>
      <c r="CO154" s="111" t="e">
        <f t="shared" si="876"/>
        <v>#DIV/0!</v>
      </c>
      <c r="CP154" s="111" t="e">
        <f t="shared" si="876"/>
        <v>#DIV/0!</v>
      </c>
      <c r="CQ154" s="111" t="e">
        <f t="shared" si="876"/>
        <v>#DIV/0!</v>
      </c>
      <c r="CR154" s="111" t="e">
        <f t="shared" si="876"/>
        <v>#DIV/0!</v>
      </c>
      <c r="CS154" s="111" t="e">
        <f t="shared" si="876"/>
        <v>#DIV/0!</v>
      </c>
      <c r="CT154" s="111" t="e">
        <f t="shared" si="876"/>
        <v>#DIV/0!</v>
      </c>
      <c r="CU154" s="111" t="e">
        <f t="shared" si="876"/>
        <v>#DIV/0!</v>
      </c>
      <c r="CV154" s="111" t="e">
        <f t="shared" si="876"/>
        <v>#DIV/0!</v>
      </c>
      <c r="CW154" s="111" t="e">
        <f t="shared" si="876"/>
        <v>#DIV/0!</v>
      </c>
      <c r="CX154" s="111" t="e">
        <f t="shared" si="876"/>
        <v>#DIV/0!</v>
      </c>
      <c r="CY154" s="111" t="e">
        <f t="shared" si="876"/>
        <v>#DIV/0!</v>
      </c>
      <c r="CZ154" s="111" t="e">
        <f t="shared" si="876"/>
        <v>#DIV/0!</v>
      </c>
      <c r="DA154" s="111" t="e">
        <f t="shared" si="876"/>
        <v>#DIV/0!</v>
      </c>
      <c r="DB154" s="111" t="e">
        <f t="shared" si="876"/>
        <v>#DIV/0!</v>
      </c>
      <c r="DC154" s="111" t="e">
        <f t="shared" si="876"/>
        <v>#DIV/0!</v>
      </c>
      <c r="DD154" s="111" t="e">
        <f t="shared" si="876"/>
        <v>#DIV/0!</v>
      </c>
      <c r="DE154" s="111" t="e">
        <f t="shared" si="876"/>
        <v>#DIV/0!</v>
      </c>
      <c r="DF154" s="111" t="e">
        <f t="shared" si="876"/>
        <v>#DIV/0!</v>
      </c>
      <c r="DG154" s="111" t="e">
        <f t="shared" si="876"/>
        <v>#DIV/0!</v>
      </c>
      <c r="DH154" s="111" t="e">
        <f t="shared" si="876"/>
        <v>#DIV/0!</v>
      </c>
      <c r="DI154" s="111" t="e">
        <f t="shared" si="876"/>
        <v>#DIV/0!</v>
      </c>
      <c r="DJ154" s="111" t="e">
        <f t="shared" si="876"/>
        <v>#DIV/0!</v>
      </c>
      <c r="DK154" s="111" t="e">
        <f t="shared" si="876"/>
        <v>#DIV/0!</v>
      </c>
      <c r="DL154" s="111" t="e">
        <f t="shared" si="876"/>
        <v>#DIV/0!</v>
      </c>
      <c r="DM154" s="111" t="e">
        <f t="shared" si="876"/>
        <v>#DIV/0!</v>
      </c>
      <c r="DN154" s="111" t="e">
        <f t="shared" si="876"/>
        <v>#DIV/0!</v>
      </c>
      <c r="DO154" s="111" t="e">
        <f t="shared" si="876"/>
        <v>#DIV/0!</v>
      </c>
      <c r="DP154" s="111" t="e">
        <f t="shared" si="876"/>
        <v>#DIV/0!</v>
      </c>
      <c r="DQ154" s="111" t="e">
        <f t="shared" si="876"/>
        <v>#DIV/0!</v>
      </c>
      <c r="DR154" s="111" t="e">
        <f t="shared" si="876"/>
        <v>#DIV/0!</v>
      </c>
      <c r="DS154" s="111" t="e">
        <f t="shared" si="876"/>
        <v>#DIV/0!</v>
      </c>
      <c r="DT154" s="111" t="e">
        <f t="shared" si="876"/>
        <v>#DIV/0!</v>
      </c>
    </row>
    <row r="155" spans="2:124" hidden="1" outlineLevel="1" x14ac:dyDescent="0.3">
      <c r="B155" s="114"/>
      <c r="C155" s="118"/>
      <c r="D155" s="115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/>
      <c r="BA155" s="111"/>
      <c r="BB155" s="111"/>
      <c r="BC155" s="111"/>
      <c r="BD155" s="111"/>
      <c r="BE155" s="111"/>
      <c r="BF155" s="111"/>
      <c r="BG155" s="111"/>
      <c r="BH155" s="111"/>
      <c r="BI155" s="111"/>
      <c r="BJ155" s="111"/>
      <c r="BK155" s="111"/>
      <c r="BL155" s="111"/>
      <c r="BM155" s="111"/>
      <c r="BN155" s="111"/>
      <c r="BO155" s="111"/>
      <c r="BP155" s="111"/>
      <c r="BQ155" s="111"/>
      <c r="BR155" s="111"/>
      <c r="BS155" s="111"/>
      <c r="BT155" s="111"/>
      <c r="BU155" s="111"/>
      <c r="BV155" s="111"/>
      <c r="BW155" s="111"/>
      <c r="BX155" s="111"/>
      <c r="BY155" s="111"/>
      <c r="BZ155" s="111"/>
      <c r="CA155" s="111"/>
      <c r="CB155" s="111"/>
      <c r="CC155" s="111"/>
      <c r="CD155" s="111"/>
      <c r="CE155" s="111"/>
      <c r="CF155" s="111"/>
      <c r="CG155" s="111"/>
      <c r="CH155" s="111"/>
      <c r="CI155" s="111"/>
      <c r="CJ155" s="111"/>
      <c r="CK155" s="111"/>
      <c r="CL155" s="111"/>
      <c r="CM155" s="111"/>
      <c r="CN155" s="111"/>
      <c r="CO155" s="111"/>
      <c r="CP155" s="111"/>
      <c r="CQ155" s="111"/>
      <c r="CR155" s="111"/>
      <c r="CS155" s="111"/>
      <c r="CT155" s="111"/>
      <c r="CU155" s="111"/>
      <c r="CV155" s="111"/>
      <c r="CW155" s="111"/>
      <c r="CX155" s="111"/>
      <c r="CY155" s="111"/>
      <c r="CZ155" s="111"/>
      <c r="DA155" s="111"/>
      <c r="DB155" s="111"/>
      <c r="DC155" s="111"/>
      <c r="DD155" s="111"/>
      <c r="DE155" s="111"/>
      <c r="DF155" s="111"/>
      <c r="DG155" s="111"/>
      <c r="DH155" s="111"/>
      <c r="DI155" s="111"/>
      <c r="DJ155" s="111"/>
      <c r="DK155" s="111"/>
      <c r="DL155" s="111"/>
      <c r="DM155" s="111"/>
      <c r="DN155" s="111"/>
      <c r="DO155" s="111"/>
      <c r="DP155" s="111"/>
      <c r="DQ155" s="111"/>
      <c r="DR155" s="111"/>
      <c r="DS155" s="111"/>
      <c r="DT155" s="111"/>
    </row>
    <row r="156" spans="2:124" hidden="1" outlineLevel="1" x14ac:dyDescent="0.3">
      <c r="B156" s="216" t="s">
        <v>482</v>
      </c>
      <c r="C156" s="118"/>
      <c r="D156" s="115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1"/>
      <c r="BF156" s="111"/>
      <c r="BG156" s="111"/>
      <c r="BH156" s="111"/>
      <c r="BI156" s="111"/>
      <c r="BJ156" s="111"/>
      <c r="BK156" s="111"/>
      <c r="BL156" s="111"/>
      <c r="BM156" s="111"/>
      <c r="BN156" s="111"/>
      <c r="BO156" s="111"/>
      <c r="BP156" s="111"/>
      <c r="BQ156" s="111"/>
      <c r="BR156" s="111"/>
      <c r="BS156" s="111"/>
      <c r="BT156" s="111"/>
      <c r="BU156" s="111"/>
      <c r="BV156" s="111"/>
      <c r="BW156" s="111"/>
      <c r="BX156" s="111"/>
      <c r="BY156" s="111"/>
      <c r="BZ156" s="111"/>
      <c r="CA156" s="111"/>
      <c r="CB156" s="111"/>
      <c r="CC156" s="111"/>
      <c r="CD156" s="111"/>
      <c r="CE156" s="111"/>
      <c r="CF156" s="111"/>
      <c r="CG156" s="111"/>
      <c r="CH156" s="111"/>
      <c r="CI156" s="111"/>
      <c r="CJ156" s="111"/>
      <c r="CK156" s="111"/>
      <c r="CL156" s="111"/>
      <c r="CM156" s="111"/>
      <c r="CN156" s="111"/>
      <c r="CO156" s="111"/>
      <c r="CP156" s="111"/>
      <c r="CQ156" s="111"/>
      <c r="CR156" s="111"/>
      <c r="CS156" s="111"/>
      <c r="CT156" s="111"/>
      <c r="CU156" s="111"/>
      <c r="CV156" s="111"/>
      <c r="CW156" s="111"/>
      <c r="CX156" s="111"/>
      <c r="CY156" s="111"/>
      <c r="CZ156" s="111"/>
      <c r="DA156" s="111"/>
      <c r="DB156" s="111"/>
      <c r="DC156" s="111"/>
      <c r="DD156" s="111"/>
      <c r="DE156" s="111"/>
      <c r="DF156" s="111"/>
      <c r="DG156" s="111"/>
      <c r="DH156" s="111"/>
      <c r="DI156" s="111"/>
      <c r="DJ156" s="111"/>
      <c r="DK156" s="111"/>
      <c r="DL156" s="111"/>
      <c r="DM156" s="111"/>
      <c r="DN156" s="111"/>
      <c r="DO156" s="111"/>
      <c r="DP156" s="111"/>
      <c r="DQ156" s="111"/>
      <c r="DR156" s="111"/>
      <c r="DS156" s="111"/>
      <c r="DT156" s="111"/>
    </row>
    <row r="157" spans="2:124" hidden="1" outlineLevel="1" x14ac:dyDescent="0.3">
      <c r="B157" s="114" t="s">
        <v>483</v>
      </c>
      <c r="C157" s="118"/>
      <c r="D157" s="115"/>
      <c r="E157" s="111">
        <f>Overview!$L$28-E137</f>
        <v>0</v>
      </c>
      <c r="F157" s="111">
        <f>Overview!$L$28-F137</f>
        <v>0</v>
      </c>
      <c r="G157" s="111">
        <f>Overview!$L$28-G137</f>
        <v>0</v>
      </c>
      <c r="H157" s="111">
        <f>Overview!$L$28-H137</f>
        <v>0</v>
      </c>
      <c r="I157" s="111">
        <f>Overview!$L$28-I137</f>
        <v>0</v>
      </c>
      <c r="J157" s="111">
        <f>Overview!$L$28-J137</f>
        <v>0</v>
      </c>
      <c r="K157" s="111">
        <f>Overview!$L$28-K137</f>
        <v>0</v>
      </c>
      <c r="L157" s="111">
        <f>Overview!$L$28-L137</f>
        <v>0</v>
      </c>
      <c r="M157" s="111">
        <f>Overview!$L$28-M137</f>
        <v>0</v>
      </c>
      <c r="N157" s="111">
        <f>Overview!$L$28-N137</f>
        <v>0</v>
      </c>
      <c r="O157" s="111">
        <f>Overview!$L$28-O137</f>
        <v>0</v>
      </c>
      <c r="P157" s="111">
        <f>Overview!$L$28-P137</f>
        <v>0</v>
      </c>
      <c r="Q157" s="111">
        <f>Overview!$L$28-Q137</f>
        <v>0</v>
      </c>
      <c r="R157" s="111">
        <f>Overview!$L$28-R137</f>
        <v>0</v>
      </c>
      <c r="S157" s="111">
        <f>Overview!$L$28-S137</f>
        <v>0</v>
      </c>
      <c r="T157" s="111">
        <f>Overview!$L$28-T137</f>
        <v>0</v>
      </c>
      <c r="U157" s="111">
        <f>Overview!$L$28-U137</f>
        <v>0</v>
      </c>
      <c r="V157" s="111">
        <f>Overview!$L$28-V137</f>
        <v>0</v>
      </c>
      <c r="W157" s="111">
        <f>Overview!$L$28-W137</f>
        <v>0</v>
      </c>
      <c r="X157" s="111">
        <f>Overview!$L$28-X137</f>
        <v>0</v>
      </c>
      <c r="Y157" s="111">
        <f>Overview!$L$28-Y137</f>
        <v>0</v>
      </c>
      <c r="Z157" s="111">
        <f>Overview!$L$28-Z137</f>
        <v>0</v>
      </c>
      <c r="AA157" s="111">
        <f>Overview!$L$28-AA137</f>
        <v>0</v>
      </c>
      <c r="AB157" s="111">
        <f>Overview!$L$28-AB137</f>
        <v>0</v>
      </c>
      <c r="AC157" s="111">
        <f>Overview!$L$28-AC137</f>
        <v>0</v>
      </c>
      <c r="AD157" s="111">
        <f>Overview!$L$28-AD137</f>
        <v>0</v>
      </c>
      <c r="AE157" s="111">
        <f>Overview!$L$28-AE137</f>
        <v>0</v>
      </c>
      <c r="AF157" s="111">
        <f>Overview!$L$28-AF137</f>
        <v>0</v>
      </c>
      <c r="AG157" s="111">
        <f>Overview!$L$28-AG137</f>
        <v>0</v>
      </c>
      <c r="AH157" s="111">
        <f>Overview!$L$28-AH137</f>
        <v>0</v>
      </c>
      <c r="AI157" s="111">
        <f>Overview!$L$28-AI137</f>
        <v>0</v>
      </c>
      <c r="AJ157" s="111">
        <f>Overview!$L$28-AJ137</f>
        <v>0</v>
      </c>
      <c r="AK157" s="111">
        <f>Overview!$L$28-AK137</f>
        <v>0</v>
      </c>
      <c r="AL157" s="111">
        <f>Overview!$L$28-AL137</f>
        <v>0</v>
      </c>
      <c r="AM157" s="111">
        <f>Overview!$L$28-AM137</f>
        <v>0</v>
      </c>
      <c r="AN157" s="111">
        <f>Overview!$L$28-AN137</f>
        <v>0</v>
      </c>
      <c r="AO157" s="111">
        <f>Overview!$L$28-AO137</f>
        <v>0</v>
      </c>
      <c r="AP157" s="111">
        <f>Overview!$L$28-AP137</f>
        <v>0</v>
      </c>
      <c r="AQ157" s="111">
        <f>Overview!$L$28-AQ137</f>
        <v>0</v>
      </c>
      <c r="AR157" s="111">
        <f>Overview!$L$28-AR137</f>
        <v>0</v>
      </c>
      <c r="AS157" s="111">
        <f>Overview!$L$28-AS137</f>
        <v>0</v>
      </c>
      <c r="AT157" s="111">
        <f>Overview!$L$28-AT137</f>
        <v>0</v>
      </c>
      <c r="AU157" s="111">
        <f>Overview!$L$28-AU137</f>
        <v>0</v>
      </c>
      <c r="AV157" s="111">
        <f>Overview!$L$28-AV137</f>
        <v>0</v>
      </c>
      <c r="AW157" s="111">
        <f>Overview!$L$28-AW137</f>
        <v>0</v>
      </c>
      <c r="AX157" s="111">
        <f>Overview!$L$28-AX137</f>
        <v>0</v>
      </c>
      <c r="AY157" s="111">
        <f>Overview!$L$28-AY137</f>
        <v>0</v>
      </c>
      <c r="AZ157" s="111">
        <f>Overview!$L$28-AZ137</f>
        <v>0</v>
      </c>
      <c r="BA157" s="111">
        <f>Overview!$L$28-BA137</f>
        <v>0</v>
      </c>
      <c r="BB157" s="111">
        <f>Overview!$L$28-BB137</f>
        <v>0</v>
      </c>
      <c r="BC157" s="111">
        <f>Overview!$L$28-BC137</f>
        <v>0</v>
      </c>
      <c r="BD157" s="111">
        <f>Overview!$L$28-BD137</f>
        <v>0</v>
      </c>
      <c r="BE157" s="111">
        <f>Overview!$L$28-BE137</f>
        <v>0</v>
      </c>
      <c r="BF157" s="111">
        <f>Overview!$L$28-BF137</f>
        <v>0</v>
      </c>
      <c r="BG157" s="111">
        <f>Overview!$L$28-BG137</f>
        <v>0</v>
      </c>
      <c r="BH157" s="111">
        <f>Overview!$L$28-BH137</f>
        <v>0</v>
      </c>
      <c r="BI157" s="111">
        <f>Overview!$L$28-BI137</f>
        <v>0</v>
      </c>
      <c r="BJ157" s="111">
        <f>Overview!$L$28-BJ137</f>
        <v>0</v>
      </c>
      <c r="BK157" s="111">
        <f>Overview!$L$28-BK137</f>
        <v>0</v>
      </c>
      <c r="BL157" s="111">
        <f>Overview!$L$28-BL137</f>
        <v>0</v>
      </c>
      <c r="BM157" s="111">
        <f>Overview!$L$28-BM137</f>
        <v>0</v>
      </c>
      <c r="BN157" s="111">
        <f>Overview!$L$28-BN137</f>
        <v>0</v>
      </c>
      <c r="BO157" s="111">
        <f>Overview!$L$28-BO137</f>
        <v>0</v>
      </c>
      <c r="BP157" s="111">
        <f>Overview!$L$28-BP137</f>
        <v>0</v>
      </c>
      <c r="BQ157" s="111">
        <f>Overview!$L$28-BQ137</f>
        <v>0</v>
      </c>
      <c r="BR157" s="111">
        <f>Overview!$L$28-BR137</f>
        <v>0</v>
      </c>
      <c r="BS157" s="111">
        <f>Overview!$L$28-BS137</f>
        <v>0</v>
      </c>
      <c r="BT157" s="111">
        <f>Overview!$L$28-BT137</f>
        <v>0</v>
      </c>
      <c r="BU157" s="111">
        <f>Overview!$L$28-BU137</f>
        <v>0</v>
      </c>
      <c r="BV157" s="111">
        <f>Overview!$L$28-BV137</f>
        <v>0</v>
      </c>
      <c r="BW157" s="111">
        <f>Overview!$L$28-BW137</f>
        <v>0</v>
      </c>
      <c r="BX157" s="111">
        <f>Overview!$L$28-BX137</f>
        <v>0</v>
      </c>
      <c r="BY157" s="111">
        <f>Overview!$L$28-BY137</f>
        <v>0</v>
      </c>
      <c r="BZ157" s="111">
        <f>Overview!$L$28-BZ137</f>
        <v>0</v>
      </c>
      <c r="CA157" s="111">
        <f>Overview!$L$28-CA137</f>
        <v>0</v>
      </c>
      <c r="CB157" s="111">
        <f>Overview!$L$28-CB137</f>
        <v>0</v>
      </c>
      <c r="CC157" s="111">
        <f>Overview!$L$28-CC137</f>
        <v>0</v>
      </c>
      <c r="CD157" s="111">
        <f>Overview!$L$28-CD137</f>
        <v>0</v>
      </c>
      <c r="CE157" s="111">
        <f>Overview!$L$28-CE137</f>
        <v>0</v>
      </c>
      <c r="CF157" s="111">
        <f>Overview!$L$28-CF137</f>
        <v>0</v>
      </c>
      <c r="CG157" s="111">
        <f>Overview!$L$28-CG137</f>
        <v>0</v>
      </c>
      <c r="CH157" s="111">
        <f>Overview!$L$28-CH137</f>
        <v>0</v>
      </c>
      <c r="CI157" s="111">
        <f>Overview!$L$28-CI137</f>
        <v>0</v>
      </c>
      <c r="CJ157" s="111">
        <f>Overview!$L$28-CJ137</f>
        <v>0</v>
      </c>
      <c r="CK157" s="111">
        <f>Overview!$L$28-CK137</f>
        <v>0</v>
      </c>
      <c r="CL157" s="111">
        <f>Overview!$L$28-CL137</f>
        <v>0</v>
      </c>
      <c r="CM157" s="111">
        <f>Overview!$L$28-CM137</f>
        <v>0</v>
      </c>
      <c r="CN157" s="111">
        <f>Overview!$L$28-CN137</f>
        <v>0</v>
      </c>
      <c r="CO157" s="111">
        <f>Overview!$L$28-CO137</f>
        <v>0</v>
      </c>
      <c r="CP157" s="111">
        <f>Overview!$L$28-CP137</f>
        <v>0</v>
      </c>
      <c r="CQ157" s="111">
        <f>Overview!$L$28-CQ137</f>
        <v>0</v>
      </c>
      <c r="CR157" s="111">
        <f>Overview!$L$28-CR137</f>
        <v>0</v>
      </c>
      <c r="CS157" s="111">
        <f>Overview!$L$28-CS137</f>
        <v>0</v>
      </c>
      <c r="CT157" s="111">
        <f>Overview!$L$28-CT137</f>
        <v>0</v>
      </c>
      <c r="CU157" s="111">
        <f>Overview!$L$28-CU137</f>
        <v>0</v>
      </c>
      <c r="CV157" s="111">
        <f>Overview!$L$28-CV137</f>
        <v>0</v>
      </c>
      <c r="CW157" s="111">
        <f>Overview!$L$28-CW137</f>
        <v>0</v>
      </c>
      <c r="CX157" s="111">
        <f>Overview!$L$28-CX137</f>
        <v>0</v>
      </c>
      <c r="CY157" s="111">
        <f>Overview!$L$28-CY137</f>
        <v>0</v>
      </c>
      <c r="CZ157" s="111">
        <f>Overview!$L$28-CZ137</f>
        <v>0</v>
      </c>
      <c r="DA157" s="111">
        <f>Overview!$L$28-DA137</f>
        <v>0</v>
      </c>
      <c r="DB157" s="111">
        <f>Overview!$L$28-DB137</f>
        <v>0</v>
      </c>
      <c r="DC157" s="111">
        <f>Overview!$L$28-DC137</f>
        <v>0</v>
      </c>
      <c r="DD157" s="111">
        <f>Overview!$L$28-DD137</f>
        <v>0</v>
      </c>
      <c r="DE157" s="111">
        <f>Overview!$L$28-DE137</f>
        <v>0</v>
      </c>
      <c r="DF157" s="111">
        <f>Overview!$L$28-DF137</f>
        <v>0</v>
      </c>
      <c r="DG157" s="111">
        <f>Overview!$L$28-DG137</f>
        <v>0</v>
      </c>
      <c r="DH157" s="111">
        <f>Overview!$L$28-DH137</f>
        <v>0</v>
      </c>
      <c r="DI157" s="111">
        <f>Overview!$L$28-DI137</f>
        <v>0</v>
      </c>
      <c r="DJ157" s="111">
        <f>Overview!$L$28-DJ137</f>
        <v>0</v>
      </c>
      <c r="DK157" s="111">
        <f>Overview!$L$28-DK137</f>
        <v>0</v>
      </c>
      <c r="DL157" s="111">
        <f>Overview!$L$28-DL137</f>
        <v>0</v>
      </c>
      <c r="DM157" s="111">
        <f>Overview!$L$28-DM137</f>
        <v>0</v>
      </c>
      <c r="DN157" s="111">
        <f>Overview!$L$28-DN137</f>
        <v>0</v>
      </c>
      <c r="DO157" s="111">
        <f>Overview!$L$28-DO137</f>
        <v>0</v>
      </c>
      <c r="DP157" s="111">
        <f>Overview!$L$28-DP137</f>
        <v>0</v>
      </c>
      <c r="DQ157" s="111">
        <f>Overview!$L$28-DQ137</f>
        <v>0</v>
      </c>
      <c r="DR157" s="111">
        <f>Overview!$L$28-DR137</f>
        <v>0</v>
      </c>
      <c r="DS157" s="111">
        <f>Overview!$L$28-DS137</f>
        <v>0</v>
      </c>
      <c r="DT157" s="111">
        <f>Overview!$L$28-DT137</f>
        <v>0</v>
      </c>
    </row>
    <row r="158" spans="2:124" hidden="1" outlineLevel="1" x14ac:dyDescent="0.3">
      <c r="B158" s="114" t="s">
        <v>484</v>
      </c>
      <c r="C158" s="118"/>
      <c r="D158" s="115"/>
      <c r="E158" s="111" t="e">
        <f>E157*((Overview!$B$33-Overview!$B$42)/Overview!$L$28)</f>
        <v>#DIV/0!</v>
      </c>
      <c r="F158" s="111" t="e">
        <f>F157*((Overview!$B$33-Overview!$B$42)/Overview!$L$28)</f>
        <v>#DIV/0!</v>
      </c>
      <c r="G158" s="111" t="e">
        <f>G157*((Overview!$B$33-Overview!$B$42)/Overview!$L$28)</f>
        <v>#DIV/0!</v>
      </c>
      <c r="H158" s="111" t="e">
        <f>H157*((Overview!$B$33-Overview!$B$42)/Overview!$L$28)</f>
        <v>#DIV/0!</v>
      </c>
      <c r="I158" s="111" t="e">
        <f>I157*((Overview!$B$33-Overview!$B$42)/Overview!$L$28)</f>
        <v>#DIV/0!</v>
      </c>
      <c r="J158" s="111" t="e">
        <f>J157*((Overview!$B$33-Overview!$B$42)/Overview!$L$28)</f>
        <v>#DIV/0!</v>
      </c>
      <c r="K158" s="111" t="e">
        <f>K157*((Overview!$B$33-Overview!$B$42)/Overview!$L$28)</f>
        <v>#DIV/0!</v>
      </c>
      <c r="L158" s="111" t="e">
        <f>L157*((Overview!$B$33-Overview!$B$42)/Overview!$L$28)</f>
        <v>#DIV/0!</v>
      </c>
      <c r="M158" s="111" t="e">
        <f>M157*((Overview!$B$33-Overview!$B$42)/Overview!$L$28)</f>
        <v>#DIV/0!</v>
      </c>
      <c r="N158" s="111" t="e">
        <f>N157*((Overview!$B$33-Overview!$B$42)/Overview!$L$28)</f>
        <v>#DIV/0!</v>
      </c>
      <c r="O158" s="111" t="e">
        <f>O157*((Overview!$B$33-Overview!$B$42)/Overview!$L$28)</f>
        <v>#DIV/0!</v>
      </c>
      <c r="P158" s="111" t="e">
        <f>P157*((Overview!$B$33-Overview!$B$42)/Overview!$L$28)</f>
        <v>#DIV/0!</v>
      </c>
      <c r="Q158" s="111" t="e">
        <f>Q157*((Overview!$B$33-Overview!$B$42)/Overview!$L$28)</f>
        <v>#DIV/0!</v>
      </c>
      <c r="R158" s="111" t="e">
        <f>R157*((Overview!$B$33-Overview!$B$42)/Overview!$L$28)</f>
        <v>#DIV/0!</v>
      </c>
      <c r="S158" s="111" t="e">
        <f>S157*((Overview!$B$33-Overview!$B$42)/Overview!$L$28)</f>
        <v>#DIV/0!</v>
      </c>
      <c r="T158" s="111" t="e">
        <f>T157*((Overview!$B$33-Overview!$B$42)/Overview!$L$28)</f>
        <v>#DIV/0!</v>
      </c>
      <c r="U158" s="111" t="e">
        <f>U157*((Overview!$B$33-Overview!$B$42)/Overview!$L$28)</f>
        <v>#DIV/0!</v>
      </c>
      <c r="V158" s="111" t="e">
        <f>V157*((Overview!$B$33-Overview!$B$42)/Overview!$L$28)</f>
        <v>#DIV/0!</v>
      </c>
      <c r="W158" s="111" t="e">
        <f>W157*((Overview!$B$33-Overview!$B$42)/Overview!$L$28)</f>
        <v>#DIV/0!</v>
      </c>
      <c r="X158" s="111" t="e">
        <f>X157*((Overview!$B$33-Overview!$B$42)/Overview!$L$28)</f>
        <v>#DIV/0!</v>
      </c>
      <c r="Y158" s="111" t="e">
        <f>Y157*((Overview!$B$33-Overview!$B$42)/Overview!$L$28)</f>
        <v>#DIV/0!</v>
      </c>
      <c r="Z158" s="111" t="e">
        <f>Z157*((Overview!$B$33-Overview!$B$42)/Overview!$L$28)</f>
        <v>#DIV/0!</v>
      </c>
      <c r="AA158" s="111" t="e">
        <f>AA157*((Overview!$B$33-Overview!$B$42)/Overview!$L$28)</f>
        <v>#DIV/0!</v>
      </c>
      <c r="AB158" s="111" t="e">
        <f>AB157*((Overview!$B$33-Overview!$B$42)/Overview!$L$28)</f>
        <v>#DIV/0!</v>
      </c>
      <c r="AC158" s="111" t="e">
        <f>AC157*((Overview!$B$33-Overview!$B$42)/Overview!$L$28)</f>
        <v>#DIV/0!</v>
      </c>
      <c r="AD158" s="111" t="e">
        <f>AD157*((Overview!$B$33-Overview!$B$42)/Overview!$L$28)</f>
        <v>#DIV/0!</v>
      </c>
      <c r="AE158" s="111" t="e">
        <f>AE157*((Overview!$B$33-Overview!$B$42)/Overview!$L$28)</f>
        <v>#DIV/0!</v>
      </c>
      <c r="AF158" s="111" t="e">
        <f>AF157*((Overview!$B$33-Overview!$B$42)/Overview!$L$28)</f>
        <v>#DIV/0!</v>
      </c>
      <c r="AG158" s="111" t="e">
        <f>AG157*((Overview!$B$33-Overview!$B$42)/Overview!$L$28)</f>
        <v>#DIV/0!</v>
      </c>
      <c r="AH158" s="111" t="e">
        <f>AH157*((Overview!$B$33-Overview!$B$42)/Overview!$L$28)</f>
        <v>#DIV/0!</v>
      </c>
      <c r="AI158" s="111" t="e">
        <f>AI157*((Overview!$B$33-Overview!$B$42)/Overview!$L$28)</f>
        <v>#DIV/0!</v>
      </c>
      <c r="AJ158" s="111" t="e">
        <f>AJ157*((Overview!$B$33-Overview!$B$42)/Overview!$L$28)</f>
        <v>#DIV/0!</v>
      </c>
      <c r="AK158" s="111" t="e">
        <f>AK157*((Overview!$B$33-Overview!$B$42)/Overview!$L$28)</f>
        <v>#DIV/0!</v>
      </c>
      <c r="AL158" s="111" t="e">
        <f>AL157*((Overview!$B$33-Overview!$B$42)/Overview!$L$28)</f>
        <v>#DIV/0!</v>
      </c>
      <c r="AM158" s="111" t="e">
        <f>AM157*((Overview!$B$33-Overview!$B$42)/Overview!$L$28)</f>
        <v>#DIV/0!</v>
      </c>
      <c r="AN158" s="111" t="e">
        <f>AN157*((Overview!$B$33-Overview!$B$42)/Overview!$L$28)</f>
        <v>#DIV/0!</v>
      </c>
      <c r="AO158" s="111" t="e">
        <f>AO157*((Overview!$B$33-Overview!$B$42)/Overview!$L$28)</f>
        <v>#DIV/0!</v>
      </c>
      <c r="AP158" s="111" t="e">
        <f>AP157*((Overview!$B$33-Overview!$B$42)/Overview!$L$28)</f>
        <v>#DIV/0!</v>
      </c>
      <c r="AQ158" s="111" t="e">
        <f>AQ157*((Overview!$B$33-Overview!$B$42)/Overview!$L$28)</f>
        <v>#DIV/0!</v>
      </c>
      <c r="AR158" s="111" t="e">
        <f>AR157*((Overview!$B$33-Overview!$B$42)/Overview!$L$28)</f>
        <v>#DIV/0!</v>
      </c>
      <c r="AS158" s="111" t="e">
        <f>AS157*((Overview!$B$33-Overview!$B$42)/Overview!$L$28)</f>
        <v>#DIV/0!</v>
      </c>
      <c r="AT158" s="111" t="e">
        <f>AT157*((Overview!$B$33-Overview!$B$42)/Overview!$L$28)</f>
        <v>#DIV/0!</v>
      </c>
      <c r="AU158" s="111" t="e">
        <f>AU157*((Overview!$B$33-Overview!$B$42)/Overview!$L$28)</f>
        <v>#DIV/0!</v>
      </c>
      <c r="AV158" s="111" t="e">
        <f>AV157*((Overview!$B$33-Overview!$B$42)/Overview!$L$28)</f>
        <v>#DIV/0!</v>
      </c>
      <c r="AW158" s="111" t="e">
        <f>AW157*((Overview!$B$33-Overview!$B$42)/Overview!$L$28)</f>
        <v>#DIV/0!</v>
      </c>
      <c r="AX158" s="111" t="e">
        <f>AX157*((Overview!$B$33-Overview!$B$42)/Overview!$L$28)</f>
        <v>#DIV/0!</v>
      </c>
      <c r="AY158" s="111" t="e">
        <f>AY157*((Overview!$B$33-Overview!$B$42)/Overview!$L$28)</f>
        <v>#DIV/0!</v>
      </c>
      <c r="AZ158" s="111" t="e">
        <f>AZ157*((Overview!$B$33-Overview!$B$42)/Overview!$L$28)</f>
        <v>#DIV/0!</v>
      </c>
      <c r="BA158" s="111" t="e">
        <f>BA157*((Overview!$B$33-Overview!$B$42)/Overview!$L$28)</f>
        <v>#DIV/0!</v>
      </c>
      <c r="BB158" s="111" t="e">
        <f>BB157*((Overview!$B$33-Overview!$B$42)/Overview!$L$28)</f>
        <v>#DIV/0!</v>
      </c>
      <c r="BC158" s="111" t="e">
        <f>BC157*((Overview!$B$33-Overview!$B$42)/Overview!$L$28)</f>
        <v>#DIV/0!</v>
      </c>
      <c r="BD158" s="111" t="e">
        <f>BD157*((Overview!$B$33-Overview!$B$42)/Overview!$L$28)</f>
        <v>#DIV/0!</v>
      </c>
      <c r="BE158" s="111" t="e">
        <f>BE157*((Overview!$B$33-Overview!$B$42)/Overview!$L$28)</f>
        <v>#DIV/0!</v>
      </c>
      <c r="BF158" s="111" t="e">
        <f>BF157*((Overview!$B$33-Overview!$B$42)/Overview!$L$28)</f>
        <v>#DIV/0!</v>
      </c>
      <c r="BG158" s="111" t="e">
        <f>BG157*((Overview!$B$33-Overview!$B$42)/Overview!$L$28)</f>
        <v>#DIV/0!</v>
      </c>
      <c r="BH158" s="111" t="e">
        <f>BH157*((Overview!$B$33-Overview!$B$42)/Overview!$L$28)</f>
        <v>#DIV/0!</v>
      </c>
      <c r="BI158" s="111" t="e">
        <f>BI157*((Overview!$B$33-Overview!$B$42)/Overview!$L$28)</f>
        <v>#DIV/0!</v>
      </c>
      <c r="BJ158" s="111" t="e">
        <f>BJ157*((Overview!$B$33-Overview!$B$42)/Overview!$L$28)</f>
        <v>#DIV/0!</v>
      </c>
      <c r="BK158" s="111" t="e">
        <f>BK157*((Overview!$B$33-Overview!$B$42)/Overview!$L$28)</f>
        <v>#DIV/0!</v>
      </c>
      <c r="BL158" s="111" t="e">
        <f>BL157*((Overview!$B$33-Overview!$B$42)/Overview!$L$28)</f>
        <v>#DIV/0!</v>
      </c>
      <c r="BM158" s="111" t="e">
        <f>BM157*((Overview!$B$33-Overview!$B$42)/Overview!$L$28)</f>
        <v>#DIV/0!</v>
      </c>
      <c r="BN158" s="111" t="e">
        <f>BN157*((Overview!$B$33-Overview!$B$42)/Overview!$L$28)</f>
        <v>#DIV/0!</v>
      </c>
      <c r="BO158" s="111" t="e">
        <f>BO157*((Overview!$B$33-Overview!$B$42)/Overview!$L$28)</f>
        <v>#DIV/0!</v>
      </c>
      <c r="BP158" s="111" t="e">
        <f>BP157*((Overview!$B$33-Overview!$B$42)/Overview!$L$28)</f>
        <v>#DIV/0!</v>
      </c>
      <c r="BQ158" s="111" t="e">
        <f>BQ157*((Overview!$B$33-Overview!$B$42)/Overview!$L$28)</f>
        <v>#DIV/0!</v>
      </c>
      <c r="BR158" s="111" t="e">
        <f>BR157*((Overview!$B$33-Overview!$B$42)/Overview!$L$28)</f>
        <v>#DIV/0!</v>
      </c>
      <c r="BS158" s="111" t="e">
        <f>BS157*((Overview!$B$33-Overview!$B$42)/Overview!$L$28)</f>
        <v>#DIV/0!</v>
      </c>
      <c r="BT158" s="111" t="e">
        <f>BT157*((Overview!$B$33-Overview!$B$42)/Overview!$L$28)</f>
        <v>#DIV/0!</v>
      </c>
      <c r="BU158" s="111" t="e">
        <f>BU157*((Overview!$B$33-Overview!$B$42)/Overview!$L$28)</f>
        <v>#DIV/0!</v>
      </c>
      <c r="BV158" s="111" t="e">
        <f>BV157*((Overview!$B$33-Overview!$B$42)/Overview!$L$28)</f>
        <v>#DIV/0!</v>
      </c>
      <c r="BW158" s="111" t="e">
        <f>BW157*((Overview!$B$33-Overview!$B$42)/Overview!$L$28)</f>
        <v>#DIV/0!</v>
      </c>
      <c r="BX158" s="111" t="e">
        <f>BX157*((Overview!$B$33-Overview!$B$42)/Overview!$L$28)</f>
        <v>#DIV/0!</v>
      </c>
      <c r="BY158" s="111" t="e">
        <f>BY157*((Overview!$B$33-Overview!$B$42)/Overview!$L$28)</f>
        <v>#DIV/0!</v>
      </c>
      <c r="BZ158" s="111" t="e">
        <f>BZ157*((Overview!$B$33-Overview!$B$42)/Overview!$L$28)</f>
        <v>#DIV/0!</v>
      </c>
      <c r="CA158" s="111" t="e">
        <f>CA157*((Overview!$B$33-Overview!$B$42)/Overview!$L$28)</f>
        <v>#DIV/0!</v>
      </c>
      <c r="CB158" s="111" t="e">
        <f>CB157*((Overview!$B$33-Overview!$B$42)/Overview!$L$28)</f>
        <v>#DIV/0!</v>
      </c>
      <c r="CC158" s="111" t="e">
        <f>CC157*((Overview!$B$33-Overview!$B$42)/Overview!$L$28)</f>
        <v>#DIV/0!</v>
      </c>
      <c r="CD158" s="111" t="e">
        <f>CD157*((Overview!$B$33-Overview!$B$42)/Overview!$L$28)</f>
        <v>#DIV/0!</v>
      </c>
      <c r="CE158" s="111" t="e">
        <f>CE157*((Overview!$B$33-Overview!$B$42)/Overview!$L$28)</f>
        <v>#DIV/0!</v>
      </c>
      <c r="CF158" s="111" t="e">
        <f>CF157*((Overview!$B$33-Overview!$B$42)/Overview!$L$28)</f>
        <v>#DIV/0!</v>
      </c>
      <c r="CG158" s="111" t="e">
        <f>CG157*((Overview!$B$33-Overview!$B$42)/Overview!$L$28)</f>
        <v>#DIV/0!</v>
      </c>
      <c r="CH158" s="111" t="e">
        <f>CH157*((Overview!$B$33-Overview!$B$42)/Overview!$L$28)</f>
        <v>#DIV/0!</v>
      </c>
      <c r="CI158" s="111" t="e">
        <f>CI157*((Overview!$B$33-Overview!$B$42)/Overview!$L$28)</f>
        <v>#DIV/0!</v>
      </c>
      <c r="CJ158" s="111" t="e">
        <f>CJ157*((Overview!$B$33-Overview!$B$42)/Overview!$L$28)</f>
        <v>#DIV/0!</v>
      </c>
      <c r="CK158" s="111" t="e">
        <f>CK157*((Overview!$B$33-Overview!$B$42)/Overview!$L$28)</f>
        <v>#DIV/0!</v>
      </c>
      <c r="CL158" s="111" t="e">
        <f>CL157*((Overview!$B$33-Overview!$B$42)/Overview!$L$28)</f>
        <v>#DIV/0!</v>
      </c>
      <c r="CM158" s="111" t="e">
        <f>CM157*((Overview!$B$33-Overview!$B$42)/Overview!$L$28)</f>
        <v>#DIV/0!</v>
      </c>
      <c r="CN158" s="111" t="e">
        <f>CN157*((Overview!$B$33-Overview!$B$42)/Overview!$L$28)</f>
        <v>#DIV/0!</v>
      </c>
      <c r="CO158" s="111" t="e">
        <f>CO157*((Overview!$B$33-Overview!$B$42)/Overview!$L$28)</f>
        <v>#DIV/0!</v>
      </c>
      <c r="CP158" s="111" t="e">
        <f>CP157*((Overview!$B$33-Overview!$B$42)/Overview!$L$28)</f>
        <v>#DIV/0!</v>
      </c>
      <c r="CQ158" s="111" t="e">
        <f>CQ157*((Overview!$B$33-Overview!$B$42)/Overview!$L$28)</f>
        <v>#DIV/0!</v>
      </c>
      <c r="CR158" s="111" t="e">
        <f>CR157*((Overview!$B$33-Overview!$B$42)/Overview!$L$28)</f>
        <v>#DIV/0!</v>
      </c>
      <c r="CS158" s="111" t="e">
        <f>CS157*((Overview!$B$33-Overview!$B$42)/Overview!$L$28)</f>
        <v>#DIV/0!</v>
      </c>
      <c r="CT158" s="111" t="e">
        <f>CT157*((Overview!$B$33-Overview!$B$42)/Overview!$L$28)</f>
        <v>#DIV/0!</v>
      </c>
      <c r="CU158" s="111" t="e">
        <f>CU157*((Overview!$B$33-Overview!$B$42)/Overview!$L$28)</f>
        <v>#DIV/0!</v>
      </c>
      <c r="CV158" s="111" t="e">
        <f>CV157*((Overview!$B$33-Overview!$B$42)/Overview!$L$28)</f>
        <v>#DIV/0!</v>
      </c>
      <c r="CW158" s="111" t="e">
        <f>CW157*((Overview!$B$33-Overview!$B$42)/Overview!$L$28)</f>
        <v>#DIV/0!</v>
      </c>
      <c r="CX158" s="111" t="e">
        <f>CX157*((Overview!$B$33-Overview!$B$42)/Overview!$L$28)</f>
        <v>#DIV/0!</v>
      </c>
      <c r="CY158" s="111" t="e">
        <f>CY157*((Overview!$B$33-Overview!$B$42)/Overview!$L$28)</f>
        <v>#DIV/0!</v>
      </c>
      <c r="CZ158" s="111" t="e">
        <f>CZ157*((Overview!$B$33-Overview!$B$42)/Overview!$L$28)</f>
        <v>#DIV/0!</v>
      </c>
      <c r="DA158" s="111" t="e">
        <f>DA157*((Overview!$B$33-Overview!$B$42)/Overview!$L$28)</f>
        <v>#DIV/0!</v>
      </c>
      <c r="DB158" s="111" t="e">
        <f>DB157*((Overview!$B$33-Overview!$B$42)/Overview!$L$28)</f>
        <v>#DIV/0!</v>
      </c>
      <c r="DC158" s="111" t="e">
        <f>DC157*((Overview!$B$33-Overview!$B$42)/Overview!$L$28)</f>
        <v>#DIV/0!</v>
      </c>
      <c r="DD158" s="111" t="e">
        <f>DD157*((Overview!$B$33-Overview!$B$42)/Overview!$L$28)</f>
        <v>#DIV/0!</v>
      </c>
      <c r="DE158" s="111" t="e">
        <f>DE157*((Overview!$B$33-Overview!$B$42)/Overview!$L$28)</f>
        <v>#DIV/0!</v>
      </c>
      <c r="DF158" s="111" t="e">
        <f>DF157*((Overview!$B$33-Overview!$B$42)/Overview!$L$28)</f>
        <v>#DIV/0!</v>
      </c>
      <c r="DG158" s="111" t="e">
        <f>DG157*((Overview!$B$33-Overview!$B$42)/Overview!$L$28)</f>
        <v>#DIV/0!</v>
      </c>
      <c r="DH158" s="111" t="e">
        <f>DH157*((Overview!$B$33-Overview!$B$42)/Overview!$L$28)</f>
        <v>#DIV/0!</v>
      </c>
      <c r="DI158" s="111" t="e">
        <f>DI157*((Overview!$B$33-Overview!$B$42)/Overview!$L$28)</f>
        <v>#DIV/0!</v>
      </c>
      <c r="DJ158" s="111" t="e">
        <f>DJ157*((Overview!$B$33-Overview!$B$42)/Overview!$L$28)</f>
        <v>#DIV/0!</v>
      </c>
      <c r="DK158" s="111" t="e">
        <f>DK157*((Overview!$B$33-Overview!$B$42)/Overview!$L$28)</f>
        <v>#DIV/0!</v>
      </c>
      <c r="DL158" s="111" t="e">
        <f>DL157*((Overview!$B$33-Overview!$B$42)/Overview!$L$28)</f>
        <v>#DIV/0!</v>
      </c>
      <c r="DM158" s="111" t="e">
        <f>DM157*((Overview!$B$33-Overview!$B$42)/Overview!$L$28)</f>
        <v>#DIV/0!</v>
      </c>
      <c r="DN158" s="111" t="e">
        <f>DN157*((Overview!$B$33-Overview!$B$42)/Overview!$L$28)</f>
        <v>#DIV/0!</v>
      </c>
      <c r="DO158" s="111" t="e">
        <f>DO157*((Overview!$B$33-Overview!$B$42)/Overview!$L$28)</f>
        <v>#DIV/0!</v>
      </c>
      <c r="DP158" s="111" t="e">
        <f>DP157*((Overview!$B$33-Overview!$B$42)/Overview!$L$28)</f>
        <v>#DIV/0!</v>
      </c>
      <c r="DQ158" s="111" t="e">
        <f>DQ157*((Overview!$B$33-Overview!$B$42)/Overview!$L$28)</f>
        <v>#DIV/0!</v>
      </c>
      <c r="DR158" s="111" t="e">
        <f>DR157*((Overview!$B$33-Overview!$B$42)/Overview!$L$28)</f>
        <v>#DIV/0!</v>
      </c>
      <c r="DS158" s="111" t="e">
        <f>DS157*((Overview!$B$33-Overview!$B$42)/Overview!$L$28)</f>
        <v>#DIV/0!</v>
      </c>
      <c r="DT158" s="111" t="e">
        <f>DT157*((Overview!$B$33-Overview!$B$42)/Overview!$L$28)</f>
        <v>#DIV/0!</v>
      </c>
    </row>
    <row r="159" spans="2:124" hidden="1" outlineLevel="1" x14ac:dyDescent="0.3">
      <c r="B159" s="114"/>
      <c r="C159" s="118"/>
      <c r="D159" s="115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11"/>
      <c r="CO159" s="111"/>
      <c r="CP159" s="111"/>
      <c r="CQ159" s="111"/>
      <c r="CR159" s="111"/>
      <c r="CS159" s="111"/>
      <c r="CT159" s="111"/>
      <c r="CU159" s="111"/>
      <c r="CV159" s="111"/>
      <c r="CW159" s="111"/>
      <c r="CX159" s="111"/>
      <c r="CY159" s="111"/>
      <c r="CZ159" s="111"/>
      <c r="DA159" s="111"/>
      <c r="DB159" s="111"/>
      <c r="DC159" s="111"/>
      <c r="DD159" s="111"/>
      <c r="DE159" s="111"/>
      <c r="DF159" s="111"/>
      <c r="DG159" s="111"/>
      <c r="DH159" s="111"/>
      <c r="DI159" s="111"/>
      <c r="DJ159" s="111"/>
      <c r="DK159" s="111"/>
      <c r="DL159" s="111"/>
      <c r="DM159" s="111"/>
      <c r="DN159" s="111"/>
      <c r="DO159" s="111"/>
      <c r="DP159" s="111"/>
      <c r="DQ159" s="111"/>
      <c r="DR159" s="111"/>
      <c r="DS159" s="111"/>
      <c r="DT159" s="111"/>
    </row>
    <row r="160" spans="2:124" hidden="1" outlineLevel="1" x14ac:dyDescent="0.3">
      <c r="B160" s="216" t="s">
        <v>199</v>
      </c>
      <c r="C160" s="118"/>
      <c r="D160" s="115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111"/>
      <c r="BH160" s="111"/>
      <c r="BI160" s="111"/>
      <c r="BJ160" s="111"/>
      <c r="BK160" s="111"/>
      <c r="BL160" s="111"/>
      <c r="BM160" s="111"/>
      <c r="BN160" s="111"/>
      <c r="BO160" s="111"/>
      <c r="BP160" s="111"/>
      <c r="BQ160" s="111"/>
      <c r="BR160" s="111"/>
      <c r="BS160" s="111"/>
      <c r="BT160" s="111"/>
      <c r="BU160" s="111"/>
      <c r="BV160" s="111"/>
      <c r="BW160" s="111"/>
      <c r="BX160" s="111"/>
      <c r="BY160" s="111"/>
      <c r="BZ160" s="111"/>
      <c r="CA160" s="111"/>
      <c r="CB160" s="111"/>
      <c r="CC160" s="111"/>
      <c r="CD160" s="111"/>
      <c r="CE160" s="111"/>
      <c r="CF160" s="111"/>
      <c r="CG160" s="111"/>
      <c r="CH160" s="111"/>
      <c r="CI160" s="111"/>
      <c r="CJ160" s="111"/>
      <c r="CK160" s="111"/>
      <c r="CL160" s="111"/>
      <c r="CM160" s="111"/>
      <c r="CN160" s="111"/>
      <c r="CO160" s="111"/>
      <c r="CP160" s="111"/>
      <c r="CQ160" s="111"/>
      <c r="CR160" s="111"/>
      <c r="CS160" s="111"/>
      <c r="CT160" s="111"/>
      <c r="CU160" s="111"/>
      <c r="CV160" s="111"/>
      <c r="CW160" s="111"/>
      <c r="CX160" s="111"/>
      <c r="CY160" s="111"/>
      <c r="CZ160" s="111"/>
      <c r="DA160" s="111"/>
      <c r="DB160" s="111"/>
      <c r="DC160" s="111"/>
      <c r="DD160" s="111"/>
      <c r="DE160" s="111"/>
      <c r="DF160" s="111"/>
      <c r="DG160" s="111"/>
      <c r="DH160" s="111"/>
      <c r="DI160" s="111"/>
      <c r="DJ160" s="111"/>
      <c r="DK160" s="111"/>
      <c r="DL160" s="111"/>
      <c r="DM160" s="111"/>
      <c r="DN160" s="111"/>
      <c r="DO160" s="111"/>
      <c r="DP160" s="111"/>
      <c r="DQ160" s="111"/>
      <c r="DR160" s="111"/>
      <c r="DS160" s="111"/>
      <c r="DT160" s="111"/>
    </row>
    <row r="161" spans="2:124" hidden="1" outlineLevel="1" x14ac:dyDescent="0.3">
      <c r="B161" s="114" t="s">
        <v>302</v>
      </c>
      <c r="C161" s="118"/>
      <c r="D161" s="115"/>
      <c r="E161" s="111">
        <f>Overview!$O$42</f>
        <v>0</v>
      </c>
      <c r="F161" s="111">
        <f>Overview!$O$42</f>
        <v>0</v>
      </c>
      <c r="G161" s="111">
        <f>Overview!$O$42</f>
        <v>0</v>
      </c>
      <c r="H161" s="111">
        <f>Overview!$O$42</f>
        <v>0</v>
      </c>
      <c r="I161" s="111">
        <f>Overview!$O$42</f>
        <v>0</v>
      </c>
      <c r="J161" s="111">
        <f>Overview!$O$42</f>
        <v>0</v>
      </c>
      <c r="K161" s="111">
        <f>Overview!$O$42</f>
        <v>0</v>
      </c>
      <c r="L161" s="111">
        <f>Overview!$O$42</f>
        <v>0</v>
      </c>
      <c r="M161" s="111">
        <f>Overview!$O$42</f>
        <v>0</v>
      </c>
      <c r="N161" s="111">
        <f>Overview!$O$42</f>
        <v>0</v>
      </c>
      <c r="O161" s="111">
        <f>Overview!$O$42</f>
        <v>0</v>
      </c>
      <c r="P161" s="111">
        <f>Overview!$O$42</f>
        <v>0</v>
      </c>
      <c r="Q161" s="111">
        <f>Overview!$O$42</f>
        <v>0</v>
      </c>
      <c r="R161" s="111">
        <f>Overview!$O$42</f>
        <v>0</v>
      </c>
      <c r="S161" s="111">
        <f>Overview!$O$42</f>
        <v>0</v>
      </c>
      <c r="T161" s="111">
        <f>Overview!$O$42</f>
        <v>0</v>
      </c>
      <c r="U161" s="111">
        <f>Overview!$O$42</f>
        <v>0</v>
      </c>
      <c r="V161" s="111">
        <f>Overview!$O$42</f>
        <v>0</v>
      </c>
      <c r="W161" s="111">
        <f>Overview!$O$42</f>
        <v>0</v>
      </c>
      <c r="X161" s="111">
        <f>Overview!$O$42</f>
        <v>0</v>
      </c>
      <c r="Y161" s="111">
        <f>Overview!$O$42</f>
        <v>0</v>
      </c>
      <c r="Z161" s="111">
        <f>Overview!$O$42</f>
        <v>0</v>
      </c>
      <c r="AA161" s="111">
        <f>Overview!$O$42</f>
        <v>0</v>
      </c>
      <c r="AB161" s="111">
        <f>Overview!$O$42</f>
        <v>0</v>
      </c>
      <c r="AC161" s="111">
        <f>Overview!$O$42</f>
        <v>0</v>
      </c>
      <c r="AD161" s="111">
        <f>Overview!$O$42</f>
        <v>0</v>
      </c>
      <c r="AE161" s="111">
        <f>Overview!$O$42</f>
        <v>0</v>
      </c>
      <c r="AF161" s="111">
        <f>Overview!$O$42</f>
        <v>0</v>
      </c>
      <c r="AG161" s="111">
        <f>Overview!$O$42</f>
        <v>0</v>
      </c>
      <c r="AH161" s="111">
        <f>Overview!$O$42</f>
        <v>0</v>
      </c>
      <c r="AI161" s="111">
        <f>Overview!$O$42</f>
        <v>0</v>
      </c>
      <c r="AJ161" s="111">
        <f>Overview!$O$42</f>
        <v>0</v>
      </c>
      <c r="AK161" s="111">
        <f>Overview!$O$42</f>
        <v>0</v>
      </c>
      <c r="AL161" s="111">
        <f>Overview!$O$42</f>
        <v>0</v>
      </c>
      <c r="AM161" s="111">
        <f>Overview!$O$42</f>
        <v>0</v>
      </c>
      <c r="AN161" s="111">
        <f>Overview!$O$42</f>
        <v>0</v>
      </c>
      <c r="AO161" s="111">
        <f>Overview!$O$42</f>
        <v>0</v>
      </c>
      <c r="AP161" s="111">
        <f>Overview!$O$42</f>
        <v>0</v>
      </c>
      <c r="AQ161" s="111">
        <f>Overview!$O$42</f>
        <v>0</v>
      </c>
      <c r="AR161" s="111">
        <f>Overview!$O$42</f>
        <v>0</v>
      </c>
      <c r="AS161" s="111">
        <f>Overview!$O$42</f>
        <v>0</v>
      </c>
      <c r="AT161" s="111">
        <f>Overview!$O$42</f>
        <v>0</v>
      </c>
      <c r="AU161" s="111">
        <f>Overview!$O$42</f>
        <v>0</v>
      </c>
      <c r="AV161" s="111">
        <f>Overview!$O$42</f>
        <v>0</v>
      </c>
      <c r="AW161" s="111">
        <f>Overview!$O$42</f>
        <v>0</v>
      </c>
      <c r="AX161" s="111">
        <f>Overview!$O$42</f>
        <v>0</v>
      </c>
      <c r="AY161" s="111">
        <f>Overview!$O$42</f>
        <v>0</v>
      </c>
      <c r="AZ161" s="111">
        <f>Overview!$O$42</f>
        <v>0</v>
      </c>
      <c r="BA161" s="111">
        <f>Overview!$O$42</f>
        <v>0</v>
      </c>
      <c r="BB161" s="111">
        <f>Overview!$O$42</f>
        <v>0</v>
      </c>
      <c r="BC161" s="111">
        <f>Overview!$O$42</f>
        <v>0</v>
      </c>
      <c r="BD161" s="111">
        <f>Overview!$O$42</f>
        <v>0</v>
      </c>
      <c r="BE161" s="111">
        <f>Overview!$O$42</f>
        <v>0</v>
      </c>
      <c r="BF161" s="111">
        <f>Overview!$O$42</f>
        <v>0</v>
      </c>
      <c r="BG161" s="111">
        <f>Overview!$O$42</f>
        <v>0</v>
      </c>
      <c r="BH161" s="111">
        <f>Overview!$O$42</f>
        <v>0</v>
      </c>
      <c r="BI161" s="111">
        <f>Overview!$O$42</f>
        <v>0</v>
      </c>
      <c r="BJ161" s="111">
        <f>Overview!$O$42</f>
        <v>0</v>
      </c>
      <c r="BK161" s="111">
        <f>Overview!$O$42</f>
        <v>0</v>
      </c>
      <c r="BL161" s="111">
        <f>Overview!$O$42</f>
        <v>0</v>
      </c>
      <c r="BM161" s="111">
        <f>Overview!$O$42</f>
        <v>0</v>
      </c>
      <c r="BN161" s="111">
        <f>Overview!$O$42</f>
        <v>0</v>
      </c>
      <c r="BO161" s="111">
        <f>Overview!$O$42</f>
        <v>0</v>
      </c>
      <c r="BP161" s="111">
        <f>Overview!$O$42</f>
        <v>0</v>
      </c>
      <c r="BQ161" s="111">
        <f>Overview!$O$42</f>
        <v>0</v>
      </c>
      <c r="BR161" s="111">
        <f>Overview!$O$42</f>
        <v>0</v>
      </c>
      <c r="BS161" s="111">
        <f>Overview!$O$42</f>
        <v>0</v>
      </c>
      <c r="BT161" s="111">
        <f>Overview!$O$42</f>
        <v>0</v>
      </c>
      <c r="BU161" s="111">
        <f>Overview!$O$42</f>
        <v>0</v>
      </c>
      <c r="BV161" s="111">
        <f>Overview!$O$42</f>
        <v>0</v>
      </c>
      <c r="BW161" s="111">
        <f>Overview!$O$42</f>
        <v>0</v>
      </c>
      <c r="BX161" s="111">
        <f>Overview!$O$42</f>
        <v>0</v>
      </c>
      <c r="BY161" s="111">
        <f>Overview!$O$42</f>
        <v>0</v>
      </c>
      <c r="BZ161" s="111">
        <f>Overview!$O$42</f>
        <v>0</v>
      </c>
      <c r="CA161" s="111">
        <f>Overview!$O$42</f>
        <v>0</v>
      </c>
      <c r="CB161" s="111">
        <f>Overview!$O$42</f>
        <v>0</v>
      </c>
      <c r="CC161" s="111">
        <f>Overview!$O$42</f>
        <v>0</v>
      </c>
      <c r="CD161" s="111">
        <f>Overview!$O$42</f>
        <v>0</v>
      </c>
      <c r="CE161" s="111">
        <f>Overview!$O$42</f>
        <v>0</v>
      </c>
      <c r="CF161" s="111">
        <f>Overview!$O$42</f>
        <v>0</v>
      </c>
      <c r="CG161" s="111">
        <f>Overview!$O$42</f>
        <v>0</v>
      </c>
      <c r="CH161" s="111">
        <f>Overview!$O$42</f>
        <v>0</v>
      </c>
      <c r="CI161" s="111">
        <f>Overview!$O$42</f>
        <v>0</v>
      </c>
      <c r="CJ161" s="111">
        <f>Overview!$O$42</f>
        <v>0</v>
      </c>
      <c r="CK161" s="111">
        <f>Overview!$O$42</f>
        <v>0</v>
      </c>
      <c r="CL161" s="111">
        <f>Overview!$O$42</f>
        <v>0</v>
      </c>
      <c r="CM161" s="111">
        <f>Overview!$O$42</f>
        <v>0</v>
      </c>
      <c r="CN161" s="111">
        <f>Overview!$O$42</f>
        <v>0</v>
      </c>
      <c r="CO161" s="111">
        <f>Overview!$O$42</f>
        <v>0</v>
      </c>
      <c r="CP161" s="111">
        <f>Overview!$O$42</f>
        <v>0</v>
      </c>
      <c r="CQ161" s="111">
        <f>Overview!$O$42</f>
        <v>0</v>
      </c>
      <c r="CR161" s="111">
        <f>Overview!$O$42</f>
        <v>0</v>
      </c>
      <c r="CS161" s="111">
        <f>Overview!$O$42</f>
        <v>0</v>
      </c>
      <c r="CT161" s="111">
        <f>Overview!$O$42</f>
        <v>0</v>
      </c>
      <c r="CU161" s="111">
        <f>Overview!$O$42</f>
        <v>0</v>
      </c>
      <c r="CV161" s="111">
        <f>Overview!$O$42</f>
        <v>0</v>
      </c>
      <c r="CW161" s="111">
        <f>Overview!$O$42</f>
        <v>0</v>
      </c>
      <c r="CX161" s="111">
        <f>Overview!$O$42</f>
        <v>0</v>
      </c>
      <c r="CY161" s="111">
        <f>Overview!$O$42</f>
        <v>0</v>
      </c>
      <c r="CZ161" s="111">
        <f>Overview!$O$42</f>
        <v>0</v>
      </c>
      <c r="DA161" s="111">
        <f>Overview!$O$42</f>
        <v>0</v>
      </c>
      <c r="DB161" s="111">
        <f>Overview!$O$42</f>
        <v>0</v>
      </c>
      <c r="DC161" s="111">
        <f>Overview!$O$42</f>
        <v>0</v>
      </c>
      <c r="DD161" s="111">
        <f>Overview!$O$42</f>
        <v>0</v>
      </c>
      <c r="DE161" s="111">
        <f>Overview!$O$42</f>
        <v>0</v>
      </c>
      <c r="DF161" s="111">
        <f>Overview!$O$42</f>
        <v>0</v>
      </c>
      <c r="DG161" s="111">
        <f>Overview!$O$42</f>
        <v>0</v>
      </c>
      <c r="DH161" s="111">
        <f>Overview!$O$42</f>
        <v>0</v>
      </c>
      <c r="DI161" s="111">
        <f>Overview!$O$42</f>
        <v>0</v>
      </c>
      <c r="DJ161" s="111">
        <f>Overview!$O$42</f>
        <v>0</v>
      </c>
      <c r="DK161" s="111">
        <f>Overview!$O$42</f>
        <v>0</v>
      </c>
      <c r="DL161" s="111">
        <f>Overview!$O$42</f>
        <v>0</v>
      </c>
      <c r="DM161" s="111">
        <f>Overview!$O$42</f>
        <v>0</v>
      </c>
      <c r="DN161" s="111">
        <f>Overview!$O$42</f>
        <v>0</v>
      </c>
      <c r="DO161" s="111">
        <f>Overview!$O$42</f>
        <v>0</v>
      </c>
      <c r="DP161" s="111">
        <f>Overview!$O$42</f>
        <v>0</v>
      </c>
      <c r="DQ161" s="111">
        <f>Overview!$O$42</f>
        <v>0</v>
      </c>
      <c r="DR161" s="111">
        <f>Overview!$O$42</f>
        <v>0</v>
      </c>
      <c r="DS161" s="111">
        <f>Overview!$O$42</f>
        <v>0</v>
      </c>
      <c r="DT161" s="111">
        <f>Overview!$O$42</f>
        <v>0</v>
      </c>
    </row>
    <row r="162" spans="2:124" hidden="1" outlineLevel="1" x14ac:dyDescent="0.3">
      <c r="B162" s="114" t="s">
        <v>303</v>
      </c>
      <c r="C162" s="118"/>
      <c r="D162" s="115"/>
      <c r="E162" s="111">
        <f>Overview!$O$43</f>
        <v>0</v>
      </c>
      <c r="F162" s="111">
        <f>Overview!$O$43</f>
        <v>0</v>
      </c>
      <c r="G162" s="111">
        <f>Overview!$O$43</f>
        <v>0</v>
      </c>
      <c r="H162" s="111">
        <f>Overview!$O$43</f>
        <v>0</v>
      </c>
      <c r="I162" s="111">
        <f>Overview!$O$43</f>
        <v>0</v>
      </c>
      <c r="J162" s="111">
        <f>Overview!$O$43</f>
        <v>0</v>
      </c>
      <c r="K162" s="111">
        <f>Overview!$O$43</f>
        <v>0</v>
      </c>
      <c r="L162" s="111">
        <f>Overview!$O$43</f>
        <v>0</v>
      </c>
      <c r="M162" s="111">
        <f>Overview!$O$43</f>
        <v>0</v>
      </c>
      <c r="N162" s="111">
        <f>Overview!$O$43</f>
        <v>0</v>
      </c>
      <c r="O162" s="111">
        <f>Overview!$O$43</f>
        <v>0</v>
      </c>
      <c r="P162" s="111">
        <f>Overview!$O$43</f>
        <v>0</v>
      </c>
      <c r="Q162" s="111">
        <f>Overview!$O$43</f>
        <v>0</v>
      </c>
      <c r="R162" s="111">
        <f>Overview!$O$43</f>
        <v>0</v>
      </c>
      <c r="S162" s="111">
        <f>Overview!$O$43</f>
        <v>0</v>
      </c>
      <c r="T162" s="111">
        <f>Overview!$O$43</f>
        <v>0</v>
      </c>
      <c r="U162" s="111">
        <f>Overview!$O$43</f>
        <v>0</v>
      </c>
      <c r="V162" s="111">
        <f>Overview!$O$43</f>
        <v>0</v>
      </c>
      <c r="W162" s="111">
        <f>Overview!$O$43</f>
        <v>0</v>
      </c>
      <c r="X162" s="111">
        <f>Overview!$O$43</f>
        <v>0</v>
      </c>
      <c r="Y162" s="111">
        <f>Overview!$O$43</f>
        <v>0</v>
      </c>
      <c r="Z162" s="111">
        <f>Overview!$O$43</f>
        <v>0</v>
      </c>
      <c r="AA162" s="111">
        <f>Overview!$O$43</f>
        <v>0</v>
      </c>
      <c r="AB162" s="111">
        <f>Overview!$O$43</f>
        <v>0</v>
      </c>
      <c r="AC162" s="111">
        <f>Overview!$O$43</f>
        <v>0</v>
      </c>
      <c r="AD162" s="111">
        <f>Overview!$O$43</f>
        <v>0</v>
      </c>
      <c r="AE162" s="111">
        <f>Overview!$O$43</f>
        <v>0</v>
      </c>
      <c r="AF162" s="111">
        <f>Overview!$O$43</f>
        <v>0</v>
      </c>
      <c r="AG162" s="111">
        <f>Overview!$O$43</f>
        <v>0</v>
      </c>
      <c r="AH162" s="111">
        <f>Overview!$O$43</f>
        <v>0</v>
      </c>
      <c r="AI162" s="111">
        <f>Overview!$O$43</f>
        <v>0</v>
      </c>
      <c r="AJ162" s="111">
        <f>Overview!$O$43</f>
        <v>0</v>
      </c>
      <c r="AK162" s="111">
        <f>Overview!$O$43</f>
        <v>0</v>
      </c>
      <c r="AL162" s="111">
        <f>Overview!$O$43</f>
        <v>0</v>
      </c>
      <c r="AM162" s="111">
        <f>Overview!$O$43</f>
        <v>0</v>
      </c>
      <c r="AN162" s="111">
        <f>Overview!$O$43</f>
        <v>0</v>
      </c>
      <c r="AO162" s="111">
        <f>Overview!$O$43</f>
        <v>0</v>
      </c>
      <c r="AP162" s="111">
        <f>Overview!$O$43</f>
        <v>0</v>
      </c>
      <c r="AQ162" s="111">
        <f>Overview!$O$43</f>
        <v>0</v>
      </c>
      <c r="AR162" s="111">
        <f>Overview!$O$43</f>
        <v>0</v>
      </c>
      <c r="AS162" s="111">
        <f>Overview!$O$43</f>
        <v>0</v>
      </c>
      <c r="AT162" s="111">
        <f>Overview!$O$43</f>
        <v>0</v>
      </c>
      <c r="AU162" s="111">
        <f>Overview!$O$43</f>
        <v>0</v>
      </c>
      <c r="AV162" s="111">
        <f>Overview!$O$43</f>
        <v>0</v>
      </c>
      <c r="AW162" s="111">
        <f>Overview!$O$43</f>
        <v>0</v>
      </c>
      <c r="AX162" s="111">
        <f>Overview!$O$43</f>
        <v>0</v>
      </c>
      <c r="AY162" s="111">
        <f>Overview!$O$43</f>
        <v>0</v>
      </c>
      <c r="AZ162" s="111">
        <f>Overview!$O$43</f>
        <v>0</v>
      </c>
      <c r="BA162" s="111">
        <f>Overview!$O$43</f>
        <v>0</v>
      </c>
      <c r="BB162" s="111">
        <f>Overview!$O$43</f>
        <v>0</v>
      </c>
      <c r="BC162" s="111">
        <f>Overview!$O$43</f>
        <v>0</v>
      </c>
      <c r="BD162" s="111">
        <f>Overview!$O$43</f>
        <v>0</v>
      </c>
      <c r="BE162" s="111">
        <f>Overview!$O$43</f>
        <v>0</v>
      </c>
      <c r="BF162" s="111">
        <f>Overview!$O$43</f>
        <v>0</v>
      </c>
      <c r="BG162" s="111">
        <f>Overview!$O$43</f>
        <v>0</v>
      </c>
      <c r="BH162" s="111">
        <f>Overview!$O$43</f>
        <v>0</v>
      </c>
      <c r="BI162" s="111">
        <f>Overview!$O$43</f>
        <v>0</v>
      </c>
      <c r="BJ162" s="111">
        <f>Overview!$O$43</f>
        <v>0</v>
      </c>
      <c r="BK162" s="111">
        <f>Overview!$O$43</f>
        <v>0</v>
      </c>
      <c r="BL162" s="111">
        <f>Overview!$O$43</f>
        <v>0</v>
      </c>
      <c r="BM162" s="111">
        <f>Overview!$O$43</f>
        <v>0</v>
      </c>
      <c r="BN162" s="111">
        <f>Overview!$O$43</f>
        <v>0</v>
      </c>
      <c r="BO162" s="111">
        <f>Overview!$O$43</f>
        <v>0</v>
      </c>
      <c r="BP162" s="111">
        <f>Overview!$O$43</f>
        <v>0</v>
      </c>
      <c r="BQ162" s="111">
        <f>Overview!$O$43</f>
        <v>0</v>
      </c>
      <c r="BR162" s="111">
        <f>Overview!$O$43</f>
        <v>0</v>
      </c>
      <c r="BS162" s="111">
        <f>Overview!$O$43</f>
        <v>0</v>
      </c>
      <c r="BT162" s="111">
        <f>Overview!$O$43</f>
        <v>0</v>
      </c>
      <c r="BU162" s="111">
        <f>Overview!$O$43</f>
        <v>0</v>
      </c>
      <c r="BV162" s="111">
        <f>Overview!$O$43</f>
        <v>0</v>
      </c>
      <c r="BW162" s="111">
        <f>Overview!$O$43</f>
        <v>0</v>
      </c>
      <c r="BX162" s="111">
        <f>Overview!$O$43</f>
        <v>0</v>
      </c>
      <c r="BY162" s="111">
        <f>Overview!$O$43</f>
        <v>0</v>
      </c>
      <c r="BZ162" s="111">
        <f>Overview!$O$43</f>
        <v>0</v>
      </c>
      <c r="CA162" s="111">
        <f>Overview!$O$43</f>
        <v>0</v>
      </c>
      <c r="CB162" s="111">
        <f>Overview!$O$43</f>
        <v>0</v>
      </c>
      <c r="CC162" s="111">
        <f>Overview!$O$43</f>
        <v>0</v>
      </c>
      <c r="CD162" s="111">
        <f>Overview!$O$43</f>
        <v>0</v>
      </c>
      <c r="CE162" s="111">
        <f>Overview!$O$43</f>
        <v>0</v>
      </c>
      <c r="CF162" s="111">
        <f>Overview!$O$43</f>
        <v>0</v>
      </c>
      <c r="CG162" s="111">
        <f>Overview!$O$43</f>
        <v>0</v>
      </c>
      <c r="CH162" s="111">
        <f>Overview!$O$43</f>
        <v>0</v>
      </c>
      <c r="CI162" s="111">
        <f>Overview!$O$43</f>
        <v>0</v>
      </c>
      <c r="CJ162" s="111">
        <f>Overview!$O$43</f>
        <v>0</v>
      </c>
      <c r="CK162" s="111">
        <f>Overview!$O$43</f>
        <v>0</v>
      </c>
      <c r="CL162" s="111">
        <f>Overview!$O$43</f>
        <v>0</v>
      </c>
      <c r="CM162" s="111">
        <f>Overview!$O$43</f>
        <v>0</v>
      </c>
      <c r="CN162" s="111">
        <f>Overview!$O$43</f>
        <v>0</v>
      </c>
      <c r="CO162" s="111">
        <f>Overview!$O$43</f>
        <v>0</v>
      </c>
      <c r="CP162" s="111">
        <f>Overview!$O$43</f>
        <v>0</v>
      </c>
      <c r="CQ162" s="111">
        <f>Overview!$O$43</f>
        <v>0</v>
      </c>
      <c r="CR162" s="111">
        <f>Overview!$O$43</f>
        <v>0</v>
      </c>
      <c r="CS162" s="111">
        <f>Overview!$O$43</f>
        <v>0</v>
      </c>
      <c r="CT162" s="111">
        <f>Overview!$O$43</f>
        <v>0</v>
      </c>
      <c r="CU162" s="111">
        <f>Overview!$O$43</f>
        <v>0</v>
      </c>
      <c r="CV162" s="111">
        <f>Overview!$O$43</f>
        <v>0</v>
      </c>
      <c r="CW162" s="111">
        <f>Overview!$O$43</f>
        <v>0</v>
      </c>
      <c r="CX162" s="111">
        <f>Overview!$O$43</f>
        <v>0</v>
      </c>
      <c r="CY162" s="111">
        <f>Overview!$O$43</f>
        <v>0</v>
      </c>
      <c r="CZ162" s="111">
        <f>Overview!$O$43</f>
        <v>0</v>
      </c>
      <c r="DA162" s="111">
        <f>Overview!$O$43</f>
        <v>0</v>
      </c>
      <c r="DB162" s="111">
        <f>Overview!$O$43</f>
        <v>0</v>
      </c>
      <c r="DC162" s="111">
        <f>Overview!$O$43</f>
        <v>0</v>
      </c>
      <c r="DD162" s="111">
        <f>Overview!$O$43</f>
        <v>0</v>
      </c>
      <c r="DE162" s="111">
        <f>Overview!$O$43</f>
        <v>0</v>
      </c>
      <c r="DF162" s="111">
        <f>Overview!$O$43</f>
        <v>0</v>
      </c>
      <c r="DG162" s="111">
        <f>Overview!$O$43</f>
        <v>0</v>
      </c>
      <c r="DH162" s="111">
        <f>Overview!$O$43</f>
        <v>0</v>
      </c>
      <c r="DI162" s="111">
        <f>Overview!$O$43</f>
        <v>0</v>
      </c>
      <c r="DJ162" s="111">
        <f>Overview!$O$43</f>
        <v>0</v>
      </c>
      <c r="DK162" s="111">
        <f>Overview!$O$43</f>
        <v>0</v>
      </c>
      <c r="DL162" s="111">
        <f>Overview!$O$43</f>
        <v>0</v>
      </c>
      <c r="DM162" s="111">
        <f>Overview!$O$43</f>
        <v>0</v>
      </c>
      <c r="DN162" s="111">
        <f>Overview!$O$43</f>
        <v>0</v>
      </c>
      <c r="DO162" s="111">
        <f>Overview!$O$43</f>
        <v>0</v>
      </c>
      <c r="DP162" s="111">
        <f>Overview!$O$43</f>
        <v>0</v>
      </c>
      <c r="DQ162" s="111">
        <f>Overview!$O$43</f>
        <v>0</v>
      </c>
      <c r="DR162" s="111">
        <f>Overview!$O$43</f>
        <v>0</v>
      </c>
      <c r="DS162" s="111">
        <f>Overview!$O$43</f>
        <v>0</v>
      </c>
      <c r="DT162" s="111">
        <f>Overview!$O$43</f>
        <v>0</v>
      </c>
    </row>
    <row r="163" spans="2:124" hidden="1" outlineLevel="1" x14ac:dyDescent="0.3">
      <c r="B163" s="114" t="s">
        <v>298</v>
      </c>
      <c r="C163" s="118"/>
      <c r="D163" s="115"/>
      <c r="E163" s="111">
        <f>Overview!$O$44</f>
        <v>0</v>
      </c>
      <c r="F163" s="111">
        <f>Overview!$O$44</f>
        <v>0</v>
      </c>
      <c r="G163" s="111">
        <f>Overview!$O$44</f>
        <v>0</v>
      </c>
      <c r="H163" s="111">
        <f>Overview!$O$44</f>
        <v>0</v>
      </c>
      <c r="I163" s="111">
        <f>Overview!$O$44</f>
        <v>0</v>
      </c>
      <c r="J163" s="111">
        <f>Overview!$O$44</f>
        <v>0</v>
      </c>
      <c r="K163" s="111">
        <f>Overview!$O$44</f>
        <v>0</v>
      </c>
      <c r="L163" s="111">
        <f>Overview!$O$44</f>
        <v>0</v>
      </c>
      <c r="M163" s="111">
        <f>Overview!$O$44</f>
        <v>0</v>
      </c>
      <c r="N163" s="111">
        <f>Overview!$O$44</f>
        <v>0</v>
      </c>
      <c r="O163" s="111">
        <f>Overview!$O$44</f>
        <v>0</v>
      </c>
      <c r="P163" s="111">
        <f>Overview!$O$44</f>
        <v>0</v>
      </c>
      <c r="Q163" s="111">
        <f>Overview!$O$44</f>
        <v>0</v>
      </c>
      <c r="R163" s="111">
        <f>Overview!$O$44</f>
        <v>0</v>
      </c>
      <c r="S163" s="111">
        <f>Overview!$O$44</f>
        <v>0</v>
      </c>
      <c r="T163" s="111">
        <f>Overview!$O$44</f>
        <v>0</v>
      </c>
      <c r="U163" s="111">
        <f>Overview!$O$44</f>
        <v>0</v>
      </c>
      <c r="V163" s="111">
        <f>Overview!$O$44</f>
        <v>0</v>
      </c>
      <c r="W163" s="111">
        <f>Overview!$O$44</f>
        <v>0</v>
      </c>
      <c r="X163" s="111">
        <f>Overview!$O$44</f>
        <v>0</v>
      </c>
      <c r="Y163" s="111">
        <f>Overview!$O$44</f>
        <v>0</v>
      </c>
      <c r="Z163" s="111">
        <f>Overview!$O$44</f>
        <v>0</v>
      </c>
      <c r="AA163" s="111">
        <f>Overview!$O$44</f>
        <v>0</v>
      </c>
      <c r="AB163" s="111">
        <f>Overview!$O$44</f>
        <v>0</v>
      </c>
      <c r="AC163" s="111">
        <f>Overview!$O$44</f>
        <v>0</v>
      </c>
      <c r="AD163" s="111">
        <f>Overview!$O$44</f>
        <v>0</v>
      </c>
      <c r="AE163" s="111">
        <f>Overview!$O$44</f>
        <v>0</v>
      </c>
      <c r="AF163" s="111">
        <f>Overview!$O$44</f>
        <v>0</v>
      </c>
      <c r="AG163" s="111">
        <f>Overview!$O$44</f>
        <v>0</v>
      </c>
      <c r="AH163" s="111">
        <f>Overview!$O$44</f>
        <v>0</v>
      </c>
      <c r="AI163" s="111">
        <f>Overview!$O$44</f>
        <v>0</v>
      </c>
      <c r="AJ163" s="111">
        <f>Overview!$O$44</f>
        <v>0</v>
      </c>
      <c r="AK163" s="111">
        <f>Overview!$O$44</f>
        <v>0</v>
      </c>
      <c r="AL163" s="111">
        <f>Overview!$O$44</f>
        <v>0</v>
      </c>
      <c r="AM163" s="111">
        <f>Overview!$O$44</f>
        <v>0</v>
      </c>
      <c r="AN163" s="111">
        <f>Overview!$O$44</f>
        <v>0</v>
      </c>
      <c r="AO163" s="111">
        <f>Overview!$O$44</f>
        <v>0</v>
      </c>
      <c r="AP163" s="111">
        <f>Overview!$O$44</f>
        <v>0</v>
      </c>
      <c r="AQ163" s="111">
        <f>Overview!$O$44</f>
        <v>0</v>
      </c>
      <c r="AR163" s="111">
        <f>Overview!$O$44</f>
        <v>0</v>
      </c>
      <c r="AS163" s="111">
        <f>Overview!$O$44</f>
        <v>0</v>
      </c>
      <c r="AT163" s="111">
        <f>Overview!$O$44</f>
        <v>0</v>
      </c>
      <c r="AU163" s="111">
        <f>Overview!$O$44</f>
        <v>0</v>
      </c>
      <c r="AV163" s="111">
        <f>Overview!$O$44</f>
        <v>0</v>
      </c>
      <c r="AW163" s="111">
        <f>Overview!$O$44</f>
        <v>0</v>
      </c>
      <c r="AX163" s="111">
        <f>Overview!$O$44</f>
        <v>0</v>
      </c>
      <c r="AY163" s="111">
        <f>Overview!$O$44</f>
        <v>0</v>
      </c>
      <c r="AZ163" s="111">
        <f>Overview!$O$44</f>
        <v>0</v>
      </c>
      <c r="BA163" s="111">
        <f>Overview!$O$44</f>
        <v>0</v>
      </c>
      <c r="BB163" s="111">
        <f>Overview!$O$44</f>
        <v>0</v>
      </c>
      <c r="BC163" s="111">
        <f>Overview!$O$44</f>
        <v>0</v>
      </c>
      <c r="BD163" s="111">
        <f>Overview!$O$44</f>
        <v>0</v>
      </c>
      <c r="BE163" s="111">
        <f>Overview!$O$44</f>
        <v>0</v>
      </c>
      <c r="BF163" s="111">
        <f>Overview!$O$44</f>
        <v>0</v>
      </c>
      <c r="BG163" s="111">
        <f>Overview!$O$44</f>
        <v>0</v>
      </c>
      <c r="BH163" s="111">
        <f>Overview!$O$44</f>
        <v>0</v>
      </c>
      <c r="BI163" s="111">
        <f>Overview!$O$44</f>
        <v>0</v>
      </c>
      <c r="BJ163" s="111">
        <f>Overview!$O$44</f>
        <v>0</v>
      </c>
      <c r="BK163" s="111">
        <f>Overview!$O$44</f>
        <v>0</v>
      </c>
      <c r="BL163" s="111">
        <f>Overview!$O$44</f>
        <v>0</v>
      </c>
      <c r="BM163" s="111">
        <f>Overview!$O$44</f>
        <v>0</v>
      </c>
      <c r="BN163" s="111">
        <f>Overview!$O$44</f>
        <v>0</v>
      </c>
      <c r="BO163" s="111">
        <f>Overview!$O$44</f>
        <v>0</v>
      </c>
      <c r="BP163" s="111">
        <f>Overview!$O$44</f>
        <v>0</v>
      </c>
      <c r="BQ163" s="111">
        <f>Overview!$O$44</f>
        <v>0</v>
      </c>
      <c r="BR163" s="111">
        <f>Overview!$O$44</f>
        <v>0</v>
      </c>
      <c r="BS163" s="111">
        <f>Overview!$O$44</f>
        <v>0</v>
      </c>
      <c r="BT163" s="111">
        <f>Overview!$O$44</f>
        <v>0</v>
      </c>
      <c r="BU163" s="111">
        <f>Overview!$O$44</f>
        <v>0</v>
      </c>
      <c r="BV163" s="111">
        <f>Overview!$O$44</f>
        <v>0</v>
      </c>
      <c r="BW163" s="111">
        <f>Overview!$O$44</f>
        <v>0</v>
      </c>
      <c r="BX163" s="111">
        <f>Overview!$O$44</f>
        <v>0</v>
      </c>
      <c r="BY163" s="111">
        <f>Overview!$O$44</f>
        <v>0</v>
      </c>
      <c r="BZ163" s="111">
        <f>Overview!$O$44</f>
        <v>0</v>
      </c>
      <c r="CA163" s="111">
        <f>Overview!$O$44</f>
        <v>0</v>
      </c>
      <c r="CB163" s="111">
        <f>Overview!$O$44</f>
        <v>0</v>
      </c>
      <c r="CC163" s="111">
        <f>Overview!$O$44</f>
        <v>0</v>
      </c>
      <c r="CD163" s="111">
        <f>Overview!$O$44</f>
        <v>0</v>
      </c>
      <c r="CE163" s="111">
        <f>Overview!$O$44</f>
        <v>0</v>
      </c>
      <c r="CF163" s="111">
        <f>Overview!$O$44</f>
        <v>0</v>
      </c>
      <c r="CG163" s="111">
        <f>Overview!$O$44</f>
        <v>0</v>
      </c>
      <c r="CH163" s="111">
        <f>Overview!$O$44</f>
        <v>0</v>
      </c>
      <c r="CI163" s="111">
        <f>Overview!$O$44</f>
        <v>0</v>
      </c>
      <c r="CJ163" s="111">
        <f>Overview!$O$44</f>
        <v>0</v>
      </c>
      <c r="CK163" s="111">
        <f>Overview!$O$44</f>
        <v>0</v>
      </c>
      <c r="CL163" s="111">
        <f>Overview!$O$44</f>
        <v>0</v>
      </c>
      <c r="CM163" s="111">
        <f>Overview!$O$44</f>
        <v>0</v>
      </c>
      <c r="CN163" s="111">
        <f>Overview!$O$44</f>
        <v>0</v>
      </c>
      <c r="CO163" s="111">
        <f>Overview!$O$44</f>
        <v>0</v>
      </c>
      <c r="CP163" s="111">
        <f>Overview!$O$44</f>
        <v>0</v>
      </c>
      <c r="CQ163" s="111">
        <f>Overview!$O$44</f>
        <v>0</v>
      </c>
      <c r="CR163" s="111">
        <f>Overview!$O$44</f>
        <v>0</v>
      </c>
      <c r="CS163" s="111">
        <f>Overview!$O$44</f>
        <v>0</v>
      </c>
      <c r="CT163" s="111">
        <f>Overview!$O$44</f>
        <v>0</v>
      </c>
      <c r="CU163" s="111">
        <f>Overview!$O$44</f>
        <v>0</v>
      </c>
      <c r="CV163" s="111">
        <f>Overview!$O$44</f>
        <v>0</v>
      </c>
      <c r="CW163" s="111">
        <f>Overview!$O$44</f>
        <v>0</v>
      </c>
      <c r="CX163" s="111">
        <f>Overview!$O$44</f>
        <v>0</v>
      </c>
      <c r="CY163" s="111">
        <f>Overview!$O$44</f>
        <v>0</v>
      </c>
      <c r="CZ163" s="111">
        <f>Overview!$O$44</f>
        <v>0</v>
      </c>
      <c r="DA163" s="111">
        <f>Overview!$O$44</f>
        <v>0</v>
      </c>
      <c r="DB163" s="111">
        <f>Overview!$O$44</f>
        <v>0</v>
      </c>
      <c r="DC163" s="111">
        <f>Overview!$O$44</f>
        <v>0</v>
      </c>
      <c r="DD163" s="111">
        <f>Overview!$O$44</f>
        <v>0</v>
      </c>
      <c r="DE163" s="111">
        <f>Overview!$O$44</f>
        <v>0</v>
      </c>
      <c r="DF163" s="111">
        <f>Overview!$O$44</f>
        <v>0</v>
      </c>
      <c r="DG163" s="111">
        <f>Overview!$O$44</f>
        <v>0</v>
      </c>
      <c r="DH163" s="111">
        <f>Overview!$O$44</f>
        <v>0</v>
      </c>
      <c r="DI163" s="111">
        <f>Overview!$O$44</f>
        <v>0</v>
      </c>
      <c r="DJ163" s="111">
        <f>Overview!$O$44</f>
        <v>0</v>
      </c>
      <c r="DK163" s="111">
        <f>Overview!$O$44</f>
        <v>0</v>
      </c>
      <c r="DL163" s="111">
        <f>Overview!$O$44</f>
        <v>0</v>
      </c>
      <c r="DM163" s="111">
        <f>Overview!$O$44</f>
        <v>0</v>
      </c>
      <c r="DN163" s="111">
        <f>Overview!$O$44</f>
        <v>0</v>
      </c>
      <c r="DO163" s="111">
        <f>Overview!$O$44</f>
        <v>0</v>
      </c>
      <c r="DP163" s="111">
        <f>Overview!$O$44</f>
        <v>0</v>
      </c>
      <c r="DQ163" s="111">
        <f>Overview!$O$44</f>
        <v>0</v>
      </c>
      <c r="DR163" s="111">
        <f>Overview!$O$44</f>
        <v>0</v>
      </c>
      <c r="DS163" s="111">
        <f>Overview!$O$44</f>
        <v>0</v>
      </c>
      <c r="DT163" s="111">
        <f>Overview!$O$44</f>
        <v>0</v>
      </c>
    </row>
    <row r="164" spans="2:124" hidden="1" outlineLevel="1" x14ac:dyDescent="0.3">
      <c r="B164" s="114" t="s">
        <v>3</v>
      </c>
      <c r="C164" s="118"/>
      <c r="D164" s="115"/>
      <c r="E164" s="111">
        <f>Overview!$O$45</f>
        <v>0</v>
      </c>
      <c r="F164" s="111">
        <f>Overview!$O$45</f>
        <v>0</v>
      </c>
      <c r="G164" s="111">
        <f>Overview!$O$45</f>
        <v>0</v>
      </c>
      <c r="H164" s="111">
        <f>Overview!$O$45</f>
        <v>0</v>
      </c>
      <c r="I164" s="111">
        <f>Overview!$O$45</f>
        <v>0</v>
      </c>
      <c r="J164" s="111">
        <f>Overview!$O$45</f>
        <v>0</v>
      </c>
      <c r="K164" s="111">
        <f>Overview!$O$45</f>
        <v>0</v>
      </c>
      <c r="L164" s="111">
        <f>Overview!$O$45</f>
        <v>0</v>
      </c>
      <c r="M164" s="111">
        <f>Overview!$O$45</f>
        <v>0</v>
      </c>
      <c r="N164" s="111">
        <f>Overview!$O$45</f>
        <v>0</v>
      </c>
      <c r="O164" s="111">
        <f>Overview!$O$45</f>
        <v>0</v>
      </c>
      <c r="P164" s="111">
        <f>Overview!$O$45</f>
        <v>0</v>
      </c>
      <c r="Q164" s="111">
        <f>Overview!$O$45</f>
        <v>0</v>
      </c>
      <c r="R164" s="111">
        <f>Overview!$O$45</f>
        <v>0</v>
      </c>
      <c r="S164" s="111">
        <f>Overview!$O$45</f>
        <v>0</v>
      </c>
      <c r="T164" s="111">
        <f>Overview!$O$45</f>
        <v>0</v>
      </c>
      <c r="U164" s="111">
        <f>Overview!$O$45</f>
        <v>0</v>
      </c>
      <c r="V164" s="111">
        <f>Overview!$O$45</f>
        <v>0</v>
      </c>
      <c r="W164" s="111">
        <f>Overview!$O$45</f>
        <v>0</v>
      </c>
      <c r="X164" s="111">
        <f>Overview!$O$45</f>
        <v>0</v>
      </c>
      <c r="Y164" s="111">
        <f>Overview!$O$45</f>
        <v>0</v>
      </c>
      <c r="Z164" s="111">
        <f>Overview!$O$45</f>
        <v>0</v>
      </c>
      <c r="AA164" s="111">
        <f>Overview!$O$45</f>
        <v>0</v>
      </c>
      <c r="AB164" s="111">
        <f>Overview!$O$45</f>
        <v>0</v>
      </c>
      <c r="AC164" s="111">
        <f>Overview!$O$45</f>
        <v>0</v>
      </c>
      <c r="AD164" s="111">
        <f>Overview!$O$45</f>
        <v>0</v>
      </c>
      <c r="AE164" s="111">
        <f>Overview!$O$45</f>
        <v>0</v>
      </c>
      <c r="AF164" s="111">
        <f>Overview!$O$45</f>
        <v>0</v>
      </c>
      <c r="AG164" s="111">
        <f>Overview!$O$45</f>
        <v>0</v>
      </c>
      <c r="AH164" s="111">
        <f>Overview!$O$45</f>
        <v>0</v>
      </c>
      <c r="AI164" s="111">
        <f>Overview!$O$45</f>
        <v>0</v>
      </c>
      <c r="AJ164" s="111">
        <f>Overview!$O$45</f>
        <v>0</v>
      </c>
      <c r="AK164" s="111">
        <f>Overview!$O$45</f>
        <v>0</v>
      </c>
      <c r="AL164" s="111">
        <f>Overview!$O$45</f>
        <v>0</v>
      </c>
      <c r="AM164" s="111">
        <f>Overview!$O$45</f>
        <v>0</v>
      </c>
      <c r="AN164" s="111">
        <f>Overview!$O$45</f>
        <v>0</v>
      </c>
      <c r="AO164" s="111">
        <f>Overview!$O$45</f>
        <v>0</v>
      </c>
      <c r="AP164" s="111">
        <f>Overview!$O$45</f>
        <v>0</v>
      </c>
      <c r="AQ164" s="111">
        <f>Overview!$O$45</f>
        <v>0</v>
      </c>
      <c r="AR164" s="111">
        <f>Overview!$O$45</f>
        <v>0</v>
      </c>
      <c r="AS164" s="111">
        <f>Overview!$O$45</f>
        <v>0</v>
      </c>
      <c r="AT164" s="111">
        <f>Overview!$O$45</f>
        <v>0</v>
      </c>
      <c r="AU164" s="111">
        <f>Overview!$O$45</f>
        <v>0</v>
      </c>
      <c r="AV164" s="111">
        <f>Overview!$O$45</f>
        <v>0</v>
      </c>
      <c r="AW164" s="111">
        <f>Overview!$O$45</f>
        <v>0</v>
      </c>
      <c r="AX164" s="111">
        <f>Overview!$O$45</f>
        <v>0</v>
      </c>
      <c r="AY164" s="111">
        <f>Overview!$O$45</f>
        <v>0</v>
      </c>
      <c r="AZ164" s="111">
        <f>Overview!$O$45</f>
        <v>0</v>
      </c>
      <c r="BA164" s="111">
        <f>Overview!$O$45</f>
        <v>0</v>
      </c>
      <c r="BB164" s="111">
        <f>Overview!$O$45</f>
        <v>0</v>
      </c>
      <c r="BC164" s="111">
        <f>Overview!$O$45</f>
        <v>0</v>
      </c>
      <c r="BD164" s="111">
        <f>Overview!$O$45</f>
        <v>0</v>
      </c>
      <c r="BE164" s="111">
        <f>Overview!$O$45</f>
        <v>0</v>
      </c>
      <c r="BF164" s="111">
        <f>Overview!$O$45</f>
        <v>0</v>
      </c>
      <c r="BG164" s="111">
        <f>Overview!$O$45</f>
        <v>0</v>
      </c>
      <c r="BH164" s="111">
        <f>Overview!$O$45</f>
        <v>0</v>
      </c>
      <c r="BI164" s="111">
        <f>Overview!$O$45</f>
        <v>0</v>
      </c>
      <c r="BJ164" s="111">
        <f>Overview!$O$45</f>
        <v>0</v>
      </c>
      <c r="BK164" s="111">
        <f>Overview!$O$45</f>
        <v>0</v>
      </c>
      <c r="BL164" s="111">
        <f>Overview!$O$45</f>
        <v>0</v>
      </c>
      <c r="BM164" s="111">
        <f>Overview!$O$45</f>
        <v>0</v>
      </c>
      <c r="BN164" s="111">
        <f>Overview!$O$45</f>
        <v>0</v>
      </c>
      <c r="BO164" s="111">
        <f>Overview!$O$45</f>
        <v>0</v>
      </c>
      <c r="BP164" s="111">
        <f>Overview!$O$45</f>
        <v>0</v>
      </c>
      <c r="BQ164" s="111">
        <f>Overview!$O$45</f>
        <v>0</v>
      </c>
      <c r="BR164" s="111">
        <f>Overview!$O$45</f>
        <v>0</v>
      </c>
      <c r="BS164" s="111">
        <f>Overview!$O$45</f>
        <v>0</v>
      </c>
      <c r="BT164" s="111">
        <f>Overview!$O$45</f>
        <v>0</v>
      </c>
      <c r="BU164" s="111">
        <f>Overview!$O$45</f>
        <v>0</v>
      </c>
      <c r="BV164" s="111">
        <f>Overview!$O$45</f>
        <v>0</v>
      </c>
      <c r="BW164" s="111">
        <f>Overview!$O$45</f>
        <v>0</v>
      </c>
      <c r="BX164" s="111">
        <f>Overview!$O$45</f>
        <v>0</v>
      </c>
      <c r="BY164" s="111">
        <f>Overview!$O$45</f>
        <v>0</v>
      </c>
      <c r="BZ164" s="111">
        <f>Overview!$O$45</f>
        <v>0</v>
      </c>
      <c r="CA164" s="111">
        <f>Overview!$O$45</f>
        <v>0</v>
      </c>
      <c r="CB164" s="111">
        <f>Overview!$O$45</f>
        <v>0</v>
      </c>
      <c r="CC164" s="111">
        <f>Overview!$O$45</f>
        <v>0</v>
      </c>
      <c r="CD164" s="111">
        <f>Overview!$O$45</f>
        <v>0</v>
      </c>
      <c r="CE164" s="111">
        <f>Overview!$O$45</f>
        <v>0</v>
      </c>
      <c r="CF164" s="111">
        <f>Overview!$O$45</f>
        <v>0</v>
      </c>
      <c r="CG164" s="111">
        <f>Overview!$O$45</f>
        <v>0</v>
      </c>
      <c r="CH164" s="111">
        <f>Overview!$O$45</f>
        <v>0</v>
      </c>
      <c r="CI164" s="111">
        <f>Overview!$O$45</f>
        <v>0</v>
      </c>
      <c r="CJ164" s="111">
        <f>Overview!$O$45</f>
        <v>0</v>
      </c>
      <c r="CK164" s="111">
        <f>Overview!$O$45</f>
        <v>0</v>
      </c>
      <c r="CL164" s="111">
        <f>Overview!$O$45</f>
        <v>0</v>
      </c>
      <c r="CM164" s="111">
        <f>Overview!$O$45</f>
        <v>0</v>
      </c>
      <c r="CN164" s="111">
        <f>Overview!$O$45</f>
        <v>0</v>
      </c>
      <c r="CO164" s="111">
        <f>Overview!$O$45</f>
        <v>0</v>
      </c>
      <c r="CP164" s="111">
        <f>Overview!$O$45</f>
        <v>0</v>
      </c>
      <c r="CQ164" s="111">
        <f>Overview!$O$45</f>
        <v>0</v>
      </c>
      <c r="CR164" s="111">
        <f>Overview!$O$45</f>
        <v>0</v>
      </c>
      <c r="CS164" s="111">
        <f>Overview!$O$45</f>
        <v>0</v>
      </c>
      <c r="CT164" s="111">
        <f>Overview!$O$45</f>
        <v>0</v>
      </c>
      <c r="CU164" s="111">
        <f>Overview!$O$45</f>
        <v>0</v>
      </c>
      <c r="CV164" s="111">
        <f>Overview!$O$45</f>
        <v>0</v>
      </c>
      <c r="CW164" s="111">
        <f>Overview!$O$45</f>
        <v>0</v>
      </c>
      <c r="CX164" s="111">
        <f>Overview!$O$45</f>
        <v>0</v>
      </c>
      <c r="CY164" s="111">
        <f>Overview!$O$45</f>
        <v>0</v>
      </c>
      <c r="CZ164" s="111">
        <f>Overview!$O$45</f>
        <v>0</v>
      </c>
      <c r="DA164" s="111">
        <f>Overview!$O$45</f>
        <v>0</v>
      </c>
      <c r="DB164" s="111">
        <f>Overview!$O$45</f>
        <v>0</v>
      </c>
      <c r="DC164" s="111">
        <f>Overview!$O$45</f>
        <v>0</v>
      </c>
      <c r="DD164" s="111">
        <f>Overview!$O$45</f>
        <v>0</v>
      </c>
      <c r="DE164" s="111">
        <f>Overview!$O$45</f>
        <v>0</v>
      </c>
      <c r="DF164" s="111">
        <f>Overview!$O$45</f>
        <v>0</v>
      </c>
      <c r="DG164" s="111">
        <f>Overview!$O$45</f>
        <v>0</v>
      </c>
      <c r="DH164" s="111">
        <f>Overview!$O$45</f>
        <v>0</v>
      </c>
      <c r="DI164" s="111">
        <f>Overview!$O$45</f>
        <v>0</v>
      </c>
      <c r="DJ164" s="111">
        <f>Overview!$O$45</f>
        <v>0</v>
      </c>
      <c r="DK164" s="111">
        <f>Overview!$O$45</f>
        <v>0</v>
      </c>
      <c r="DL164" s="111">
        <f>Overview!$O$45</f>
        <v>0</v>
      </c>
      <c r="DM164" s="111">
        <f>Overview!$O$45</f>
        <v>0</v>
      </c>
      <c r="DN164" s="111">
        <f>Overview!$O$45</f>
        <v>0</v>
      </c>
      <c r="DO164" s="111">
        <f>Overview!$O$45</f>
        <v>0</v>
      </c>
      <c r="DP164" s="111">
        <f>Overview!$O$45</f>
        <v>0</v>
      </c>
      <c r="DQ164" s="111">
        <f>Overview!$O$45</f>
        <v>0</v>
      </c>
      <c r="DR164" s="111">
        <f>Overview!$O$45</f>
        <v>0</v>
      </c>
      <c r="DS164" s="111">
        <f>Overview!$O$45</f>
        <v>0</v>
      </c>
      <c r="DT164" s="111">
        <f>Overview!$O$45</f>
        <v>0</v>
      </c>
    </row>
    <row r="165" spans="2:124" hidden="1" outlineLevel="1" x14ac:dyDescent="0.3">
      <c r="B165" s="114"/>
      <c r="C165" s="118"/>
      <c r="D165" s="115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11"/>
      <c r="CO165" s="111"/>
      <c r="CP165" s="111"/>
      <c r="CQ165" s="111"/>
      <c r="CR165" s="111"/>
      <c r="CS165" s="111"/>
      <c r="CT165" s="111"/>
      <c r="CU165" s="111"/>
      <c r="CV165" s="111"/>
      <c r="CW165" s="111"/>
      <c r="CX165" s="111"/>
      <c r="CY165" s="111"/>
      <c r="CZ165" s="111"/>
      <c r="DA165" s="111"/>
      <c r="DB165" s="111"/>
      <c r="DC165" s="111"/>
      <c r="DD165" s="111"/>
      <c r="DE165" s="111"/>
      <c r="DF165" s="111"/>
      <c r="DG165" s="111"/>
      <c r="DH165" s="111"/>
      <c r="DI165" s="111"/>
      <c r="DJ165" s="111"/>
      <c r="DK165" s="111"/>
      <c r="DL165" s="111"/>
      <c r="DM165" s="111"/>
      <c r="DN165" s="111"/>
      <c r="DO165" s="111"/>
      <c r="DP165" s="111"/>
      <c r="DQ165" s="111"/>
      <c r="DR165" s="111"/>
      <c r="DS165" s="111"/>
      <c r="DT165" s="111"/>
    </row>
    <row r="166" spans="2:124" hidden="1" outlineLevel="1" x14ac:dyDescent="0.3">
      <c r="B166" s="216" t="s">
        <v>485</v>
      </c>
      <c r="C166" s="221" t="s">
        <v>493</v>
      </c>
      <c r="D166" s="115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11"/>
      <c r="CO166" s="111"/>
      <c r="CP166" s="111"/>
      <c r="CQ166" s="111"/>
      <c r="CR166" s="111"/>
      <c r="CS166" s="111"/>
      <c r="CT166" s="111"/>
      <c r="CU166" s="111"/>
      <c r="CV166" s="111"/>
      <c r="CW166" s="111"/>
      <c r="CX166" s="111"/>
      <c r="CY166" s="111"/>
      <c r="CZ166" s="111"/>
      <c r="DA166" s="111"/>
      <c r="DB166" s="111"/>
      <c r="DC166" s="111"/>
      <c r="DD166" s="111"/>
      <c r="DE166" s="111"/>
      <c r="DF166" s="111"/>
      <c r="DG166" s="111"/>
      <c r="DH166" s="111"/>
      <c r="DI166" s="111"/>
      <c r="DJ166" s="111"/>
      <c r="DK166" s="111"/>
      <c r="DL166" s="111"/>
      <c r="DM166" s="111"/>
      <c r="DN166" s="111"/>
      <c r="DO166" s="111"/>
      <c r="DP166" s="111"/>
      <c r="DQ166" s="111"/>
      <c r="DR166" s="111"/>
      <c r="DS166" s="111"/>
      <c r="DT166" s="111"/>
    </row>
    <row r="167" spans="2:124" hidden="1" outlineLevel="1" x14ac:dyDescent="0.3">
      <c r="B167" s="114" t="s">
        <v>486</v>
      </c>
      <c r="C167" s="300">
        <v>0</v>
      </c>
      <c r="D167" s="115"/>
      <c r="E167" s="111">
        <f>E149*(1-$C$167)</f>
        <v>0</v>
      </c>
      <c r="F167" s="111">
        <f>F149*(1-$C$167)</f>
        <v>0</v>
      </c>
      <c r="G167" s="111">
        <f t="shared" ref="G167:BK167" si="877">G149*(1-$C$167)</f>
        <v>0</v>
      </c>
      <c r="H167" s="111">
        <f t="shared" si="877"/>
        <v>0</v>
      </c>
      <c r="I167" s="111">
        <f t="shared" si="877"/>
        <v>0</v>
      </c>
      <c r="J167" s="111">
        <f t="shared" si="877"/>
        <v>0</v>
      </c>
      <c r="K167" s="111">
        <f t="shared" si="877"/>
        <v>0</v>
      </c>
      <c r="L167" s="111">
        <f t="shared" si="877"/>
        <v>0</v>
      </c>
      <c r="M167" s="111">
        <f t="shared" si="877"/>
        <v>0</v>
      </c>
      <c r="N167" s="111">
        <f t="shared" si="877"/>
        <v>0</v>
      </c>
      <c r="O167" s="111">
        <f t="shared" si="877"/>
        <v>0</v>
      </c>
      <c r="P167" s="111">
        <f t="shared" si="877"/>
        <v>0</v>
      </c>
      <c r="Q167" s="111">
        <f t="shared" si="877"/>
        <v>0</v>
      </c>
      <c r="R167" s="111">
        <f t="shared" si="877"/>
        <v>0</v>
      </c>
      <c r="S167" s="111">
        <f t="shared" si="877"/>
        <v>0</v>
      </c>
      <c r="T167" s="111">
        <f t="shared" si="877"/>
        <v>0</v>
      </c>
      <c r="U167" s="111">
        <f t="shared" si="877"/>
        <v>0</v>
      </c>
      <c r="V167" s="111">
        <f t="shared" si="877"/>
        <v>0</v>
      </c>
      <c r="W167" s="111">
        <f t="shared" si="877"/>
        <v>0</v>
      </c>
      <c r="X167" s="111">
        <f t="shared" si="877"/>
        <v>0</v>
      </c>
      <c r="Y167" s="111">
        <f t="shared" si="877"/>
        <v>0</v>
      </c>
      <c r="Z167" s="111">
        <f t="shared" si="877"/>
        <v>0</v>
      </c>
      <c r="AA167" s="111">
        <f t="shared" si="877"/>
        <v>0</v>
      </c>
      <c r="AB167" s="111">
        <f t="shared" si="877"/>
        <v>0</v>
      </c>
      <c r="AC167" s="111">
        <f t="shared" si="877"/>
        <v>0</v>
      </c>
      <c r="AD167" s="111">
        <f t="shared" si="877"/>
        <v>0</v>
      </c>
      <c r="AE167" s="111">
        <f t="shared" si="877"/>
        <v>0</v>
      </c>
      <c r="AF167" s="111">
        <f t="shared" si="877"/>
        <v>0</v>
      </c>
      <c r="AG167" s="111">
        <f t="shared" si="877"/>
        <v>0</v>
      </c>
      <c r="AH167" s="111">
        <f t="shared" si="877"/>
        <v>0</v>
      </c>
      <c r="AI167" s="111">
        <f t="shared" si="877"/>
        <v>0</v>
      </c>
      <c r="AJ167" s="111">
        <f t="shared" si="877"/>
        <v>0</v>
      </c>
      <c r="AK167" s="111">
        <f t="shared" si="877"/>
        <v>0</v>
      </c>
      <c r="AL167" s="111">
        <f t="shared" si="877"/>
        <v>0</v>
      </c>
      <c r="AM167" s="111">
        <f t="shared" si="877"/>
        <v>0</v>
      </c>
      <c r="AN167" s="111">
        <f t="shared" si="877"/>
        <v>0</v>
      </c>
      <c r="AO167" s="111">
        <f t="shared" si="877"/>
        <v>0</v>
      </c>
      <c r="AP167" s="111">
        <f t="shared" si="877"/>
        <v>0</v>
      </c>
      <c r="AQ167" s="111">
        <f t="shared" si="877"/>
        <v>0</v>
      </c>
      <c r="AR167" s="111">
        <f t="shared" si="877"/>
        <v>0</v>
      </c>
      <c r="AS167" s="111">
        <f t="shared" si="877"/>
        <v>0</v>
      </c>
      <c r="AT167" s="111">
        <f t="shared" si="877"/>
        <v>0</v>
      </c>
      <c r="AU167" s="111">
        <f t="shared" si="877"/>
        <v>0</v>
      </c>
      <c r="AV167" s="111">
        <f t="shared" si="877"/>
        <v>0</v>
      </c>
      <c r="AW167" s="111">
        <f t="shared" si="877"/>
        <v>0</v>
      </c>
      <c r="AX167" s="111">
        <f t="shared" si="877"/>
        <v>0</v>
      </c>
      <c r="AY167" s="111">
        <f t="shared" si="877"/>
        <v>0</v>
      </c>
      <c r="AZ167" s="111">
        <f t="shared" si="877"/>
        <v>0</v>
      </c>
      <c r="BA167" s="111">
        <f t="shared" si="877"/>
        <v>0</v>
      </c>
      <c r="BB167" s="111">
        <f t="shared" si="877"/>
        <v>0</v>
      </c>
      <c r="BC167" s="111">
        <f t="shared" si="877"/>
        <v>0</v>
      </c>
      <c r="BD167" s="111">
        <f t="shared" si="877"/>
        <v>0</v>
      </c>
      <c r="BE167" s="111">
        <f t="shared" si="877"/>
        <v>0</v>
      </c>
      <c r="BF167" s="111">
        <f t="shared" si="877"/>
        <v>0</v>
      </c>
      <c r="BG167" s="111">
        <f t="shared" si="877"/>
        <v>0</v>
      </c>
      <c r="BH167" s="111">
        <f t="shared" si="877"/>
        <v>0</v>
      </c>
      <c r="BI167" s="111">
        <f t="shared" si="877"/>
        <v>0</v>
      </c>
      <c r="BJ167" s="111">
        <f t="shared" si="877"/>
        <v>0</v>
      </c>
      <c r="BK167" s="111">
        <f t="shared" si="877"/>
        <v>0</v>
      </c>
      <c r="BL167" s="111">
        <f t="shared" ref="BL167:DT167" si="878">BL149*(1-$C$167)</f>
        <v>0</v>
      </c>
      <c r="BM167" s="111">
        <f t="shared" si="878"/>
        <v>0</v>
      </c>
      <c r="BN167" s="111">
        <f t="shared" si="878"/>
        <v>0</v>
      </c>
      <c r="BO167" s="111">
        <f t="shared" si="878"/>
        <v>0</v>
      </c>
      <c r="BP167" s="111">
        <f t="shared" si="878"/>
        <v>0</v>
      </c>
      <c r="BQ167" s="111">
        <f t="shared" si="878"/>
        <v>0</v>
      </c>
      <c r="BR167" s="111">
        <f t="shared" si="878"/>
        <v>0</v>
      </c>
      <c r="BS167" s="111">
        <f t="shared" si="878"/>
        <v>0</v>
      </c>
      <c r="BT167" s="111">
        <f t="shared" si="878"/>
        <v>0</v>
      </c>
      <c r="BU167" s="111">
        <f t="shared" si="878"/>
        <v>0</v>
      </c>
      <c r="BV167" s="111">
        <f t="shared" si="878"/>
        <v>0</v>
      </c>
      <c r="BW167" s="111">
        <f t="shared" si="878"/>
        <v>0</v>
      </c>
      <c r="BX167" s="111">
        <f t="shared" si="878"/>
        <v>0</v>
      </c>
      <c r="BY167" s="111">
        <f t="shared" si="878"/>
        <v>0</v>
      </c>
      <c r="BZ167" s="111">
        <f t="shared" si="878"/>
        <v>0</v>
      </c>
      <c r="CA167" s="111">
        <f t="shared" si="878"/>
        <v>0</v>
      </c>
      <c r="CB167" s="111">
        <f t="shared" si="878"/>
        <v>0</v>
      </c>
      <c r="CC167" s="111">
        <f t="shared" si="878"/>
        <v>0</v>
      </c>
      <c r="CD167" s="111">
        <f t="shared" si="878"/>
        <v>0</v>
      </c>
      <c r="CE167" s="111">
        <f t="shared" si="878"/>
        <v>0</v>
      </c>
      <c r="CF167" s="111">
        <f t="shared" si="878"/>
        <v>0</v>
      </c>
      <c r="CG167" s="111">
        <f t="shared" si="878"/>
        <v>0</v>
      </c>
      <c r="CH167" s="111">
        <f t="shared" si="878"/>
        <v>0</v>
      </c>
      <c r="CI167" s="111">
        <f t="shared" si="878"/>
        <v>0</v>
      </c>
      <c r="CJ167" s="111">
        <f t="shared" si="878"/>
        <v>0</v>
      </c>
      <c r="CK167" s="111">
        <f t="shared" si="878"/>
        <v>0</v>
      </c>
      <c r="CL167" s="111">
        <f t="shared" si="878"/>
        <v>0</v>
      </c>
      <c r="CM167" s="111">
        <f t="shared" si="878"/>
        <v>0</v>
      </c>
      <c r="CN167" s="111">
        <f t="shared" si="878"/>
        <v>0</v>
      </c>
      <c r="CO167" s="111">
        <f t="shared" si="878"/>
        <v>0</v>
      </c>
      <c r="CP167" s="111">
        <f t="shared" si="878"/>
        <v>0</v>
      </c>
      <c r="CQ167" s="111">
        <f t="shared" si="878"/>
        <v>0</v>
      </c>
      <c r="CR167" s="111">
        <f t="shared" si="878"/>
        <v>0</v>
      </c>
      <c r="CS167" s="111">
        <f t="shared" si="878"/>
        <v>0</v>
      </c>
      <c r="CT167" s="111">
        <f t="shared" si="878"/>
        <v>0</v>
      </c>
      <c r="CU167" s="111">
        <f t="shared" si="878"/>
        <v>0</v>
      </c>
      <c r="CV167" s="111">
        <f t="shared" si="878"/>
        <v>0</v>
      </c>
      <c r="CW167" s="111">
        <f t="shared" si="878"/>
        <v>0</v>
      </c>
      <c r="CX167" s="111">
        <f t="shared" si="878"/>
        <v>0</v>
      </c>
      <c r="CY167" s="111">
        <f t="shared" si="878"/>
        <v>0</v>
      </c>
      <c r="CZ167" s="111">
        <f t="shared" si="878"/>
        <v>0</v>
      </c>
      <c r="DA167" s="111">
        <f t="shared" si="878"/>
        <v>0</v>
      </c>
      <c r="DB167" s="111">
        <f t="shared" si="878"/>
        <v>0</v>
      </c>
      <c r="DC167" s="111">
        <f t="shared" si="878"/>
        <v>0</v>
      </c>
      <c r="DD167" s="111">
        <f t="shared" si="878"/>
        <v>0</v>
      </c>
      <c r="DE167" s="111">
        <f t="shared" si="878"/>
        <v>0</v>
      </c>
      <c r="DF167" s="111">
        <f t="shared" si="878"/>
        <v>0</v>
      </c>
      <c r="DG167" s="111">
        <f t="shared" si="878"/>
        <v>0</v>
      </c>
      <c r="DH167" s="111">
        <f t="shared" si="878"/>
        <v>0</v>
      </c>
      <c r="DI167" s="111">
        <f t="shared" si="878"/>
        <v>0</v>
      </c>
      <c r="DJ167" s="111">
        <f t="shared" si="878"/>
        <v>0</v>
      </c>
      <c r="DK167" s="111">
        <f t="shared" si="878"/>
        <v>0</v>
      </c>
      <c r="DL167" s="111">
        <f t="shared" si="878"/>
        <v>0</v>
      </c>
      <c r="DM167" s="111">
        <f t="shared" si="878"/>
        <v>0</v>
      </c>
      <c r="DN167" s="111">
        <f t="shared" si="878"/>
        <v>0</v>
      </c>
      <c r="DO167" s="111">
        <f t="shared" si="878"/>
        <v>0</v>
      </c>
      <c r="DP167" s="111">
        <f t="shared" si="878"/>
        <v>0</v>
      </c>
      <c r="DQ167" s="111">
        <f t="shared" si="878"/>
        <v>0</v>
      </c>
      <c r="DR167" s="111">
        <f t="shared" si="878"/>
        <v>0</v>
      </c>
      <c r="DS167" s="111">
        <f t="shared" si="878"/>
        <v>0</v>
      </c>
      <c r="DT167" s="111">
        <f t="shared" si="878"/>
        <v>0</v>
      </c>
    </row>
    <row r="168" spans="2:124" hidden="1" outlineLevel="1" x14ac:dyDescent="0.3">
      <c r="B168" s="114" t="s">
        <v>479</v>
      </c>
      <c r="C168" s="300">
        <v>0</v>
      </c>
      <c r="D168" s="115"/>
      <c r="E168" s="111" t="e">
        <f>E154*(1-$C$168)</f>
        <v>#DIV/0!</v>
      </c>
      <c r="F168" s="111" t="e">
        <f>F154*(1-$C$168)</f>
        <v>#DIV/0!</v>
      </c>
      <c r="G168" s="111" t="e">
        <f t="shared" ref="G168:BK168" si="879">G154*(1-$C$168)</f>
        <v>#DIV/0!</v>
      </c>
      <c r="H168" s="111" t="e">
        <f t="shared" si="879"/>
        <v>#DIV/0!</v>
      </c>
      <c r="I168" s="111" t="e">
        <f t="shared" si="879"/>
        <v>#DIV/0!</v>
      </c>
      <c r="J168" s="111" t="e">
        <f t="shared" si="879"/>
        <v>#DIV/0!</v>
      </c>
      <c r="K168" s="111" t="e">
        <f t="shared" si="879"/>
        <v>#DIV/0!</v>
      </c>
      <c r="L168" s="111" t="e">
        <f t="shared" si="879"/>
        <v>#DIV/0!</v>
      </c>
      <c r="M168" s="111" t="e">
        <f t="shared" si="879"/>
        <v>#DIV/0!</v>
      </c>
      <c r="N168" s="111" t="e">
        <f t="shared" si="879"/>
        <v>#DIV/0!</v>
      </c>
      <c r="O168" s="111" t="e">
        <f t="shared" si="879"/>
        <v>#DIV/0!</v>
      </c>
      <c r="P168" s="111" t="e">
        <f t="shared" si="879"/>
        <v>#DIV/0!</v>
      </c>
      <c r="Q168" s="111" t="e">
        <f t="shared" si="879"/>
        <v>#DIV/0!</v>
      </c>
      <c r="R168" s="111" t="e">
        <f t="shared" si="879"/>
        <v>#DIV/0!</v>
      </c>
      <c r="S168" s="111" t="e">
        <f t="shared" si="879"/>
        <v>#DIV/0!</v>
      </c>
      <c r="T168" s="111" t="e">
        <f t="shared" si="879"/>
        <v>#DIV/0!</v>
      </c>
      <c r="U168" s="111" t="e">
        <f t="shared" si="879"/>
        <v>#DIV/0!</v>
      </c>
      <c r="V168" s="111" t="e">
        <f t="shared" si="879"/>
        <v>#DIV/0!</v>
      </c>
      <c r="W168" s="111" t="e">
        <f t="shared" si="879"/>
        <v>#DIV/0!</v>
      </c>
      <c r="X168" s="111" t="e">
        <f t="shared" si="879"/>
        <v>#DIV/0!</v>
      </c>
      <c r="Y168" s="111" t="e">
        <f t="shared" si="879"/>
        <v>#DIV/0!</v>
      </c>
      <c r="Z168" s="111" t="e">
        <f t="shared" si="879"/>
        <v>#DIV/0!</v>
      </c>
      <c r="AA168" s="111" t="e">
        <f t="shared" si="879"/>
        <v>#DIV/0!</v>
      </c>
      <c r="AB168" s="111" t="e">
        <f t="shared" si="879"/>
        <v>#DIV/0!</v>
      </c>
      <c r="AC168" s="111" t="e">
        <f t="shared" si="879"/>
        <v>#DIV/0!</v>
      </c>
      <c r="AD168" s="111" t="e">
        <f t="shared" si="879"/>
        <v>#DIV/0!</v>
      </c>
      <c r="AE168" s="111" t="e">
        <f t="shared" si="879"/>
        <v>#DIV/0!</v>
      </c>
      <c r="AF168" s="111" t="e">
        <f t="shared" si="879"/>
        <v>#DIV/0!</v>
      </c>
      <c r="AG168" s="111" t="e">
        <f t="shared" si="879"/>
        <v>#DIV/0!</v>
      </c>
      <c r="AH168" s="111" t="e">
        <f t="shared" si="879"/>
        <v>#DIV/0!</v>
      </c>
      <c r="AI168" s="111" t="e">
        <f t="shared" si="879"/>
        <v>#DIV/0!</v>
      </c>
      <c r="AJ168" s="111" t="e">
        <f t="shared" si="879"/>
        <v>#DIV/0!</v>
      </c>
      <c r="AK168" s="111" t="e">
        <f t="shared" si="879"/>
        <v>#DIV/0!</v>
      </c>
      <c r="AL168" s="111" t="e">
        <f t="shared" si="879"/>
        <v>#DIV/0!</v>
      </c>
      <c r="AM168" s="111" t="e">
        <f t="shared" si="879"/>
        <v>#DIV/0!</v>
      </c>
      <c r="AN168" s="111" t="e">
        <f t="shared" si="879"/>
        <v>#DIV/0!</v>
      </c>
      <c r="AO168" s="111" t="e">
        <f t="shared" si="879"/>
        <v>#DIV/0!</v>
      </c>
      <c r="AP168" s="111" t="e">
        <f t="shared" si="879"/>
        <v>#DIV/0!</v>
      </c>
      <c r="AQ168" s="111" t="e">
        <f t="shared" si="879"/>
        <v>#DIV/0!</v>
      </c>
      <c r="AR168" s="111" t="e">
        <f t="shared" si="879"/>
        <v>#DIV/0!</v>
      </c>
      <c r="AS168" s="111" t="e">
        <f t="shared" si="879"/>
        <v>#DIV/0!</v>
      </c>
      <c r="AT168" s="111" t="e">
        <f t="shared" si="879"/>
        <v>#DIV/0!</v>
      </c>
      <c r="AU168" s="111" t="e">
        <f t="shared" si="879"/>
        <v>#DIV/0!</v>
      </c>
      <c r="AV168" s="111" t="e">
        <f t="shared" si="879"/>
        <v>#DIV/0!</v>
      </c>
      <c r="AW168" s="111" t="e">
        <f t="shared" si="879"/>
        <v>#DIV/0!</v>
      </c>
      <c r="AX168" s="111" t="e">
        <f t="shared" si="879"/>
        <v>#DIV/0!</v>
      </c>
      <c r="AY168" s="111" t="e">
        <f t="shared" si="879"/>
        <v>#DIV/0!</v>
      </c>
      <c r="AZ168" s="111" t="e">
        <f t="shared" si="879"/>
        <v>#DIV/0!</v>
      </c>
      <c r="BA168" s="111" t="e">
        <f t="shared" si="879"/>
        <v>#DIV/0!</v>
      </c>
      <c r="BB168" s="111" t="e">
        <f t="shared" si="879"/>
        <v>#DIV/0!</v>
      </c>
      <c r="BC168" s="111" t="e">
        <f t="shared" si="879"/>
        <v>#DIV/0!</v>
      </c>
      <c r="BD168" s="111" t="e">
        <f t="shared" si="879"/>
        <v>#DIV/0!</v>
      </c>
      <c r="BE168" s="111" t="e">
        <f t="shared" si="879"/>
        <v>#DIV/0!</v>
      </c>
      <c r="BF168" s="111" t="e">
        <f t="shared" si="879"/>
        <v>#DIV/0!</v>
      </c>
      <c r="BG168" s="111" t="e">
        <f t="shared" si="879"/>
        <v>#DIV/0!</v>
      </c>
      <c r="BH168" s="111" t="e">
        <f t="shared" si="879"/>
        <v>#DIV/0!</v>
      </c>
      <c r="BI168" s="111" t="e">
        <f t="shared" si="879"/>
        <v>#DIV/0!</v>
      </c>
      <c r="BJ168" s="111" t="e">
        <f t="shared" si="879"/>
        <v>#DIV/0!</v>
      </c>
      <c r="BK168" s="111" t="e">
        <f t="shared" si="879"/>
        <v>#DIV/0!</v>
      </c>
      <c r="BL168" s="111" t="e">
        <f t="shared" ref="BL168:DT168" si="880">BL154*(1-$C$168)</f>
        <v>#DIV/0!</v>
      </c>
      <c r="BM168" s="111" t="e">
        <f t="shared" si="880"/>
        <v>#DIV/0!</v>
      </c>
      <c r="BN168" s="111" t="e">
        <f t="shared" si="880"/>
        <v>#DIV/0!</v>
      </c>
      <c r="BO168" s="111" t="e">
        <f t="shared" si="880"/>
        <v>#DIV/0!</v>
      </c>
      <c r="BP168" s="111" t="e">
        <f t="shared" si="880"/>
        <v>#DIV/0!</v>
      </c>
      <c r="BQ168" s="111" t="e">
        <f t="shared" si="880"/>
        <v>#DIV/0!</v>
      </c>
      <c r="BR168" s="111" t="e">
        <f t="shared" si="880"/>
        <v>#DIV/0!</v>
      </c>
      <c r="BS168" s="111" t="e">
        <f t="shared" si="880"/>
        <v>#DIV/0!</v>
      </c>
      <c r="BT168" s="111" t="e">
        <f t="shared" si="880"/>
        <v>#DIV/0!</v>
      </c>
      <c r="BU168" s="111" t="e">
        <f t="shared" si="880"/>
        <v>#DIV/0!</v>
      </c>
      <c r="BV168" s="111" t="e">
        <f t="shared" si="880"/>
        <v>#DIV/0!</v>
      </c>
      <c r="BW168" s="111" t="e">
        <f t="shared" si="880"/>
        <v>#DIV/0!</v>
      </c>
      <c r="BX168" s="111" t="e">
        <f t="shared" si="880"/>
        <v>#DIV/0!</v>
      </c>
      <c r="BY168" s="111" t="e">
        <f t="shared" si="880"/>
        <v>#DIV/0!</v>
      </c>
      <c r="BZ168" s="111" t="e">
        <f t="shared" si="880"/>
        <v>#DIV/0!</v>
      </c>
      <c r="CA168" s="111" t="e">
        <f t="shared" si="880"/>
        <v>#DIV/0!</v>
      </c>
      <c r="CB168" s="111" t="e">
        <f t="shared" si="880"/>
        <v>#DIV/0!</v>
      </c>
      <c r="CC168" s="111" t="e">
        <f t="shared" si="880"/>
        <v>#DIV/0!</v>
      </c>
      <c r="CD168" s="111" t="e">
        <f t="shared" si="880"/>
        <v>#DIV/0!</v>
      </c>
      <c r="CE168" s="111" t="e">
        <f t="shared" si="880"/>
        <v>#DIV/0!</v>
      </c>
      <c r="CF168" s="111" t="e">
        <f t="shared" si="880"/>
        <v>#DIV/0!</v>
      </c>
      <c r="CG168" s="111" t="e">
        <f t="shared" si="880"/>
        <v>#DIV/0!</v>
      </c>
      <c r="CH168" s="111" t="e">
        <f t="shared" si="880"/>
        <v>#DIV/0!</v>
      </c>
      <c r="CI168" s="111" t="e">
        <f t="shared" si="880"/>
        <v>#DIV/0!</v>
      </c>
      <c r="CJ168" s="111" t="e">
        <f t="shared" si="880"/>
        <v>#DIV/0!</v>
      </c>
      <c r="CK168" s="111" t="e">
        <f t="shared" si="880"/>
        <v>#DIV/0!</v>
      </c>
      <c r="CL168" s="111" t="e">
        <f t="shared" si="880"/>
        <v>#DIV/0!</v>
      </c>
      <c r="CM168" s="111" t="e">
        <f t="shared" si="880"/>
        <v>#DIV/0!</v>
      </c>
      <c r="CN168" s="111" t="e">
        <f t="shared" si="880"/>
        <v>#DIV/0!</v>
      </c>
      <c r="CO168" s="111" t="e">
        <f t="shared" si="880"/>
        <v>#DIV/0!</v>
      </c>
      <c r="CP168" s="111" t="e">
        <f t="shared" si="880"/>
        <v>#DIV/0!</v>
      </c>
      <c r="CQ168" s="111" t="e">
        <f t="shared" si="880"/>
        <v>#DIV/0!</v>
      </c>
      <c r="CR168" s="111" t="e">
        <f t="shared" si="880"/>
        <v>#DIV/0!</v>
      </c>
      <c r="CS168" s="111" t="e">
        <f t="shared" si="880"/>
        <v>#DIV/0!</v>
      </c>
      <c r="CT168" s="111" t="e">
        <f t="shared" si="880"/>
        <v>#DIV/0!</v>
      </c>
      <c r="CU168" s="111" t="e">
        <f t="shared" si="880"/>
        <v>#DIV/0!</v>
      </c>
      <c r="CV168" s="111" t="e">
        <f t="shared" si="880"/>
        <v>#DIV/0!</v>
      </c>
      <c r="CW168" s="111" t="e">
        <f t="shared" si="880"/>
        <v>#DIV/0!</v>
      </c>
      <c r="CX168" s="111" t="e">
        <f t="shared" si="880"/>
        <v>#DIV/0!</v>
      </c>
      <c r="CY168" s="111" t="e">
        <f t="shared" si="880"/>
        <v>#DIV/0!</v>
      </c>
      <c r="CZ168" s="111" t="e">
        <f t="shared" si="880"/>
        <v>#DIV/0!</v>
      </c>
      <c r="DA168" s="111" t="e">
        <f t="shared" si="880"/>
        <v>#DIV/0!</v>
      </c>
      <c r="DB168" s="111" t="e">
        <f t="shared" si="880"/>
        <v>#DIV/0!</v>
      </c>
      <c r="DC168" s="111" t="e">
        <f t="shared" si="880"/>
        <v>#DIV/0!</v>
      </c>
      <c r="DD168" s="111" t="e">
        <f t="shared" si="880"/>
        <v>#DIV/0!</v>
      </c>
      <c r="DE168" s="111" t="e">
        <f t="shared" si="880"/>
        <v>#DIV/0!</v>
      </c>
      <c r="DF168" s="111" t="e">
        <f t="shared" si="880"/>
        <v>#DIV/0!</v>
      </c>
      <c r="DG168" s="111" t="e">
        <f t="shared" si="880"/>
        <v>#DIV/0!</v>
      </c>
      <c r="DH168" s="111" t="e">
        <f t="shared" si="880"/>
        <v>#DIV/0!</v>
      </c>
      <c r="DI168" s="111" t="e">
        <f t="shared" si="880"/>
        <v>#DIV/0!</v>
      </c>
      <c r="DJ168" s="111" t="e">
        <f t="shared" si="880"/>
        <v>#DIV/0!</v>
      </c>
      <c r="DK168" s="111" t="e">
        <f t="shared" si="880"/>
        <v>#DIV/0!</v>
      </c>
      <c r="DL168" s="111" t="e">
        <f t="shared" si="880"/>
        <v>#DIV/0!</v>
      </c>
      <c r="DM168" s="111" t="e">
        <f t="shared" si="880"/>
        <v>#DIV/0!</v>
      </c>
      <c r="DN168" s="111" t="e">
        <f t="shared" si="880"/>
        <v>#DIV/0!</v>
      </c>
      <c r="DO168" s="111" t="e">
        <f t="shared" si="880"/>
        <v>#DIV/0!</v>
      </c>
      <c r="DP168" s="111" t="e">
        <f t="shared" si="880"/>
        <v>#DIV/0!</v>
      </c>
      <c r="DQ168" s="111" t="e">
        <f t="shared" si="880"/>
        <v>#DIV/0!</v>
      </c>
      <c r="DR168" s="111" t="e">
        <f t="shared" si="880"/>
        <v>#DIV/0!</v>
      </c>
      <c r="DS168" s="111" t="e">
        <f t="shared" si="880"/>
        <v>#DIV/0!</v>
      </c>
      <c r="DT168" s="111" t="e">
        <f t="shared" si="880"/>
        <v>#DIV/0!</v>
      </c>
    </row>
    <row r="169" spans="2:124" hidden="1" outlineLevel="1" x14ac:dyDescent="0.3">
      <c r="B169" s="114" t="s">
        <v>482</v>
      </c>
      <c r="C169" s="300">
        <v>0</v>
      </c>
      <c r="D169" s="115"/>
      <c r="E169" s="111" t="e">
        <f>E158*(1-$C$169)</f>
        <v>#DIV/0!</v>
      </c>
      <c r="F169" s="111" t="e">
        <f>F158*(1-$C$169)</f>
        <v>#DIV/0!</v>
      </c>
      <c r="G169" s="111" t="e">
        <f t="shared" ref="G169:BK169" si="881">G158*(1-$C$169)</f>
        <v>#DIV/0!</v>
      </c>
      <c r="H169" s="111" t="e">
        <f t="shared" si="881"/>
        <v>#DIV/0!</v>
      </c>
      <c r="I169" s="111" t="e">
        <f t="shared" si="881"/>
        <v>#DIV/0!</v>
      </c>
      <c r="J169" s="111" t="e">
        <f t="shared" si="881"/>
        <v>#DIV/0!</v>
      </c>
      <c r="K169" s="111" t="e">
        <f t="shared" si="881"/>
        <v>#DIV/0!</v>
      </c>
      <c r="L169" s="111" t="e">
        <f t="shared" si="881"/>
        <v>#DIV/0!</v>
      </c>
      <c r="M169" s="111" t="e">
        <f t="shared" si="881"/>
        <v>#DIV/0!</v>
      </c>
      <c r="N169" s="111" t="e">
        <f t="shared" si="881"/>
        <v>#DIV/0!</v>
      </c>
      <c r="O169" s="111" t="e">
        <f t="shared" si="881"/>
        <v>#DIV/0!</v>
      </c>
      <c r="P169" s="111" t="e">
        <f t="shared" si="881"/>
        <v>#DIV/0!</v>
      </c>
      <c r="Q169" s="111" t="e">
        <f t="shared" si="881"/>
        <v>#DIV/0!</v>
      </c>
      <c r="R169" s="111" t="e">
        <f t="shared" si="881"/>
        <v>#DIV/0!</v>
      </c>
      <c r="S169" s="111" t="e">
        <f t="shared" si="881"/>
        <v>#DIV/0!</v>
      </c>
      <c r="T169" s="111" t="e">
        <f t="shared" si="881"/>
        <v>#DIV/0!</v>
      </c>
      <c r="U169" s="111" t="e">
        <f t="shared" si="881"/>
        <v>#DIV/0!</v>
      </c>
      <c r="V169" s="111" t="e">
        <f t="shared" si="881"/>
        <v>#DIV/0!</v>
      </c>
      <c r="W169" s="111" t="e">
        <f t="shared" si="881"/>
        <v>#DIV/0!</v>
      </c>
      <c r="X169" s="111" t="e">
        <f t="shared" si="881"/>
        <v>#DIV/0!</v>
      </c>
      <c r="Y169" s="111" t="e">
        <f t="shared" si="881"/>
        <v>#DIV/0!</v>
      </c>
      <c r="Z169" s="111" t="e">
        <f t="shared" si="881"/>
        <v>#DIV/0!</v>
      </c>
      <c r="AA169" s="111" t="e">
        <f t="shared" si="881"/>
        <v>#DIV/0!</v>
      </c>
      <c r="AB169" s="111" t="e">
        <f t="shared" si="881"/>
        <v>#DIV/0!</v>
      </c>
      <c r="AC169" s="111" t="e">
        <f t="shared" si="881"/>
        <v>#DIV/0!</v>
      </c>
      <c r="AD169" s="111" t="e">
        <f t="shared" si="881"/>
        <v>#DIV/0!</v>
      </c>
      <c r="AE169" s="111" t="e">
        <f t="shared" si="881"/>
        <v>#DIV/0!</v>
      </c>
      <c r="AF169" s="111" t="e">
        <f t="shared" si="881"/>
        <v>#DIV/0!</v>
      </c>
      <c r="AG169" s="111" t="e">
        <f t="shared" si="881"/>
        <v>#DIV/0!</v>
      </c>
      <c r="AH169" s="111" t="e">
        <f t="shared" si="881"/>
        <v>#DIV/0!</v>
      </c>
      <c r="AI169" s="111" t="e">
        <f t="shared" si="881"/>
        <v>#DIV/0!</v>
      </c>
      <c r="AJ169" s="111" t="e">
        <f t="shared" si="881"/>
        <v>#DIV/0!</v>
      </c>
      <c r="AK169" s="111" t="e">
        <f t="shared" si="881"/>
        <v>#DIV/0!</v>
      </c>
      <c r="AL169" s="111" t="e">
        <f t="shared" si="881"/>
        <v>#DIV/0!</v>
      </c>
      <c r="AM169" s="111" t="e">
        <f t="shared" si="881"/>
        <v>#DIV/0!</v>
      </c>
      <c r="AN169" s="111" t="e">
        <f t="shared" si="881"/>
        <v>#DIV/0!</v>
      </c>
      <c r="AO169" s="111" t="e">
        <f t="shared" si="881"/>
        <v>#DIV/0!</v>
      </c>
      <c r="AP169" s="111" t="e">
        <f t="shared" si="881"/>
        <v>#DIV/0!</v>
      </c>
      <c r="AQ169" s="111" t="e">
        <f t="shared" si="881"/>
        <v>#DIV/0!</v>
      </c>
      <c r="AR169" s="111" t="e">
        <f t="shared" si="881"/>
        <v>#DIV/0!</v>
      </c>
      <c r="AS169" s="111" t="e">
        <f t="shared" si="881"/>
        <v>#DIV/0!</v>
      </c>
      <c r="AT169" s="111" t="e">
        <f t="shared" si="881"/>
        <v>#DIV/0!</v>
      </c>
      <c r="AU169" s="111" t="e">
        <f t="shared" si="881"/>
        <v>#DIV/0!</v>
      </c>
      <c r="AV169" s="111" t="e">
        <f t="shared" si="881"/>
        <v>#DIV/0!</v>
      </c>
      <c r="AW169" s="111" t="e">
        <f t="shared" si="881"/>
        <v>#DIV/0!</v>
      </c>
      <c r="AX169" s="111" t="e">
        <f t="shared" si="881"/>
        <v>#DIV/0!</v>
      </c>
      <c r="AY169" s="111" t="e">
        <f t="shared" si="881"/>
        <v>#DIV/0!</v>
      </c>
      <c r="AZ169" s="111" t="e">
        <f t="shared" si="881"/>
        <v>#DIV/0!</v>
      </c>
      <c r="BA169" s="111" t="e">
        <f t="shared" si="881"/>
        <v>#DIV/0!</v>
      </c>
      <c r="BB169" s="111" t="e">
        <f t="shared" si="881"/>
        <v>#DIV/0!</v>
      </c>
      <c r="BC169" s="111" t="e">
        <f t="shared" si="881"/>
        <v>#DIV/0!</v>
      </c>
      <c r="BD169" s="111" t="e">
        <f t="shared" si="881"/>
        <v>#DIV/0!</v>
      </c>
      <c r="BE169" s="111" t="e">
        <f t="shared" si="881"/>
        <v>#DIV/0!</v>
      </c>
      <c r="BF169" s="111" t="e">
        <f t="shared" si="881"/>
        <v>#DIV/0!</v>
      </c>
      <c r="BG169" s="111" t="e">
        <f t="shared" si="881"/>
        <v>#DIV/0!</v>
      </c>
      <c r="BH169" s="111" t="e">
        <f t="shared" si="881"/>
        <v>#DIV/0!</v>
      </c>
      <c r="BI169" s="111" t="e">
        <f t="shared" si="881"/>
        <v>#DIV/0!</v>
      </c>
      <c r="BJ169" s="111" t="e">
        <f t="shared" si="881"/>
        <v>#DIV/0!</v>
      </c>
      <c r="BK169" s="111" t="e">
        <f t="shared" si="881"/>
        <v>#DIV/0!</v>
      </c>
      <c r="BL169" s="111" t="e">
        <f t="shared" ref="BL169:DT169" si="882">BL158*(1-$C$169)</f>
        <v>#DIV/0!</v>
      </c>
      <c r="BM169" s="111" t="e">
        <f t="shared" si="882"/>
        <v>#DIV/0!</v>
      </c>
      <c r="BN169" s="111" t="e">
        <f t="shared" si="882"/>
        <v>#DIV/0!</v>
      </c>
      <c r="BO169" s="111" t="e">
        <f t="shared" si="882"/>
        <v>#DIV/0!</v>
      </c>
      <c r="BP169" s="111" t="e">
        <f t="shared" si="882"/>
        <v>#DIV/0!</v>
      </c>
      <c r="BQ169" s="111" t="e">
        <f t="shared" si="882"/>
        <v>#DIV/0!</v>
      </c>
      <c r="BR169" s="111" t="e">
        <f t="shared" si="882"/>
        <v>#DIV/0!</v>
      </c>
      <c r="BS169" s="111" t="e">
        <f t="shared" si="882"/>
        <v>#DIV/0!</v>
      </c>
      <c r="BT169" s="111" t="e">
        <f t="shared" si="882"/>
        <v>#DIV/0!</v>
      </c>
      <c r="BU169" s="111" t="e">
        <f t="shared" si="882"/>
        <v>#DIV/0!</v>
      </c>
      <c r="BV169" s="111" t="e">
        <f t="shared" si="882"/>
        <v>#DIV/0!</v>
      </c>
      <c r="BW169" s="111" t="e">
        <f t="shared" si="882"/>
        <v>#DIV/0!</v>
      </c>
      <c r="BX169" s="111" t="e">
        <f t="shared" si="882"/>
        <v>#DIV/0!</v>
      </c>
      <c r="BY169" s="111" t="e">
        <f t="shared" si="882"/>
        <v>#DIV/0!</v>
      </c>
      <c r="BZ169" s="111" t="e">
        <f t="shared" si="882"/>
        <v>#DIV/0!</v>
      </c>
      <c r="CA169" s="111" t="e">
        <f t="shared" si="882"/>
        <v>#DIV/0!</v>
      </c>
      <c r="CB169" s="111" t="e">
        <f t="shared" si="882"/>
        <v>#DIV/0!</v>
      </c>
      <c r="CC169" s="111" t="e">
        <f t="shared" si="882"/>
        <v>#DIV/0!</v>
      </c>
      <c r="CD169" s="111" t="e">
        <f t="shared" si="882"/>
        <v>#DIV/0!</v>
      </c>
      <c r="CE169" s="111" t="e">
        <f t="shared" si="882"/>
        <v>#DIV/0!</v>
      </c>
      <c r="CF169" s="111" t="e">
        <f t="shared" si="882"/>
        <v>#DIV/0!</v>
      </c>
      <c r="CG169" s="111" t="e">
        <f t="shared" si="882"/>
        <v>#DIV/0!</v>
      </c>
      <c r="CH169" s="111" t="e">
        <f t="shared" si="882"/>
        <v>#DIV/0!</v>
      </c>
      <c r="CI169" s="111" t="e">
        <f t="shared" si="882"/>
        <v>#DIV/0!</v>
      </c>
      <c r="CJ169" s="111" t="e">
        <f t="shared" si="882"/>
        <v>#DIV/0!</v>
      </c>
      <c r="CK169" s="111" t="e">
        <f t="shared" si="882"/>
        <v>#DIV/0!</v>
      </c>
      <c r="CL169" s="111" t="e">
        <f t="shared" si="882"/>
        <v>#DIV/0!</v>
      </c>
      <c r="CM169" s="111" t="e">
        <f t="shared" si="882"/>
        <v>#DIV/0!</v>
      </c>
      <c r="CN169" s="111" t="e">
        <f t="shared" si="882"/>
        <v>#DIV/0!</v>
      </c>
      <c r="CO169" s="111" t="e">
        <f t="shared" si="882"/>
        <v>#DIV/0!</v>
      </c>
      <c r="CP169" s="111" t="e">
        <f t="shared" si="882"/>
        <v>#DIV/0!</v>
      </c>
      <c r="CQ169" s="111" t="e">
        <f t="shared" si="882"/>
        <v>#DIV/0!</v>
      </c>
      <c r="CR169" s="111" t="e">
        <f t="shared" si="882"/>
        <v>#DIV/0!</v>
      </c>
      <c r="CS169" s="111" t="e">
        <f t="shared" si="882"/>
        <v>#DIV/0!</v>
      </c>
      <c r="CT169" s="111" t="e">
        <f t="shared" si="882"/>
        <v>#DIV/0!</v>
      </c>
      <c r="CU169" s="111" t="e">
        <f t="shared" si="882"/>
        <v>#DIV/0!</v>
      </c>
      <c r="CV169" s="111" t="e">
        <f t="shared" si="882"/>
        <v>#DIV/0!</v>
      </c>
      <c r="CW169" s="111" t="e">
        <f t="shared" si="882"/>
        <v>#DIV/0!</v>
      </c>
      <c r="CX169" s="111" t="e">
        <f t="shared" si="882"/>
        <v>#DIV/0!</v>
      </c>
      <c r="CY169" s="111" t="e">
        <f t="shared" si="882"/>
        <v>#DIV/0!</v>
      </c>
      <c r="CZ169" s="111" t="e">
        <f t="shared" si="882"/>
        <v>#DIV/0!</v>
      </c>
      <c r="DA169" s="111" t="e">
        <f t="shared" si="882"/>
        <v>#DIV/0!</v>
      </c>
      <c r="DB169" s="111" t="e">
        <f t="shared" si="882"/>
        <v>#DIV/0!</v>
      </c>
      <c r="DC169" s="111" t="e">
        <f t="shared" si="882"/>
        <v>#DIV/0!</v>
      </c>
      <c r="DD169" s="111" t="e">
        <f t="shared" si="882"/>
        <v>#DIV/0!</v>
      </c>
      <c r="DE169" s="111" t="e">
        <f t="shared" si="882"/>
        <v>#DIV/0!</v>
      </c>
      <c r="DF169" s="111" t="e">
        <f t="shared" si="882"/>
        <v>#DIV/0!</v>
      </c>
      <c r="DG169" s="111" t="e">
        <f t="shared" si="882"/>
        <v>#DIV/0!</v>
      </c>
      <c r="DH169" s="111" t="e">
        <f t="shared" si="882"/>
        <v>#DIV/0!</v>
      </c>
      <c r="DI169" s="111" t="e">
        <f t="shared" si="882"/>
        <v>#DIV/0!</v>
      </c>
      <c r="DJ169" s="111" t="e">
        <f t="shared" si="882"/>
        <v>#DIV/0!</v>
      </c>
      <c r="DK169" s="111" t="e">
        <f t="shared" si="882"/>
        <v>#DIV/0!</v>
      </c>
      <c r="DL169" s="111" t="e">
        <f t="shared" si="882"/>
        <v>#DIV/0!</v>
      </c>
      <c r="DM169" s="111" t="e">
        <f t="shared" si="882"/>
        <v>#DIV/0!</v>
      </c>
      <c r="DN169" s="111" t="e">
        <f t="shared" si="882"/>
        <v>#DIV/0!</v>
      </c>
      <c r="DO169" s="111" t="e">
        <f t="shared" si="882"/>
        <v>#DIV/0!</v>
      </c>
      <c r="DP169" s="111" t="e">
        <f t="shared" si="882"/>
        <v>#DIV/0!</v>
      </c>
      <c r="DQ169" s="111" t="e">
        <f t="shared" si="882"/>
        <v>#DIV/0!</v>
      </c>
      <c r="DR169" s="111" t="e">
        <f t="shared" si="882"/>
        <v>#DIV/0!</v>
      </c>
      <c r="DS169" s="111" t="e">
        <f t="shared" si="882"/>
        <v>#DIV/0!</v>
      </c>
      <c r="DT169" s="111" t="e">
        <f t="shared" si="882"/>
        <v>#DIV/0!</v>
      </c>
    </row>
    <row r="170" spans="2:124" hidden="1" outlineLevel="1" x14ac:dyDescent="0.3">
      <c r="B170" s="114" t="s">
        <v>199</v>
      </c>
      <c r="C170" s="300">
        <v>0</v>
      </c>
      <c r="D170" s="115"/>
      <c r="E170" s="111">
        <f>SUM(E161:E164)*(1-$C$170)</f>
        <v>0</v>
      </c>
      <c r="F170" s="111">
        <f>SUM(F161:F164)*(1-$C$170)</f>
        <v>0</v>
      </c>
      <c r="G170" s="111">
        <f t="shared" ref="G170:BK170" si="883">SUM(G161:G164)*(1-$C$170)</f>
        <v>0</v>
      </c>
      <c r="H170" s="111">
        <f t="shared" si="883"/>
        <v>0</v>
      </c>
      <c r="I170" s="111">
        <f t="shared" si="883"/>
        <v>0</v>
      </c>
      <c r="J170" s="111">
        <f t="shared" si="883"/>
        <v>0</v>
      </c>
      <c r="K170" s="111">
        <f t="shared" si="883"/>
        <v>0</v>
      </c>
      <c r="L170" s="111">
        <f t="shared" si="883"/>
        <v>0</v>
      </c>
      <c r="M170" s="111">
        <f t="shared" si="883"/>
        <v>0</v>
      </c>
      <c r="N170" s="111">
        <f t="shared" si="883"/>
        <v>0</v>
      </c>
      <c r="O170" s="111">
        <f t="shared" si="883"/>
        <v>0</v>
      </c>
      <c r="P170" s="111">
        <f t="shared" si="883"/>
        <v>0</v>
      </c>
      <c r="Q170" s="111">
        <f t="shared" si="883"/>
        <v>0</v>
      </c>
      <c r="R170" s="111">
        <f t="shared" si="883"/>
        <v>0</v>
      </c>
      <c r="S170" s="111">
        <f t="shared" si="883"/>
        <v>0</v>
      </c>
      <c r="T170" s="111">
        <f t="shared" si="883"/>
        <v>0</v>
      </c>
      <c r="U170" s="111">
        <f t="shared" si="883"/>
        <v>0</v>
      </c>
      <c r="V170" s="111">
        <f t="shared" si="883"/>
        <v>0</v>
      </c>
      <c r="W170" s="111">
        <f t="shared" si="883"/>
        <v>0</v>
      </c>
      <c r="X170" s="111">
        <f t="shared" si="883"/>
        <v>0</v>
      </c>
      <c r="Y170" s="111">
        <f t="shared" si="883"/>
        <v>0</v>
      </c>
      <c r="Z170" s="111">
        <f t="shared" si="883"/>
        <v>0</v>
      </c>
      <c r="AA170" s="111">
        <f t="shared" si="883"/>
        <v>0</v>
      </c>
      <c r="AB170" s="111">
        <f t="shared" si="883"/>
        <v>0</v>
      </c>
      <c r="AC170" s="111">
        <f t="shared" si="883"/>
        <v>0</v>
      </c>
      <c r="AD170" s="111">
        <f t="shared" si="883"/>
        <v>0</v>
      </c>
      <c r="AE170" s="111">
        <f t="shared" si="883"/>
        <v>0</v>
      </c>
      <c r="AF170" s="111">
        <f t="shared" si="883"/>
        <v>0</v>
      </c>
      <c r="AG170" s="111">
        <f t="shared" si="883"/>
        <v>0</v>
      </c>
      <c r="AH170" s="111">
        <f t="shared" si="883"/>
        <v>0</v>
      </c>
      <c r="AI170" s="111">
        <f t="shared" si="883"/>
        <v>0</v>
      </c>
      <c r="AJ170" s="111">
        <f t="shared" si="883"/>
        <v>0</v>
      </c>
      <c r="AK170" s="111">
        <f t="shared" si="883"/>
        <v>0</v>
      </c>
      <c r="AL170" s="111">
        <f t="shared" si="883"/>
        <v>0</v>
      </c>
      <c r="AM170" s="111">
        <f t="shared" si="883"/>
        <v>0</v>
      </c>
      <c r="AN170" s="111">
        <f t="shared" si="883"/>
        <v>0</v>
      </c>
      <c r="AO170" s="111">
        <f t="shared" si="883"/>
        <v>0</v>
      </c>
      <c r="AP170" s="111">
        <f t="shared" si="883"/>
        <v>0</v>
      </c>
      <c r="AQ170" s="111">
        <f t="shared" si="883"/>
        <v>0</v>
      </c>
      <c r="AR170" s="111">
        <f t="shared" si="883"/>
        <v>0</v>
      </c>
      <c r="AS170" s="111">
        <f t="shared" si="883"/>
        <v>0</v>
      </c>
      <c r="AT170" s="111">
        <f t="shared" si="883"/>
        <v>0</v>
      </c>
      <c r="AU170" s="111">
        <f t="shared" si="883"/>
        <v>0</v>
      </c>
      <c r="AV170" s="111">
        <f t="shared" si="883"/>
        <v>0</v>
      </c>
      <c r="AW170" s="111">
        <f t="shared" si="883"/>
        <v>0</v>
      </c>
      <c r="AX170" s="111">
        <f t="shared" si="883"/>
        <v>0</v>
      </c>
      <c r="AY170" s="111">
        <f t="shared" si="883"/>
        <v>0</v>
      </c>
      <c r="AZ170" s="111">
        <f t="shared" si="883"/>
        <v>0</v>
      </c>
      <c r="BA170" s="111">
        <f t="shared" si="883"/>
        <v>0</v>
      </c>
      <c r="BB170" s="111">
        <f t="shared" si="883"/>
        <v>0</v>
      </c>
      <c r="BC170" s="111">
        <f t="shared" si="883"/>
        <v>0</v>
      </c>
      <c r="BD170" s="111">
        <f t="shared" si="883"/>
        <v>0</v>
      </c>
      <c r="BE170" s="111">
        <f t="shared" si="883"/>
        <v>0</v>
      </c>
      <c r="BF170" s="111">
        <f t="shared" si="883"/>
        <v>0</v>
      </c>
      <c r="BG170" s="111">
        <f t="shared" si="883"/>
        <v>0</v>
      </c>
      <c r="BH170" s="111">
        <f t="shared" si="883"/>
        <v>0</v>
      </c>
      <c r="BI170" s="111">
        <f t="shared" si="883"/>
        <v>0</v>
      </c>
      <c r="BJ170" s="111">
        <f t="shared" si="883"/>
        <v>0</v>
      </c>
      <c r="BK170" s="111">
        <f t="shared" si="883"/>
        <v>0</v>
      </c>
      <c r="BL170" s="111">
        <f t="shared" ref="BL170:DT170" si="884">SUM(BL161:BL164)*(1-$C$170)</f>
        <v>0</v>
      </c>
      <c r="BM170" s="111">
        <f t="shared" si="884"/>
        <v>0</v>
      </c>
      <c r="BN170" s="111">
        <f t="shared" si="884"/>
        <v>0</v>
      </c>
      <c r="BO170" s="111">
        <f t="shared" si="884"/>
        <v>0</v>
      </c>
      <c r="BP170" s="111">
        <f t="shared" si="884"/>
        <v>0</v>
      </c>
      <c r="BQ170" s="111">
        <f t="shared" si="884"/>
        <v>0</v>
      </c>
      <c r="BR170" s="111">
        <f t="shared" si="884"/>
        <v>0</v>
      </c>
      <c r="BS170" s="111">
        <f t="shared" si="884"/>
        <v>0</v>
      </c>
      <c r="BT170" s="111">
        <f t="shared" si="884"/>
        <v>0</v>
      </c>
      <c r="BU170" s="111">
        <f t="shared" si="884"/>
        <v>0</v>
      </c>
      <c r="BV170" s="111">
        <f t="shared" si="884"/>
        <v>0</v>
      </c>
      <c r="BW170" s="111">
        <f t="shared" si="884"/>
        <v>0</v>
      </c>
      <c r="BX170" s="111">
        <f t="shared" si="884"/>
        <v>0</v>
      </c>
      <c r="BY170" s="111">
        <f t="shared" si="884"/>
        <v>0</v>
      </c>
      <c r="BZ170" s="111">
        <f t="shared" si="884"/>
        <v>0</v>
      </c>
      <c r="CA170" s="111">
        <f t="shared" si="884"/>
        <v>0</v>
      </c>
      <c r="CB170" s="111">
        <f t="shared" si="884"/>
        <v>0</v>
      </c>
      <c r="CC170" s="111">
        <f t="shared" si="884"/>
        <v>0</v>
      </c>
      <c r="CD170" s="111">
        <f t="shared" si="884"/>
        <v>0</v>
      </c>
      <c r="CE170" s="111">
        <f t="shared" si="884"/>
        <v>0</v>
      </c>
      <c r="CF170" s="111">
        <f t="shared" si="884"/>
        <v>0</v>
      </c>
      <c r="CG170" s="111">
        <f t="shared" si="884"/>
        <v>0</v>
      </c>
      <c r="CH170" s="111">
        <f t="shared" si="884"/>
        <v>0</v>
      </c>
      <c r="CI170" s="111">
        <f t="shared" si="884"/>
        <v>0</v>
      </c>
      <c r="CJ170" s="111">
        <f t="shared" si="884"/>
        <v>0</v>
      </c>
      <c r="CK170" s="111">
        <f t="shared" si="884"/>
        <v>0</v>
      </c>
      <c r="CL170" s="111">
        <f t="shared" si="884"/>
        <v>0</v>
      </c>
      <c r="CM170" s="111">
        <f t="shared" si="884"/>
        <v>0</v>
      </c>
      <c r="CN170" s="111">
        <f t="shared" si="884"/>
        <v>0</v>
      </c>
      <c r="CO170" s="111">
        <f t="shared" si="884"/>
        <v>0</v>
      </c>
      <c r="CP170" s="111">
        <f t="shared" si="884"/>
        <v>0</v>
      </c>
      <c r="CQ170" s="111">
        <f t="shared" si="884"/>
        <v>0</v>
      </c>
      <c r="CR170" s="111">
        <f t="shared" si="884"/>
        <v>0</v>
      </c>
      <c r="CS170" s="111">
        <f t="shared" si="884"/>
        <v>0</v>
      </c>
      <c r="CT170" s="111">
        <f t="shared" si="884"/>
        <v>0</v>
      </c>
      <c r="CU170" s="111">
        <f t="shared" si="884"/>
        <v>0</v>
      </c>
      <c r="CV170" s="111">
        <f t="shared" si="884"/>
        <v>0</v>
      </c>
      <c r="CW170" s="111">
        <f t="shared" si="884"/>
        <v>0</v>
      </c>
      <c r="CX170" s="111">
        <f t="shared" si="884"/>
        <v>0</v>
      </c>
      <c r="CY170" s="111">
        <f t="shared" si="884"/>
        <v>0</v>
      </c>
      <c r="CZ170" s="111">
        <f t="shared" si="884"/>
        <v>0</v>
      </c>
      <c r="DA170" s="111">
        <f t="shared" si="884"/>
        <v>0</v>
      </c>
      <c r="DB170" s="111">
        <f t="shared" si="884"/>
        <v>0</v>
      </c>
      <c r="DC170" s="111">
        <f t="shared" si="884"/>
        <v>0</v>
      </c>
      <c r="DD170" s="111">
        <f t="shared" si="884"/>
        <v>0</v>
      </c>
      <c r="DE170" s="111">
        <f t="shared" si="884"/>
        <v>0</v>
      </c>
      <c r="DF170" s="111">
        <f t="shared" si="884"/>
        <v>0</v>
      </c>
      <c r="DG170" s="111">
        <f t="shared" si="884"/>
        <v>0</v>
      </c>
      <c r="DH170" s="111">
        <f t="shared" si="884"/>
        <v>0</v>
      </c>
      <c r="DI170" s="111">
        <f t="shared" si="884"/>
        <v>0</v>
      </c>
      <c r="DJ170" s="111">
        <f t="shared" si="884"/>
        <v>0</v>
      </c>
      <c r="DK170" s="111">
        <f t="shared" si="884"/>
        <v>0</v>
      </c>
      <c r="DL170" s="111">
        <f t="shared" si="884"/>
        <v>0</v>
      </c>
      <c r="DM170" s="111">
        <f t="shared" si="884"/>
        <v>0</v>
      </c>
      <c r="DN170" s="111">
        <f t="shared" si="884"/>
        <v>0</v>
      </c>
      <c r="DO170" s="111">
        <f t="shared" si="884"/>
        <v>0</v>
      </c>
      <c r="DP170" s="111">
        <f t="shared" si="884"/>
        <v>0</v>
      </c>
      <c r="DQ170" s="111">
        <f t="shared" si="884"/>
        <v>0</v>
      </c>
      <c r="DR170" s="111">
        <f t="shared" si="884"/>
        <v>0</v>
      </c>
      <c r="DS170" s="111">
        <f t="shared" si="884"/>
        <v>0</v>
      </c>
      <c r="DT170" s="111">
        <f t="shared" si="884"/>
        <v>0</v>
      </c>
    </row>
    <row r="171" spans="2:124" hidden="1" outlineLevel="1" x14ac:dyDescent="0.3">
      <c r="B171" s="114" t="s">
        <v>4</v>
      </c>
      <c r="C171" s="118"/>
      <c r="D171" s="115"/>
      <c r="E171" s="111" t="e">
        <f>SUM(E167:E170)</f>
        <v>#DIV/0!</v>
      </c>
      <c r="F171" s="111" t="e">
        <f>SUM(F167:F170)</f>
        <v>#DIV/0!</v>
      </c>
      <c r="G171" s="111" t="e">
        <f t="shared" ref="G171:BK171" si="885">SUM(G167:G170)</f>
        <v>#DIV/0!</v>
      </c>
      <c r="H171" s="111" t="e">
        <f t="shared" si="885"/>
        <v>#DIV/0!</v>
      </c>
      <c r="I171" s="111" t="e">
        <f t="shared" si="885"/>
        <v>#DIV/0!</v>
      </c>
      <c r="J171" s="111" t="e">
        <f t="shared" si="885"/>
        <v>#DIV/0!</v>
      </c>
      <c r="K171" s="111" t="e">
        <f t="shared" si="885"/>
        <v>#DIV/0!</v>
      </c>
      <c r="L171" s="111" t="e">
        <f t="shared" si="885"/>
        <v>#DIV/0!</v>
      </c>
      <c r="M171" s="111" t="e">
        <f t="shared" si="885"/>
        <v>#DIV/0!</v>
      </c>
      <c r="N171" s="111" t="e">
        <f t="shared" si="885"/>
        <v>#DIV/0!</v>
      </c>
      <c r="O171" s="111" t="e">
        <f t="shared" si="885"/>
        <v>#DIV/0!</v>
      </c>
      <c r="P171" s="111" t="e">
        <f t="shared" si="885"/>
        <v>#DIV/0!</v>
      </c>
      <c r="Q171" s="111" t="e">
        <f t="shared" si="885"/>
        <v>#DIV/0!</v>
      </c>
      <c r="R171" s="111" t="e">
        <f t="shared" si="885"/>
        <v>#DIV/0!</v>
      </c>
      <c r="S171" s="111" t="e">
        <f t="shared" si="885"/>
        <v>#DIV/0!</v>
      </c>
      <c r="T171" s="111" t="e">
        <f t="shared" si="885"/>
        <v>#DIV/0!</v>
      </c>
      <c r="U171" s="111" t="e">
        <f t="shared" si="885"/>
        <v>#DIV/0!</v>
      </c>
      <c r="V171" s="111" t="e">
        <f t="shared" si="885"/>
        <v>#DIV/0!</v>
      </c>
      <c r="W171" s="111" t="e">
        <f t="shared" si="885"/>
        <v>#DIV/0!</v>
      </c>
      <c r="X171" s="111" t="e">
        <f t="shared" si="885"/>
        <v>#DIV/0!</v>
      </c>
      <c r="Y171" s="111" t="e">
        <f t="shared" si="885"/>
        <v>#DIV/0!</v>
      </c>
      <c r="Z171" s="111" t="e">
        <f t="shared" si="885"/>
        <v>#DIV/0!</v>
      </c>
      <c r="AA171" s="111" t="e">
        <f t="shared" si="885"/>
        <v>#DIV/0!</v>
      </c>
      <c r="AB171" s="111" t="e">
        <f t="shared" si="885"/>
        <v>#DIV/0!</v>
      </c>
      <c r="AC171" s="111" t="e">
        <f t="shared" si="885"/>
        <v>#DIV/0!</v>
      </c>
      <c r="AD171" s="111" t="e">
        <f t="shared" si="885"/>
        <v>#DIV/0!</v>
      </c>
      <c r="AE171" s="111" t="e">
        <f t="shared" si="885"/>
        <v>#DIV/0!</v>
      </c>
      <c r="AF171" s="111" t="e">
        <f t="shared" si="885"/>
        <v>#DIV/0!</v>
      </c>
      <c r="AG171" s="111" t="e">
        <f t="shared" si="885"/>
        <v>#DIV/0!</v>
      </c>
      <c r="AH171" s="111" t="e">
        <f t="shared" si="885"/>
        <v>#DIV/0!</v>
      </c>
      <c r="AI171" s="111" t="e">
        <f t="shared" si="885"/>
        <v>#DIV/0!</v>
      </c>
      <c r="AJ171" s="111" t="e">
        <f t="shared" si="885"/>
        <v>#DIV/0!</v>
      </c>
      <c r="AK171" s="111" t="e">
        <f t="shared" si="885"/>
        <v>#DIV/0!</v>
      </c>
      <c r="AL171" s="111" t="e">
        <f t="shared" si="885"/>
        <v>#DIV/0!</v>
      </c>
      <c r="AM171" s="111" t="e">
        <f t="shared" si="885"/>
        <v>#DIV/0!</v>
      </c>
      <c r="AN171" s="111" t="e">
        <f t="shared" si="885"/>
        <v>#DIV/0!</v>
      </c>
      <c r="AO171" s="111" t="e">
        <f t="shared" si="885"/>
        <v>#DIV/0!</v>
      </c>
      <c r="AP171" s="111" t="e">
        <f t="shared" si="885"/>
        <v>#DIV/0!</v>
      </c>
      <c r="AQ171" s="111" t="e">
        <f t="shared" si="885"/>
        <v>#DIV/0!</v>
      </c>
      <c r="AR171" s="111" t="e">
        <f t="shared" si="885"/>
        <v>#DIV/0!</v>
      </c>
      <c r="AS171" s="111" t="e">
        <f t="shared" si="885"/>
        <v>#DIV/0!</v>
      </c>
      <c r="AT171" s="111" t="e">
        <f t="shared" si="885"/>
        <v>#DIV/0!</v>
      </c>
      <c r="AU171" s="111" t="e">
        <f t="shared" si="885"/>
        <v>#DIV/0!</v>
      </c>
      <c r="AV171" s="111" t="e">
        <f t="shared" si="885"/>
        <v>#DIV/0!</v>
      </c>
      <c r="AW171" s="111" t="e">
        <f t="shared" si="885"/>
        <v>#DIV/0!</v>
      </c>
      <c r="AX171" s="111" t="e">
        <f t="shared" si="885"/>
        <v>#DIV/0!</v>
      </c>
      <c r="AY171" s="111" t="e">
        <f t="shared" si="885"/>
        <v>#DIV/0!</v>
      </c>
      <c r="AZ171" s="111" t="e">
        <f t="shared" si="885"/>
        <v>#DIV/0!</v>
      </c>
      <c r="BA171" s="111" t="e">
        <f t="shared" si="885"/>
        <v>#DIV/0!</v>
      </c>
      <c r="BB171" s="111" t="e">
        <f t="shared" si="885"/>
        <v>#DIV/0!</v>
      </c>
      <c r="BC171" s="111" t="e">
        <f t="shared" si="885"/>
        <v>#DIV/0!</v>
      </c>
      <c r="BD171" s="111" t="e">
        <f t="shared" si="885"/>
        <v>#DIV/0!</v>
      </c>
      <c r="BE171" s="111" t="e">
        <f t="shared" si="885"/>
        <v>#DIV/0!</v>
      </c>
      <c r="BF171" s="111" t="e">
        <f t="shared" si="885"/>
        <v>#DIV/0!</v>
      </c>
      <c r="BG171" s="111" t="e">
        <f t="shared" si="885"/>
        <v>#DIV/0!</v>
      </c>
      <c r="BH171" s="111" t="e">
        <f t="shared" si="885"/>
        <v>#DIV/0!</v>
      </c>
      <c r="BI171" s="111" t="e">
        <f t="shared" si="885"/>
        <v>#DIV/0!</v>
      </c>
      <c r="BJ171" s="111" t="e">
        <f t="shared" si="885"/>
        <v>#DIV/0!</v>
      </c>
      <c r="BK171" s="111" t="e">
        <f t="shared" si="885"/>
        <v>#DIV/0!</v>
      </c>
      <c r="BL171" s="111" t="e">
        <f t="shared" ref="BL171:DT171" si="886">SUM(BL167:BL170)</f>
        <v>#DIV/0!</v>
      </c>
      <c r="BM171" s="111" t="e">
        <f t="shared" si="886"/>
        <v>#DIV/0!</v>
      </c>
      <c r="BN171" s="111" t="e">
        <f t="shared" si="886"/>
        <v>#DIV/0!</v>
      </c>
      <c r="BO171" s="111" t="e">
        <f t="shared" si="886"/>
        <v>#DIV/0!</v>
      </c>
      <c r="BP171" s="111" t="e">
        <f t="shared" si="886"/>
        <v>#DIV/0!</v>
      </c>
      <c r="BQ171" s="111" t="e">
        <f t="shared" si="886"/>
        <v>#DIV/0!</v>
      </c>
      <c r="BR171" s="111" t="e">
        <f t="shared" si="886"/>
        <v>#DIV/0!</v>
      </c>
      <c r="BS171" s="111" t="e">
        <f t="shared" si="886"/>
        <v>#DIV/0!</v>
      </c>
      <c r="BT171" s="111" t="e">
        <f t="shared" si="886"/>
        <v>#DIV/0!</v>
      </c>
      <c r="BU171" s="111" t="e">
        <f t="shared" si="886"/>
        <v>#DIV/0!</v>
      </c>
      <c r="BV171" s="111" t="e">
        <f t="shared" si="886"/>
        <v>#DIV/0!</v>
      </c>
      <c r="BW171" s="111" t="e">
        <f t="shared" si="886"/>
        <v>#DIV/0!</v>
      </c>
      <c r="BX171" s="111" t="e">
        <f t="shared" si="886"/>
        <v>#DIV/0!</v>
      </c>
      <c r="BY171" s="111" t="e">
        <f t="shared" si="886"/>
        <v>#DIV/0!</v>
      </c>
      <c r="BZ171" s="111" t="e">
        <f t="shared" si="886"/>
        <v>#DIV/0!</v>
      </c>
      <c r="CA171" s="111" t="e">
        <f t="shared" si="886"/>
        <v>#DIV/0!</v>
      </c>
      <c r="CB171" s="111" t="e">
        <f t="shared" si="886"/>
        <v>#DIV/0!</v>
      </c>
      <c r="CC171" s="111" t="e">
        <f t="shared" si="886"/>
        <v>#DIV/0!</v>
      </c>
      <c r="CD171" s="111" t="e">
        <f t="shared" si="886"/>
        <v>#DIV/0!</v>
      </c>
      <c r="CE171" s="111" t="e">
        <f t="shared" si="886"/>
        <v>#DIV/0!</v>
      </c>
      <c r="CF171" s="111" t="e">
        <f t="shared" si="886"/>
        <v>#DIV/0!</v>
      </c>
      <c r="CG171" s="111" t="e">
        <f t="shared" si="886"/>
        <v>#DIV/0!</v>
      </c>
      <c r="CH171" s="111" t="e">
        <f t="shared" si="886"/>
        <v>#DIV/0!</v>
      </c>
      <c r="CI171" s="111" t="e">
        <f t="shared" si="886"/>
        <v>#DIV/0!</v>
      </c>
      <c r="CJ171" s="111" t="e">
        <f t="shared" si="886"/>
        <v>#DIV/0!</v>
      </c>
      <c r="CK171" s="111" t="e">
        <f t="shared" si="886"/>
        <v>#DIV/0!</v>
      </c>
      <c r="CL171" s="111" t="e">
        <f t="shared" si="886"/>
        <v>#DIV/0!</v>
      </c>
      <c r="CM171" s="111" t="e">
        <f t="shared" si="886"/>
        <v>#DIV/0!</v>
      </c>
      <c r="CN171" s="111" t="e">
        <f t="shared" si="886"/>
        <v>#DIV/0!</v>
      </c>
      <c r="CO171" s="111" t="e">
        <f t="shared" si="886"/>
        <v>#DIV/0!</v>
      </c>
      <c r="CP171" s="111" t="e">
        <f t="shared" si="886"/>
        <v>#DIV/0!</v>
      </c>
      <c r="CQ171" s="111" t="e">
        <f t="shared" si="886"/>
        <v>#DIV/0!</v>
      </c>
      <c r="CR171" s="111" t="e">
        <f t="shared" si="886"/>
        <v>#DIV/0!</v>
      </c>
      <c r="CS171" s="111" t="e">
        <f t="shared" si="886"/>
        <v>#DIV/0!</v>
      </c>
      <c r="CT171" s="111" t="e">
        <f t="shared" si="886"/>
        <v>#DIV/0!</v>
      </c>
      <c r="CU171" s="111" t="e">
        <f t="shared" si="886"/>
        <v>#DIV/0!</v>
      </c>
      <c r="CV171" s="111" t="e">
        <f t="shared" si="886"/>
        <v>#DIV/0!</v>
      </c>
      <c r="CW171" s="111" t="e">
        <f t="shared" si="886"/>
        <v>#DIV/0!</v>
      </c>
      <c r="CX171" s="111" t="e">
        <f t="shared" si="886"/>
        <v>#DIV/0!</v>
      </c>
      <c r="CY171" s="111" t="e">
        <f t="shared" si="886"/>
        <v>#DIV/0!</v>
      </c>
      <c r="CZ171" s="111" t="e">
        <f t="shared" si="886"/>
        <v>#DIV/0!</v>
      </c>
      <c r="DA171" s="111" t="e">
        <f t="shared" si="886"/>
        <v>#DIV/0!</v>
      </c>
      <c r="DB171" s="111" t="e">
        <f t="shared" si="886"/>
        <v>#DIV/0!</v>
      </c>
      <c r="DC171" s="111" t="e">
        <f t="shared" si="886"/>
        <v>#DIV/0!</v>
      </c>
      <c r="DD171" s="111" t="e">
        <f t="shared" si="886"/>
        <v>#DIV/0!</v>
      </c>
      <c r="DE171" s="111" t="e">
        <f t="shared" si="886"/>
        <v>#DIV/0!</v>
      </c>
      <c r="DF171" s="111" t="e">
        <f t="shared" si="886"/>
        <v>#DIV/0!</v>
      </c>
      <c r="DG171" s="111" t="e">
        <f t="shared" si="886"/>
        <v>#DIV/0!</v>
      </c>
      <c r="DH171" s="111" t="e">
        <f t="shared" si="886"/>
        <v>#DIV/0!</v>
      </c>
      <c r="DI171" s="111" t="e">
        <f t="shared" si="886"/>
        <v>#DIV/0!</v>
      </c>
      <c r="DJ171" s="111" t="e">
        <f t="shared" si="886"/>
        <v>#DIV/0!</v>
      </c>
      <c r="DK171" s="111" t="e">
        <f t="shared" si="886"/>
        <v>#DIV/0!</v>
      </c>
      <c r="DL171" s="111" t="e">
        <f t="shared" si="886"/>
        <v>#DIV/0!</v>
      </c>
      <c r="DM171" s="111" t="e">
        <f t="shared" si="886"/>
        <v>#DIV/0!</v>
      </c>
      <c r="DN171" s="111" t="e">
        <f t="shared" si="886"/>
        <v>#DIV/0!</v>
      </c>
      <c r="DO171" s="111" t="e">
        <f t="shared" si="886"/>
        <v>#DIV/0!</v>
      </c>
      <c r="DP171" s="111" t="e">
        <f t="shared" si="886"/>
        <v>#DIV/0!</v>
      </c>
      <c r="DQ171" s="111" t="e">
        <f t="shared" si="886"/>
        <v>#DIV/0!</v>
      </c>
      <c r="DR171" s="111" t="e">
        <f t="shared" si="886"/>
        <v>#DIV/0!</v>
      </c>
      <c r="DS171" s="111" t="e">
        <f t="shared" si="886"/>
        <v>#DIV/0!</v>
      </c>
      <c r="DT171" s="111" t="e">
        <f t="shared" si="886"/>
        <v>#DIV/0!</v>
      </c>
    </row>
    <row r="172" spans="2:124" hidden="1" outlineLevel="1" x14ac:dyDescent="0.3">
      <c r="B172" s="114"/>
      <c r="C172" s="118"/>
      <c r="D172" s="115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/>
      <c r="BB172" s="111"/>
      <c r="BC172" s="111"/>
      <c r="BD172" s="111"/>
      <c r="BE172" s="111"/>
      <c r="BF172" s="111"/>
      <c r="BG172" s="111"/>
      <c r="BH172" s="111"/>
      <c r="BI172" s="111"/>
      <c r="BJ172" s="111"/>
      <c r="BK172" s="111"/>
      <c r="BL172" s="111"/>
      <c r="BM172" s="111"/>
      <c r="BN172" s="111"/>
      <c r="BO172" s="111"/>
      <c r="BP172" s="111"/>
      <c r="BQ172" s="111"/>
      <c r="BR172" s="111"/>
      <c r="BS172" s="111"/>
      <c r="BT172" s="111"/>
      <c r="BU172" s="111"/>
      <c r="BV172" s="111"/>
      <c r="BW172" s="111"/>
      <c r="BX172" s="111"/>
      <c r="BY172" s="111"/>
      <c r="BZ172" s="111"/>
      <c r="CA172" s="111"/>
      <c r="CB172" s="111"/>
      <c r="CC172" s="111"/>
      <c r="CD172" s="111"/>
      <c r="CE172" s="111"/>
      <c r="CF172" s="111"/>
      <c r="CG172" s="111"/>
      <c r="CH172" s="111"/>
      <c r="CI172" s="111"/>
      <c r="CJ172" s="111"/>
      <c r="CK172" s="111"/>
      <c r="CL172" s="111"/>
      <c r="CM172" s="111"/>
      <c r="CN172" s="111"/>
      <c r="CO172" s="111"/>
      <c r="CP172" s="111"/>
      <c r="CQ172" s="111"/>
      <c r="CR172" s="111"/>
      <c r="CS172" s="111"/>
      <c r="CT172" s="111"/>
      <c r="CU172" s="111"/>
      <c r="CV172" s="111"/>
      <c r="CW172" s="111"/>
      <c r="CX172" s="111"/>
      <c r="CY172" s="111"/>
      <c r="CZ172" s="111"/>
      <c r="DA172" s="111"/>
      <c r="DB172" s="111"/>
      <c r="DC172" s="111"/>
      <c r="DD172" s="111"/>
      <c r="DE172" s="111"/>
      <c r="DF172" s="111"/>
      <c r="DG172" s="111"/>
      <c r="DH172" s="111"/>
      <c r="DI172" s="111"/>
      <c r="DJ172" s="111"/>
      <c r="DK172" s="111"/>
      <c r="DL172" s="111"/>
      <c r="DM172" s="111"/>
      <c r="DN172" s="111"/>
      <c r="DO172" s="111"/>
      <c r="DP172" s="111"/>
      <c r="DQ172" s="111"/>
      <c r="DR172" s="111"/>
      <c r="DS172" s="111"/>
      <c r="DT172" s="111"/>
    </row>
    <row r="173" spans="2:124" hidden="1" outlineLevel="1" x14ac:dyDescent="0.3">
      <c r="B173" s="216" t="s">
        <v>487</v>
      </c>
      <c r="C173" s="118"/>
      <c r="D173" s="115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  <c r="BH173" s="111"/>
      <c r="BI173" s="111"/>
      <c r="BJ173" s="111"/>
      <c r="BK173" s="111"/>
      <c r="BL173" s="111"/>
      <c r="BM173" s="111"/>
      <c r="BN173" s="111"/>
      <c r="BO173" s="111"/>
      <c r="BP173" s="111"/>
      <c r="BQ173" s="111"/>
      <c r="BR173" s="111"/>
      <c r="BS173" s="111"/>
      <c r="BT173" s="111"/>
      <c r="BU173" s="111"/>
      <c r="BV173" s="111"/>
      <c r="BW173" s="111"/>
      <c r="BX173" s="111"/>
      <c r="BY173" s="111"/>
      <c r="BZ173" s="111"/>
      <c r="CA173" s="111"/>
      <c r="CB173" s="111"/>
      <c r="CC173" s="111"/>
      <c r="CD173" s="111"/>
      <c r="CE173" s="111"/>
      <c r="CF173" s="111"/>
      <c r="CG173" s="111"/>
      <c r="CH173" s="111"/>
      <c r="CI173" s="111"/>
      <c r="CJ173" s="111"/>
      <c r="CK173" s="111"/>
      <c r="CL173" s="111"/>
      <c r="CM173" s="111"/>
      <c r="CN173" s="111"/>
      <c r="CO173" s="111"/>
      <c r="CP173" s="111"/>
      <c r="CQ173" s="111"/>
      <c r="CR173" s="111"/>
      <c r="CS173" s="111"/>
      <c r="CT173" s="111"/>
      <c r="CU173" s="111"/>
      <c r="CV173" s="111"/>
      <c r="CW173" s="111"/>
      <c r="CX173" s="111"/>
      <c r="CY173" s="111"/>
      <c r="CZ173" s="111"/>
      <c r="DA173" s="111"/>
      <c r="DB173" s="111"/>
      <c r="DC173" s="111"/>
      <c r="DD173" s="111"/>
      <c r="DE173" s="111"/>
      <c r="DF173" s="111"/>
      <c r="DG173" s="111"/>
      <c r="DH173" s="111"/>
      <c r="DI173" s="111"/>
      <c r="DJ173" s="111"/>
      <c r="DK173" s="111"/>
      <c r="DL173" s="111"/>
      <c r="DM173" s="111"/>
      <c r="DN173" s="111"/>
      <c r="DO173" s="111"/>
      <c r="DP173" s="111"/>
      <c r="DQ173" s="111"/>
      <c r="DR173" s="111"/>
      <c r="DS173" s="111"/>
      <c r="DT173" s="111"/>
    </row>
    <row r="174" spans="2:124" hidden="1" outlineLevel="1" x14ac:dyDescent="0.3">
      <c r="B174" s="114" t="s">
        <v>488</v>
      </c>
      <c r="C174" s="118"/>
      <c r="D174" s="115"/>
      <c r="E174" s="111">
        <f t="shared" ref="E174:AJ174" si="887">MAX(-E122,0)</f>
        <v>0</v>
      </c>
      <c r="F174" s="111">
        <f t="shared" si="887"/>
        <v>0</v>
      </c>
      <c r="G174" s="111">
        <f t="shared" si="887"/>
        <v>0</v>
      </c>
      <c r="H174" s="111">
        <f t="shared" si="887"/>
        <v>0</v>
      </c>
      <c r="I174" s="111">
        <f t="shared" si="887"/>
        <v>0</v>
      </c>
      <c r="J174" s="111">
        <f t="shared" si="887"/>
        <v>0</v>
      </c>
      <c r="K174" s="111">
        <f t="shared" si="887"/>
        <v>0</v>
      </c>
      <c r="L174" s="111">
        <f t="shared" si="887"/>
        <v>0</v>
      </c>
      <c r="M174" s="111">
        <f t="shared" si="887"/>
        <v>0</v>
      </c>
      <c r="N174" s="111">
        <f t="shared" si="887"/>
        <v>0</v>
      </c>
      <c r="O174" s="111">
        <f t="shared" si="887"/>
        <v>0</v>
      </c>
      <c r="P174" s="111">
        <f t="shared" si="887"/>
        <v>0</v>
      </c>
      <c r="Q174" s="111">
        <f t="shared" si="887"/>
        <v>0</v>
      </c>
      <c r="R174" s="111">
        <f t="shared" si="887"/>
        <v>0</v>
      </c>
      <c r="S174" s="111">
        <f t="shared" si="887"/>
        <v>0</v>
      </c>
      <c r="T174" s="111">
        <f t="shared" si="887"/>
        <v>0</v>
      </c>
      <c r="U174" s="111">
        <f t="shared" si="887"/>
        <v>0</v>
      </c>
      <c r="V174" s="111">
        <f t="shared" si="887"/>
        <v>0</v>
      </c>
      <c r="W174" s="111">
        <f t="shared" si="887"/>
        <v>0</v>
      </c>
      <c r="X174" s="111">
        <f t="shared" si="887"/>
        <v>0</v>
      </c>
      <c r="Y174" s="111">
        <f t="shared" si="887"/>
        <v>0</v>
      </c>
      <c r="Z174" s="111">
        <f t="shared" si="887"/>
        <v>0</v>
      </c>
      <c r="AA174" s="111">
        <f t="shared" si="887"/>
        <v>0</v>
      </c>
      <c r="AB174" s="111">
        <f t="shared" si="887"/>
        <v>0</v>
      </c>
      <c r="AC174" s="111">
        <f t="shared" si="887"/>
        <v>0</v>
      </c>
      <c r="AD174" s="111">
        <f t="shared" si="887"/>
        <v>0</v>
      </c>
      <c r="AE174" s="111">
        <f t="shared" si="887"/>
        <v>0</v>
      </c>
      <c r="AF174" s="111">
        <f t="shared" si="887"/>
        <v>0</v>
      </c>
      <c r="AG174" s="111">
        <f t="shared" si="887"/>
        <v>0</v>
      </c>
      <c r="AH174" s="111">
        <f t="shared" si="887"/>
        <v>0</v>
      </c>
      <c r="AI174" s="111">
        <f t="shared" si="887"/>
        <v>0</v>
      </c>
      <c r="AJ174" s="111">
        <f t="shared" si="887"/>
        <v>0</v>
      </c>
      <c r="AK174" s="111">
        <f t="shared" ref="AK174:BK174" si="888">MAX(-AK122,0)</f>
        <v>0</v>
      </c>
      <c r="AL174" s="111">
        <f t="shared" si="888"/>
        <v>0</v>
      </c>
      <c r="AM174" s="111">
        <f t="shared" si="888"/>
        <v>0</v>
      </c>
      <c r="AN174" s="111">
        <f t="shared" si="888"/>
        <v>0</v>
      </c>
      <c r="AO174" s="111">
        <f t="shared" si="888"/>
        <v>0</v>
      </c>
      <c r="AP174" s="111">
        <f t="shared" si="888"/>
        <v>0</v>
      </c>
      <c r="AQ174" s="111">
        <f t="shared" si="888"/>
        <v>0</v>
      </c>
      <c r="AR174" s="111">
        <f t="shared" si="888"/>
        <v>0</v>
      </c>
      <c r="AS174" s="111">
        <f t="shared" si="888"/>
        <v>0</v>
      </c>
      <c r="AT174" s="111">
        <f t="shared" si="888"/>
        <v>0</v>
      </c>
      <c r="AU174" s="111">
        <f t="shared" si="888"/>
        <v>0</v>
      </c>
      <c r="AV174" s="111">
        <f t="shared" si="888"/>
        <v>0</v>
      </c>
      <c r="AW174" s="111">
        <f t="shared" si="888"/>
        <v>0</v>
      </c>
      <c r="AX174" s="111">
        <f t="shared" si="888"/>
        <v>0</v>
      </c>
      <c r="AY174" s="111">
        <f t="shared" si="888"/>
        <v>0</v>
      </c>
      <c r="AZ174" s="111">
        <f t="shared" si="888"/>
        <v>0</v>
      </c>
      <c r="BA174" s="111">
        <f t="shared" si="888"/>
        <v>0</v>
      </c>
      <c r="BB174" s="111">
        <f t="shared" si="888"/>
        <v>0</v>
      </c>
      <c r="BC174" s="111">
        <f t="shared" si="888"/>
        <v>0</v>
      </c>
      <c r="BD174" s="111">
        <f t="shared" si="888"/>
        <v>0</v>
      </c>
      <c r="BE174" s="111">
        <f t="shared" si="888"/>
        <v>0</v>
      </c>
      <c r="BF174" s="111">
        <f t="shared" si="888"/>
        <v>0</v>
      </c>
      <c r="BG174" s="111">
        <f t="shared" si="888"/>
        <v>0</v>
      </c>
      <c r="BH174" s="111">
        <f t="shared" si="888"/>
        <v>0</v>
      </c>
      <c r="BI174" s="111">
        <f t="shared" si="888"/>
        <v>0</v>
      </c>
      <c r="BJ174" s="111">
        <f t="shared" si="888"/>
        <v>0</v>
      </c>
      <c r="BK174" s="111">
        <f t="shared" si="888"/>
        <v>0</v>
      </c>
      <c r="BL174" s="111">
        <f t="shared" ref="BL174:DT174" si="889">MAX(-BL122,0)</f>
        <v>0</v>
      </c>
      <c r="BM174" s="111">
        <f t="shared" si="889"/>
        <v>0</v>
      </c>
      <c r="BN174" s="111">
        <f t="shared" si="889"/>
        <v>0</v>
      </c>
      <c r="BO174" s="111">
        <f t="shared" si="889"/>
        <v>0</v>
      </c>
      <c r="BP174" s="111">
        <f t="shared" si="889"/>
        <v>0</v>
      </c>
      <c r="BQ174" s="111">
        <f t="shared" si="889"/>
        <v>0</v>
      </c>
      <c r="BR174" s="111">
        <f t="shared" si="889"/>
        <v>0</v>
      </c>
      <c r="BS174" s="111">
        <f t="shared" si="889"/>
        <v>0</v>
      </c>
      <c r="BT174" s="111">
        <f t="shared" si="889"/>
        <v>0</v>
      </c>
      <c r="BU174" s="111">
        <f t="shared" si="889"/>
        <v>0</v>
      </c>
      <c r="BV174" s="111">
        <f t="shared" si="889"/>
        <v>0</v>
      </c>
      <c r="BW174" s="111">
        <f t="shared" si="889"/>
        <v>0</v>
      </c>
      <c r="BX174" s="111">
        <f t="shared" si="889"/>
        <v>0</v>
      </c>
      <c r="BY174" s="111">
        <f t="shared" si="889"/>
        <v>0</v>
      </c>
      <c r="BZ174" s="111">
        <f t="shared" si="889"/>
        <v>0</v>
      </c>
      <c r="CA174" s="111">
        <f t="shared" si="889"/>
        <v>0</v>
      </c>
      <c r="CB174" s="111">
        <f t="shared" si="889"/>
        <v>0</v>
      </c>
      <c r="CC174" s="111">
        <f t="shared" si="889"/>
        <v>0</v>
      </c>
      <c r="CD174" s="111">
        <f t="shared" si="889"/>
        <v>0</v>
      </c>
      <c r="CE174" s="111">
        <f t="shared" si="889"/>
        <v>0</v>
      </c>
      <c r="CF174" s="111">
        <f t="shared" si="889"/>
        <v>0</v>
      </c>
      <c r="CG174" s="111">
        <f t="shared" si="889"/>
        <v>0</v>
      </c>
      <c r="CH174" s="111">
        <f t="shared" si="889"/>
        <v>0</v>
      </c>
      <c r="CI174" s="111">
        <f t="shared" si="889"/>
        <v>0</v>
      </c>
      <c r="CJ174" s="111">
        <f t="shared" si="889"/>
        <v>0</v>
      </c>
      <c r="CK174" s="111">
        <f t="shared" si="889"/>
        <v>0</v>
      </c>
      <c r="CL174" s="111">
        <f t="shared" si="889"/>
        <v>0</v>
      </c>
      <c r="CM174" s="111">
        <f t="shared" si="889"/>
        <v>0</v>
      </c>
      <c r="CN174" s="111">
        <f t="shared" si="889"/>
        <v>0</v>
      </c>
      <c r="CO174" s="111">
        <f t="shared" si="889"/>
        <v>0</v>
      </c>
      <c r="CP174" s="111">
        <f t="shared" si="889"/>
        <v>0</v>
      </c>
      <c r="CQ174" s="111">
        <f t="shared" si="889"/>
        <v>0</v>
      </c>
      <c r="CR174" s="111">
        <f t="shared" si="889"/>
        <v>0</v>
      </c>
      <c r="CS174" s="111">
        <f t="shared" si="889"/>
        <v>0</v>
      </c>
      <c r="CT174" s="111">
        <f t="shared" si="889"/>
        <v>0</v>
      </c>
      <c r="CU174" s="111">
        <f t="shared" si="889"/>
        <v>0</v>
      </c>
      <c r="CV174" s="111">
        <f t="shared" si="889"/>
        <v>0</v>
      </c>
      <c r="CW174" s="111">
        <f t="shared" si="889"/>
        <v>0</v>
      </c>
      <c r="CX174" s="111">
        <f t="shared" si="889"/>
        <v>0</v>
      </c>
      <c r="CY174" s="111">
        <f t="shared" si="889"/>
        <v>0</v>
      </c>
      <c r="CZ174" s="111">
        <f t="shared" si="889"/>
        <v>0</v>
      </c>
      <c r="DA174" s="111">
        <f t="shared" si="889"/>
        <v>0</v>
      </c>
      <c r="DB174" s="111">
        <f t="shared" si="889"/>
        <v>0</v>
      </c>
      <c r="DC174" s="111">
        <f t="shared" si="889"/>
        <v>0</v>
      </c>
      <c r="DD174" s="111">
        <f t="shared" si="889"/>
        <v>0</v>
      </c>
      <c r="DE174" s="111">
        <f t="shared" si="889"/>
        <v>0</v>
      </c>
      <c r="DF174" s="111">
        <f t="shared" si="889"/>
        <v>0</v>
      </c>
      <c r="DG174" s="111">
        <f t="shared" si="889"/>
        <v>0</v>
      </c>
      <c r="DH174" s="111">
        <f t="shared" si="889"/>
        <v>0</v>
      </c>
      <c r="DI174" s="111">
        <f t="shared" si="889"/>
        <v>0</v>
      </c>
      <c r="DJ174" s="111">
        <f t="shared" si="889"/>
        <v>0</v>
      </c>
      <c r="DK174" s="111">
        <f t="shared" si="889"/>
        <v>0</v>
      </c>
      <c r="DL174" s="111">
        <f t="shared" si="889"/>
        <v>0</v>
      </c>
      <c r="DM174" s="111">
        <f t="shared" si="889"/>
        <v>0</v>
      </c>
      <c r="DN174" s="111">
        <f t="shared" si="889"/>
        <v>0</v>
      </c>
      <c r="DO174" s="111">
        <f t="shared" si="889"/>
        <v>0</v>
      </c>
      <c r="DP174" s="111">
        <f t="shared" si="889"/>
        <v>0</v>
      </c>
      <c r="DQ174" s="111">
        <f t="shared" si="889"/>
        <v>0</v>
      </c>
      <c r="DR174" s="111">
        <f t="shared" si="889"/>
        <v>0</v>
      </c>
      <c r="DS174" s="111">
        <f t="shared" si="889"/>
        <v>0</v>
      </c>
      <c r="DT174" s="111">
        <f t="shared" si="889"/>
        <v>0</v>
      </c>
    </row>
    <row r="175" spans="2:124" ht="15" hidden="1" outlineLevel="1" thickBot="1" x14ac:dyDescent="0.35">
      <c r="B175" s="116" t="s">
        <v>487</v>
      </c>
      <c r="C175" s="117" t="s">
        <v>99</v>
      </c>
      <c r="D175" s="119">
        <f>MAX(E175:DT175)</f>
        <v>0</v>
      </c>
      <c r="E175" s="112">
        <f>IFERROR(MAX(0,E174/E171),0)</f>
        <v>0</v>
      </c>
      <c r="F175" s="112">
        <f>IFERROR(MAX(0,F174/F171),0)</f>
        <v>0</v>
      </c>
      <c r="G175" s="112">
        <f t="shared" ref="G175:BK175" si="890">IFERROR(MAX(0,G174/G171),0)</f>
        <v>0</v>
      </c>
      <c r="H175" s="112">
        <f t="shared" si="890"/>
        <v>0</v>
      </c>
      <c r="I175" s="112">
        <f t="shared" si="890"/>
        <v>0</v>
      </c>
      <c r="J175" s="112">
        <f t="shared" si="890"/>
        <v>0</v>
      </c>
      <c r="K175" s="112">
        <f t="shared" si="890"/>
        <v>0</v>
      </c>
      <c r="L175" s="112">
        <f t="shared" si="890"/>
        <v>0</v>
      </c>
      <c r="M175" s="112">
        <f t="shared" si="890"/>
        <v>0</v>
      </c>
      <c r="N175" s="112">
        <f t="shared" si="890"/>
        <v>0</v>
      </c>
      <c r="O175" s="112">
        <f t="shared" si="890"/>
        <v>0</v>
      </c>
      <c r="P175" s="112">
        <f t="shared" si="890"/>
        <v>0</v>
      </c>
      <c r="Q175" s="112">
        <f t="shared" si="890"/>
        <v>0</v>
      </c>
      <c r="R175" s="112">
        <f t="shared" si="890"/>
        <v>0</v>
      </c>
      <c r="S175" s="112">
        <f t="shared" si="890"/>
        <v>0</v>
      </c>
      <c r="T175" s="112">
        <f t="shared" si="890"/>
        <v>0</v>
      </c>
      <c r="U175" s="112">
        <f t="shared" si="890"/>
        <v>0</v>
      </c>
      <c r="V175" s="112">
        <f t="shared" si="890"/>
        <v>0</v>
      </c>
      <c r="W175" s="112">
        <f t="shared" si="890"/>
        <v>0</v>
      </c>
      <c r="X175" s="112">
        <f t="shared" si="890"/>
        <v>0</v>
      </c>
      <c r="Y175" s="112">
        <f t="shared" si="890"/>
        <v>0</v>
      </c>
      <c r="Z175" s="112">
        <f t="shared" si="890"/>
        <v>0</v>
      </c>
      <c r="AA175" s="112">
        <f t="shared" si="890"/>
        <v>0</v>
      </c>
      <c r="AB175" s="112">
        <f t="shared" si="890"/>
        <v>0</v>
      </c>
      <c r="AC175" s="112">
        <f t="shared" si="890"/>
        <v>0</v>
      </c>
      <c r="AD175" s="112">
        <f t="shared" si="890"/>
        <v>0</v>
      </c>
      <c r="AE175" s="112">
        <f t="shared" si="890"/>
        <v>0</v>
      </c>
      <c r="AF175" s="112">
        <f t="shared" si="890"/>
        <v>0</v>
      </c>
      <c r="AG175" s="112">
        <f t="shared" si="890"/>
        <v>0</v>
      </c>
      <c r="AH175" s="112">
        <f t="shared" si="890"/>
        <v>0</v>
      </c>
      <c r="AI175" s="112">
        <f t="shared" si="890"/>
        <v>0</v>
      </c>
      <c r="AJ175" s="112">
        <f t="shared" si="890"/>
        <v>0</v>
      </c>
      <c r="AK175" s="112">
        <f t="shared" si="890"/>
        <v>0</v>
      </c>
      <c r="AL175" s="112">
        <f t="shared" si="890"/>
        <v>0</v>
      </c>
      <c r="AM175" s="112">
        <f t="shared" si="890"/>
        <v>0</v>
      </c>
      <c r="AN175" s="112">
        <f t="shared" si="890"/>
        <v>0</v>
      </c>
      <c r="AO175" s="112">
        <f t="shared" si="890"/>
        <v>0</v>
      </c>
      <c r="AP175" s="112">
        <f t="shared" si="890"/>
        <v>0</v>
      </c>
      <c r="AQ175" s="112">
        <f t="shared" si="890"/>
        <v>0</v>
      </c>
      <c r="AR175" s="112">
        <f t="shared" si="890"/>
        <v>0</v>
      </c>
      <c r="AS175" s="112">
        <f t="shared" si="890"/>
        <v>0</v>
      </c>
      <c r="AT175" s="112">
        <f t="shared" si="890"/>
        <v>0</v>
      </c>
      <c r="AU175" s="112">
        <f t="shared" si="890"/>
        <v>0</v>
      </c>
      <c r="AV175" s="112">
        <f t="shared" si="890"/>
        <v>0</v>
      </c>
      <c r="AW175" s="112">
        <f t="shared" si="890"/>
        <v>0</v>
      </c>
      <c r="AX175" s="112">
        <f t="shared" si="890"/>
        <v>0</v>
      </c>
      <c r="AY175" s="112">
        <f t="shared" si="890"/>
        <v>0</v>
      </c>
      <c r="AZ175" s="112">
        <f t="shared" si="890"/>
        <v>0</v>
      </c>
      <c r="BA175" s="112">
        <f t="shared" si="890"/>
        <v>0</v>
      </c>
      <c r="BB175" s="112">
        <f t="shared" si="890"/>
        <v>0</v>
      </c>
      <c r="BC175" s="112">
        <f t="shared" si="890"/>
        <v>0</v>
      </c>
      <c r="BD175" s="112">
        <f t="shared" si="890"/>
        <v>0</v>
      </c>
      <c r="BE175" s="112">
        <f t="shared" si="890"/>
        <v>0</v>
      </c>
      <c r="BF175" s="112">
        <f t="shared" si="890"/>
        <v>0</v>
      </c>
      <c r="BG175" s="112">
        <f t="shared" si="890"/>
        <v>0</v>
      </c>
      <c r="BH175" s="112">
        <f t="shared" si="890"/>
        <v>0</v>
      </c>
      <c r="BI175" s="112">
        <f t="shared" si="890"/>
        <v>0</v>
      </c>
      <c r="BJ175" s="112">
        <f t="shared" si="890"/>
        <v>0</v>
      </c>
      <c r="BK175" s="112">
        <f t="shared" si="890"/>
        <v>0</v>
      </c>
      <c r="BL175" s="112">
        <f t="shared" ref="BL175:DT175" si="891">IFERROR(MAX(0,BL174/BL171),0)</f>
        <v>0</v>
      </c>
      <c r="BM175" s="112">
        <f t="shared" si="891"/>
        <v>0</v>
      </c>
      <c r="BN175" s="112">
        <f t="shared" si="891"/>
        <v>0</v>
      </c>
      <c r="BO175" s="112">
        <f t="shared" si="891"/>
        <v>0</v>
      </c>
      <c r="BP175" s="112">
        <f t="shared" si="891"/>
        <v>0</v>
      </c>
      <c r="BQ175" s="112">
        <f t="shared" si="891"/>
        <v>0</v>
      </c>
      <c r="BR175" s="112">
        <f t="shared" si="891"/>
        <v>0</v>
      </c>
      <c r="BS175" s="112">
        <f t="shared" si="891"/>
        <v>0</v>
      </c>
      <c r="BT175" s="112">
        <f t="shared" si="891"/>
        <v>0</v>
      </c>
      <c r="BU175" s="112">
        <f t="shared" si="891"/>
        <v>0</v>
      </c>
      <c r="BV175" s="112">
        <f t="shared" si="891"/>
        <v>0</v>
      </c>
      <c r="BW175" s="112">
        <f t="shared" si="891"/>
        <v>0</v>
      </c>
      <c r="BX175" s="112">
        <f t="shared" si="891"/>
        <v>0</v>
      </c>
      <c r="BY175" s="112">
        <f t="shared" si="891"/>
        <v>0</v>
      </c>
      <c r="BZ175" s="112">
        <f t="shared" si="891"/>
        <v>0</v>
      </c>
      <c r="CA175" s="112">
        <f t="shared" si="891"/>
        <v>0</v>
      </c>
      <c r="CB175" s="112">
        <f t="shared" si="891"/>
        <v>0</v>
      </c>
      <c r="CC175" s="112">
        <f t="shared" si="891"/>
        <v>0</v>
      </c>
      <c r="CD175" s="112">
        <f t="shared" si="891"/>
        <v>0</v>
      </c>
      <c r="CE175" s="112">
        <f t="shared" si="891"/>
        <v>0</v>
      </c>
      <c r="CF175" s="112">
        <f t="shared" si="891"/>
        <v>0</v>
      </c>
      <c r="CG175" s="112">
        <f t="shared" si="891"/>
        <v>0</v>
      </c>
      <c r="CH175" s="112">
        <f t="shared" si="891"/>
        <v>0</v>
      </c>
      <c r="CI175" s="112">
        <f t="shared" si="891"/>
        <v>0</v>
      </c>
      <c r="CJ175" s="112">
        <f t="shared" si="891"/>
        <v>0</v>
      </c>
      <c r="CK175" s="112">
        <f t="shared" si="891"/>
        <v>0</v>
      </c>
      <c r="CL175" s="112">
        <f t="shared" si="891"/>
        <v>0</v>
      </c>
      <c r="CM175" s="112">
        <f t="shared" si="891"/>
        <v>0</v>
      </c>
      <c r="CN175" s="112">
        <f t="shared" si="891"/>
        <v>0</v>
      </c>
      <c r="CO175" s="112">
        <f t="shared" si="891"/>
        <v>0</v>
      </c>
      <c r="CP175" s="112">
        <f t="shared" si="891"/>
        <v>0</v>
      </c>
      <c r="CQ175" s="112">
        <f t="shared" si="891"/>
        <v>0</v>
      </c>
      <c r="CR175" s="112">
        <f t="shared" si="891"/>
        <v>0</v>
      </c>
      <c r="CS175" s="112">
        <f t="shared" si="891"/>
        <v>0</v>
      </c>
      <c r="CT175" s="112">
        <f t="shared" si="891"/>
        <v>0</v>
      </c>
      <c r="CU175" s="112">
        <f t="shared" si="891"/>
        <v>0</v>
      </c>
      <c r="CV175" s="112">
        <f t="shared" si="891"/>
        <v>0</v>
      </c>
      <c r="CW175" s="112">
        <f t="shared" si="891"/>
        <v>0</v>
      </c>
      <c r="CX175" s="112">
        <f t="shared" si="891"/>
        <v>0</v>
      </c>
      <c r="CY175" s="112">
        <f t="shared" si="891"/>
        <v>0</v>
      </c>
      <c r="CZ175" s="112">
        <f t="shared" si="891"/>
        <v>0</v>
      </c>
      <c r="DA175" s="112">
        <f t="shared" si="891"/>
        <v>0</v>
      </c>
      <c r="DB175" s="112">
        <f t="shared" si="891"/>
        <v>0</v>
      </c>
      <c r="DC175" s="112">
        <f t="shared" si="891"/>
        <v>0</v>
      </c>
      <c r="DD175" s="112">
        <f t="shared" si="891"/>
        <v>0</v>
      </c>
      <c r="DE175" s="112">
        <f t="shared" si="891"/>
        <v>0</v>
      </c>
      <c r="DF175" s="112">
        <f t="shared" si="891"/>
        <v>0</v>
      </c>
      <c r="DG175" s="112">
        <f t="shared" si="891"/>
        <v>0</v>
      </c>
      <c r="DH175" s="112">
        <f t="shared" si="891"/>
        <v>0</v>
      </c>
      <c r="DI175" s="112">
        <f t="shared" si="891"/>
        <v>0</v>
      </c>
      <c r="DJ175" s="112">
        <f t="shared" si="891"/>
        <v>0</v>
      </c>
      <c r="DK175" s="112">
        <f t="shared" si="891"/>
        <v>0</v>
      </c>
      <c r="DL175" s="112">
        <f t="shared" si="891"/>
        <v>0</v>
      </c>
      <c r="DM175" s="112">
        <f t="shared" si="891"/>
        <v>0</v>
      </c>
      <c r="DN175" s="112">
        <f t="shared" si="891"/>
        <v>0</v>
      </c>
      <c r="DO175" s="112">
        <f t="shared" si="891"/>
        <v>0</v>
      </c>
      <c r="DP175" s="112">
        <f t="shared" si="891"/>
        <v>0</v>
      </c>
      <c r="DQ175" s="112">
        <f t="shared" si="891"/>
        <v>0</v>
      </c>
      <c r="DR175" s="112">
        <f t="shared" si="891"/>
        <v>0</v>
      </c>
      <c r="DS175" s="112">
        <f t="shared" si="891"/>
        <v>0</v>
      </c>
      <c r="DT175" s="112">
        <f t="shared" si="891"/>
        <v>0</v>
      </c>
    </row>
    <row r="176" spans="2:124" ht="15.75" hidden="1" customHeight="1" outlineLevel="1" x14ac:dyDescent="0.3"/>
    <row r="177" spans="2:124" ht="30" hidden="1" customHeight="1" outlineLevel="1" thickBot="1" x14ac:dyDescent="0.35">
      <c r="B177" s="411"/>
      <c r="C177" s="411"/>
      <c r="D177" s="129"/>
      <c r="E177" s="134"/>
      <c r="G177" s="128"/>
      <c r="J177" s="123"/>
    </row>
    <row r="178" spans="2:124" ht="15" hidden="1" outlineLevel="1" thickBot="1" x14ac:dyDescent="0.35">
      <c r="B178" s="217" t="s">
        <v>543</v>
      </c>
      <c r="C178" s="218" t="s">
        <v>495</v>
      </c>
      <c r="D178" s="166">
        <f>MAX(E192:DT192)</f>
        <v>0</v>
      </c>
      <c r="E178" s="108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109"/>
      <c r="AS178" s="109"/>
      <c r="AT178" s="109"/>
      <c r="AU178" s="109"/>
      <c r="AV178" s="109"/>
      <c r="AW178" s="109"/>
      <c r="AX178" s="109"/>
      <c r="AY178" s="109"/>
      <c r="AZ178" s="109"/>
      <c r="BA178" s="109"/>
      <c r="BB178" s="109"/>
      <c r="BC178" s="109"/>
      <c r="BD178" s="109"/>
      <c r="BE178" s="109"/>
      <c r="BF178" s="109"/>
      <c r="BG178" s="109"/>
      <c r="BH178" s="109"/>
      <c r="BI178" s="109"/>
      <c r="BJ178" s="109"/>
      <c r="BK178" s="109"/>
      <c r="BL178" s="109"/>
      <c r="BM178" s="109"/>
      <c r="BN178" s="109"/>
      <c r="BO178" s="109"/>
      <c r="BP178" s="109"/>
      <c r="BQ178" s="109"/>
      <c r="BR178" s="109"/>
      <c r="BS178" s="109"/>
      <c r="BT178" s="109"/>
      <c r="BU178" s="109"/>
      <c r="BV178" s="109"/>
      <c r="BW178" s="109"/>
      <c r="BX178" s="109"/>
      <c r="BY178" s="109"/>
      <c r="BZ178" s="109"/>
      <c r="CA178" s="109"/>
      <c r="CB178" s="109"/>
      <c r="CC178" s="109"/>
      <c r="CD178" s="109"/>
      <c r="CE178" s="109"/>
      <c r="CF178" s="109"/>
      <c r="CG178" s="109"/>
      <c r="CH178" s="109"/>
      <c r="CI178" s="109"/>
      <c r="CJ178" s="109"/>
      <c r="CK178" s="109"/>
      <c r="CL178" s="109"/>
      <c r="CM178" s="109"/>
      <c r="CN178" s="109"/>
      <c r="CO178" s="109"/>
      <c r="CP178" s="109"/>
      <c r="CQ178" s="109"/>
      <c r="CR178" s="109"/>
      <c r="CS178" s="109"/>
      <c r="CT178" s="109"/>
      <c r="CU178" s="109"/>
      <c r="CV178" s="109"/>
      <c r="CW178" s="109"/>
      <c r="CX178" s="109"/>
      <c r="CY178" s="109"/>
      <c r="CZ178" s="109"/>
      <c r="DA178" s="109"/>
      <c r="DB178" s="109"/>
      <c r="DC178" s="109"/>
      <c r="DD178" s="109"/>
      <c r="DE178" s="109"/>
      <c r="DF178" s="109"/>
      <c r="DG178" s="109"/>
      <c r="DH178" s="109"/>
      <c r="DI178" s="109"/>
      <c r="DJ178" s="109"/>
      <c r="DK178" s="109"/>
      <c r="DL178" s="109"/>
      <c r="DM178" s="109"/>
      <c r="DN178" s="109"/>
      <c r="DO178" s="109"/>
      <c r="DP178" s="109"/>
      <c r="DQ178" s="109"/>
      <c r="DR178" s="109"/>
      <c r="DS178" s="109"/>
      <c r="DT178" s="109"/>
    </row>
    <row r="179" spans="2:124" hidden="1" outlineLevel="1" x14ac:dyDescent="0.3">
      <c r="B179" s="114" t="s">
        <v>459</v>
      </c>
      <c r="C179" s="118"/>
      <c r="D179" s="115"/>
      <c r="E179" s="110" t="e">
        <f>((Overview!$B$33-Overview!$B$42)/Overview!$L$28)*(Overview!$L$28-E138)+Overview!$B$42</f>
        <v>#DIV/0!</v>
      </c>
      <c r="F179" s="111" t="e">
        <f>((Overview!$B$33-Overview!$B$42)/Overview!$L$28)*(Overview!$L$28-F138)+Overview!$B$42</f>
        <v>#DIV/0!</v>
      </c>
      <c r="G179" s="111" t="e">
        <f>((Overview!$B$33-Overview!$B$42)/Overview!$L$28)*(Overview!$L$28-G138)+Overview!$B$42</f>
        <v>#DIV/0!</v>
      </c>
      <c r="H179" s="111" t="e">
        <f>((Overview!$B$33-Overview!$B$42)/Overview!$L$28)*(Overview!$L$28-H138)+Overview!$B$42</f>
        <v>#DIV/0!</v>
      </c>
      <c r="I179" s="111" t="e">
        <f>((Overview!$B$33-Overview!$B$42)/Overview!$L$28)*(Overview!$L$28-I138)+Overview!$B$42</f>
        <v>#DIV/0!</v>
      </c>
      <c r="J179" s="111" t="e">
        <f>((Overview!$B$33-Overview!$B$42)/Overview!$L$28)*(Overview!$L$28-J138)+Overview!$B$42</f>
        <v>#DIV/0!</v>
      </c>
      <c r="K179" s="111" t="e">
        <f>((Overview!$B$33-Overview!$B$42)/Overview!$L$28)*(Overview!$L$28-K138)+Overview!$B$42</f>
        <v>#DIV/0!</v>
      </c>
      <c r="L179" s="111" t="e">
        <f>((Overview!$B$33-Overview!$B$42)/Overview!$L$28)*(Overview!$L$28-L138)+Overview!$B$42</f>
        <v>#DIV/0!</v>
      </c>
      <c r="M179" s="111" t="e">
        <f>((Overview!$B$33-Overview!$B$42)/Overview!$L$28)*(Overview!$L$28-M138)+Overview!$B$42</f>
        <v>#DIV/0!</v>
      </c>
      <c r="N179" s="111" t="e">
        <f>((Overview!$B$33-Overview!$B$42)/Overview!$L$28)*(Overview!$L$28-N138)+Overview!$B$42</f>
        <v>#DIV/0!</v>
      </c>
      <c r="O179" s="111" t="e">
        <f>((Overview!$B$33-Overview!$B$42)/Overview!$L$28)*(Overview!$L$28-O138)+Overview!$B$42</f>
        <v>#DIV/0!</v>
      </c>
      <c r="P179" s="111" t="e">
        <f>((Overview!$B$33-Overview!$B$42)/Overview!$L$28)*(Overview!$L$28-P138)+Overview!$B$42</f>
        <v>#DIV/0!</v>
      </c>
      <c r="Q179" s="111" t="e">
        <f>((Overview!$B$33-Overview!$B$42)/Overview!$L$28)*(Overview!$L$28-Q138)+Overview!$B$42</f>
        <v>#DIV/0!</v>
      </c>
      <c r="R179" s="111" t="e">
        <f>((Overview!$B$33-Overview!$B$42)/Overview!$L$28)*(Overview!$L$28-R138)+Overview!$B$42</f>
        <v>#DIV/0!</v>
      </c>
      <c r="S179" s="111" t="e">
        <f>((Overview!$B$33-Overview!$B$42)/Overview!$L$28)*(Overview!$L$28-S138)+Overview!$B$42</f>
        <v>#DIV/0!</v>
      </c>
      <c r="T179" s="111" t="e">
        <f>((Overview!$B$33-Overview!$B$42)/Overview!$L$28)*(Overview!$L$28-T138)+Overview!$B$42</f>
        <v>#DIV/0!</v>
      </c>
      <c r="U179" s="111" t="e">
        <f>((Overview!$B$33-Overview!$B$42)/Overview!$L$28)*(Overview!$L$28-U138)+Overview!$B$42</f>
        <v>#DIV/0!</v>
      </c>
      <c r="V179" s="111" t="e">
        <f>((Overview!$B$33-Overview!$B$42)/Overview!$L$28)*(Overview!$L$28-V138)+Overview!$B$42</f>
        <v>#DIV/0!</v>
      </c>
      <c r="W179" s="111" t="e">
        <f>((Overview!$B$33-Overview!$B$42)/Overview!$L$28)*(Overview!$L$28-W138)+Overview!$B$42</f>
        <v>#DIV/0!</v>
      </c>
      <c r="X179" s="111" t="e">
        <f>((Overview!$B$33-Overview!$B$42)/Overview!$L$28)*(Overview!$L$28-X138)+Overview!$B$42</f>
        <v>#DIV/0!</v>
      </c>
      <c r="Y179" s="111" t="e">
        <f>((Overview!$B$33-Overview!$B$42)/Overview!$L$28)*(Overview!$L$28-Y138)+Overview!$B$42</f>
        <v>#DIV/0!</v>
      </c>
      <c r="Z179" s="111" t="e">
        <f>((Overview!$B$33-Overview!$B$42)/Overview!$L$28)*(Overview!$L$28-Z138)+Overview!$B$42</f>
        <v>#DIV/0!</v>
      </c>
      <c r="AA179" s="111" t="e">
        <f>((Overview!$B$33-Overview!$B$42)/Overview!$L$28)*(Overview!$L$28-AA138)+Overview!$B$42</f>
        <v>#DIV/0!</v>
      </c>
      <c r="AB179" s="111" t="e">
        <f>((Overview!$B$33-Overview!$B$42)/Overview!$L$28)*(Overview!$L$28-AB138)+Overview!$B$42</f>
        <v>#DIV/0!</v>
      </c>
      <c r="AC179" s="111" t="e">
        <f>((Overview!$B$33-Overview!$B$42)/Overview!$L$28)*(Overview!$L$28-AC138)+Overview!$B$42</f>
        <v>#DIV/0!</v>
      </c>
      <c r="AD179" s="111" t="e">
        <f>((Overview!$B$33-Overview!$B$42)/Overview!$L$28)*(Overview!$L$28-AD138)+Overview!$B$42</f>
        <v>#DIV/0!</v>
      </c>
      <c r="AE179" s="111" t="e">
        <f>((Overview!$B$33-Overview!$B$42)/Overview!$L$28)*(Overview!$L$28-AE138)+Overview!$B$42</f>
        <v>#DIV/0!</v>
      </c>
      <c r="AF179" s="111" t="e">
        <f>((Overview!$B$33-Overview!$B$42)/Overview!$L$28)*(Overview!$L$28-AF138)+Overview!$B$42</f>
        <v>#DIV/0!</v>
      </c>
      <c r="AG179" s="111" t="e">
        <f>((Overview!$B$33-Overview!$B$42)/Overview!$L$28)*(Overview!$L$28-AG138)+Overview!$B$42</f>
        <v>#DIV/0!</v>
      </c>
      <c r="AH179" s="111" t="e">
        <f>((Overview!$B$33-Overview!$B$42)/Overview!$L$28)*(Overview!$L$28-AH138)+Overview!$B$42</f>
        <v>#DIV/0!</v>
      </c>
      <c r="AI179" s="111" t="e">
        <f>((Overview!$B$33-Overview!$B$42)/Overview!$L$28)*(Overview!$L$28-AI138)+Overview!$B$42</f>
        <v>#DIV/0!</v>
      </c>
      <c r="AJ179" s="111" t="e">
        <f>((Overview!$B$33-Overview!$B$42)/Overview!$L$28)*(Overview!$L$28-AJ138)+Overview!$B$42</f>
        <v>#DIV/0!</v>
      </c>
      <c r="AK179" s="111" t="e">
        <f>((Overview!$B$33-Overview!$B$42)/Overview!$L$28)*(Overview!$L$28-AK138)+Overview!$B$42</f>
        <v>#DIV/0!</v>
      </c>
      <c r="AL179" s="111" t="e">
        <f>((Overview!$B$33-Overview!$B$42)/Overview!$L$28)*(Overview!$L$28-AL138)+Overview!$B$42</f>
        <v>#DIV/0!</v>
      </c>
      <c r="AM179" s="111" t="e">
        <f>((Overview!$B$33-Overview!$B$42)/Overview!$L$28)*(Overview!$L$28-AM138)+Overview!$B$42</f>
        <v>#DIV/0!</v>
      </c>
      <c r="AN179" s="111" t="e">
        <f>((Overview!$B$33-Overview!$B$42)/Overview!$L$28)*(Overview!$L$28-AN138)+Overview!$B$42</f>
        <v>#DIV/0!</v>
      </c>
      <c r="AO179" s="111" t="e">
        <f>((Overview!$B$33-Overview!$B$42)/Overview!$L$28)*(Overview!$L$28-AO138)+Overview!$B$42</f>
        <v>#DIV/0!</v>
      </c>
      <c r="AP179" s="111" t="e">
        <f>((Overview!$B$33-Overview!$B$42)/Overview!$L$28)*(Overview!$L$28-AP138)+Overview!$B$42</f>
        <v>#DIV/0!</v>
      </c>
      <c r="AQ179" s="111" t="e">
        <f>((Overview!$B$33-Overview!$B$42)/Overview!$L$28)*(Overview!$L$28-AQ138)+Overview!$B$42</f>
        <v>#DIV/0!</v>
      </c>
      <c r="AR179" s="111" t="e">
        <f>((Overview!$B$33-Overview!$B$42)/Overview!$L$28)*(Overview!$L$28-AR138)+Overview!$B$42</f>
        <v>#DIV/0!</v>
      </c>
      <c r="AS179" s="111" t="e">
        <f>((Overview!$B$33-Overview!$B$42)/Overview!$L$28)*(Overview!$L$28-AS138)+Overview!$B$42</f>
        <v>#DIV/0!</v>
      </c>
      <c r="AT179" s="111" t="e">
        <f>((Overview!$B$33-Overview!$B$42)/Overview!$L$28)*(Overview!$L$28-AT138)+Overview!$B$42</f>
        <v>#DIV/0!</v>
      </c>
      <c r="AU179" s="111" t="e">
        <f>((Overview!$B$33-Overview!$B$42)/Overview!$L$28)*(Overview!$L$28-AU138)+Overview!$B$42</f>
        <v>#DIV/0!</v>
      </c>
      <c r="AV179" s="111" t="e">
        <f>((Overview!$B$33-Overview!$B$42)/Overview!$L$28)*(Overview!$L$28-AV138)+Overview!$B$42</f>
        <v>#DIV/0!</v>
      </c>
      <c r="AW179" s="111" t="e">
        <f>((Overview!$B$33-Overview!$B$42)/Overview!$L$28)*(Overview!$L$28-AW138)+Overview!$B$42</f>
        <v>#DIV/0!</v>
      </c>
      <c r="AX179" s="111" t="e">
        <f>((Overview!$B$33-Overview!$B$42)/Overview!$L$28)*(Overview!$L$28-AX138)+Overview!$B$42</f>
        <v>#DIV/0!</v>
      </c>
      <c r="AY179" s="111" t="e">
        <f>((Overview!$B$33-Overview!$B$42)/Overview!$L$28)*(Overview!$L$28-AY138)+Overview!$B$42</f>
        <v>#DIV/0!</v>
      </c>
      <c r="AZ179" s="111" t="e">
        <f>((Overview!$B$33-Overview!$B$42)/Overview!$L$28)*(Overview!$L$28-AZ138)+Overview!$B$42</f>
        <v>#DIV/0!</v>
      </c>
      <c r="BA179" s="111" t="e">
        <f>((Overview!$B$33-Overview!$B$42)/Overview!$L$28)*(Overview!$L$28-BA138)+Overview!$B$42</f>
        <v>#DIV/0!</v>
      </c>
      <c r="BB179" s="111" t="e">
        <f>((Overview!$B$33-Overview!$B$42)/Overview!$L$28)*(Overview!$L$28-BB138)+Overview!$B$42</f>
        <v>#DIV/0!</v>
      </c>
      <c r="BC179" s="111" t="e">
        <f>((Overview!$B$33-Overview!$B$42)/Overview!$L$28)*(Overview!$L$28-BC138)+Overview!$B$42</f>
        <v>#DIV/0!</v>
      </c>
      <c r="BD179" s="111" t="e">
        <f>((Overview!$B$33-Overview!$B$42)/Overview!$L$28)*(Overview!$L$28-BD138)+Overview!$B$42</f>
        <v>#DIV/0!</v>
      </c>
      <c r="BE179" s="111" t="e">
        <f>((Overview!$B$33-Overview!$B$42)/Overview!$L$28)*(Overview!$L$28-BE138)+Overview!$B$42</f>
        <v>#DIV/0!</v>
      </c>
      <c r="BF179" s="111" t="e">
        <f>((Overview!$B$33-Overview!$B$42)/Overview!$L$28)*(Overview!$L$28-BF138)+Overview!$B$42</f>
        <v>#DIV/0!</v>
      </c>
      <c r="BG179" s="111" t="e">
        <f>((Overview!$B$33-Overview!$B$42)/Overview!$L$28)*(Overview!$L$28-BG138)+Overview!$B$42</f>
        <v>#DIV/0!</v>
      </c>
      <c r="BH179" s="111" t="e">
        <f>((Overview!$B$33-Overview!$B$42)/Overview!$L$28)*(Overview!$L$28-BH138)+Overview!$B$42</f>
        <v>#DIV/0!</v>
      </c>
      <c r="BI179" s="111" t="e">
        <f>((Overview!$B$33-Overview!$B$42)/Overview!$L$28)*(Overview!$L$28-BI138)+Overview!$B$42</f>
        <v>#DIV/0!</v>
      </c>
      <c r="BJ179" s="111" t="e">
        <f>((Overview!$B$33-Overview!$B$42)/Overview!$L$28)*(Overview!$L$28-BJ138)+Overview!$B$42</f>
        <v>#DIV/0!</v>
      </c>
      <c r="BK179" s="111" t="e">
        <f>((Overview!$B$33-Overview!$B$42)/Overview!$L$28)*(Overview!$L$28-BK138)+Overview!$B$42</f>
        <v>#DIV/0!</v>
      </c>
      <c r="BL179" s="111" t="e">
        <f>((Overview!$B$33-Overview!$B$42)/Overview!$L$28)*(Overview!$L$28-BL138)+Overview!$B$42</f>
        <v>#DIV/0!</v>
      </c>
      <c r="BM179" s="111" t="e">
        <f>((Overview!$B$33-Overview!$B$42)/Overview!$L$28)*(Overview!$L$28-BM138)+Overview!$B$42</f>
        <v>#DIV/0!</v>
      </c>
      <c r="BN179" s="111" t="e">
        <f>((Overview!$B$33-Overview!$B$42)/Overview!$L$28)*(Overview!$L$28-BN138)+Overview!$B$42</f>
        <v>#DIV/0!</v>
      </c>
      <c r="BO179" s="111" t="e">
        <f>((Overview!$B$33-Overview!$B$42)/Overview!$L$28)*(Overview!$L$28-BO138)+Overview!$B$42</f>
        <v>#DIV/0!</v>
      </c>
      <c r="BP179" s="111" t="e">
        <f>((Overview!$B$33-Overview!$B$42)/Overview!$L$28)*(Overview!$L$28-BP138)+Overview!$B$42</f>
        <v>#DIV/0!</v>
      </c>
      <c r="BQ179" s="111" t="e">
        <f>((Overview!$B$33-Overview!$B$42)/Overview!$L$28)*(Overview!$L$28-BQ138)+Overview!$B$42</f>
        <v>#DIV/0!</v>
      </c>
      <c r="BR179" s="111" t="e">
        <f>((Overview!$B$33-Overview!$B$42)/Overview!$L$28)*(Overview!$L$28-BR138)+Overview!$B$42</f>
        <v>#DIV/0!</v>
      </c>
      <c r="BS179" s="111" t="e">
        <f>((Overview!$B$33-Overview!$B$42)/Overview!$L$28)*(Overview!$L$28-BS138)+Overview!$B$42</f>
        <v>#DIV/0!</v>
      </c>
      <c r="BT179" s="111" t="e">
        <f>((Overview!$B$33-Overview!$B$42)/Overview!$L$28)*(Overview!$L$28-BT138)+Overview!$B$42</f>
        <v>#DIV/0!</v>
      </c>
      <c r="BU179" s="111" t="e">
        <f>((Overview!$B$33-Overview!$B$42)/Overview!$L$28)*(Overview!$L$28-BU138)+Overview!$B$42</f>
        <v>#DIV/0!</v>
      </c>
      <c r="BV179" s="111" t="e">
        <f>((Overview!$B$33-Overview!$B$42)/Overview!$L$28)*(Overview!$L$28-BV138)+Overview!$B$42</f>
        <v>#DIV/0!</v>
      </c>
      <c r="BW179" s="111" t="e">
        <f>((Overview!$B$33-Overview!$B$42)/Overview!$L$28)*(Overview!$L$28-BW138)+Overview!$B$42</f>
        <v>#DIV/0!</v>
      </c>
      <c r="BX179" s="111" t="e">
        <f>((Overview!$B$33-Overview!$B$42)/Overview!$L$28)*(Overview!$L$28-BX138)+Overview!$B$42</f>
        <v>#DIV/0!</v>
      </c>
      <c r="BY179" s="111" t="e">
        <f>((Overview!$B$33-Overview!$B$42)/Overview!$L$28)*(Overview!$L$28-BY138)+Overview!$B$42</f>
        <v>#DIV/0!</v>
      </c>
      <c r="BZ179" s="111" t="e">
        <f>((Overview!$B$33-Overview!$B$42)/Overview!$L$28)*(Overview!$L$28-BZ138)+Overview!$B$42</f>
        <v>#DIV/0!</v>
      </c>
      <c r="CA179" s="111" t="e">
        <f>((Overview!$B$33-Overview!$B$42)/Overview!$L$28)*(Overview!$L$28-CA138)+Overview!$B$42</f>
        <v>#DIV/0!</v>
      </c>
      <c r="CB179" s="111" t="e">
        <f>((Overview!$B$33-Overview!$B$42)/Overview!$L$28)*(Overview!$L$28-CB138)+Overview!$B$42</f>
        <v>#DIV/0!</v>
      </c>
      <c r="CC179" s="111" t="e">
        <f>((Overview!$B$33-Overview!$B$42)/Overview!$L$28)*(Overview!$L$28-CC138)+Overview!$B$42</f>
        <v>#DIV/0!</v>
      </c>
      <c r="CD179" s="111" t="e">
        <f>((Overview!$B$33-Overview!$B$42)/Overview!$L$28)*(Overview!$L$28-CD138)+Overview!$B$42</f>
        <v>#DIV/0!</v>
      </c>
      <c r="CE179" s="111" t="e">
        <f>((Overview!$B$33-Overview!$B$42)/Overview!$L$28)*(Overview!$L$28-CE138)+Overview!$B$42</f>
        <v>#DIV/0!</v>
      </c>
      <c r="CF179" s="111" t="e">
        <f>((Overview!$B$33-Overview!$B$42)/Overview!$L$28)*(Overview!$L$28-CF138)+Overview!$B$42</f>
        <v>#DIV/0!</v>
      </c>
      <c r="CG179" s="111" t="e">
        <f>((Overview!$B$33-Overview!$B$42)/Overview!$L$28)*(Overview!$L$28-CG138)+Overview!$B$42</f>
        <v>#DIV/0!</v>
      </c>
      <c r="CH179" s="111" t="e">
        <f>((Overview!$B$33-Overview!$B$42)/Overview!$L$28)*(Overview!$L$28-CH138)+Overview!$B$42</f>
        <v>#DIV/0!</v>
      </c>
      <c r="CI179" s="111" t="e">
        <f>((Overview!$B$33-Overview!$B$42)/Overview!$L$28)*(Overview!$L$28-CI138)+Overview!$B$42</f>
        <v>#DIV/0!</v>
      </c>
      <c r="CJ179" s="111" t="e">
        <f>((Overview!$B$33-Overview!$B$42)/Overview!$L$28)*(Overview!$L$28-CJ138)+Overview!$B$42</f>
        <v>#DIV/0!</v>
      </c>
      <c r="CK179" s="111" t="e">
        <f>((Overview!$B$33-Overview!$B$42)/Overview!$L$28)*(Overview!$L$28-CK138)+Overview!$B$42</f>
        <v>#DIV/0!</v>
      </c>
      <c r="CL179" s="111" t="e">
        <f>((Overview!$B$33-Overview!$B$42)/Overview!$L$28)*(Overview!$L$28-CL138)+Overview!$B$42</f>
        <v>#DIV/0!</v>
      </c>
      <c r="CM179" s="111" t="e">
        <f>((Overview!$B$33-Overview!$B$42)/Overview!$L$28)*(Overview!$L$28-CM138)+Overview!$B$42</f>
        <v>#DIV/0!</v>
      </c>
      <c r="CN179" s="111" t="e">
        <f>((Overview!$B$33-Overview!$B$42)/Overview!$L$28)*(Overview!$L$28-CN138)+Overview!$B$42</f>
        <v>#DIV/0!</v>
      </c>
      <c r="CO179" s="111" t="e">
        <f>((Overview!$B$33-Overview!$B$42)/Overview!$L$28)*(Overview!$L$28-CO138)+Overview!$B$42</f>
        <v>#DIV/0!</v>
      </c>
      <c r="CP179" s="111" t="e">
        <f>((Overview!$B$33-Overview!$B$42)/Overview!$L$28)*(Overview!$L$28-CP138)+Overview!$B$42</f>
        <v>#DIV/0!</v>
      </c>
      <c r="CQ179" s="111" t="e">
        <f>((Overview!$B$33-Overview!$B$42)/Overview!$L$28)*(Overview!$L$28-CQ138)+Overview!$B$42</f>
        <v>#DIV/0!</v>
      </c>
      <c r="CR179" s="111" t="e">
        <f>((Overview!$B$33-Overview!$B$42)/Overview!$L$28)*(Overview!$L$28-CR138)+Overview!$B$42</f>
        <v>#DIV/0!</v>
      </c>
      <c r="CS179" s="111" t="e">
        <f>((Overview!$B$33-Overview!$B$42)/Overview!$L$28)*(Overview!$L$28-CS138)+Overview!$B$42</f>
        <v>#DIV/0!</v>
      </c>
      <c r="CT179" s="111" t="e">
        <f>((Overview!$B$33-Overview!$B$42)/Overview!$L$28)*(Overview!$L$28-CT138)+Overview!$B$42</f>
        <v>#DIV/0!</v>
      </c>
      <c r="CU179" s="111" t="e">
        <f>((Overview!$B$33-Overview!$B$42)/Overview!$L$28)*(Overview!$L$28-CU138)+Overview!$B$42</f>
        <v>#DIV/0!</v>
      </c>
      <c r="CV179" s="111" t="e">
        <f>((Overview!$B$33-Overview!$B$42)/Overview!$L$28)*(Overview!$L$28-CV138)+Overview!$B$42</f>
        <v>#DIV/0!</v>
      </c>
      <c r="CW179" s="111" t="e">
        <f>((Overview!$B$33-Overview!$B$42)/Overview!$L$28)*(Overview!$L$28-CW138)+Overview!$B$42</f>
        <v>#DIV/0!</v>
      </c>
      <c r="CX179" s="111" t="e">
        <f>((Overview!$B$33-Overview!$B$42)/Overview!$L$28)*(Overview!$L$28-CX138)+Overview!$B$42</f>
        <v>#DIV/0!</v>
      </c>
      <c r="CY179" s="111" t="e">
        <f>((Overview!$B$33-Overview!$B$42)/Overview!$L$28)*(Overview!$L$28-CY138)+Overview!$B$42</f>
        <v>#DIV/0!</v>
      </c>
      <c r="CZ179" s="111" t="e">
        <f>((Overview!$B$33-Overview!$B$42)/Overview!$L$28)*(Overview!$L$28-CZ138)+Overview!$B$42</f>
        <v>#DIV/0!</v>
      </c>
      <c r="DA179" s="111" t="e">
        <f>((Overview!$B$33-Overview!$B$42)/Overview!$L$28)*(Overview!$L$28-DA138)+Overview!$B$42</f>
        <v>#DIV/0!</v>
      </c>
      <c r="DB179" s="111" t="e">
        <f>((Overview!$B$33-Overview!$B$42)/Overview!$L$28)*(Overview!$L$28-DB138)+Overview!$B$42</f>
        <v>#DIV/0!</v>
      </c>
      <c r="DC179" s="111" t="e">
        <f>((Overview!$B$33-Overview!$B$42)/Overview!$L$28)*(Overview!$L$28-DC138)+Overview!$B$42</f>
        <v>#DIV/0!</v>
      </c>
      <c r="DD179" s="111" t="e">
        <f>((Overview!$B$33-Overview!$B$42)/Overview!$L$28)*(Overview!$L$28-DD138)+Overview!$B$42</f>
        <v>#DIV/0!</v>
      </c>
      <c r="DE179" s="111" t="e">
        <f>((Overview!$B$33-Overview!$B$42)/Overview!$L$28)*(Overview!$L$28-DE138)+Overview!$B$42</f>
        <v>#DIV/0!</v>
      </c>
      <c r="DF179" s="111" t="e">
        <f>((Overview!$B$33-Overview!$B$42)/Overview!$L$28)*(Overview!$L$28-DF138)+Overview!$B$42</f>
        <v>#DIV/0!</v>
      </c>
      <c r="DG179" s="111" t="e">
        <f>((Overview!$B$33-Overview!$B$42)/Overview!$L$28)*(Overview!$L$28-DG138)+Overview!$B$42</f>
        <v>#DIV/0!</v>
      </c>
      <c r="DH179" s="111" t="e">
        <f>((Overview!$B$33-Overview!$B$42)/Overview!$L$28)*(Overview!$L$28-DH138)+Overview!$B$42</f>
        <v>#DIV/0!</v>
      </c>
      <c r="DI179" s="111" t="e">
        <f>((Overview!$B$33-Overview!$B$42)/Overview!$L$28)*(Overview!$L$28-DI138)+Overview!$B$42</f>
        <v>#DIV/0!</v>
      </c>
      <c r="DJ179" s="111" t="e">
        <f>((Overview!$B$33-Overview!$B$42)/Overview!$L$28)*(Overview!$L$28-DJ138)+Overview!$B$42</f>
        <v>#DIV/0!</v>
      </c>
      <c r="DK179" s="111" t="e">
        <f>((Overview!$B$33-Overview!$B$42)/Overview!$L$28)*(Overview!$L$28-DK138)+Overview!$B$42</f>
        <v>#DIV/0!</v>
      </c>
      <c r="DL179" s="111" t="e">
        <f>((Overview!$B$33-Overview!$B$42)/Overview!$L$28)*(Overview!$L$28-DL138)+Overview!$B$42</f>
        <v>#DIV/0!</v>
      </c>
      <c r="DM179" s="111" t="e">
        <f>((Overview!$B$33-Overview!$B$42)/Overview!$L$28)*(Overview!$L$28-DM138)+Overview!$B$42</f>
        <v>#DIV/0!</v>
      </c>
      <c r="DN179" s="111" t="e">
        <f>((Overview!$B$33-Overview!$B$42)/Overview!$L$28)*(Overview!$L$28-DN138)+Overview!$B$42</f>
        <v>#DIV/0!</v>
      </c>
      <c r="DO179" s="111" t="e">
        <f>((Overview!$B$33-Overview!$B$42)/Overview!$L$28)*(Overview!$L$28-DO138)+Overview!$B$42</f>
        <v>#DIV/0!</v>
      </c>
      <c r="DP179" s="111" t="e">
        <f>((Overview!$B$33-Overview!$B$42)/Overview!$L$28)*(Overview!$L$28-DP138)+Overview!$B$42</f>
        <v>#DIV/0!</v>
      </c>
      <c r="DQ179" s="111" t="e">
        <f>((Overview!$B$33-Overview!$B$42)/Overview!$L$28)*(Overview!$L$28-DQ138)+Overview!$B$42</f>
        <v>#DIV/0!</v>
      </c>
      <c r="DR179" s="111" t="e">
        <f>((Overview!$B$33-Overview!$B$42)/Overview!$L$28)*(Overview!$L$28-DR138)+Overview!$B$42</f>
        <v>#DIV/0!</v>
      </c>
      <c r="DS179" s="111" t="e">
        <f>((Overview!$B$33-Overview!$B$42)/Overview!$L$28)*(Overview!$L$28-DS138)+Overview!$B$42</f>
        <v>#DIV/0!</v>
      </c>
      <c r="DT179" s="111" t="e">
        <f>((Overview!$B$33-Overview!$B$42)/Overview!$L$28)*(Overview!$L$28-DT138)+Overview!$B$42</f>
        <v>#DIV/0!</v>
      </c>
    </row>
    <row r="180" spans="2:124" hidden="1" outlineLevel="1" x14ac:dyDescent="0.3">
      <c r="B180" s="114" t="s">
        <v>544</v>
      </c>
      <c r="C180" s="118"/>
      <c r="D180" s="115"/>
      <c r="E180" s="110">
        <f>SUM($E$93:E93)-SUM($E$37:E37)</f>
        <v>0</v>
      </c>
      <c r="F180" s="111">
        <f>SUM($E$93:F93)-SUM($E$37:F37)</f>
        <v>0</v>
      </c>
      <c r="G180" s="111">
        <f>SUM($E$93:G93)-SUM($E$37:G37)</f>
        <v>0</v>
      </c>
      <c r="H180" s="111">
        <f>SUM($E$93:H93)-SUM($E$37:H37)</f>
        <v>0</v>
      </c>
      <c r="I180" s="111">
        <f>SUM($E$93:I93)-SUM($E$37:I37)</f>
        <v>0</v>
      </c>
      <c r="J180" s="111">
        <f>SUM($E$93:J93)-SUM($E$37:J37)</f>
        <v>0</v>
      </c>
      <c r="K180" s="111">
        <f>SUM($E$93:K93)-SUM($E$37:K37)</f>
        <v>0</v>
      </c>
      <c r="L180" s="111">
        <f>SUM($E$93:L93)-SUM($E$37:L37)</f>
        <v>0</v>
      </c>
      <c r="M180" s="111">
        <f>SUM($E$93:M93)-SUM($E$37:M37)</f>
        <v>0</v>
      </c>
      <c r="N180" s="111">
        <f>SUM($E$93:N93)-SUM($E$37:N37)</f>
        <v>0</v>
      </c>
      <c r="O180" s="111">
        <f>SUM($E$93:O93)-SUM($E$37:O37)</f>
        <v>0</v>
      </c>
      <c r="P180" s="111">
        <f>SUM($E$93:P93)-SUM($E$37:P37)</f>
        <v>0</v>
      </c>
      <c r="Q180" s="111">
        <f>SUM($E$93:Q93)-SUM($E$37:Q37)</f>
        <v>0</v>
      </c>
      <c r="R180" s="111">
        <f>SUM($E$93:R93)-SUM($E$37:R37)</f>
        <v>0</v>
      </c>
      <c r="S180" s="111">
        <f>SUM($E$93:S93)-SUM($E$37:S37)</f>
        <v>0</v>
      </c>
      <c r="T180" s="111">
        <f>SUM($E$93:T93)-SUM($E$37:T37)</f>
        <v>0</v>
      </c>
      <c r="U180" s="111">
        <f>SUM($E$93:U93)-SUM($E$37:U37)</f>
        <v>0</v>
      </c>
      <c r="V180" s="111">
        <f>SUM($E$93:V93)-SUM($E$37:V37)</f>
        <v>0</v>
      </c>
      <c r="W180" s="111">
        <f>SUM($E$93:W93)-SUM($E$37:W37)</f>
        <v>0</v>
      </c>
      <c r="X180" s="111">
        <f>SUM($E$93:X93)-SUM($E$37:X37)</f>
        <v>0</v>
      </c>
      <c r="Y180" s="111">
        <f>SUM($E$93:Y93)-SUM($E$37:Y37)</f>
        <v>0</v>
      </c>
      <c r="Z180" s="111">
        <f>SUM($E$93:Z93)-SUM($E$37:Z37)</f>
        <v>0</v>
      </c>
      <c r="AA180" s="111">
        <f>SUM($E$93:AA93)-SUM($E$37:AA37)</f>
        <v>0</v>
      </c>
      <c r="AB180" s="111">
        <f>SUM($E$93:AB93)-SUM($E$37:AB37)</f>
        <v>0</v>
      </c>
      <c r="AC180" s="111">
        <f>SUM($E$93:AC93)-SUM($E$37:AC37)</f>
        <v>0</v>
      </c>
      <c r="AD180" s="111">
        <f>SUM($E$93:AD93)-SUM($E$37:AD37)</f>
        <v>0</v>
      </c>
      <c r="AE180" s="111">
        <f>SUM($E$93:AE93)-SUM($E$37:AE37)</f>
        <v>0</v>
      </c>
      <c r="AF180" s="111">
        <f>SUM($E$93:AF93)-SUM($E$37:AF37)</f>
        <v>0</v>
      </c>
      <c r="AG180" s="111">
        <f>SUM($E$93:AG93)-SUM($E$37:AG37)</f>
        <v>0</v>
      </c>
      <c r="AH180" s="111">
        <f>SUM($E$93:AH93)-SUM($E$37:AH37)</f>
        <v>0</v>
      </c>
      <c r="AI180" s="111">
        <f>SUM($E$93:AI93)-SUM($E$37:AI37)</f>
        <v>0</v>
      </c>
      <c r="AJ180" s="111">
        <f>SUM($E$93:AJ93)-SUM($E$37:AJ37)</f>
        <v>0</v>
      </c>
      <c r="AK180" s="111">
        <f>SUM($E$93:AK93)-SUM($E$37:AK37)</f>
        <v>0</v>
      </c>
      <c r="AL180" s="111">
        <f>SUM($E$93:AL93)-SUM($E$37:AL37)</f>
        <v>0</v>
      </c>
      <c r="AM180" s="111">
        <f>SUM($E$93:AM93)-SUM($E$37:AM37)</f>
        <v>0</v>
      </c>
      <c r="AN180" s="111">
        <f>SUM($E$93:AN93)-SUM($E$37:AN37)</f>
        <v>0</v>
      </c>
      <c r="AO180" s="111">
        <f>SUM($E$93:AO93)-SUM($E$37:AO37)</f>
        <v>0</v>
      </c>
      <c r="AP180" s="111">
        <f>SUM($E$93:AP93)-SUM($E$37:AP37)</f>
        <v>0</v>
      </c>
      <c r="AQ180" s="111">
        <f>SUM($E$93:AQ93)-SUM($E$37:AQ37)</f>
        <v>0</v>
      </c>
      <c r="AR180" s="111">
        <f>SUM($E$93:AR93)-SUM($E$37:AR37)</f>
        <v>0</v>
      </c>
      <c r="AS180" s="111">
        <f>SUM($E$93:AS93)-SUM($E$37:AS37)</f>
        <v>0</v>
      </c>
      <c r="AT180" s="111">
        <f>SUM($E$93:AT93)-SUM($E$37:AT37)</f>
        <v>0</v>
      </c>
      <c r="AU180" s="111">
        <f>SUM($E$93:AU93)-SUM($E$37:AU37)</f>
        <v>0</v>
      </c>
      <c r="AV180" s="111">
        <f>SUM($E$93:AV93)-SUM($E$37:AV37)</f>
        <v>0</v>
      </c>
      <c r="AW180" s="111">
        <f>SUM($E$93:AW93)-SUM($E$37:AW37)</f>
        <v>0</v>
      </c>
      <c r="AX180" s="111">
        <f>SUM($E$93:AX93)-SUM($E$37:AX37)</f>
        <v>0</v>
      </c>
      <c r="AY180" s="111">
        <f>SUM($E$93:AY93)-SUM($E$37:AY37)</f>
        <v>0</v>
      </c>
      <c r="AZ180" s="111">
        <f>SUM($E$93:AZ93)-SUM($E$37:AZ37)</f>
        <v>0</v>
      </c>
      <c r="BA180" s="111">
        <f>SUM($E$93:BA93)-SUM($E$37:BA37)</f>
        <v>0</v>
      </c>
      <c r="BB180" s="111">
        <f>SUM($E$93:BB93)-SUM($E$37:BB37)</f>
        <v>0</v>
      </c>
      <c r="BC180" s="111">
        <f>SUM($E$93:BC93)-SUM($E$37:BC37)</f>
        <v>0</v>
      </c>
      <c r="BD180" s="111">
        <f>SUM($E$93:BD93)-SUM($E$37:BD37)</f>
        <v>0</v>
      </c>
      <c r="BE180" s="111">
        <f>SUM($E$93:BE93)-SUM($E$37:BE37)</f>
        <v>0</v>
      </c>
      <c r="BF180" s="111">
        <f>SUM($E$93:BF93)-SUM($E$37:BF37)</f>
        <v>0</v>
      </c>
      <c r="BG180" s="111">
        <f>SUM($E$93:BG93)-SUM($E$37:BG37)</f>
        <v>0</v>
      </c>
      <c r="BH180" s="111">
        <f>SUM($E$93:BH93)-SUM($E$37:BH37)</f>
        <v>0</v>
      </c>
      <c r="BI180" s="111">
        <f>SUM($E$93:BI93)-SUM($E$37:BI37)</f>
        <v>0</v>
      </c>
      <c r="BJ180" s="111">
        <f>SUM($E$93:BJ93)-SUM($E$37:BJ37)</f>
        <v>0</v>
      </c>
      <c r="BK180" s="111">
        <f>SUM($E$93:BK93)-SUM($E$37:BK37)</f>
        <v>0</v>
      </c>
      <c r="BL180" s="111">
        <f>SUM($E$93:BL93)-SUM($E$37:BL37)</f>
        <v>0</v>
      </c>
      <c r="BM180" s="111">
        <f>SUM($E$93:BM93)-SUM($E$37:BM37)</f>
        <v>0</v>
      </c>
      <c r="BN180" s="111">
        <f>SUM($E$93:BN93)-SUM($E$37:BN37)</f>
        <v>0</v>
      </c>
      <c r="BO180" s="111">
        <f>SUM($E$93:BO93)-SUM($E$37:BO37)</f>
        <v>0</v>
      </c>
      <c r="BP180" s="111">
        <f>SUM($E$93:BP93)-SUM($E$37:BP37)</f>
        <v>0</v>
      </c>
      <c r="BQ180" s="111">
        <f>SUM($E$93:BQ93)-SUM($E$37:BQ37)</f>
        <v>0</v>
      </c>
      <c r="BR180" s="111">
        <f>SUM($E$93:BR93)-SUM($E$37:BR37)</f>
        <v>0</v>
      </c>
      <c r="BS180" s="111">
        <f>SUM($E$93:BS93)-SUM($E$37:BS37)</f>
        <v>0</v>
      </c>
      <c r="BT180" s="111">
        <f>SUM($E$93:BT93)-SUM($E$37:BT37)</f>
        <v>0</v>
      </c>
      <c r="BU180" s="111">
        <f>SUM($E$93:BU93)-SUM($E$37:BU37)</f>
        <v>0</v>
      </c>
      <c r="BV180" s="111">
        <f>SUM($E$93:BV93)-SUM($E$37:BV37)</f>
        <v>0</v>
      </c>
      <c r="BW180" s="111">
        <f>SUM($E$93:BW93)-SUM($E$37:BW37)</f>
        <v>0</v>
      </c>
      <c r="BX180" s="111">
        <f>SUM($E$93:BX93)-SUM($E$37:BX37)</f>
        <v>0</v>
      </c>
      <c r="BY180" s="111">
        <f>SUM($E$93:BY93)-SUM($E$37:BY37)</f>
        <v>0</v>
      </c>
      <c r="BZ180" s="111">
        <f>SUM($E$93:BZ93)-SUM($E$37:BZ37)</f>
        <v>0</v>
      </c>
      <c r="CA180" s="111">
        <f>SUM($E$93:CA93)-SUM($E$37:CA37)</f>
        <v>0</v>
      </c>
      <c r="CB180" s="111">
        <f>SUM($E$93:CB93)-SUM($E$37:CB37)</f>
        <v>0</v>
      </c>
      <c r="CC180" s="111">
        <f>SUM($E$93:CC93)-SUM($E$37:CC37)</f>
        <v>0</v>
      </c>
      <c r="CD180" s="111">
        <f>SUM($E$93:CD93)-SUM($E$37:CD37)</f>
        <v>0</v>
      </c>
      <c r="CE180" s="111">
        <f>SUM($E$93:CE93)-SUM($E$37:CE37)</f>
        <v>0</v>
      </c>
      <c r="CF180" s="111">
        <f>SUM($E$93:CF93)-SUM($E$37:CF37)</f>
        <v>0</v>
      </c>
      <c r="CG180" s="111">
        <f>SUM($E$93:CG93)-SUM($E$37:CG37)</f>
        <v>0</v>
      </c>
      <c r="CH180" s="111">
        <f>SUM($E$93:CH93)-SUM($E$37:CH37)</f>
        <v>0</v>
      </c>
      <c r="CI180" s="111">
        <f>SUM($E$93:CI93)-SUM($E$37:CI37)</f>
        <v>0</v>
      </c>
      <c r="CJ180" s="111">
        <f>SUM($E$93:CJ93)-SUM($E$37:CJ37)</f>
        <v>0</v>
      </c>
      <c r="CK180" s="111">
        <f>SUM($E$93:CK93)-SUM($E$37:CK37)</f>
        <v>0</v>
      </c>
      <c r="CL180" s="111">
        <f>SUM($E$93:CL93)-SUM($E$37:CL37)</f>
        <v>0</v>
      </c>
      <c r="CM180" s="111">
        <f>SUM($E$93:CM93)-SUM($E$37:CM37)</f>
        <v>0</v>
      </c>
      <c r="CN180" s="111">
        <f>SUM($E$93:CN93)-SUM($E$37:CN37)</f>
        <v>0</v>
      </c>
      <c r="CO180" s="111">
        <f>SUM($E$93:CO93)-SUM($E$37:CO37)</f>
        <v>0</v>
      </c>
      <c r="CP180" s="111">
        <f>SUM($E$93:CP93)-SUM($E$37:CP37)</f>
        <v>0</v>
      </c>
      <c r="CQ180" s="111">
        <f>SUM($E$93:CQ93)-SUM($E$37:CQ37)</f>
        <v>0</v>
      </c>
      <c r="CR180" s="111">
        <f>SUM($E$93:CR93)-SUM($E$37:CR37)</f>
        <v>0</v>
      </c>
      <c r="CS180" s="111">
        <f>SUM($E$93:CS93)-SUM($E$37:CS37)</f>
        <v>0</v>
      </c>
      <c r="CT180" s="111">
        <f>SUM($E$93:CT93)-SUM($E$37:CT37)</f>
        <v>0</v>
      </c>
      <c r="CU180" s="111">
        <f>SUM($E$93:CU93)-SUM($E$37:CU37)</f>
        <v>0</v>
      </c>
      <c r="CV180" s="111">
        <f>SUM($E$93:CV93)-SUM($E$37:CV37)</f>
        <v>0</v>
      </c>
      <c r="CW180" s="111">
        <f>SUM($E$93:CW93)-SUM($E$37:CW37)</f>
        <v>0</v>
      </c>
      <c r="CX180" s="111">
        <f>SUM($E$93:CX93)-SUM($E$37:CX37)</f>
        <v>0</v>
      </c>
      <c r="CY180" s="111">
        <f>SUM($E$93:CY93)-SUM($E$37:CY37)</f>
        <v>0</v>
      </c>
      <c r="CZ180" s="111">
        <f>SUM($E$93:CZ93)-SUM($E$37:CZ37)</f>
        <v>0</v>
      </c>
      <c r="DA180" s="111">
        <f>SUM($E$93:DA93)-SUM($E$37:DA37)</f>
        <v>0</v>
      </c>
      <c r="DB180" s="111">
        <f>SUM($E$93:DB93)-SUM($E$37:DB37)</f>
        <v>0</v>
      </c>
      <c r="DC180" s="111">
        <f>SUM($E$93:DC93)-SUM($E$37:DC37)</f>
        <v>0</v>
      </c>
      <c r="DD180" s="111">
        <f>SUM($E$93:DD93)-SUM($E$37:DD37)</f>
        <v>0</v>
      </c>
      <c r="DE180" s="111">
        <f>SUM($E$93:DE93)-SUM($E$37:DE37)</f>
        <v>0</v>
      </c>
      <c r="DF180" s="111">
        <f>SUM($E$93:DF93)-SUM($E$37:DF37)</f>
        <v>0</v>
      </c>
      <c r="DG180" s="111">
        <f>SUM($E$93:DG93)-SUM($E$37:DG37)</f>
        <v>0</v>
      </c>
      <c r="DH180" s="111">
        <f>SUM($E$93:DH93)-SUM($E$37:DH37)</f>
        <v>0</v>
      </c>
      <c r="DI180" s="111">
        <f>SUM($E$93:DI93)-SUM($E$37:DI37)</f>
        <v>0</v>
      </c>
      <c r="DJ180" s="111">
        <f>SUM($E$93:DJ93)-SUM($E$37:DJ37)</f>
        <v>0</v>
      </c>
      <c r="DK180" s="111">
        <f>SUM($E$93:DK93)-SUM($E$37:DK37)</f>
        <v>0</v>
      </c>
      <c r="DL180" s="111">
        <f>SUM($E$93:DL93)-SUM($E$37:DL37)</f>
        <v>0</v>
      </c>
      <c r="DM180" s="111">
        <f>SUM($E$93:DM93)-SUM($E$37:DM37)</f>
        <v>0</v>
      </c>
      <c r="DN180" s="111">
        <f>SUM($E$93:DN93)-SUM($E$37:DN37)</f>
        <v>0</v>
      </c>
      <c r="DO180" s="111">
        <f>SUM($E$93:DO93)-SUM($E$37:DO37)</f>
        <v>0</v>
      </c>
      <c r="DP180" s="111">
        <f>SUM($E$93:DP93)-SUM($E$37:DP37)</f>
        <v>0</v>
      </c>
      <c r="DQ180" s="111">
        <f>SUM($E$93:DQ93)-SUM($E$37:DQ37)</f>
        <v>0</v>
      </c>
      <c r="DR180" s="111">
        <f>SUM($E$93:DR93)-SUM($E$37:DR37)</f>
        <v>0</v>
      </c>
      <c r="DS180" s="111">
        <f>SUM($E$93:DS93)-SUM($E$37:DS37)</f>
        <v>0</v>
      </c>
      <c r="DT180" s="111">
        <f>SUM($E$93:DT93)-SUM($E$37:DT37)</f>
        <v>0</v>
      </c>
    </row>
    <row r="181" spans="2:124" hidden="1" outlineLevel="1" x14ac:dyDescent="0.3">
      <c r="B181" s="114" t="s">
        <v>103</v>
      </c>
      <c r="C181" s="118"/>
      <c r="D181" s="115"/>
      <c r="E181" s="110">
        <f>-SUM($E$103:E103)</f>
        <v>0</v>
      </c>
      <c r="F181" s="111">
        <f>-SUM($E$103:F103)</f>
        <v>0</v>
      </c>
      <c r="G181" s="111">
        <f>-SUM($E$103:G103)</f>
        <v>0</v>
      </c>
      <c r="H181" s="111">
        <f>-SUM($E$103:H103)</f>
        <v>0</v>
      </c>
      <c r="I181" s="111">
        <f>-SUM($E$103:I103)</f>
        <v>0</v>
      </c>
      <c r="J181" s="111">
        <f>-SUM($E$103:J103)</f>
        <v>0</v>
      </c>
      <c r="K181" s="111">
        <f>-SUM($E$103:K103)</f>
        <v>0</v>
      </c>
      <c r="L181" s="111">
        <f>-SUM($E$103:L103)</f>
        <v>0</v>
      </c>
      <c r="M181" s="111">
        <f>-SUM($E$103:M103)</f>
        <v>0</v>
      </c>
      <c r="N181" s="111">
        <f>-SUM($E$103:N103)</f>
        <v>0</v>
      </c>
      <c r="O181" s="111">
        <f>-SUM($E$103:O103)</f>
        <v>0</v>
      </c>
      <c r="P181" s="111">
        <f>-SUM($E$103:P103)</f>
        <v>0</v>
      </c>
      <c r="Q181" s="111">
        <f>-SUM($E$103:Q103)</f>
        <v>0</v>
      </c>
      <c r="R181" s="111">
        <f>-SUM($E$103:R103)</f>
        <v>0</v>
      </c>
      <c r="S181" s="111">
        <f>-SUM($E$103:S103)</f>
        <v>0</v>
      </c>
      <c r="T181" s="111">
        <f>-SUM($E$103:T103)</f>
        <v>0</v>
      </c>
      <c r="U181" s="111">
        <f>-SUM($E$103:U103)</f>
        <v>0</v>
      </c>
      <c r="V181" s="111">
        <f>-SUM($E$103:V103)</f>
        <v>0</v>
      </c>
      <c r="W181" s="111">
        <f>-SUM($E$103:W103)</f>
        <v>0</v>
      </c>
      <c r="X181" s="111">
        <f>-SUM($E$103:X103)</f>
        <v>0</v>
      </c>
      <c r="Y181" s="111">
        <f>-SUM($E$103:Y103)</f>
        <v>0</v>
      </c>
      <c r="Z181" s="111">
        <f>-SUM($E$103:Z103)</f>
        <v>0</v>
      </c>
      <c r="AA181" s="111">
        <f>-SUM($E$103:AA103)</f>
        <v>0</v>
      </c>
      <c r="AB181" s="111">
        <f>-SUM($E$103:AB103)</f>
        <v>0</v>
      </c>
      <c r="AC181" s="111">
        <f>-SUM($E$103:AC103)</f>
        <v>0</v>
      </c>
      <c r="AD181" s="111">
        <f>-SUM($E$103:AD103)</f>
        <v>0</v>
      </c>
      <c r="AE181" s="111">
        <f>-SUM($E$103:AE103)</f>
        <v>0</v>
      </c>
      <c r="AF181" s="111">
        <f>-SUM($E$103:AF103)</f>
        <v>0</v>
      </c>
      <c r="AG181" s="111">
        <f>-SUM($E$103:AG103)</f>
        <v>0</v>
      </c>
      <c r="AH181" s="111">
        <f>-SUM($E$103:AH103)</f>
        <v>0</v>
      </c>
      <c r="AI181" s="111">
        <f>-SUM($E$103:AI103)</f>
        <v>0</v>
      </c>
      <c r="AJ181" s="111">
        <f>-SUM($E$103:AJ103)</f>
        <v>0</v>
      </c>
      <c r="AK181" s="111">
        <f>-SUM($E$103:AK103)</f>
        <v>0</v>
      </c>
      <c r="AL181" s="111">
        <f>-SUM($E$103:AL103)</f>
        <v>0</v>
      </c>
      <c r="AM181" s="111">
        <f>-SUM($E$103:AM103)</f>
        <v>0</v>
      </c>
      <c r="AN181" s="111">
        <f>-SUM($E$103:AN103)</f>
        <v>0</v>
      </c>
      <c r="AO181" s="111">
        <f>-SUM($E$103:AO103)</f>
        <v>0</v>
      </c>
      <c r="AP181" s="111">
        <f>-SUM($E$103:AP103)</f>
        <v>0</v>
      </c>
      <c r="AQ181" s="111">
        <f>-SUM($E$103:AQ103)</f>
        <v>0</v>
      </c>
      <c r="AR181" s="111">
        <f>-SUM($E$103:AR103)</f>
        <v>0</v>
      </c>
      <c r="AS181" s="111">
        <f>-SUM($E$103:AS103)</f>
        <v>0</v>
      </c>
      <c r="AT181" s="111">
        <f>-SUM($E$103:AT103)</f>
        <v>0</v>
      </c>
      <c r="AU181" s="111">
        <f>-SUM($E$103:AU103)</f>
        <v>0</v>
      </c>
      <c r="AV181" s="111">
        <f>-SUM($E$103:AV103)</f>
        <v>0</v>
      </c>
      <c r="AW181" s="111">
        <f>-SUM($E$103:AW103)</f>
        <v>0</v>
      </c>
      <c r="AX181" s="111">
        <f>-SUM($E$103:AX103)</f>
        <v>0</v>
      </c>
      <c r="AY181" s="111">
        <f>-SUM($E$103:AY103)</f>
        <v>0</v>
      </c>
      <c r="AZ181" s="111">
        <f>-SUM($E$103:AZ103)</f>
        <v>0</v>
      </c>
      <c r="BA181" s="111">
        <f>-SUM($E$103:BA103)</f>
        <v>0</v>
      </c>
      <c r="BB181" s="111">
        <f>-SUM($E$103:BB103)</f>
        <v>0</v>
      </c>
      <c r="BC181" s="111">
        <f>-SUM($E$103:BC103)</f>
        <v>0</v>
      </c>
      <c r="BD181" s="111">
        <f>-SUM($E$103:BD103)</f>
        <v>0</v>
      </c>
      <c r="BE181" s="111">
        <f>-SUM($E$103:BE103)</f>
        <v>0</v>
      </c>
      <c r="BF181" s="111">
        <f>-SUM($E$103:BF103)</f>
        <v>0</v>
      </c>
      <c r="BG181" s="111">
        <f>-SUM($E$103:BG103)</f>
        <v>0</v>
      </c>
      <c r="BH181" s="111">
        <f>-SUM($E$103:BH103)</f>
        <v>0</v>
      </c>
      <c r="BI181" s="111">
        <f>-SUM($E$103:BI103)</f>
        <v>0</v>
      </c>
      <c r="BJ181" s="111">
        <f>-SUM($E$103:BJ103)</f>
        <v>0</v>
      </c>
      <c r="BK181" s="111">
        <f>-SUM($E$103:BK103)</f>
        <v>0</v>
      </c>
      <c r="BL181" s="111">
        <f>-SUM($E$103:BL103)</f>
        <v>0</v>
      </c>
      <c r="BM181" s="111">
        <f>-SUM($E$103:BM103)</f>
        <v>0</v>
      </c>
      <c r="BN181" s="111">
        <f>-SUM($E$103:BN103)</f>
        <v>0</v>
      </c>
      <c r="BO181" s="111">
        <f>-SUM($E$103:BO103)</f>
        <v>0</v>
      </c>
      <c r="BP181" s="111">
        <f>-SUM($E$103:BP103)</f>
        <v>0</v>
      </c>
      <c r="BQ181" s="111">
        <f>-SUM($E$103:BQ103)</f>
        <v>0</v>
      </c>
      <c r="BR181" s="111">
        <f>-SUM($E$103:BR103)</f>
        <v>0</v>
      </c>
      <c r="BS181" s="111">
        <f>-SUM($E$103:BS103)</f>
        <v>0</v>
      </c>
      <c r="BT181" s="111">
        <f>-SUM($E$103:BT103)</f>
        <v>0</v>
      </c>
      <c r="BU181" s="111">
        <f>-SUM($E$103:BU103)</f>
        <v>0</v>
      </c>
      <c r="BV181" s="111">
        <f>-SUM($E$103:BV103)</f>
        <v>0</v>
      </c>
      <c r="BW181" s="111">
        <f>-SUM($E$103:BW103)</f>
        <v>0</v>
      </c>
      <c r="BX181" s="111">
        <f>-SUM($E$103:BX103)</f>
        <v>0</v>
      </c>
      <c r="BY181" s="111">
        <f>-SUM($E$103:BY103)</f>
        <v>0</v>
      </c>
      <c r="BZ181" s="111">
        <f>-SUM($E$103:BZ103)</f>
        <v>0</v>
      </c>
      <c r="CA181" s="111">
        <f>-SUM($E$103:CA103)</f>
        <v>0</v>
      </c>
      <c r="CB181" s="111">
        <f>-SUM($E$103:CB103)</f>
        <v>0</v>
      </c>
      <c r="CC181" s="111">
        <f>-SUM($E$103:CC103)</f>
        <v>0</v>
      </c>
      <c r="CD181" s="111">
        <f>-SUM($E$103:CD103)</f>
        <v>0</v>
      </c>
      <c r="CE181" s="111">
        <f>-SUM($E$103:CE103)</f>
        <v>0</v>
      </c>
      <c r="CF181" s="111">
        <f>-SUM($E$103:CF103)</f>
        <v>0</v>
      </c>
      <c r="CG181" s="111">
        <f>-SUM($E$103:CG103)</f>
        <v>0</v>
      </c>
      <c r="CH181" s="111">
        <f>-SUM($E$103:CH103)</f>
        <v>0</v>
      </c>
      <c r="CI181" s="111">
        <f>-SUM($E$103:CI103)</f>
        <v>0</v>
      </c>
      <c r="CJ181" s="111">
        <f>-SUM($E$103:CJ103)</f>
        <v>0</v>
      </c>
      <c r="CK181" s="111">
        <f>-SUM($E$103:CK103)</f>
        <v>0</v>
      </c>
      <c r="CL181" s="111">
        <f>-SUM($E$103:CL103)</f>
        <v>0</v>
      </c>
      <c r="CM181" s="111">
        <f>-SUM($E$103:CM103)</f>
        <v>0</v>
      </c>
      <c r="CN181" s="111">
        <f>-SUM($E$103:CN103)</f>
        <v>0</v>
      </c>
      <c r="CO181" s="111">
        <f>-SUM($E$103:CO103)</f>
        <v>0</v>
      </c>
      <c r="CP181" s="111">
        <f>-SUM($E$103:CP103)</f>
        <v>0</v>
      </c>
      <c r="CQ181" s="111">
        <f>-SUM($E$103:CQ103)</f>
        <v>0</v>
      </c>
      <c r="CR181" s="111">
        <f>-SUM($E$103:CR103)</f>
        <v>0</v>
      </c>
      <c r="CS181" s="111">
        <f>-SUM($E$103:CS103)</f>
        <v>0</v>
      </c>
      <c r="CT181" s="111">
        <f>-SUM($E$103:CT103)</f>
        <v>0</v>
      </c>
      <c r="CU181" s="111">
        <f>-SUM($E$103:CU103)</f>
        <v>0</v>
      </c>
      <c r="CV181" s="111">
        <f>-SUM($E$103:CV103)</f>
        <v>0</v>
      </c>
      <c r="CW181" s="111">
        <f>-SUM($E$103:CW103)</f>
        <v>0</v>
      </c>
      <c r="CX181" s="111">
        <f>-SUM($E$103:CX103)</f>
        <v>0</v>
      </c>
      <c r="CY181" s="111">
        <f>-SUM($E$103:CY103)</f>
        <v>0</v>
      </c>
      <c r="CZ181" s="111">
        <f>-SUM($E$103:CZ103)</f>
        <v>0</v>
      </c>
      <c r="DA181" s="111">
        <f>-SUM($E$103:DA103)</f>
        <v>0</v>
      </c>
      <c r="DB181" s="111">
        <f>-SUM($E$103:DB103)</f>
        <v>0</v>
      </c>
      <c r="DC181" s="111">
        <f>-SUM($E$103:DC103)</f>
        <v>0</v>
      </c>
      <c r="DD181" s="111">
        <f>-SUM($E$103:DD103)</f>
        <v>0</v>
      </c>
      <c r="DE181" s="111">
        <f>-SUM($E$103:DE103)</f>
        <v>0</v>
      </c>
      <c r="DF181" s="111">
        <f>-SUM($E$103:DF103)</f>
        <v>0</v>
      </c>
      <c r="DG181" s="111">
        <f>-SUM($E$103:DG103)</f>
        <v>0</v>
      </c>
      <c r="DH181" s="111">
        <f>-SUM($E$103:DH103)</f>
        <v>0</v>
      </c>
      <c r="DI181" s="111">
        <f>-SUM($E$103:DI103)</f>
        <v>0</v>
      </c>
      <c r="DJ181" s="111">
        <f>-SUM($E$103:DJ103)</f>
        <v>0</v>
      </c>
      <c r="DK181" s="111">
        <f>-SUM($E$103:DK103)</f>
        <v>0</v>
      </c>
      <c r="DL181" s="111">
        <f>-SUM($E$103:DL103)</f>
        <v>0</v>
      </c>
      <c r="DM181" s="111">
        <f>-SUM($E$103:DM103)</f>
        <v>0</v>
      </c>
      <c r="DN181" s="111">
        <f>-SUM($E$103:DN103)</f>
        <v>0</v>
      </c>
      <c r="DO181" s="111">
        <f>-SUM($E$103:DO103)</f>
        <v>0</v>
      </c>
      <c r="DP181" s="111">
        <f>-SUM($E$103:DP103)</f>
        <v>0</v>
      </c>
      <c r="DQ181" s="111">
        <f>-SUM($E$103:DQ103)</f>
        <v>0</v>
      </c>
      <c r="DR181" s="111">
        <f>-SUM($E$103:DR103)</f>
        <v>0</v>
      </c>
      <c r="DS181" s="111">
        <f>-SUM($E$103:DS103)</f>
        <v>0</v>
      </c>
      <c r="DT181" s="111">
        <f>-SUM($E$103:DT103)</f>
        <v>0</v>
      </c>
    </row>
    <row r="182" spans="2:124" hidden="1" outlineLevel="1" x14ac:dyDescent="0.3">
      <c r="B182" s="114"/>
      <c r="C182" s="118"/>
      <c r="D182" s="115"/>
      <c r="E182" s="110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1"/>
      <c r="BF182" s="111"/>
      <c r="BG182" s="111"/>
      <c r="BH182" s="111"/>
      <c r="BI182" s="111"/>
      <c r="BJ182" s="111"/>
      <c r="BK182" s="111"/>
      <c r="BL182" s="111"/>
      <c r="BM182" s="111"/>
      <c r="BN182" s="111"/>
      <c r="BO182" s="111"/>
      <c r="BP182" s="111"/>
      <c r="BQ182" s="111"/>
      <c r="BR182" s="111"/>
      <c r="BS182" s="111"/>
      <c r="BT182" s="111"/>
      <c r="BU182" s="111"/>
      <c r="BV182" s="111"/>
      <c r="BW182" s="111"/>
      <c r="BX182" s="111"/>
      <c r="BY182" s="111"/>
      <c r="BZ182" s="111"/>
      <c r="CA182" s="111"/>
      <c r="CB182" s="111"/>
      <c r="CC182" s="111"/>
      <c r="CD182" s="111"/>
      <c r="CE182" s="111"/>
      <c r="CF182" s="111"/>
      <c r="CG182" s="111"/>
      <c r="CH182" s="111"/>
      <c r="CI182" s="111"/>
      <c r="CJ182" s="111"/>
      <c r="CK182" s="111"/>
      <c r="CL182" s="111"/>
      <c r="CM182" s="111"/>
      <c r="CN182" s="111"/>
      <c r="CO182" s="111"/>
      <c r="CP182" s="111"/>
      <c r="CQ182" s="111"/>
      <c r="CR182" s="111"/>
      <c r="CS182" s="111"/>
      <c r="CT182" s="111"/>
      <c r="CU182" s="111"/>
      <c r="CV182" s="111"/>
      <c r="CW182" s="111"/>
      <c r="CX182" s="111"/>
      <c r="CY182" s="111"/>
      <c r="CZ182" s="111"/>
      <c r="DA182" s="111"/>
      <c r="DB182" s="111"/>
      <c r="DC182" s="111"/>
      <c r="DD182" s="111"/>
      <c r="DE182" s="111"/>
      <c r="DF182" s="111"/>
      <c r="DG182" s="111"/>
      <c r="DH182" s="111"/>
      <c r="DI182" s="111"/>
      <c r="DJ182" s="111"/>
      <c r="DK182" s="111"/>
      <c r="DL182" s="111"/>
      <c r="DM182" s="111"/>
      <c r="DN182" s="111"/>
      <c r="DO182" s="111"/>
      <c r="DP182" s="111"/>
      <c r="DQ182" s="111"/>
      <c r="DR182" s="111"/>
      <c r="DS182" s="111"/>
      <c r="DT182" s="111"/>
    </row>
    <row r="183" spans="2:124" hidden="1" outlineLevel="1" x14ac:dyDescent="0.3">
      <c r="B183" s="114" t="s">
        <v>545</v>
      </c>
      <c r="C183" s="118"/>
      <c r="D183" s="115"/>
      <c r="E183" s="110">
        <f t="shared" ref="E183:AJ183" si="892">E138</f>
        <v>0</v>
      </c>
      <c r="F183" s="111">
        <f t="shared" si="892"/>
        <v>0</v>
      </c>
      <c r="G183" s="111">
        <f t="shared" si="892"/>
        <v>0</v>
      </c>
      <c r="H183" s="111">
        <f t="shared" si="892"/>
        <v>0</v>
      </c>
      <c r="I183" s="111">
        <f t="shared" si="892"/>
        <v>0</v>
      </c>
      <c r="J183" s="111">
        <f t="shared" si="892"/>
        <v>0</v>
      </c>
      <c r="K183" s="111">
        <f t="shared" si="892"/>
        <v>0</v>
      </c>
      <c r="L183" s="111">
        <f t="shared" si="892"/>
        <v>0</v>
      </c>
      <c r="M183" s="111">
        <f t="shared" si="892"/>
        <v>0</v>
      </c>
      <c r="N183" s="111">
        <f t="shared" si="892"/>
        <v>0</v>
      </c>
      <c r="O183" s="111">
        <f t="shared" si="892"/>
        <v>0</v>
      </c>
      <c r="P183" s="111">
        <f t="shared" si="892"/>
        <v>0</v>
      </c>
      <c r="Q183" s="111">
        <f t="shared" si="892"/>
        <v>0</v>
      </c>
      <c r="R183" s="111">
        <f t="shared" si="892"/>
        <v>0</v>
      </c>
      <c r="S183" s="111">
        <f t="shared" si="892"/>
        <v>0</v>
      </c>
      <c r="T183" s="111">
        <f t="shared" si="892"/>
        <v>0</v>
      </c>
      <c r="U183" s="111">
        <f t="shared" si="892"/>
        <v>0</v>
      </c>
      <c r="V183" s="111">
        <f t="shared" si="892"/>
        <v>0</v>
      </c>
      <c r="W183" s="111">
        <f t="shared" si="892"/>
        <v>0</v>
      </c>
      <c r="X183" s="111">
        <f t="shared" si="892"/>
        <v>0</v>
      </c>
      <c r="Y183" s="111">
        <f t="shared" si="892"/>
        <v>0</v>
      </c>
      <c r="Z183" s="111">
        <f t="shared" si="892"/>
        <v>0</v>
      </c>
      <c r="AA183" s="111">
        <f t="shared" si="892"/>
        <v>0</v>
      </c>
      <c r="AB183" s="111">
        <f t="shared" si="892"/>
        <v>0</v>
      </c>
      <c r="AC183" s="111">
        <f t="shared" si="892"/>
        <v>0</v>
      </c>
      <c r="AD183" s="111">
        <f t="shared" si="892"/>
        <v>0</v>
      </c>
      <c r="AE183" s="111">
        <f t="shared" si="892"/>
        <v>0</v>
      </c>
      <c r="AF183" s="111">
        <f t="shared" si="892"/>
        <v>0</v>
      </c>
      <c r="AG183" s="111">
        <f t="shared" si="892"/>
        <v>0</v>
      </c>
      <c r="AH183" s="111">
        <f t="shared" si="892"/>
        <v>0</v>
      </c>
      <c r="AI183" s="111">
        <f t="shared" si="892"/>
        <v>0</v>
      </c>
      <c r="AJ183" s="111">
        <f t="shared" si="892"/>
        <v>0</v>
      </c>
      <c r="AK183" s="111">
        <f t="shared" ref="AK183:BP183" si="893">AK138</f>
        <v>0</v>
      </c>
      <c r="AL183" s="111">
        <f t="shared" si="893"/>
        <v>0</v>
      </c>
      <c r="AM183" s="111">
        <f t="shared" si="893"/>
        <v>0</v>
      </c>
      <c r="AN183" s="111">
        <f t="shared" si="893"/>
        <v>0</v>
      </c>
      <c r="AO183" s="111">
        <f t="shared" si="893"/>
        <v>0</v>
      </c>
      <c r="AP183" s="111">
        <f t="shared" si="893"/>
        <v>0</v>
      </c>
      <c r="AQ183" s="111">
        <f t="shared" si="893"/>
        <v>0</v>
      </c>
      <c r="AR183" s="111">
        <f t="shared" si="893"/>
        <v>0</v>
      </c>
      <c r="AS183" s="111">
        <f t="shared" si="893"/>
        <v>0</v>
      </c>
      <c r="AT183" s="111">
        <f t="shared" si="893"/>
        <v>0</v>
      </c>
      <c r="AU183" s="111">
        <f t="shared" si="893"/>
        <v>0</v>
      </c>
      <c r="AV183" s="111">
        <f t="shared" si="893"/>
        <v>0</v>
      </c>
      <c r="AW183" s="111">
        <f t="shared" si="893"/>
        <v>0</v>
      </c>
      <c r="AX183" s="111">
        <f t="shared" si="893"/>
        <v>0</v>
      </c>
      <c r="AY183" s="111">
        <f t="shared" si="893"/>
        <v>0</v>
      </c>
      <c r="AZ183" s="111">
        <f t="shared" si="893"/>
        <v>0</v>
      </c>
      <c r="BA183" s="111">
        <f t="shared" si="893"/>
        <v>0</v>
      </c>
      <c r="BB183" s="111">
        <f t="shared" si="893"/>
        <v>0</v>
      </c>
      <c r="BC183" s="111">
        <f t="shared" si="893"/>
        <v>0</v>
      </c>
      <c r="BD183" s="111">
        <f t="shared" si="893"/>
        <v>0</v>
      </c>
      <c r="BE183" s="111">
        <f t="shared" si="893"/>
        <v>0</v>
      </c>
      <c r="BF183" s="111">
        <f t="shared" si="893"/>
        <v>0</v>
      </c>
      <c r="BG183" s="111">
        <f t="shared" si="893"/>
        <v>0</v>
      </c>
      <c r="BH183" s="111">
        <f t="shared" si="893"/>
        <v>0</v>
      </c>
      <c r="BI183" s="111">
        <f t="shared" si="893"/>
        <v>0</v>
      </c>
      <c r="BJ183" s="111">
        <f t="shared" si="893"/>
        <v>0</v>
      </c>
      <c r="BK183" s="111">
        <f t="shared" si="893"/>
        <v>0</v>
      </c>
      <c r="BL183" s="111">
        <f t="shared" si="893"/>
        <v>0</v>
      </c>
      <c r="BM183" s="111">
        <f t="shared" si="893"/>
        <v>0</v>
      </c>
      <c r="BN183" s="111">
        <f t="shared" si="893"/>
        <v>0</v>
      </c>
      <c r="BO183" s="111">
        <f t="shared" si="893"/>
        <v>0</v>
      </c>
      <c r="BP183" s="111">
        <f t="shared" si="893"/>
        <v>0</v>
      </c>
      <c r="BQ183" s="111">
        <f t="shared" ref="BQ183:CV183" si="894">BQ138</f>
        <v>0</v>
      </c>
      <c r="BR183" s="111">
        <f t="shared" si="894"/>
        <v>0</v>
      </c>
      <c r="BS183" s="111">
        <f t="shared" si="894"/>
        <v>0</v>
      </c>
      <c r="BT183" s="111">
        <f t="shared" si="894"/>
        <v>0</v>
      </c>
      <c r="BU183" s="111">
        <f t="shared" si="894"/>
        <v>0</v>
      </c>
      <c r="BV183" s="111">
        <f t="shared" si="894"/>
        <v>0</v>
      </c>
      <c r="BW183" s="111">
        <f t="shared" si="894"/>
        <v>0</v>
      </c>
      <c r="BX183" s="111">
        <f t="shared" si="894"/>
        <v>0</v>
      </c>
      <c r="BY183" s="111">
        <f t="shared" si="894"/>
        <v>0</v>
      </c>
      <c r="BZ183" s="111">
        <f t="shared" si="894"/>
        <v>0</v>
      </c>
      <c r="CA183" s="111">
        <f t="shared" si="894"/>
        <v>0</v>
      </c>
      <c r="CB183" s="111">
        <f t="shared" si="894"/>
        <v>0</v>
      </c>
      <c r="CC183" s="111">
        <f t="shared" si="894"/>
        <v>0</v>
      </c>
      <c r="CD183" s="111">
        <f t="shared" si="894"/>
        <v>0</v>
      </c>
      <c r="CE183" s="111">
        <f t="shared" si="894"/>
        <v>0</v>
      </c>
      <c r="CF183" s="111">
        <f t="shared" si="894"/>
        <v>0</v>
      </c>
      <c r="CG183" s="111">
        <f t="shared" si="894"/>
        <v>0</v>
      </c>
      <c r="CH183" s="111">
        <f t="shared" si="894"/>
        <v>0</v>
      </c>
      <c r="CI183" s="111">
        <f t="shared" si="894"/>
        <v>0</v>
      </c>
      <c r="CJ183" s="111">
        <f t="shared" si="894"/>
        <v>0</v>
      </c>
      <c r="CK183" s="111">
        <f t="shared" si="894"/>
        <v>0</v>
      </c>
      <c r="CL183" s="111">
        <f t="shared" si="894"/>
        <v>0</v>
      </c>
      <c r="CM183" s="111">
        <f t="shared" si="894"/>
        <v>0</v>
      </c>
      <c r="CN183" s="111">
        <f t="shared" si="894"/>
        <v>0</v>
      </c>
      <c r="CO183" s="111">
        <f t="shared" si="894"/>
        <v>0</v>
      </c>
      <c r="CP183" s="111">
        <f t="shared" si="894"/>
        <v>0</v>
      </c>
      <c r="CQ183" s="111">
        <f t="shared" si="894"/>
        <v>0</v>
      </c>
      <c r="CR183" s="111">
        <f t="shared" si="894"/>
        <v>0</v>
      </c>
      <c r="CS183" s="111">
        <f t="shared" si="894"/>
        <v>0</v>
      </c>
      <c r="CT183" s="111">
        <f t="shared" si="894"/>
        <v>0</v>
      </c>
      <c r="CU183" s="111">
        <f t="shared" si="894"/>
        <v>0</v>
      </c>
      <c r="CV183" s="111">
        <f t="shared" si="894"/>
        <v>0</v>
      </c>
      <c r="CW183" s="111">
        <f t="shared" ref="CW183:DT183" si="895">CW138</f>
        <v>0</v>
      </c>
      <c r="CX183" s="111">
        <f t="shared" si="895"/>
        <v>0</v>
      </c>
      <c r="CY183" s="111">
        <f t="shared" si="895"/>
        <v>0</v>
      </c>
      <c r="CZ183" s="111">
        <f t="shared" si="895"/>
        <v>0</v>
      </c>
      <c r="DA183" s="111">
        <f t="shared" si="895"/>
        <v>0</v>
      </c>
      <c r="DB183" s="111">
        <f t="shared" si="895"/>
        <v>0</v>
      </c>
      <c r="DC183" s="111">
        <f t="shared" si="895"/>
        <v>0</v>
      </c>
      <c r="DD183" s="111">
        <f t="shared" si="895"/>
        <v>0</v>
      </c>
      <c r="DE183" s="111">
        <f t="shared" si="895"/>
        <v>0</v>
      </c>
      <c r="DF183" s="111">
        <f t="shared" si="895"/>
        <v>0</v>
      </c>
      <c r="DG183" s="111">
        <f t="shared" si="895"/>
        <v>0</v>
      </c>
      <c r="DH183" s="111">
        <f t="shared" si="895"/>
        <v>0</v>
      </c>
      <c r="DI183" s="111">
        <f t="shared" si="895"/>
        <v>0</v>
      </c>
      <c r="DJ183" s="111">
        <f t="shared" si="895"/>
        <v>0</v>
      </c>
      <c r="DK183" s="111">
        <f t="shared" si="895"/>
        <v>0</v>
      </c>
      <c r="DL183" s="111">
        <f t="shared" si="895"/>
        <v>0</v>
      </c>
      <c r="DM183" s="111">
        <f t="shared" si="895"/>
        <v>0</v>
      </c>
      <c r="DN183" s="111">
        <f t="shared" si="895"/>
        <v>0</v>
      </c>
      <c r="DO183" s="111">
        <f t="shared" si="895"/>
        <v>0</v>
      </c>
      <c r="DP183" s="111">
        <f t="shared" si="895"/>
        <v>0</v>
      </c>
      <c r="DQ183" s="111">
        <f t="shared" si="895"/>
        <v>0</v>
      </c>
      <c r="DR183" s="111">
        <f t="shared" si="895"/>
        <v>0</v>
      </c>
      <c r="DS183" s="111">
        <f t="shared" si="895"/>
        <v>0</v>
      </c>
      <c r="DT183" s="111">
        <f t="shared" si="895"/>
        <v>0</v>
      </c>
    </row>
    <row r="184" spans="2:124" hidden="1" outlineLevel="1" x14ac:dyDescent="0.3">
      <c r="B184" s="114" t="s">
        <v>546</v>
      </c>
      <c r="C184" s="118"/>
      <c r="D184" s="115"/>
      <c r="E184" s="110">
        <f>Overview!$L$28-E183</f>
        <v>0</v>
      </c>
      <c r="F184" s="111">
        <f>Overview!$L$28-F183</f>
        <v>0</v>
      </c>
      <c r="G184" s="111">
        <f>Overview!$L$28-G183</f>
        <v>0</v>
      </c>
      <c r="H184" s="111">
        <f>Overview!$L$28-H183</f>
        <v>0</v>
      </c>
      <c r="I184" s="111">
        <f>Overview!$L$28-I183</f>
        <v>0</v>
      </c>
      <c r="J184" s="111">
        <f>Overview!$L$28-J183</f>
        <v>0</v>
      </c>
      <c r="K184" s="111">
        <f>Overview!$L$28-K183</f>
        <v>0</v>
      </c>
      <c r="L184" s="111">
        <f>Overview!$L$28-L183</f>
        <v>0</v>
      </c>
      <c r="M184" s="111">
        <f>Overview!$L$28-M183</f>
        <v>0</v>
      </c>
      <c r="N184" s="111">
        <f>Overview!$L$28-N183</f>
        <v>0</v>
      </c>
      <c r="O184" s="111">
        <f>Overview!$L$28-O183</f>
        <v>0</v>
      </c>
      <c r="P184" s="111">
        <f>Overview!$L$28-P183</f>
        <v>0</v>
      </c>
      <c r="Q184" s="111">
        <f>Overview!$L$28-Q183</f>
        <v>0</v>
      </c>
      <c r="R184" s="111">
        <f>Overview!$L$28-R183</f>
        <v>0</v>
      </c>
      <c r="S184" s="111">
        <f>Overview!$L$28-S183</f>
        <v>0</v>
      </c>
      <c r="T184" s="111">
        <f>Overview!$L$28-T183</f>
        <v>0</v>
      </c>
      <c r="U184" s="111">
        <f>Overview!$L$28-U183</f>
        <v>0</v>
      </c>
      <c r="V184" s="111">
        <f>Overview!$L$28-V183</f>
        <v>0</v>
      </c>
      <c r="W184" s="111">
        <f>Overview!$L$28-W183</f>
        <v>0</v>
      </c>
      <c r="X184" s="111">
        <f>Overview!$L$28-X183</f>
        <v>0</v>
      </c>
      <c r="Y184" s="111">
        <f>Overview!$L$28-Y183</f>
        <v>0</v>
      </c>
      <c r="Z184" s="111">
        <f>Overview!$L$28-Z183</f>
        <v>0</v>
      </c>
      <c r="AA184" s="111">
        <f>Overview!$L$28-AA183</f>
        <v>0</v>
      </c>
      <c r="AB184" s="111">
        <f>Overview!$L$28-AB183</f>
        <v>0</v>
      </c>
      <c r="AC184" s="111">
        <f>Overview!$L$28-AC183</f>
        <v>0</v>
      </c>
      <c r="AD184" s="111">
        <f>Overview!$L$28-AD183</f>
        <v>0</v>
      </c>
      <c r="AE184" s="111">
        <f>Overview!$L$28-AE183</f>
        <v>0</v>
      </c>
      <c r="AF184" s="111">
        <f>Overview!$L$28-AF183</f>
        <v>0</v>
      </c>
      <c r="AG184" s="111">
        <f>Overview!$L$28-AG183</f>
        <v>0</v>
      </c>
      <c r="AH184" s="111">
        <f>Overview!$L$28-AH183</f>
        <v>0</v>
      </c>
      <c r="AI184" s="111">
        <f>Overview!$L$28-AI183</f>
        <v>0</v>
      </c>
      <c r="AJ184" s="111">
        <f>Overview!$L$28-AJ183</f>
        <v>0</v>
      </c>
      <c r="AK184" s="111">
        <f>Overview!$L$28-AK183</f>
        <v>0</v>
      </c>
      <c r="AL184" s="111">
        <f>Overview!$L$28-AL183</f>
        <v>0</v>
      </c>
      <c r="AM184" s="111">
        <f>Overview!$L$28-AM183</f>
        <v>0</v>
      </c>
      <c r="AN184" s="111">
        <f>Overview!$L$28-AN183</f>
        <v>0</v>
      </c>
      <c r="AO184" s="111">
        <f>Overview!$L$28-AO183</f>
        <v>0</v>
      </c>
      <c r="AP184" s="111">
        <f>Overview!$L$28-AP183</f>
        <v>0</v>
      </c>
      <c r="AQ184" s="111">
        <f>Overview!$L$28-AQ183</f>
        <v>0</v>
      </c>
      <c r="AR184" s="111">
        <f>Overview!$L$28-AR183</f>
        <v>0</v>
      </c>
      <c r="AS184" s="111">
        <f>Overview!$L$28-AS183</f>
        <v>0</v>
      </c>
      <c r="AT184" s="111">
        <f>Overview!$L$28-AT183</f>
        <v>0</v>
      </c>
      <c r="AU184" s="111">
        <f>Overview!$L$28-AU183</f>
        <v>0</v>
      </c>
      <c r="AV184" s="111">
        <f>Overview!$L$28-AV183</f>
        <v>0</v>
      </c>
      <c r="AW184" s="111">
        <f>Overview!$L$28-AW183</f>
        <v>0</v>
      </c>
      <c r="AX184" s="111">
        <f>Overview!$L$28-AX183</f>
        <v>0</v>
      </c>
      <c r="AY184" s="111">
        <f>Overview!$L$28-AY183</f>
        <v>0</v>
      </c>
      <c r="AZ184" s="111">
        <f>Overview!$L$28-AZ183</f>
        <v>0</v>
      </c>
      <c r="BA184" s="111">
        <f>Overview!$L$28-BA183</f>
        <v>0</v>
      </c>
      <c r="BB184" s="111">
        <f>Overview!$L$28-BB183</f>
        <v>0</v>
      </c>
      <c r="BC184" s="111">
        <f>Overview!$L$28-BC183</f>
        <v>0</v>
      </c>
      <c r="BD184" s="111">
        <f>Overview!$L$28-BD183</f>
        <v>0</v>
      </c>
      <c r="BE184" s="111">
        <f>Overview!$L$28-BE183</f>
        <v>0</v>
      </c>
      <c r="BF184" s="111">
        <f>Overview!$L$28-BF183</f>
        <v>0</v>
      </c>
      <c r="BG184" s="111">
        <f>Overview!$L$28-BG183</f>
        <v>0</v>
      </c>
      <c r="BH184" s="111">
        <f>Overview!$L$28-BH183</f>
        <v>0</v>
      </c>
      <c r="BI184" s="111">
        <f>Overview!$L$28-BI183</f>
        <v>0</v>
      </c>
      <c r="BJ184" s="111">
        <f>Overview!$L$28-BJ183</f>
        <v>0</v>
      </c>
      <c r="BK184" s="111">
        <f>Overview!$L$28-BK183</f>
        <v>0</v>
      </c>
      <c r="BL184" s="111">
        <f>Overview!$L$28-BL183</f>
        <v>0</v>
      </c>
      <c r="BM184" s="111">
        <f>Overview!$L$28-BM183</f>
        <v>0</v>
      </c>
      <c r="BN184" s="111">
        <f>Overview!$L$28-BN183</f>
        <v>0</v>
      </c>
      <c r="BO184" s="111">
        <f>Overview!$L$28-BO183</f>
        <v>0</v>
      </c>
      <c r="BP184" s="111">
        <f>Overview!$L$28-BP183</f>
        <v>0</v>
      </c>
      <c r="BQ184" s="111">
        <f>Overview!$L$28-BQ183</f>
        <v>0</v>
      </c>
      <c r="BR184" s="111">
        <f>Overview!$L$28-BR183</f>
        <v>0</v>
      </c>
      <c r="BS184" s="111">
        <f>Overview!$L$28-BS183</f>
        <v>0</v>
      </c>
      <c r="BT184" s="111">
        <f>Overview!$L$28-BT183</f>
        <v>0</v>
      </c>
      <c r="BU184" s="111">
        <f>Overview!$L$28-BU183</f>
        <v>0</v>
      </c>
      <c r="BV184" s="111">
        <f>Overview!$L$28-BV183</f>
        <v>0</v>
      </c>
      <c r="BW184" s="111">
        <f>Overview!$L$28-BW183</f>
        <v>0</v>
      </c>
      <c r="BX184" s="111">
        <f>Overview!$L$28-BX183</f>
        <v>0</v>
      </c>
      <c r="BY184" s="111">
        <f>Overview!$L$28-BY183</f>
        <v>0</v>
      </c>
      <c r="BZ184" s="111">
        <f>Overview!$L$28-BZ183</f>
        <v>0</v>
      </c>
      <c r="CA184" s="111">
        <f>Overview!$L$28-CA183</f>
        <v>0</v>
      </c>
      <c r="CB184" s="111">
        <f>Overview!$L$28-CB183</f>
        <v>0</v>
      </c>
      <c r="CC184" s="111">
        <f>Overview!$L$28-CC183</f>
        <v>0</v>
      </c>
      <c r="CD184" s="111">
        <f>Overview!$L$28-CD183</f>
        <v>0</v>
      </c>
      <c r="CE184" s="111">
        <f>Overview!$L$28-CE183</f>
        <v>0</v>
      </c>
      <c r="CF184" s="111">
        <f>Overview!$L$28-CF183</f>
        <v>0</v>
      </c>
      <c r="CG184" s="111">
        <f>Overview!$L$28-CG183</f>
        <v>0</v>
      </c>
      <c r="CH184" s="111">
        <f>Overview!$L$28-CH183</f>
        <v>0</v>
      </c>
      <c r="CI184" s="111">
        <f>Overview!$L$28-CI183</f>
        <v>0</v>
      </c>
      <c r="CJ184" s="111">
        <f>Overview!$L$28-CJ183</f>
        <v>0</v>
      </c>
      <c r="CK184" s="111">
        <f>Overview!$L$28-CK183</f>
        <v>0</v>
      </c>
      <c r="CL184" s="111">
        <f>Overview!$L$28-CL183</f>
        <v>0</v>
      </c>
      <c r="CM184" s="111">
        <f>Overview!$L$28-CM183</f>
        <v>0</v>
      </c>
      <c r="CN184" s="111">
        <f>Overview!$L$28-CN183</f>
        <v>0</v>
      </c>
      <c r="CO184" s="111">
        <f>Overview!$L$28-CO183</f>
        <v>0</v>
      </c>
      <c r="CP184" s="111">
        <f>Overview!$L$28-CP183</f>
        <v>0</v>
      </c>
      <c r="CQ184" s="111">
        <f>Overview!$L$28-CQ183</f>
        <v>0</v>
      </c>
      <c r="CR184" s="111">
        <f>Overview!$L$28-CR183</f>
        <v>0</v>
      </c>
      <c r="CS184" s="111">
        <f>Overview!$L$28-CS183</f>
        <v>0</v>
      </c>
      <c r="CT184" s="111">
        <f>Overview!$L$28-CT183</f>
        <v>0</v>
      </c>
      <c r="CU184" s="111">
        <f>Overview!$L$28-CU183</f>
        <v>0</v>
      </c>
      <c r="CV184" s="111">
        <f>Overview!$L$28-CV183</f>
        <v>0</v>
      </c>
      <c r="CW184" s="111">
        <f>Overview!$L$28-CW183</f>
        <v>0</v>
      </c>
      <c r="CX184" s="111">
        <f>Overview!$L$28-CX183</f>
        <v>0</v>
      </c>
      <c r="CY184" s="111">
        <f>Overview!$L$28-CY183</f>
        <v>0</v>
      </c>
      <c r="CZ184" s="111">
        <f>Overview!$L$28-CZ183</f>
        <v>0</v>
      </c>
      <c r="DA184" s="111">
        <f>Overview!$L$28-DA183</f>
        <v>0</v>
      </c>
      <c r="DB184" s="111">
        <f>Overview!$L$28-DB183</f>
        <v>0</v>
      </c>
      <c r="DC184" s="111">
        <f>Overview!$L$28-DC183</f>
        <v>0</v>
      </c>
      <c r="DD184" s="111">
        <f>Overview!$L$28-DD183</f>
        <v>0</v>
      </c>
      <c r="DE184" s="111">
        <f>Overview!$L$28-DE183</f>
        <v>0</v>
      </c>
      <c r="DF184" s="111">
        <f>Overview!$L$28-DF183</f>
        <v>0</v>
      </c>
      <c r="DG184" s="111">
        <f>Overview!$L$28-DG183</f>
        <v>0</v>
      </c>
      <c r="DH184" s="111">
        <f>Overview!$L$28-DH183</f>
        <v>0</v>
      </c>
      <c r="DI184" s="111">
        <f>Overview!$L$28-DI183</f>
        <v>0</v>
      </c>
      <c r="DJ184" s="111">
        <f>Overview!$L$28-DJ183</f>
        <v>0</v>
      </c>
      <c r="DK184" s="111">
        <f>Overview!$L$28-DK183</f>
        <v>0</v>
      </c>
      <c r="DL184" s="111">
        <f>Overview!$L$28-DL183</f>
        <v>0</v>
      </c>
      <c r="DM184" s="111">
        <f>Overview!$L$28-DM183</f>
        <v>0</v>
      </c>
      <c r="DN184" s="111">
        <f>Overview!$L$28-DN183</f>
        <v>0</v>
      </c>
      <c r="DO184" s="111">
        <f>Overview!$L$28-DO183</f>
        <v>0</v>
      </c>
      <c r="DP184" s="111">
        <f>Overview!$L$28-DP183</f>
        <v>0</v>
      </c>
      <c r="DQ184" s="111">
        <f>Overview!$L$28-DQ183</f>
        <v>0</v>
      </c>
      <c r="DR184" s="111">
        <f>Overview!$L$28-DR183</f>
        <v>0</v>
      </c>
      <c r="DS184" s="111">
        <f>Overview!$L$28-DS183</f>
        <v>0</v>
      </c>
      <c r="DT184" s="111">
        <f>Overview!$L$28-DT183</f>
        <v>0</v>
      </c>
    </row>
    <row r="185" spans="2:124" hidden="1" outlineLevel="1" x14ac:dyDescent="0.3">
      <c r="B185" s="114" t="s">
        <v>548</v>
      </c>
      <c r="C185" s="118"/>
      <c r="D185" s="115"/>
      <c r="E185" s="110" t="e">
        <f t="shared" ref="E185:AJ185" si="896">MIN((($D$88+$D$77+$D$62+$D$50+$D$40-$D$103)/$E$184)*E183,(E180+E181))</f>
        <v>#DIV/0!</v>
      </c>
      <c r="F185" s="111" t="e">
        <f t="shared" si="896"/>
        <v>#DIV/0!</v>
      </c>
      <c r="G185" s="111" t="e">
        <f t="shared" si="896"/>
        <v>#DIV/0!</v>
      </c>
      <c r="H185" s="111" t="e">
        <f t="shared" si="896"/>
        <v>#DIV/0!</v>
      </c>
      <c r="I185" s="111" t="e">
        <f t="shared" si="896"/>
        <v>#DIV/0!</v>
      </c>
      <c r="J185" s="111" t="e">
        <f t="shared" si="896"/>
        <v>#DIV/0!</v>
      </c>
      <c r="K185" s="111" t="e">
        <f t="shared" si="896"/>
        <v>#DIV/0!</v>
      </c>
      <c r="L185" s="111" t="e">
        <f t="shared" si="896"/>
        <v>#DIV/0!</v>
      </c>
      <c r="M185" s="111" t="e">
        <f t="shared" si="896"/>
        <v>#DIV/0!</v>
      </c>
      <c r="N185" s="111" t="e">
        <f t="shared" si="896"/>
        <v>#DIV/0!</v>
      </c>
      <c r="O185" s="111" t="e">
        <f t="shared" si="896"/>
        <v>#DIV/0!</v>
      </c>
      <c r="P185" s="111" t="e">
        <f t="shared" si="896"/>
        <v>#DIV/0!</v>
      </c>
      <c r="Q185" s="111" t="e">
        <f t="shared" si="896"/>
        <v>#DIV/0!</v>
      </c>
      <c r="R185" s="111" t="e">
        <f t="shared" si="896"/>
        <v>#DIV/0!</v>
      </c>
      <c r="S185" s="111" t="e">
        <f t="shared" si="896"/>
        <v>#DIV/0!</v>
      </c>
      <c r="T185" s="111" t="e">
        <f t="shared" si="896"/>
        <v>#DIV/0!</v>
      </c>
      <c r="U185" s="111" t="e">
        <f t="shared" si="896"/>
        <v>#DIV/0!</v>
      </c>
      <c r="V185" s="111" t="e">
        <f t="shared" si="896"/>
        <v>#DIV/0!</v>
      </c>
      <c r="W185" s="111" t="e">
        <f t="shared" si="896"/>
        <v>#DIV/0!</v>
      </c>
      <c r="X185" s="111" t="e">
        <f t="shared" si="896"/>
        <v>#DIV/0!</v>
      </c>
      <c r="Y185" s="111" t="e">
        <f t="shared" si="896"/>
        <v>#DIV/0!</v>
      </c>
      <c r="Z185" s="111" t="e">
        <f t="shared" si="896"/>
        <v>#DIV/0!</v>
      </c>
      <c r="AA185" s="111" t="e">
        <f t="shared" si="896"/>
        <v>#DIV/0!</v>
      </c>
      <c r="AB185" s="111" t="e">
        <f t="shared" si="896"/>
        <v>#DIV/0!</v>
      </c>
      <c r="AC185" s="111" t="e">
        <f t="shared" si="896"/>
        <v>#DIV/0!</v>
      </c>
      <c r="AD185" s="111" t="e">
        <f t="shared" si="896"/>
        <v>#DIV/0!</v>
      </c>
      <c r="AE185" s="111" t="e">
        <f t="shared" si="896"/>
        <v>#DIV/0!</v>
      </c>
      <c r="AF185" s="111" t="e">
        <f t="shared" si="896"/>
        <v>#DIV/0!</v>
      </c>
      <c r="AG185" s="111" t="e">
        <f t="shared" si="896"/>
        <v>#DIV/0!</v>
      </c>
      <c r="AH185" s="111" t="e">
        <f t="shared" si="896"/>
        <v>#DIV/0!</v>
      </c>
      <c r="AI185" s="111" t="e">
        <f t="shared" si="896"/>
        <v>#DIV/0!</v>
      </c>
      <c r="AJ185" s="111" t="e">
        <f t="shared" si="896"/>
        <v>#DIV/0!</v>
      </c>
      <c r="AK185" s="111" t="e">
        <f t="shared" ref="AK185:BP185" si="897">MIN((($D$88+$D$77+$D$62+$D$50+$D$40-$D$103)/$E$184)*AK183,(AK180+AK181))</f>
        <v>#DIV/0!</v>
      </c>
      <c r="AL185" s="111" t="e">
        <f t="shared" si="897"/>
        <v>#DIV/0!</v>
      </c>
      <c r="AM185" s="111" t="e">
        <f t="shared" si="897"/>
        <v>#DIV/0!</v>
      </c>
      <c r="AN185" s="111" t="e">
        <f t="shared" si="897"/>
        <v>#DIV/0!</v>
      </c>
      <c r="AO185" s="111" t="e">
        <f t="shared" si="897"/>
        <v>#DIV/0!</v>
      </c>
      <c r="AP185" s="111" t="e">
        <f t="shared" si="897"/>
        <v>#DIV/0!</v>
      </c>
      <c r="AQ185" s="111" t="e">
        <f t="shared" si="897"/>
        <v>#DIV/0!</v>
      </c>
      <c r="AR185" s="111" t="e">
        <f t="shared" si="897"/>
        <v>#DIV/0!</v>
      </c>
      <c r="AS185" s="111" t="e">
        <f t="shared" si="897"/>
        <v>#DIV/0!</v>
      </c>
      <c r="AT185" s="111" t="e">
        <f t="shared" si="897"/>
        <v>#DIV/0!</v>
      </c>
      <c r="AU185" s="111" t="e">
        <f t="shared" si="897"/>
        <v>#DIV/0!</v>
      </c>
      <c r="AV185" s="111" t="e">
        <f t="shared" si="897"/>
        <v>#DIV/0!</v>
      </c>
      <c r="AW185" s="111" t="e">
        <f t="shared" si="897"/>
        <v>#DIV/0!</v>
      </c>
      <c r="AX185" s="111" t="e">
        <f t="shared" si="897"/>
        <v>#DIV/0!</v>
      </c>
      <c r="AY185" s="111" t="e">
        <f t="shared" si="897"/>
        <v>#DIV/0!</v>
      </c>
      <c r="AZ185" s="111" t="e">
        <f t="shared" si="897"/>
        <v>#DIV/0!</v>
      </c>
      <c r="BA185" s="111" t="e">
        <f t="shared" si="897"/>
        <v>#DIV/0!</v>
      </c>
      <c r="BB185" s="111" t="e">
        <f t="shared" si="897"/>
        <v>#DIV/0!</v>
      </c>
      <c r="BC185" s="111" t="e">
        <f t="shared" si="897"/>
        <v>#DIV/0!</v>
      </c>
      <c r="BD185" s="111" t="e">
        <f t="shared" si="897"/>
        <v>#DIV/0!</v>
      </c>
      <c r="BE185" s="111" t="e">
        <f t="shared" si="897"/>
        <v>#DIV/0!</v>
      </c>
      <c r="BF185" s="111" t="e">
        <f t="shared" si="897"/>
        <v>#DIV/0!</v>
      </c>
      <c r="BG185" s="111" t="e">
        <f t="shared" si="897"/>
        <v>#DIV/0!</v>
      </c>
      <c r="BH185" s="111" t="e">
        <f t="shared" si="897"/>
        <v>#DIV/0!</v>
      </c>
      <c r="BI185" s="111" t="e">
        <f t="shared" si="897"/>
        <v>#DIV/0!</v>
      </c>
      <c r="BJ185" s="111" t="e">
        <f t="shared" si="897"/>
        <v>#DIV/0!</v>
      </c>
      <c r="BK185" s="111" t="e">
        <f t="shared" si="897"/>
        <v>#DIV/0!</v>
      </c>
      <c r="BL185" s="111" t="e">
        <f t="shared" si="897"/>
        <v>#DIV/0!</v>
      </c>
      <c r="BM185" s="111" t="e">
        <f t="shared" si="897"/>
        <v>#DIV/0!</v>
      </c>
      <c r="BN185" s="111" t="e">
        <f t="shared" si="897"/>
        <v>#DIV/0!</v>
      </c>
      <c r="BO185" s="111" t="e">
        <f t="shared" si="897"/>
        <v>#DIV/0!</v>
      </c>
      <c r="BP185" s="111" t="e">
        <f t="shared" si="897"/>
        <v>#DIV/0!</v>
      </c>
      <c r="BQ185" s="111" t="e">
        <f t="shared" ref="BQ185:CV185" si="898">MIN((($D$88+$D$77+$D$62+$D$50+$D$40-$D$103)/$E$184)*BQ183,(BQ180+BQ181))</f>
        <v>#DIV/0!</v>
      </c>
      <c r="BR185" s="111" t="e">
        <f t="shared" si="898"/>
        <v>#DIV/0!</v>
      </c>
      <c r="BS185" s="111" t="e">
        <f t="shared" si="898"/>
        <v>#DIV/0!</v>
      </c>
      <c r="BT185" s="111" t="e">
        <f t="shared" si="898"/>
        <v>#DIV/0!</v>
      </c>
      <c r="BU185" s="111" t="e">
        <f t="shared" si="898"/>
        <v>#DIV/0!</v>
      </c>
      <c r="BV185" s="111" t="e">
        <f t="shared" si="898"/>
        <v>#DIV/0!</v>
      </c>
      <c r="BW185" s="111" t="e">
        <f t="shared" si="898"/>
        <v>#DIV/0!</v>
      </c>
      <c r="BX185" s="111" t="e">
        <f t="shared" si="898"/>
        <v>#DIV/0!</v>
      </c>
      <c r="BY185" s="111" t="e">
        <f t="shared" si="898"/>
        <v>#DIV/0!</v>
      </c>
      <c r="BZ185" s="111" t="e">
        <f t="shared" si="898"/>
        <v>#DIV/0!</v>
      </c>
      <c r="CA185" s="111" t="e">
        <f t="shared" si="898"/>
        <v>#DIV/0!</v>
      </c>
      <c r="CB185" s="111" t="e">
        <f t="shared" si="898"/>
        <v>#DIV/0!</v>
      </c>
      <c r="CC185" s="111" t="e">
        <f t="shared" si="898"/>
        <v>#DIV/0!</v>
      </c>
      <c r="CD185" s="111" t="e">
        <f t="shared" si="898"/>
        <v>#DIV/0!</v>
      </c>
      <c r="CE185" s="111" t="e">
        <f t="shared" si="898"/>
        <v>#DIV/0!</v>
      </c>
      <c r="CF185" s="111" t="e">
        <f t="shared" si="898"/>
        <v>#DIV/0!</v>
      </c>
      <c r="CG185" s="111" t="e">
        <f t="shared" si="898"/>
        <v>#DIV/0!</v>
      </c>
      <c r="CH185" s="111" t="e">
        <f t="shared" si="898"/>
        <v>#DIV/0!</v>
      </c>
      <c r="CI185" s="111" t="e">
        <f t="shared" si="898"/>
        <v>#DIV/0!</v>
      </c>
      <c r="CJ185" s="111" t="e">
        <f t="shared" si="898"/>
        <v>#DIV/0!</v>
      </c>
      <c r="CK185" s="111" t="e">
        <f t="shared" si="898"/>
        <v>#DIV/0!</v>
      </c>
      <c r="CL185" s="111" t="e">
        <f t="shared" si="898"/>
        <v>#DIV/0!</v>
      </c>
      <c r="CM185" s="111" t="e">
        <f t="shared" si="898"/>
        <v>#DIV/0!</v>
      </c>
      <c r="CN185" s="111" t="e">
        <f t="shared" si="898"/>
        <v>#DIV/0!</v>
      </c>
      <c r="CO185" s="111" t="e">
        <f t="shared" si="898"/>
        <v>#DIV/0!</v>
      </c>
      <c r="CP185" s="111" t="e">
        <f t="shared" si="898"/>
        <v>#DIV/0!</v>
      </c>
      <c r="CQ185" s="111" t="e">
        <f t="shared" si="898"/>
        <v>#DIV/0!</v>
      </c>
      <c r="CR185" s="111" t="e">
        <f t="shared" si="898"/>
        <v>#DIV/0!</v>
      </c>
      <c r="CS185" s="111" t="e">
        <f t="shared" si="898"/>
        <v>#DIV/0!</v>
      </c>
      <c r="CT185" s="111" t="e">
        <f t="shared" si="898"/>
        <v>#DIV/0!</v>
      </c>
      <c r="CU185" s="111" t="e">
        <f t="shared" si="898"/>
        <v>#DIV/0!</v>
      </c>
      <c r="CV185" s="111" t="e">
        <f t="shared" si="898"/>
        <v>#DIV/0!</v>
      </c>
      <c r="CW185" s="111" t="e">
        <f t="shared" ref="CW185:DT185" si="899">MIN((($D$88+$D$77+$D$62+$D$50+$D$40-$D$103)/$E$184)*CW183,(CW180+CW181))</f>
        <v>#DIV/0!</v>
      </c>
      <c r="CX185" s="111" t="e">
        <f t="shared" si="899"/>
        <v>#DIV/0!</v>
      </c>
      <c r="CY185" s="111" t="e">
        <f t="shared" si="899"/>
        <v>#DIV/0!</v>
      </c>
      <c r="CZ185" s="111" t="e">
        <f t="shared" si="899"/>
        <v>#DIV/0!</v>
      </c>
      <c r="DA185" s="111" t="e">
        <f t="shared" si="899"/>
        <v>#DIV/0!</v>
      </c>
      <c r="DB185" s="111" t="e">
        <f t="shared" si="899"/>
        <v>#DIV/0!</v>
      </c>
      <c r="DC185" s="111" t="e">
        <f t="shared" si="899"/>
        <v>#DIV/0!</v>
      </c>
      <c r="DD185" s="111" t="e">
        <f t="shared" si="899"/>
        <v>#DIV/0!</v>
      </c>
      <c r="DE185" s="111" t="e">
        <f t="shared" si="899"/>
        <v>#DIV/0!</v>
      </c>
      <c r="DF185" s="111" t="e">
        <f t="shared" si="899"/>
        <v>#DIV/0!</v>
      </c>
      <c r="DG185" s="111" t="e">
        <f t="shared" si="899"/>
        <v>#DIV/0!</v>
      </c>
      <c r="DH185" s="111" t="e">
        <f t="shared" si="899"/>
        <v>#DIV/0!</v>
      </c>
      <c r="DI185" s="111" t="e">
        <f t="shared" si="899"/>
        <v>#DIV/0!</v>
      </c>
      <c r="DJ185" s="111" t="e">
        <f t="shared" si="899"/>
        <v>#DIV/0!</v>
      </c>
      <c r="DK185" s="111" t="e">
        <f t="shared" si="899"/>
        <v>#DIV/0!</v>
      </c>
      <c r="DL185" s="111" t="e">
        <f t="shared" si="899"/>
        <v>#DIV/0!</v>
      </c>
      <c r="DM185" s="111" t="e">
        <f t="shared" si="899"/>
        <v>#DIV/0!</v>
      </c>
      <c r="DN185" s="111" t="e">
        <f t="shared" si="899"/>
        <v>#DIV/0!</v>
      </c>
      <c r="DO185" s="111" t="e">
        <f t="shared" si="899"/>
        <v>#DIV/0!</v>
      </c>
      <c r="DP185" s="111" t="e">
        <f t="shared" si="899"/>
        <v>#DIV/0!</v>
      </c>
      <c r="DQ185" s="111" t="e">
        <f t="shared" si="899"/>
        <v>#DIV/0!</v>
      </c>
      <c r="DR185" s="111" t="e">
        <f t="shared" si="899"/>
        <v>#DIV/0!</v>
      </c>
      <c r="DS185" s="111" t="e">
        <f t="shared" si="899"/>
        <v>#DIV/0!</v>
      </c>
      <c r="DT185" s="111" t="e">
        <f t="shared" si="899"/>
        <v>#DIV/0!</v>
      </c>
    </row>
    <row r="186" spans="2:124" hidden="1" outlineLevel="1" x14ac:dyDescent="0.3">
      <c r="B186" s="114"/>
      <c r="C186" s="118"/>
      <c r="D186" s="115"/>
      <c r="E186" s="110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11"/>
      <c r="CO186" s="111"/>
      <c r="CP186" s="111"/>
      <c r="CQ186" s="111"/>
      <c r="CR186" s="111"/>
      <c r="CS186" s="111"/>
      <c r="CT186" s="111"/>
      <c r="CU186" s="111"/>
      <c r="CV186" s="111"/>
      <c r="CW186" s="111"/>
      <c r="CX186" s="111"/>
      <c r="CY186" s="111"/>
      <c r="CZ186" s="111"/>
      <c r="DA186" s="111"/>
      <c r="DB186" s="111"/>
      <c r="DC186" s="111"/>
      <c r="DD186" s="111"/>
      <c r="DE186" s="111"/>
      <c r="DF186" s="111"/>
      <c r="DG186" s="111"/>
      <c r="DH186" s="111"/>
      <c r="DI186" s="111"/>
      <c r="DJ186" s="111"/>
      <c r="DK186" s="111"/>
      <c r="DL186" s="111"/>
      <c r="DM186" s="111"/>
      <c r="DN186" s="111"/>
      <c r="DO186" s="111"/>
      <c r="DP186" s="111"/>
      <c r="DQ186" s="111"/>
      <c r="DR186" s="111"/>
      <c r="DS186" s="111"/>
      <c r="DT186" s="111"/>
    </row>
    <row r="187" spans="2:124" hidden="1" outlineLevel="1" x14ac:dyDescent="0.3">
      <c r="B187" s="216" t="s">
        <v>547</v>
      </c>
      <c r="C187" s="118"/>
      <c r="D187" s="115"/>
      <c r="E187" s="110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11"/>
      <c r="CO187" s="111"/>
      <c r="CP187" s="111"/>
      <c r="CQ187" s="111"/>
      <c r="CR187" s="111"/>
      <c r="CS187" s="111"/>
      <c r="CT187" s="111"/>
      <c r="CU187" s="111"/>
      <c r="CV187" s="111"/>
      <c r="CW187" s="111"/>
      <c r="CX187" s="111"/>
      <c r="CY187" s="111"/>
      <c r="CZ187" s="111"/>
      <c r="DA187" s="111"/>
      <c r="DB187" s="111"/>
      <c r="DC187" s="111"/>
      <c r="DD187" s="111"/>
      <c r="DE187" s="111"/>
      <c r="DF187" s="111"/>
      <c r="DG187" s="111"/>
      <c r="DH187" s="111"/>
      <c r="DI187" s="111"/>
      <c r="DJ187" s="111"/>
      <c r="DK187" s="111"/>
      <c r="DL187" s="111"/>
      <c r="DM187" s="111"/>
      <c r="DN187" s="111"/>
      <c r="DO187" s="111"/>
      <c r="DP187" s="111"/>
      <c r="DQ187" s="111"/>
      <c r="DR187" s="111"/>
      <c r="DS187" s="111"/>
      <c r="DT187" s="111"/>
    </row>
    <row r="188" spans="2:124" hidden="1" outlineLevel="1" x14ac:dyDescent="0.3">
      <c r="B188" s="114" t="s">
        <v>560</v>
      </c>
      <c r="C188" s="118"/>
      <c r="D188" s="115"/>
      <c r="E188" s="110" t="e">
        <f>E179</f>
        <v>#DIV/0!</v>
      </c>
      <c r="F188" s="111" t="e">
        <f>F179</f>
        <v>#DIV/0!</v>
      </c>
      <c r="G188" s="111" t="e">
        <f t="shared" ref="G188:BK188" si="900">G179</f>
        <v>#DIV/0!</v>
      </c>
      <c r="H188" s="111" t="e">
        <f t="shared" si="900"/>
        <v>#DIV/0!</v>
      </c>
      <c r="I188" s="111" t="e">
        <f t="shared" si="900"/>
        <v>#DIV/0!</v>
      </c>
      <c r="J188" s="111" t="e">
        <f t="shared" si="900"/>
        <v>#DIV/0!</v>
      </c>
      <c r="K188" s="111" t="e">
        <f t="shared" si="900"/>
        <v>#DIV/0!</v>
      </c>
      <c r="L188" s="111" t="e">
        <f t="shared" si="900"/>
        <v>#DIV/0!</v>
      </c>
      <c r="M188" s="111" t="e">
        <f t="shared" si="900"/>
        <v>#DIV/0!</v>
      </c>
      <c r="N188" s="111" t="e">
        <f t="shared" si="900"/>
        <v>#DIV/0!</v>
      </c>
      <c r="O188" s="111" t="e">
        <f t="shared" si="900"/>
        <v>#DIV/0!</v>
      </c>
      <c r="P188" s="111" t="e">
        <f t="shared" si="900"/>
        <v>#DIV/0!</v>
      </c>
      <c r="Q188" s="111" t="e">
        <f t="shared" si="900"/>
        <v>#DIV/0!</v>
      </c>
      <c r="R188" s="111" t="e">
        <f t="shared" si="900"/>
        <v>#DIV/0!</v>
      </c>
      <c r="S188" s="111" t="e">
        <f t="shared" si="900"/>
        <v>#DIV/0!</v>
      </c>
      <c r="T188" s="111" t="e">
        <f t="shared" si="900"/>
        <v>#DIV/0!</v>
      </c>
      <c r="U188" s="111" t="e">
        <f t="shared" si="900"/>
        <v>#DIV/0!</v>
      </c>
      <c r="V188" s="111" t="e">
        <f t="shared" si="900"/>
        <v>#DIV/0!</v>
      </c>
      <c r="W188" s="111" t="e">
        <f t="shared" si="900"/>
        <v>#DIV/0!</v>
      </c>
      <c r="X188" s="111" t="e">
        <f t="shared" si="900"/>
        <v>#DIV/0!</v>
      </c>
      <c r="Y188" s="111" t="e">
        <f t="shared" si="900"/>
        <v>#DIV/0!</v>
      </c>
      <c r="Z188" s="111" t="e">
        <f t="shared" si="900"/>
        <v>#DIV/0!</v>
      </c>
      <c r="AA188" s="111" t="e">
        <f t="shared" si="900"/>
        <v>#DIV/0!</v>
      </c>
      <c r="AB188" s="111" t="e">
        <f t="shared" si="900"/>
        <v>#DIV/0!</v>
      </c>
      <c r="AC188" s="111" t="e">
        <f t="shared" si="900"/>
        <v>#DIV/0!</v>
      </c>
      <c r="AD188" s="111" t="e">
        <f t="shared" si="900"/>
        <v>#DIV/0!</v>
      </c>
      <c r="AE188" s="111" t="e">
        <f t="shared" si="900"/>
        <v>#DIV/0!</v>
      </c>
      <c r="AF188" s="111" t="e">
        <f t="shared" si="900"/>
        <v>#DIV/0!</v>
      </c>
      <c r="AG188" s="111" t="e">
        <f t="shared" si="900"/>
        <v>#DIV/0!</v>
      </c>
      <c r="AH188" s="111" t="e">
        <f t="shared" si="900"/>
        <v>#DIV/0!</v>
      </c>
      <c r="AI188" s="111" t="e">
        <f t="shared" si="900"/>
        <v>#DIV/0!</v>
      </c>
      <c r="AJ188" s="111" t="e">
        <f t="shared" si="900"/>
        <v>#DIV/0!</v>
      </c>
      <c r="AK188" s="111" t="e">
        <f t="shared" si="900"/>
        <v>#DIV/0!</v>
      </c>
      <c r="AL188" s="111" t="e">
        <f t="shared" si="900"/>
        <v>#DIV/0!</v>
      </c>
      <c r="AM188" s="111" t="e">
        <f t="shared" si="900"/>
        <v>#DIV/0!</v>
      </c>
      <c r="AN188" s="111" t="e">
        <f t="shared" si="900"/>
        <v>#DIV/0!</v>
      </c>
      <c r="AO188" s="111" t="e">
        <f t="shared" si="900"/>
        <v>#DIV/0!</v>
      </c>
      <c r="AP188" s="111" t="e">
        <f t="shared" si="900"/>
        <v>#DIV/0!</v>
      </c>
      <c r="AQ188" s="111" t="e">
        <f t="shared" si="900"/>
        <v>#DIV/0!</v>
      </c>
      <c r="AR188" s="111" t="e">
        <f t="shared" si="900"/>
        <v>#DIV/0!</v>
      </c>
      <c r="AS188" s="111" t="e">
        <f t="shared" si="900"/>
        <v>#DIV/0!</v>
      </c>
      <c r="AT188" s="111" t="e">
        <f t="shared" si="900"/>
        <v>#DIV/0!</v>
      </c>
      <c r="AU188" s="111" t="e">
        <f t="shared" si="900"/>
        <v>#DIV/0!</v>
      </c>
      <c r="AV188" s="111" t="e">
        <f t="shared" si="900"/>
        <v>#DIV/0!</v>
      </c>
      <c r="AW188" s="111" t="e">
        <f t="shared" si="900"/>
        <v>#DIV/0!</v>
      </c>
      <c r="AX188" s="111" t="e">
        <f t="shared" si="900"/>
        <v>#DIV/0!</v>
      </c>
      <c r="AY188" s="111" t="e">
        <f t="shared" si="900"/>
        <v>#DIV/0!</v>
      </c>
      <c r="AZ188" s="111" t="e">
        <f t="shared" si="900"/>
        <v>#DIV/0!</v>
      </c>
      <c r="BA188" s="111" t="e">
        <f t="shared" si="900"/>
        <v>#DIV/0!</v>
      </c>
      <c r="BB188" s="111" t="e">
        <f t="shared" si="900"/>
        <v>#DIV/0!</v>
      </c>
      <c r="BC188" s="111" t="e">
        <f t="shared" si="900"/>
        <v>#DIV/0!</v>
      </c>
      <c r="BD188" s="111" t="e">
        <f t="shared" si="900"/>
        <v>#DIV/0!</v>
      </c>
      <c r="BE188" s="111" t="e">
        <f t="shared" si="900"/>
        <v>#DIV/0!</v>
      </c>
      <c r="BF188" s="111" t="e">
        <f t="shared" si="900"/>
        <v>#DIV/0!</v>
      </c>
      <c r="BG188" s="111" t="e">
        <f t="shared" si="900"/>
        <v>#DIV/0!</v>
      </c>
      <c r="BH188" s="111" t="e">
        <f t="shared" si="900"/>
        <v>#DIV/0!</v>
      </c>
      <c r="BI188" s="111" t="e">
        <f t="shared" si="900"/>
        <v>#DIV/0!</v>
      </c>
      <c r="BJ188" s="111" t="e">
        <f t="shared" si="900"/>
        <v>#DIV/0!</v>
      </c>
      <c r="BK188" s="111" t="e">
        <f t="shared" si="900"/>
        <v>#DIV/0!</v>
      </c>
      <c r="BL188" s="111" t="e">
        <f t="shared" ref="BL188:DT188" si="901">BL179</f>
        <v>#DIV/0!</v>
      </c>
      <c r="BM188" s="111" t="e">
        <f t="shared" si="901"/>
        <v>#DIV/0!</v>
      </c>
      <c r="BN188" s="111" t="e">
        <f t="shared" si="901"/>
        <v>#DIV/0!</v>
      </c>
      <c r="BO188" s="111" t="e">
        <f t="shared" si="901"/>
        <v>#DIV/0!</v>
      </c>
      <c r="BP188" s="111" t="e">
        <f t="shared" si="901"/>
        <v>#DIV/0!</v>
      </c>
      <c r="BQ188" s="111" t="e">
        <f t="shared" si="901"/>
        <v>#DIV/0!</v>
      </c>
      <c r="BR188" s="111" t="e">
        <f t="shared" si="901"/>
        <v>#DIV/0!</v>
      </c>
      <c r="BS188" s="111" t="e">
        <f t="shared" si="901"/>
        <v>#DIV/0!</v>
      </c>
      <c r="BT188" s="111" t="e">
        <f t="shared" si="901"/>
        <v>#DIV/0!</v>
      </c>
      <c r="BU188" s="111" t="e">
        <f t="shared" si="901"/>
        <v>#DIV/0!</v>
      </c>
      <c r="BV188" s="111" t="e">
        <f t="shared" si="901"/>
        <v>#DIV/0!</v>
      </c>
      <c r="BW188" s="111" t="e">
        <f t="shared" si="901"/>
        <v>#DIV/0!</v>
      </c>
      <c r="BX188" s="111" t="e">
        <f t="shared" si="901"/>
        <v>#DIV/0!</v>
      </c>
      <c r="BY188" s="111" t="e">
        <f t="shared" si="901"/>
        <v>#DIV/0!</v>
      </c>
      <c r="BZ188" s="111" t="e">
        <f t="shared" si="901"/>
        <v>#DIV/0!</v>
      </c>
      <c r="CA188" s="111" t="e">
        <f t="shared" si="901"/>
        <v>#DIV/0!</v>
      </c>
      <c r="CB188" s="111" t="e">
        <f t="shared" si="901"/>
        <v>#DIV/0!</v>
      </c>
      <c r="CC188" s="111" t="e">
        <f t="shared" si="901"/>
        <v>#DIV/0!</v>
      </c>
      <c r="CD188" s="111" t="e">
        <f t="shared" si="901"/>
        <v>#DIV/0!</v>
      </c>
      <c r="CE188" s="111" t="e">
        <f t="shared" si="901"/>
        <v>#DIV/0!</v>
      </c>
      <c r="CF188" s="111" t="e">
        <f t="shared" si="901"/>
        <v>#DIV/0!</v>
      </c>
      <c r="CG188" s="111" t="e">
        <f t="shared" si="901"/>
        <v>#DIV/0!</v>
      </c>
      <c r="CH188" s="111" t="e">
        <f t="shared" si="901"/>
        <v>#DIV/0!</v>
      </c>
      <c r="CI188" s="111" t="e">
        <f t="shared" si="901"/>
        <v>#DIV/0!</v>
      </c>
      <c r="CJ188" s="111" t="e">
        <f t="shared" si="901"/>
        <v>#DIV/0!</v>
      </c>
      <c r="CK188" s="111" t="e">
        <f t="shared" si="901"/>
        <v>#DIV/0!</v>
      </c>
      <c r="CL188" s="111" t="e">
        <f t="shared" si="901"/>
        <v>#DIV/0!</v>
      </c>
      <c r="CM188" s="111" t="e">
        <f t="shared" si="901"/>
        <v>#DIV/0!</v>
      </c>
      <c r="CN188" s="111" t="e">
        <f t="shared" si="901"/>
        <v>#DIV/0!</v>
      </c>
      <c r="CO188" s="111" t="e">
        <f t="shared" si="901"/>
        <v>#DIV/0!</v>
      </c>
      <c r="CP188" s="111" t="e">
        <f t="shared" si="901"/>
        <v>#DIV/0!</v>
      </c>
      <c r="CQ188" s="111" t="e">
        <f t="shared" si="901"/>
        <v>#DIV/0!</v>
      </c>
      <c r="CR188" s="111" t="e">
        <f t="shared" si="901"/>
        <v>#DIV/0!</v>
      </c>
      <c r="CS188" s="111" t="e">
        <f t="shared" si="901"/>
        <v>#DIV/0!</v>
      </c>
      <c r="CT188" s="111" t="e">
        <f t="shared" si="901"/>
        <v>#DIV/0!</v>
      </c>
      <c r="CU188" s="111" t="e">
        <f t="shared" si="901"/>
        <v>#DIV/0!</v>
      </c>
      <c r="CV188" s="111" t="e">
        <f t="shared" si="901"/>
        <v>#DIV/0!</v>
      </c>
      <c r="CW188" s="111" t="e">
        <f t="shared" si="901"/>
        <v>#DIV/0!</v>
      </c>
      <c r="CX188" s="111" t="e">
        <f t="shared" si="901"/>
        <v>#DIV/0!</v>
      </c>
      <c r="CY188" s="111" t="e">
        <f t="shared" si="901"/>
        <v>#DIV/0!</v>
      </c>
      <c r="CZ188" s="111" t="e">
        <f t="shared" si="901"/>
        <v>#DIV/0!</v>
      </c>
      <c r="DA188" s="111" t="e">
        <f t="shared" si="901"/>
        <v>#DIV/0!</v>
      </c>
      <c r="DB188" s="111" t="e">
        <f t="shared" si="901"/>
        <v>#DIV/0!</v>
      </c>
      <c r="DC188" s="111" t="e">
        <f t="shared" si="901"/>
        <v>#DIV/0!</v>
      </c>
      <c r="DD188" s="111" t="e">
        <f t="shared" si="901"/>
        <v>#DIV/0!</v>
      </c>
      <c r="DE188" s="111" t="e">
        <f t="shared" si="901"/>
        <v>#DIV/0!</v>
      </c>
      <c r="DF188" s="111" t="e">
        <f t="shared" si="901"/>
        <v>#DIV/0!</v>
      </c>
      <c r="DG188" s="111" t="e">
        <f t="shared" si="901"/>
        <v>#DIV/0!</v>
      </c>
      <c r="DH188" s="111" t="e">
        <f t="shared" si="901"/>
        <v>#DIV/0!</v>
      </c>
      <c r="DI188" s="111" t="e">
        <f t="shared" si="901"/>
        <v>#DIV/0!</v>
      </c>
      <c r="DJ188" s="111" t="e">
        <f t="shared" si="901"/>
        <v>#DIV/0!</v>
      </c>
      <c r="DK188" s="111" t="e">
        <f t="shared" si="901"/>
        <v>#DIV/0!</v>
      </c>
      <c r="DL188" s="111" t="e">
        <f t="shared" si="901"/>
        <v>#DIV/0!</v>
      </c>
      <c r="DM188" s="111" t="e">
        <f t="shared" si="901"/>
        <v>#DIV/0!</v>
      </c>
      <c r="DN188" s="111" t="e">
        <f t="shared" si="901"/>
        <v>#DIV/0!</v>
      </c>
      <c r="DO188" s="111" t="e">
        <f t="shared" si="901"/>
        <v>#DIV/0!</v>
      </c>
      <c r="DP188" s="111" t="e">
        <f t="shared" si="901"/>
        <v>#DIV/0!</v>
      </c>
      <c r="DQ188" s="111" t="e">
        <f t="shared" si="901"/>
        <v>#DIV/0!</v>
      </c>
      <c r="DR188" s="111" t="e">
        <f t="shared" si="901"/>
        <v>#DIV/0!</v>
      </c>
      <c r="DS188" s="111" t="e">
        <f t="shared" si="901"/>
        <v>#DIV/0!</v>
      </c>
      <c r="DT188" s="111" t="e">
        <f t="shared" si="901"/>
        <v>#DIV/0!</v>
      </c>
    </row>
    <row r="189" spans="2:124" hidden="1" outlineLevel="1" x14ac:dyDescent="0.3">
      <c r="B189" s="114" t="s">
        <v>561</v>
      </c>
      <c r="C189" s="118"/>
      <c r="D189" s="115"/>
      <c r="E189" s="110" t="e">
        <f>E180+E181-E185</f>
        <v>#DIV/0!</v>
      </c>
      <c r="F189" s="111" t="e">
        <f>F180+F181-F185</f>
        <v>#DIV/0!</v>
      </c>
      <c r="G189" s="111" t="e">
        <f t="shared" ref="G189:BK189" si="902">G180+G181-G185</f>
        <v>#DIV/0!</v>
      </c>
      <c r="H189" s="111" t="e">
        <f t="shared" si="902"/>
        <v>#DIV/0!</v>
      </c>
      <c r="I189" s="111" t="e">
        <f t="shared" si="902"/>
        <v>#DIV/0!</v>
      </c>
      <c r="J189" s="111" t="e">
        <f t="shared" si="902"/>
        <v>#DIV/0!</v>
      </c>
      <c r="K189" s="111" t="e">
        <f t="shared" si="902"/>
        <v>#DIV/0!</v>
      </c>
      <c r="L189" s="111" t="e">
        <f t="shared" si="902"/>
        <v>#DIV/0!</v>
      </c>
      <c r="M189" s="111" t="e">
        <f t="shared" si="902"/>
        <v>#DIV/0!</v>
      </c>
      <c r="N189" s="111" t="e">
        <f t="shared" si="902"/>
        <v>#DIV/0!</v>
      </c>
      <c r="O189" s="111" t="e">
        <f t="shared" si="902"/>
        <v>#DIV/0!</v>
      </c>
      <c r="P189" s="111" t="e">
        <f t="shared" si="902"/>
        <v>#DIV/0!</v>
      </c>
      <c r="Q189" s="111" t="e">
        <f t="shared" si="902"/>
        <v>#DIV/0!</v>
      </c>
      <c r="R189" s="111" t="e">
        <f t="shared" si="902"/>
        <v>#DIV/0!</v>
      </c>
      <c r="S189" s="111" t="e">
        <f t="shared" si="902"/>
        <v>#DIV/0!</v>
      </c>
      <c r="T189" s="111" t="e">
        <f t="shared" si="902"/>
        <v>#DIV/0!</v>
      </c>
      <c r="U189" s="111" t="e">
        <f t="shared" si="902"/>
        <v>#DIV/0!</v>
      </c>
      <c r="V189" s="111" t="e">
        <f t="shared" si="902"/>
        <v>#DIV/0!</v>
      </c>
      <c r="W189" s="111" t="e">
        <f t="shared" si="902"/>
        <v>#DIV/0!</v>
      </c>
      <c r="X189" s="111" t="e">
        <f t="shared" si="902"/>
        <v>#DIV/0!</v>
      </c>
      <c r="Y189" s="111" t="e">
        <f t="shared" si="902"/>
        <v>#DIV/0!</v>
      </c>
      <c r="Z189" s="111" t="e">
        <f t="shared" si="902"/>
        <v>#DIV/0!</v>
      </c>
      <c r="AA189" s="111" t="e">
        <f t="shared" si="902"/>
        <v>#DIV/0!</v>
      </c>
      <c r="AB189" s="111" t="e">
        <f t="shared" si="902"/>
        <v>#DIV/0!</v>
      </c>
      <c r="AC189" s="111" t="e">
        <f t="shared" si="902"/>
        <v>#DIV/0!</v>
      </c>
      <c r="AD189" s="111" t="e">
        <f t="shared" si="902"/>
        <v>#DIV/0!</v>
      </c>
      <c r="AE189" s="111" t="e">
        <f t="shared" si="902"/>
        <v>#DIV/0!</v>
      </c>
      <c r="AF189" s="111" t="e">
        <f t="shared" si="902"/>
        <v>#DIV/0!</v>
      </c>
      <c r="AG189" s="111" t="e">
        <f t="shared" si="902"/>
        <v>#DIV/0!</v>
      </c>
      <c r="AH189" s="111" t="e">
        <f t="shared" si="902"/>
        <v>#DIV/0!</v>
      </c>
      <c r="AI189" s="111" t="e">
        <f t="shared" si="902"/>
        <v>#DIV/0!</v>
      </c>
      <c r="AJ189" s="111" t="e">
        <f t="shared" si="902"/>
        <v>#DIV/0!</v>
      </c>
      <c r="AK189" s="111" t="e">
        <f t="shared" si="902"/>
        <v>#DIV/0!</v>
      </c>
      <c r="AL189" s="111" t="e">
        <f t="shared" si="902"/>
        <v>#DIV/0!</v>
      </c>
      <c r="AM189" s="111" t="e">
        <f t="shared" si="902"/>
        <v>#DIV/0!</v>
      </c>
      <c r="AN189" s="111" t="e">
        <f t="shared" si="902"/>
        <v>#DIV/0!</v>
      </c>
      <c r="AO189" s="111" t="e">
        <f t="shared" si="902"/>
        <v>#DIV/0!</v>
      </c>
      <c r="AP189" s="111" t="e">
        <f t="shared" si="902"/>
        <v>#DIV/0!</v>
      </c>
      <c r="AQ189" s="111" t="e">
        <f t="shared" si="902"/>
        <v>#DIV/0!</v>
      </c>
      <c r="AR189" s="111" t="e">
        <f t="shared" si="902"/>
        <v>#DIV/0!</v>
      </c>
      <c r="AS189" s="111" t="e">
        <f t="shared" si="902"/>
        <v>#DIV/0!</v>
      </c>
      <c r="AT189" s="111" t="e">
        <f t="shared" si="902"/>
        <v>#DIV/0!</v>
      </c>
      <c r="AU189" s="111" t="e">
        <f t="shared" si="902"/>
        <v>#DIV/0!</v>
      </c>
      <c r="AV189" s="111" t="e">
        <f t="shared" si="902"/>
        <v>#DIV/0!</v>
      </c>
      <c r="AW189" s="111" t="e">
        <f t="shared" si="902"/>
        <v>#DIV/0!</v>
      </c>
      <c r="AX189" s="111" t="e">
        <f t="shared" si="902"/>
        <v>#DIV/0!</v>
      </c>
      <c r="AY189" s="111" t="e">
        <f t="shared" si="902"/>
        <v>#DIV/0!</v>
      </c>
      <c r="AZ189" s="111" t="e">
        <f t="shared" si="902"/>
        <v>#DIV/0!</v>
      </c>
      <c r="BA189" s="111" t="e">
        <f t="shared" si="902"/>
        <v>#DIV/0!</v>
      </c>
      <c r="BB189" s="111" t="e">
        <f t="shared" si="902"/>
        <v>#DIV/0!</v>
      </c>
      <c r="BC189" s="111" t="e">
        <f t="shared" si="902"/>
        <v>#DIV/0!</v>
      </c>
      <c r="BD189" s="111" t="e">
        <f t="shared" si="902"/>
        <v>#DIV/0!</v>
      </c>
      <c r="BE189" s="111" t="e">
        <f t="shared" si="902"/>
        <v>#DIV/0!</v>
      </c>
      <c r="BF189" s="111" t="e">
        <f t="shared" si="902"/>
        <v>#DIV/0!</v>
      </c>
      <c r="BG189" s="111" t="e">
        <f t="shared" si="902"/>
        <v>#DIV/0!</v>
      </c>
      <c r="BH189" s="111" t="e">
        <f t="shared" si="902"/>
        <v>#DIV/0!</v>
      </c>
      <c r="BI189" s="111" t="e">
        <f t="shared" si="902"/>
        <v>#DIV/0!</v>
      </c>
      <c r="BJ189" s="111" t="e">
        <f t="shared" si="902"/>
        <v>#DIV/0!</v>
      </c>
      <c r="BK189" s="111" t="e">
        <f t="shared" si="902"/>
        <v>#DIV/0!</v>
      </c>
      <c r="BL189" s="111" t="e">
        <f t="shared" ref="BL189:DT189" si="903">BL180+BL181-BL185</f>
        <v>#DIV/0!</v>
      </c>
      <c r="BM189" s="111" t="e">
        <f t="shared" si="903"/>
        <v>#DIV/0!</v>
      </c>
      <c r="BN189" s="111" t="e">
        <f t="shared" si="903"/>
        <v>#DIV/0!</v>
      </c>
      <c r="BO189" s="111" t="e">
        <f t="shared" si="903"/>
        <v>#DIV/0!</v>
      </c>
      <c r="BP189" s="111" t="e">
        <f t="shared" si="903"/>
        <v>#DIV/0!</v>
      </c>
      <c r="BQ189" s="111" t="e">
        <f t="shared" si="903"/>
        <v>#DIV/0!</v>
      </c>
      <c r="BR189" s="111" t="e">
        <f t="shared" si="903"/>
        <v>#DIV/0!</v>
      </c>
      <c r="BS189" s="111" t="e">
        <f t="shared" si="903"/>
        <v>#DIV/0!</v>
      </c>
      <c r="BT189" s="111" t="e">
        <f t="shared" si="903"/>
        <v>#DIV/0!</v>
      </c>
      <c r="BU189" s="111" t="e">
        <f t="shared" si="903"/>
        <v>#DIV/0!</v>
      </c>
      <c r="BV189" s="111" t="e">
        <f t="shared" si="903"/>
        <v>#DIV/0!</v>
      </c>
      <c r="BW189" s="111" t="e">
        <f t="shared" si="903"/>
        <v>#DIV/0!</v>
      </c>
      <c r="BX189" s="111" t="e">
        <f t="shared" si="903"/>
        <v>#DIV/0!</v>
      </c>
      <c r="BY189" s="111" t="e">
        <f t="shared" si="903"/>
        <v>#DIV/0!</v>
      </c>
      <c r="BZ189" s="111" t="e">
        <f t="shared" si="903"/>
        <v>#DIV/0!</v>
      </c>
      <c r="CA189" s="111" t="e">
        <f t="shared" si="903"/>
        <v>#DIV/0!</v>
      </c>
      <c r="CB189" s="111" t="e">
        <f t="shared" si="903"/>
        <v>#DIV/0!</v>
      </c>
      <c r="CC189" s="111" t="e">
        <f t="shared" si="903"/>
        <v>#DIV/0!</v>
      </c>
      <c r="CD189" s="111" t="e">
        <f t="shared" si="903"/>
        <v>#DIV/0!</v>
      </c>
      <c r="CE189" s="111" t="e">
        <f t="shared" si="903"/>
        <v>#DIV/0!</v>
      </c>
      <c r="CF189" s="111" t="e">
        <f t="shared" si="903"/>
        <v>#DIV/0!</v>
      </c>
      <c r="CG189" s="111" t="e">
        <f t="shared" si="903"/>
        <v>#DIV/0!</v>
      </c>
      <c r="CH189" s="111" t="e">
        <f t="shared" si="903"/>
        <v>#DIV/0!</v>
      </c>
      <c r="CI189" s="111" t="e">
        <f t="shared" si="903"/>
        <v>#DIV/0!</v>
      </c>
      <c r="CJ189" s="111" t="e">
        <f t="shared" si="903"/>
        <v>#DIV/0!</v>
      </c>
      <c r="CK189" s="111" t="e">
        <f t="shared" si="903"/>
        <v>#DIV/0!</v>
      </c>
      <c r="CL189" s="111" t="e">
        <f t="shared" si="903"/>
        <v>#DIV/0!</v>
      </c>
      <c r="CM189" s="111" t="e">
        <f t="shared" si="903"/>
        <v>#DIV/0!</v>
      </c>
      <c r="CN189" s="111" t="e">
        <f t="shared" si="903"/>
        <v>#DIV/0!</v>
      </c>
      <c r="CO189" s="111" t="e">
        <f t="shared" si="903"/>
        <v>#DIV/0!</v>
      </c>
      <c r="CP189" s="111" t="e">
        <f t="shared" si="903"/>
        <v>#DIV/0!</v>
      </c>
      <c r="CQ189" s="111" t="e">
        <f t="shared" si="903"/>
        <v>#DIV/0!</v>
      </c>
      <c r="CR189" s="111" t="e">
        <f t="shared" si="903"/>
        <v>#DIV/0!</v>
      </c>
      <c r="CS189" s="111" t="e">
        <f t="shared" si="903"/>
        <v>#DIV/0!</v>
      </c>
      <c r="CT189" s="111" t="e">
        <f t="shared" si="903"/>
        <v>#DIV/0!</v>
      </c>
      <c r="CU189" s="111" t="e">
        <f t="shared" si="903"/>
        <v>#DIV/0!</v>
      </c>
      <c r="CV189" s="111" t="e">
        <f t="shared" si="903"/>
        <v>#DIV/0!</v>
      </c>
      <c r="CW189" s="111" t="e">
        <f t="shared" si="903"/>
        <v>#DIV/0!</v>
      </c>
      <c r="CX189" s="111" t="e">
        <f t="shared" si="903"/>
        <v>#DIV/0!</v>
      </c>
      <c r="CY189" s="111" t="e">
        <f t="shared" si="903"/>
        <v>#DIV/0!</v>
      </c>
      <c r="CZ189" s="111" t="e">
        <f t="shared" si="903"/>
        <v>#DIV/0!</v>
      </c>
      <c r="DA189" s="111" t="e">
        <f t="shared" si="903"/>
        <v>#DIV/0!</v>
      </c>
      <c r="DB189" s="111" t="e">
        <f t="shared" si="903"/>
        <v>#DIV/0!</v>
      </c>
      <c r="DC189" s="111" t="e">
        <f t="shared" si="903"/>
        <v>#DIV/0!</v>
      </c>
      <c r="DD189" s="111" t="e">
        <f t="shared" si="903"/>
        <v>#DIV/0!</v>
      </c>
      <c r="DE189" s="111" t="e">
        <f t="shared" si="903"/>
        <v>#DIV/0!</v>
      </c>
      <c r="DF189" s="111" t="e">
        <f t="shared" si="903"/>
        <v>#DIV/0!</v>
      </c>
      <c r="DG189" s="111" t="e">
        <f t="shared" si="903"/>
        <v>#DIV/0!</v>
      </c>
      <c r="DH189" s="111" t="e">
        <f t="shared" si="903"/>
        <v>#DIV/0!</v>
      </c>
      <c r="DI189" s="111" t="e">
        <f t="shared" si="903"/>
        <v>#DIV/0!</v>
      </c>
      <c r="DJ189" s="111" t="e">
        <f t="shared" si="903"/>
        <v>#DIV/0!</v>
      </c>
      <c r="DK189" s="111" t="e">
        <f t="shared" si="903"/>
        <v>#DIV/0!</v>
      </c>
      <c r="DL189" s="111" t="e">
        <f t="shared" si="903"/>
        <v>#DIV/0!</v>
      </c>
      <c r="DM189" s="111" t="e">
        <f t="shared" si="903"/>
        <v>#DIV/0!</v>
      </c>
      <c r="DN189" s="111" t="e">
        <f t="shared" si="903"/>
        <v>#DIV/0!</v>
      </c>
      <c r="DO189" s="111" t="e">
        <f t="shared" si="903"/>
        <v>#DIV/0!</v>
      </c>
      <c r="DP189" s="111" t="e">
        <f t="shared" si="903"/>
        <v>#DIV/0!</v>
      </c>
      <c r="DQ189" s="111" t="e">
        <f t="shared" si="903"/>
        <v>#DIV/0!</v>
      </c>
      <c r="DR189" s="111" t="e">
        <f t="shared" si="903"/>
        <v>#DIV/0!</v>
      </c>
      <c r="DS189" s="111" t="e">
        <f t="shared" si="903"/>
        <v>#DIV/0!</v>
      </c>
      <c r="DT189" s="111" t="e">
        <f t="shared" si="903"/>
        <v>#DIV/0!</v>
      </c>
    </row>
    <row r="190" spans="2:124" hidden="1" outlineLevel="1" x14ac:dyDescent="0.3">
      <c r="B190" s="114" t="s">
        <v>559</v>
      </c>
      <c r="C190" s="118"/>
      <c r="D190" s="115"/>
      <c r="E190" s="110" t="e">
        <f>E188+E189</f>
        <v>#DIV/0!</v>
      </c>
      <c r="F190" s="111" t="e">
        <f>F188+F189</f>
        <v>#DIV/0!</v>
      </c>
      <c r="G190" s="111" t="e">
        <f t="shared" ref="G190:BK190" si="904">G188+G189</f>
        <v>#DIV/0!</v>
      </c>
      <c r="H190" s="111" t="e">
        <f t="shared" si="904"/>
        <v>#DIV/0!</v>
      </c>
      <c r="I190" s="111" t="e">
        <f t="shared" si="904"/>
        <v>#DIV/0!</v>
      </c>
      <c r="J190" s="111" t="e">
        <f t="shared" si="904"/>
        <v>#DIV/0!</v>
      </c>
      <c r="K190" s="111" t="e">
        <f t="shared" si="904"/>
        <v>#DIV/0!</v>
      </c>
      <c r="L190" s="111" t="e">
        <f t="shared" si="904"/>
        <v>#DIV/0!</v>
      </c>
      <c r="M190" s="111" t="e">
        <f t="shared" si="904"/>
        <v>#DIV/0!</v>
      </c>
      <c r="N190" s="111" t="e">
        <f t="shared" si="904"/>
        <v>#DIV/0!</v>
      </c>
      <c r="O190" s="111" t="e">
        <f t="shared" si="904"/>
        <v>#DIV/0!</v>
      </c>
      <c r="P190" s="111" t="e">
        <f t="shared" si="904"/>
        <v>#DIV/0!</v>
      </c>
      <c r="Q190" s="111" t="e">
        <f t="shared" si="904"/>
        <v>#DIV/0!</v>
      </c>
      <c r="R190" s="111" t="e">
        <f t="shared" si="904"/>
        <v>#DIV/0!</v>
      </c>
      <c r="S190" s="111" t="e">
        <f t="shared" si="904"/>
        <v>#DIV/0!</v>
      </c>
      <c r="T190" s="111" t="e">
        <f t="shared" si="904"/>
        <v>#DIV/0!</v>
      </c>
      <c r="U190" s="111" t="e">
        <f t="shared" si="904"/>
        <v>#DIV/0!</v>
      </c>
      <c r="V190" s="111" t="e">
        <f t="shared" si="904"/>
        <v>#DIV/0!</v>
      </c>
      <c r="W190" s="111" t="e">
        <f t="shared" si="904"/>
        <v>#DIV/0!</v>
      </c>
      <c r="X190" s="111" t="e">
        <f t="shared" si="904"/>
        <v>#DIV/0!</v>
      </c>
      <c r="Y190" s="111" t="e">
        <f t="shared" si="904"/>
        <v>#DIV/0!</v>
      </c>
      <c r="Z190" s="111" t="e">
        <f t="shared" si="904"/>
        <v>#DIV/0!</v>
      </c>
      <c r="AA190" s="111" t="e">
        <f t="shared" si="904"/>
        <v>#DIV/0!</v>
      </c>
      <c r="AB190" s="111" t="e">
        <f t="shared" si="904"/>
        <v>#DIV/0!</v>
      </c>
      <c r="AC190" s="111" t="e">
        <f t="shared" si="904"/>
        <v>#DIV/0!</v>
      </c>
      <c r="AD190" s="111" t="e">
        <f t="shared" si="904"/>
        <v>#DIV/0!</v>
      </c>
      <c r="AE190" s="111" t="e">
        <f t="shared" si="904"/>
        <v>#DIV/0!</v>
      </c>
      <c r="AF190" s="111" t="e">
        <f t="shared" si="904"/>
        <v>#DIV/0!</v>
      </c>
      <c r="AG190" s="111" t="e">
        <f t="shared" si="904"/>
        <v>#DIV/0!</v>
      </c>
      <c r="AH190" s="111" t="e">
        <f t="shared" si="904"/>
        <v>#DIV/0!</v>
      </c>
      <c r="AI190" s="111" t="e">
        <f t="shared" si="904"/>
        <v>#DIV/0!</v>
      </c>
      <c r="AJ190" s="111" t="e">
        <f t="shared" si="904"/>
        <v>#DIV/0!</v>
      </c>
      <c r="AK190" s="111" t="e">
        <f t="shared" si="904"/>
        <v>#DIV/0!</v>
      </c>
      <c r="AL190" s="111" t="e">
        <f t="shared" si="904"/>
        <v>#DIV/0!</v>
      </c>
      <c r="AM190" s="111" t="e">
        <f t="shared" si="904"/>
        <v>#DIV/0!</v>
      </c>
      <c r="AN190" s="111" t="e">
        <f t="shared" si="904"/>
        <v>#DIV/0!</v>
      </c>
      <c r="AO190" s="111" t="e">
        <f t="shared" si="904"/>
        <v>#DIV/0!</v>
      </c>
      <c r="AP190" s="111" t="e">
        <f t="shared" si="904"/>
        <v>#DIV/0!</v>
      </c>
      <c r="AQ190" s="111" t="e">
        <f t="shared" si="904"/>
        <v>#DIV/0!</v>
      </c>
      <c r="AR190" s="111" t="e">
        <f t="shared" si="904"/>
        <v>#DIV/0!</v>
      </c>
      <c r="AS190" s="111" t="e">
        <f t="shared" si="904"/>
        <v>#DIV/0!</v>
      </c>
      <c r="AT190" s="111" t="e">
        <f t="shared" si="904"/>
        <v>#DIV/0!</v>
      </c>
      <c r="AU190" s="111" t="e">
        <f t="shared" si="904"/>
        <v>#DIV/0!</v>
      </c>
      <c r="AV190" s="111" t="e">
        <f t="shared" si="904"/>
        <v>#DIV/0!</v>
      </c>
      <c r="AW190" s="111" t="e">
        <f t="shared" si="904"/>
        <v>#DIV/0!</v>
      </c>
      <c r="AX190" s="111" t="e">
        <f t="shared" si="904"/>
        <v>#DIV/0!</v>
      </c>
      <c r="AY190" s="111" t="e">
        <f t="shared" si="904"/>
        <v>#DIV/0!</v>
      </c>
      <c r="AZ190" s="111" t="e">
        <f t="shared" si="904"/>
        <v>#DIV/0!</v>
      </c>
      <c r="BA190" s="111" t="e">
        <f t="shared" si="904"/>
        <v>#DIV/0!</v>
      </c>
      <c r="BB190" s="111" t="e">
        <f t="shared" si="904"/>
        <v>#DIV/0!</v>
      </c>
      <c r="BC190" s="111" t="e">
        <f t="shared" si="904"/>
        <v>#DIV/0!</v>
      </c>
      <c r="BD190" s="111" t="e">
        <f t="shared" si="904"/>
        <v>#DIV/0!</v>
      </c>
      <c r="BE190" s="111" t="e">
        <f t="shared" si="904"/>
        <v>#DIV/0!</v>
      </c>
      <c r="BF190" s="111" t="e">
        <f t="shared" si="904"/>
        <v>#DIV/0!</v>
      </c>
      <c r="BG190" s="111" t="e">
        <f t="shared" si="904"/>
        <v>#DIV/0!</v>
      </c>
      <c r="BH190" s="111" t="e">
        <f t="shared" si="904"/>
        <v>#DIV/0!</v>
      </c>
      <c r="BI190" s="111" t="e">
        <f t="shared" si="904"/>
        <v>#DIV/0!</v>
      </c>
      <c r="BJ190" s="111" t="e">
        <f t="shared" si="904"/>
        <v>#DIV/0!</v>
      </c>
      <c r="BK190" s="111" t="e">
        <f t="shared" si="904"/>
        <v>#DIV/0!</v>
      </c>
      <c r="BL190" s="111" t="e">
        <f t="shared" ref="BL190:DT190" si="905">BL188+BL189</f>
        <v>#DIV/0!</v>
      </c>
      <c r="BM190" s="111" t="e">
        <f t="shared" si="905"/>
        <v>#DIV/0!</v>
      </c>
      <c r="BN190" s="111" t="e">
        <f t="shared" si="905"/>
        <v>#DIV/0!</v>
      </c>
      <c r="BO190" s="111" t="e">
        <f t="shared" si="905"/>
        <v>#DIV/0!</v>
      </c>
      <c r="BP190" s="111" t="e">
        <f t="shared" si="905"/>
        <v>#DIV/0!</v>
      </c>
      <c r="BQ190" s="111" t="e">
        <f t="shared" si="905"/>
        <v>#DIV/0!</v>
      </c>
      <c r="BR190" s="111" t="e">
        <f t="shared" si="905"/>
        <v>#DIV/0!</v>
      </c>
      <c r="BS190" s="111" t="e">
        <f t="shared" si="905"/>
        <v>#DIV/0!</v>
      </c>
      <c r="BT190" s="111" t="e">
        <f t="shared" si="905"/>
        <v>#DIV/0!</v>
      </c>
      <c r="BU190" s="111" t="e">
        <f t="shared" si="905"/>
        <v>#DIV/0!</v>
      </c>
      <c r="BV190" s="111" t="e">
        <f t="shared" si="905"/>
        <v>#DIV/0!</v>
      </c>
      <c r="BW190" s="111" t="e">
        <f t="shared" si="905"/>
        <v>#DIV/0!</v>
      </c>
      <c r="BX190" s="111" t="e">
        <f t="shared" si="905"/>
        <v>#DIV/0!</v>
      </c>
      <c r="BY190" s="111" t="e">
        <f t="shared" si="905"/>
        <v>#DIV/0!</v>
      </c>
      <c r="BZ190" s="111" t="e">
        <f t="shared" si="905"/>
        <v>#DIV/0!</v>
      </c>
      <c r="CA190" s="111" t="e">
        <f t="shared" si="905"/>
        <v>#DIV/0!</v>
      </c>
      <c r="CB190" s="111" t="e">
        <f t="shared" si="905"/>
        <v>#DIV/0!</v>
      </c>
      <c r="CC190" s="111" t="e">
        <f t="shared" si="905"/>
        <v>#DIV/0!</v>
      </c>
      <c r="CD190" s="111" t="e">
        <f t="shared" si="905"/>
        <v>#DIV/0!</v>
      </c>
      <c r="CE190" s="111" t="e">
        <f t="shared" si="905"/>
        <v>#DIV/0!</v>
      </c>
      <c r="CF190" s="111" t="e">
        <f t="shared" si="905"/>
        <v>#DIV/0!</v>
      </c>
      <c r="CG190" s="111" t="e">
        <f t="shared" si="905"/>
        <v>#DIV/0!</v>
      </c>
      <c r="CH190" s="111" t="e">
        <f t="shared" si="905"/>
        <v>#DIV/0!</v>
      </c>
      <c r="CI190" s="111" t="e">
        <f t="shared" si="905"/>
        <v>#DIV/0!</v>
      </c>
      <c r="CJ190" s="111" t="e">
        <f t="shared" si="905"/>
        <v>#DIV/0!</v>
      </c>
      <c r="CK190" s="111" t="e">
        <f t="shared" si="905"/>
        <v>#DIV/0!</v>
      </c>
      <c r="CL190" s="111" t="e">
        <f t="shared" si="905"/>
        <v>#DIV/0!</v>
      </c>
      <c r="CM190" s="111" t="e">
        <f t="shared" si="905"/>
        <v>#DIV/0!</v>
      </c>
      <c r="CN190" s="111" t="e">
        <f t="shared" si="905"/>
        <v>#DIV/0!</v>
      </c>
      <c r="CO190" s="111" t="e">
        <f t="shared" si="905"/>
        <v>#DIV/0!</v>
      </c>
      <c r="CP190" s="111" t="e">
        <f t="shared" si="905"/>
        <v>#DIV/0!</v>
      </c>
      <c r="CQ190" s="111" t="e">
        <f t="shared" si="905"/>
        <v>#DIV/0!</v>
      </c>
      <c r="CR190" s="111" t="e">
        <f t="shared" si="905"/>
        <v>#DIV/0!</v>
      </c>
      <c r="CS190" s="111" t="e">
        <f t="shared" si="905"/>
        <v>#DIV/0!</v>
      </c>
      <c r="CT190" s="111" t="e">
        <f t="shared" si="905"/>
        <v>#DIV/0!</v>
      </c>
      <c r="CU190" s="111" t="e">
        <f t="shared" si="905"/>
        <v>#DIV/0!</v>
      </c>
      <c r="CV190" s="111" t="e">
        <f t="shared" si="905"/>
        <v>#DIV/0!</v>
      </c>
      <c r="CW190" s="111" t="e">
        <f t="shared" si="905"/>
        <v>#DIV/0!</v>
      </c>
      <c r="CX190" s="111" t="e">
        <f t="shared" si="905"/>
        <v>#DIV/0!</v>
      </c>
      <c r="CY190" s="111" t="e">
        <f t="shared" si="905"/>
        <v>#DIV/0!</v>
      </c>
      <c r="CZ190" s="111" t="e">
        <f t="shared" si="905"/>
        <v>#DIV/0!</v>
      </c>
      <c r="DA190" s="111" t="e">
        <f t="shared" si="905"/>
        <v>#DIV/0!</v>
      </c>
      <c r="DB190" s="111" t="e">
        <f t="shared" si="905"/>
        <v>#DIV/0!</v>
      </c>
      <c r="DC190" s="111" t="e">
        <f t="shared" si="905"/>
        <v>#DIV/0!</v>
      </c>
      <c r="DD190" s="111" t="e">
        <f t="shared" si="905"/>
        <v>#DIV/0!</v>
      </c>
      <c r="DE190" s="111" t="e">
        <f t="shared" si="905"/>
        <v>#DIV/0!</v>
      </c>
      <c r="DF190" s="111" t="e">
        <f t="shared" si="905"/>
        <v>#DIV/0!</v>
      </c>
      <c r="DG190" s="111" t="e">
        <f t="shared" si="905"/>
        <v>#DIV/0!</v>
      </c>
      <c r="DH190" s="111" t="e">
        <f t="shared" si="905"/>
        <v>#DIV/0!</v>
      </c>
      <c r="DI190" s="111" t="e">
        <f t="shared" si="905"/>
        <v>#DIV/0!</v>
      </c>
      <c r="DJ190" s="111" t="e">
        <f t="shared" si="905"/>
        <v>#DIV/0!</v>
      </c>
      <c r="DK190" s="111" t="e">
        <f t="shared" si="905"/>
        <v>#DIV/0!</v>
      </c>
      <c r="DL190" s="111" t="e">
        <f t="shared" si="905"/>
        <v>#DIV/0!</v>
      </c>
      <c r="DM190" s="111" t="e">
        <f t="shared" si="905"/>
        <v>#DIV/0!</v>
      </c>
      <c r="DN190" s="111" t="e">
        <f t="shared" si="905"/>
        <v>#DIV/0!</v>
      </c>
      <c r="DO190" s="111" t="e">
        <f t="shared" si="905"/>
        <v>#DIV/0!</v>
      </c>
      <c r="DP190" s="111" t="e">
        <f t="shared" si="905"/>
        <v>#DIV/0!</v>
      </c>
      <c r="DQ190" s="111" t="e">
        <f t="shared" si="905"/>
        <v>#DIV/0!</v>
      </c>
      <c r="DR190" s="111" t="e">
        <f t="shared" si="905"/>
        <v>#DIV/0!</v>
      </c>
      <c r="DS190" s="111" t="e">
        <f t="shared" si="905"/>
        <v>#DIV/0!</v>
      </c>
      <c r="DT190" s="111" t="e">
        <f t="shared" si="905"/>
        <v>#DIV/0!</v>
      </c>
    </row>
    <row r="191" spans="2:124" hidden="1" outlineLevel="1" x14ac:dyDescent="0.3">
      <c r="B191" s="114" t="s">
        <v>488</v>
      </c>
      <c r="C191" s="118"/>
      <c r="D191" s="115"/>
      <c r="E191" s="110">
        <f>MAX(E174+SUM($E$107:E107),0)</f>
        <v>0</v>
      </c>
      <c r="F191" s="111">
        <f>MAX(F174+SUM($E$107:F107),0)</f>
        <v>0</v>
      </c>
      <c r="G191" s="111">
        <f>MAX(G174+SUM($E$107:G107),0)</f>
        <v>0</v>
      </c>
      <c r="H191" s="111">
        <f>MAX(H174+SUM($E$107:H107),0)</f>
        <v>0</v>
      </c>
      <c r="I191" s="111">
        <f>MAX(I174+SUM($E$107:I107),0)</f>
        <v>0</v>
      </c>
      <c r="J191" s="111">
        <f>MAX(J174+SUM($E$107:J107),0)</f>
        <v>0</v>
      </c>
      <c r="K191" s="111">
        <f>MAX(K174+SUM($E$107:K107),0)</f>
        <v>0</v>
      </c>
      <c r="L191" s="111">
        <f>MAX(L174+SUM($E$107:L107),0)</f>
        <v>0</v>
      </c>
      <c r="M191" s="111">
        <f>MAX(M174+SUM($E$107:M107),0)</f>
        <v>0</v>
      </c>
      <c r="N191" s="111">
        <f>MAX(N174+SUM($E$107:N107),0)</f>
        <v>0</v>
      </c>
      <c r="O191" s="111">
        <f>MAX(O174+SUM($E$107:O107),0)</f>
        <v>0</v>
      </c>
      <c r="P191" s="111">
        <f>MAX(P174+SUM($E$107:P107),0)</f>
        <v>0</v>
      </c>
      <c r="Q191" s="111">
        <f>MAX(Q174+SUM($E$107:Q107),0)</f>
        <v>0</v>
      </c>
      <c r="R191" s="111">
        <f>MAX(R174+SUM($E$107:R107),0)</f>
        <v>0</v>
      </c>
      <c r="S191" s="111">
        <f>MAX(S174+SUM($E$107:S107),0)</f>
        <v>0</v>
      </c>
      <c r="T191" s="111">
        <f>MAX(T174+SUM($E$107:T107),0)</f>
        <v>0</v>
      </c>
      <c r="U191" s="111">
        <f>MAX(U174+SUM($E$107:U107),0)</f>
        <v>0</v>
      </c>
      <c r="V191" s="111">
        <f>MAX(V174+SUM($E$107:V107),0)</f>
        <v>0</v>
      </c>
      <c r="W191" s="111">
        <f>MAX(W174+SUM($E$107:W107),0)</f>
        <v>0</v>
      </c>
      <c r="X191" s="111">
        <f>MAX(X174+SUM($E$107:X107),0)</f>
        <v>0</v>
      </c>
      <c r="Y191" s="111">
        <f>MAX(Y174+SUM($E$107:Y107),0)</f>
        <v>0</v>
      </c>
      <c r="Z191" s="111">
        <f>MAX(Z174+SUM($E$107:Z107),0)</f>
        <v>0</v>
      </c>
      <c r="AA191" s="111">
        <f>MAX(AA174+SUM($E$107:AA107),0)</f>
        <v>0</v>
      </c>
      <c r="AB191" s="111">
        <f>MAX(AB174+SUM($E$107:AB107),0)</f>
        <v>0</v>
      </c>
      <c r="AC191" s="111">
        <f>MAX(AC174+SUM($E$107:AC107),0)</f>
        <v>0</v>
      </c>
      <c r="AD191" s="111">
        <f>MAX(AD174+SUM($E$107:AD107),0)</f>
        <v>0</v>
      </c>
      <c r="AE191" s="111">
        <f>MAX(AE174+SUM($E$107:AE107),0)</f>
        <v>0</v>
      </c>
      <c r="AF191" s="111">
        <f>MAX(AF174+SUM($E$107:AF107),0)</f>
        <v>0</v>
      </c>
      <c r="AG191" s="111">
        <f>MAX(AG174+SUM($E$107:AG107),0)</f>
        <v>0</v>
      </c>
      <c r="AH191" s="111">
        <f>MAX(AH174+SUM($E$107:AH107),0)</f>
        <v>0</v>
      </c>
      <c r="AI191" s="111">
        <f>MAX(AI174+SUM($E$107:AI107),0)</f>
        <v>0</v>
      </c>
      <c r="AJ191" s="111">
        <f>MAX(AJ174+SUM($E$107:AJ107),0)</f>
        <v>0</v>
      </c>
      <c r="AK191" s="111">
        <f>MAX(AK174+SUM($E$107:AK107),0)</f>
        <v>0</v>
      </c>
      <c r="AL191" s="111">
        <f>MAX(AL174+SUM($E$107:AL107),0)</f>
        <v>0</v>
      </c>
      <c r="AM191" s="111">
        <f>MAX(AM174+SUM($E$107:AM107),0)</f>
        <v>0</v>
      </c>
      <c r="AN191" s="111">
        <f>MAX(AN174+SUM($E$107:AN107),0)</f>
        <v>0</v>
      </c>
      <c r="AO191" s="111">
        <f>MAX(AO174+SUM($E$107:AO107),0)</f>
        <v>0</v>
      </c>
      <c r="AP191" s="111">
        <f>MAX(AP174+SUM($E$107:AP107),0)</f>
        <v>0</v>
      </c>
      <c r="AQ191" s="111">
        <f>MAX(AQ174+SUM($E$107:AQ107),0)</f>
        <v>0</v>
      </c>
      <c r="AR191" s="111">
        <f>MAX(AR174+SUM($E$107:AR107),0)</f>
        <v>0</v>
      </c>
      <c r="AS191" s="111">
        <f>MAX(AS174+SUM($E$107:AS107),0)</f>
        <v>0</v>
      </c>
      <c r="AT191" s="111">
        <f>MAX(AT174+SUM($E$107:AT107),0)</f>
        <v>0</v>
      </c>
      <c r="AU191" s="111">
        <f>MAX(AU174+SUM($E$107:AU107),0)</f>
        <v>0</v>
      </c>
      <c r="AV191" s="111">
        <f>MAX(AV174+SUM($E$107:AV107),0)</f>
        <v>0</v>
      </c>
      <c r="AW191" s="111">
        <f>MAX(AW174+SUM($E$107:AW107),0)</f>
        <v>0</v>
      </c>
      <c r="AX191" s="111">
        <f>MAX(AX174+SUM($E$107:AX107),0)</f>
        <v>0</v>
      </c>
      <c r="AY191" s="111">
        <f>MAX(AY174+SUM($E$107:AY107),0)</f>
        <v>0</v>
      </c>
      <c r="AZ191" s="111">
        <f>MAX(AZ174+SUM($E$107:AZ107),0)</f>
        <v>0</v>
      </c>
      <c r="BA191" s="111">
        <f>MAX(BA174+SUM($E$107:BA107),0)</f>
        <v>0</v>
      </c>
      <c r="BB191" s="111">
        <f>MAX(BB174+SUM($E$107:BB107),0)</f>
        <v>0</v>
      </c>
      <c r="BC191" s="111">
        <f>MAX(BC174+SUM($E$107:BC107),0)</f>
        <v>0</v>
      </c>
      <c r="BD191" s="111">
        <f>MAX(BD174+SUM($E$107:BD107),0)</f>
        <v>0</v>
      </c>
      <c r="BE191" s="111">
        <f>MAX(BE174+SUM($E$107:BE107),0)</f>
        <v>0</v>
      </c>
      <c r="BF191" s="111">
        <f>MAX(BF174+SUM($E$107:BF107),0)</f>
        <v>0</v>
      </c>
      <c r="BG191" s="111">
        <f>MAX(BG174+SUM($E$107:BG107),0)</f>
        <v>0</v>
      </c>
      <c r="BH191" s="111">
        <f>MAX(BH174+SUM($E$107:BH107),0)</f>
        <v>0</v>
      </c>
      <c r="BI191" s="111">
        <f>MAX(BI174+SUM($E$107:BI107),0)</f>
        <v>0</v>
      </c>
      <c r="BJ191" s="111">
        <f>MAX(BJ174+SUM($E$107:BJ107),0)</f>
        <v>0</v>
      </c>
      <c r="BK191" s="111">
        <f>MAX(BK174+SUM($E$107:BK107),0)</f>
        <v>0</v>
      </c>
      <c r="BL191" s="111">
        <f>MAX(BL174+SUM($E$107:BL107),0)</f>
        <v>0</v>
      </c>
      <c r="BM191" s="111">
        <f>MAX(BM174+SUM($E$107:BM107),0)</f>
        <v>0</v>
      </c>
      <c r="BN191" s="111">
        <f>MAX(BN174+SUM($E$107:BN107),0)</f>
        <v>0</v>
      </c>
      <c r="BO191" s="111">
        <f>MAX(BO174+SUM($E$107:BO107),0)</f>
        <v>0</v>
      </c>
      <c r="BP191" s="111">
        <f>MAX(BP174+SUM($E$107:BP107),0)</f>
        <v>0</v>
      </c>
      <c r="BQ191" s="111">
        <f>MAX(BQ174+SUM($E$107:BQ107),0)</f>
        <v>0</v>
      </c>
      <c r="BR191" s="111">
        <f>MAX(BR174+SUM($E$107:BR107),0)</f>
        <v>0</v>
      </c>
      <c r="BS191" s="111">
        <f>MAX(BS174+SUM($E$107:BS107),0)</f>
        <v>0</v>
      </c>
      <c r="BT191" s="111">
        <f>MAX(BT174+SUM($E$107:BT107),0)</f>
        <v>0</v>
      </c>
      <c r="BU191" s="111">
        <f>MAX(BU174+SUM($E$107:BU107),0)</f>
        <v>0</v>
      </c>
      <c r="BV191" s="111">
        <f>MAX(BV174+SUM($E$107:BV107),0)</f>
        <v>0</v>
      </c>
      <c r="BW191" s="111">
        <f>MAX(BW174+SUM($E$107:BW107),0)</f>
        <v>0</v>
      </c>
      <c r="BX191" s="111">
        <f>MAX(BX174+SUM($E$107:BX107),0)</f>
        <v>0</v>
      </c>
      <c r="BY191" s="111">
        <f>MAX(BY174+SUM($E$107:BY107),0)</f>
        <v>0</v>
      </c>
      <c r="BZ191" s="111">
        <f>MAX(BZ174+SUM($E$107:BZ107),0)</f>
        <v>0</v>
      </c>
      <c r="CA191" s="111">
        <f>MAX(CA174+SUM($E$107:CA107),0)</f>
        <v>0</v>
      </c>
      <c r="CB191" s="111">
        <f>MAX(CB174+SUM($E$107:CB107),0)</f>
        <v>0</v>
      </c>
      <c r="CC191" s="111">
        <f>MAX(CC174+SUM($E$107:CC107),0)</f>
        <v>0</v>
      </c>
      <c r="CD191" s="111">
        <f>MAX(CD174+SUM($E$107:CD107),0)</f>
        <v>0</v>
      </c>
      <c r="CE191" s="111">
        <f>MAX(CE174+SUM($E$107:CE107),0)</f>
        <v>0</v>
      </c>
      <c r="CF191" s="111">
        <f>MAX(CF174+SUM($E$107:CF107),0)</f>
        <v>0</v>
      </c>
      <c r="CG191" s="111">
        <f>MAX(CG174+SUM($E$107:CG107),0)</f>
        <v>0</v>
      </c>
      <c r="CH191" s="111">
        <f>MAX(CH174+SUM($E$107:CH107),0)</f>
        <v>0</v>
      </c>
      <c r="CI191" s="111">
        <f>MAX(CI174+SUM($E$107:CI107),0)</f>
        <v>0</v>
      </c>
      <c r="CJ191" s="111">
        <f>MAX(CJ174+SUM($E$107:CJ107),0)</f>
        <v>0</v>
      </c>
      <c r="CK191" s="111">
        <f>MAX(CK174+SUM($E$107:CK107),0)</f>
        <v>0</v>
      </c>
      <c r="CL191" s="111">
        <f>MAX(CL174+SUM($E$107:CL107),0)</f>
        <v>0</v>
      </c>
      <c r="CM191" s="111">
        <f>MAX(CM174+SUM($E$107:CM107),0)</f>
        <v>0</v>
      </c>
      <c r="CN191" s="111">
        <f>MAX(CN174+SUM($E$107:CN107),0)</f>
        <v>0</v>
      </c>
      <c r="CO191" s="111">
        <f>MAX(CO174+SUM($E$107:CO107),0)</f>
        <v>0</v>
      </c>
      <c r="CP191" s="111">
        <f>MAX(CP174+SUM($E$107:CP107),0)</f>
        <v>0</v>
      </c>
      <c r="CQ191" s="111">
        <f>MAX(CQ174+SUM($E$107:CQ107),0)</f>
        <v>0</v>
      </c>
      <c r="CR191" s="111">
        <f>MAX(CR174+SUM($E$107:CR107),0)</f>
        <v>0</v>
      </c>
      <c r="CS191" s="111">
        <f>MAX(CS174+SUM($E$107:CS107),0)</f>
        <v>0</v>
      </c>
      <c r="CT191" s="111">
        <f>MAX(CT174+SUM($E$107:CT107),0)</f>
        <v>0</v>
      </c>
      <c r="CU191" s="111">
        <f>MAX(CU174+SUM($E$107:CU107),0)</f>
        <v>0</v>
      </c>
      <c r="CV191" s="111">
        <f>MAX(CV174+SUM($E$107:CV107),0)</f>
        <v>0</v>
      </c>
      <c r="CW191" s="111">
        <f>MAX(CW174+SUM($E$107:CW107),0)</f>
        <v>0</v>
      </c>
      <c r="CX191" s="111">
        <f>MAX(CX174+SUM($E$107:CX107),0)</f>
        <v>0</v>
      </c>
      <c r="CY191" s="111">
        <f>MAX(CY174+SUM($E$107:CY107),0)</f>
        <v>0</v>
      </c>
      <c r="CZ191" s="111">
        <f>MAX(CZ174+SUM($E$107:CZ107),0)</f>
        <v>0</v>
      </c>
      <c r="DA191" s="111">
        <f>MAX(DA174+SUM($E$107:DA107),0)</f>
        <v>0</v>
      </c>
      <c r="DB191" s="111">
        <f>MAX(DB174+SUM($E$107:DB107),0)</f>
        <v>0</v>
      </c>
      <c r="DC191" s="111">
        <f>MAX(DC174+SUM($E$107:DC107),0)</f>
        <v>0</v>
      </c>
      <c r="DD191" s="111">
        <f>MAX(DD174+SUM($E$107:DD107),0)</f>
        <v>0</v>
      </c>
      <c r="DE191" s="111">
        <f>MAX(DE174+SUM($E$107:DE107),0)</f>
        <v>0</v>
      </c>
      <c r="DF191" s="111">
        <f>MAX(DF174+SUM($E$107:DF107),0)</f>
        <v>0</v>
      </c>
      <c r="DG191" s="111">
        <f>MAX(DG174+SUM($E$107:DG107),0)</f>
        <v>0</v>
      </c>
      <c r="DH191" s="111">
        <f>MAX(DH174+SUM($E$107:DH107),0)</f>
        <v>0</v>
      </c>
      <c r="DI191" s="111">
        <f>MAX(DI174+SUM($E$107:DI107),0)</f>
        <v>0</v>
      </c>
      <c r="DJ191" s="111">
        <f>MAX(DJ174+SUM($E$107:DJ107),0)</f>
        <v>0</v>
      </c>
      <c r="DK191" s="111">
        <f>MAX(DK174+SUM($E$107:DK107),0)</f>
        <v>0</v>
      </c>
      <c r="DL191" s="111">
        <f>MAX(DL174+SUM($E$107:DL107),0)</f>
        <v>0</v>
      </c>
      <c r="DM191" s="111">
        <f>MAX(DM174+SUM($E$107:DM107),0)</f>
        <v>0</v>
      </c>
      <c r="DN191" s="111">
        <f>MAX(DN174+SUM($E$107:DN107),0)</f>
        <v>0</v>
      </c>
      <c r="DO191" s="111">
        <f>MAX(DO174+SUM($E$107:DO107),0)</f>
        <v>0</v>
      </c>
      <c r="DP191" s="111">
        <f>MAX(DP174+SUM($E$107:DP107),0)</f>
        <v>0</v>
      </c>
      <c r="DQ191" s="111">
        <f>MAX(DQ174+SUM($E$107:DQ107),0)</f>
        <v>0</v>
      </c>
      <c r="DR191" s="111">
        <f>MAX(DR174+SUM($E$107:DR107),0)</f>
        <v>0</v>
      </c>
      <c r="DS191" s="111">
        <f>MAX(DS174+SUM($E$107:DS107),0)</f>
        <v>0</v>
      </c>
      <c r="DT191" s="111">
        <f>MAX(DT174+SUM($E$107:DT107),0)</f>
        <v>0</v>
      </c>
    </row>
    <row r="192" spans="2:124" ht="15" hidden="1" outlineLevel="1" thickBot="1" x14ac:dyDescent="0.35">
      <c r="B192" s="116" t="s">
        <v>543</v>
      </c>
      <c r="C192" s="117"/>
      <c r="D192" s="119"/>
      <c r="E192" s="112">
        <f t="shared" ref="E192:AJ192" si="906">IFERROR(E191/E190,0)</f>
        <v>0</v>
      </c>
      <c r="F192" s="112">
        <f t="shared" si="906"/>
        <v>0</v>
      </c>
      <c r="G192" s="112">
        <f t="shared" si="906"/>
        <v>0</v>
      </c>
      <c r="H192" s="112">
        <f t="shared" si="906"/>
        <v>0</v>
      </c>
      <c r="I192" s="112">
        <f t="shared" si="906"/>
        <v>0</v>
      </c>
      <c r="J192" s="112">
        <f t="shared" si="906"/>
        <v>0</v>
      </c>
      <c r="K192" s="112">
        <f t="shared" si="906"/>
        <v>0</v>
      </c>
      <c r="L192" s="112">
        <f t="shared" si="906"/>
        <v>0</v>
      </c>
      <c r="M192" s="112">
        <f t="shared" si="906"/>
        <v>0</v>
      </c>
      <c r="N192" s="112">
        <f t="shared" si="906"/>
        <v>0</v>
      </c>
      <c r="O192" s="112">
        <f t="shared" si="906"/>
        <v>0</v>
      </c>
      <c r="P192" s="112">
        <f t="shared" si="906"/>
        <v>0</v>
      </c>
      <c r="Q192" s="112">
        <f t="shared" si="906"/>
        <v>0</v>
      </c>
      <c r="R192" s="112">
        <f t="shared" si="906"/>
        <v>0</v>
      </c>
      <c r="S192" s="112">
        <f t="shared" si="906"/>
        <v>0</v>
      </c>
      <c r="T192" s="112">
        <f t="shared" si="906"/>
        <v>0</v>
      </c>
      <c r="U192" s="112">
        <f t="shared" si="906"/>
        <v>0</v>
      </c>
      <c r="V192" s="112">
        <f t="shared" si="906"/>
        <v>0</v>
      </c>
      <c r="W192" s="112">
        <f t="shared" si="906"/>
        <v>0</v>
      </c>
      <c r="X192" s="112">
        <f t="shared" si="906"/>
        <v>0</v>
      </c>
      <c r="Y192" s="112">
        <f t="shared" si="906"/>
        <v>0</v>
      </c>
      <c r="Z192" s="112">
        <f t="shared" si="906"/>
        <v>0</v>
      </c>
      <c r="AA192" s="112">
        <f t="shared" si="906"/>
        <v>0</v>
      </c>
      <c r="AB192" s="112">
        <f t="shared" si="906"/>
        <v>0</v>
      </c>
      <c r="AC192" s="112">
        <f t="shared" si="906"/>
        <v>0</v>
      </c>
      <c r="AD192" s="112">
        <f t="shared" si="906"/>
        <v>0</v>
      </c>
      <c r="AE192" s="112">
        <f t="shared" si="906"/>
        <v>0</v>
      </c>
      <c r="AF192" s="112">
        <f t="shared" si="906"/>
        <v>0</v>
      </c>
      <c r="AG192" s="112">
        <f t="shared" si="906"/>
        <v>0</v>
      </c>
      <c r="AH192" s="112">
        <f t="shared" si="906"/>
        <v>0</v>
      </c>
      <c r="AI192" s="112">
        <f t="shared" si="906"/>
        <v>0</v>
      </c>
      <c r="AJ192" s="112">
        <f t="shared" si="906"/>
        <v>0</v>
      </c>
      <c r="AK192" s="112">
        <f t="shared" ref="AK192:BK192" si="907">IFERROR(AK191/AK190,0)</f>
        <v>0</v>
      </c>
      <c r="AL192" s="112">
        <f t="shared" si="907"/>
        <v>0</v>
      </c>
      <c r="AM192" s="112">
        <f t="shared" si="907"/>
        <v>0</v>
      </c>
      <c r="AN192" s="112">
        <f t="shared" si="907"/>
        <v>0</v>
      </c>
      <c r="AO192" s="112">
        <f t="shared" si="907"/>
        <v>0</v>
      </c>
      <c r="AP192" s="112">
        <f t="shared" si="907"/>
        <v>0</v>
      </c>
      <c r="AQ192" s="112">
        <f t="shared" si="907"/>
        <v>0</v>
      </c>
      <c r="AR192" s="112">
        <f t="shared" si="907"/>
        <v>0</v>
      </c>
      <c r="AS192" s="112">
        <f t="shared" si="907"/>
        <v>0</v>
      </c>
      <c r="AT192" s="112">
        <f t="shared" si="907"/>
        <v>0</v>
      </c>
      <c r="AU192" s="112">
        <f t="shared" si="907"/>
        <v>0</v>
      </c>
      <c r="AV192" s="112">
        <f t="shared" si="907"/>
        <v>0</v>
      </c>
      <c r="AW192" s="112">
        <f t="shared" si="907"/>
        <v>0</v>
      </c>
      <c r="AX192" s="112">
        <f t="shared" si="907"/>
        <v>0</v>
      </c>
      <c r="AY192" s="112">
        <f t="shared" si="907"/>
        <v>0</v>
      </c>
      <c r="AZ192" s="112">
        <f t="shared" si="907"/>
        <v>0</v>
      </c>
      <c r="BA192" s="112">
        <f t="shared" si="907"/>
        <v>0</v>
      </c>
      <c r="BB192" s="112">
        <f t="shared" si="907"/>
        <v>0</v>
      </c>
      <c r="BC192" s="112">
        <f t="shared" si="907"/>
        <v>0</v>
      </c>
      <c r="BD192" s="112">
        <f t="shared" si="907"/>
        <v>0</v>
      </c>
      <c r="BE192" s="112">
        <f t="shared" si="907"/>
        <v>0</v>
      </c>
      <c r="BF192" s="112">
        <f t="shared" si="907"/>
        <v>0</v>
      </c>
      <c r="BG192" s="112">
        <f t="shared" si="907"/>
        <v>0</v>
      </c>
      <c r="BH192" s="112">
        <f t="shared" si="907"/>
        <v>0</v>
      </c>
      <c r="BI192" s="112">
        <f t="shared" si="907"/>
        <v>0</v>
      </c>
      <c r="BJ192" s="112">
        <f t="shared" si="907"/>
        <v>0</v>
      </c>
      <c r="BK192" s="112">
        <f t="shared" si="907"/>
        <v>0</v>
      </c>
      <c r="BL192" s="112">
        <f t="shared" ref="BL192:DT192" si="908">IFERROR(BL191/BL190,0)</f>
        <v>0</v>
      </c>
      <c r="BM192" s="112">
        <f t="shared" si="908"/>
        <v>0</v>
      </c>
      <c r="BN192" s="112">
        <f t="shared" si="908"/>
        <v>0</v>
      </c>
      <c r="BO192" s="112">
        <f t="shared" si="908"/>
        <v>0</v>
      </c>
      <c r="BP192" s="112">
        <f t="shared" si="908"/>
        <v>0</v>
      </c>
      <c r="BQ192" s="112">
        <f t="shared" si="908"/>
        <v>0</v>
      </c>
      <c r="BR192" s="112">
        <f t="shared" si="908"/>
        <v>0</v>
      </c>
      <c r="BS192" s="112">
        <f t="shared" si="908"/>
        <v>0</v>
      </c>
      <c r="BT192" s="112">
        <f t="shared" si="908"/>
        <v>0</v>
      </c>
      <c r="BU192" s="112">
        <f t="shared" si="908"/>
        <v>0</v>
      </c>
      <c r="BV192" s="112">
        <f t="shared" si="908"/>
        <v>0</v>
      </c>
      <c r="BW192" s="112">
        <f t="shared" si="908"/>
        <v>0</v>
      </c>
      <c r="BX192" s="112">
        <f t="shared" si="908"/>
        <v>0</v>
      </c>
      <c r="BY192" s="112">
        <f t="shared" si="908"/>
        <v>0</v>
      </c>
      <c r="BZ192" s="112">
        <f t="shared" si="908"/>
        <v>0</v>
      </c>
      <c r="CA192" s="112">
        <f t="shared" si="908"/>
        <v>0</v>
      </c>
      <c r="CB192" s="112">
        <f t="shared" si="908"/>
        <v>0</v>
      </c>
      <c r="CC192" s="112">
        <f t="shared" si="908"/>
        <v>0</v>
      </c>
      <c r="CD192" s="112">
        <f t="shared" si="908"/>
        <v>0</v>
      </c>
      <c r="CE192" s="112">
        <f t="shared" si="908"/>
        <v>0</v>
      </c>
      <c r="CF192" s="112">
        <f t="shared" si="908"/>
        <v>0</v>
      </c>
      <c r="CG192" s="112">
        <f t="shared" si="908"/>
        <v>0</v>
      </c>
      <c r="CH192" s="112">
        <f t="shared" si="908"/>
        <v>0</v>
      </c>
      <c r="CI192" s="112">
        <f t="shared" si="908"/>
        <v>0</v>
      </c>
      <c r="CJ192" s="112">
        <f t="shared" si="908"/>
        <v>0</v>
      </c>
      <c r="CK192" s="112">
        <f t="shared" si="908"/>
        <v>0</v>
      </c>
      <c r="CL192" s="112">
        <f t="shared" si="908"/>
        <v>0</v>
      </c>
      <c r="CM192" s="112">
        <f t="shared" si="908"/>
        <v>0</v>
      </c>
      <c r="CN192" s="112">
        <f t="shared" si="908"/>
        <v>0</v>
      </c>
      <c r="CO192" s="112">
        <f t="shared" si="908"/>
        <v>0</v>
      </c>
      <c r="CP192" s="112">
        <f t="shared" si="908"/>
        <v>0</v>
      </c>
      <c r="CQ192" s="112">
        <f t="shared" si="908"/>
        <v>0</v>
      </c>
      <c r="CR192" s="112">
        <f t="shared" si="908"/>
        <v>0</v>
      </c>
      <c r="CS192" s="112">
        <f t="shared" si="908"/>
        <v>0</v>
      </c>
      <c r="CT192" s="112">
        <f t="shared" si="908"/>
        <v>0</v>
      </c>
      <c r="CU192" s="112">
        <f t="shared" si="908"/>
        <v>0</v>
      </c>
      <c r="CV192" s="112">
        <f t="shared" si="908"/>
        <v>0</v>
      </c>
      <c r="CW192" s="112">
        <f t="shared" si="908"/>
        <v>0</v>
      </c>
      <c r="CX192" s="112">
        <f t="shared" si="908"/>
        <v>0</v>
      </c>
      <c r="CY192" s="112">
        <f t="shared" si="908"/>
        <v>0</v>
      </c>
      <c r="CZ192" s="112">
        <f t="shared" si="908"/>
        <v>0</v>
      </c>
      <c r="DA192" s="112">
        <f t="shared" si="908"/>
        <v>0</v>
      </c>
      <c r="DB192" s="112">
        <f t="shared" si="908"/>
        <v>0</v>
      </c>
      <c r="DC192" s="112">
        <f t="shared" si="908"/>
        <v>0</v>
      </c>
      <c r="DD192" s="112">
        <f t="shared" si="908"/>
        <v>0</v>
      </c>
      <c r="DE192" s="112">
        <f t="shared" si="908"/>
        <v>0</v>
      </c>
      <c r="DF192" s="112">
        <f t="shared" si="908"/>
        <v>0</v>
      </c>
      <c r="DG192" s="112">
        <f t="shared" si="908"/>
        <v>0</v>
      </c>
      <c r="DH192" s="112">
        <f t="shared" si="908"/>
        <v>0</v>
      </c>
      <c r="DI192" s="112">
        <f t="shared" si="908"/>
        <v>0</v>
      </c>
      <c r="DJ192" s="112">
        <f t="shared" si="908"/>
        <v>0</v>
      </c>
      <c r="DK192" s="112">
        <f t="shared" si="908"/>
        <v>0</v>
      </c>
      <c r="DL192" s="112">
        <f t="shared" si="908"/>
        <v>0</v>
      </c>
      <c r="DM192" s="112">
        <f t="shared" si="908"/>
        <v>0</v>
      </c>
      <c r="DN192" s="112">
        <f t="shared" si="908"/>
        <v>0</v>
      </c>
      <c r="DO192" s="112">
        <f t="shared" si="908"/>
        <v>0</v>
      </c>
      <c r="DP192" s="112">
        <f t="shared" si="908"/>
        <v>0</v>
      </c>
      <c r="DQ192" s="112">
        <f t="shared" si="908"/>
        <v>0</v>
      </c>
      <c r="DR192" s="112">
        <f t="shared" si="908"/>
        <v>0</v>
      </c>
      <c r="DS192" s="112">
        <f t="shared" si="908"/>
        <v>0</v>
      </c>
      <c r="DT192" s="112">
        <f t="shared" si="908"/>
        <v>0</v>
      </c>
    </row>
    <row r="193" spans="2:124" ht="15" hidden="1" outlineLevel="1" thickBot="1" x14ac:dyDescent="0.35"/>
    <row r="194" spans="2:124" ht="15" hidden="1" outlineLevel="1" thickBot="1" x14ac:dyDescent="0.35">
      <c r="B194" s="120" t="s">
        <v>648</v>
      </c>
      <c r="C194" s="121"/>
      <c r="D194" s="113"/>
      <c r="E194" s="122">
        <f>-(E103+E104+E107+E110+E116+E118+E120)</f>
        <v>0</v>
      </c>
      <c r="F194" s="122">
        <f t="shared" ref="F194:AK194" si="909">-(F103+F104+F107+F110+F116+F118+F120)+E194</f>
        <v>0</v>
      </c>
      <c r="G194" s="122">
        <f t="shared" si="909"/>
        <v>0</v>
      </c>
      <c r="H194" s="122">
        <f t="shared" si="909"/>
        <v>0</v>
      </c>
      <c r="I194" s="122">
        <f t="shared" si="909"/>
        <v>0</v>
      </c>
      <c r="J194" s="122">
        <f t="shared" si="909"/>
        <v>0</v>
      </c>
      <c r="K194" s="122">
        <f t="shared" si="909"/>
        <v>0</v>
      </c>
      <c r="L194" s="122">
        <f t="shared" si="909"/>
        <v>0</v>
      </c>
      <c r="M194" s="122">
        <f t="shared" si="909"/>
        <v>0</v>
      </c>
      <c r="N194" s="122">
        <f t="shared" si="909"/>
        <v>0</v>
      </c>
      <c r="O194" s="122">
        <f t="shared" si="909"/>
        <v>0</v>
      </c>
      <c r="P194" s="122">
        <f t="shared" si="909"/>
        <v>0</v>
      </c>
      <c r="Q194" s="122">
        <f t="shared" si="909"/>
        <v>0</v>
      </c>
      <c r="R194" s="122">
        <f t="shared" si="909"/>
        <v>0</v>
      </c>
      <c r="S194" s="122">
        <f t="shared" si="909"/>
        <v>0</v>
      </c>
      <c r="T194" s="122">
        <f t="shared" si="909"/>
        <v>0</v>
      </c>
      <c r="U194" s="122">
        <f t="shared" si="909"/>
        <v>0</v>
      </c>
      <c r="V194" s="122">
        <f t="shared" si="909"/>
        <v>0</v>
      </c>
      <c r="W194" s="122">
        <f t="shared" si="909"/>
        <v>0</v>
      </c>
      <c r="X194" s="122">
        <f t="shared" si="909"/>
        <v>0</v>
      </c>
      <c r="Y194" s="122">
        <f t="shared" si="909"/>
        <v>0</v>
      </c>
      <c r="Z194" s="122">
        <f t="shared" si="909"/>
        <v>0</v>
      </c>
      <c r="AA194" s="122">
        <f t="shared" si="909"/>
        <v>0</v>
      </c>
      <c r="AB194" s="122">
        <f t="shared" si="909"/>
        <v>0</v>
      </c>
      <c r="AC194" s="122">
        <f t="shared" si="909"/>
        <v>0</v>
      </c>
      <c r="AD194" s="122">
        <f t="shared" si="909"/>
        <v>0</v>
      </c>
      <c r="AE194" s="122">
        <f t="shared" si="909"/>
        <v>0</v>
      </c>
      <c r="AF194" s="122">
        <f t="shared" si="909"/>
        <v>0</v>
      </c>
      <c r="AG194" s="122">
        <f t="shared" si="909"/>
        <v>0</v>
      </c>
      <c r="AH194" s="122">
        <f t="shared" si="909"/>
        <v>0</v>
      </c>
      <c r="AI194" s="122">
        <f t="shared" si="909"/>
        <v>0</v>
      </c>
      <c r="AJ194" s="122">
        <f t="shared" si="909"/>
        <v>0</v>
      </c>
      <c r="AK194" s="122">
        <f t="shared" si="909"/>
        <v>0</v>
      </c>
      <c r="AL194" s="122">
        <f t="shared" ref="AL194:BQ194" si="910">-(AL103+AL104+AL107+AL110+AL116+AL118+AL120)+AK194</f>
        <v>0</v>
      </c>
      <c r="AM194" s="122">
        <f t="shared" si="910"/>
        <v>0</v>
      </c>
      <c r="AN194" s="122">
        <f t="shared" si="910"/>
        <v>0</v>
      </c>
      <c r="AO194" s="122">
        <f t="shared" si="910"/>
        <v>0</v>
      </c>
      <c r="AP194" s="122">
        <f t="shared" si="910"/>
        <v>0</v>
      </c>
      <c r="AQ194" s="122">
        <f t="shared" si="910"/>
        <v>0</v>
      </c>
      <c r="AR194" s="122">
        <f t="shared" si="910"/>
        <v>0</v>
      </c>
      <c r="AS194" s="122">
        <f t="shared" si="910"/>
        <v>0</v>
      </c>
      <c r="AT194" s="122">
        <f t="shared" si="910"/>
        <v>0</v>
      </c>
      <c r="AU194" s="122">
        <f t="shared" si="910"/>
        <v>0</v>
      </c>
      <c r="AV194" s="122">
        <f t="shared" si="910"/>
        <v>0</v>
      </c>
      <c r="AW194" s="122">
        <f t="shared" si="910"/>
        <v>0</v>
      </c>
      <c r="AX194" s="122">
        <f t="shared" si="910"/>
        <v>0</v>
      </c>
      <c r="AY194" s="122">
        <f t="shared" si="910"/>
        <v>0</v>
      </c>
      <c r="AZ194" s="122">
        <f t="shared" si="910"/>
        <v>0</v>
      </c>
      <c r="BA194" s="122">
        <f t="shared" si="910"/>
        <v>0</v>
      </c>
      <c r="BB194" s="122">
        <f t="shared" si="910"/>
        <v>0</v>
      </c>
      <c r="BC194" s="122">
        <f t="shared" si="910"/>
        <v>0</v>
      </c>
      <c r="BD194" s="122">
        <f t="shared" si="910"/>
        <v>0</v>
      </c>
      <c r="BE194" s="122">
        <f t="shared" si="910"/>
        <v>0</v>
      </c>
      <c r="BF194" s="122">
        <f t="shared" si="910"/>
        <v>0</v>
      </c>
      <c r="BG194" s="122">
        <f t="shared" si="910"/>
        <v>0</v>
      </c>
      <c r="BH194" s="122">
        <f t="shared" si="910"/>
        <v>0</v>
      </c>
      <c r="BI194" s="122">
        <f t="shared" si="910"/>
        <v>0</v>
      </c>
      <c r="BJ194" s="122">
        <f t="shared" si="910"/>
        <v>0</v>
      </c>
      <c r="BK194" s="122">
        <f t="shared" si="910"/>
        <v>0</v>
      </c>
      <c r="BL194" s="122">
        <f t="shared" si="910"/>
        <v>0</v>
      </c>
      <c r="BM194" s="122">
        <f t="shared" si="910"/>
        <v>0</v>
      </c>
      <c r="BN194" s="122">
        <f t="shared" si="910"/>
        <v>0</v>
      </c>
      <c r="BO194" s="122">
        <f t="shared" si="910"/>
        <v>0</v>
      </c>
      <c r="BP194" s="122">
        <f t="shared" si="910"/>
        <v>0</v>
      </c>
      <c r="BQ194" s="122">
        <f t="shared" si="910"/>
        <v>0</v>
      </c>
      <c r="BR194" s="122">
        <f t="shared" ref="BR194:CW194" si="911">-(BR103+BR104+BR107+BR110+BR116+BR118+BR120)+BQ194</f>
        <v>0</v>
      </c>
      <c r="BS194" s="122">
        <f t="shared" si="911"/>
        <v>0</v>
      </c>
      <c r="BT194" s="122">
        <f t="shared" si="911"/>
        <v>0</v>
      </c>
      <c r="BU194" s="122">
        <f t="shared" si="911"/>
        <v>0</v>
      </c>
      <c r="BV194" s="122">
        <f t="shared" si="911"/>
        <v>0</v>
      </c>
      <c r="BW194" s="122">
        <f t="shared" si="911"/>
        <v>0</v>
      </c>
      <c r="BX194" s="122">
        <f t="shared" si="911"/>
        <v>0</v>
      </c>
      <c r="BY194" s="122">
        <f t="shared" si="911"/>
        <v>0</v>
      </c>
      <c r="BZ194" s="122">
        <f t="shared" si="911"/>
        <v>0</v>
      </c>
      <c r="CA194" s="122">
        <f t="shared" si="911"/>
        <v>0</v>
      </c>
      <c r="CB194" s="122">
        <f t="shared" si="911"/>
        <v>0</v>
      </c>
      <c r="CC194" s="122">
        <f t="shared" si="911"/>
        <v>0</v>
      </c>
      <c r="CD194" s="122">
        <f t="shared" si="911"/>
        <v>0</v>
      </c>
      <c r="CE194" s="122">
        <f t="shared" si="911"/>
        <v>0</v>
      </c>
      <c r="CF194" s="122">
        <f t="shared" si="911"/>
        <v>0</v>
      </c>
      <c r="CG194" s="122">
        <f t="shared" si="911"/>
        <v>0</v>
      </c>
      <c r="CH194" s="122">
        <f t="shared" si="911"/>
        <v>0</v>
      </c>
      <c r="CI194" s="122">
        <f t="shared" si="911"/>
        <v>0</v>
      </c>
      <c r="CJ194" s="122">
        <f t="shared" si="911"/>
        <v>0</v>
      </c>
      <c r="CK194" s="122">
        <f t="shared" si="911"/>
        <v>0</v>
      </c>
      <c r="CL194" s="122">
        <f t="shared" si="911"/>
        <v>0</v>
      </c>
      <c r="CM194" s="122">
        <f t="shared" si="911"/>
        <v>0</v>
      </c>
      <c r="CN194" s="122">
        <f t="shared" si="911"/>
        <v>0</v>
      </c>
      <c r="CO194" s="122">
        <f t="shared" si="911"/>
        <v>0</v>
      </c>
      <c r="CP194" s="122">
        <f t="shared" si="911"/>
        <v>0</v>
      </c>
      <c r="CQ194" s="122">
        <f t="shared" si="911"/>
        <v>0</v>
      </c>
      <c r="CR194" s="122">
        <f t="shared" si="911"/>
        <v>0</v>
      </c>
      <c r="CS194" s="122">
        <f t="shared" si="911"/>
        <v>0</v>
      </c>
      <c r="CT194" s="122">
        <f t="shared" si="911"/>
        <v>0</v>
      </c>
      <c r="CU194" s="122">
        <f t="shared" si="911"/>
        <v>0</v>
      </c>
      <c r="CV194" s="122">
        <f t="shared" si="911"/>
        <v>0</v>
      </c>
      <c r="CW194" s="122">
        <f t="shared" si="911"/>
        <v>0</v>
      </c>
      <c r="CX194" s="122">
        <f t="shared" ref="CX194:DT194" si="912">-(CX103+CX104+CX107+CX110+CX116+CX118+CX120)+CW194</f>
        <v>0</v>
      </c>
      <c r="CY194" s="122">
        <f t="shared" si="912"/>
        <v>0</v>
      </c>
      <c r="CZ194" s="122">
        <f t="shared" si="912"/>
        <v>0</v>
      </c>
      <c r="DA194" s="122">
        <f t="shared" si="912"/>
        <v>0</v>
      </c>
      <c r="DB194" s="122">
        <f t="shared" si="912"/>
        <v>0</v>
      </c>
      <c r="DC194" s="122">
        <f t="shared" si="912"/>
        <v>0</v>
      </c>
      <c r="DD194" s="122">
        <f t="shared" si="912"/>
        <v>0</v>
      </c>
      <c r="DE194" s="122">
        <f t="shared" si="912"/>
        <v>0</v>
      </c>
      <c r="DF194" s="122">
        <f t="shared" si="912"/>
        <v>0</v>
      </c>
      <c r="DG194" s="122">
        <f t="shared" si="912"/>
        <v>0</v>
      </c>
      <c r="DH194" s="122">
        <f t="shared" si="912"/>
        <v>0</v>
      </c>
      <c r="DI194" s="122">
        <f t="shared" si="912"/>
        <v>0</v>
      </c>
      <c r="DJ194" s="122">
        <f t="shared" si="912"/>
        <v>0</v>
      </c>
      <c r="DK194" s="122">
        <f t="shared" si="912"/>
        <v>0</v>
      </c>
      <c r="DL194" s="122">
        <f t="shared" si="912"/>
        <v>0</v>
      </c>
      <c r="DM194" s="122">
        <f t="shared" si="912"/>
        <v>0</v>
      </c>
      <c r="DN194" s="122">
        <f t="shared" si="912"/>
        <v>0</v>
      </c>
      <c r="DO194" s="122">
        <f t="shared" si="912"/>
        <v>0</v>
      </c>
      <c r="DP194" s="122">
        <f t="shared" si="912"/>
        <v>0</v>
      </c>
      <c r="DQ194" s="122">
        <f t="shared" si="912"/>
        <v>0</v>
      </c>
      <c r="DR194" s="122">
        <f t="shared" si="912"/>
        <v>0</v>
      </c>
      <c r="DS194" s="122">
        <f t="shared" si="912"/>
        <v>0</v>
      </c>
      <c r="DT194" s="122">
        <f t="shared" si="912"/>
        <v>0</v>
      </c>
    </row>
    <row r="195" spans="2:124" ht="15" hidden="1" outlineLevel="1" thickBot="1" x14ac:dyDescent="0.35">
      <c r="B195" s="120" t="s">
        <v>650</v>
      </c>
      <c r="C195" s="121"/>
      <c r="D195" s="113"/>
      <c r="E195" s="122">
        <f>-(E106+E117+E116)</f>
        <v>0</v>
      </c>
      <c r="F195" s="122">
        <f t="shared" ref="F195:AK195" si="913">-(F106+F117+F116)+E195</f>
        <v>0</v>
      </c>
      <c r="G195" s="122">
        <f t="shared" si="913"/>
        <v>0</v>
      </c>
      <c r="H195" s="122">
        <f t="shared" si="913"/>
        <v>0</v>
      </c>
      <c r="I195" s="122">
        <f t="shared" si="913"/>
        <v>0</v>
      </c>
      <c r="J195" s="122">
        <f t="shared" si="913"/>
        <v>0</v>
      </c>
      <c r="K195" s="122">
        <f t="shared" si="913"/>
        <v>0</v>
      </c>
      <c r="L195" s="122">
        <f t="shared" si="913"/>
        <v>0</v>
      </c>
      <c r="M195" s="122">
        <f t="shared" si="913"/>
        <v>0</v>
      </c>
      <c r="N195" s="122">
        <f t="shared" si="913"/>
        <v>0</v>
      </c>
      <c r="O195" s="122">
        <f t="shared" si="913"/>
        <v>0</v>
      </c>
      <c r="P195" s="122">
        <f t="shared" si="913"/>
        <v>0</v>
      </c>
      <c r="Q195" s="122">
        <f t="shared" si="913"/>
        <v>0</v>
      </c>
      <c r="R195" s="122">
        <f t="shared" si="913"/>
        <v>0</v>
      </c>
      <c r="S195" s="122">
        <f t="shared" si="913"/>
        <v>0</v>
      </c>
      <c r="T195" s="122">
        <f t="shared" si="913"/>
        <v>0</v>
      </c>
      <c r="U195" s="122">
        <f t="shared" si="913"/>
        <v>0</v>
      </c>
      <c r="V195" s="122">
        <f t="shared" si="913"/>
        <v>0</v>
      </c>
      <c r="W195" s="122">
        <f t="shared" si="913"/>
        <v>0</v>
      </c>
      <c r="X195" s="122">
        <f t="shared" si="913"/>
        <v>0</v>
      </c>
      <c r="Y195" s="122">
        <f t="shared" si="913"/>
        <v>0</v>
      </c>
      <c r="Z195" s="122">
        <f t="shared" si="913"/>
        <v>0</v>
      </c>
      <c r="AA195" s="122">
        <f t="shared" si="913"/>
        <v>0</v>
      </c>
      <c r="AB195" s="122">
        <f t="shared" si="913"/>
        <v>0</v>
      </c>
      <c r="AC195" s="122">
        <f t="shared" si="913"/>
        <v>0</v>
      </c>
      <c r="AD195" s="122">
        <f t="shared" si="913"/>
        <v>0</v>
      </c>
      <c r="AE195" s="122">
        <f t="shared" si="913"/>
        <v>0</v>
      </c>
      <c r="AF195" s="122">
        <f t="shared" si="913"/>
        <v>0</v>
      </c>
      <c r="AG195" s="122">
        <f t="shared" si="913"/>
        <v>0</v>
      </c>
      <c r="AH195" s="122">
        <f t="shared" si="913"/>
        <v>0</v>
      </c>
      <c r="AI195" s="122">
        <f t="shared" si="913"/>
        <v>0</v>
      </c>
      <c r="AJ195" s="122">
        <f t="shared" si="913"/>
        <v>0</v>
      </c>
      <c r="AK195" s="122">
        <f t="shared" si="913"/>
        <v>0</v>
      </c>
      <c r="AL195" s="122">
        <f t="shared" ref="AL195:BQ195" si="914">-(AL106+AL117+AL116)+AK195</f>
        <v>0</v>
      </c>
      <c r="AM195" s="122">
        <f t="shared" si="914"/>
        <v>0</v>
      </c>
      <c r="AN195" s="122">
        <f t="shared" si="914"/>
        <v>0</v>
      </c>
      <c r="AO195" s="122">
        <f t="shared" si="914"/>
        <v>0</v>
      </c>
      <c r="AP195" s="122">
        <f t="shared" si="914"/>
        <v>0</v>
      </c>
      <c r="AQ195" s="122">
        <f t="shared" si="914"/>
        <v>0</v>
      </c>
      <c r="AR195" s="122">
        <f t="shared" si="914"/>
        <v>0</v>
      </c>
      <c r="AS195" s="122">
        <f t="shared" si="914"/>
        <v>0</v>
      </c>
      <c r="AT195" s="122">
        <f t="shared" si="914"/>
        <v>0</v>
      </c>
      <c r="AU195" s="122">
        <f t="shared" si="914"/>
        <v>0</v>
      </c>
      <c r="AV195" s="122">
        <f t="shared" si="914"/>
        <v>0</v>
      </c>
      <c r="AW195" s="122">
        <f t="shared" si="914"/>
        <v>0</v>
      </c>
      <c r="AX195" s="122">
        <f t="shared" si="914"/>
        <v>0</v>
      </c>
      <c r="AY195" s="122">
        <f t="shared" si="914"/>
        <v>0</v>
      </c>
      <c r="AZ195" s="122">
        <f t="shared" si="914"/>
        <v>0</v>
      </c>
      <c r="BA195" s="122">
        <f t="shared" si="914"/>
        <v>0</v>
      </c>
      <c r="BB195" s="122">
        <f t="shared" si="914"/>
        <v>0</v>
      </c>
      <c r="BC195" s="122">
        <f t="shared" si="914"/>
        <v>0</v>
      </c>
      <c r="BD195" s="122">
        <f t="shared" si="914"/>
        <v>0</v>
      </c>
      <c r="BE195" s="122">
        <f t="shared" si="914"/>
        <v>0</v>
      </c>
      <c r="BF195" s="122">
        <f t="shared" si="914"/>
        <v>0</v>
      </c>
      <c r="BG195" s="122">
        <f t="shared" si="914"/>
        <v>0</v>
      </c>
      <c r="BH195" s="122">
        <f t="shared" si="914"/>
        <v>0</v>
      </c>
      <c r="BI195" s="122">
        <f t="shared" si="914"/>
        <v>0</v>
      </c>
      <c r="BJ195" s="122">
        <f t="shared" si="914"/>
        <v>0</v>
      </c>
      <c r="BK195" s="122">
        <f t="shared" si="914"/>
        <v>0</v>
      </c>
      <c r="BL195" s="122">
        <f t="shared" si="914"/>
        <v>0</v>
      </c>
      <c r="BM195" s="122">
        <f t="shared" si="914"/>
        <v>0</v>
      </c>
      <c r="BN195" s="122">
        <f t="shared" si="914"/>
        <v>0</v>
      </c>
      <c r="BO195" s="122">
        <f t="shared" si="914"/>
        <v>0</v>
      </c>
      <c r="BP195" s="122">
        <f t="shared" si="914"/>
        <v>0</v>
      </c>
      <c r="BQ195" s="122">
        <f t="shared" si="914"/>
        <v>0</v>
      </c>
      <c r="BR195" s="122">
        <f t="shared" ref="BR195:CW195" si="915">-(BR106+BR117+BR116)+BQ195</f>
        <v>0</v>
      </c>
      <c r="BS195" s="122">
        <f t="shared" si="915"/>
        <v>0</v>
      </c>
      <c r="BT195" s="122">
        <f t="shared" si="915"/>
        <v>0</v>
      </c>
      <c r="BU195" s="122">
        <f t="shared" si="915"/>
        <v>0</v>
      </c>
      <c r="BV195" s="122">
        <f t="shared" si="915"/>
        <v>0</v>
      </c>
      <c r="BW195" s="122">
        <f t="shared" si="915"/>
        <v>0</v>
      </c>
      <c r="BX195" s="122">
        <f t="shared" si="915"/>
        <v>0</v>
      </c>
      <c r="BY195" s="122">
        <f t="shared" si="915"/>
        <v>0</v>
      </c>
      <c r="BZ195" s="122">
        <f t="shared" si="915"/>
        <v>0</v>
      </c>
      <c r="CA195" s="122">
        <f t="shared" si="915"/>
        <v>0</v>
      </c>
      <c r="CB195" s="122">
        <f t="shared" si="915"/>
        <v>0</v>
      </c>
      <c r="CC195" s="122">
        <f t="shared" si="915"/>
        <v>0</v>
      </c>
      <c r="CD195" s="122">
        <f t="shared" si="915"/>
        <v>0</v>
      </c>
      <c r="CE195" s="122">
        <f t="shared" si="915"/>
        <v>0</v>
      </c>
      <c r="CF195" s="122">
        <f t="shared" si="915"/>
        <v>0</v>
      </c>
      <c r="CG195" s="122">
        <f t="shared" si="915"/>
        <v>0</v>
      </c>
      <c r="CH195" s="122">
        <f t="shared" si="915"/>
        <v>0</v>
      </c>
      <c r="CI195" s="122">
        <f t="shared" si="915"/>
        <v>0</v>
      </c>
      <c r="CJ195" s="122">
        <f t="shared" si="915"/>
        <v>0</v>
      </c>
      <c r="CK195" s="122">
        <f t="shared" si="915"/>
        <v>0</v>
      </c>
      <c r="CL195" s="122">
        <f t="shared" si="915"/>
        <v>0</v>
      </c>
      <c r="CM195" s="122">
        <f t="shared" si="915"/>
        <v>0</v>
      </c>
      <c r="CN195" s="122">
        <f t="shared" si="915"/>
        <v>0</v>
      </c>
      <c r="CO195" s="122">
        <f t="shared" si="915"/>
        <v>0</v>
      </c>
      <c r="CP195" s="122">
        <f t="shared" si="915"/>
        <v>0</v>
      </c>
      <c r="CQ195" s="122">
        <f t="shared" si="915"/>
        <v>0</v>
      </c>
      <c r="CR195" s="122">
        <f t="shared" si="915"/>
        <v>0</v>
      </c>
      <c r="CS195" s="122">
        <f t="shared" si="915"/>
        <v>0</v>
      </c>
      <c r="CT195" s="122">
        <f t="shared" si="915"/>
        <v>0</v>
      </c>
      <c r="CU195" s="122">
        <f t="shared" si="915"/>
        <v>0</v>
      </c>
      <c r="CV195" s="122">
        <f t="shared" si="915"/>
        <v>0</v>
      </c>
      <c r="CW195" s="122">
        <f t="shared" si="915"/>
        <v>0</v>
      </c>
      <c r="CX195" s="122">
        <f t="shared" ref="CX195:DT195" si="916">-(CX106+CX117+CX116)+CW195</f>
        <v>0</v>
      </c>
      <c r="CY195" s="122">
        <f t="shared" si="916"/>
        <v>0</v>
      </c>
      <c r="CZ195" s="122">
        <f t="shared" si="916"/>
        <v>0</v>
      </c>
      <c r="DA195" s="122">
        <f t="shared" si="916"/>
        <v>0</v>
      </c>
      <c r="DB195" s="122">
        <f t="shared" si="916"/>
        <v>0</v>
      </c>
      <c r="DC195" s="122">
        <f t="shared" si="916"/>
        <v>0</v>
      </c>
      <c r="DD195" s="122">
        <f t="shared" si="916"/>
        <v>0</v>
      </c>
      <c r="DE195" s="122">
        <f t="shared" si="916"/>
        <v>0</v>
      </c>
      <c r="DF195" s="122">
        <f t="shared" si="916"/>
        <v>0</v>
      </c>
      <c r="DG195" s="122">
        <f t="shared" si="916"/>
        <v>0</v>
      </c>
      <c r="DH195" s="122">
        <f t="shared" si="916"/>
        <v>0</v>
      </c>
      <c r="DI195" s="122">
        <f t="shared" si="916"/>
        <v>0</v>
      </c>
      <c r="DJ195" s="122">
        <f t="shared" si="916"/>
        <v>0</v>
      </c>
      <c r="DK195" s="122">
        <f t="shared" si="916"/>
        <v>0</v>
      </c>
      <c r="DL195" s="122">
        <f t="shared" si="916"/>
        <v>0</v>
      </c>
      <c r="DM195" s="122">
        <f t="shared" si="916"/>
        <v>0</v>
      </c>
      <c r="DN195" s="122">
        <f t="shared" si="916"/>
        <v>0</v>
      </c>
      <c r="DO195" s="122">
        <f t="shared" si="916"/>
        <v>0</v>
      </c>
      <c r="DP195" s="122">
        <f t="shared" si="916"/>
        <v>0</v>
      </c>
      <c r="DQ195" s="122">
        <f t="shared" si="916"/>
        <v>0</v>
      </c>
      <c r="DR195" s="122">
        <f t="shared" si="916"/>
        <v>0</v>
      </c>
      <c r="DS195" s="122">
        <f t="shared" si="916"/>
        <v>0</v>
      </c>
      <c r="DT195" s="122">
        <f t="shared" si="916"/>
        <v>0</v>
      </c>
    </row>
    <row r="196" spans="2:124" hidden="1" outlineLevel="1" x14ac:dyDescent="0.3"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27"/>
      <c r="AC196" s="127"/>
      <c r="AD196" s="127"/>
      <c r="AE196" s="127"/>
      <c r="AF196" s="127"/>
      <c r="AG196" s="127"/>
      <c r="AH196" s="127"/>
      <c r="AI196" s="127"/>
      <c r="AJ196" s="127"/>
      <c r="AK196" s="127"/>
      <c r="AL196" s="127"/>
      <c r="AM196" s="127"/>
    </row>
    <row r="197" spans="2:124" hidden="1" outlineLevel="1" x14ac:dyDescent="0.3"/>
    <row r="198" spans="2:124" hidden="1" outlineLevel="1" x14ac:dyDescent="0.3"/>
    <row r="199" spans="2:124" hidden="1" outlineLevel="1" x14ac:dyDescent="0.3"/>
    <row r="200" spans="2:124" hidden="1" outlineLevel="1" x14ac:dyDescent="0.3"/>
    <row r="201" spans="2:124" hidden="1" outlineLevel="1" x14ac:dyDescent="0.3"/>
    <row r="202" spans="2:124" hidden="1" outlineLevel="1" x14ac:dyDescent="0.3"/>
    <row r="203" spans="2:124" hidden="1" outlineLevel="1" x14ac:dyDescent="0.3"/>
    <row r="204" spans="2:124" hidden="1" outlineLevel="1" x14ac:dyDescent="0.3"/>
    <row r="205" spans="2:124" hidden="1" outlineLevel="1" x14ac:dyDescent="0.3"/>
    <row r="206" spans="2:124" hidden="1" outlineLevel="1" x14ac:dyDescent="0.3"/>
    <row r="207" spans="2:124" hidden="1" outlineLevel="1" x14ac:dyDescent="0.3"/>
    <row r="208" spans="2:124" hidden="1" outlineLevel="1" x14ac:dyDescent="0.3"/>
    <row r="209" hidden="1" outlineLevel="1" x14ac:dyDescent="0.3"/>
    <row r="210" hidden="1" outlineLevel="1" x14ac:dyDescent="0.3"/>
    <row r="211" hidden="1" outlineLevel="1" x14ac:dyDescent="0.3"/>
    <row r="212" hidden="1" outlineLevel="1" x14ac:dyDescent="0.3"/>
    <row r="213" hidden="1" outlineLevel="1" x14ac:dyDescent="0.3"/>
    <row r="214" hidden="1" outlineLevel="1" x14ac:dyDescent="0.3"/>
    <row r="215" hidden="1" outlineLevel="1" x14ac:dyDescent="0.3"/>
    <row r="216" hidden="1" outlineLevel="1" x14ac:dyDescent="0.3"/>
    <row r="217" hidden="1" outlineLevel="1" x14ac:dyDescent="0.3"/>
    <row r="218" hidden="1" outlineLevel="1" x14ac:dyDescent="0.3"/>
    <row r="219" hidden="1" outlineLevel="1" x14ac:dyDescent="0.3"/>
    <row r="220" hidden="1" outlineLevel="1" x14ac:dyDescent="0.3"/>
    <row r="221" hidden="1" outlineLevel="1" x14ac:dyDescent="0.3"/>
    <row r="222" hidden="1" outlineLevel="1" x14ac:dyDescent="0.3"/>
    <row r="223" hidden="1" outlineLevel="1" x14ac:dyDescent="0.3"/>
    <row r="224" hidden="1" outlineLevel="1" x14ac:dyDescent="0.3"/>
    <row r="225" hidden="1" outlineLevel="1" x14ac:dyDescent="0.3"/>
    <row r="226" hidden="1" outlineLevel="1" x14ac:dyDescent="0.3"/>
    <row r="227" hidden="1" outlineLevel="1" x14ac:dyDescent="0.3"/>
    <row r="228" hidden="1" outlineLevel="1" x14ac:dyDescent="0.3"/>
    <row r="229" hidden="1" outlineLevel="1" x14ac:dyDescent="0.3"/>
    <row r="230" collapsed="1" x14ac:dyDescent="0.3"/>
  </sheetData>
  <sheetProtection algorithmName="SHA-512" hashValue="aPKExOfP3vP0BL2aO0c+C0WC0RLyQdq227AUd0EdRX74LtUc0hyVozg04Qli+M8z2TSkst61VVq8gy3AXBBaSA==" saltValue="0I2h2tGimHvcwfH/YDpu2w==" spinCount="100000" sheet="1" objects="1" scenarios="1" formatColumns="0" formatRows="0"/>
  <mergeCells count="1">
    <mergeCell ref="B177:C177"/>
  </mergeCells>
  <phoneticPr fontId="19" type="noConversion"/>
  <conditionalFormatting sqref="E98">
    <cfRule type="containsBlanks" dxfId="16" priority="20">
      <formula>LEN(TRIM(E98))=0</formula>
    </cfRule>
  </conditionalFormatting>
  <conditionalFormatting sqref="E41:DT48">
    <cfRule type="containsBlanks" dxfId="15" priority="6">
      <formula>LEN(TRIM(E41))=0</formula>
    </cfRule>
  </conditionalFormatting>
  <conditionalFormatting sqref="E51:DT60 E78:DT86">
    <cfRule type="containsBlanks" dxfId="14" priority="33">
      <formula>LEN(TRIM(E51))=0</formula>
    </cfRule>
  </conditionalFormatting>
  <conditionalFormatting sqref="E63:DT75">
    <cfRule type="containsBlanks" dxfId="13" priority="5">
      <formula>LEN(TRIM(E63))=0</formula>
    </cfRule>
  </conditionalFormatting>
  <conditionalFormatting sqref="E91:DT91">
    <cfRule type="containsBlanks" dxfId="12" priority="8">
      <formula>LEN(TRIM(E91))=0</formula>
    </cfRule>
  </conditionalFormatting>
  <conditionalFormatting sqref="E99:DT100">
    <cfRule type="containsBlanks" dxfId="11" priority="3">
      <formula>LEN(TRIM(E99))=0</formula>
    </cfRule>
  </conditionalFormatting>
  <pageMargins left="0.19685039370078741" right="0.19685039370078741" top="0.19685039370078741" bottom="0.19685039370078741" header="0" footer="0"/>
  <pageSetup paperSize="8" scale="32" fitToHeight="0" orientation="landscape" r:id="rId1"/>
  <rowBreaks count="1" manualBreakCount="1">
    <brk id="134" min="1" max="4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I126"/>
  <sheetViews>
    <sheetView showGridLines="0" zoomScale="85" zoomScaleNormal="85" workbookViewId="0">
      <pane xSplit="1" ySplit="1" topLeftCell="B2" activePane="bottomRight" state="frozen"/>
      <selection activeCell="I84" sqref="I84"/>
      <selection pane="topRight" activeCell="I84" sqref="I84"/>
      <selection pane="bottomLeft" activeCell="I84" sqref="I84"/>
      <selection pane="bottomRight" activeCell="F16" sqref="F16"/>
    </sheetView>
  </sheetViews>
  <sheetFormatPr defaultColWidth="0" defaultRowHeight="14.4" zeroHeight="1" outlineLevelRow="1" x14ac:dyDescent="0.3"/>
  <cols>
    <col min="1" max="1" width="36.109375" style="3" bestFit="1" customWidth="1"/>
    <col min="2" max="2" width="9.109375" style="3" customWidth="1"/>
    <col min="3" max="7" width="14.88671875" style="84" customWidth="1"/>
    <col min="8" max="8" width="13.88671875" style="84" customWidth="1"/>
    <col min="9" max="9" width="2.44140625" style="3" customWidth="1"/>
    <col min="10" max="16384" width="9.109375" style="3" hidden="1"/>
  </cols>
  <sheetData>
    <row r="1" spans="1:8" ht="25.8" x14ac:dyDescent="0.5">
      <c r="A1" s="1" t="str">
        <f>"Cashflow Summary: "&amp;Overview!B4</f>
        <v xml:space="preserve">Cashflow Summary: </v>
      </c>
      <c r="B1" s="1"/>
      <c r="C1" s="80"/>
      <c r="D1" s="80"/>
      <c r="E1" s="80"/>
      <c r="F1" s="80"/>
      <c r="G1" s="80"/>
      <c r="H1" s="80"/>
    </row>
    <row r="2" spans="1:8" ht="15" customHeight="1" thickBot="1" x14ac:dyDescent="0.55000000000000004">
      <c r="A2" s="1"/>
      <c r="B2" s="1"/>
      <c r="C2" s="80"/>
      <c r="D2" s="80"/>
      <c r="E2" s="80"/>
      <c r="F2" s="80"/>
      <c r="G2" s="80"/>
      <c r="H2" s="80"/>
    </row>
    <row r="3" spans="1:8" ht="28.8" x14ac:dyDescent="0.3">
      <c r="A3" s="144" t="s">
        <v>25</v>
      </c>
      <c r="B3" s="145"/>
      <c r="C3" s="146" t="s">
        <v>200</v>
      </c>
      <c r="D3" s="146" t="s">
        <v>201</v>
      </c>
      <c r="E3" s="146" t="s">
        <v>202</v>
      </c>
      <c r="F3" s="146" t="s">
        <v>203</v>
      </c>
      <c r="G3" s="146" t="s">
        <v>204</v>
      </c>
      <c r="H3" s="147" t="s">
        <v>4</v>
      </c>
    </row>
    <row r="4" spans="1:8" x14ac:dyDescent="0.3">
      <c r="A4" s="21"/>
      <c r="C4" s="82"/>
      <c r="D4" s="82"/>
      <c r="E4" s="82"/>
      <c r="F4" s="82"/>
      <c r="G4" s="82"/>
      <c r="H4" s="83"/>
    </row>
    <row r="5" spans="1:8" x14ac:dyDescent="0.3">
      <c r="A5" s="21" t="s">
        <v>2</v>
      </c>
      <c r="B5" s="3" t="s">
        <v>13</v>
      </c>
      <c r="C5" s="106">
        <f>SUM('Monthly cashflow'!E4:P4)</f>
        <v>0</v>
      </c>
      <c r="D5" s="106">
        <f>SUM('Monthly cashflow'!Q4:AB4)</f>
        <v>0</v>
      </c>
      <c r="E5" s="106">
        <f>SUM('Monthly cashflow'!AC4:AN4)</f>
        <v>0</v>
      </c>
      <c r="F5" s="106">
        <f>SUM('Monthly cashflow'!AO4:AZ4)</f>
        <v>0</v>
      </c>
      <c r="G5" s="106">
        <f>SUM('Monthly cashflow'!BA4:BL4)</f>
        <v>0</v>
      </c>
      <c r="H5" s="107">
        <f>SUM(C5:G5)</f>
        <v>0</v>
      </c>
    </row>
    <row r="6" spans="1:8" x14ac:dyDescent="0.3">
      <c r="A6" s="21"/>
      <c r="B6" s="3" t="s">
        <v>35</v>
      </c>
      <c r="C6" s="106">
        <f>SUM('Monthly cashflow'!E5:P5)</f>
        <v>0</v>
      </c>
      <c r="D6" s="106">
        <f>SUM('Monthly cashflow'!Q5:AB5)</f>
        <v>0</v>
      </c>
      <c r="E6" s="106">
        <f>SUM('Monthly cashflow'!AC5:AN5)</f>
        <v>0</v>
      </c>
      <c r="F6" s="106">
        <f>SUM('Monthly cashflow'!AO5:AZ5)</f>
        <v>0</v>
      </c>
      <c r="G6" s="106">
        <f>SUM('Monthly cashflow'!BA5:BL5)</f>
        <v>0</v>
      </c>
      <c r="H6" s="107">
        <f t="shared" ref="H6:H25" si="0">SUM(C6:G6)</f>
        <v>0</v>
      </c>
    </row>
    <row r="7" spans="1:8" x14ac:dyDescent="0.3">
      <c r="A7" s="21"/>
      <c r="B7" s="3" t="s">
        <v>49</v>
      </c>
      <c r="C7" s="106">
        <f>SUM('Monthly cashflow'!E6:P6)</f>
        <v>0</v>
      </c>
      <c r="D7" s="106">
        <f>SUM('Monthly cashflow'!Q6:AB6)</f>
        <v>0</v>
      </c>
      <c r="E7" s="106">
        <f>SUM('Monthly cashflow'!AC6:AN6)</f>
        <v>0</v>
      </c>
      <c r="F7" s="106">
        <f>SUM('Monthly cashflow'!AO6:AZ6)</f>
        <v>0</v>
      </c>
      <c r="G7" s="106">
        <f>SUM('Monthly cashflow'!BA6:BL6)</f>
        <v>0</v>
      </c>
      <c r="H7" s="107">
        <f t="shared" si="0"/>
        <v>0</v>
      </c>
    </row>
    <row r="8" spans="1:8" outlineLevel="1" x14ac:dyDescent="0.3">
      <c r="A8" s="21"/>
      <c r="B8" s="3" t="s">
        <v>16</v>
      </c>
      <c r="C8" s="106">
        <f>SUM('Monthly cashflow'!E7:P7)</f>
        <v>0</v>
      </c>
      <c r="D8" s="106">
        <f>SUM('Monthly cashflow'!Q7:AB7)</f>
        <v>0</v>
      </c>
      <c r="E8" s="106">
        <f>SUM('Monthly cashflow'!AC7:AN7)</f>
        <v>0</v>
      </c>
      <c r="F8" s="106">
        <f>SUM('Monthly cashflow'!AO7:AZ7)</f>
        <v>0</v>
      </c>
      <c r="G8" s="106">
        <f>SUM('Monthly cashflow'!BA7:BL7)</f>
        <v>0</v>
      </c>
      <c r="H8" s="107">
        <f t="shared" si="0"/>
        <v>0</v>
      </c>
    </row>
    <row r="9" spans="1:8" outlineLevel="1" x14ac:dyDescent="0.3">
      <c r="A9" s="21"/>
      <c r="B9" s="3" t="s">
        <v>77</v>
      </c>
      <c r="C9" s="106">
        <f>SUM('Monthly cashflow'!E8:P8)</f>
        <v>0</v>
      </c>
      <c r="D9" s="106">
        <f>SUM('Monthly cashflow'!Q8:AB8)</f>
        <v>0</v>
      </c>
      <c r="E9" s="106">
        <f>SUM('Monthly cashflow'!AC8:AN8)</f>
        <v>0</v>
      </c>
      <c r="F9" s="106">
        <f>SUM('Monthly cashflow'!AO8:AZ8)</f>
        <v>0</v>
      </c>
      <c r="G9" s="106">
        <f>SUM('Monthly cashflow'!BA8:BL8)</f>
        <v>0</v>
      </c>
      <c r="H9" s="107">
        <f t="shared" ref="H9:H14" si="1">SUM(C9:G9)</f>
        <v>0</v>
      </c>
    </row>
    <row r="10" spans="1:8" outlineLevel="1" x14ac:dyDescent="0.3">
      <c r="A10" s="21"/>
      <c r="B10" s="3" t="s">
        <v>78</v>
      </c>
      <c r="C10" s="106">
        <f>SUM('Monthly cashflow'!E9:P9)</f>
        <v>0</v>
      </c>
      <c r="D10" s="106">
        <f>SUM('Monthly cashflow'!Q9:AB9)</f>
        <v>0</v>
      </c>
      <c r="E10" s="106">
        <f>SUM('Monthly cashflow'!AC9:AN9)</f>
        <v>0</v>
      </c>
      <c r="F10" s="106">
        <f>SUM('Monthly cashflow'!AO9:AZ9)</f>
        <v>0</v>
      </c>
      <c r="G10" s="106">
        <f>SUM('Monthly cashflow'!BA9:BL9)</f>
        <v>0</v>
      </c>
      <c r="H10" s="107">
        <f t="shared" si="1"/>
        <v>0</v>
      </c>
    </row>
    <row r="11" spans="1:8" outlineLevel="1" x14ac:dyDescent="0.3">
      <c r="A11" s="21"/>
      <c r="B11" s="3" t="s">
        <v>79</v>
      </c>
      <c r="C11" s="106">
        <f>SUM('Monthly cashflow'!E10:P10)</f>
        <v>0</v>
      </c>
      <c r="D11" s="106">
        <f>SUM('Monthly cashflow'!Q10:AB10)</f>
        <v>0</v>
      </c>
      <c r="E11" s="106">
        <f>SUM('Monthly cashflow'!AC10:AN10)</f>
        <v>0</v>
      </c>
      <c r="F11" s="106">
        <f>SUM('Monthly cashflow'!AO10:AZ10)</f>
        <v>0</v>
      </c>
      <c r="G11" s="106">
        <f>SUM('Monthly cashflow'!BA10:BL10)</f>
        <v>0</v>
      </c>
      <c r="H11" s="107">
        <f t="shared" si="1"/>
        <v>0</v>
      </c>
    </row>
    <row r="12" spans="1:8" outlineLevel="1" x14ac:dyDescent="0.3">
      <c r="A12" s="21"/>
      <c r="B12" s="3" t="s">
        <v>80</v>
      </c>
      <c r="C12" s="106">
        <f>SUM('Monthly cashflow'!E11:P11)</f>
        <v>0</v>
      </c>
      <c r="D12" s="106">
        <f>SUM('Monthly cashflow'!Q11:AB11)</f>
        <v>0</v>
      </c>
      <c r="E12" s="106">
        <f>SUM('Monthly cashflow'!AC11:AN11)</f>
        <v>0</v>
      </c>
      <c r="F12" s="106">
        <f>SUM('Monthly cashflow'!AO11:AZ11)</f>
        <v>0</v>
      </c>
      <c r="G12" s="106">
        <f>SUM('Monthly cashflow'!BA11:BL11)</f>
        <v>0</v>
      </c>
      <c r="H12" s="107">
        <f t="shared" si="1"/>
        <v>0</v>
      </c>
    </row>
    <row r="13" spans="1:8" outlineLevel="1" x14ac:dyDescent="0.3">
      <c r="A13" s="21"/>
      <c r="B13" s="3" t="s">
        <v>81</v>
      </c>
      <c r="C13" s="106">
        <f>SUM('Monthly cashflow'!E12:P12)</f>
        <v>0</v>
      </c>
      <c r="D13" s="106">
        <f>SUM('Monthly cashflow'!Q12:AB12)</f>
        <v>0</v>
      </c>
      <c r="E13" s="106">
        <f>SUM('Monthly cashflow'!AC12:AN12)</f>
        <v>0</v>
      </c>
      <c r="F13" s="106">
        <f>SUM('Monthly cashflow'!AO12:AZ12)</f>
        <v>0</v>
      </c>
      <c r="G13" s="106">
        <f>SUM('Monthly cashflow'!BA12:BL12)</f>
        <v>0</v>
      </c>
      <c r="H13" s="107">
        <f t="shared" si="1"/>
        <v>0</v>
      </c>
    </row>
    <row r="14" spans="1:8" outlineLevel="1" x14ac:dyDescent="0.3">
      <c r="A14" s="21"/>
      <c r="B14" s="3" t="s">
        <v>82</v>
      </c>
      <c r="C14" s="106">
        <f>SUM('Monthly cashflow'!E13:P13)</f>
        <v>0</v>
      </c>
      <c r="D14" s="106">
        <f>SUM('Monthly cashflow'!Q13:AB13)</f>
        <v>0</v>
      </c>
      <c r="E14" s="106">
        <f>SUM('Monthly cashflow'!AC13:AN13)</f>
        <v>0</v>
      </c>
      <c r="F14" s="106">
        <f>SUM('Monthly cashflow'!AO13:AZ13)</f>
        <v>0</v>
      </c>
      <c r="G14" s="106">
        <f>SUM('Monthly cashflow'!BA13:BL13)</f>
        <v>0</v>
      </c>
      <c r="H14" s="107">
        <f t="shared" si="1"/>
        <v>0</v>
      </c>
    </row>
    <row r="15" spans="1:8" x14ac:dyDescent="0.3">
      <c r="A15" s="21" t="s">
        <v>27</v>
      </c>
      <c r="B15" s="3" t="s">
        <v>13</v>
      </c>
      <c r="C15" s="106">
        <f>SUM('Monthly cashflow'!E15:P15)</f>
        <v>0</v>
      </c>
      <c r="D15" s="106">
        <f>SUM('Monthly cashflow'!Q15:AB15)</f>
        <v>0</v>
      </c>
      <c r="E15" s="106">
        <f>SUM('Monthly cashflow'!AC15:AN15)</f>
        <v>0</v>
      </c>
      <c r="F15" s="106">
        <f>SUM('Monthly cashflow'!AO15:AZ15)</f>
        <v>0</v>
      </c>
      <c r="G15" s="106">
        <f>SUM('Monthly cashflow'!BA15:BL15)</f>
        <v>0</v>
      </c>
      <c r="H15" s="107">
        <f t="shared" si="0"/>
        <v>0</v>
      </c>
    </row>
    <row r="16" spans="1:8" x14ac:dyDescent="0.3">
      <c r="A16" s="21"/>
      <c r="B16" s="3" t="s">
        <v>35</v>
      </c>
      <c r="C16" s="106">
        <f>SUM('Monthly cashflow'!E16:P16)</f>
        <v>0</v>
      </c>
      <c r="D16" s="106">
        <f>SUM('Monthly cashflow'!Q16:AB16)</f>
        <v>0</v>
      </c>
      <c r="E16" s="106">
        <f>SUM('Monthly cashflow'!AC16:AN16)</f>
        <v>0</v>
      </c>
      <c r="F16" s="106">
        <f>SUM('Monthly cashflow'!AO16:AZ16)</f>
        <v>0</v>
      </c>
      <c r="G16" s="106">
        <f>SUM('Monthly cashflow'!BA16:BL16)</f>
        <v>0</v>
      </c>
      <c r="H16" s="107">
        <f t="shared" si="0"/>
        <v>0</v>
      </c>
    </row>
    <row r="17" spans="1:8" x14ac:dyDescent="0.3">
      <c r="A17" s="21"/>
      <c r="B17" s="3" t="s">
        <v>49</v>
      </c>
      <c r="C17" s="106">
        <f>SUM('Monthly cashflow'!E17:P17)</f>
        <v>0</v>
      </c>
      <c r="D17" s="106">
        <f>SUM('Monthly cashflow'!Q17:AB17)</f>
        <v>0</v>
      </c>
      <c r="E17" s="106">
        <f>SUM('Monthly cashflow'!AC17:AN17)</f>
        <v>0</v>
      </c>
      <c r="F17" s="106">
        <f>SUM('Monthly cashflow'!AO17:AZ17)</f>
        <v>0</v>
      </c>
      <c r="G17" s="106">
        <f>SUM('Monthly cashflow'!BA17:BL17)</f>
        <v>0</v>
      </c>
      <c r="H17" s="107">
        <f t="shared" si="0"/>
        <v>0</v>
      </c>
    </row>
    <row r="18" spans="1:8" outlineLevel="1" x14ac:dyDescent="0.3">
      <c r="A18" s="21"/>
      <c r="B18" s="3" t="s">
        <v>16</v>
      </c>
      <c r="C18" s="106">
        <f>SUM('Monthly cashflow'!E18:P18)</f>
        <v>0</v>
      </c>
      <c r="D18" s="106">
        <f>SUM('Monthly cashflow'!Q18:AB18)</f>
        <v>0</v>
      </c>
      <c r="E18" s="106">
        <f>SUM('Monthly cashflow'!AC18:AN18)</f>
        <v>0</v>
      </c>
      <c r="F18" s="106">
        <f>SUM('Monthly cashflow'!AO18:AZ18)</f>
        <v>0</v>
      </c>
      <c r="G18" s="106">
        <f>SUM('Monthly cashflow'!BA18:BL18)</f>
        <v>0</v>
      </c>
      <c r="H18" s="107">
        <f t="shared" si="0"/>
        <v>0</v>
      </c>
    </row>
    <row r="19" spans="1:8" outlineLevel="1" x14ac:dyDescent="0.3">
      <c r="A19" s="21"/>
      <c r="B19" s="3" t="s">
        <v>77</v>
      </c>
      <c r="C19" s="106">
        <f>SUM('Monthly cashflow'!E19:P19)</f>
        <v>0</v>
      </c>
      <c r="D19" s="106">
        <f>SUM('Monthly cashflow'!Q19:AB19)</f>
        <v>0</v>
      </c>
      <c r="E19" s="106">
        <f>SUM('Monthly cashflow'!AC19:AN19)</f>
        <v>0</v>
      </c>
      <c r="F19" s="106">
        <f>SUM('Monthly cashflow'!AO19:AZ19)</f>
        <v>0</v>
      </c>
      <c r="G19" s="106">
        <f>SUM('Monthly cashflow'!BA19:BL19)</f>
        <v>0</v>
      </c>
      <c r="H19" s="107">
        <f t="shared" ref="H19:H24" si="2">SUM(C19:G19)</f>
        <v>0</v>
      </c>
    </row>
    <row r="20" spans="1:8" outlineLevel="1" x14ac:dyDescent="0.3">
      <c r="A20" s="21"/>
      <c r="B20" s="3" t="s">
        <v>78</v>
      </c>
      <c r="C20" s="106">
        <f>SUM('Monthly cashflow'!E20:P20)</f>
        <v>0</v>
      </c>
      <c r="D20" s="106">
        <f>SUM('Monthly cashflow'!Q20:AB20)</f>
        <v>0</v>
      </c>
      <c r="E20" s="106">
        <f>SUM('Monthly cashflow'!AC20:AN20)</f>
        <v>0</v>
      </c>
      <c r="F20" s="106">
        <f>SUM('Monthly cashflow'!AO20:AZ20)</f>
        <v>0</v>
      </c>
      <c r="G20" s="106">
        <f>SUM('Monthly cashflow'!BA20:BL20)</f>
        <v>0</v>
      </c>
      <c r="H20" s="107">
        <f t="shared" si="2"/>
        <v>0</v>
      </c>
    </row>
    <row r="21" spans="1:8" outlineLevel="1" x14ac:dyDescent="0.3">
      <c r="A21" s="21"/>
      <c r="B21" s="3" t="s">
        <v>79</v>
      </c>
      <c r="C21" s="106">
        <f>SUM('Monthly cashflow'!E21:P21)</f>
        <v>0</v>
      </c>
      <c r="D21" s="106">
        <f>SUM('Monthly cashflow'!Q21:AB21)</f>
        <v>0</v>
      </c>
      <c r="E21" s="106">
        <f>SUM('Monthly cashflow'!AC21:AN21)</f>
        <v>0</v>
      </c>
      <c r="F21" s="106">
        <f>SUM('Monthly cashflow'!AO21:AZ21)</f>
        <v>0</v>
      </c>
      <c r="G21" s="106">
        <f>SUM('Monthly cashflow'!BA21:BL21)</f>
        <v>0</v>
      </c>
      <c r="H21" s="107">
        <f t="shared" si="2"/>
        <v>0</v>
      </c>
    </row>
    <row r="22" spans="1:8" outlineLevel="1" x14ac:dyDescent="0.3">
      <c r="A22" s="21"/>
      <c r="B22" s="3" t="s">
        <v>80</v>
      </c>
      <c r="C22" s="106">
        <f>SUM('Monthly cashflow'!E22:P22)</f>
        <v>0</v>
      </c>
      <c r="D22" s="106">
        <f>SUM('Monthly cashflow'!Q22:AB22)</f>
        <v>0</v>
      </c>
      <c r="E22" s="106">
        <f>SUM('Monthly cashflow'!AC22:AN22)</f>
        <v>0</v>
      </c>
      <c r="F22" s="106">
        <f>SUM('Monthly cashflow'!AO22:AZ22)</f>
        <v>0</v>
      </c>
      <c r="G22" s="106">
        <f>SUM('Monthly cashflow'!BA22:BL22)</f>
        <v>0</v>
      </c>
      <c r="H22" s="107">
        <f t="shared" si="2"/>
        <v>0</v>
      </c>
    </row>
    <row r="23" spans="1:8" outlineLevel="1" x14ac:dyDescent="0.3">
      <c r="A23" s="21"/>
      <c r="B23" s="3" t="s">
        <v>81</v>
      </c>
      <c r="C23" s="106">
        <f>SUM('Monthly cashflow'!E23:P23)</f>
        <v>0</v>
      </c>
      <c r="D23" s="106">
        <f>SUM('Monthly cashflow'!Q23:AB23)</f>
        <v>0</v>
      </c>
      <c r="E23" s="106">
        <f>SUM('Monthly cashflow'!AC23:AN23)</f>
        <v>0</v>
      </c>
      <c r="F23" s="106">
        <f>SUM('Monthly cashflow'!AO23:AZ23)</f>
        <v>0</v>
      </c>
      <c r="G23" s="106">
        <f>SUM('Monthly cashflow'!BA23:BL23)</f>
        <v>0</v>
      </c>
      <c r="H23" s="107">
        <f t="shared" si="2"/>
        <v>0</v>
      </c>
    </row>
    <row r="24" spans="1:8" outlineLevel="1" x14ac:dyDescent="0.3">
      <c r="A24" s="21"/>
      <c r="B24" s="3" t="s">
        <v>82</v>
      </c>
      <c r="C24" s="106">
        <f>SUM('Monthly cashflow'!E24:P24)</f>
        <v>0</v>
      </c>
      <c r="D24" s="106">
        <f>SUM('Monthly cashflow'!Q24:AB24)</f>
        <v>0</v>
      </c>
      <c r="E24" s="106">
        <f>SUM('Monthly cashflow'!AC24:AN24)</f>
        <v>0</v>
      </c>
      <c r="F24" s="106">
        <f>SUM('Monthly cashflow'!AO24:AZ24)</f>
        <v>0</v>
      </c>
      <c r="G24" s="106">
        <f>SUM('Monthly cashflow'!BA24:BL24)</f>
        <v>0</v>
      </c>
      <c r="H24" s="107">
        <f t="shared" si="2"/>
        <v>0</v>
      </c>
    </row>
    <row r="25" spans="1:8" x14ac:dyDescent="0.3">
      <c r="A25" s="21" t="s">
        <v>3</v>
      </c>
      <c r="C25" s="106">
        <f>SUM('Monthly cashflow'!E26:P26)</f>
        <v>0</v>
      </c>
      <c r="D25" s="106">
        <f>SUM('Monthly cashflow'!Q26:AB26)</f>
        <v>0</v>
      </c>
      <c r="E25" s="106">
        <f>SUM('Monthly cashflow'!AC26:AN26)</f>
        <v>0</v>
      </c>
      <c r="F25" s="106">
        <f>SUM('Monthly cashflow'!AO26:AZ26)</f>
        <v>0</v>
      </c>
      <c r="G25" s="106">
        <f>SUM('Monthly cashflow'!BA26:BL26)</f>
        <v>0</v>
      </c>
      <c r="H25" s="107">
        <f t="shared" si="0"/>
        <v>0</v>
      </c>
    </row>
    <row r="26" spans="1:8" ht="15" thickBot="1" x14ac:dyDescent="0.35">
      <c r="A26" s="21"/>
      <c r="C26" s="106"/>
      <c r="D26" s="106"/>
      <c r="E26" s="106"/>
      <c r="F26" s="106"/>
      <c r="G26" s="106"/>
      <c r="H26" s="107"/>
    </row>
    <row r="27" spans="1:8" s="17" customFormat="1" ht="15" thickBot="1" x14ac:dyDescent="0.35">
      <c r="A27" s="60" t="s">
        <v>28</v>
      </c>
      <c r="B27" s="61"/>
      <c r="C27" s="104">
        <f>SUM(C5:C26)</f>
        <v>0</v>
      </c>
      <c r="D27" s="104">
        <f t="shared" ref="D27:G27" si="3">SUM(D5:D26)</f>
        <v>0</v>
      </c>
      <c r="E27" s="104">
        <f t="shared" si="3"/>
        <v>0</v>
      </c>
      <c r="F27" s="104">
        <f t="shared" si="3"/>
        <v>0</v>
      </c>
      <c r="G27" s="104">
        <f t="shared" si="3"/>
        <v>0</v>
      </c>
      <c r="H27" s="105">
        <f>SUM(C27:G27)</f>
        <v>0</v>
      </c>
    </row>
    <row r="28" spans="1:8" x14ac:dyDescent="0.3">
      <c r="A28" s="21" t="s">
        <v>29</v>
      </c>
      <c r="C28" s="106">
        <f>SUM('Monthly cashflow'!E28:P28)</f>
        <v>0</v>
      </c>
      <c r="D28" s="106">
        <f>SUM('Monthly cashflow'!Q28:AB28)</f>
        <v>0</v>
      </c>
      <c r="E28" s="106">
        <f>SUM('Monthly cashflow'!AC28:AN28)</f>
        <v>0</v>
      </c>
      <c r="F28" s="106">
        <f>SUM('Monthly cashflow'!AO28:AZ28)</f>
        <v>0</v>
      </c>
      <c r="G28" s="106">
        <f>SUM('Monthly cashflow'!BA28:BL28)</f>
        <v>0</v>
      </c>
      <c r="H28" s="107">
        <f>SUM(C28:G28)</f>
        <v>0</v>
      </c>
    </row>
    <row r="29" spans="1:8" x14ac:dyDescent="0.3">
      <c r="A29" s="21" t="s">
        <v>31</v>
      </c>
      <c r="C29" s="106">
        <f>SUM('Monthly cashflow'!E29:P29)</f>
        <v>0</v>
      </c>
      <c r="D29" s="106">
        <f>SUM('Monthly cashflow'!Q29:AB29)</f>
        <v>0</v>
      </c>
      <c r="E29" s="106">
        <f>SUM('Monthly cashflow'!AC29:AN29)</f>
        <v>0</v>
      </c>
      <c r="F29" s="106">
        <f>SUM('Monthly cashflow'!AO29:AZ29)</f>
        <v>0</v>
      </c>
      <c r="G29" s="106">
        <f>SUM('Monthly cashflow'!BA29:BL29)</f>
        <v>0</v>
      </c>
      <c r="H29" s="107">
        <f>SUM(C29:G29)</f>
        <v>0</v>
      </c>
    </row>
    <row r="30" spans="1:8" ht="15" thickBot="1" x14ac:dyDescent="0.35">
      <c r="A30" s="21" t="s">
        <v>22</v>
      </c>
      <c r="C30" s="106">
        <f>SUM('Monthly cashflow'!E30:P30)</f>
        <v>0</v>
      </c>
      <c r="D30" s="106">
        <f>SUM('Monthly cashflow'!Q30:AB30)</f>
        <v>0</v>
      </c>
      <c r="E30" s="106">
        <f>SUM('Monthly cashflow'!AC30:AN30)</f>
        <v>0</v>
      </c>
      <c r="F30" s="106">
        <f>SUM('Monthly cashflow'!AO30:AZ30)</f>
        <v>0</v>
      </c>
      <c r="G30" s="106">
        <f>SUM('Monthly cashflow'!BA30:BL30)</f>
        <v>0</v>
      </c>
      <c r="H30" s="107">
        <f>SUM(C30:G30)</f>
        <v>0</v>
      </c>
    </row>
    <row r="31" spans="1:8" s="17" customFormat="1" ht="15" thickBot="1" x14ac:dyDescent="0.35">
      <c r="A31" s="60" t="s">
        <v>30</v>
      </c>
      <c r="B31" s="61"/>
      <c r="C31" s="104">
        <f>SUM('Monthly cashflow'!E31:P31)</f>
        <v>0</v>
      </c>
      <c r="D31" s="104">
        <f>SUM('Monthly cashflow'!Q31:AB31)</f>
        <v>0</v>
      </c>
      <c r="E31" s="104">
        <f>SUM('Monthly cashflow'!AC31:AN31)</f>
        <v>0</v>
      </c>
      <c r="F31" s="104">
        <f>SUM('Monthly cashflow'!AO31:AZ31)</f>
        <v>0</v>
      </c>
      <c r="G31" s="104">
        <f>SUM('Monthly cashflow'!BA31:BL31)</f>
        <v>0</v>
      </c>
      <c r="H31" s="105">
        <f>SUM(C31:G31)</f>
        <v>0</v>
      </c>
    </row>
    <row r="32" spans="1:8" x14ac:dyDescent="0.3">
      <c r="A32" s="21"/>
      <c r="C32" s="82"/>
      <c r="D32" s="82"/>
      <c r="E32" s="82"/>
      <c r="F32" s="82"/>
      <c r="G32" s="82"/>
      <c r="H32" s="83"/>
    </row>
    <row r="33" spans="1:8" ht="28.8" x14ac:dyDescent="0.3">
      <c r="A33" s="148" t="s">
        <v>32</v>
      </c>
      <c r="B33" s="4"/>
      <c r="C33" s="79" t="s">
        <v>200</v>
      </c>
      <c r="D33" s="79" t="s">
        <v>201</v>
      </c>
      <c r="E33" s="79" t="s">
        <v>202</v>
      </c>
      <c r="F33" s="79" t="s">
        <v>203</v>
      </c>
      <c r="G33" s="79" t="s">
        <v>204</v>
      </c>
      <c r="H33" s="149" t="s">
        <v>4</v>
      </c>
    </row>
    <row r="34" spans="1:8" x14ac:dyDescent="0.3">
      <c r="A34" s="21"/>
      <c r="C34" s="82"/>
      <c r="D34" s="82"/>
      <c r="E34" s="82"/>
      <c r="F34" s="82"/>
      <c r="G34" s="82"/>
      <c r="H34" s="83"/>
    </row>
    <row r="35" spans="1:8" x14ac:dyDescent="0.3">
      <c r="A35" s="142" t="s">
        <v>83</v>
      </c>
      <c r="B35" s="143"/>
      <c r="C35" s="140">
        <f>SUM(C36:C37)</f>
        <v>0</v>
      </c>
      <c r="D35" s="140">
        <f t="shared" ref="D35:H35" si="4">SUM(D36:D37)</f>
        <v>0</v>
      </c>
      <c r="E35" s="140">
        <f t="shared" si="4"/>
        <v>0</v>
      </c>
      <c r="F35" s="140">
        <f t="shared" si="4"/>
        <v>0</v>
      </c>
      <c r="G35" s="140">
        <f t="shared" si="4"/>
        <v>0</v>
      </c>
      <c r="H35" s="141">
        <f t="shared" si="4"/>
        <v>0</v>
      </c>
    </row>
    <row r="36" spans="1:8" outlineLevel="1" x14ac:dyDescent="0.3">
      <c r="A36" s="21" t="s">
        <v>33</v>
      </c>
      <c r="C36" s="102">
        <f>SUM('Monthly cashflow'!E37:P37)</f>
        <v>0</v>
      </c>
      <c r="D36" s="102">
        <f>SUM('Monthly cashflow'!Q37:AB37)</f>
        <v>0</v>
      </c>
      <c r="E36" s="102">
        <f>SUM('Monthly cashflow'!AC37:AN37)</f>
        <v>0</v>
      </c>
      <c r="F36" s="102">
        <f>SUM('Monthly cashflow'!AO37:AZ37)</f>
        <v>0</v>
      </c>
      <c r="G36" s="102">
        <f>SUM('Monthly cashflow'!BA37:BL37)</f>
        <v>0</v>
      </c>
      <c r="H36" s="103">
        <f>SUM(C36:G36)</f>
        <v>0</v>
      </c>
    </row>
    <row r="37" spans="1:8" outlineLevel="1" x14ac:dyDescent="0.3">
      <c r="A37" s="21" t="s">
        <v>164</v>
      </c>
      <c r="C37" s="102">
        <f>SUM('Monthly cashflow'!E38:P38)</f>
        <v>0</v>
      </c>
      <c r="D37" s="102">
        <f>SUM('Monthly cashflow'!Q38:AB38)</f>
        <v>0</v>
      </c>
      <c r="E37" s="102">
        <f>SUM('Monthly cashflow'!AC38:AN38)</f>
        <v>0</v>
      </c>
      <c r="F37" s="102">
        <f>SUM('Monthly cashflow'!AO38:AZ38)</f>
        <v>0</v>
      </c>
      <c r="G37" s="102">
        <f>SUM('Monthly cashflow'!BA38:BL38)</f>
        <v>0</v>
      </c>
      <c r="H37" s="103">
        <f t="shared" ref="H37:H88" si="5">SUM(C37:G37)</f>
        <v>0</v>
      </c>
    </row>
    <row r="38" spans="1:8" x14ac:dyDescent="0.3">
      <c r="A38" s="21"/>
      <c r="C38" s="102"/>
      <c r="D38" s="102"/>
      <c r="E38" s="102"/>
      <c r="F38" s="102"/>
      <c r="G38" s="102"/>
      <c r="H38" s="103"/>
    </row>
    <row r="39" spans="1:8" x14ac:dyDescent="0.3">
      <c r="A39" s="142" t="s">
        <v>39</v>
      </c>
      <c r="B39" s="143"/>
      <c r="C39" s="140">
        <f>SUM(C40:C47)</f>
        <v>0</v>
      </c>
      <c r="D39" s="140">
        <f t="shared" ref="D39:G39" si="6">SUM(D40:D47)</f>
        <v>0</v>
      </c>
      <c r="E39" s="140">
        <f t="shared" si="6"/>
        <v>0</v>
      </c>
      <c r="F39" s="140">
        <f t="shared" si="6"/>
        <v>0</v>
      </c>
      <c r="G39" s="140">
        <f t="shared" si="6"/>
        <v>0</v>
      </c>
      <c r="H39" s="141">
        <f>SUM(H40:H47)</f>
        <v>0</v>
      </c>
    </row>
    <row r="40" spans="1:8" outlineLevel="1" x14ac:dyDescent="0.3">
      <c r="A40" s="3" t="str">
        <f>'Monthly cashflow'!B41</f>
        <v>Site works (within site curtilage cost)</v>
      </c>
      <c r="C40" s="102">
        <f>SUM('Monthly cashflow'!E41:P41)</f>
        <v>0</v>
      </c>
      <c r="D40" s="102">
        <f>SUM('Monthly cashflow'!Q41:AB41)</f>
        <v>0</v>
      </c>
      <c r="E40" s="102">
        <f>SUM('Monthly cashflow'!AC41:AN41)</f>
        <v>0</v>
      </c>
      <c r="F40" s="102">
        <f>SUM('Monthly cashflow'!AO41:AZ41)</f>
        <v>0</v>
      </c>
      <c r="G40" s="102">
        <f>SUM('Monthly cashflow'!BA41:BL41)</f>
        <v>0</v>
      </c>
      <c r="H40" s="103">
        <f t="shared" si="5"/>
        <v>0</v>
      </c>
    </row>
    <row r="41" spans="1:8" outlineLevel="1" x14ac:dyDescent="0.3">
      <c r="A41" s="3" t="str">
        <f>'Monthly cashflow'!B42</f>
        <v>Site development cost</v>
      </c>
      <c r="C41" s="102">
        <f>SUM('Monthly cashflow'!E42:P42)</f>
        <v>0</v>
      </c>
      <c r="D41" s="102">
        <f>SUM('Monthly cashflow'!Q42:AB42)</f>
        <v>0</v>
      </c>
      <c r="E41" s="102">
        <f>SUM('Monthly cashflow'!AC42:AN42)</f>
        <v>0</v>
      </c>
      <c r="F41" s="102">
        <f>SUM('Monthly cashflow'!AO42:AZ42)</f>
        <v>0</v>
      </c>
      <c r="G41" s="102">
        <f>SUM('Monthly cashflow'!BA42:BL42)</f>
        <v>0</v>
      </c>
      <c r="H41" s="103">
        <f t="shared" si="5"/>
        <v>0</v>
      </c>
    </row>
    <row r="42" spans="1:8" outlineLevel="1" x14ac:dyDescent="0.3">
      <c r="A42" s="3" t="str">
        <f>'Monthly cashflow'!B43</f>
        <v>Build cost (including substructures)</v>
      </c>
      <c r="C42" s="102">
        <f>SUM('Monthly cashflow'!E43:P43)</f>
        <v>0</v>
      </c>
      <c r="D42" s="102">
        <f>SUM('Monthly cashflow'!Q43:AB43)</f>
        <v>0</v>
      </c>
      <c r="E42" s="102">
        <f>SUM('Monthly cashflow'!AC43:AN43)</f>
        <v>0</v>
      </c>
      <c r="F42" s="102">
        <f>SUM('Monthly cashflow'!AO43:AZ43)</f>
        <v>0</v>
      </c>
      <c r="G42" s="102">
        <f>SUM('Monthly cashflow'!BA43:BL43)</f>
        <v>0</v>
      </c>
      <c r="H42" s="103">
        <f t="shared" si="5"/>
        <v>0</v>
      </c>
    </row>
    <row r="43" spans="1:8" outlineLevel="1" x14ac:dyDescent="0.3">
      <c r="A43" s="3" t="str">
        <f>'Monthly cashflow'!B44</f>
        <v>Superstructure and fit out</v>
      </c>
      <c r="C43" s="102">
        <f>SUM('Monthly cashflow'!E44:P44)</f>
        <v>0</v>
      </c>
      <c r="D43" s="102">
        <f>SUM('Monthly cashflow'!Q44:AB44)</f>
        <v>0</v>
      </c>
      <c r="E43" s="102">
        <f>SUM('Monthly cashflow'!AC44:AN44)</f>
        <v>0</v>
      </c>
      <c r="F43" s="102">
        <f>SUM('Monthly cashflow'!AO44:AZ44)</f>
        <v>0</v>
      </c>
      <c r="G43" s="102">
        <f>SUM('Monthly cashflow'!BA44:BL44)</f>
        <v>0</v>
      </c>
      <c r="H43" s="103">
        <f t="shared" si="5"/>
        <v>0</v>
      </c>
    </row>
    <row r="44" spans="1:8" outlineLevel="1" x14ac:dyDescent="0.3">
      <c r="A44" s="3" t="str">
        <f>'Monthly cashflow'!B45</f>
        <v>Preliminaries</v>
      </c>
      <c r="C44" s="102">
        <f>SUM('Monthly cashflow'!E45:P45)</f>
        <v>0</v>
      </c>
      <c r="D44" s="102">
        <f>SUM('Monthly cashflow'!Q45:AB45)</f>
        <v>0</v>
      </c>
      <c r="E44" s="102">
        <f>SUM('Monthly cashflow'!AC45:AN45)</f>
        <v>0</v>
      </c>
      <c r="F44" s="102">
        <f>SUM('Monthly cashflow'!AO45:AZ45)</f>
        <v>0</v>
      </c>
      <c r="G44" s="102">
        <f>SUM('Monthly cashflow'!BA45:BL45)</f>
        <v>0</v>
      </c>
      <c r="H44" s="103">
        <f t="shared" si="5"/>
        <v>0</v>
      </c>
    </row>
    <row r="45" spans="1:8" outlineLevel="1" x14ac:dyDescent="0.3">
      <c r="A45" s="3" t="str">
        <f>'Monthly cashflow'!B46</f>
        <v>Other construction costs (including off site works)</v>
      </c>
      <c r="C45" s="102">
        <f>SUM('Monthly cashflow'!E46:P46)</f>
        <v>0</v>
      </c>
      <c r="D45" s="102">
        <f>SUM('Monthly cashflow'!Q46:AB46)</f>
        <v>0</v>
      </c>
      <c r="E45" s="102">
        <f>SUM('Monthly cashflow'!AC46:AN46)</f>
        <v>0</v>
      </c>
      <c r="F45" s="102">
        <f>SUM('Monthly cashflow'!AO46:AZ46)</f>
        <v>0</v>
      </c>
      <c r="G45" s="102">
        <f>SUM('Monthly cashflow'!BA46:BL46)</f>
        <v>0</v>
      </c>
      <c r="H45" s="103">
        <f t="shared" si="5"/>
        <v>0</v>
      </c>
    </row>
    <row r="46" spans="1:8" outlineLevel="1" x14ac:dyDescent="0.3">
      <c r="A46" s="3" t="str">
        <f>'Monthly cashflow'!B47</f>
        <v>Custom 1</v>
      </c>
      <c r="C46" s="102">
        <f>SUM('Monthly cashflow'!E47:P47)</f>
        <v>0</v>
      </c>
      <c r="D46" s="102">
        <f>SUM('Monthly cashflow'!Q47:AB47)</f>
        <v>0</v>
      </c>
      <c r="E46" s="102">
        <f>SUM('Monthly cashflow'!AC47:AN47)</f>
        <v>0</v>
      </c>
      <c r="F46" s="102">
        <f>SUM('Monthly cashflow'!AO47:AZ47)</f>
        <v>0</v>
      </c>
      <c r="G46" s="102">
        <f>SUM('Monthly cashflow'!BA47:BL47)</f>
        <v>0</v>
      </c>
      <c r="H46" s="103">
        <f t="shared" ref="H46:H47" si="7">SUM(C46:G46)</f>
        <v>0</v>
      </c>
    </row>
    <row r="47" spans="1:8" outlineLevel="1" x14ac:dyDescent="0.3">
      <c r="A47" s="3" t="str">
        <f>'Monthly cashflow'!B48</f>
        <v>Custom 2</v>
      </c>
      <c r="C47" s="102">
        <f>SUM('Monthly cashflow'!E48:P48)</f>
        <v>0</v>
      </c>
      <c r="D47" s="102">
        <f>SUM('Monthly cashflow'!Q48:AB48)</f>
        <v>0</v>
      </c>
      <c r="E47" s="102">
        <f>SUM('Monthly cashflow'!AC48:AN48)</f>
        <v>0</v>
      </c>
      <c r="F47" s="102">
        <f>SUM('Monthly cashflow'!AO48:AZ48)</f>
        <v>0</v>
      </c>
      <c r="G47" s="102">
        <f>SUM('Monthly cashflow'!BA48:BL48)</f>
        <v>0</v>
      </c>
      <c r="H47" s="103">
        <f t="shared" si="7"/>
        <v>0</v>
      </c>
    </row>
    <row r="48" spans="1:8" x14ac:dyDescent="0.3">
      <c r="A48" s="21"/>
      <c r="C48" s="102"/>
      <c r="D48" s="102"/>
      <c r="E48" s="102"/>
      <c r="F48" s="102"/>
      <c r="G48" s="102"/>
      <c r="H48" s="103"/>
    </row>
    <row r="49" spans="1:8" x14ac:dyDescent="0.3">
      <c r="A49" s="142" t="s">
        <v>260</v>
      </c>
      <c r="B49" s="143"/>
      <c r="C49" s="140">
        <f>SUM(C50:C59)</f>
        <v>0</v>
      </c>
      <c r="D49" s="140">
        <f t="shared" ref="D49:G49" si="8">SUM(D50:D59)</f>
        <v>0</v>
      </c>
      <c r="E49" s="140">
        <f t="shared" si="8"/>
        <v>0</v>
      </c>
      <c r="F49" s="140">
        <f t="shared" si="8"/>
        <v>0</v>
      </c>
      <c r="G49" s="140">
        <f t="shared" si="8"/>
        <v>0</v>
      </c>
      <c r="H49" s="141">
        <f>SUM(H50:H59)</f>
        <v>0</v>
      </c>
    </row>
    <row r="50" spans="1:8" outlineLevel="1" x14ac:dyDescent="0.3">
      <c r="A50" s="132" t="str">
        <f>'Monthly cashflow'!B51</f>
        <v>Local Authority development contributions amount</v>
      </c>
      <c r="C50" s="102">
        <f>SUM('Monthly cashflow'!E51:P51)</f>
        <v>0</v>
      </c>
      <c r="D50" s="102">
        <f>SUM('Monthly cashflow'!Q51:AB51)</f>
        <v>0</v>
      </c>
      <c r="E50" s="102">
        <f>SUM('Monthly cashflow'!AC51:AN51)</f>
        <v>0</v>
      </c>
      <c r="F50" s="102">
        <f>SUM('Monthly cashflow'!AO51:AZ51)</f>
        <v>0</v>
      </c>
      <c r="G50" s="102">
        <f>SUM('Monthly cashflow'!BA51:BL51)</f>
        <v>0</v>
      </c>
      <c r="H50" s="103">
        <f t="shared" si="5"/>
        <v>0</v>
      </c>
    </row>
    <row r="51" spans="1:8" outlineLevel="1" x14ac:dyDescent="0.3">
      <c r="A51" s="21" t="str">
        <f>'Monthly cashflow'!B52</f>
        <v>Irish Water connection fees</v>
      </c>
      <c r="C51" s="102">
        <f>SUM('Monthly cashflow'!E52:P52)</f>
        <v>0</v>
      </c>
      <c r="D51" s="102">
        <f>SUM('Monthly cashflow'!Q52:AB52)</f>
        <v>0</v>
      </c>
      <c r="E51" s="102">
        <f>SUM('Monthly cashflow'!AC52:AN52)</f>
        <v>0</v>
      </c>
      <c r="F51" s="102">
        <f>SUM('Monthly cashflow'!AO52:AZ52)</f>
        <v>0</v>
      </c>
      <c r="G51" s="102">
        <f>SUM('Monthly cashflow'!BA52:BL52)</f>
        <v>0</v>
      </c>
      <c r="H51" s="103">
        <f t="shared" ref="H51:H57" si="9">SUM(C51:G51)</f>
        <v>0</v>
      </c>
    </row>
    <row r="52" spans="1:8" outlineLevel="1" x14ac:dyDescent="0.3">
      <c r="A52" s="21" t="str">
        <f>'Monthly cashflow'!B53</f>
        <v>Local Authority cash deposit amount/ surety bond cost</v>
      </c>
      <c r="C52" s="102">
        <f>SUM('Monthly cashflow'!E53:P53)</f>
        <v>0</v>
      </c>
      <c r="D52" s="102">
        <f>SUM('Monthly cashflow'!Q53:AB53)</f>
        <v>0</v>
      </c>
      <c r="E52" s="102">
        <f>SUM('Monthly cashflow'!AC53:AN53)</f>
        <v>0</v>
      </c>
      <c r="F52" s="102">
        <f>SUM('Monthly cashflow'!AO53:AZ53)</f>
        <v>0</v>
      </c>
      <c r="G52" s="102">
        <f>SUM('Monthly cashflow'!BA53:BL53)</f>
        <v>0</v>
      </c>
      <c r="H52" s="103">
        <f t="shared" si="9"/>
        <v>0</v>
      </c>
    </row>
    <row r="53" spans="1:8" outlineLevel="1" x14ac:dyDescent="0.3">
      <c r="A53" s="21" t="str">
        <f>'Monthly cashflow'!B54</f>
        <v>ESB connection fees</v>
      </c>
      <c r="C53" s="102">
        <f>SUM('Monthly cashflow'!E54:P54)</f>
        <v>0</v>
      </c>
      <c r="D53" s="102">
        <f>SUM('Monthly cashflow'!Q54:AB54)</f>
        <v>0</v>
      </c>
      <c r="E53" s="102">
        <f>SUM('Monthly cashflow'!AC54:AN54)</f>
        <v>0</v>
      </c>
      <c r="F53" s="102">
        <f>SUM('Monthly cashflow'!AO54:AZ54)</f>
        <v>0</v>
      </c>
      <c r="G53" s="102">
        <f>SUM('Monthly cashflow'!BA54:BL54)</f>
        <v>0</v>
      </c>
      <c r="H53" s="103">
        <f t="shared" si="9"/>
        <v>0</v>
      </c>
    </row>
    <row r="54" spans="1:8" outlineLevel="1" x14ac:dyDescent="0.3">
      <c r="A54" s="21" t="str">
        <f>'Monthly cashflow'!B55</f>
        <v>Homebond/ other defect insurance fees</v>
      </c>
      <c r="C54" s="102">
        <f>SUM('Monthly cashflow'!E55:P55)</f>
        <v>0</v>
      </c>
      <c r="D54" s="102">
        <f>SUM('Monthly cashflow'!Q55:AB55)</f>
        <v>0</v>
      </c>
      <c r="E54" s="102">
        <f>SUM('Monthly cashflow'!AC55:AN55)</f>
        <v>0</v>
      </c>
      <c r="F54" s="102">
        <f>SUM('Monthly cashflow'!AO55:AZ55)</f>
        <v>0</v>
      </c>
      <c r="G54" s="102">
        <f>SUM('Monthly cashflow'!BA55:BL55)</f>
        <v>0</v>
      </c>
      <c r="H54" s="103">
        <f t="shared" si="9"/>
        <v>0</v>
      </c>
    </row>
    <row r="55" spans="1:8" outlineLevel="1" x14ac:dyDescent="0.3">
      <c r="A55" s="21" t="str">
        <f>'Monthly cashflow'!B56</f>
        <v>Part V costs</v>
      </c>
      <c r="C55" s="102">
        <f>SUM('Monthly cashflow'!E56:P56)</f>
        <v>0</v>
      </c>
      <c r="D55" s="102">
        <f>SUM('Monthly cashflow'!Q56:AB56)</f>
        <v>0</v>
      </c>
      <c r="E55" s="102">
        <f>SUM('Monthly cashflow'!AC56:AN56)</f>
        <v>0</v>
      </c>
      <c r="F55" s="102">
        <f>SUM('Monthly cashflow'!AO56:AZ56)</f>
        <v>0</v>
      </c>
      <c r="G55" s="102">
        <f>SUM('Monthly cashflow'!BA56:BL56)</f>
        <v>0</v>
      </c>
      <c r="H55" s="103">
        <f t="shared" si="9"/>
        <v>0</v>
      </c>
    </row>
    <row r="56" spans="1:8" outlineLevel="1" x14ac:dyDescent="0.3">
      <c r="A56" s="21" t="str">
        <f>'Monthly cashflow'!B57</f>
        <v>Other utility (e.g. gas/broadband) connection fees</v>
      </c>
      <c r="C56" s="102">
        <f>SUM('Monthly cashflow'!E57:P57)</f>
        <v>0</v>
      </c>
      <c r="D56" s="102">
        <f>SUM('Monthly cashflow'!Q57:AB57)</f>
        <v>0</v>
      </c>
      <c r="E56" s="102">
        <f>SUM('Monthly cashflow'!AC57:AN57)</f>
        <v>0</v>
      </c>
      <c r="F56" s="102">
        <f>SUM('Monthly cashflow'!AO57:AZ57)</f>
        <v>0</v>
      </c>
      <c r="G56" s="102">
        <f>SUM('Monthly cashflow'!BA57:BL57)</f>
        <v>0</v>
      </c>
      <c r="H56" s="103">
        <f t="shared" si="9"/>
        <v>0</v>
      </c>
    </row>
    <row r="57" spans="1:8" outlineLevel="1" x14ac:dyDescent="0.3">
      <c r="A57" s="21" t="str">
        <f>'Monthly cashflow'!B58</f>
        <v>Other contributions/ levies/ connection costs</v>
      </c>
      <c r="C57" s="102">
        <f>SUM('Monthly cashflow'!E58:P58)</f>
        <v>0</v>
      </c>
      <c r="D57" s="102">
        <f>SUM('Monthly cashflow'!Q58:AB58)</f>
        <v>0</v>
      </c>
      <c r="E57" s="102">
        <f>SUM('Monthly cashflow'!AC58:AN58)</f>
        <v>0</v>
      </c>
      <c r="F57" s="102">
        <f>SUM('Monthly cashflow'!AO58:AZ58)</f>
        <v>0</v>
      </c>
      <c r="G57" s="102">
        <f>SUM('Monthly cashflow'!BA58:BL58)</f>
        <v>0</v>
      </c>
      <c r="H57" s="103">
        <f t="shared" si="9"/>
        <v>0</v>
      </c>
    </row>
    <row r="58" spans="1:8" outlineLevel="1" x14ac:dyDescent="0.3">
      <c r="A58" s="21" t="str">
        <f>'Monthly cashflow'!B59</f>
        <v>Custom 1</v>
      </c>
      <c r="C58" s="102">
        <f>SUM('Monthly cashflow'!E59:P59)</f>
        <v>0</v>
      </c>
      <c r="D58" s="102">
        <f>SUM('Monthly cashflow'!Q59:AB59)</f>
        <v>0</v>
      </c>
      <c r="E58" s="102">
        <f>SUM('Monthly cashflow'!AC59:AN59)</f>
        <v>0</v>
      </c>
      <c r="F58" s="102">
        <f>SUM('Monthly cashflow'!AO59:AZ59)</f>
        <v>0</v>
      </c>
      <c r="G58" s="102">
        <f>SUM('Monthly cashflow'!BA59:BL59)</f>
        <v>0</v>
      </c>
      <c r="H58" s="103">
        <f t="shared" ref="H58:H59" si="10">SUM(C58:G58)</f>
        <v>0</v>
      </c>
    </row>
    <row r="59" spans="1:8" outlineLevel="1" x14ac:dyDescent="0.3">
      <c r="A59" s="21" t="str">
        <f>'Monthly cashflow'!B60</f>
        <v>Custom 2</v>
      </c>
      <c r="C59" s="102">
        <f>SUM('Monthly cashflow'!E60:P60)</f>
        <v>0</v>
      </c>
      <c r="D59" s="102">
        <f>SUM('Monthly cashflow'!Q60:AB60)</f>
        <v>0</v>
      </c>
      <c r="E59" s="102">
        <f>SUM('Monthly cashflow'!AC60:AN60)</f>
        <v>0</v>
      </c>
      <c r="F59" s="102">
        <f>SUM('Monthly cashflow'!AO60:AZ60)</f>
        <v>0</v>
      </c>
      <c r="G59" s="102">
        <f>SUM('Monthly cashflow'!BA60:BL60)</f>
        <v>0</v>
      </c>
      <c r="H59" s="103">
        <f t="shared" si="10"/>
        <v>0</v>
      </c>
    </row>
    <row r="60" spans="1:8" x14ac:dyDescent="0.3">
      <c r="A60" s="21"/>
      <c r="C60" s="102"/>
      <c r="D60" s="102"/>
      <c r="E60" s="102"/>
      <c r="F60" s="102"/>
      <c r="G60" s="102"/>
      <c r="H60" s="103"/>
    </row>
    <row r="61" spans="1:8" x14ac:dyDescent="0.3">
      <c r="A61" s="142" t="s">
        <v>269</v>
      </c>
      <c r="B61" s="143"/>
      <c r="C61" s="140">
        <f>SUM(C62:C74)</f>
        <v>0</v>
      </c>
      <c r="D61" s="140">
        <f t="shared" ref="D61:G61" si="11">SUM(D62:D74)</f>
        <v>0</v>
      </c>
      <c r="E61" s="140">
        <f t="shared" si="11"/>
        <v>0</v>
      </c>
      <c r="F61" s="140">
        <f t="shared" si="11"/>
        <v>0</v>
      </c>
      <c r="G61" s="140">
        <f t="shared" si="11"/>
        <v>0</v>
      </c>
      <c r="H61" s="141">
        <f>SUM(H62:H74)</f>
        <v>0</v>
      </c>
    </row>
    <row r="62" spans="1:8" outlineLevel="1" x14ac:dyDescent="0.3">
      <c r="A62" s="21" t="str">
        <f>'Monthly cashflow'!B63</f>
        <v>Architect fees</v>
      </c>
      <c r="C62" s="102">
        <f>SUM('Monthly cashflow'!E63:P63)</f>
        <v>0</v>
      </c>
      <c r="D62" s="102">
        <f>SUM('Monthly cashflow'!Q63:AB63)</f>
        <v>0</v>
      </c>
      <c r="E62" s="102">
        <f>SUM('Monthly cashflow'!AC63:AN63)</f>
        <v>0</v>
      </c>
      <c r="F62" s="102">
        <f>SUM('Monthly cashflow'!AO63:AZ63)</f>
        <v>0</v>
      </c>
      <c r="G62" s="102">
        <f>SUM('Monthly cashflow'!BA63:BL63)</f>
        <v>0</v>
      </c>
      <c r="H62" s="103">
        <f>SUM(C62:G62)</f>
        <v>0</v>
      </c>
    </row>
    <row r="63" spans="1:8" outlineLevel="1" x14ac:dyDescent="0.3">
      <c r="A63" s="21" t="str">
        <f>'Monthly cashflow'!B64</f>
        <v>Assigned Certifier fees</v>
      </c>
      <c r="C63" s="102">
        <f>SUM('Monthly cashflow'!E64:P64)</f>
        <v>0</v>
      </c>
      <c r="D63" s="102">
        <f>SUM('Monthly cashflow'!Q64:AB64)</f>
        <v>0</v>
      </c>
      <c r="E63" s="102">
        <f>SUM('Monthly cashflow'!AC64:AN64)</f>
        <v>0</v>
      </c>
      <c r="F63" s="102">
        <f>SUM('Monthly cashflow'!AO64:AZ64)</f>
        <v>0</v>
      </c>
      <c r="G63" s="102">
        <f>SUM('Monthly cashflow'!BA64:BL64)</f>
        <v>0</v>
      </c>
      <c r="H63" s="103">
        <f t="shared" ref="H63:H72" si="12">SUM(C63:G63)</f>
        <v>0</v>
      </c>
    </row>
    <row r="64" spans="1:8" outlineLevel="1" x14ac:dyDescent="0.3">
      <c r="A64" s="21" t="str">
        <f>'Monthly cashflow'!B65</f>
        <v>Civil /Structural Engineer fees</v>
      </c>
      <c r="C64" s="102">
        <f>SUM('Monthly cashflow'!E65:P65)</f>
        <v>0</v>
      </c>
      <c r="D64" s="102">
        <f>SUM('Monthly cashflow'!Q65:AB65)</f>
        <v>0</v>
      </c>
      <c r="E64" s="102">
        <f>SUM('Monthly cashflow'!AC65:AN65)</f>
        <v>0</v>
      </c>
      <c r="F64" s="102">
        <f>SUM('Monthly cashflow'!AO65:AZ65)</f>
        <v>0</v>
      </c>
      <c r="G64" s="102">
        <f>SUM('Monthly cashflow'!BA65:BL65)</f>
        <v>0</v>
      </c>
      <c r="H64" s="103">
        <f t="shared" si="12"/>
        <v>0</v>
      </c>
    </row>
    <row r="65" spans="1:8" outlineLevel="1" x14ac:dyDescent="0.3">
      <c r="A65" s="21" t="str">
        <f>'Monthly cashflow'!B66</f>
        <v>PSDP fees</v>
      </c>
      <c r="C65" s="102">
        <f>SUM('Monthly cashflow'!E66:P66)</f>
        <v>0</v>
      </c>
      <c r="D65" s="102">
        <f>SUM('Monthly cashflow'!Q66:AB66)</f>
        <v>0</v>
      </c>
      <c r="E65" s="102">
        <f>SUM('Monthly cashflow'!AC66:AN66)</f>
        <v>0</v>
      </c>
      <c r="F65" s="102">
        <f>SUM('Monthly cashflow'!AO66:AZ66)</f>
        <v>0</v>
      </c>
      <c r="G65" s="102">
        <f>SUM('Monthly cashflow'!BA66:BL66)</f>
        <v>0</v>
      </c>
      <c r="H65" s="103">
        <f t="shared" si="12"/>
        <v>0</v>
      </c>
    </row>
    <row r="66" spans="1:8" outlineLevel="1" x14ac:dyDescent="0.3">
      <c r="A66" s="21" t="str">
        <f>'Monthly cashflow'!B67</f>
        <v>Mechanical and Electrical Engineer fees</v>
      </c>
      <c r="C66" s="102">
        <f>SUM('Monthly cashflow'!E67:P67)</f>
        <v>0</v>
      </c>
      <c r="D66" s="102">
        <f>SUM('Monthly cashflow'!Q67:AB67)</f>
        <v>0</v>
      </c>
      <c r="E66" s="102">
        <f>SUM('Monthly cashflow'!AC67:AN67)</f>
        <v>0</v>
      </c>
      <c r="F66" s="102">
        <f>SUM('Monthly cashflow'!AO67:AZ67)</f>
        <v>0</v>
      </c>
      <c r="G66" s="102">
        <f>SUM('Monthly cashflow'!BA67:BL67)</f>
        <v>0</v>
      </c>
      <c r="H66" s="103">
        <f t="shared" si="12"/>
        <v>0</v>
      </c>
    </row>
    <row r="67" spans="1:8" outlineLevel="1" x14ac:dyDescent="0.3">
      <c r="A67" s="21" t="str">
        <f>'Monthly cashflow'!B68</f>
        <v>Quantity Surveyor fees</v>
      </c>
      <c r="C67" s="102">
        <f>SUM('Monthly cashflow'!E68:P68)</f>
        <v>0</v>
      </c>
      <c r="D67" s="102">
        <f>SUM('Monthly cashflow'!Q68:AB68)</f>
        <v>0</v>
      </c>
      <c r="E67" s="102">
        <f>SUM('Monthly cashflow'!AC68:AN68)</f>
        <v>0</v>
      </c>
      <c r="F67" s="102">
        <f>SUM('Monthly cashflow'!AO68:AZ68)</f>
        <v>0</v>
      </c>
      <c r="G67" s="102">
        <f>SUM('Monthly cashflow'!BA68:BL68)</f>
        <v>0</v>
      </c>
      <c r="H67" s="103">
        <f t="shared" si="12"/>
        <v>0</v>
      </c>
    </row>
    <row r="68" spans="1:8" outlineLevel="1" x14ac:dyDescent="0.3">
      <c r="A68" s="21" t="str">
        <f>'Monthly cashflow'!B69</f>
        <v>Project Monitor consultant fees</v>
      </c>
      <c r="C68" s="102">
        <f>SUM('Monthly cashflow'!E69:P69)</f>
        <v>0</v>
      </c>
      <c r="D68" s="102">
        <f>SUM('Monthly cashflow'!Q69:AB69)</f>
        <v>0</v>
      </c>
      <c r="E68" s="102">
        <f>SUM('Monthly cashflow'!AC69:AN69)</f>
        <v>0</v>
      </c>
      <c r="F68" s="102">
        <f>SUM('Monthly cashflow'!AO69:AZ69)</f>
        <v>0</v>
      </c>
      <c r="G68" s="102">
        <f>SUM('Monthly cashflow'!BA69:BL69)</f>
        <v>0</v>
      </c>
      <c r="H68" s="103">
        <f t="shared" si="12"/>
        <v>0</v>
      </c>
    </row>
    <row r="69" spans="1:8" outlineLevel="1" x14ac:dyDescent="0.3">
      <c r="A69" s="21" t="str">
        <f>'Monthly cashflow'!B70</f>
        <v>Fire certificate consultant fees</v>
      </c>
      <c r="C69" s="102">
        <f>SUM('Monthly cashflow'!E70:P70)</f>
        <v>0</v>
      </c>
      <c r="D69" s="287">
        <f>SUM('Monthly cashflow'!Q70:AB70)</f>
        <v>0</v>
      </c>
      <c r="E69" s="102">
        <f>SUM('Monthly cashflow'!AC70:AN70)</f>
        <v>0</v>
      </c>
      <c r="F69" s="102">
        <f>SUM('Monthly cashflow'!AO70:AZ70)</f>
        <v>0</v>
      </c>
      <c r="G69" s="102">
        <f>SUM('Monthly cashflow'!BA70:BL70)</f>
        <v>0</v>
      </c>
      <c r="H69" s="103">
        <f t="shared" si="12"/>
        <v>0</v>
      </c>
    </row>
    <row r="70" spans="1:8" outlineLevel="1" x14ac:dyDescent="0.3">
      <c r="A70" s="21" t="str">
        <f>'Monthly cashflow'!B71</f>
        <v>Specialist Consultant (archaeologist, ecologist, etc)</v>
      </c>
      <c r="C70" s="102">
        <f>SUM('Monthly cashflow'!E71:P71)</f>
        <v>0</v>
      </c>
      <c r="D70" s="102">
        <f>SUM('Monthly cashflow'!Q71:AB71)</f>
        <v>0</v>
      </c>
      <c r="E70" s="102">
        <f>SUM('Monthly cashflow'!AC71:AN71)</f>
        <v>0</v>
      </c>
      <c r="F70" s="102">
        <f>SUM('Monthly cashflow'!AO71:AZ71)</f>
        <v>0</v>
      </c>
      <c r="G70" s="102">
        <f>SUM('Monthly cashflow'!BA71:BL71)</f>
        <v>0</v>
      </c>
      <c r="H70" s="103">
        <f t="shared" si="12"/>
        <v>0</v>
      </c>
    </row>
    <row r="71" spans="1:8" outlineLevel="1" x14ac:dyDescent="0.3">
      <c r="A71" s="21" t="str">
        <f>'Monthly cashflow'!B72</f>
        <v>Accountancy fees</v>
      </c>
      <c r="C71" s="102">
        <f>SUM('Monthly cashflow'!E72:P72)</f>
        <v>0</v>
      </c>
      <c r="D71" s="102">
        <f>SUM('Monthly cashflow'!Q72:AB72)</f>
        <v>0</v>
      </c>
      <c r="E71" s="102">
        <f>SUM('Monthly cashflow'!AC72:AN72)</f>
        <v>0</v>
      </c>
      <c r="F71" s="102">
        <f>SUM('Monthly cashflow'!AO72:AZ72)</f>
        <v>0</v>
      </c>
      <c r="G71" s="102">
        <f>SUM('Monthly cashflow'!BA72:BL72)</f>
        <v>0</v>
      </c>
      <c r="H71" s="103">
        <f t="shared" si="12"/>
        <v>0</v>
      </c>
    </row>
    <row r="72" spans="1:8" outlineLevel="1" x14ac:dyDescent="0.3">
      <c r="A72" s="21" t="str">
        <f>'Monthly cashflow'!B73</f>
        <v>Legal Advisor transaction fees</v>
      </c>
      <c r="C72" s="102">
        <f>SUM('Monthly cashflow'!E73:P73)</f>
        <v>0</v>
      </c>
      <c r="D72" s="102">
        <f>SUM('Monthly cashflow'!Q73:AB73)</f>
        <v>0</v>
      </c>
      <c r="E72" s="102">
        <f>SUM('Monthly cashflow'!AC73:AN73)</f>
        <v>0</v>
      </c>
      <c r="F72" s="102">
        <f>SUM('Monthly cashflow'!AO73:AZ73)</f>
        <v>0</v>
      </c>
      <c r="G72" s="102">
        <f>SUM('Monthly cashflow'!BA73:BL73)</f>
        <v>0</v>
      </c>
      <c r="H72" s="103">
        <f t="shared" si="12"/>
        <v>0</v>
      </c>
    </row>
    <row r="73" spans="1:8" outlineLevel="1" x14ac:dyDescent="0.3">
      <c r="A73" s="21" t="str">
        <f>'Monthly cashflow'!B74</f>
        <v>Custom 1</v>
      </c>
      <c r="C73" s="102">
        <f>SUM('Monthly cashflow'!E74:P74)</f>
        <v>0</v>
      </c>
      <c r="D73" s="102">
        <f>SUM('Monthly cashflow'!Q74:AB74)</f>
        <v>0</v>
      </c>
      <c r="E73" s="102">
        <f>SUM('Monthly cashflow'!AC74:AN74)</f>
        <v>0</v>
      </c>
      <c r="F73" s="102">
        <f>SUM('Monthly cashflow'!AO74:AZ74)</f>
        <v>0</v>
      </c>
      <c r="G73" s="102">
        <f>SUM('Monthly cashflow'!BA74:BL74)</f>
        <v>0</v>
      </c>
      <c r="H73" s="103">
        <f t="shared" ref="H73:H74" si="13">SUM(C73:G73)</f>
        <v>0</v>
      </c>
    </row>
    <row r="74" spans="1:8" outlineLevel="1" x14ac:dyDescent="0.3">
      <c r="A74" s="21" t="str">
        <f>'Monthly cashflow'!B75</f>
        <v>Custom 2</v>
      </c>
      <c r="C74" s="102">
        <f>SUM('Monthly cashflow'!E75:P75)</f>
        <v>0</v>
      </c>
      <c r="D74" s="102">
        <f>SUM('Monthly cashflow'!Q75:AB75)</f>
        <v>0</v>
      </c>
      <c r="E74" s="102">
        <f>SUM('Monthly cashflow'!AC75:AN75)</f>
        <v>0</v>
      </c>
      <c r="F74" s="102">
        <f>SUM('Monthly cashflow'!AO75:AZ75)</f>
        <v>0</v>
      </c>
      <c r="G74" s="102">
        <f>SUM('Monthly cashflow'!BA75:BL75)</f>
        <v>0</v>
      </c>
      <c r="H74" s="103">
        <f t="shared" si="13"/>
        <v>0</v>
      </c>
    </row>
    <row r="75" spans="1:8" x14ac:dyDescent="0.3">
      <c r="A75" s="21"/>
      <c r="C75" s="102"/>
      <c r="D75" s="102"/>
      <c r="E75" s="102"/>
      <c r="F75" s="102"/>
      <c r="G75" s="102"/>
      <c r="H75" s="103"/>
    </row>
    <row r="76" spans="1:8" x14ac:dyDescent="0.3">
      <c r="A76" s="142" t="s">
        <v>280</v>
      </c>
      <c r="B76" s="143"/>
      <c r="C76" s="140">
        <f>SUM(C77:C85)</f>
        <v>0</v>
      </c>
      <c r="D76" s="140">
        <f t="shared" ref="D76:G76" si="14">SUM(D77:D85)</f>
        <v>0</v>
      </c>
      <c r="E76" s="140">
        <f t="shared" si="14"/>
        <v>0</v>
      </c>
      <c r="F76" s="140">
        <f t="shared" si="14"/>
        <v>0</v>
      </c>
      <c r="G76" s="140">
        <f t="shared" si="14"/>
        <v>0</v>
      </c>
      <c r="H76" s="141">
        <f>SUM(H77:H85)</f>
        <v>0</v>
      </c>
    </row>
    <row r="77" spans="1:8" outlineLevel="1" x14ac:dyDescent="0.3">
      <c r="A77" s="21" t="str">
        <f>'Monthly cashflow'!B78</f>
        <v>Show House costs</v>
      </c>
      <c r="C77" s="102">
        <f>SUM('Monthly cashflow'!E78:P78)</f>
        <v>0</v>
      </c>
      <c r="D77" s="102">
        <f>SUM('Monthly cashflow'!Q78:AB78)</f>
        <v>0</v>
      </c>
      <c r="E77" s="102">
        <f>SUM('Monthly cashflow'!AC78:AN78)</f>
        <v>0</v>
      </c>
      <c r="F77" s="102">
        <f>SUM('Monthly cashflow'!AO78:AZ78)</f>
        <v>0</v>
      </c>
      <c r="G77" s="102">
        <f>SUM('Monthly cashflow'!BA78:BL78)</f>
        <v>0</v>
      </c>
      <c r="H77" s="103">
        <f t="shared" si="5"/>
        <v>0</v>
      </c>
    </row>
    <row r="78" spans="1:8" outlineLevel="1" x14ac:dyDescent="0.3">
      <c r="A78" s="21" t="str">
        <f>'Monthly cashflow'!B79</f>
        <v>Marketing fees</v>
      </c>
      <c r="C78" s="102">
        <f>SUM('Monthly cashflow'!E79:P79)</f>
        <v>0</v>
      </c>
      <c r="D78" s="102">
        <f>SUM('Monthly cashflow'!Q79:AB79)</f>
        <v>0</v>
      </c>
      <c r="E78" s="102">
        <f>SUM('Monthly cashflow'!AC79:AN79)</f>
        <v>0</v>
      </c>
      <c r="F78" s="102">
        <f>SUM('Monthly cashflow'!AO79:AZ79)</f>
        <v>0</v>
      </c>
      <c r="G78" s="102">
        <f>SUM('Monthly cashflow'!BA79:BL79)</f>
        <v>0</v>
      </c>
      <c r="H78" s="103">
        <f t="shared" si="5"/>
        <v>0</v>
      </c>
    </row>
    <row r="79" spans="1:8" outlineLevel="1" x14ac:dyDescent="0.3">
      <c r="A79" s="21" t="str">
        <f>'Monthly cashflow'!B80</f>
        <v>Administration costs</v>
      </c>
      <c r="C79" s="102">
        <f>SUM('Monthly cashflow'!E80:P80)</f>
        <v>0</v>
      </c>
      <c r="D79" s="102">
        <f>SUM('Monthly cashflow'!Q80:AB80)</f>
        <v>0</v>
      </c>
      <c r="E79" s="102">
        <f>SUM('Monthly cashflow'!AC80:AN80)</f>
        <v>0</v>
      </c>
      <c r="F79" s="102">
        <f>SUM('Monthly cashflow'!AO80:AZ80)</f>
        <v>0</v>
      </c>
      <c r="G79" s="102">
        <f>SUM('Monthly cashflow'!BA80:BL80)</f>
        <v>0</v>
      </c>
      <c r="H79" s="103">
        <f t="shared" si="5"/>
        <v>0</v>
      </c>
    </row>
    <row r="80" spans="1:8" outlineLevel="1" x14ac:dyDescent="0.3">
      <c r="A80" s="21" t="str">
        <f>'Monthly cashflow'!B81</f>
        <v>Funder Legal fees</v>
      </c>
      <c r="C80" s="102">
        <f>SUM('Monthly cashflow'!E81:P81)</f>
        <v>0</v>
      </c>
      <c r="D80" s="102">
        <f>SUM('Monthly cashflow'!Q81:AB81)</f>
        <v>0</v>
      </c>
      <c r="E80" s="102">
        <f>SUM('Monthly cashflow'!AC81:AN81)</f>
        <v>0</v>
      </c>
      <c r="F80" s="102">
        <f>SUM('Monthly cashflow'!AO81:AZ81)</f>
        <v>0</v>
      </c>
      <c r="G80" s="102">
        <f>SUM('Monthly cashflow'!BA81:BL81)</f>
        <v>0</v>
      </c>
      <c r="H80" s="103">
        <f t="shared" si="5"/>
        <v>0</v>
      </c>
    </row>
    <row r="81" spans="1:8" outlineLevel="1" x14ac:dyDescent="0.3">
      <c r="A81" s="21" t="str">
        <f>'Monthly cashflow'!B82</f>
        <v>Funder Valuation Report fee</v>
      </c>
      <c r="C81" s="102">
        <f>SUM('Monthly cashflow'!E82:P82)</f>
        <v>0</v>
      </c>
      <c r="D81" s="102">
        <f>SUM('Monthly cashflow'!Q82:AB82)</f>
        <v>0</v>
      </c>
      <c r="E81" s="102">
        <f>SUM('Monthly cashflow'!AC82:AN82)</f>
        <v>0</v>
      </c>
      <c r="F81" s="102">
        <f>SUM('Monthly cashflow'!AO82:AZ82)</f>
        <v>0</v>
      </c>
      <c r="G81" s="102">
        <f>SUM('Monthly cashflow'!BA82:BL82)</f>
        <v>0</v>
      </c>
      <c r="H81" s="103">
        <f t="shared" si="5"/>
        <v>0</v>
      </c>
    </row>
    <row r="82" spans="1:8" outlineLevel="1" x14ac:dyDescent="0.3">
      <c r="A82" s="21" t="str">
        <f>'Monthly cashflow'!B83</f>
        <v>Funder Project Monitor fees</v>
      </c>
      <c r="C82" s="102">
        <f>SUM('Monthly cashflow'!E83:P83)</f>
        <v>0</v>
      </c>
      <c r="D82" s="102">
        <f>SUM('Monthly cashflow'!Q83:AB83)</f>
        <v>0</v>
      </c>
      <c r="E82" s="102">
        <f>SUM('Monthly cashflow'!AC83:AN83)</f>
        <v>0</v>
      </c>
      <c r="F82" s="102">
        <f>SUM('Monthly cashflow'!AO83:AZ83)</f>
        <v>0</v>
      </c>
      <c r="G82" s="102">
        <f>SUM('Monthly cashflow'!BA83:BL83)</f>
        <v>0</v>
      </c>
      <c r="H82" s="103">
        <f t="shared" si="5"/>
        <v>0</v>
      </c>
    </row>
    <row r="83" spans="1:8" outlineLevel="1" x14ac:dyDescent="0.3">
      <c r="A83" s="21" t="str">
        <f>'Monthly cashflow'!B84</f>
        <v>Other costs</v>
      </c>
      <c r="C83" s="102">
        <f>SUM('Monthly cashflow'!E84:P84)</f>
        <v>0</v>
      </c>
      <c r="D83" s="102">
        <f>SUM('Monthly cashflow'!Q84:AB84)</f>
        <v>0</v>
      </c>
      <c r="E83" s="102">
        <f>SUM('Monthly cashflow'!AC84:AN84)</f>
        <v>0</v>
      </c>
      <c r="F83" s="102">
        <f>SUM('Monthly cashflow'!AO84:AZ84)</f>
        <v>0</v>
      </c>
      <c r="G83" s="102">
        <f>SUM('Monthly cashflow'!BA84:BL84)</f>
        <v>0</v>
      </c>
      <c r="H83" s="103">
        <f t="shared" si="5"/>
        <v>0</v>
      </c>
    </row>
    <row r="84" spans="1:8" outlineLevel="1" x14ac:dyDescent="0.3">
      <c r="A84" s="21" t="str">
        <f>'Monthly cashflow'!B85</f>
        <v>Custom 1</v>
      </c>
      <c r="C84" s="102">
        <f>SUM('Monthly cashflow'!E85:P85)</f>
        <v>0</v>
      </c>
      <c r="D84" s="102">
        <f>SUM('Monthly cashflow'!Q85:AB85)</f>
        <v>0</v>
      </c>
      <c r="E84" s="102">
        <f>SUM('Monthly cashflow'!AC85:AN85)</f>
        <v>0</v>
      </c>
      <c r="F84" s="102">
        <f>SUM('Monthly cashflow'!AO85:AZ85)</f>
        <v>0</v>
      </c>
      <c r="G84" s="102">
        <f>SUM('Monthly cashflow'!BA85:BL85)</f>
        <v>0</v>
      </c>
      <c r="H84" s="103">
        <f t="shared" ref="H84:H85" si="15">SUM(C84:G84)</f>
        <v>0</v>
      </c>
    </row>
    <row r="85" spans="1:8" outlineLevel="1" x14ac:dyDescent="0.3">
      <c r="A85" s="21" t="str">
        <f>'Monthly cashflow'!B86</f>
        <v>Custom 2</v>
      </c>
      <c r="C85" s="102">
        <f>SUM('Monthly cashflow'!E86:P86)</f>
        <v>0</v>
      </c>
      <c r="D85" s="102">
        <f>SUM('Monthly cashflow'!Q86:AB86)</f>
        <v>0</v>
      </c>
      <c r="E85" s="102">
        <f>SUM('Monthly cashflow'!AC86:AN86)</f>
        <v>0</v>
      </c>
      <c r="F85" s="102">
        <f>SUM('Monthly cashflow'!AO86:AZ86)</f>
        <v>0</v>
      </c>
      <c r="G85" s="102">
        <f>SUM('Monthly cashflow'!BA86:BL86)</f>
        <v>0</v>
      </c>
      <c r="H85" s="103">
        <f t="shared" si="15"/>
        <v>0</v>
      </c>
    </row>
    <row r="86" spans="1:8" x14ac:dyDescent="0.3">
      <c r="A86" s="21"/>
      <c r="C86" s="102"/>
      <c r="D86" s="102"/>
      <c r="E86" s="102"/>
      <c r="F86" s="102"/>
      <c r="G86" s="102"/>
      <c r="H86" s="103"/>
    </row>
    <row r="87" spans="1:8" x14ac:dyDescent="0.3">
      <c r="A87" s="142" t="s">
        <v>89</v>
      </c>
      <c r="B87" s="143"/>
      <c r="C87" s="140">
        <f>SUM(C88:C90)</f>
        <v>0</v>
      </c>
      <c r="D87" s="140">
        <f t="shared" ref="D87:H87" si="16">SUM(D88:D90)</f>
        <v>0</v>
      </c>
      <c r="E87" s="140">
        <f t="shared" si="16"/>
        <v>0</v>
      </c>
      <c r="F87" s="140">
        <f t="shared" si="16"/>
        <v>0</v>
      </c>
      <c r="G87" s="140">
        <f t="shared" si="16"/>
        <v>0</v>
      </c>
      <c r="H87" s="141">
        <f t="shared" si="16"/>
        <v>0</v>
      </c>
    </row>
    <row r="88" spans="1:8" outlineLevel="1" x14ac:dyDescent="0.3">
      <c r="A88" s="21" t="s">
        <v>40</v>
      </c>
      <c r="C88" s="102">
        <f>SUM('Monthly cashflow'!E89:P89)</f>
        <v>0</v>
      </c>
      <c r="D88" s="102">
        <f>SUM('Monthly cashflow'!Q89:AB89)</f>
        <v>0</v>
      </c>
      <c r="E88" s="102">
        <f>SUM('Monthly cashflow'!AC89:AN89)</f>
        <v>0</v>
      </c>
      <c r="F88" s="102">
        <f>SUM('Monthly cashflow'!AO89:AZ89)</f>
        <v>0</v>
      </c>
      <c r="G88" s="102">
        <f>SUM('Monthly cashflow'!BA89:BL89)</f>
        <v>0</v>
      </c>
      <c r="H88" s="103">
        <f t="shared" si="5"/>
        <v>0</v>
      </c>
    </row>
    <row r="89" spans="1:8" outlineLevel="1" x14ac:dyDescent="0.3">
      <c r="A89" s="21" t="s">
        <v>41</v>
      </c>
      <c r="C89" s="102">
        <f>SUM('Monthly cashflow'!E90:P90)</f>
        <v>0</v>
      </c>
      <c r="D89" s="102">
        <f>SUM('Monthly cashflow'!Q90:AB90)</f>
        <v>0</v>
      </c>
      <c r="E89" s="102">
        <f>SUM('Monthly cashflow'!AC90:AN90)</f>
        <v>0</v>
      </c>
      <c r="F89" s="102">
        <f>SUM('Monthly cashflow'!AO90:AZ90)</f>
        <v>0</v>
      </c>
      <c r="G89" s="102">
        <f>SUM('Monthly cashflow'!BA90:BL90)</f>
        <v>0</v>
      </c>
      <c r="H89" s="103">
        <f t="shared" ref="H89:H90" si="17">SUM(C89:G89)</f>
        <v>0</v>
      </c>
    </row>
    <row r="90" spans="1:8" ht="15" outlineLevel="1" thickBot="1" x14ac:dyDescent="0.35">
      <c r="A90" s="21" t="s">
        <v>284</v>
      </c>
      <c r="C90" s="102">
        <f>SUM('Monthly cashflow'!E91:P91)</f>
        <v>0</v>
      </c>
      <c r="D90" s="102">
        <f>SUM('Monthly cashflow'!Q91:AB91)</f>
        <v>0</v>
      </c>
      <c r="E90" s="102">
        <f>SUM('Monthly cashflow'!AC91:AN91)</f>
        <v>0</v>
      </c>
      <c r="F90" s="102">
        <f>SUM('Monthly cashflow'!AO91:AZ91)</f>
        <v>0</v>
      </c>
      <c r="G90" s="102">
        <f>SUM('Monthly cashflow'!BA91:BL91)</f>
        <v>0</v>
      </c>
      <c r="H90" s="103">
        <f t="shared" si="17"/>
        <v>0</v>
      </c>
    </row>
    <row r="91" spans="1:8" s="17" customFormat="1" ht="15" thickBot="1" x14ac:dyDescent="0.35">
      <c r="A91" s="60" t="s">
        <v>396</v>
      </c>
      <c r="B91" s="61"/>
      <c r="C91" s="104">
        <f>SUM(C35:C90)/2</f>
        <v>0</v>
      </c>
      <c r="D91" s="104">
        <f t="shared" ref="D91:G91" si="18">SUM(D35:D90)/2</f>
        <v>0</v>
      </c>
      <c r="E91" s="104">
        <f t="shared" si="18"/>
        <v>0</v>
      </c>
      <c r="F91" s="104">
        <f t="shared" si="18"/>
        <v>0</v>
      </c>
      <c r="G91" s="104">
        <f t="shared" si="18"/>
        <v>0</v>
      </c>
      <c r="H91" s="105">
        <f>SUM(C91:G91)</f>
        <v>0</v>
      </c>
    </row>
    <row r="92" spans="1:8" x14ac:dyDescent="0.3">
      <c r="C92" s="3"/>
      <c r="D92" s="3"/>
      <c r="E92" s="3"/>
      <c r="F92" s="3"/>
      <c r="G92" s="3"/>
      <c r="H92" s="3"/>
    </row>
    <row r="93" spans="1:8" s="17" customFormat="1" x14ac:dyDescent="0.3">
      <c r="A93" s="150" t="s">
        <v>103</v>
      </c>
      <c r="B93" s="151"/>
      <c r="C93" s="152">
        <f>-SUM('Monthly cashflow'!E103:P103)</f>
        <v>0</v>
      </c>
      <c r="D93" s="152">
        <f>-SUM('Monthly cashflow'!Q103:AB103)</f>
        <v>0</v>
      </c>
      <c r="E93" s="152">
        <f>-SUM('Monthly cashflow'!AC103:AN103)</f>
        <v>0</v>
      </c>
      <c r="F93" s="152">
        <f>-SUM('Monthly cashflow'!AO103:AZ103)</f>
        <v>0</v>
      </c>
      <c r="G93" s="152">
        <f>-SUM('Monthly cashflow'!BA103:BL103)</f>
        <v>0</v>
      </c>
      <c r="H93" s="153">
        <f t="shared" ref="H93" si="19">SUM(C93:G93)</f>
        <v>0</v>
      </c>
    </row>
    <row r="94" spans="1:8" s="17" customFormat="1" x14ac:dyDescent="0.3">
      <c r="A94" s="150" t="s">
        <v>50</v>
      </c>
      <c r="B94" s="151"/>
      <c r="C94" s="152">
        <f>-SUM('Monthly cashflow'!E106:P106)-SUM('Monthly cashflow'!E117:P117)</f>
        <v>0</v>
      </c>
      <c r="D94" s="152">
        <f>-SUM('Monthly cashflow'!Q106:AB106)-SUM('Monthly cashflow'!Q117:AB117)</f>
        <v>0</v>
      </c>
      <c r="E94" s="152">
        <f>-SUM('Monthly cashflow'!AC106:AN106)-SUM('Monthly cashflow'!AC117:AN117)</f>
        <v>0</v>
      </c>
      <c r="F94" s="152">
        <f>-SUM('Monthly cashflow'!AO106:AZ106)-SUM('Monthly cashflow'!AO117:AZ117)</f>
        <v>0</v>
      </c>
      <c r="G94" s="152">
        <f>-SUM('Monthly cashflow'!BA106:BL106)-SUM('Monthly cashflow'!BA117:BL117)</f>
        <v>0</v>
      </c>
      <c r="H94" s="153">
        <f t="shared" ref="H94" si="20">SUM(C94:G94)</f>
        <v>0</v>
      </c>
    </row>
    <row r="95" spans="1:8" s="17" customFormat="1" x14ac:dyDescent="0.3">
      <c r="A95" s="150" t="s">
        <v>556</v>
      </c>
      <c r="B95" s="151"/>
      <c r="C95" s="152">
        <f>-SUM('Monthly cashflow'!E116:P116)</f>
        <v>0</v>
      </c>
      <c r="D95" s="152">
        <f>-SUM('Monthly cashflow'!Q116:AB116)</f>
        <v>0</v>
      </c>
      <c r="E95" s="152">
        <f>-SUM('Monthly cashflow'!AC116:AN116)</f>
        <v>0</v>
      </c>
      <c r="F95" s="152">
        <f>-SUM('Monthly cashflow'!AO116:AZ116)</f>
        <v>0</v>
      </c>
      <c r="G95" s="152">
        <f>-SUM('Monthly cashflow'!BA116:BL116)</f>
        <v>0</v>
      </c>
      <c r="H95" s="153">
        <f t="shared" ref="H95" si="21">SUM(C95:G95)</f>
        <v>0</v>
      </c>
    </row>
    <row r="96" spans="1:8" s="17" customFormat="1" x14ac:dyDescent="0.3">
      <c r="A96" s="150" t="s">
        <v>102</v>
      </c>
      <c r="B96" s="151"/>
      <c r="C96" s="152">
        <f>-SUM('Monthly cashflow'!E110:P110)</f>
        <v>0</v>
      </c>
      <c r="D96" s="152">
        <f>-SUM('Monthly cashflow'!Q110:AB110)</f>
        <v>0</v>
      </c>
      <c r="E96" s="152">
        <f>-SUM('Monthly cashflow'!AC110:AN110)</f>
        <v>0</v>
      </c>
      <c r="F96" s="152">
        <f>-SUM('Monthly cashflow'!AO110:AZ110)</f>
        <v>0</v>
      </c>
      <c r="G96" s="152">
        <f>-SUM('Monthly cashflow'!BA110:BL110)</f>
        <v>0</v>
      </c>
      <c r="H96" s="153">
        <f>SUM(C96:G96)</f>
        <v>0</v>
      </c>
    </row>
    <row r="97" spans="1:8" ht="15" thickBot="1" x14ac:dyDescent="0.35">
      <c r="C97" s="3"/>
      <c r="D97" s="3"/>
      <c r="E97" s="3"/>
      <c r="F97" s="3"/>
      <c r="G97" s="3"/>
      <c r="H97" s="3"/>
    </row>
    <row r="98" spans="1:8" s="17" customFormat="1" ht="15" thickBot="1" x14ac:dyDescent="0.35">
      <c r="A98" s="60" t="s">
        <v>397</v>
      </c>
      <c r="B98" s="61"/>
      <c r="C98" s="104">
        <f>C91+C93+C94+C96+C95</f>
        <v>0</v>
      </c>
      <c r="D98" s="104">
        <f t="shared" ref="D98:G98" si="22">D91+D93+D94+D96+D95</f>
        <v>0</v>
      </c>
      <c r="E98" s="104">
        <f t="shared" si="22"/>
        <v>0</v>
      </c>
      <c r="F98" s="104">
        <f t="shared" si="22"/>
        <v>0</v>
      </c>
      <c r="G98" s="104">
        <f t="shared" si="22"/>
        <v>0</v>
      </c>
      <c r="H98" s="105">
        <f>H91+H93+H94+H96+H95</f>
        <v>0</v>
      </c>
    </row>
    <row r="99" spans="1:8" ht="15" thickBot="1" x14ac:dyDescent="0.35">
      <c r="A99" s="21"/>
      <c r="C99" s="102"/>
      <c r="D99" s="102"/>
      <c r="E99" s="102"/>
      <c r="F99" s="102"/>
      <c r="G99" s="102"/>
      <c r="H99" s="103"/>
    </row>
    <row r="100" spans="1:8" s="17" customFormat="1" ht="15" thickBot="1" x14ac:dyDescent="0.35">
      <c r="A100" s="60" t="s">
        <v>659</v>
      </c>
      <c r="B100" s="61"/>
      <c r="C100" s="104">
        <f>-MIN('Monthly cashflow'!E122:P122)</f>
        <v>0</v>
      </c>
      <c r="D100" s="104">
        <f>-MIN('Monthly cashflow'!Q122:AB122)</f>
        <v>0</v>
      </c>
      <c r="E100" s="104">
        <f>-MIN('Monthly cashflow'!AC122:AN122)</f>
        <v>0</v>
      </c>
      <c r="F100" s="104">
        <f>-MIN('Monthly cashflow'!AO122:AZ122)</f>
        <v>0</v>
      </c>
      <c r="G100" s="104">
        <f>-MIN('Monthly cashflow'!BA122:BL122)</f>
        <v>0</v>
      </c>
      <c r="H100" s="105"/>
    </row>
    <row r="101" spans="1:8" x14ac:dyDescent="0.3">
      <c r="C101" s="102"/>
      <c r="D101" s="102"/>
      <c r="E101" s="102"/>
      <c r="F101" s="102"/>
      <c r="G101" s="102"/>
      <c r="H101" s="102"/>
    </row>
    <row r="102" spans="1:8" ht="29.4" thickBot="1" x14ac:dyDescent="0.35">
      <c r="A102" s="4"/>
      <c r="B102" s="4"/>
      <c r="C102" s="79" t="s">
        <v>200</v>
      </c>
      <c r="D102" s="79" t="s">
        <v>201</v>
      </c>
      <c r="E102" s="79" t="s">
        <v>202</v>
      </c>
      <c r="F102" s="79" t="s">
        <v>203</v>
      </c>
      <c r="G102" s="79" t="s">
        <v>204</v>
      </c>
      <c r="H102" s="81" t="s">
        <v>4</v>
      </c>
    </row>
    <row r="103" spans="1:8" s="17" customFormat="1" ht="15" thickBot="1" x14ac:dyDescent="0.35">
      <c r="A103" s="60" t="s">
        <v>209</v>
      </c>
      <c r="B103" s="61"/>
      <c r="C103" s="104">
        <f>C31-C98</f>
        <v>0</v>
      </c>
      <c r="D103" s="104">
        <f>D31-D98</f>
        <v>0</v>
      </c>
      <c r="E103" s="104">
        <f>E31-E98</f>
        <v>0</v>
      </c>
      <c r="F103" s="104">
        <f>F31-F98</f>
        <v>0</v>
      </c>
      <c r="G103" s="104">
        <f>G31-G98</f>
        <v>0</v>
      </c>
      <c r="H103" s="105">
        <f>SUM(C103:G103)</f>
        <v>0</v>
      </c>
    </row>
    <row r="104" spans="1:8" ht="15" thickBot="1" x14ac:dyDescent="0.35">
      <c r="A104" s="21"/>
      <c r="C104" s="102"/>
      <c r="D104" s="102"/>
      <c r="E104" s="102"/>
      <c r="F104" s="102"/>
      <c r="G104" s="102"/>
      <c r="H104" s="103"/>
    </row>
    <row r="105" spans="1:8" s="17" customFormat="1" ht="15" thickBot="1" x14ac:dyDescent="0.35">
      <c r="A105" s="60" t="s">
        <v>549</v>
      </c>
      <c r="B105" s="61"/>
      <c r="C105" s="104">
        <f>SUM(C106:C108)</f>
        <v>0</v>
      </c>
      <c r="D105" s="104">
        <f t="shared" ref="D105:G105" si="23">SUM(D106:D108)</f>
        <v>0</v>
      </c>
      <c r="E105" s="104">
        <f t="shared" si="23"/>
        <v>0</v>
      </c>
      <c r="F105" s="104">
        <f t="shared" si="23"/>
        <v>0</v>
      </c>
      <c r="G105" s="104">
        <f t="shared" si="23"/>
        <v>0</v>
      </c>
      <c r="H105" s="105">
        <f>SUM(C105:G105)</f>
        <v>0</v>
      </c>
    </row>
    <row r="106" spans="1:8" x14ac:dyDescent="0.3">
      <c r="A106" s="21" t="s">
        <v>193</v>
      </c>
      <c r="C106" s="102">
        <f>SUM('Monthly cashflow'!E98:P98)</f>
        <v>0</v>
      </c>
      <c r="D106" s="102">
        <f>SUM('Monthly cashflow'!Q98:AB98)</f>
        <v>0</v>
      </c>
      <c r="E106" s="102">
        <f>SUM('Monthly cashflow'!AC98:AN98)</f>
        <v>0</v>
      </c>
      <c r="F106" s="102">
        <f>SUM('Monthly cashflow'!AO98:AZ98)</f>
        <v>0</v>
      </c>
      <c r="G106" s="102">
        <f>SUM('Monthly cashflow'!BA98:BL98)</f>
        <v>0</v>
      </c>
      <c r="H106" s="103">
        <f t="shared" ref="H106:H107" si="24">SUM(C106:G106)</f>
        <v>0</v>
      </c>
    </row>
    <row r="107" spans="1:8" x14ac:dyDescent="0.3">
      <c r="A107" s="21" t="s">
        <v>192</v>
      </c>
      <c r="C107" s="102">
        <f>SUM('Monthly cashflow'!E99:P99)</f>
        <v>0</v>
      </c>
      <c r="D107" s="102">
        <f>SUM('Monthly cashflow'!Q99:AB99)</f>
        <v>0</v>
      </c>
      <c r="E107" s="102">
        <f>SUM('Monthly cashflow'!AC99:AN99)</f>
        <v>0</v>
      </c>
      <c r="F107" s="102">
        <f>SUM('Monthly cashflow'!AO99:AZ99)</f>
        <v>0</v>
      </c>
      <c r="G107" s="102">
        <f>SUM('Monthly cashflow'!BA99:BL99)</f>
        <v>0</v>
      </c>
      <c r="H107" s="103">
        <f t="shared" si="24"/>
        <v>0</v>
      </c>
    </row>
    <row r="108" spans="1:8" x14ac:dyDescent="0.3">
      <c r="A108" s="21" t="s">
        <v>539</v>
      </c>
      <c r="C108" s="102">
        <f>SUM('Monthly cashflow'!E100:P100)</f>
        <v>0</v>
      </c>
      <c r="D108" s="102">
        <f>SUM('Monthly cashflow'!Q100:AB100)</f>
        <v>0</v>
      </c>
      <c r="E108" s="102">
        <f>SUM('Monthly cashflow'!AC100:AN100)</f>
        <v>0</v>
      </c>
      <c r="F108" s="102">
        <f>SUM('Monthly cashflow'!AO100:AZ100)</f>
        <v>0</v>
      </c>
      <c r="G108" s="102">
        <f>SUM('Monthly cashflow'!BA100:BL100)</f>
        <v>0</v>
      </c>
      <c r="H108" s="103">
        <f t="shared" ref="H108" si="25">SUM(C108:G108)</f>
        <v>0</v>
      </c>
    </row>
    <row r="109" spans="1:8" ht="15" thickBot="1" x14ac:dyDescent="0.35">
      <c r="A109" s="21"/>
      <c r="C109" s="102"/>
      <c r="D109" s="102"/>
      <c r="E109" s="102"/>
      <c r="F109" s="102"/>
      <c r="G109" s="102"/>
      <c r="H109" s="103"/>
    </row>
    <row r="110" spans="1:8" s="17" customFormat="1" ht="15" thickBot="1" x14ac:dyDescent="0.35">
      <c r="A110" s="60" t="s">
        <v>380</v>
      </c>
      <c r="B110" s="61"/>
      <c r="C110" s="104">
        <f>C103+C105</f>
        <v>0</v>
      </c>
      <c r="D110" s="104">
        <f t="shared" ref="D110:H110" si="26">D103+D105</f>
        <v>0</v>
      </c>
      <c r="E110" s="104">
        <f t="shared" si="26"/>
        <v>0</v>
      </c>
      <c r="F110" s="104">
        <f t="shared" si="26"/>
        <v>0</v>
      </c>
      <c r="G110" s="104">
        <f t="shared" si="26"/>
        <v>0</v>
      </c>
      <c r="H110" s="105">
        <f t="shared" si="26"/>
        <v>0</v>
      </c>
    </row>
    <row r="111" spans="1:8" ht="15" thickBot="1" x14ac:dyDescent="0.35"/>
    <row r="112" spans="1:8" s="17" customFormat="1" ht="15" thickBot="1" x14ac:dyDescent="0.35">
      <c r="A112" s="60" t="s">
        <v>399</v>
      </c>
      <c r="B112" s="61"/>
      <c r="C112" s="104"/>
      <c r="D112" s="104"/>
      <c r="E112" s="104"/>
      <c r="F112" s="104"/>
      <c r="G112" s="104"/>
      <c r="H112" s="105">
        <f>Overview!P42</f>
        <v>0</v>
      </c>
    </row>
    <row r="113" spans="1:8" ht="15" thickBot="1" x14ac:dyDescent="0.35"/>
    <row r="114" spans="1:8" s="17" customFormat="1" ht="15" thickBot="1" x14ac:dyDescent="0.35">
      <c r="A114" s="60" t="s">
        <v>398</v>
      </c>
      <c r="B114" s="61"/>
      <c r="C114" s="104"/>
      <c r="D114" s="104"/>
      <c r="E114" s="104"/>
      <c r="F114" s="104"/>
      <c r="G114" s="104"/>
      <c r="H114" s="166">
        <f>IFERROR('Credit Paper Tables'!D39,0)</f>
        <v>0</v>
      </c>
    </row>
    <row r="115" spans="1:8" x14ac:dyDescent="0.3">
      <c r="C115" s="3"/>
      <c r="D115" s="3"/>
      <c r="E115" s="3"/>
      <c r="F115" s="3"/>
      <c r="G115" s="3"/>
      <c r="H115" s="3"/>
    </row>
    <row r="116" spans="1:8" ht="15" thickBot="1" x14ac:dyDescent="0.35">
      <c r="C116" s="3"/>
      <c r="D116" s="3"/>
      <c r="E116" s="3"/>
      <c r="F116" s="187" t="s">
        <v>371</v>
      </c>
      <c r="G116" s="187" t="s">
        <v>372</v>
      </c>
      <c r="H116" s="187" t="s">
        <v>373</v>
      </c>
    </row>
    <row r="117" spans="1:8" ht="15" thickBot="1" x14ac:dyDescent="0.35">
      <c r="A117" s="60" t="s">
        <v>374</v>
      </c>
      <c r="B117" s="61"/>
      <c r="C117" s="104"/>
      <c r="D117" s="104"/>
      <c r="E117" s="104"/>
      <c r="F117" s="104">
        <f>IF(Overview!B38="Y",Overview!B33+H105-H108-Overview!B39,IF(Overview!B34="Y",H105-H108,Overview!B33+H105-H108))+H112</f>
        <v>0</v>
      </c>
      <c r="G117" s="104">
        <f>H110+H112</f>
        <v>0</v>
      </c>
      <c r="H117" s="166">
        <f>IFERROR((G117/F117)-1,0)</f>
        <v>0</v>
      </c>
    </row>
    <row r="118" spans="1:8" ht="15" thickBot="1" x14ac:dyDescent="0.35">
      <c r="A118" s="60" t="s">
        <v>375</v>
      </c>
      <c r="B118" s="61"/>
      <c r="C118" s="104"/>
      <c r="D118" s="104"/>
      <c r="E118" s="104"/>
      <c r="F118" s="104">
        <f>IF(Overview!B34="N",Overview!B32+H105-H108+H112,0)</f>
        <v>0</v>
      </c>
      <c r="G118" s="104">
        <f>IF(Overview!B34="N",H110+H112,0)</f>
        <v>0</v>
      </c>
      <c r="H118" s="166">
        <f>IFERROR((G118/F118)-1,0)</f>
        <v>0</v>
      </c>
    </row>
    <row r="119" spans="1:8" ht="15" thickBot="1" x14ac:dyDescent="0.35"/>
    <row r="120" spans="1:8" ht="15" thickBot="1" x14ac:dyDescent="0.35">
      <c r="A120" s="60" t="s">
        <v>376</v>
      </c>
      <c r="B120" s="61"/>
      <c r="C120" s="104"/>
      <c r="D120" s="104"/>
      <c r="E120" s="104"/>
      <c r="F120" s="104"/>
      <c r="G120" s="104"/>
      <c r="H120" s="166">
        <f>'Monthly cashflow'!D128</f>
        <v>0</v>
      </c>
    </row>
    <row r="121" spans="1:8" ht="15" thickBot="1" x14ac:dyDescent="0.35">
      <c r="A121" s="60" t="s">
        <v>377</v>
      </c>
      <c r="B121" s="61"/>
      <c r="C121" s="104"/>
      <c r="D121" s="104"/>
      <c r="E121" s="104"/>
      <c r="F121" s="104"/>
      <c r="G121" s="104"/>
      <c r="H121" s="166">
        <f>'Monthly cashflow'!D135</f>
        <v>0</v>
      </c>
    </row>
    <row r="122" spans="1:8" x14ac:dyDescent="0.3"/>
    <row r="123" spans="1:8" x14ac:dyDescent="0.3"/>
    <row r="124" spans="1:8" x14ac:dyDescent="0.3"/>
    <row r="125" spans="1:8" x14ac:dyDescent="0.3"/>
    <row r="126" spans="1:8" x14ac:dyDescent="0.3"/>
  </sheetData>
  <sheetProtection algorithmName="SHA-512" hashValue="y9ANo9geAYVHE+dX2ZFYmXa9QlQT1kQU64IL6Jfteg0KWGwNGtYSwjuavdMAvQaJmGvV2iK4u1iJjON7fkYg2A==" saltValue="MD2w9zfy20nqRXtDoBBtCw==" spinCount="100000" sheet="1" objects="1" scenarios="1" formatColumns="0" formatRows="0"/>
  <pageMargins left="0.70866141732283472" right="0.70866141732283472" top="0.74803149606299213" bottom="0.74803149606299213" header="0.31496062992125984" footer="0.31496062992125984"/>
  <pageSetup paperSize="9" scale="43" orientation="portrait" r:id="rId1"/>
  <ignoredErrors>
    <ignoredError sqref="D53:D54 C82 D62:D71 D79:D8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15"/>
  <sheetViews>
    <sheetView showGridLines="0" zoomScaleNormal="100" workbookViewId="0">
      <pane ySplit="1" topLeftCell="A8" activePane="bottomLeft" state="frozen"/>
      <selection activeCell="K25" sqref="K25"/>
      <selection pane="bottomLeft" activeCell="B19" sqref="B19"/>
    </sheetView>
  </sheetViews>
  <sheetFormatPr defaultColWidth="0" defaultRowHeight="14.4" x14ac:dyDescent="0.3"/>
  <cols>
    <col min="1" max="1" width="29.109375" style="352" customWidth="1"/>
    <col min="2" max="2" width="17.88671875" style="303" customWidth="1"/>
    <col min="3" max="3" width="25.109375" style="303" customWidth="1"/>
    <col min="4" max="4" width="17.88671875" style="303" customWidth="1"/>
    <col min="5" max="5" width="13.33203125" style="303" bestFit="1" customWidth="1"/>
    <col min="6" max="6" width="22.88671875" style="303" customWidth="1"/>
    <col min="7" max="7" width="8.5546875" style="352" customWidth="1"/>
    <col min="8" max="9" width="9.109375" style="352" hidden="1" customWidth="1"/>
    <col min="10" max="10" width="10" style="352" hidden="1" customWidth="1"/>
    <col min="11" max="16384" width="9.109375" style="352" hidden="1"/>
  </cols>
  <sheetData>
    <row r="1" spans="1:6" ht="25.8" x14ac:dyDescent="0.5">
      <c r="A1" s="351" t="str">
        <f>"Data tables. To be included in Credit Paper: "&amp;Overview!B4</f>
        <v xml:space="preserve">Data tables. To be included in Credit Paper: </v>
      </c>
    </row>
    <row r="4" spans="1:6" x14ac:dyDescent="0.3">
      <c r="A4" s="353" t="s">
        <v>389</v>
      </c>
    </row>
    <row r="5" spans="1:6" x14ac:dyDescent="0.3">
      <c r="A5" s="354" t="s">
        <v>206</v>
      </c>
      <c r="B5" s="304" t="s">
        <v>217</v>
      </c>
      <c r="C5" s="354" t="s">
        <v>208</v>
      </c>
      <c r="D5" s="304" t="s">
        <v>218</v>
      </c>
    </row>
    <row r="6" spans="1:6" x14ac:dyDescent="0.3">
      <c r="A6" s="355" t="s">
        <v>183</v>
      </c>
      <c r="B6" s="305">
        <f>Overview!B33</f>
        <v>0</v>
      </c>
      <c r="C6" s="355" t="s">
        <v>756</v>
      </c>
      <c r="D6" s="305">
        <f>'Monthly cashflow'!D97-'Monthly cashflow'!D100+(Overview!B33+Overview!B35-'Monthly cashflow'!D36)</f>
        <v>0</v>
      </c>
      <c r="F6" s="306"/>
    </row>
    <row r="7" spans="1:6" x14ac:dyDescent="0.3">
      <c r="A7" s="355" t="s">
        <v>754</v>
      </c>
      <c r="B7" s="305">
        <f>+Overview!B35</f>
        <v>0</v>
      </c>
      <c r="C7" s="355" t="s">
        <v>757</v>
      </c>
      <c r="D7" s="307">
        <f>-'Monthly cashflow'!D122-'Monthly cashflow'!D110</f>
        <v>0</v>
      </c>
    </row>
    <row r="8" spans="1:6" x14ac:dyDescent="0.3">
      <c r="A8" s="355" t="s">
        <v>755</v>
      </c>
      <c r="B8" s="305">
        <f>'Monthly cashflow'!D93-'Monthly cashflow'!D36</f>
        <v>0</v>
      </c>
      <c r="C8" s="355" t="s">
        <v>294</v>
      </c>
      <c r="D8" s="305">
        <f>-'Monthly cashflow'!D105</f>
        <v>0</v>
      </c>
      <c r="F8" s="306"/>
    </row>
    <row r="9" spans="1:6" x14ac:dyDescent="0.3">
      <c r="A9" s="355" t="s">
        <v>386</v>
      </c>
      <c r="B9" s="305">
        <f>-'Monthly cashflow'!D103-'Monthly cashflow'!D106-'Monthly cashflow'!D110-'Monthly cashflow'!D116-'Monthly cashflow'!D118</f>
        <v>0</v>
      </c>
      <c r="C9" s="355" t="s">
        <v>539</v>
      </c>
      <c r="D9" s="305">
        <f>'Monthly cashflow'!D100</f>
        <v>0</v>
      </c>
      <c r="F9" s="306"/>
    </row>
    <row r="10" spans="1:6" x14ac:dyDescent="0.3">
      <c r="A10" s="355"/>
      <c r="B10" s="305"/>
      <c r="C10" s="355" t="s">
        <v>3</v>
      </c>
      <c r="D10" s="305">
        <f>('Monthly cashflow'!D108-'Monthly cashflow'!D31)</f>
        <v>0</v>
      </c>
      <c r="E10" s="308"/>
      <c r="F10" s="306"/>
    </row>
    <row r="11" spans="1:6" x14ac:dyDescent="0.3">
      <c r="A11" s="356" t="s">
        <v>207</v>
      </c>
      <c r="B11" s="309">
        <f>SUM(B6:B10)</f>
        <v>0</v>
      </c>
      <c r="C11" s="356" t="s">
        <v>382</v>
      </c>
      <c r="D11" s="309">
        <f>SUM(D6:D10)</f>
        <v>0</v>
      </c>
      <c r="F11" s="306"/>
    </row>
    <row r="12" spans="1:6" x14ac:dyDescent="0.3">
      <c r="A12" s="356" t="s">
        <v>550</v>
      </c>
      <c r="B12" s="310">
        <f>IF(Overview!H6="Cosme","",B6+B7+B8-'Monthly cashflow'!D103)</f>
        <v>0</v>
      </c>
      <c r="C12" s="311"/>
      <c r="D12" s="311"/>
      <c r="E12" s="308"/>
    </row>
    <row r="15" spans="1:6" x14ac:dyDescent="0.3">
      <c r="A15" s="353" t="s">
        <v>392</v>
      </c>
    </row>
    <row r="16" spans="1:6" x14ac:dyDescent="0.3">
      <c r="A16" s="357" t="s">
        <v>210</v>
      </c>
      <c r="B16" s="358" t="s">
        <v>219</v>
      </c>
      <c r="C16" s="358" t="s">
        <v>223</v>
      </c>
      <c r="D16" s="358" t="s">
        <v>211</v>
      </c>
    </row>
    <row r="17" spans="1:6" x14ac:dyDescent="0.3">
      <c r="A17" s="355" t="str">
        <f>IF('Monthly cashflow'!D36&gt;0,"Site Value/Purchase/Refinance (incl entry fee)","Site Value/Purchase/Refinance")</f>
        <v>Site Value/Purchase/Refinance</v>
      </c>
      <c r="B17" s="305">
        <f>IF(Overview!B34="Y",MAX('Monthly cashflow'!D36-'Monthly cashflow'!D98,0)-'Monthly cashflow'!D103,IF(Overview!B38="Y",MAX('Monthly cashflow'!D36-'Monthly cashflow'!D98,0)-'Monthly cashflow'!D103,MAX('Monthly cashflow'!D36-'Monthly cashflow'!D98,0)))</f>
        <v>0</v>
      </c>
      <c r="C17" s="305">
        <f>IF(Overview!B34="Y",'Credit Paper Tables'!B7+'Credit Paper Tables'!B6,IF(Overview!B38="Y",'Credit Paper Tables'!B7+'Credit Paper Tables'!B6,'Credit Paper Tables'!B7+'Credit Paper Tables'!B6))</f>
        <v>0</v>
      </c>
      <c r="D17" s="312">
        <f>IFERROR(B17/C17,0)</f>
        <v>0</v>
      </c>
      <c r="F17" s="359"/>
    </row>
    <row r="18" spans="1:6" ht="28.8" x14ac:dyDescent="0.3">
      <c r="A18" s="355" t="str">
        <f>IF('Monthly cashflow'!D36=0,"Development Funding (incl entry fee)*","Development Funding*")</f>
        <v>Development Funding (incl entry fee)*</v>
      </c>
      <c r="B18" s="305">
        <f>MAX(-('Monthly cashflow'!D104+'Monthly cashflow'!D103)-B17,0)</f>
        <v>0</v>
      </c>
      <c r="C18" s="305">
        <f>B8-'Monthly cashflow'!D103</f>
        <v>0</v>
      </c>
      <c r="D18" s="312">
        <f t="shared" ref="D18:D19" si="0">IFERROR(B18/C18,0)</f>
        <v>0</v>
      </c>
    </row>
    <row r="19" spans="1:6" x14ac:dyDescent="0.3">
      <c r="A19" s="355" t="s">
        <v>311</v>
      </c>
      <c r="B19" s="305">
        <f>SUM(B17:B18)</f>
        <v>0</v>
      </c>
      <c r="C19" s="305">
        <f>SUM(C17:C18)</f>
        <v>0</v>
      </c>
      <c r="D19" s="312">
        <f t="shared" si="0"/>
        <v>0</v>
      </c>
      <c r="F19" s="360"/>
    </row>
    <row r="20" spans="1:6" x14ac:dyDescent="0.3">
      <c r="A20" s="355"/>
      <c r="B20" s="305"/>
      <c r="C20" s="305"/>
      <c r="D20" s="312"/>
      <c r="E20" s="308"/>
      <c r="F20" s="360"/>
    </row>
    <row r="21" spans="1:6" x14ac:dyDescent="0.3">
      <c r="A21" s="361" t="s">
        <v>312</v>
      </c>
      <c r="D21" s="313"/>
      <c r="E21" s="308"/>
    </row>
    <row r="22" spans="1:6" x14ac:dyDescent="0.3">
      <c r="A22" s="361"/>
      <c r="D22" s="313"/>
      <c r="E22" s="308"/>
    </row>
    <row r="23" spans="1:6" x14ac:dyDescent="0.3">
      <c r="A23" s="353" t="s">
        <v>769</v>
      </c>
      <c r="C23" s="352"/>
      <c r="D23" s="352"/>
    </row>
    <row r="24" spans="1:6" x14ac:dyDescent="0.3">
      <c r="A24" s="435" t="s">
        <v>758</v>
      </c>
      <c r="B24" s="435"/>
      <c r="C24" s="435"/>
      <c r="D24" s="435"/>
    </row>
    <row r="25" spans="1:6" x14ac:dyDescent="0.3">
      <c r="A25" s="436" t="s">
        <v>759</v>
      </c>
      <c r="B25" s="436"/>
      <c r="C25" s="436"/>
      <c r="D25" s="314">
        <f>'Monthly cashflow'!D31</f>
        <v>0</v>
      </c>
    </row>
    <row r="26" spans="1:6" x14ac:dyDescent="0.3">
      <c r="A26" s="436" t="s">
        <v>757</v>
      </c>
      <c r="B26" s="436"/>
      <c r="C26" s="436"/>
      <c r="D26" s="314">
        <f>-'Monthly cashflow'!D122</f>
        <v>0</v>
      </c>
    </row>
    <row r="27" spans="1:6" x14ac:dyDescent="0.3">
      <c r="A27" s="430" t="s">
        <v>760</v>
      </c>
      <c r="B27" s="431"/>
      <c r="C27" s="432"/>
      <c r="D27" s="315" t="e">
        <f>D26/D25</f>
        <v>#DIV/0!</v>
      </c>
    </row>
    <row r="28" spans="1:6" x14ac:dyDescent="0.3">
      <c r="A28" s="437" t="s">
        <v>199</v>
      </c>
      <c r="B28" s="438"/>
      <c r="C28" s="439"/>
      <c r="D28" s="316">
        <f>Overview!$P$42</f>
        <v>0</v>
      </c>
    </row>
    <row r="29" spans="1:6" x14ac:dyDescent="0.3">
      <c r="A29" s="437" t="s">
        <v>391</v>
      </c>
      <c r="B29" s="438"/>
      <c r="C29" s="439"/>
      <c r="D29" s="362">
        <f>D28+D25</f>
        <v>0</v>
      </c>
    </row>
    <row r="30" spans="1:6" x14ac:dyDescent="0.3">
      <c r="A30" s="430" t="s">
        <v>222</v>
      </c>
      <c r="B30" s="431"/>
      <c r="C30" s="432"/>
      <c r="D30" s="315" t="e">
        <f>D26/D29</f>
        <v>#DIV/0!</v>
      </c>
    </row>
    <row r="31" spans="1:6" x14ac:dyDescent="0.3">
      <c r="C31" s="352"/>
      <c r="D31" s="352"/>
    </row>
    <row r="32" spans="1:6" x14ac:dyDescent="0.3">
      <c r="C32" s="352"/>
      <c r="D32" s="352"/>
    </row>
    <row r="33" spans="1:5" x14ac:dyDescent="0.3">
      <c r="A33" s="353" t="s">
        <v>390</v>
      </c>
    </row>
    <row r="34" spans="1:5" x14ac:dyDescent="0.3">
      <c r="A34" s="363" t="s">
        <v>165</v>
      </c>
      <c r="B34" s="364"/>
      <c r="C34" s="365" t="s">
        <v>383</v>
      </c>
      <c r="D34" s="364"/>
    </row>
    <row r="35" spans="1:5" x14ac:dyDescent="0.3">
      <c r="A35" s="366" t="str">
        <f>IF(Overview!B32&gt;0,"Site Cost",IF(Overview!B34="Y","Site Purchase Price","Site Value"))</f>
        <v>Site Value</v>
      </c>
      <c r="B35" s="367">
        <f>IF(Overview!B34="N",Overview!B32,B6+B7)</f>
        <v>0</v>
      </c>
      <c r="C35" s="366" t="s">
        <v>384</v>
      </c>
      <c r="D35" s="316">
        <f>'Monthly cashflow'!D27</f>
        <v>0</v>
      </c>
    </row>
    <row r="36" spans="1:5" x14ac:dyDescent="0.3">
      <c r="A36" s="366" t="s">
        <v>212</v>
      </c>
      <c r="B36" s="367">
        <f>B8</f>
        <v>0</v>
      </c>
      <c r="C36" s="366" t="s">
        <v>385</v>
      </c>
      <c r="D36" s="305">
        <f>-'Monthly cashflow'!D28</f>
        <v>0</v>
      </c>
    </row>
    <row r="37" spans="1:5" x14ac:dyDescent="0.3">
      <c r="A37" s="366" t="s">
        <v>386</v>
      </c>
      <c r="B37" s="367">
        <f>B9</f>
        <v>0</v>
      </c>
      <c r="C37" s="366" t="s">
        <v>387</v>
      </c>
      <c r="D37" s="305">
        <f>-'Monthly cashflow'!D29-'Monthly cashflow'!D30</f>
        <v>0</v>
      </c>
    </row>
    <row r="38" spans="1:5" x14ac:dyDescent="0.3">
      <c r="A38" s="365" t="s">
        <v>388</v>
      </c>
      <c r="B38" s="368">
        <f>SUM(B35:B37)</f>
        <v>0</v>
      </c>
      <c r="C38" s="365" t="s">
        <v>166</v>
      </c>
      <c r="D38" s="369">
        <f>SUM(D35:D37)</f>
        <v>0</v>
      </c>
    </row>
    <row r="39" spans="1:5" x14ac:dyDescent="0.3">
      <c r="A39" s="370"/>
      <c r="B39" s="371" t="s">
        <v>761</v>
      </c>
      <c r="C39" s="372">
        <f>D38-B38</f>
        <v>0</v>
      </c>
      <c r="D39" s="317" t="e">
        <f>C39/B38</f>
        <v>#DIV/0!</v>
      </c>
    </row>
    <row r="40" spans="1:5" x14ac:dyDescent="0.3">
      <c r="A40" s="370"/>
      <c r="B40" s="371" t="s">
        <v>762</v>
      </c>
      <c r="C40" s="372">
        <f>D38-(B38-'Monthly cashflow'!D88)</f>
        <v>0</v>
      </c>
      <c r="D40" s="317" t="e">
        <f>C40/(B38-'Monthly cashflow'!D88)</f>
        <v>#DIV/0!</v>
      </c>
      <c r="E40" s="308"/>
    </row>
    <row r="41" spans="1:5" x14ac:dyDescent="0.3">
      <c r="A41" s="303"/>
    </row>
    <row r="42" spans="1:5" x14ac:dyDescent="0.3">
      <c r="A42" s="353" t="s">
        <v>771</v>
      </c>
    </row>
    <row r="43" spans="1:5" x14ac:dyDescent="0.3">
      <c r="A43" s="373" t="s">
        <v>215</v>
      </c>
      <c r="B43" s="374" t="s">
        <v>217</v>
      </c>
    </row>
    <row r="44" spans="1:5" x14ac:dyDescent="0.3">
      <c r="A44" s="375" t="str">
        <f>'Monthly cashflow'!B40</f>
        <v>Construction Costs</v>
      </c>
      <c r="B44" s="305">
        <f>'Monthly cashflow'!D40</f>
        <v>0</v>
      </c>
    </row>
    <row r="45" spans="1:5" x14ac:dyDescent="0.3">
      <c r="A45" s="355" t="str">
        <f>'Monthly cashflow'!B50</f>
        <v>Connections &amp; Levies</v>
      </c>
      <c r="B45" s="305">
        <f>'Monthly cashflow'!D50</f>
        <v>0</v>
      </c>
    </row>
    <row r="46" spans="1:5" x14ac:dyDescent="0.3">
      <c r="A46" s="355" t="str">
        <f>'Monthly cashflow'!B62</f>
        <v>Professional Fees</v>
      </c>
      <c r="B46" s="305">
        <f>'Monthly cashflow'!D62</f>
        <v>0</v>
      </c>
    </row>
    <row r="47" spans="1:5" x14ac:dyDescent="0.3">
      <c r="A47" s="355" t="str">
        <f>'Monthly cashflow'!B77</f>
        <v>Total Other Costs</v>
      </c>
      <c r="B47" s="305">
        <f>'Monthly cashflow'!D77</f>
        <v>0</v>
      </c>
    </row>
    <row r="48" spans="1:5" x14ac:dyDescent="0.3">
      <c r="A48" s="355" t="str">
        <f>'Monthly cashflow'!B88</f>
        <v>Contingencies</v>
      </c>
      <c r="B48" s="305">
        <f>'Monthly cashflow'!D88</f>
        <v>0</v>
      </c>
    </row>
    <row r="49" spans="1:5" x14ac:dyDescent="0.3">
      <c r="A49" s="355" t="s">
        <v>213</v>
      </c>
      <c r="B49" s="305">
        <f>-('Monthly cashflow'!D103+'Monthly cashflow'!D110+'Monthly cashflow'!D116)</f>
        <v>0</v>
      </c>
    </row>
    <row r="50" spans="1:5" ht="28.8" x14ac:dyDescent="0.3">
      <c r="A50" s="355" t="s">
        <v>763</v>
      </c>
      <c r="B50" s="305">
        <f>SUM(B44:B49)</f>
        <v>0</v>
      </c>
    </row>
    <row r="51" spans="1:5" x14ac:dyDescent="0.3">
      <c r="A51" s="355" t="s">
        <v>214</v>
      </c>
      <c r="B51" s="305">
        <f>-'Monthly cashflow'!D106-'Monthly cashflow'!D118</f>
        <v>0</v>
      </c>
    </row>
    <row r="52" spans="1:5" ht="28.8" x14ac:dyDescent="0.3">
      <c r="A52" s="355" t="s">
        <v>764</v>
      </c>
      <c r="B52" s="305">
        <f>SUM(B50:B51)</f>
        <v>0</v>
      </c>
    </row>
    <row r="53" spans="1:5" x14ac:dyDescent="0.3">
      <c r="B53" s="352"/>
    </row>
    <row r="54" spans="1:5" x14ac:dyDescent="0.3">
      <c r="A54" s="353" t="s">
        <v>770</v>
      </c>
      <c r="B54" s="352"/>
    </row>
    <row r="55" spans="1:5" x14ac:dyDescent="0.3">
      <c r="A55" s="376" t="s">
        <v>30</v>
      </c>
      <c r="B55" s="316">
        <f>'Monthly cashflow'!D31</f>
        <v>0</v>
      </c>
    </row>
    <row r="56" spans="1:5" x14ac:dyDescent="0.3">
      <c r="A56" s="376" t="s">
        <v>757</v>
      </c>
      <c r="B56" s="305">
        <f>-D7</f>
        <v>0</v>
      </c>
    </row>
    <row r="57" spans="1:5" x14ac:dyDescent="0.3">
      <c r="A57" s="376" t="s">
        <v>294</v>
      </c>
      <c r="B57" s="305">
        <f>'Monthly cashflow'!D105</f>
        <v>0</v>
      </c>
    </row>
    <row r="58" spans="1:5" x14ac:dyDescent="0.3">
      <c r="A58" s="376" t="s">
        <v>209</v>
      </c>
      <c r="B58" s="316">
        <f>B55+B56+B57</f>
        <v>0</v>
      </c>
    </row>
    <row r="59" spans="1:5" x14ac:dyDescent="0.3">
      <c r="A59" s="303"/>
    </row>
    <row r="60" spans="1:5" x14ac:dyDescent="0.3">
      <c r="A60" s="353" t="s">
        <v>495</v>
      </c>
    </row>
    <row r="61" spans="1:5" x14ac:dyDescent="0.3">
      <c r="A61" s="433" t="s">
        <v>634</v>
      </c>
      <c r="B61" s="434" t="s">
        <v>659</v>
      </c>
      <c r="C61" s="434" t="s">
        <v>478</v>
      </c>
      <c r="D61" s="378" t="s">
        <v>765</v>
      </c>
      <c r="E61" s="378" t="s">
        <v>767</v>
      </c>
    </row>
    <row r="62" spans="1:5" ht="27.6" x14ac:dyDescent="0.3">
      <c r="A62" s="433"/>
      <c r="B62" s="434"/>
      <c r="C62" s="434"/>
      <c r="D62" s="378" t="s">
        <v>766</v>
      </c>
      <c r="E62" s="378" t="s">
        <v>768</v>
      </c>
    </row>
    <row r="63" spans="1:5" x14ac:dyDescent="0.3">
      <c r="A63" s="379" t="s">
        <v>486</v>
      </c>
      <c r="B63" s="380"/>
      <c r="C63" s="318">
        <f>HLOOKUP(-$B$66,'Monthly cashflow'!$E$122:$DT$171,46,0)</f>
        <v>0</v>
      </c>
      <c r="D63" s="318">
        <f>C63*0.9</f>
        <v>0</v>
      </c>
      <c r="E63" s="318">
        <f>C63*0.8</f>
        <v>0</v>
      </c>
    </row>
    <row r="64" spans="1:5" x14ac:dyDescent="0.3">
      <c r="A64" s="379" t="s">
        <v>199</v>
      </c>
      <c r="B64" s="380"/>
      <c r="C64" s="318" t="e">
        <f>HLOOKUP(-$B$66,'Monthly cashflow'!$E$122:$DT$171,48,0)+HLOOKUP(-$B$66,'Monthly cashflow'!$E$122:$DT$171,49,0)</f>
        <v>#DIV/0!</v>
      </c>
      <c r="D64" s="318" t="e">
        <f>C64*0.8</f>
        <v>#DIV/0!</v>
      </c>
      <c r="E64" s="318" t="e">
        <f>C64*0.6</f>
        <v>#DIV/0!</v>
      </c>
    </row>
    <row r="65" spans="1:6" x14ac:dyDescent="0.3">
      <c r="A65" s="379" t="s">
        <v>479</v>
      </c>
      <c r="B65" s="380"/>
      <c r="C65" s="318" t="e">
        <f>HLOOKUP(-$B$66,'Monthly cashflow'!$E$122:$DT$171,47,0)</f>
        <v>#DIV/0!</v>
      </c>
      <c r="D65" s="318" t="e">
        <f>C65*0.8</f>
        <v>#DIV/0!</v>
      </c>
      <c r="E65" s="318" t="e">
        <f>C65*0.6</f>
        <v>#DIV/0!</v>
      </c>
    </row>
    <row r="66" spans="1:6" x14ac:dyDescent="0.3">
      <c r="A66" s="377" t="s">
        <v>4</v>
      </c>
      <c r="B66" s="319">
        <f>-'Monthly cashflow'!D123</f>
        <v>0</v>
      </c>
      <c r="C66" s="381" t="e">
        <f>SUM(C63:C65)</f>
        <v>#DIV/0!</v>
      </c>
      <c r="D66" s="319" t="e">
        <f t="shared" ref="D66:E66" si="1">SUM(D63:D65)</f>
        <v>#DIV/0!</v>
      </c>
      <c r="E66" s="319" t="e">
        <f t="shared" si="1"/>
        <v>#DIV/0!</v>
      </c>
    </row>
    <row r="67" spans="1:6" x14ac:dyDescent="0.3">
      <c r="A67" s="377" t="s">
        <v>487</v>
      </c>
      <c r="B67" s="378"/>
      <c r="C67" s="320" t="e">
        <f>B66/C66</f>
        <v>#DIV/0!</v>
      </c>
      <c r="D67" s="320" t="e">
        <f t="shared" ref="D67:E67" si="2">C66/D66</f>
        <v>#DIV/0!</v>
      </c>
      <c r="E67" s="320" t="e">
        <f t="shared" si="2"/>
        <v>#DIV/0!</v>
      </c>
    </row>
    <row r="69" spans="1:6" x14ac:dyDescent="0.3">
      <c r="A69" s="353" t="s">
        <v>772</v>
      </c>
    </row>
    <row r="70" spans="1:6" x14ac:dyDescent="0.3">
      <c r="A70" s="382" t="s">
        <v>508</v>
      </c>
      <c r="B70" s="383"/>
      <c r="C70" s="384" t="s">
        <v>499</v>
      </c>
      <c r="D70" s="384" t="s">
        <v>500</v>
      </c>
      <c r="E70" s="384" t="s">
        <v>501</v>
      </c>
      <c r="F70" s="385" t="s">
        <v>502</v>
      </c>
    </row>
    <row r="71" spans="1:6" x14ac:dyDescent="0.3">
      <c r="A71" s="386" t="s">
        <v>498</v>
      </c>
      <c r="B71" s="387"/>
      <c r="C71" s="321">
        <f>'Monthly cashflow'!$D$93-'Monthly cashflow'!$D$36-'Monthly cashflow'!$D$88</f>
        <v>0</v>
      </c>
      <c r="D71" s="321">
        <f>C71</f>
        <v>0</v>
      </c>
      <c r="E71" s="321">
        <f t="shared" ref="E71:F72" si="3">D71</f>
        <v>0</v>
      </c>
      <c r="F71" s="322">
        <f t="shared" si="3"/>
        <v>0</v>
      </c>
    </row>
    <row r="72" spans="1:6" x14ac:dyDescent="0.3">
      <c r="A72" s="201" t="s">
        <v>497</v>
      </c>
      <c r="B72"/>
      <c r="C72" s="323">
        <f>'Monthly cashflow'!$D$88</f>
        <v>0</v>
      </c>
      <c r="D72" s="323">
        <f>C72</f>
        <v>0</v>
      </c>
      <c r="E72" s="323">
        <f t="shared" si="3"/>
        <v>0</v>
      </c>
      <c r="F72" s="324">
        <f t="shared" si="3"/>
        <v>0</v>
      </c>
    </row>
    <row r="73" spans="1:6" x14ac:dyDescent="0.3">
      <c r="A73" s="201" t="s">
        <v>506</v>
      </c>
      <c r="B73"/>
      <c r="C73" s="325" t="e">
        <f>C72/C71</f>
        <v>#DIV/0!</v>
      </c>
      <c r="D73" s="325" t="e">
        <f t="shared" ref="D73:F73" si="4">D72/D71</f>
        <v>#DIV/0!</v>
      </c>
      <c r="E73" s="325" t="e">
        <f t="shared" si="4"/>
        <v>#DIV/0!</v>
      </c>
      <c r="F73" s="326" t="e">
        <f t="shared" si="4"/>
        <v>#DIV/0!</v>
      </c>
    </row>
    <row r="74" spans="1:6" x14ac:dyDescent="0.3">
      <c r="A74" s="201" t="s">
        <v>504</v>
      </c>
      <c r="B74"/>
      <c r="C74" s="323">
        <f>B58</f>
        <v>0</v>
      </c>
      <c r="D74" s="323">
        <f>($B$55*0.95)+$B$56</f>
        <v>0</v>
      </c>
      <c r="E74" s="323">
        <f>($B$55*0.9)+$B$56</f>
        <v>0</v>
      </c>
      <c r="F74" s="323">
        <f>($B$55*0.85)+$B$56</f>
        <v>0</v>
      </c>
    </row>
    <row r="75" spans="1:6" x14ac:dyDescent="0.3">
      <c r="A75" s="388" t="s">
        <v>505</v>
      </c>
      <c r="B75" s="389"/>
      <c r="C75" s="327" t="e">
        <f>C74/C71</f>
        <v>#DIV/0!</v>
      </c>
      <c r="D75" s="327" t="e">
        <f t="shared" ref="D75:F75" si="5">D74/D71</f>
        <v>#DIV/0!</v>
      </c>
      <c r="E75" s="327" t="e">
        <f t="shared" si="5"/>
        <v>#DIV/0!</v>
      </c>
      <c r="F75" s="328" t="e">
        <f t="shared" si="5"/>
        <v>#DIV/0!</v>
      </c>
    </row>
    <row r="76" spans="1:6" x14ac:dyDescent="0.3">
      <c r="A76" s="388" t="s">
        <v>507</v>
      </c>
      <c r="B76" s="389"/>
      <c r="C76" s="327" t="e">
        <f>(C74+C72)/C71</f>
        <v>#DIV/0!</v>
      </c>
      <c r="D76" s="327" t="e">
        <f t="shared" ref="D76:F76" si="6">(D74+D72)/D71</f>
        <v>#DIV/0!</v>
      </c>
      <c r="E76" s="327" t="e">
        <f t="shared" si="6"/>
        <v>#DIV/0!</v>
      </c>
      <c r="F76" s="328" t="e">
        <f t="shared" si="6"/>
        <v>#DIV/0!</v>
      </c>
    </row>
    <row r="78" spans="1:6" x14ac:dyDescent="0.3">
      <c r="A78" s="353" t="s">
        <v>773</v>
      </c>
    </row>
    <row r="79" spans="1:6" x14ac:dyDescent="0.3">
      <c r="A79" s="390"/>
      <c r="B79" s="391" t="s">
        <v>536</v>
      </c>
    </row>
    <row r="80" spans="1:6" x14ac:dyDescent="0.3">
      <c r="A80" s="392" t="s">
        <v>529</v>
      </c>
      <c r="B80" s="329">
        <f>Overview!L28</f>
        <v>0</v>
      </c>
    </row>
    <row r="81" spans="1:3" x14ac:dyDescent="0.3">
      <c r="A81" s="392" t="s">
        <v>287</v>
      </c>
      <c r="B81" s="329">
        <f>'Monthly cashflow'!D27</f>
        <v>0</v>
      </c>
    </row>
    <row r="82" spans="1:3" x14ac:dyDescent="0.3">
      <c r="A82" s="392" t="s">
        <v>183</v>
      </c>
      <c r="B82" s="329">
        <f>Overview!B33</f>
        <v>0</v>
      </c>
    </row>
    <row r="83" spans="1:3" x14ac:dyDescent="0.3">
      <c r="A83" s="392" t="s">
        <v>530</v>
      </c>
      <c r="B83" s="329">
        <f>'Monthly cashflow'!D93</f>
        <v>0</v>
      </c>
    </row>
    <row r="84" spans="1:3" x14ac:dyDescent="0.3">
      <c r="A84" s="392" t="s">
        <v>531</v>
      </c>
      <c r="B84" s="329">
        <f>'Monthly cashflow'!D122</f>
        <v>0</v>
      </c>
    </row>
    <row r="85" spans="1:3" x14ac:dyDescent="0.3">
      <c r="A85" s="392" t="s">
        <v>537</v>
      </c>
      <c r="B85" s="393">
        <f>Overview!B59</f>
        <v>0</v>
      </c>
    </row>
    <row r="86" spans="1:3" x14ac:dyDescent="0.3">
      <c r="A86" s="392" t="s">
        <v>532</v>
      </c>
      <c r="B86" s="330">
        <f>'Monthly cashflow'!D123</f>
        <v>0</v>
      </c>
    </row>
    <row r="87" spans="1:3" x14ac:dyDescent="0.3">
      <c r="A87" s="392" t="s">
        <v>294</v>
      </c>
      <c r="B87" s="329">
        <f>'Monthly cashflow'!D105</f>
        <v>0</v>
      </c>
    </row>
    <row r="88" spans="1:3" x14ac:dyDescent="0.3">
      <c r="A88" s="392" t="s">
        <v>504</v>
      </c>
      <c r="B88" s="329">
        <f>B58</f>
        <v>0</v>
      </c>
    </row>
    <row r="89" spans="1:3" x14ac:dyDescent="0.3">
      <c r="A89" s="392" t="s">
        <v>487</v>
      </c>
      <c r="B89" s="393">
        <f>'Monthly cashflow'!D129</f>
        <v>0</v>
      </c>
    </row>
    <row r="90" spans="1:3" x14ac:dyDescent="0.3">
      <c r="A90" s="392" t="s">
        <v>533</v>
      </c>
      <c r="B90" s="393">
        <f>'Monthly cashflow'!D128</f>
        <v>0</v>
      </c>
    </row>
    <row r="91" spans="1:3" x14ac:dyDescent="0.3">
      <c r="A91" s="392" t="s">
        <v>558</v>
      </c>
      <c r="B91" s="329">
        <f>'Monthly cashflow'!D103+'Monthly cashflow'!D110+'Monthly cashflow'!D116</f>
        <v>0</v>
      </c>
    </row>
    <row r="92" spans="1:3" x14ac:dyDescent="0.3">
      <c r="A92" s="394" t="s">
        <v>534</v>
      </c>
      <c r="B92" s="350"/>
    </row>
    <row r="93" spans="1:3" x14ac:dyDescent="0.3">
      <c r="A93" s="392" t="s">
        <v>535</v>
      </c>
      <c r="B93" s="350"/>
    </row>
    <row r="95" spans="1:3" x14ac:dyDescent="0.3">
      <c r="A95" s="353" t="s">
        <v>774</v>
      </c>
    </row>
    <row r="96" spans="1:3" x14ac:dyDescent="0.3">
      <c r="A96" s="395" t="s">
        <v>775</v>
      </c>
      <c r="B96" s="331">
        <f>-('Monthly cashflow'!D103+'Monthly cashflow'!D104)</f>
        <v>0</v>
      </c>
      <c r="C96" s="303">
        <f>IFERROR((-SUM(#REF!,#REF!))/((#REF!+((Overview!$B$33+Overview!$B$35)-'Monthly cashflow'!$D$36))-#REF!),0)</f>
        <v>0</v>
      </c>
    </row>
    <row r="97" spans="1:2" x14ac:dyDescent="0.3">
      <c r="A97" s="396" t="s">
        <v>776</v>
      </c>
      <c r="B97" s="332"/>
    </row>
    <row r="98" spans="1:2" x14ac:dyDescent="0.3">
      <c r="A98" s="397" t="s">
        <v>459</v>
      </c>
      <c r="B98" s="333">
        <f>Overview!B33</f>
        <v>0</v>
      </c>
    </row>
    <row r="99" spans="1:2" x14ac:dyDescent="0.3">
      <c r="A99" s="397" t="s">
        <v>544</v>
      </c>
      <c r="B99" s="333">
        <f>'Monthly cashflow'!D93-'Monthly cashflow'!D36</f>
        <v>0</v>
      </c>
    </row>
    <row r="100" spans="1:2" x14ac:dyDescent="0.3">
      <c r="A100" s="398" t="s">
        <v>777</v>
      </c>
      <c r="B100" s="332">
        <f>-'Monthly cashflow'!D103</f>
        <v>0</v>
      </c>
    </row>
    <row r="101" spans="1:2" x14ac:dyDescent="0.3">
      <c r="A101" s="397" t="s">
        <v>778</v>
      </c>
      <c r="B101" s="333">
        <f>SUM(B98:B100)</f>
        <v>0</v>
      </c>
    </row>
    <row r="102" spans="1:2" x14ac:dyDescent="0.3">
      <c r="A102" s="397"/>
      <c r="B102" s="333"/>
    </row>
    <row r="103" spans="1:2" x14ac:dyDescent="0.3">
      <c r="A103" s="399" t="s">
        <v>533</v>
      </c>
      <c r="B103" s="334" t="e">
        <f>B96/B101</f>
        <v>#DIV/0!</v>
      </c>
    </row>
    <row r="105" spans="1:2" x14ac:dyDescent="0.3">
      <c r="A105" s="353" t="s">
        <v>797</v>
      </c>
    </row>
    <row r="106" spans="1:2" x14ac:dyDescent="0.3">
      <c r="A106" s="400"/>
      <c r="B106" s="401" t="s">
        <v>536</v>
      </c>
    </row>
    <row r="107" spans="1:2" x14ac:dyDescent="0.3">
      <c r="A107" s="402" t="s">
        <v>308</v>
      </c>
      <c r="B107" s="335">
        <f>'Monthly cashflow'!D36</f>
        <v>0</v>
      </c>
    </row>
    <row r="108" spans="1:2" x14ac:dyDescent="0.3">
      <c r="A108" s="402" t="s">
        <v>39</v>
      </c>
      <c r="B108" s="335">
        <f>'Monthly cashflow'!D40</f>
        <v>0</v>
      </c>
    </row>
    <row r="109" spans="1:2" x14ac:dyDescent="0.3">
      <c r="A109" s="402" t="s">
        <v>260</v>
      </c>
      <c r="B109" s="335">
        <f>'Monthly cashflow'!D50</f>
        <v>0</v>
      </c>
    </row>
    <row r="110" spans="1:2" x14ac:dyDescent="0.3">
      <c r="A110" s="402" t="s">
        <v>269</v>
      </c>
      <c r="B110" s="335">
        <f>'Monthly cashflow'!D62</f>
        <v>0</v>
      </c>
    </row>
    <row r="111" spans="1:2" x14ac:dyDescent="0.3">
      <c r="A111" s="402" t="s">
        <v>496</v>
      </c>
      <c r="B111" s="335">
        <f>'Monthly cashflow'!D77-SUM(B112:B114)</f>
        <v>0</v>
      </c>
    </row>
    <row r="112" spans="1:2" x14ac:dyDescent="0.3">
      <c r="A112" s="403" t="s">
        <v>283</v>
      </c>
      <c r="B112" s="335">
        <f>'Monthly cashflow'!D81</f>
        <v>0</v>
      </c>
    </row>
    <row r="113" spans="1:2" x14ac:dyDescent="0.3">
      <c r="A113" s="403" t="s">
        <v>366</v>
      </c>
      <c r="B113" s="335">
        <f>'Monthly cashflow'!D82</f>
        <v>0</v>
      </c>
    </row>
    <row r="114" spans="1:2" x14ac:dyDescent="0.3">
      <c r="A114" s="403" t="s">
        <v>367</v>
      </c>
      <c r="B114" s="335">
        <f>'Monthly cashflow'!D83</f>
        <v>0</v>
      </c>
    </row>
    <row r="115" spans="1:2" x14ac:dyDescent="0.3">
      <c r="A115" s="403" t="s">
        <v>89</v>
      </c>
      <c r="B115" s="335">
        <f>'Monthly cashflow'!D88</f>
        <v>0</v>
      </c>
    </row>
  </sheetData>
  <sheetProtection algorithmName="SHA-512" hashValue="PJ4ZM4p/fgzmboHEusypqpObh7uUooPKSglYlZTZYh89PQOGa/4tbnJkXyIvRN+BrnQhpGMmgZq1stH3ti2pnA==" saltValue="yhQvObh4BgNsOcT2WrkVcQ==" spinCount="100000" sheet="1" formatCells="0" formatColumns="0" formatRows="0" insertHyperlinks="0" sort="0" autoFilter="0" pivotTables="0"/>
  <mergeCells count="10">
    <mergeCell ref="A30:C30"/>
    <mergeCell ref="A61:A62"/>
    <mergeCell ref="B61:B62"/>
    <mergeCell ref="C61:C62"/>
    <mergeCell ref="A24:D24"/>
    <mergeCell ref="A25:C25"/>
    <mergeCell ref="A26:C26"/>
    <mergeCell ref="A27:C27"/>
    <mergeCell ref="A28:C28"/>
    <mergeCell ref="A29:C2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90A2-7BCA-431A-9958-288F90947B8C}">
  <sheetPr codeName="Sheet15"/>
  <dimension ref="A1:J50"/>
  <sheetViews>
    <sheetView showGridLines="0" zoomScaleNormal="100" workbookViewId="0">
      <pane ySplit="1" topLeftCell="A2" activePane="bottomLeft" state="frozen"/>
      <selection activeCell="K25" sqref="K25"/>
      <selection pane="bottomLeft" activeCell="B9" sqref="B9"/>
    </sheetView>
  </sheetViews>
  <sheetFormatPr defaultColWidth="0" defaultRowHeight="14.4" x14ac:dyDescent="0.3"/>
  <cols>
    <col min="1" max="1" width="29.109375" style="406" customWidth="1"/>
    <col min="2" max="2" width="17.88671875" style="405" customWidth="1"/>
    <col min="3" max="3" width="25.109375" style="405" customWidth="1"/>
    <col min="4" max="4" width="17.88671875" style="405" customWidth="1"/>
    <col min="5" max="5" width="13.33203125" style="405" bestFit="1" customWidth="1"/>
    <col min="6" max="6" width="22.88671875" style="405" customWidth="1"/>
    <col min="7" max="7" width="8.5546875" style="406" customWidth="1"/>
    <col min="8" max="9" width="9.109375" style="406" hidden="1" customWidth="1"/>
    <col min="10" max="10" width="10" style="406" hidden="1" customWidth="1"/>
    <col min="11" max="16384" width="9.109375" style="406" hidden="1"/>
  </cols>
  <sheetData>
    <row r="1" spans="1:7" ht="25.8" x14ac:dyDescent="0.5">
      <c r="A1" s="404" t="str">
        <f>"Data tables. To be included in Credit Paper: "&amp;Overview!B4</f>
        <v xml:space="preserve">Data tables. To be included in Credit Paper: </v>
      </c>
    </row>
    <row r="2" spans="1:7" x14ac:dyDescent="0.3">
      <c r="A2" s="407" t="s">
        <v>528</v>
      </c>
    </row>
    <row r="3" spans="1:7" x14ac:dyDescent="0.3">
      <c r="A3" s="339" t="s">
        <v>5</v>
      </c>
      <c r="B3" s="340" t="s">
        <v>523</v>
      </c>
      <c r="C3" s="340" t="s">
        <v>524</v>
      </c>
      <c r="D3" s="340" t="s">
        <v>525</v>
      </c>
      <c r="E3" s="340" t="s">
        <v>526</v>
      </c>
      <c r="F3" s="408" t="s">
        <v>527</v>
      </c>
      <c r="G3" s="405"/>
    </row>
    <row r="4" spans="1:7" x14ac:dyDescent="0.3">
      <c r="A4" s="173" t="s">
        <v>570</v>
      </c>
      <c r="B4" s="341"/>
      <c r="C4" s="341"/>
      <c r="D4" s="341"/>
      <c r="E4" s="341"/>
      <c r="F4" s="409" t="str">
        <f>IFERROR(D4/C4,"")</f>
        <v/>
      </c>
      <c r="G4" s="405"/>
    </row>
    <row r="5" spans="1:7" x14ac:dyDescent="0.3">
      <c r="A5" s="342" t="s">
        <v>522</v>
      </c>
      <c r="B5" s="341"/>
      <c r="C5" s="341"/>
      <c r="D5" s="341"/>
      <c r="E5" s="341"/>
      <c r="F5" s="346" t="str">
        <f t="shared" ref="F5:F50" si="0">IFERROR(D5/C5,"")</f>
        <v/>
      </c>
      <c r="G5" s="405"/>
    </row>
    <row r="6" spans="1:7" x14ac:dyDescent="0.3">
      <c r="A6" s="343" t="s">
        <v>521</v>
      </c>
      <c r="B6" s="341"/>
      <c r="C6" s="341"/>
      <c r="D6" s="341"/>
      <c r="E6" s="341"/>
      <c r="F6" s="346" t="str">
        <f t="shared" si="0"/>
        <v/>
      </c>
      <c r="G6" s="405"/>
    </row>
    <row r="7" spans="1:7" x14ac:dyDescent="0.3">
      <c r="A7" s="349"/>
      <c r="B7" s="349"/>
      <c r="C7" s="349"/>
      <c r="D7" s="349"/>
      <c r="E7" s="349"/>
      <c r="F7" s="346" t="str">
        <f t="shared" si="0"/>
        <v/>
      </c>
      <c r="G7" s="405"/>
    </row>
    <row r="8" spans="1:7" x14ac:dyDescent="0.3">
      <c r="A8" s="349"/>
      <c r="B8" s="349"/>
      <c r="C8" s="349"/>
      <c r="D8" s="349"/>
      <c r="E8" s="349"/>
      <c r="F8" s="346" t="str">
        <f t="shared" si="0"/>
        <v/>
      </c>
      <c r="G8" s="405"/>
    </row>
    <row r="9" spans="1:7" x14ac:dyDescent="0.3">
      <c r="A9" s="349"/>
      <c r="B9" s="349"/>
      <c r="C9" s="349"/>
      <c r="D9" s="349"/>
      <c r="E9" s="349"/>
      <c r="F9" s="346" t="str">
        <f t="shared" si="0"/>
        <v/>
      </c>
      <c r="G9" s="405"/>
    </row>
    <row r="10" spans="1:7" x14ac:dyDescent="0.3">
      <c r="A10" s="349"/>
      <c r="B10" s="349"/>
      <c r="C10" s="349"/>
      <c r="D10" s="349"/>
      <c r="E10" s="349"/>
      <c r="F10" s="346" t="str">
        <f t="shared" si="0"/>
        <v/>
      </c>
      <c r="G10" s="405"/>
    </row>
    <row r="11" spans="1:7" x14ac:dyDescent="0.3">
      <c r="A11" s="349"/>
      <c r="B11" s="349"/>
      <c r="C11" s="349"/>
      <c r="D11" s="349"/>
      <c r="E11" s="349"/>
      <c r="F11" s="346" t="str">
        <f t="shared" si="0"/>
        <v/>
      </c>
      <c r="G11" s="405"/>
    </row>
    <row r="12" spans="1:7" x14ac:dyDescent="0.3">
      <c r="A12" s="349"/>
      <c r="B12" s="349"/>
      <c r="C12" s="349"/>
      <c r="D12" s="349"/>
      <c r="E12" s="349"/>
      <c r="F12" s="346" t="str">
        <f t="shared" si="0"/>
        <v/>
      </c>
      <c r="G12" s="405"/>
    </row>
    <row r="13" spans="1:7" x14ac:dyDescent="0.3">
      <c r="A13" s="349"/>
      <c r="B13" s="349"/>
      <c r="C13" s="349"/>
      <c r="D13" s="349"/>
      <c r="E13" s="349"/>
      <c r="F13" s="346" t="str">
        <f t="shared" si="0"/>
        <v/>
      </c>
      <c r="G13" s="405"/>
    </row>
    <row r="14" spans="1:7" x14ac:dyDescent="0.3">
      <c r="A14" s="349"/>
      <c r="B14" s="349"/>
      <c r="C14" s="349"/>
      <c r="D14" s="349"/>
      <c r="E14" s="349"/>
      <c r="F14" s="346" t="str">
        <f t="shared" si="0"/>
        <v/>
      </c>
      <c r="G14" s="405"/>
    </row>
    <row r="15" spans="1:7" x14ac:dyDescent="0.3">
      <c r="A15" s="349"/>
      <c r="B15" s="349"/>
      <c r="C15" s="349"/>
      <c r="D15" s="349"/>
      <c r="E15" s="349"/>
      <c r="F15" s="346" t="str">
        <f t="shared" si="0"/>
        <v/>
      </c>
      <c r="G15" s="405"/>
    </row>
    <row r="16" spans="1:7" x14ac:dyDescent="0.3">
      <c r="A16" s="349"/>
      <c r="B16" s="349"/>
      <c r="C16" s="349"/>
      <c r="D16" s="349"/>
      <c r="E16" s="349"/>
      <c r="F16" s="346" t="str">
        <f t="shared" si="0"/>
        <v/>
      </c>
      <c r="G16" s="405"/>
    </row>
    <row r="17" spans="1:7" x14ac:dyDescent="0.3">
      <c r="A17" s="349"/>
      <c r="B17" s="349"/>
      <c r="C17" s="349"/>
      <c r="D17" s="349"/>
      <c r="E17" s="349"/>
      <c r="F17" s="346" t="str">
        <f t="shared" si="0"/>
        <v/>
      </c>
      <c r="G17" s="405"/>
    </row>
    <row r="18" spans="1:7" x14ac:dyDescent="0.3">
      <c r="A18" s="349"/>
      <c r="B18" s="349"/>
      <c r="C18" s="349"/>
      <c r="D18" s="349"/>
      <c r="E18" s="349"/>
      <c r="F18" s="346" t="str">
        <f t="shared" si="0"/>
        <v/>
      </c>
      <c r="G18" s="405"/>
    </row>
    <row r="19" spans="1:7" x14ac:dyDescent="0.3">
      <c r="A19" s="349"/>
      <c r="B19" s="349"/>
      <c r="C19" s="349"/>
      <c r="D19" s="349"/>
      <c r="E19" s="349"/>
      <c r="F19" s="346" t="str">
        <f t="shared" si="0"/>
        <v/>
      </c>
      <c r="G19" s="405"/>
    </row>
    <row r="20" spans="1:7" x14ac:dyDescent="0.3">
      <c r="A20" s="349"/>
      <c r="B20" s="349"/>
      <c r="C20" s="349"/>
      <c r="D20" s="349"/>
      <c r="E20" s="349"/>
      <c r="F20" s="346" t="str">
        <f t="shared" si="0"/>
        <v/>
      </c>
      <c r="G20" s="405"/>
    </row>
    <row r="21" spans="1:7" x14ac:dyDescent="0.3">
      <c r="A21" s="349"/>
      <c r="B21" s="349"/>
      <c r="C21" s="349"/>
      <c r="D21" s="349"/>
      <c r="E21" s="349"/>
      <c r="F21" s="346" t="str">
        <f t="shared" si="0"/>
        <v/>
      </c>
      <c r="G21" s="405"/>
    </row>
    <row r="22" spans="1:7" x14ac:dyDescent="0.3">
      <c r="A22" s="349"/>
      <c r="B22" s="349"/>
      <c r="C22" s="349"/>
      <c r="D22" s="349"/>
      <c r="E22" s="349"/>
      <c r="F22" s="346" t="str">
        <f t="shared" si="0"/>
        <v/>
      </c>
      <c r="G22" s="405"/>
    </row>
    <row r="23" spans="1:7" x14ac:dyDescent="0.3">
      <c r="A23" s="344"/>
      <c r="B23" s="345"/>
      <c r="C23" s="345"/>
      <c r="D23" s="346"/>
      <c r="E23" s="346"/>
      <c r="F23" s="346" t="str">
        <f t="shared" si="0"/>
        <v/>
      </c>
      <c r="G23" s="405"/>
    </row>
    <row r="24" spans="1:7" x14ac:dyDescent="0.3">
      <c r="A24" s="344"/>
      <c r="B24" s="345"/>
      <c r="C24" s="345"/>
      <c r="D24" s="346"/>
      <c r="E24" s="346"/>
      <c r="F24" s="346" t="str">
        <f t="shared" si="0"/>
        <v/>
      </c>
      <c r="G24" s="405"/>
    </row>
    <row r="25" spans="1:7" x14ac:dyDescent="0.3">
      <c r="A25" s="344"/>
      <c r="B25" s="345"/>
      <c r="C25" s="345"/>
      <c r="D25" s="346"/>
      <c r="E25" s="346"/>
      <c r="F25" s="346" t="str">
        <f t="shared" si="0"/>
        <v/>
      </c>
      <c r="G25" s="405"/>
    </row>
    <row r="26" spans="1:7" x14ac:dyDescent="0.3">
      <c r="A26" s="344"/>
      <c r="B26" s="345"/>
      <c r="C26" s="345"/>
      <c r="D26" s="346"/>
      <c r="E26" s="346"/>
      <c r="F26" s="346" t="str">
        <f t="shared" si="0"/>
        <v/>
      </c>
      <c r="G26" s="405"/>
    </row>
    <row r="27" spans="1:7" x14ac:dyDescent="0.3">
      <c r="A27" s="344"/>
      <c r="B27" s="347"/>
      <c r="C27" s="347"/>
      <c r="D27" s="346"/>
      <c r="E27" s="346"/>
      <c r="F27" s="346" t="str">
        <f t="shared" si="0"/>
        <v/>
      </c>
      <c r="G27" s="410"/>
    </row>
    <row r="28" spans="1:7" x14ac:dyDescent="0.3">
      <c r="A28" s="344"/>
      <c r="B28" s="347"/>
      <c r="C28" s="347"/>
      <c r="D28" s="346"/>
      <c r="E28" s="346"/>
      <c r="F28" s="346" t="str">
        <f t="shared" si="0"/>
        <v/>
      </c>
      <c r="G28" s="410"/>
    </row>
    <row r="29" spans="1:7" x14ac:dyDescent="0.3">
      <c r="A29" s="344"/>
      <c r="B29" s="347"/>
      <c r="C29" s="347"/>
      <c r="D29" s="346"/>
      <c r="E29" s="346"/>
      <c r="F29" s="346" t="str">
        <f t="shared" si="0"/>
        <v/>
      </c>
      <c r="G29" s="410"/>
    </row>
    <row r="30" spans="1:7" x14ac:dyDescent="0.3">
      <c r="A30" s="344"/>
      <c r="B30" s="347"/>
      <c r="C30" s="347"/>
      <c r="D30" s="346"/>
      <c r="E30" s="346"/>
      <c r="F30" s="346" t="str">
        <f t="shared" si="0"/>
        <v/>
      </c>
      <c r="G30" s="410"/>
    </row>
    <row r="31" spans="1:7" x14ac:dyDescent="0.3">
      <c r="A31" s="344"/>
      <c r="B31" s="347"/>
      <c r="C31" s="347"/>
      <c r="D31" s="346"/>
      <c r="E31" s="346"/>
      <c r="F31" s="346" t="str">
        <f t="shared" si="0"/>
        <v/>
      </c>
      <c r="G31" s="410"/>
    </row>
    <row r="32" spans="1:7" x14ac:dyDescent="0.3">
      <c r="A32" s="344"/>
      <c r="B32" s="347"/>
      <c r="C32" s="347"/>
      <c r="D32" s="346"/>
      <c r="E32" s="346"/>
      <c r="F32" s="346" t="str">
        <f t="shared" si="0"/>
        <v/>
      </c>
      <c r="G32" s="410"/>
    </row>
    <row r="33" spans="1:7" x14ac:dyDescent="0.3">
      <c r="A33" s="344"/>
      <c r="B33" s="347"/>
      <c r="C33" s="347"/>
      <c r="D33" s="346"/>
      <c r="E33" s="346"/>
      <c r="F33" s="346" t="str">
        <f t="shared" si="0"/>
        <v/>
      </c>
      <c r="G33" s="410"/>
    </row>
    <row r="34" spans="1:7" x14ac:dyDescent="0.3">
      <c r="A34" s="344"/>
      <c r="B34" s="347"/>
      <c r="C34" s="347"/>
      <c r="D34" s="346"/>
      <c r="E34" s="346"/>
      <c r="F34" s="346" t="str">
        <f t="shared" si="0"/>
        <v/>
      </c>
      <c r="G34" s="410"/>
    </row>
    <row r="35" spans="1:7" x14ac:dyDescent="0.3">
      <c r="A35" s="344"/>
      <c r="B35" s="347"/>
      <c r="C35" s="347"/>
      <c r="D35" s="346"/>
      <c r="E35" s="346"/>
      <c r="F35" s="346" t="str">
        <f t="shared" si="0"/>
        <v/>
      </c>
      <c r="G35" s="410"/>
    </row>
    <row r="36" spans="1:7" x14ac:dyDescent="0.3">
      <c r="A36" s="344"/>
      <c r="B36" s="347"/>
      <c r="C36" s="347"/>
      <c r="D36" s="346"/>
      <c r="E36" s="346"/>
      <c r="F36" s="346" t="str">
        <f t="shared" si="0"/>
        <v/>
      </c>
      <c r="G36" s="410"/>
    </row>
    <row r="37" spans="1:7" x14ac:dyDescent="0.3">
      <c r="A37" s="344"/>
      <c r="B37" s="347"/>
      <c r="C37" s="347"/>
      <c r="D37" s="346"/>
      <c r="E37" s="346"/>
      <c r="F37" s="346" t="str">
        <f t="shared" si="0"/>
        <v/>
      </c>
      <c r="G37" s="410"/>
    </row>
    <row r="38" spans="1:7" x14ac:dyDescent="0.3">
      <c r="A38" s="344"/>
      <c r="B38" s="347"/>
      <c r="C38" s="347"/>
      <c r="D38" s="346"/>
      <c r="E38" s="346"/>
      <c r="F38" s="346" t="str">
        <f t="shared" si="0"/>
        <v/>
      </c>
      <c r="G38" s="410"/>
    </row>
    <row r="39" spans="1:7" x14ac:dyDescent="0.3">
      <c r="A39" s="344"/>
      <c r="B39" s="347"/>
      <c r="C39" s="347"/>
      <c r="D39" s="346"/>
      <c r="E39" s="346"/>
      <c r="F39" s="346" t="str">
        <f t="shared" si="0"/>
        <v/>
      </c>
      <c r="G39" s="410"/>
    </row>
    <row r="40" spans="1:7" x14ac:dyDescent="0.3">
      <c r="A40" s="344"/>
      <c r="B40" s="347"/>
      <c r="C40" s="347"/>
      <c r="D40" s="346"/>
      <c r="E40" s="346"/>
      <c r="F40" s="346" t="str">
        <f t="shared" si="0"/>
        <v/>
      </c>
      <c r="G40" s="410"/>
    </row>
    <row r="41" spans="1:7" x14ac:dyDescent="0.3">
      <c r="A41" s="344"/>
      <c r="B41" s="347"/>
      <c r="C41" s="347"/>
      <c r="D41" s="346"/>
      <c r="E41" s="346"/>
      <c r="F41" s="346" t="str">
        <f t="shared" si="0"/>
        <v/>
      </c>
      <c r="G41" s="410"/>
    </row>
    <row r="42" spans="1:7" x14ac:dyDescent="0.3">
      <c r="A42" s="344"/>
      <c r="B42" s="344"/>
      <c r="C42" s="344"/>
      <c r="D42" s="346"/>
      <c r="E42" s="346"/>
      <c r="F42" s="346" t="str">
        <f t="shared" si="0"/>
        <v/>
      </c>
    </row>
    <row r="43" spans="1:7" x14ac:dyDescent="0.3">
      <c r="A43" s="344"/>
      <c r="B43" s="344"/>
      <c r="C43" s="344"/>
      <c r="D43" s="346"/>
      <c r="E43" s="346"/>
      <c r="F43" s="346" t="str">
        <f t="shared" si="0"/>
        <v/>
      </c>
    </row>
    <row r="44" spans="1:7" x14ac:dyDescent="0.3">
      <c r="A44" s="344"/>
      <c r="B44" s="344"/>
      <c r="C44" s="344"/>
      <c r="D44" s="346"/>
      <c r="E44" s="346"/>
      <c r="F44" s="346" t="str">
        <f t="shared" si="0"/>
        <v/>
      </c>
    </row>
    <row r="45" spans="1:7" x14ac:dyDescent="0.3">
      <c r="A45" s="344"/>
      <c r="B45" s="344"/>
      <c r="C45" s="344"/>
      <c r="D45" s="346"/>
      <c r="E45" s="346"/>
      <c r="F45" s="346" t="str">
        <f t="shared" si="0"/>
        <v/>
      </c>
    </row>
    <row r="46" spans="1:7" x14ac:dyDescent="0.3">
      <c r="A46" s="344"/>
      <c r="B46" s="344"/>
      <c r="C46" s="344"/>
      <c r="D46" s="346"/>
      <c r="E46" s="346"/>
      <c r="F46" s="346" t="str">
        <f t="shared" si="0"/>
        <v/>
      </c>
    </row>
    <row r="47" spans="1:7" x14ac:dyDescent="0.3">
      <c r="A47" s="348"/>
      <c r="B47" s="346"/>
      <c r="C47" s="346"/>
      <c r="D47" s="346"/>
      <c r="E47" s="346"/>
      <c r="F47" s="346" t="str">
        <f t="shared" si="0"/>
        <v/>
      </c>
    </row>
    <row r="48" spans="1:7" x14ac:dyDescent="0.3">
      <c r="A48" s="348"/>
      <c r="B48" s="346"/>
      <c r="C48" s="346"/>
      <c r="D48" s="346"/>
      <c r="E48" s="346"/>
      <c r="F48" s="346" t="str">
        <f t="shared" si="0"/>
        <v/>
      </c>
    </row>
    <row r="49" spans="1:6" x14ac:dyDescent="0.3">
      <c r="A49" s="348"/>
      <c r="B49" s="346"/>
      <c r="C49" s="346"/>
      <c r="D49" s="346"/>
      <c r="E49" s="346"/>
      <c r="F49" s="346" t="str">
        <f t="shared" si="0"/>
        <v/>
      </c>
    </row>
    <row r="50" spans="1:6" x14ac:dyDescent="0.3">
      <c r="A50" s="348"/>
      <c r="B50" s="346"/>
      <c r="C50" s="346"/>
      <c r="D50" s="346"/>
      <c r="E50" s="346"/>
      <c r="F50" s="346" t="str">
        <f t="shared" si="0"/>
        <v/>
      </c>
    </row>
  </sheetData>
  <sheetProtection formatCells="0" formatColumns="0" formatRows="0" insertHyperlinks="0" sort="0" autoFilter="0" pivotTables="0"/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9380-1A36-41C0-A7D4-FBF4F8B9CE21}">
  <sheetPr codeName="Sheet9"/>
  <dimension ref="A1:C24"/>
  <sheetViews>
    <sheetView workbookViewId="0">
      <selection activeCell="C4" sqref="C4"/>
    </sheetView>
  </sheetViews>
  <sheetFormatPr defaultColWidth="0" defaultRowHeight="14.4" zeroHeight="1" x14ac:dyDescent="0.3"/>
  <cols>
    <col min="1" max="1" width="66.6640625" style="253" bestFit="1" customWidth="1"/>
    <col min="2" max="2" width="11" style="288" bestFit="1" customWidth="1"/>
    <col min="3" max="3" width="109.5546875" style="253" customWidth="1"/>
    <col min="4" max="16384" width="9.109375" style="253" hidden="1"/>
  </cols>
  <sheetData>
    <row r="1" spans="1:3" x14ac:dyDescent="0.3"/>
    <row r="2" spans="1:3" x14ac:dyDescent="0.3">
      <c r="A2" s="285" t="s">
        <v>779</v>
      </c>
    </row>
    <row r="3" spans="1:3" x14ac:dyDescent="0.3">
      <c r="A3" s="231" t="s">
        <v>781</v>
      </c>
      <c r="B3" s="290" t="str">
        <f>IF(MAX(Overview!$B$12:$C$21)&lt;MAX('Unit Sales'!$R$10:$R$1009),"Check","Pass")</f>
        <v>Pass</v>
      </c>
      <c r="C3" s="231" t="str">
        <f>IF(B3="Check","End date of phases may occur before final sale date. Consider extending the phase end date on the overview tab to capture all sales.","")</f>
        <v/>
      </c>
    </row>
    <row r="4" spans="1:3" x14ac:dyDescent="0.3">
      <c r="A4" s="231" t="s">
        <v>782</v>
      </c>
      <c r="B4" s="290" t="str">
        <f>IF(Overview!B34&lt;&gt;"","Pass","Check")</f>
        <v>Check</v>
      </c>
      <c r="C4" s="231" t="str">
        <f>IF(B4="Check","Cell B34 on the Overview tab is to be completed","")</f>
        <v>Cell B34 on the Overview tab is to be completed</v>
      </c>
    </row>
    <row r="5" spans="1:3" x14ac:dyDescent="0.3">
      <c r="A5" s="231" t="s">
        <v>780</v>
      </c>
      <c r="B5" s="290" t="str">
        <f>IF(Overview!B48&lt;&gt;"","Pass","Check")</f>
        <v>Check</v>
      </c>
      <c r="C5" s="231" t="str">
        <f>IF(B5="Check","Cell B48 on the Overview tab is to be completed","")</f>
        <v>Cell B48 on the Overview tab is to be completed</v>
      </c>
    </row>
    <row r="6" spans="1:3" x14ac:dyDescent="0.3">
      <c r="A6" s="231" t="s">
        <v>783</v>
      </c>
      <c r="B6" s="290" t="str">
        <f>IF(Overview!B49&lt;&gt;"","Pass","Check")</f>
        <v>Check</v>
      </c>
      <c r="C6" s="231" t="str">
        <f>IF(B6="Check","Cell B49 on the Overview tab is to be completed","")</f>
        <v>Cell B49 on the Overview tab is to be completed</v>
      </c>
    </row>
    <row r="7" spans="1:3" x14ac:dyDescent="0.3">
      <c r="A7" s="231" t="s">
        <v>784</v>
      </c>
      <c r="B7" s="290" t="str">
        <f>IF(Overview!B73="Y","Pass","Check")</f>
        <v>Pass</v>
      </c>
      <c r="C7" s="231" t="str">
        <f>IF(B7="Check","Check input on cell B72 of the Overview tab to ensure correct intended treatment of potential rolling equity","")</f>
        <v/>
      </c>
    </row>
    <row r="8" spans="1:3" x14ac:dyDescent="0.3">
      <c r="A8" s="231" t="s">
        <v>793</v>
      </c>
      <c r="B8" s="290" t="str">
        <f>IF(MIN('Unit Sales'!V:V)&lt;80,"Check","Pass")</f>
        <v>Check</v>
      </c>
      <c r="C8" s="231" t="str">
        <f>IF(B8="Check","Some units have a sales period less than 80 days post PC. Check column V in Unit sales tab.","")</f>
        <v>Some units have a sales period less than 80 days post PC. Check column V in Unit sales tab.</v>
      </c>
    </row>
    <row r="9" spans="1:3" x14ac:dyDescent="0.3">
      <c r="A9" s="231" t="s">
        <v>785</v>
      </c>
      <c r="B9" s="290" t="str">
        <f>IFERROR(IF(MIN('Unit Sales'!U:U)&lt;&gt;"","Pass","x"),"Check")</f>
        <v>Pass</v>
      </c>
      <c r="C9" s="231" t="str">
        <f>IF(B9="Check","Some units property types may not match designated drop down options. Check column D in Unit sales tab.","")</f>
        <v/>
      </c>
    </row>
    <row r="10" spans="1:3" x14ac:dyDescent="0.3">
      <c r="A10" s="231" t="s">
        <v>794</v>
      </c>
      <c r="B10" s="290" t="str">
        <f>IF('Monthly cashflow'!$B$195="Total interest","Pass","Check")</f>
        <v>Pass</v>
      </c>
      <c r="C10" s="231" t="str">
        <f>IF(B10="Check","Rows may have been added/removed from the monthly cashflow tab. Additional checks should be undertaken to ensure calculations are as expected.","")</f>
        <v/>
      </c>
    </row>
    <row r="11" spans="1:3" x14ac:dyDescent="0.3">
      <c r="A11" s="231" t="s">
        <v>786</v>
      </c>
      <c r="B11" s="290" t="str">
        <f>IF((SUM('Monthly cashflow'!$E$37:$DT$38)+SUM('Monthly cashflow'!$E$41:$DT$48)+SUM('Monthly cashflow'!$E$51:$DT$60)+SUM('Monthly cashflow'!$E$63:$DT$75)+SUM('Monthly cashflow'!$E$78:$DT$86)+SUM('Monthly cashflow'!$E$89:$DT$91))='Monthly cashflow'!D93,"Pass","Check")</f>
        <v>Pass</v>
      </c>
      <c r="C11" s="231" t="str">
        <f>IF(B11="Check","Total costs does not equal sum of individual entries. Check formulas within monthly cashflow tab","")</f>
        <v/>
      </c>
    </row>
    <row r="12" spans="1:3" x14ac:dyDescent="0.3">
      <c r="A12" s="231" t="s">
        <v>792</v>
      </c>
      <c r="B12" s="290" t="str">
        <f>IF('Cashflow Summary'!H91='Monthly cashflow'!D93,"Pass","Check")</f>
        <v>Pass</v>
      </c>
      <c r="C12" s="231" t="str">
        <f>IF(B12="Check","Total costs on cashflow summary does not match monthly cashflow total","")</f>
        <v/>
      </c>
    </row>
    <row r="13" spans="1:3" x14ac:dyDescent="0.3">
      <c r="A13" s="231" t="s">
        <v>798</v>
      </c>
      <c r="B13" s="290" t="str">
        <f>IF('Monthly cashflow'!D27='Unit Sales'!N3,"Pass","Check")</f>
        <v>Pass</v>
      </c>
      <c r="C13" s="231" t="str">
        <f>IF(B13="Check","Total GDV in monthly cashflow does not match total of Unit sales tab. Check formulas within monthly cashflow tab and entries in Unit sales tab","")</f>
        <v/>
      </c>
    </row>
    <row r="14" spans="1:3" x14ac:dyDescent="0.3">
      <c r="A14" s="231" t="s">
        <v>787</v>
      </c>
      <c r="B14" s="290" t="str">
        <f>IF('Monthly cashflow'!D106='Monthly cashflow'!D107,"Pass","Check")</f>
        <v>Pass</v>
      </c>
      <c r="C14" s="231" t="str">
        <f>IF(B14="Check","Total interest accrued does not match total interest capitalised within the monthly cashflow tab. Check formulas within monthly cashflow tab","")</f>
        <v/>
      </c>
    </row>
    <row r="15" spans="1:3" x14ac:dyDescent="0.3">
      <c r="A15" s="231" t="s">
        <v>788</v>
      </c>
      <c r="B15" s="290" t="str">
        <f>IF('Monthly cashflow'!D108&gt;'Monthly cashflow'!D31,"Check","Pass")</f>
        <v>Pass</v>
      </c>
      <c r="C15" s="231" t="str">
        <f>IF(B15="Check","Total repayments are factoring in items other than unit sales. Ensure any equity input is spread across months to cover costs and not used to repay HBFI facility","")</f>
        <v/>
      </c>
    </row>
    <row r="16" spans="1:3" x14ac:dyDescent="0.3">
      <c r="A16" s="231" t="s">
        <v>789</v>
      </c>
      <c r="B16" s="290" t="str">
        <f>IFERROR(IF('Monthly cashflow'!D128='Credit Paper Tables'!B103,"Pass","Check"),"Check")</f>
        <v>Check</v>
      </c>
      <c r="C16" s="231" t="str">
        <f>IF(B16="Check","LTC calculation on monthly cashflow tab does not match recalculation within credit paper tables tab.","")</f>
        <v>LTC calculation on monthly cashflow tab does not match recalculation within credit paper tables tab.</v>
      </c>
    </row>
    <row r="17" spans="1:3" x14ac:dyDescent="0.3">
      <c r="A17" s="231" t="s">
        <v>790</v>
      </c>
      <c r="B17" s="290" t="str">
        <f>IFERROR(IF('Monthly cashflow'!D129='Credit Paper Tables'!D30,"Pass","Check"),"Check")</f>
        <v>Check</v>
      </c>
      <c r="C17" s="231" t="str">
        <f>IF(B17="Check","LTV calculation on monthly cashflow tab does not match recalculation within credit paper tables tab.","")</f>
        <v>LTV calculation on monthly cashflow tab does not match recalculation within credit paper tables tab.</v>
      </c>
    </row>
    <row r="18" spans="1:3" x14ac:dyDescent="0.3">
      <c r="A18" s="231" t="s">
        <v>799</v>
      </c>
      <c r="B18" s="290" t="str">
        <f>IF(SUM('Monthly cashflow'!C167:C170)&lt;&gt;0,"Check","Pass")</f>
        <v>Pass</v>
      </c>
      <c r="C18" s="231" t="str">
        <f>IF(B18="Check","Discounts have been applied to security values within the monthly cashflow tab. Ensure this is deliberate","")</f>
        <v/>
      </c>
    </row>
    <row r="19" spans="1:3" x14ac:dyDescent="0.3">
      <c r="A19" s="231" t="s">
        <v>800</v>
      </c>
      <c r="B19" s="290" t="str">
        <f>IF('Unit Sales'!M6&lt;&gt;0,"Check","Pass")</f>
        <v>Pass</v>
      </c>
      <c r="C19" s="231" t="str">
        <f>IF(B19="Check","Discounts have been applied to security values within the Unit sales tab. Ensure this is deliberate","")</f>
        <v/>
      </c>
    </row>
    <row r="20" spans="1:3" x14ac:dyDescent="0.3">
      <c r="A20" s="231" t="s">
        <v>791</v>
      </c>
      <c r="B20" s="290" t="str">
        <f>IF('Unit Sales'!N6&lt;&gt;0,"Check","Pass")</f>
        <v>Pass</v>
      </c>
      <c r="C20" s="231" t="str">
        <f>IF(B20="Check","A stress has been applied to sales dates within the Unit sales tab. Ensure this is deliberate","")</f>
        <v/>
      </c>
    </row>
    <row r="21" spans="1:3" x14ac:dyDescent="0.3">
      <c r="A21" s="231" t="s">
        <v>1801</v>
      </c>
      <c r="B21" s="290" t="str">
        <f>IF(Overview!$B$38="N",IF(Overview!B39&gt;0,"Check","Pass"),"Pass")</f>
        <v>Pass</v>
      </c>
      <c r="C21" s="231" t="str">
        <f>IF(B21="Check","The facility indicates no refinance but refinance amount is included in Overview tab","")</f>
        <v/>
      </c>
    </row>
    <row r="22" spans="1:3" x14ac:dyDescent="0.3"/>
    <row r="23" spans="1:3" x14ac:dyDescent="0.3">
      <c r="A23" s="289" t="s">
        <v>795</v>
      </c>
    </row>
    <row r="24" spans="1:3" x14ac:dyDescent="0.3"/>
  </sheetData>
  <sheetProtection algorithmName="SHA-512" hashValue="vVfgEy+TEVbtCJbRxYm43deUwkgy36vXcq5UojpFdhiRmH1b24h9qkuTPINdzLsBi4DBMdBuc0mEoXBtoZf0lA==" saltValue="q4Y5hZ2sAeT+qvQmNIorTg==" spinCount="100000" sheet="1" objects="1" scenarios="1" formatColumns="0" formatRows="0"/>
  <conditionalFormatting sqref="B3:B21">
    <cfRule type="cellIs" dxfId="10" priority="1" operator="equal">
      <formula>"Pass"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A665-49AC-4141-BBBF-A3755D2E1095}">
  <sheetPr codeName="Sheet10"/>
  <dimension ref="A3:R59"/>
  <sheetViews>
    <sheetView workbookViewId="0">
      <selection activeCell="E13" sqref="E13"/>
    </sheetView>
  </sheetViews>
  <sheetFormatPr defaultColWidth="9.109375" defaultRowHeight="14.4" x14ac:dyDescent="0.3"/>
  <cols>
    <col min="1" max="1" width="44.5546875" style="253" customWidth="1"/>
    <col min="2" max="2" width="14.6640625" style="253" customWidth="1"/>
    <col min="3" max="6" width="13.33203125" style="253" customWidth="1"/>
    <col min="7" max="7" width="13.33203125" style="253" hidden="1" customWidth="1"/>
    <col min="8" max="16384" width="9.109375" style="253"/>
  </cols>
  <sheetData>
    <row r="3" spans="1:18" x14ac:dyDescent="0.3">
      <c r="A3" s="440" t="s">
        <v>631</v>
      </c>
      <c r="B3" s="441"/>
      <c r="C3" s="441"/>
      <c r="D3" s="441"/>
      <c r="E3" s="441"/>
      <c r="F3" s="441"/>
      <c r="G3" s="252"/>
    </row>
    <row r="4" spans="1:18" x14ac:dyDescent="0.3">
      <c r="B4" s="254"/>
      <c r="C4" s="254"/>
      <c r="D4" s="254"/>
      <c r="E4" s="254"/>
      <c r="F4" s="254"/>
      <c r="G4" s="255"/>
      <c r="R4" s="285" t="s">
        <v>671</v>
      </c>
    </row>
    <row r="5" spans="1:18" x14ac:dyDescent="0.3">
      <c r="A5" s="256"/>
      <c r="B5" s="301" t="s">
        <v>576</v>
      </c>
      <c r="C5" s="301" t="s">
        <v>582</v>
      </c>
      <c r="D5" s="301" t="s">
        <v>588</v>
      </c>
      <c r="E5" s="301" t="s">
        <v>594</v>
      </c>
      <c r="F5" s="301" t="s">
        <v>600</v>
      </c>
      <c r="G5" s="257" t="s">
        <v>630</v>
      </c>
    </row>
    <row r="6" spans="1:18" x14ac:dyDescent="0.3">
      <c r="A6" s="258" t="s">
        <v>632</v>
      </c>
      <c r="B6" s="259">
        <f>HLOOKUP(B$5,'Monthly cashflow'!$E:$DT,137,0)</f>
        <v>0</v>
      </c>
      <c r="C6" s="259">
        <f>HLOOKUP(C$5,'Monthly cashflow'!$E:$DT,137,0)</f>
        <v>0</v>
      </c>
      <c r="D6" s="259">
        <f>HLOOKUP(D$5,'Monthly cashflow'!$E:$DT,137,0)</f>
        <v>0</v>
      </c>
      <c r="E6" s="259">
        <f>HLOOKUP(E$5,'Monthly cashflow'!$E:$DT,137,0)</f>
        <v>0</v>
      </c>
      <c r="F6" s="259">
        <f>HLOOKUP(F$5,'Monthly cashflow'!$E:$DT,137,0)</f>
        <v>0</v>
      </c>
      <c r="G6" s="259">
        <f>HLOOKUP(G$5,'Monthly cashflow'!$E:$DT,137,0)</f>
        <v>0</v>
      </c>
    </row>
    <row r="7" spans="1:18" x14ac:dyDescent="0.3">
      <c r="A7" s="258" t="s">
        <v>633</v>
      </c>
      <c r="B7" s="259">
        <f>HLOOKUP(B$5,'Monthly cashflow'!$E:$DT,138,0)</f>
        <v>0</v>
      </c>
      <c r="C7" s="259">
        <f>HLOOKUP(C$5,'Monthly cashflow'!$E:$DT,138,0)</f>
        <v>0</v>
      </c>
      <c r="D7" s="259">
        <f>HLOOKUP(D$5,'Monthly cashflow'!$E:$DT,138,0)</f>
        <v>0</v>
      </c>
      <c r="E7" s="259">
        <f>HLOOKUP(E$5,'Monthly cashflow'!$E:$DT,138,0)</f>
        <v>0</v>
      </c>
      <c r="F7" s="259">
        <f>HLOOKUP(F$5,'Monthly cashflow'!$E:$DT,138,0)</f>
        <v>0</v>
      </c>
      <c r="G7" s="259">
        <f>HLOOKUP(G$5,'Monthly cashflow'!$E:$DT,138,0)</f>
        <v>0</v>
      </c>
    </row>
    <row r="8" spans="1:18" x14ac:dyDescent="0.3">
      <c r="A8" s="258" t="s">
        <v>489</v>
      </c>
      <c r="B8" s="259">
        <f>HLOOKUP(B$5,'Monthly cashflow'!$E:$DT,139,0)</f>
        <v>0</v>
      </c>
      <c r="C8" s="259">
        <f>HLOOKUP(C$5,'Monthly cashflow'!$E:$DT,139,0)</f>
        <v>0</v>
      </c>
      <c r="D8" s="259">
        <f>HLOOKUP(D$5,'Monthly cashflow'!$E:$DT,139,0)</f>
        <v>0</v>
      </c>
      <c r="E8" s="259">
        <f>HLOOKUP(E$5,'Monthly cashflow'!$E:$DT,139,0)</f>
        <v>0</v>
      </c>
      <c r="F8" s="259">
        <f>HLOOKUP(F$5,'Monthly cashflow'!$E:$DT,139,0)</f>
        <v>0</v>
      </c>
      <c r="G8" s="259">
        <f>HLOOKUP(G$5,'Monthly cashflow'!$E:$DT,139,0)</f>
        <v>0</v>
      </c>
    </row>
    <row r="9" spans="1:18" x14ac:dyDescent="0.3">
      <c r="A9" s="258"/>
      <c r="B9" s="259"/>
      <c r="C9" s="259"/>
      <c r="D9" s="259"/>
      <c r="E9" s="259"/>
      <c r="F9" s="259"/>
      <c r="G9" s="259"/>
    </row>
    <row r="10" spans="1:18" x14ac:dyDescent="0.3">
      <c r="A10" s="260" t="s">
        <v>634</v>
      </c>
      <c r="B10" s="261"/>
      <c r="C10" s="261"/>
      <c r="D10" s="261"/>
      <c r="E10" s="261"/>
      <c r="F10" s="261"/>
      <c r="G10" s="261"/>
    </row>
    <row r="11" spans="1:18" x14ac:dyDescent="0.3">
      <c r="A11" s="258" t="s">
        <v>649</v>
      </c>
      <c r="B11" s="259">
        <f>HLOOKUP(B$5,'Monthly cashflow'!$E:$DT,167,0)</f>
        <v>0</v>
      </c>
      <c r="C11" s="259">
        <f>HLOOKUP(C$5,'Monthly cashflow'!$E:$DT,167,0)</f>
        <v>0</v>
      </c>
      <c r="D11" s="259">
        <f>HLOOKUP(D$5,'Monthly cashflow'!$E:$DT,167,0)</f>
        <v>0</v>
      </c>
      <c r="E11" s="259">
        <f>HLOOKUP(E$5,'Monthly cashflow'!$E:$DT,167,0)</f>
        <v>0</v>
      </c>
      <c r="F11" s="259">
        <f>HLOOKUP(F$5,'Monthly cashflow'!$E:$DT,167,0)</f>
        <v>0</v>
      </c>
      <c r="G11" s="259">
        <f>HLOOKUP(G$5,'Monthly cashflow'!$E:$DT,167,0)</f>
        <v>0</v>
      </c>
    </row>
    <row r="12" spans="1:18" x14ac:dyDescent="0.3">
      <c r="A12" s="258" t="s">
        <v>479</v>
      </c>
      <c r="B12" s="259" t="e">
        <f>HLOOKUP(B$5,'Monthly cashflow'!$E:$DT,168,0)</f>
        <v>#DIV/0!</v>
      </c>
      <c r="C12" s="259" t="e">
        <f>HLOOKUP(C$5,'Monthly cashflow'!$E:$DT,168,0)</f>
        <v>#DIV/0!</v>
      </c>
      <c r="D12" s="259" t="e">
        <f>HLOOKUP(D$5,'Monthly cashflow'!$E:$DT,168,0)</f>
        <v>#DIV/0!</v>
      </c>
      <c r="E12" s="259" t="e">
        <f>HLOOKUP(E$5,'Monthly cashflow'!$E:$DT,168,0)</f>
        <v>#DIV/0!</v>
      </c>
      <c r="F12" s="259" t="e">
        <f>HLOOKUP(F$5,'Monthly cashflow'!$E:$DT,168,0)</f>
        <v>#DIV/0!</v>
      </c>
      <c r="G12" s="259" t="e">
        <f>HLOOKUP(G$5,'Monthly cashflow'!$E:$DT,168,0)</f>
        <v>#DIV/0!</v>
      </c>
    </row>
    <row r="13" spans="1:18" x14ac:dyDescent="0.3">
      <c r="A13" s="258" t="s">
        <v>483</v>
      </c>
      <c r="B13" s="259" t="e">
        <f>HLOOKUP(B$5,'Monthly cashflow'!$E:$DT,169,0)</f>
        <v>#DIV/0!</v>
      </c>
      <c r="C13" s="259" t="e">
        <f>HLOOKUP(C$5,'Monthly cashflow'!$E:$DT,169,0)</f>
        <v>#DIV/0!</v>
      </c>
      <c r="D13" s="259" t="e">
        <f>HLOOKUP(D$5,'Monthly cashflow'!$E:$DT,169,0)</f>
        <v>#DIV/0!</v>
      </c>
      <c r="E13" s="259" t="e">
        <f>HLOOKUP(E$5,'Monthly cashflow'!$E:$DT,169,0)</f>
        <v>#DIV/0!</v>
      </c>
      <c r="F13" s="259" t="e">
        <f>HLOOKUP(F$5,'Monthly cashflow'!$E:$DT,169,0)</f>
        <v>#DIV/0!</v>
      </c>
      <c r="G13" s="259" t="e">
        <f>HLOOKUP(G$5,'Monthly cashflow'!$E:$DT,169,0)</f>
        <v>#DIV/0!</v>
      </c>
    </row>
    <row r="14" spans="1:18" x14ac:dyDescent="0.3">
      <c r="A14" s="258" t="s">
        <v>647</v>
      </c>
      <c r="B14" s="266">
        <f>HLOOKUP(B$5,'Monthly cashflow'!$E:$DT,170,0)</f>
        <v>0</v>
      </c>
      <c r="C14" s="266">
        <f>HLOOKUP(C$5,'Monthly cashflow'!$E:$DT,170,0)</f>
        <v>0</v>
      </c>
      <c r="D14" s="266">
        <f>HLOOKUP(D$5,'Monthly cashflow'!$E:$DT,170,0)</f>
        <v>0</v>
      </c>
      <c r="E14" s="266">
        <f>HLOOKUP(E$5,'Monthly cashflow'!$E:$DT,170,0)</f>
        <v>0</v>
      </c>
      <c r="F14" s="266">
        <f>HLOOKUP(F$5,'Monthly cashflow'!$E:$DT,170,0)</f>
        <v>0</v>
      </c>
      <c r="G14" s="266">
        <f>HLOOKUP(G$5,'Monthly cashflow'!$E:$DT,170,0)</f>
        <v>0</v>
      </c>
    </row>
    <row r="15" spans="1:18" x14ac:dyDescent="0.3">
      <c r="A15" s="260" t="s">
        <v>391</v>
      </c>
      <c r="B15" s="261" t="e">
        <f>SUM(B11:B14)</f>
        <v>#DIV/0!</v>
      </c>
      <c r="C15" s="261" t="e">
        <f t="shared" ref="C15:E15" si="0">SUM(C11:C14)</f>
        <v>#DIV/0!</v>
      </c>
      <c r="D15" s="261" t="e">
        <f t="shared" si="0"/>
        <v>#DIV/0!</v>
      </c>
      <c r="E15" s="261" t="e">
        <f t="shared" si="0"/>
        <v>#DIV/0!</v>
      </c>
      <c r="F15" s="261" t="e">
        <f t="shared" ref="F15:G15" si="1">SUM(F11:F14)</f>
        <v>#DIV/0!</v>
      </c>
      <c r="G15" s="261" t="e">
        <f t="shared" si="1"/>
        <v>#DIV/0!</v>
      </c>
    </row>
    <row r="16" spans="1:18" x14ac:dyDescent="0.3">
      <c r="A16" s="262"/>
      <c r="B16" s="263"/>
      <c r="C16" s="263"/>
      <c r="D16" s="263"/>
      <c r="E16" s="263"/>
      <c r="F16" s="263"/>
      <c r="G16" s="263"/>
    </row>
    <row r="17" spans="1:7" x14ac:dyDescent="0.3">
      <c r="A17" s="260" t="s">
        <v>635</v>
      </c>
      <c r="B17" s="261"/>
      <c r="C17" s="261"/>
      <c r="D17" s="261"/>
      <c r="E17" s="261"/>
      <c r="F17" s="261"/>
      <c r="G17" s="261"/>
    </row>
    <row r="18" spans="1:7" x14ac:dyDescent="0.3">
      <c r="A18" s="258" t="s">
        <v>636</v>
      </c>
      <c r="B18" s="259">
        <v>0</v>
      </c>
      <c r="C18" s="259">
        <f>B23</f>
        <v>0</v>
      </c>
      <c r="D18" s="259">
        <f>C23</f>
        <v>0</v>
      </c>
      <c r="E18" s="259">
        <f>D23</f>
        <v>0</v>
      </c>
      <c r="F18" s="259">
        <f t="shared" ref="F18:G18" si="2">E23</f>
        <v>0</v>
      </c>
      <c r="G18" s="259">
        <f t="shared" si="2"/>
        <v>0</v>
      </c>
    </row>
    <row r="19" spans="1:7" x14ac:dyDescent="0.3">
      <c r="A19" s="258" t="s">
        <v>637</v>
      </c>
      <c r="B19" s="266">
        <v>0</v>
      </c>
      <c r="C19" s="266">
        <f>MIN(B11,HLOOKUP(C$5,'Monthly cashflow'!$E:$DT,148,0)-B19-B22)</f>
        <v>0</v>
      </c>
      <c r="D19" s="266">
        <f>MIN(C11,HLOOKUP(D$5,'Monthly cashflow'!$E:$DT,148,0)-C19-C22-B19-B22)</f>
        <v>0</v>
      </c>
      <c r="E19" s="266">
        <f>MIN(D11,HLOOKUP(E$5,'Monthly cashflow'!$E:$DT,148,0)-D19-C19-B19-B22-C22-D22)</f>
        <v>0</v>
      </c>
      <c r="F19" s="266">
        <f>MIN(E11,HLOOKUP(F$5,'Monthly cashflow'!$E:$DT,148,0)-E19-D19-C19-C22-D22-E22)</f>
        <v>0</v>
      </c>
      <c r="G19" s="266">
        <f>MIN(F11,HLOOKUP(G$5,'Monthly cashflow'!$E:$DT,148,0)-F19-E19-D19-D22-E22-F22)</f>
        <v>0</v>
      </c>
    </row>
    <row r="20" spans="1:7" x14ac:dyDescent="0.3">
      <c r="A20" s="260" t="s">
        <v>638</v>
      </c>
      <c r="B20" s="261">
        <f>B18-B19</f>
        <v>0</v>
      </c>
      <c r="C20" s="261">
        <f t="shared" ref="C20:E20" si="3">C18-C19</f>
        <v>0</v>
      </c>
      <c r="D20" s="261">
        <f>D18-D19</f>
        <v>0</v>
      </c>
      <c r="E20" s="261">
        <f t="shared" si="3"/>
        <v>0</v>
      </c>
      <c r="F20" s="261">
        <f t="shared" ref="F20:G20" si="4">F18-F19</f>
        <v>0</v>
      </c>
      <c r="G20" s="261">
        <f t="shared" si="4"/>
        <v>0</v>
      </c>
    </row>
    <row r="21" spans="1:7" x14ac:dyDescent="0.3">
      <c r="A21" s="258" t="s">
        <v>651</v>
      </c>
      <c r="B21" s="259">
        <f>HLOOKUP(B$5,'Monthly cashflow'!$E:$DT,194,0)</f>
        <v>0</v>
      </c>
      <c r="C21" s="259">
        <f>HLOOKUP(C$5,'Monthly cashflow'!$E:$DT,194,0)-B21</f>
        <v>0</v>
      </c>
      <c r="D21" s="259">
        <f>HLOOKUP(D$5,'Monthly cashflow'!$E:$DT,194,0)-SUM($B$21:C21)</f>
        <v>0</v>
      </c>
      <c r="E21" s="259">
        <f>HLOOKUP(E$5,'Monthly cashflow'!$E:$DT,194,0)-SUM($B$21:D21)</f>
        <v>0</v>
      </c>
      <c r="F21" s="259">
        <f>HLOOKUP(F$5,'Monthly cashflow'!$E:$DT,194,0)-SUM($B$21:E21)</f>
        <v>0</v>
      </c>
      <c r="G21" s="259">
        <f>HLOOKUP(G$5,'Monthly cashflow'!$E:$DT,194,0)-SUM($B$21:F21)</f>
        <v>0</v>
      </c>
    </row>
    <row r="22" spans="1:7" x14ac:dyDescent="0.3">
      <c r="A22" s="258" t="s">
        <v>639</v>
      </c>
      <c r="B22" s="266">
        <f>HLOOKUP(B$5,'Monthly cashflow'!$E:$DT,148,0)-B19</f>
        <v>0</v>
      </c>
      <c r="C22" s="266">
        <f>HLOOKUP(C$5,'Monthly cashflow'!$E:$DT,148,0)-C19-B22-B19</f>
        <v>0</v>
      </c>
      <c r="D22" s="266">
        <f>HLOOKUP(D$5,'Monthly cashflow'!$E:$DT,148,0)-D19-C19-C22-B19-B22</f>
        <v>0</v>
      </c>
      <c r="E22" s="266">
        <f>HLOOKUP(E$5,'Monthly cashflow'!$E:$DT,148,0)-E19-D19-D22-C19-C22-B19-B22</f>
        <v>0</v>
      </c>
      <c r="F22" s="266">
        <f>HLOOKUP(F$5,'Monthly cashflow'!$E:$DT,148,0)-F19-E19-E22-D19-D22-C19-C22</f>
        <v>0</v>
      </c>
      <c r="G22" s="266">
        <f>HLOOKUP(G$5,'Monthly cashflow'!$E:$DT,148,0)-G19-F19-F22-E19-E22-D19-D22</f>
        <v>0</v>
      </c>
    </row>
    <row r="23" spans="1:7" x14ac:dyDescent="0.3">
      <c r="A23" s="260" t="s">
        <v>640</v>
      </c>
      <c r="B23" s="261">
        <f t="shared" ref="B23:G23" si="5">MAX(B20+B21-B22,0)</f>
        <v>0</v>
      </c>
      <c r="C23" s="261">
        <f t="shared" si="5"/>
        <v>0</v>
      </c>
      <c r="D23" s="261">
        <f t="shared" si="5"/>
        <v>0</v>
      </c>
      <c r="E23" s="261">
        <f t="shared" si="5"/>
        <v>0</v>
      </c>
      <c r="F23" s="261">
        <f t="shared" si="5"/>
        <v>0</v>
      </c>
      <c r="G23" s="261">
        <f t="shared" si="5"/>
        <v>0</v>
      </c>
    </row>
    <row r="24" spans="1:7" x14ac:dyDescent="0.3">
      <c r="A24" s="267" t="s">
        <v>487</v>
      </c>
      <c r="B24" s="268">
        <f>HLOOKUP(B$5,'Monthly cashflow'!$E:$DT,175,0)</f>
        <v>0</v>
      </c>
      <c r="C24" s="268">
        <f>HLOOKUP(C$5,'Monthly cashflow'!$E:$DT,175,0)</f>
        <v>0</v>
      </c>
      <c r="D24" s="268">
        <f>HLOOKUP(D$5,'Monthly cashflow'!$E:$DT,175,0)</f>
        <v>0</v>
      </c>
      <c r="E24" s="268">
        <f>HLOOKUP(E$5,'Monthly cashflow'!$E:$DT,175,0)</f>
        <v>0</v>
      </c>
      <c r="F24" s="268">
        <f>HLOOKUP(F$5,'Monthly cashflow'!$E:$DT,175,0)</f>
        <v>0</v>
      </c>
      <c r="G24" s="268">
        <f>HLOOKUP(G$5,'Monthly cashflow'!$E:$DT,175,0)</f>
        <v>0</v>
      </c>
    </row>
    <row r="25" spans="1:7" x14ac:dyDescent="0.3">
      <c r="B25" s="254"/>
      <c r="C25" s="254"/>
      <c r="D25" s="254"/>
      <c r="E25" s="254"/>
      <c r="F25" s="254"/>
      <c r="G25" s="255"/>
    </row>
    <row r="26" spans="1:7" x14ac:dyDescent="0.3">
      <c r="A26" s="442" t="s">
        <v>661</v>
      </c>
      <c r="B26" s="443"/>
      <c r="C26" s="443"/>
      <c r="D26" s="443"/>
      <c r="E26" s="443"/>
      <c r="F26" s="443"/>
      <c r="G26" s="444"/>
    </row>
    <row r="27" spans="1:7" x14ac:dyDescent="0.3">
      <c r="A27" s="275"/>
      <c r="B27" s="276" t="str">
        <f t="shared" ref="B27:G27" si="6">B5</f>
        <v>Month 6</v>
      </c>
      <c r="C27" s="276" t="str">
        <f t="shared" si="6"/>
        <v>Month 12</v>
      </c>
      <c r="D27" s="276" t="str">
        <f t="shared" si="6"/>
        <v>Month 18</v>
      </c>
      <c r="E27" s="276" t="str">
        <f t="shared" si="6"/>
        <v>Month 24</v>
      </c>
      <c r="F27" s="276" t="str">
        <f t="shared" si="6"/>
        <v>Month 30</v>
      </c>
      <c r="G27" s="276" t="str">
        <f t="shared" si="6"/>
        <v>Month 60</v>
      </c>
    </row>
    <row r="28" spans="1:7" ht="15" customHeight="1" x14ac:dyDescent="0.3">
      <c r="A28" s="264" t="s">
        <v>641</v>
      </c>
      <c r="B28" s="265">
        <f>B23</f>
        <v>0</v>
      </c>
      <c r="C28" s="265">
        <f t="shared" ref="C28:D28" si="7">C23</f>
        <v>0</v>
      </c>
      <c r="D28" s="265">
        <f t="shared" si="7"/>
        <v>0</v>
      </c>
      <c r="E28" s="265">
        <f t="shared" ref="E28" si="8">E23</f>
        <v>0</v>
      </c>
      <c r="F28" s="265">
        <f t="shared" ref="F28:G28" si="9">F23</f>
        <v>0</v>
      </c>
      <c r="G28" s="265">
        <f t="shared" si="9"/>
        <v>0</v>
      </c>
    </row>
    <row r="29" spans="1:7" x14ac:dyDescent="0.3">
      <c r="A29" s="258" t="s">
        <v>672</v>
      </c>
      <c r="B29" s="266">
        <f t="shared" ref="B29:G29" si="10">B11</f>
        <v>0</v>
      </c>
      <c r="C29" s="266">
        <f t="shared" si="10"/>
        <v>0</v>
      </c>
      <c r="D29" s="266">
        <f t="shared" si="10"/>
        <v>0</v>
      </c>
      <c r="E29" s="266">
        <f t="shared" si="10"/>
        <v>0</v>
      </c>
      <c r="F29" s="266">
        <f t="shared" si="10"/>
        <v>0</v>
      </c>
      <c r="G29" s="266">
        <f t="shared" si="10"/>
        <v>0</v>
      </c>
    </row>
    <row r="30" spans="1:7" x14ac:dyDescent="0.3">
      <c r="A30" s="260" t="s">
        <v>642</v>
      </c>
      <c r="B30" s="261">
        <f>B28-B29</f>
        <v>0</v>
      </c>
      <c r="C30" s="261">
        <f t="shared" ref="C30:D30" si="11">C28-C29</f>
        <v>0</v>
      </c>
      <c r="D30" s="261">
        <f t="shared" si="11"/>
        <v>0</v>
      </c>
      <c r="E30" s="261">
        <f t="shared" ref="E30" si="12">E28-E29</f>
        <v>0</v>
      </c>
      <c r="F30" s="261">
        <f t="shared" ref="F30:G30" si="13">F28-F29</f>
        <v>0</v>
      </c>
      <c r="G30" s="261">
        <f t="shared" si="13"/>
        <v>0</v>
      </c>
    </row>
    <row r="31" spans="1:7" x14ac:dyDescent="0.3">
      <c r="A31" s="258" t="s">
        <v>643</v>
      </c>
      <c r="B31" s="296">
        <f t="shared" ref="B31:G31" si="14">C6-B6</f>
        <v>0</v>
      </c>
      <c r="C31" s="296">
        <f t="shared" si="14"/>
        <v>0</v>
      </c>
      <c r="D31" s="296">
        <f t="shared" si="14"/>
        <v>0</v>
      </c>
      <c r="E31" s="296">
        <f t="shared" si="14"/>
        <v>0</v>
      </c>
      <c r="F31" s="296">
        <f t="shared" si="14"/>
        <v>0</v>
      </c>
      <c r="G31" s="259">
        <f t="shared" si="14"/>
        <v>0</v>
      </c>
    </row>
    <row r="32" spans="1:7" x14ac:dyDescent="0.3">
      <c r="A32" s="258" t="s">
        <v>644</v>
      </c>
      <c r="B32" s="296"/>
      <c r="C32" s="296"/>
      <c r="D32" s="296"/>
      <c r="E32" s="296"/>
      <c r="F32" s="296"/>
      <c r="G32" s="274"/>
    </row>
    <row r="33" spans="1:7" x14ac:dyDescent="0.3">
      <c r="A33" s="258" t="s">
        <v>645</v>
      </c>
      <c r="B33" s="302">
        <f>HLOOKUP(C$5,'Monthly cashflow'!$E:$DT,195,0)-HLOOKUP(B$5,'Monthly cashflow'!$E:$DT,195,0)</f>
        <v>0</v>
      </c>
      <c r="C33" s="302">
        <f>HLOOKUP(D$5,'Monthly cashflow'!$E:$DT,195,0)-HLOOKUP(C$5,'Monthly cashflow'!$E:$DT,195,0)</f>
        <v>0</v>
      </c>
      <c r="D33" s="302">
        <f>HLOOKUP(E$5,'Monthly cashflow'!$E:$DT,195,0)-HLOOKUP(D$5,'Monthly cashflow'!$E:$DT,195,0)</f>
        <v>0</v>
      </c>
      <c r="E33" s="302">
        <f>HLOOKUP(F$5,'Monthly cashflow'!$E:$DT,195,0)-HLOOKUP(E$5,'Monthly cashflow'!$E:$DT,195,0)</f>
        <v>0</v>
      </c>
      <c r="F33" s="302">
        <f>HLOOKUP(G$5,'Monthly cashflow'!$E:$DT,195,0)-HLOOKUP(F$5,'Monthly cashflow'!$E:$DT,195,0)</f>
        <v>0</v>
      </c>
      <c r="G33" s="266" t="e">
        <f>HLOOKUP(H$5,'Monthly cashflow'!$E:$DT,195,0)-HLOOKUP(G$5,'Monthly cashflow'!$E:$DT,195,0)</f>
        <v>#N/A</v>
      </c>
    </row>
    <row r="34" spans="1:7" x14ac:dyDescent="0.3">
      <c r="A34" s="260" t="s">
        <v>646</v>
      </c>
      <c r="B34" s="261">
        <f>B30+B32+B33</f>
        <v>0</v>
      </c>
      <c r="C34" s="261">
        <f>C30+C32+C33</f>
        <v>0</v>
      </c>
      <c r="D34" s="261">
        <f>D30+D32+D33</f>
        <v>0</v>
      </c>
      <c r="E34" s="261">
        <f t="shared" ref="E34" si="15">E30+E32+E33</f>
        <v>0</v>
      </c>
      <c r="F34" s="261">
        <f t="shared" ref="F34:G34" si="16">F30+F32+F33</f>
        <v>0</v>
      </c>
      <c r="G34" s="261" t="e">
        <f t="shared" si="16"/>
        <v>#N/A</v>
      </c>
    </row>
    <row r="35" spans="1:7" x14ac:dyDescent="0.3">
      <c r="A35" s="258" t="s">
        <v>655</v>
      </c>
      <c r="B35" s="298">
        <f>(HLOOKUP(C5,'Monthly cashflow'!$E:$DT,147,0)-HLOOKUP(B5,'Monthly cashflow'!$E:$DT,147,0))*B42</f>
        <v>0</v>
      </c>
      <c r="C35" s="298">
        <f>(HLOOKUP(D5,'Monthly cashflow'!$E:$DT,147,0)-HLOOKUP(C5,'Monthly cashflow'!$E:$DT,147,0))*C42</f>
        <v>0</v>
      </c>
      <c r="D35" s="298">
        <f>(HLOOKUP(E5,'Monthly cashflow'!$E:$DT,147,0)-HLOOKUP(D5,'Monthly cashflow'!$E:$DT,147,0))*D42</f>
        <v>0</v>
      </c>
      <c r="E35" s="298">
        <f>(HLOOKUP(F5,'Monthly cashflow'!$E:$DT,147,0)-HLOOKUP(E5,'Monthly cashflow'!$E:$DT,147,0))*E42</f>
        <v>0</v>
      </c>
      <c r="F35" s="298">
        <f>(HLOOKUP(G5,'Monthly cashflow'!$E:$DT,147,0)-HLOOKUP(F5,'Monthly cashflow'!$E:$DT,147,0))*F42</f>
        <v>0</v>
      </c>
      <c r="G35" s="266" t="e">
        <f>(HLOOKUP(H5,'Monthly cashflow'!$E:$DT,147,0)-HLOOKUP(G5,'Monthly cashflow'!$E:$DT,147,0))*G42</f>
        <v>#N/A</v>
      </c>
    </row>
    <row r="36" spans="1:7" x14ac:dyDescent="0.3">
      <c r="A36" s="260" t="s">
        <v>652</v>
      </c>
      <c r="B36" s="269">
        <f>B35-B34</f>
        <v>0</v>
      </c>
      <c r="C36" s="269">
        <f t="shared" ref="C36:E36" si="17">C35-C34</f>
        <v>0</v>
      </c>
      <c r="D36" s="269">
        <f t="shared" si="17"/>
        <v>0</v>
      </c>
      <c r="E36" s="269">
        <f t="shared" si="17"/>
        <v>0</v>
      </c>
      <c r="F36" s="269">
        <f t="shared" ref="F36:G36" si="18">F35-F34</f>
        <v>0</v>
      </c>
      <c r="G36" s="269" t="e">
        <f t="shared" si="18"/>
        <v>#N/A</v>
      </c>
    </row>
    <row r="37" spans="1:7" x14ac:dyDescent="0.3">
      <c r="A37" s="258" t="s">
        <v>656</v>
      </c>
      <c r="B37" s="259" t="e">
        <f t="shared" ref="B37:G37" si="19">(C13+B14)*B43</f>
        <v>#DIV/0!</v>
      </c>
      <c r="C37" s="259" t="e">
        <f t="shared" si="19"/>
        <v>#DIV/0!</v>
      </c>
      <c r="D37" s="259" t="e">
        <f t="shared" si="19"/>
        <v>#DIV/0!</v>
      </c>
      <c r="E37" s="259" t="e">
        <f t="shared" si="19"/>
        <v>#DIV/0!</v>
      </c>
      <c r="F37" s="259" t="e">
        <f t="shared" si="19"/>
        <v>#DIV/0!</v>
      </c>
      <c r="G37" s="259">
        <f t="shared" si="19"/>
        <v>0</v>
      </c>
    </row>
    <row r="38" spans="1:7" x14ac:dyDescent="0.3">
      <c r="A38" s="258"/>
      <c r="B38" s="259"/>
      <c r="C38" s="259"/>
      <c r="D38" s="259"/>
      <c r="E38" s="259"/>
      <c r="F38" s="259"/>
      <c r="G38" s="259"/>
    </row>
    <row r="39" spans="1:7" x14ac:dyDescent="0.3">
      <c r="A39" s="270" t="s">
        <v>653</v>
      </c>
      <c r="B39" s="271" t="e">
        <f>MAX(B34/(B35+B37),0)</f>
        <v>#DIV/0!</v>
      </c>
      <c r="C39" s="271" t="e">
        <f t="shared" ref="C39:E39" si="20">MAX(C34/(C35+C37),0)</f>
        <v>#DIV/0!</v>
      </c>
      <c r="D39" s="271" t="e">
        <f t="shared" si="20"/>
        <v>#DIV/0!</v>
      </c>
      <c r="E39" s="271" t="e">
        <f t="shared" si="20"/>
        <v>#DIV/0!</v>
      </c>
      <c r="F39" s="271" t="e">
        <f t="shared" ref="F39:G39" si="21">MAX(F34/(F35+F37),0)</f>
        <v>#DIV/0!</v>
      </c>
      <c r="G39" s="271" t="e">
        <f t="shared" si="21"/>
        <v>#N/A</v>
      </c>
    </row>
    <row r="40" spans="1:7" x14ac:dyDescent="0.3">
      <c r="A40" s="272" t="s">
        <v>654</v>
      </c>
      <c r="B40" s="268" t="e">
        <f>MAX(-B36/B37,0)</f>
        <v>#DIV/0!</v>
      </c>
      <c r="C40" s="268" t="e">
        <f t="shared" ref="C40:E40" si="22">MAX(-C36/C37,0)</f>
        <v>#DIV/0!</v>
      </c>
      <c r="D40" s="268" t="e">
        <f t="shared" si="22"/>
        <v>#DIV/0!</v>
      </c>
      <c r="E40" s="268" t="e">
        <f t="shared" si="22"/>
        <v>#DIV/0!</v>
      </c>
      <c r="F40" s="268" t="e">
        <f t="shared" ref="F40:G40" si="23">MAX(-F36/F37,0)</f>
        <v>#DIV/0!</v>
      </c>
      <c r="G40" s="268" t="e">
        <f t="shared" si="23"/>
        <v>#N/A</v>
      </c>
    </row>
    <row r="42" spans="1:7" x14ac:dyDescent="0.3">
      <c r="A42" s="231" t="s">
        <v>658</v>
      </c>
      <c r="B42" s="297">
        <v>1</v>
      </c>
      <c r="C42" s="297">
        <v>1</v>
      </c>
      <c r="D42" s="297">
        <v>1</v>
      </c>
      <c r="E42" s="297">
        <v>1</v>
      </c>
      <c r="F42" s="297">
        <v>1</v>
      </c>
      <c r="G42" s="273">
        <v>1</v>
      </c>
    </row>
    <row r="43" spans="1:7" x14ac:dyDescent="0.3">
      <c r="A43" s="231" t="s">
        <v>657</v>
      </c>
      <c r="B43" s="297">
        <v>1</v>
      </c>
      <c r="C43" s="297">
        <v>1</v>
      </c>
      <c r="D43" s="297">
        <v>1</v>
      </c>
      <c r="E43" s="297">
        <v>1</v>
      </c>
      <c r="F43" s="297">
        <v>1</v>
      </c>
      <c r="G43" s="273">
        <v>1</v>
      </c>
    </row>
    <row r="46" spans="1:7" x14ac:dyDescent="0.3">
      <c r="A46" s="442" t="s">
        <v>660</v>
      </c>
      <c r="B46" s="443"/>
      <c r="C46" s="443"/>
      <c r="D46" s="443"/>
      <c r="E46" s="443"/>
      <c r="F46" s="443"/>
      <c r="G46" s="444"/>
    </row>
    <row r="47" spans="1:7" x14ac:dyDescent="0.3">
      <c r="A47" s="275"/>
      <c r="B47" s="276" t="str">
        <f>B27</f>
        <v>Month 6</v>
      </c>
      <c r="C47" s="276" t="str">
        <f t="shared" ref="C47:F47" si="24">C27</f>
        <v>Month 12</v>
      </c>
      <c r="D47" s="276" t="str">
        <f t="shared" si="24"/>
        <v>Month 18</v>
      </c>
      <c r="E47" s="276" t="str">
        <f t="shared" si="24"/>
        <v>Month 24</v>
      </c>
      <c r="F47" s="276" t="str">
        <f t="shared" si="24"/>
        <v>Month 30</v>
      </c>
      <c r="G47" s="276" t="str">
        <f t="shared" ref="G47" si="25">G27</f>
        <v>Month 60</v>
      </c>
    </row>
    <row r="48" spans="1:7" x14ac:dyDescent="0.3">
      <c r="A48" s="260" t="s">
        <v>662</v>
      </c>
      <c r="B48" s="259" t="e">
        <f t="shared" ref="B48:G48" si="26">B12</f>
        <v>#DIV/0!</v>
      </c>
      <c r="C48" s="259" t="e">
        <f t="shared" si="26"/>
        <v>#DIV/0!</v>
      </c>
      <c r="D48" s="259" t="e">
        <f t="shared" si="26"/>
        <v>#DIV/0!</v>
      </c>
      <c r="E48" s="259" t="e">
        <f t="shared" si="26"/>
        <v>#DIV/0!</v>
      </c>
      <c r="F48" s="259" t="e">
        <f t="shared" si="26"/>
        <v>#DIV/0!</v>
      </c>
      <c r="G48" s="259" t="e">
        <f t="shared" si="26"/>
        <v>#DIV/0!</v>
      </c>
    </row>
    <row r="49" spans="1:7" x14ac:dyDescent="0.3">
      <c r="A49" s="258" t="s">
        <v>663</v>
      </c>
      <c r="B49" s="298"/>
      <c r="C49" s="298"/>
      <c r="D49" s="298"/>
      <c r="E49" s="298"/>
      <c r="F49" s="298"/>
      <c r="G49" s="279"/>
    </row>
    <row r="50" spans="1:7" x14ac:dyDescent="0.3">
      <c r="A50" s="277" t="s">
        <v>664</v>
      </c>
      <c r="B50" s="259" t="e">
        <f>B48-B49</f>
        <v>#DIV/0!</v>
      </c>
      <c r="C50" s="259" t="e">
        <f t="shared" ref="C50:F50" si="27">C48-C49</f>
        <v>#DIV/0!</v>
      </c>
      <c r="D50" s="259" t="e">
        <f t="shared" si="27"/>
        <v>#DIV/0!</v>
      </c>
      <c r="E50" s="259" t="e">
        <f t="shared" si="27"/>
        <v>#DIV/0!</v>
      </c>
      <c r="F50" s="259" t="e">
        <f t="shared" si="27"/>
        <v>#DIV/0!</v>
      </c>
      <c r="G50" s="259" t="e">
        <f t="shared" ref="G50" si="28">G48-G49</f>
        <v>#DIV/0!</v>
      </c>
    </row>
    <row r="51" spans="1:7" x14ac:dyDescent="0.3">
      <c r="A51" s="277" t="s">
        <v>666</v>
      </c>
      <c r="B51" s="259" t="e">
        <f>$B$59*B31</f>
        <v>#DIV/0!</v>
      </c>
      <c r="C51" s="259" t="e">
        <f t="shared" ref="C51:F51" si="29">$B$59*C31</f>
        <v>#DIV/0!</v>
      </c>
      <c r="D51" s="259" t="e">
        <f t="shared" si="29"/>
        <v>#DIV/0!</v>
      </c>
      <c r="E51" s="259" t="e">
        <f t="shared" si="29"/>
        <v>#DIV/0!</v>
      </c>
      <c r="F51" s="259" t="e">
        <f t="shared" si="29"/>
        <v>#DIV/0!</v>
      </c>
      <c r="G51" s="259" t="e">
        <f t="shared" ref="G51" si="30">$B$59*G31</f>
        <v>#DIV/0!</v>
      </c>
    </row>
    <row r="52" spans="1:7" x14ac:dyDescent="0.3">
      <c r="A52" s="278" t="s">
        <v>665</v>
      </c>
      <c r="B52" s="266" t="e">
        <f>B51-B50</f>
        <v>#DIV/0!</v>
      </c>
      <c r="C52" s="266" t="e">
        <f t="shared" ref="C52:F52" si="31">C51-C50</f>
        <v>#DIV/0!</v>
      </c>
      <c r="D52" s="266" t="e">
        <f t="shared" si="31"/>
        <v>#DIV/0!</v>
      </c>
      <c r="E52" s="266" t="e">
        <f t="shared" si="31"/>
        <v>#DIV/0!</v>
      </c>
      <c r="F52" s="266" t="e">
        <f t="shared" si="31"/>
        <v>#DIV/0!</v>
      </c>
      <c r="G52" s="266" t="e">
        <f t="shared" ref="G52" si="32">G51-G50</f>
        <v>#DIV/0!</v>
      </c>
    </row>
    <row r="54" spans="1:7" x14ac:dyDescent="0.3">
      <c r="A54" s="280" t="s">
        <v>667</v>
      </c>
    </row>
    <row r="55" spans="1:7" x14ac:dyDescent="0.3">
      <c r="A55" s="281" t="s">
        <v>44</v>
      </c>
      <c r="B55" s="282">
        <f>'Monthly cashflow'!D93</f>
        <v>0</v>
      </c>
    </row>
    <row r="56" spans="1:7" x14ac:dyDescent="0.3">
      <c r="A56" s="277" t="s">
        <v>668</v>
      </c>
      <c r="B56" s="283">
        <f>'Monthly cashflow'!D36</f>
        <v>0</v>
      </c>
    </row>
    <row r="57" spans="1:7" x14ac:dyDescent="0.3">
      <c r="A57" s="277" t="s">
        <v>544</v>
      </c>
      <c r="B57" s="284">
        <f>B55-B56</f>
        <v>0</v>
      </c>
    </row>
    <row r="58" spans="1:7" x14ac:dyDescent="0.3">
      <c r="A58" s="277" t="s">
        <v>669</v>
      </c>
      <c r="B58" s="283">
        <f>Overview!L28</f>
        <v>0</v>
      </c>
    </row>
    <row r="59" spans="1:7" x14ac:dyDescent="0.3">
      <c r="A59" s="278" t="s">
        <v>670</v>
      </c>
      <c r="B59" s="283" t="e">
        <f>B57/B58</f>
        <v>#DIV/0!</v>
      </c>
    </row>
  </sheetData>
  <sheetProtection algorithmName="SHA-512" hashValue="MsDquFy/k7BD3V3CKu14C0mtpgbFaN3jRO+zhODSwal4MODsJ8iJ8u5aYTtO331s1BgCzdj5vMBMx3MqFOe8+A==" saltValue="kzOsKwdXgbBnqzP8kHX4Ig==" spinCount="100000" sheet="1" scenarios="1" formatCells="0" formatColumns="0" formatRows="0" autoFilter="0"/>
  <mergeCells count="3">
    <mergeCell ref="A3:F3"/>
    <mergeCell ref="A26:G26"/>
    <mergeCell ref="A46:G46"/>
  </mergeCells>
  <phoneticPr fontId="19" type="noConversion"/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A437924A-8DC8-4432-9750-5ABCBBB4C798}">
          <x14:formula1>
            <xm:f>'Drop downs'!$J$2:$J$61</xm:f>
          </x14:formula1>
          <xm:sqref>B5:G5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R1001"/>
  <sheetViews>
    <sheetView workbookViewId="0">
      <selection activeCell="E8" sqref="E8"/>
    </sheetView>
  </sheetViews>
  <sheetFormatPr defaultColWidth="24.109375" defaultRowHeight="14.4" x14ac:dyDescent="0.3"/>
  <cols>
    <col min="1" max="1" width="5" style="15" bestFit="1" customWidth="1"/>
    <col min="2" max="2" width="24.109375" style="3"/>
    <col min="3" max="3" width="24.109375" style="15"/>
    <col min="4" max="8" width="24.109375" style="3"/>
    <col min="9" max="9" width="24.109375" style="40"/>
    <col min="10" max="12" width="24.109375" style="3"/>
    <col min="13" max="16" width="24.109375" style="40"/>
    <col min="17" max="16384" width="24.109375" style="3"/>
  </cols>
  <sheetData>
    <row r="1" spans="1:18" x14ac:dyDescent="0.3">
      <c r="B1" s="18" t="s">
        <v>675</v>
      </c>
      <c r="C1" s="338" t="s">
        <v>362</v>
      </c>
      <c r="D1" s="18" t="s">
        <v>252</v>
      </c>
      <c r="E1" s="18" t="s">
        <v>363</v>
      </c>
      <c r="F1" s="18" t="s">
        <v>239</v>
      </c>
      <c r="G1" s="18" t="s">
        <v>247</v>
      </c>
      <c r="H1" s="18" t="s">
        <v>1</v>
      </c>
      <c r="I1" s="291" t="s">
        <v>364</v>
      </c>
      <c r="J1" s="18" t="s">
        <v>248</v>
      </c>
      <c r="K1" s="18" t="s">
        <v>676</v>
      </c>
      <c r="L1" s="18" t="s">
        <v>677</v>
      </c>
      <c r="M1" s="291" t="s">
        <v>464</v>
      </c>
      <c r="N1" s="291" t="s">
        <v>466</v>
      </c>
      <c r="O1" s="291" t="s">
        <v>465</v>
      </c>
      <c r="P1" s="291" t="s">
        <v>467</v>
      </c>
      <c r="Q1" s="292" t="s">
        <v>678</v>
      </c>
      <c r="R1" s="292" t="s">
        <v>679</v>
      </c>
    </row>
    <row r="2" spans="1:18" x14ac:dyDescent="0.3">
      <c r="A2" s="336" t="s">
        <v>801</v>
      </c>
      <c r="B2" s="295"/>
      <c r="C2" s="337" t="str">
        <f>IF('Unit Sales'!B10&lt;&gt;"",'Unit Sales'!B10,A2)</f>
        <v>01</v>
      </c>
      <c r="D2" s="9" t="str">
        <f>IF('Unit Sales'!D10&lt;&gt;"",'Unit Sales'!D10,"")</f>
        <v/>
      </c>
      <c r="E2" s="9" t="str">
        <f>IF('Unit Sales'!J10&lt;&gt;"",'Unit Sales'!J10,"")</f>
        <v/>
      </c>
      <c r="F2" s="9" t="str">
        <f>IF('Unit Sales'!G10&lt;&gt;"",'Unit Sales'!G10,"")</f>
        <v/>
      </c>
      <c r="G2" s="9" t="str">
        <f>IF('Unit Sales'!H10&lt;&gt;"",'Unit Sales'!H10,"")</f>
        <v/>
      </c>
      <c r="H2" s="9" t="str">
        <f>IF('Unit Sales'!C10&lt;&gt;"",'Unit Sales'!C10,"")</f>
        <v/>
      </c>
      <c r="I2" s="293" t="str">
        <f>IF('Unit Sales'!M10&lt;&gt;"",'Unit Sales'!M10,"")</f>
        <v/>
      </c>
      <c r="J2" s="9" t="str">
        <f>IF('Unit Sales'!I10&lt;&gt;"",'Unit Sales'!I10,"")</f>
        <v/>
      </c>
      <c r="K2" s="295"/>
      <c r="L2" s="295"/>
      <c r="M2" s="293">
        <f>IFERROR(IF(D2="Apartment",(I2/1.09)*0.09,(I2/1.135)*0.135),0)</f>
        <v>0</v>
      </c>
      <c r="N2" s="293">
        <f>IFERROR(I2*'Monthly cashflow'!$C$29*1.23,)</f>
        <v>0</v>
      </c>
      <c r="O2" s="293">
        <f>IFERROR(I2*'Monthly cashflow'!$C$30*1.23,)</f>
        <v>0</v>
      </c>
      <c r="P2" s="293">
        <f t="shared" ref="P2:P65" si="0">IFERROR(I2-M2-N2-O2,)</f>
        <v>0</v>
      </c>
      <c r="Q2" s="294" t="str">
        <f>'Unit Sales'!R10</f>
        <v/>
      </c>
      <c r="R2" s="294">
        <f>'Unit Sales'!N10</f>
        <v>0</v>
      </c>
    </row>
    <row r="3" spans="1:18" x14ac:dyDescent="0.3">
      <c r="A3" s="336" t="s">
        <v>802</v>
      </c>
      <c r="B3" s="9">
        <f>$B$2</f>
        <v>0</v>
      </c>
      <c r="C3" s="337" t="str">
        <f>IF('Unit Sales'!B11&lt;&gt;"",'Unit Sales'!B11,A3)</f>
        <v>02</v>
      </c>
      <c r="D3" s="9" t="str">
        <f>IF('Unit Sales'!D11&lt;&gt;"",'Unit Sales'!D11,"")</f>
        <v/>
      </c>
      <c r="E3" s="9" t="str">
        <f>IF('Unit Sales'!J11&lt;&gt;"",'Unit Sales'!J11,"")</f>
        <v/>
      </c>
      <c r="F3" s="9" t="str">
        <f>IF('Unit Sales'!G11&lt;&gt;"",'Unit Sales'!G11,"")</f>
        <v/>
      </c>
      <c r="G3" s="9" t="str">
        <f>IF('Unit Sales'!H11&lt;&gt;"",'Unit Sales'!H11,"")</f>
        <v/>
      </c>
      <c r="H3" s="9" t="str">
        <f>IF('Unit Sales'!C11&lt;&gt;"",'Unit Sales'!C11,"")</f>
        <v/>
      </c>
      <c r="I3" s="293" t="str">
        <f>IF('Unit Sales'!M11&lt;&gt;"",'Unit Sales'!M11,"")</f>
        <v/>
      </c>
      <c r="J3" s="9" t="str">
        <f>IF('Unit Sales'!I11&lt;&gt;"",'Unit Sales'!I11,"")</f>
        <v/>
      </c>
      <c r="K3" s="295"/>
      <c r="L3" s="295"/>
      <c r="M3" s="293">
        <f t="shared" ref="M3:M66" si="1">IFERROR(IF(D3="Apartment",(I3/1.09)*0.09,(I3/1.135)*0.135),0)</f>
        <v>0</v>
      </c>
      <c r="N3" s="293">
        <f>IFERROR(I3*'Monthly cashflow'!$C$29*1.23,)</f>
        <v>0</v>
      </c>
      <c r="O3" s="293">
        <f>IFERROR(I3*'Monthly cashflow'!$C$30*1.23,)</f>
        <v>0</v>
      </c>
      <c r="P3" s="293">
        <f t="shared" si="0"/>
        <v>0</v>
      </c>
      <c r="Q3" s="294" t="str">
        <f>'Unit Sales'!R11</f>
        <v/>
      </c>
      <c r="R3" s="294">
        <f>'Unit Sales'!N11</f>
        <v>0</v>
      </c>
    </row>
    <row r="4" spans="1:18" x14ac:dyDescent="0.3">
      <c r="A4" s="336" t="s">
        <v>803</v>
      </c>
      <c r="B4" s="9">
        <f t="shared" ref="B4:B67" si="2">$B$2</f>
        <v>0</v>
      </c>
      <c r="C4" s="337" t="str">
        <f>IF('Unit Sales'!B12&lt;&gt;"",'Unit Sales'!B12,A4)</f>
        <v>03</v>
      </c>
      <c r="D4" s="9" t="str">
        <f>IF('Unit Sales'!D12&lt;&gt;"",'Unit Sales'!D12,"")</f>
        <v/>
      </c>
      <c r="E4" s="9" t="str">
        <f>IF('Unit Sales'!J12&lt;&gt;"",'Unit Sales'!J12,"")</f>
        <v/>
      </c>
      <c r="F4" s="9" t="str">
        <f>IF('Unit Sales'!G12&lt;&gt;"",'Unit Sales'!G12,"")</f>
        <v/>
      </c>
      <c r="G4" s="9" t="str">
        <f>IF('Unit Sales'!H12&lt;&gt;"",'Unit Sales'!H12,"")</f>
        <v/>
      </c>
      <c r="H4" s="9" t="str">
        <f>IF('Unit Sales'!C12&lt;&gt;"",'Unit Sales'!C12,"")</f>
        <v/>
      </c>
      <c r="I4" s="293" t="str">
        <f>IF('Unit Sales'!M12&lt;&gt;"",'Unit Sales'!M12,"")</f>
        <v/>
      </c>
      <c r="J4" s="9" t="str">
        <f>IF('Unit Sales'!I12&lt;&gt;"",'Unit Sales'!I12,"")</f>
        <v/>
      </c>
      <c r="K4" s="295"/>
      <c r="L4" s="295"/>
      <c r="M4" s="293">
        <f t="shared" si="1"/>
        <v>0</v>
      </c>
      <c r="N4" s="293">
        <f>IFERROR(I4*'Monthly cashflow'!$C$29*1.23,)</f>
        <v>0</v>
      </c>
      <c r="O4" s="293">
        <f>IFERROR(I4*'Monthly cashflow'!$C$30*1.23,)</f>
        <v>0</v>
      </c>
      <c r="P4" s="293">
        <f t="shared" si="0"/>
        <v>0</v>
      </c>
      <c r="Q4" s="294" t="str">
        <f>'Unit Sales'!R12</f>
        <v/>
      </c>
      <c r="R4" s="294">
        <f>'Unit Sales'!N12</f>
        <v>0</v>
      </c>
    </row>
    <row r="5" spans="1:18" x14ac:dyDescent="0.3">
      <c r="A5" s="336" t="s">
        <v>804</v>
      </c>
      <c r="B5" s="9">
        <f t="shared" si="2"/>
        <v>0</v>
      </c>
      <c r="C5" s="337" t="str">
        <f>IF('Unit Sales'!B13&lt;&gt;"",'Unit Sales'!B13,A5)</f>
        <v>04</v>
      </c>
      <c r="D5" s="9" t="str">
        <f>IF('Unit Sales'!D13&lt;&gt;"",'Unit Sales'!D13,"")</f>
        <v/>
      </c>
      <c r="E5" s="9" t="str">
        <f>IF('Unit Sales'!J13&lt;&gt;"",'Unit Sales'!J13,"")</f>
        <v/>
      </c>
      <c r="F5" s="9" t="str">
        <f>IF('Unit Sales'!G13&lt;&gt;"",'Unit Sales'!G13,"")</f>
        <v/>
      </c>
      <c r="G5" s="9" t="str">
        <f>IF('Unit Sales'!H13&lt;&gt;"",'Unit Sales'!H13,"")</f>
        <v/>
      </c>
      <c r="H5" s="9" t="str">
        <f>IF('Unit Sales'!C13&lt;&gt;"",'Unit Sales'!C13,"")</f>
        <v/>
      </c>
      <c r="I5" s="293" t="str">
        <f>IF('Unit Sales'!M13&lt;&gt;"",'Unit Sales'!M13,"")</f>
        <v/>
      </c>
      <c r="J5" s="9" t="str">
        <f>IF('Unit Sales'!I13&lt;&gt;"",'Unit Sales'!I13,"")</f>
        <v/>
      </c>
      <c r="K5" s="295"/>
      <c r="L5" s="295"/>
      <c r="M5" s="293">
        <f t="shared" si="1"/>
        <v>0</v>
      </c>
      <c r="N5" s="293">
        <f>IFERROR(I5*'Monthly cashflow'!$C$29*1.23,)</f>
        <v>0</v>
      </c>
      <c r="O5" s="293">
        <f>IFERROR(I5*'Monthly cashflow'!$C$30*1.23,)</f>
        <v>0</v>
      </c>
      <c r="P5" s="293">
        <f t="shared" si="0"/>
        <v>0</v>
      </c>
      <c r="Q5" s="294" t="str">
        <f>'Unit Sales'!R13</f>
        <v/>
      </c>
      <c r="R5" s="294">
        <f>'Unit Sales'!N13</f>
        <v>0</v>
      </c>
    </row>
    <row r="6" spans="1:18" x14ac:dyDescent="0.3">
      <c r="A6" s="336" t="s">
        <v>805</v>
      </c>
      <c r="B6" s="9">
        <f t="shared" si="2"/>
        <v>0</v>
      </c>
      <c r="C6" s="337" t="str">
        <f>IF('Unit Sales'!B14&lt;&gt;"",'Unit Sales'!B14,A6)</f>
        <v>05</v>
      </c>
      <c r="D6" s="9" t="str">
        <f>IF('Unit Sales'!D14&lt;&gt;"",'Unit Sales'!D14,"")</f>
        <v/>
      </c>
      <c r="E6" s="9" t="str">
        <f>IF('Unit Sales'!J14&lt;&gt;"",'Unit Sales'!J14,"")</f>
        <v/>
      </c>
      <c r="F6" s="9" t="str">
        <f>IF('Unit Sales'!G14&lt;&gt;"",'Unit Sales'!G14,"")</f>
        <v/>
      </c>
      <c r="G6" s="9" t="str">
        <f>IF('Unit Sales'!H14&lt;&gt;"",'Unit Sales'!H14,"")</f>
        <v/>
      </c>
      <c r="H6" s="9" t="str">
        <f>IF('Unit Sales'!C14&lt;&gt;"",'Unit Sales'!C14,"")</f>
        <v/>
      </c>
      <c r="I6" s="293" t="str">
        <f>IF('Unit Sales'!M14&lt;&gt;"",'Unit Sales'!M14,"")</f>
        <v/>
      </c>
      <c r="J6" s="9" t="str">
        <f>IF('Unit Sales'!I14&lt;&gt;"",'Unit Sales'!I14,"")</f>
        <v/>
      </c>
      <c r="K6" s="295"/>
      <c r="L6" s="295"/>
      <c r="M6" s="293">
        <f t="shared" si="1"/>
        <v>0</v>
      </c>
      <c r="N6" s="293">
        <f>IFERROR(I6*'Monthly cashflow'!$C$29*1.23,)</f>
        <v>0</v>
      </c>
      <c r="O6" s="293">
        <f>IFERROR(I6*'Monthly cashflow'!$C$30*1.23,)</f>
        <v>0</v>
      </c>
      <c r="P6" s="293">
        <f t="shared" si="0"/>
        <v>0</v>
      </c>
      <c r="Q6" s="294" t="str">
        <f>'Unit Sales'!R14</f>
        <v/>
      </c>
      <c r="R6" s="294">
        <f>'Unit Sales'!N14</f>
        <v>0</v>
      </c>
    </row>
    <row r="7" spans="1:18" x14ac:dyDescent="0.3">
      <c r="A7" s="336" t="s">
        <v>806</v>
      </c>
      <c r="B7" s="9">
        <f t="shared" si="2"/>
        <v>0</v>
      </c>
      <c r="C7" s="337" t="str">
        <f>IF('Unit Sales'!B15&lt;&gt;"",'Unit Sales'!B15,A7)</f>
        <v>06</v>
      </c>
      <c r="D7" s="9" t="str">
        <f>IF('Unit Sales'!D15&lt;&gt;"",'Unit Sales'!D15,"")</f>
        <v/>
      </c>
      <c r="E7" s="9" t="str">
        <f>IF('Unit Sales'!J15&lt;&gt;"",'Unit Sales'!J15,"")</f>
        <v/>
      </c>
      <c r="F7" s="9" t="str">
        <f>IF('Unit Sales'!G15&lt;&gt;"",'Unit Sales'!G15,"")</f>
        <v/>
      </c>
      <c r="G7" s="9" t="str">
        <f>IF('Unit Sales'!H15&lt;&gt;"",'Unit Sales'!H15,"")</f>
        <v/>
      </c>
      <c r="H7" s="9" t="str">
        <f>IF('Unit Sales'!C15&lt;&gt;"",'Unit Sales'!C15,"")</f>
        <v/>
      </c>
      <c r="I7" s="293" t="str">
        <f>IF('Unit Sales'!M15&lt;&gt;"",'Unit Sales'!M15,"")</f>
        <v/>
      </c>
      <c r="J7" s="9" t="str">
        <f>IF('Unit Sales'!I15&lt;&gt;"",'Unit Sales'!I15,"")</f>
        <v/>
      </c>
      <c r="K7" s="295"/>
      <c r="L7" s="295"/>
      <c r="M7" s="293">
        <f t="shared" si="1"/>
        <v>0</v>
      </c>
      <c r="N7" s="293">
        <f>IFERROR(I7*'Monthly cashflow'!$C$29*1.23,)</f>
        <v>0</v>
      </c>
      <c r="O7" s="293">
        <f>IFERROR(I7*'Monthly cashflow'!$C$30*1.23,)</f>
        <v>0</v>
      </c>
      <c r="P7" s="293">
        <f t="shared" si="0"/>
        <v>0</v>
      </c>
      <c r="Q7" s="294" t="str">
        <f>'Unit Sales'!R15</f>
        <v/>
      </c>
      <c r="R7" s="294">
        <f>'Unit Sales'!N15</f>
        <v>0</v>
      </c>
    </row>
    <row r="8" spans="1:18" x14ac:dyDescent="0.3">
      <c r="A8" s="336" t="s">
        <v>807</v>
      </c>
      <c r="B8" s="9">
        <f t="shared" si="2"/>
        <v>0</v>
      </c>
      <c r="C8" s="337" t="str">
        <f>IF('Unit Sales'!B16&lt;&gt;"",'Unit Sales'!B16,A8)</f>
        <v>07</v>
      </c>
      <c r="D8" s="9" t="str">
        <f>IF('Unit Sales'!D16&lt;&gt;"",'Unit Sales'!D16,"")</f>
        <v/>
      </c>
      <c r="E8" s="9" t="str">
        <f>IF('Unit Sales'!J16&lt;&gt;"",'Unit Sales'!J16,"")</f>
        <v/>
      </c>
      <c r="F8" s="9" t="str">
        <f>IF('Unit Sales'!G16&lt;&gt;"",'Unit Sales'!G16,"")</f>
        <v/>
      </c>
      <c r="G8" s="9" t="str">
        <f>IF('Unit Sales'!H16&lt;&gt;"",'Unit Sales'!H16,"")</f>
        <v/>
      </c>
      <c r="H8" s="9" t="str">
        <f>IF('Unit Sales'!C16&lt;&gt;"",'Unit Sales'!C16,"")</f>
        <v/>
      </c>
      <c r="I8" s="293" t="str">
        <f>IF('Unit Sales'!M16&lt;&gt;"",'Unit Sales'!M16,"")</f>
        <v/>
      </c>
      <c r="J8" s="9" t="str">
        <f>IF('Unit Sales'!I16&lt;&gt;"",'Unit Sales'!I16,"")</f>
        <v/>
      </c>
      <c r="K8" s="295"/>
      <c r="L8" s="295"/>
      <c r="M8" s="293">
        <f t="shared" si="1"/>
        <v>0</v>
      </c>
      <c r="N8" s="293">
        <f>IFERROR(I8*'Monthly cashflow'!$C$29*1.23,)</f>
        <v>0</v>
      </c>
      <c r="O8" s="293">
        <f>IFERROR(I8*'Monthly cashflow'!$C$30*1.23,)</f>
        <v>0</v>
      </c>
      <c r="P8" s="293">
        <f t="shared" si="0"/>
        <v>0</v>
      </c>
      <c r="Q8" s="294" t="str">
        <f>'Unit Sales'!R16</f>
        <v/>
      </c>
      <c r="R8" s="294">
        <f>'Unit Sales'!N16</f>
        <v>0</v>
      </c>
    </row>
    <row r="9" spans="1:18" x14ac:dyDescent="0.3">
      <c r="A9" s="336" t="s">
        <v>808</v>
      </c>
      <c r="B9" s="9">
        <f t="shared" si="2"/>
        <v>0</v>
      </c>
      <c r="C9" s="337" t="str">
        <f>IF('Unit Sales'!B17&lt;&gt;"",'Unit Sales'!B17,A9)</f>
        <v>08</v>
      </c>
      <c r="D9" s="9" t="str">
        <f>IF('Unit Sales'!D17&lt;&gt;"",'Unit Sales'!D17,"")</f>
        <v/>
      </c>
      <c r="E9" s="9" t="str">
        <f>IF('Unit Sales'!J17&lt;&gt;"",'Unit Sales'!J17,"")</f>
        <v/>
      </c>
      <c r="F9" s="9" t="str">
        <f>IF('Unit Sales'!G17&lt;&gt;"",'Unit Sales'!G17,"")</f>
        <v/>
      </c>
      <c r="G9" s="9" t="str">
        <f>IF('Unit Sales'!H17&lt;&gt;"",'Unit Sales'!H17,"")</f>
        <v/>
      </c>
      <c r="H9" s="9" t="str">
        <f>IF('Unit Sales'!C17&lt;&gt;"",'Unit Sales'!C17,"")</f>
        <v/>
      </c>
      <c r="I9" s="293" t="str">
        <f>IF('Unit Sales'!M17&lt;&gt;"",'Unit Sales'!M17,"")</f>
        <v/>
      </c>
      <c r="J9" s="9" t="str">
        <f>IF('Unit Sales'!I17&lt;&gt;"",'Unit Sales'!I17,"")</f>
        <v/>
      </c>
      <c r="K9" s="295"/>
      <c r="L9" s="295"/>
      <c r="M9" s="293">
        <f t="shared" si="1"/>
        <v>0</v>
      </c>
      <c r="N9" s="293">
        <f>IFERROR(I9*'Monthly cashflow'!$C$29*1.23,)</f>
        <v>0</v>
      </c>
      <c r="O9" s="293">
        <f>IFERROR(I9*'Monthly cashflow'!$C$30*1.23,)</f>
        <v>0</v>
      </c>
      <c r="P9" s="293">
        <f t="shared" si="0"/>
        <v>0</v>
      </c>
      <c r="Q9" s="294" t="str">
        <f>'Unit Sales'!R17</f>
        <v/>
      </c>
      <c r="R9" s="294">
        <f>'Unit Sales'!N17</f>
        <v>0</v>
      </c>
    </row>
    <row r="10" spans="1:18" x14ac:dyDescent="0.3">
      <c r="A10" s="336" t="s">
        <v>809</v>
      </c>
      <c r="B10" s="9">
        <f t="shared" si="2"/>
        <v>0</v>
      </c>
      <c r="C10" s="337" t="str">
        <f>IF('Unit Sales'!B18&lt;&gt;"",'Unit Sales'!B18,A10)</f>
        <v>09</v>
      </c>
      <c r="D10" s="9" t="str">
        <f>IF('Unit Sales'!D18&lt;&gt;"",'Unit Sales'!D18,"")</f>
        <v/>
      </c>
      <c r="E10" s="9" t="str">
        <f>IF('Unit Sales'!J18&lt;&gt;"",'Unit Sales'!J18,"")</f>
        <v/>
      </c>
      <c r="F10" s="9" t="str">
        <f>IF('Unit Sales'!G18&lt;&gt;"",'Unit Sales'!G18,"")</f>
        <v/>
      </c>
      <c r="G10" s="9" t="str">
        <f>IF('Unit Sales'!H18&lt;&gt;"",'Unit Sales'!H18,"")</f>
        <v/>
      </c>
      <c r="H10" s="9" t="str">
        <f>IF('Unit Sales'!C18&lt;&gt;"",'Unit Sales'!C18,"")</f>
        <v/>
      </c>
      <c r="I10" s="293" t="str">
        <f>IF('Unit Sales'!M18&lt;&gt;"",'Unit Sales'!M18,"")</f>
        <v/>
      </c>
      <c r="J10" s="9" t="str">
        <f>IF('Unit Sales'!I18&lt;&gt;"",'Unit Sales'!I18,"")</f>
        <v/>
      </c>
      <c r="K10" s="295"/>
      <c r="L10" s="295"/>
      <c r="M10" s="293">
        <f t="shared" si="1"/>
        <v>0</v>
      </c>
      <c r="N10" s="293">
        <f>IFERROR(I10*'Monthly cashflow'!$C$29*1.23,)</f>
        <v>0</v>
      </c>
      <c r="O10" s="293">
        <f>IFERROR(I10*'Monthly cashflow'!$C$30*1.23,)</f>
        <v>0</v>
      </c>
      <c r="P10" s="293">
        <f t="shared" si="0"/>
        <v>0</v>
      </c>
      <c r="Q10" s="294" t="str">
        <f>'Unit Sales'!R18</f>
        <v/>
      </c>
      <c r="R10" s="294">
        <f>'Unit Sales'!N18</f>
        <v>0</v>
      </c>
    </row>
    <row r="11" spans="1:18" x14ac:dyDescent="0.3">
      <c r="A11" s="336" t="s">
        <v>810</v>
      </c>
      <c r="B11" s="9">
        <f t="shared" si="2"/>
        <v>0</v>
      </c>
      <c r="C11" s="337" t="str">
        <f>IF('Unit Sales'!B19&lt;&gt;"",'Unit Sales'!B19,A11)</f>
        <v>10</v>
      </c>
      <c r="D11" s="9" t="str">
        <f>IF('Unit Sales'!D19&lt;&gt;"",'Unit Sales'!D19,"")</f>
        <v/>
      </c>
      <c r="E11" s="9" t="str">
        <f>IF('Unit Sales'!J19&lt;&gt;"",'Unit Sales'!J19,"")</f>
        <v/>
      </c>
      <c r="F11" s="9" t="str">
        <f>IF('Unit Sales'!G19&lt;&gt;"",'Unit Sales'!G19,"")</f>
        <v/>
      </c>
      <c r="G11" s="9" t="str">
        <f>IF('Unit Sales'!H19&lt;&gt;"",'Unit Sales'!H19,"")</f>
        <v/>
      </c>
      <c r="H11" s="9" t="str">
        <f>IF('Unit Sales'!C19&lt;&gt;"",'Unit Sales'!C19,"")</f>
        <v/>
      </c>
      <c r="I11" s="293" t="str">
        <f>IF('Unit Sales'!M19&lt;&gt;"",'Unit Sales'!M19,"")</f>
        <v/>
      </c>
      <c r="J11" s="9" t="str">
        <f>IF('Unit Sales'!I19&lt;&gt;"",'Unit Sales'!I19,"")</f>
        <v/>
      </c>
      <c r="K11" s="295"/>
      <c r="L11" s="295"/>
      <c r="M11" s="293">
        <f t="shared" si="1"/>
        <v>0</v>
      </c>
      <c r="N11" s="293">
        <f>IFERROR(I11*'Monthly cashflow'!$C$29*1.23,)</f>
        <v>0</v>
      </c>
      <c r="O11" s="293">
        <f>IFERROR(I11*'Monthly cashflow'!$C$30*1.23,)</f>
        <v>0</v>
      </c>
      <c r="P11" s="293">
        <f t="shared" si="0"/>
        <v>0</v>
      </c>
      <c r="Q11" s="294" t="str">
        <f>'Unit Sales'!R19</f>
        <v/>
      </c>
      <c r="R11" s="294">
        <f>'Unit Sales'!N19</f>
        <v>0</v>
      </c>
    </row>
    <row r="12" spans="1:18" x14ac:dyDescent="0.3">
      <c r="A12" s="336" t="s">
        <v>811</v>
      </c>
      <c r="B12" s="9">
        <f t="shared" si="2"/>
        <v>0</v>
      </c>
      <c r="C12" s="337" t="str">
        <f>IF('Unit Sales'!B20&lt;&gt;"",'Unit Sales'!B20,A12)</f>
        <v>11</v>
      </c>
      <c r="D12" s="9" t="str">
        <f>IF('Unit Sales'!D20&lt;&gt;"",'Unit Sales'!D20,"")</f>
        <v/>
      </c>
      <c r="E12" s="9" t="str">
        <f>IF('Unit Sales'!J20&lt;&gt;"",'Unit Sales'!J20,"")</f>
        <v/>
      </c>
      <c r="F12" s="9" t="str">
        <f>IF('Unit Sales'!G20&lt;&gt;"",'Unit Sales'!G20,"")</f>
        <v/>
      </c>
      <c r="G12" s="9" t="str">
        <f>IF('Unit Sales'!H20&lt;&gt;"",'Unit Sales'!H20,"")</f>
        <v/>
      </c>
      <c r="H12" s="9" t="str">
        <f>IF('Unit Sales'!C20&lt;&gt;"",'Unit Sales'!C20,"")</f>
        <v/>
      </c>
      <c r="I12" s="293" t="str">
        <f>IF('Unit Sales'!M20&lt;&gt;"",'Unit Sales'!M20,"")</f>
        <v/>
      </c>
      <c r="J12" s="9" t="str">
        <f>IF('Unit Sales'!I20&lt;&gt;"",'Unit Sales'!I20,"")</f>
        <v/>
      </c>
      <c r="K12" s="295"/>
      <c r="L12" s="295"/>
      <c r="M12" s="293">
        <f t="shared" si="1"/>
        <v>0</v>
      </c>
      <c r="N12" s="293">
        <f>IFERROR(I12*'Monthly cashflow'!$C$29*1.23,)</f>
        <v>0</v>
      </c>
      <c r="O12" s="293">
        <f>IFERROR(I12*'Monthly cashflow'!$C$30*1.23,)</f>
        <v>0</v>
      </c>
      <c r="P12" s="293">
        <f t="shared" si="0"/>
        <v>0</v>
      </c>
      <c r="Q12" s="294" t="str">
        <f>'Unit Sales'!R20</f>
        <v/>
      </c>
      <c r="R12" s="294">
        <f>'Unit Sales'!N20</f>
        <v>0</v>
      </c>
    </row>
    <row r="13" spans="1:18" x14ac:dyDescent="0.3">
      <c r="A13" s="336" t="s">
        <v>812</v>
      </c>
      <c r="B13" s="9">
        <f t="shared" si="2"/>
        <v>0</v>
      </c>
      <c r="C13" s="337" t="str">
        <f>IF('Unit Sales'!B21&lt;&gt;"",'Unit Sales'!B21,A13)</f>
        <v>12</v>
      </c>
      <c r="D13" s="9" t="str">
        <f>IF('Unit Sales'!D21&lt;&gt;"",'Unit Sales'!D21,"")</f>
        <v/>
      </c>
      <c r="E13" s="9" t="str">
        <f>IF('Unit Sales'!J21&lt;&gt;"",'Unit Sales'!J21,"")</f>
        <v/>
      </c>
      <c r="F13" s="9" t="str">
        <f>IF('Unit Sales'!G21&lt;&gt;"",'Unit Sales'!G21,"")</f>
        <v/>
      </c>
      <c r="G13" s="9" t="str">
        <f>IF('Unit Sales'!H21&lt;&gt;"",'Unit Sales'!H21,"")</f>
        <v/>
      </c>
      <c r="H13" s="9" t="str">
        <f>IF('Unit Sales'!C21&lt;&gt;"",'Unit Sales'!C21,"")</f>
        <v/>
      </c>
      <c r="I13" s="293" t="str">
        <f>IF('Unit Sales'!M21&lt;&gt;"",'Unit Sales'!M21,"")</f>
        <v/>
      </c>
      <c r="J13" s="9" t="str">
        <f>IF('Unit Sales'!I21&lt;&gt;"",'Unit Sales'!I21,"")</f>
        <v/>
      </c>
      <c r="K13" s="295"/>
      <c r="L13" s="295"/>
      <c r="M13" s="293">
        <f t="shared" si="1"/>
        <v>0</v>
      </c>
      <c r="N13" s="293">
        <f>IFERROR(I13*'Monthly cashflow'!$C$29*1.23,)</f>
        <v>0</v>
      </c>
      <c r="O13" s="293">
        <f>IFERROR(I13*'Monthly cashflow'!$C$30*1.23,)</f>
        <v>0</v>
      </c>
      <c r="P13" s="293">
        <f t="shared" si="0"/>
        <v>0</v>
      </c>
      <c r="Q13" s="294" t="str">
        <f>'Unit Sales'!R21</f>
        <v/>
      </c>
      <c r="R13" s="294">
        <f>'Unit Sales'!N21</f>
        <v>0</v>
      </c>
    </row>
    <row r="14" spans="1:18" x14ac:dyDescent="0.3">
      <c r="A14" s="336" t="s">
        <v>813</v>
      </c>
      <c r="B14" s="9">
        <f t="shared" si="2"/>
        <v>0</v>
      </c>
      <c r="C14" s="337" t="str">
        <f>IF('Unit Sales'!B22&lt;&gt;"",'Unit Sales'!B22,A14)</f>
        <v>13</v>
      </c>
      <c r="D14" s="9" t="str">
        <f>IF('Unit Sales'!D22&lt;&gt;"",'Unit Sales'!D22,"")</f>
        <v/>
      </c>
      <c r="E14" s="9" t="str">
        <f>IF('Unit Sales'!J22&lt;&gt;"",'Unit Sales'!J22,"")</f>
        <v/>
      </c>
      <c r="F14" s="9" t="str">
        <f>IF('Unit Sales'!G22&lt;&gt;"",'Unit Sales'!G22,"")</f>
        <v/>
      </c>
      <c r="G14" s="9" t="str">
        <f>IF('Unit Sales'!H22&lt;&gt;"",'Unit Sales'!H22,"")</f>
        <v/>
      </c>
      <c r="H14" s="9" t="str">
        <f>IF('Unit Sales'!C22&lt;&gt;"",'Unit Sales'!C22,"")</f>
        <v/>
      </c>
      <c r="I14" s="293" t="str">
        <f>IF('Unit Sales'!M22&lt;&gt;"",'Unit Sales'!M22,"")</f>
        <v/>
      </c>
      <c r="J14" s="9" t="str">
        <f>IF('Unit Sales'!I22&lt;&gt;"",'Unit Sales'!I22,"")</f>
        <v/>
      </c>
      <c r="K14" s="295"/>
      <c r="L14" s="295"/>
      <c r="M14" s="293">
        <f t="shared" si="1"/>
        <v>0</v>
      </c>
      <c r="N14" s="293">
        <f>IFERROR(I14*'Monthly cashflow'!$C$29*1.23,)</f>
        <v>0</v>
      </c>
      <c r="O14" s="293">
        <f>IFERROR(I14*'Monthly cashflow'!$C$30*1.23,)</f>
        <v>0</v>
      </c>
      <c r="P14" s="293">
        <f t="shared" si="0"/>
        <v>0</v>
      </c>
      <c r="Q14" s="294" t="str">
        <f>'Unit Sales'!R22</f>
        <v/>
      </c>
      <c r="R14" s="294">
        <f>'Unit Sales'!N22</f>
        <v>0</v>
      </c>
    </row>
    <row r="15" spans="1:18" x14ac:dyDescent="0.3">
      <c r="A15" s="336" t="s">
        <v>814</v>
      </c>
      <c r="B15" s="9">
        <f t="shared" si="2"/>
        <v>0</v>
      </c>
      <c r="C15" s="337" t="str">
        <f>IF('Unit Sales'!B23&lt;&gt;"",'Unit Sales'!B23,A15)</f>
        <v>14</v>
      </c>
      <c r="D15" s="9" t="str">
        <f>IF('Unit Sales'!D23&lt;&gt;"",'Unit Sales'!D23,"")</f>
        <v/>
      </c>
      <c r="E15" s="9" t="str">
        <f>IF('Unit Sales'!J23&lt;&gt;"",'Unit Sales'!J23,"")</f>
        <v/>
      </c>
      <c r="F15" s="9" t="str">
        <f>IF('Unit Sales'!G23&lt;&gt;"",'Unit Sales'!G23,"")</f>
        <v/>
      </c>
      <c r="G15" s="9" t="str">
        <f>IF('Unit Sales'!H23&lt;&gt;"",'Unit Sales'!H23,"")</f>
        <v/>
      </c>
      <c r="H15" s="9" t="str">
        <f>IF('Unit Sales'!C23&lt;&gt;"",'Unit Sales'!C23,"")</f>
        <v/>
      </c>
      <c r="I15" s="293" t="str">
        <f>IF('Unit Sales'!M23&lt;&gt;"",'Unit Sales'!M23,"")</f>
        <v/>
      </c>
      <c r="J15" s="9" t="str">
        <f>IF('Unit Sales'!I23&lt;&gt;"",'Unit Sales'!I23,"")</f>
        <v/>
      </c>
      <c r="K15" s="295"/>
      <c r="L15" s="295"/>
      <c r="M15" s="293">
        <f t="shared" si="1"/>
        <v>0</v>
      </c>
      <c r="N15" s="293">
        <f>IFERROR(I15*'Monthly cashflow'!$C$29*1.23,)</f>
        <v>0</v>
      </c>
      <c r="O15" s="293">
        <f>IFERROR(I15*'Monthly cashflow'!$C$30*1.23,)</f>
        <v>0</v>
      </c>
      <c r="P15" s="293">
        <f t="shared" si="0"/>
        <v>0</v>
      </c>
      <c r="Q15" s="294" t="str">
        <f>'Unit Sales'!R23</f>
        <v/>
      </c>
      <c r="R15" s="294">
        <f>'Unit Sales'!N23</f>
        <v>0</v>
      </c>
    </row>
    <row r="16" spans="1:18" x14ac:dyDescent="0.3">
      <c r="A16" s="336" t="s">
        <v>815</v>
      </c>
      <c r="B16" s="9">
        <f t="shared" si="2"/>
        <v>0</v>
      </c>
      <c r="C16" s="337" t="str">
        <f>IF('Unit Sales'!B24&lt;&gt;"",'Unit Sales'!B24,A16)</f>
        <v>15</v>
      </c>
      <c r="D16" s="9" t="str">
        <f>IF('Unit Sales'!D24&lt;&gt;"",'Unit Sales'!D24,"")</f>
        <v/>
      </c>
      <c r="E16" s="9" t="str">
        <f>IF('Unit Sales'!J24&lt;&gt;"",'Unit Sales'!J24,"")</f>
        <v/>
      </c>
      <c r="F16" s="9" t="str">
        <f>IF('Unit Sales'!G24&lt;&gt;"",'Unit Sales'!G24,"")</f>
        <v/>
      </c>
      <c r="G16" s="9" t="str">
        <f>IF('Unit Sales'!H24&lt;&gt;"",'Unit Sales'!H24,"")</f>
        <v/>
      </c>
      <c r="H16" s="9" t="str">
        <f>IF('Unit Sales'!C24&lt;&gt;"",'Unit Sales'!C24,"")</f>
        <v/>
      </c>
      <c r="I16" s="293" t="str">
        <f>IF('Unit Sales'!M24&lt;&gt;"",'Unit Sales'!M24,"")</f>
        <v/>
      </c>
      <c r="J16" s="9" t="str">
        <f>IF('Unit Sales'!I24&lt;&gt;"",'Unit Sales'!I24,"")</f>
        <v/>
      </c>
      <c r="K16" s="295"/>
      <c r="L16" s="295"/>
      <c r="M16" s="293">
        <f t="shared" si="1"/>
        <v>0</v>
      </c>
      <c r="N16" s="293">
        <f>IFERROR(I16*'Monthly cashflow'!$C$29*1.23,)</f>
        <v>0</v>
      </c>
      <c r="O16" s="293">
        <f>IFERROR(I16*'Monthly cashflow'!$C$30*1.23,)</f>
        <v>0</v>
      </c>
      <c r="P16" s="293">
        <f t="shared" si="0"/>
        <v>0</v>
      </c>
      <c r="Q16" s="294" t="str">
        <f>'Unit Sales'!R24</f>
        <v/>
      </c>
      <c r="R16" s="294">
        <f>'Unit Sales'!N24</f>
        <v>0</v>
      </c>
    </row>
    <row r="17" spans="1:18" x14ac:dyDescent="0.3">
      <c r="A17" s="336" t="s">
        <v>816</v>
      </c>
      <c r="B17" s="9">
        <f t="shared" si="2"/>
        <v>0</v>
      </c>
      <c r="C17" s="337" t="str">
        <f>IF('Unit Sales'!B25&lt;&gt;"",'Unit Sales'!B25,A17)</f>
        <v>16</v>
      </c>
      <c r="D17" s="9" t="str">
        <f>IF('Unit Sales'!D25&lt;&gt;"",'Unit Sales'!D25,"")</f>
        <v/>
      </c>
      <c r="E17" s="9" t="str">
        <f>IF('Unit Sales'!J25&lt;&gt;"",'Unit Sales'!J25,"")</f>
        <v/>
      </c>
      <c r="F17" s="9" t="str">
        <f>IF('Unit Sales'!G25&lt;&gt;"",'Unit Sales'!G25,"")</f>
        <v/>
      </c>
      <c r="G17" s="9" t="str">
        <f>IF('Unit Sales'!H25&lt;&gt;"",'Unit Sales'!H25,"")</f>
        <v/>
      </c>
      <c r="H17" s="9" t="str">
        <f>IF('Unit Sales'!C25&lt;&gt;"",'Unit Sales'!C25,"")</f>
        <v/>
      </c>
      <c r="I17" s="293" t="str">
        <f>IF('Unit Sales'!M25&lt;&gt;"",'Unit Sales'!M25,"")</f>
        <v/>
      </c>
      <c r="J17" s="9" t="str">
        <f>IF('Unit Sales'!I25&lt;&gt;"",'Unit Sales'!I25,"")</f>
        <v/>
      </c>
      <c r="K17" s="295"/>
      <c r="L17" s="295"/>
      <c r="M17" s="293">
        <f t="shared" si="1"/>
        <v>0</v>
      </c>
      <c r="N17" s="293">
        <f>IFERROR(I17*'Monthly cashflow'!$C$29*1.23,)</f>
        <v>0</v>
      </c>
      <c r="O17" s="293">
        <f>IFERROR(I17*'Monthly cashflow'!$C$30*1.23,)</f>
        <v>0</v>
      </c>
      <c r="P17" s="293">
        <f t="shared" si="0"/>
        <v>0</v>
      </c>
      <c r="Q17" s="294" t="str">
        <f>'Unit Sales'!R25</f>
        <v/>
      </c>
      <c r="R17" s="294">
        <f>'Unit Sales'!N25</f>
        <v>0</v>
      </c>
    </row>
    <row r="18" spans="1:18" x14ac:dyDescent="0.3">
      <c r="A18" s="336" t="s">
        <v>817</v>
      </c>
      <c r="B18" s="9">
        <f t="shared" si="2"/>
        <v>0</v>
      </c>
      <c r="C18" s="337" t="str">
        <f>IF('Unit Sales'!B26&lt;&gt;"",'Unit Sales'!B26,A18)</f>
        <v>17</v>
      </c>
      <c r="D18" s="9" t="str">
        <f>IF('Unit Sales'!D26&lt;&gt;"",'Unit Sales'!D26,"")</f>
        <v/>
      </c>
      <c r="E18" s="9" t="str">
        <f>IF('Unit Sales'!J26&lt;&gt;"",'Unit Sales'!J26,"")</f>
        <v/>
      </c>
      <c r="F18" s="9" t="str">
        <f>IF('Unit Sales'!G26&lt;&gt;"",'Unit Sales'!G26,"")</f>
        <v/>
      </c>
      <c r="G18" s="9" t="str">
        <f>IF('Unit Sales'!H26&lt;&gt;"",'Unit Sales'!H26,"")</f>
        <v/>
      </c>
      <c r="H18" s="9" t="str">
        <f>IF('Unit Sales'!C26&lt;&gt;"",'Unit Sales'!C26,"")</f>
        <v/>
      </c>
      <c r="I18" s="293" t="str">
        <f>IF('Unit Sales'!M26&lt;&gt;"",'Unit Sales'!M26,"")</f>
        <v/>
      </c>
      <c r="J18" s="9" t="str">
        <f>IF('Unit Sales'!I26&lt;&gt;"",'Unit Sales'!I26,"")</f>
        <v/>
      </c>
      <c r="K18" s="295"/>
      <c r="L18" s="295"/>
      <c r="M18" s="293">
        <f t="shared" si="1"/>
        <v>0</v>
      </c>
      <c r="N18" s="293">
        <f>IFERROR(I18*'Monthly cashflow'!$C$29*1.23,)</f>
        <v>0</v>
      </c>
      <c r="O18" s="293">
        <f>IFERROR(I18*'Monthly cashflow'!$C$30*1.23,)</f>
        <v>0</v>
      </c>
      <c r="P18" s="293">
        <f t="shared" si="0"/>
        <v>0</v>
      </c>
      <c r="Q18" s="294" t="str">
        <f>'Unit Sales'!R26</f>
        <v/>
      </c>
      <c r="R18" s="294">
        <f>'Unit Sales'!N26</f>
        <v>0</v>
      </c>
    </row>
    <row r="19" spans="1:18" x14ac:dyDescent="0.3">
      <c r="A19" s="336" t="s">
        <v>818</v>
      </c>
      <c r="B19" s="9">
        <f t="shared" si="2"/>
        <v>0</v>
      </c>
      <c r="C19" s="337" t="str">
        <f>IF('Unit Sales'!B27&lt;&gt;"",'Unit Sales'!B27,A19)</f>
        <v>18</v>
      </c>
      <c r="D19" s="9" t="str">
        <f>IF('Unit Sales'!D27&lt;&gt;"",'Unit Sales'!D27,"")</f>
        <v/>
      </c>
      <c r="E19" s="9" t="str">
        <f>IF('Unit Sales'!J27&lt;&gt;"",'Unit Sales'!J27,"")</f>
        <v/>
      </c>
      <c r="F19" s="9" t="str">
        <f>IF('Unit Sales'!G27&lt;&gt;"",'Unit Sales'!G27,"")</f>
        <v/>
      </c>
      <c r="G19" s="9" t="str">
        <f>IF('Unit Sales'!H27&lt;&gt;"",'Unit Sales'!H27,"")</f>
        <v/>
      </c>
      <c r="H19" s="9" t="str">
        <f>IF('Unit Sales'!C27&lt;&gt;"",'Unit Sales'!C27,"")</f>
        <v/>
      </c>
      <c r="I19" s="293" t="str">
        <f>IF('Unit Sales'!M27&lt;&gt;"",'Unit Sales'!M27,"")</f>
        <v/>
      </c>
      <c r="J19" s="9" t="str">
        <f>IF('Unit Sales'!I27&lt;&gt;"",'Unit Sales'!I27,"")</f>
        <v/>
      </c>
      <c r="K19" s="295"/>
      <c r="L19" s="295"/>
      <c r="M19" s="293">
        <f t="shared" si="1"/>
        <v>0</v>
      </c>
      <c r="N19" s="293">
        <f>IFERROR(I19*'Monthly cashflow'!$C$29*1.23,)</f>
        <v>0</v>
      </c>
      <c r="O19" s="293">
        <f>IFERROR(I19*'Monthly cashflow'!$C$30*1.23,)</f>
        <v>0</v>
      </c>
      <c r="P19" s="293">
        <f t="shared" si="0"/>
        <v>0</v>
      </c>
      <c r="Q19" s="294" t="str">
        <f>'Unit Sales'!R27</f>
        <v/>
      </c>
      <c r="R19" s="294">
        <f>'Unit Sales'!N27</f>
        <v>0</v>
      </c>
    </row>
    <row r="20" spans="1:18" x14ac:dyDescent="0.3">
      <c r="A20" s="336" t="s">
        <v>819</v>
      </c>
      <c r="B20" s="9">
        <f t="shared" si="2"/>
        <v>0</v>
      </c>
      <c r="C20" s="337" t="str">
        <f>IF('Unit Sales'!B28&lt;&gt;"",'Unit Sales'!B28,A20)</f>
        <v>19</v>
      </c>
      <c r="D20" s="9" t="str">
        <f>IF('Unit Sales'!D28&lt;&gt;"",'Unit Sales'!D28,"")</f>
        <v/>
      </c>
      <c r="E20" s="9" t="str">
        <f>IF('Unit Sales'!J28&lt;&gt;"",'Unit Sales'!J28,"")</f>
        <v/>
      </c>
      <c r="F20" s="9" t="str">
        <f>IF('Unit Sales'!G28&lt;&gt;"",'Unit Sales'!G28,"")</f>
        <v/>
      </c>
      <c r="G20" s="9" t="str">
        <f>IF('Unit Sales'!H28&lt;&gt;"",'Unit Sales'!H28,"")</f>
        <v/>
      </c>
      <c r="H20" s="9" t="str">
        <f>IF('Unit Sales'!C28&lt;&gt;"",'Unit Sales'!C28,"")</f>
        <v/>
      </c>
      <c r="I20" s="293" t="str">
        <f>IF('Unit Sales'!M28&lt;&gt;"",'Unit Sales'!M28,"")</f>
        <v/>
      </c>
      <c r="J20" s="9" t="str">
        <f>IF('Unit Sales'!I28&lt;&gt;"",'Unit Sales'!I28,"")</f>
        <v/>
      </c>
      <c r="K20" s="295"/>
      <c r="L20" s="295"/>
      <c r="M20" s="293">
        <f t="shared" si="1"/>
        <v>0</v>
      </c>
      <c r="N20" s="293">
        <f>IFERROR(I20*'Monthly cashflow'!$C$29*1.23,)</f>
        <v>0</v>
      </c>
      <c r="O20" s="293">
        <f>IFERROR(I20*'Monthly cashflow'!$C$30*1.23,)</f>
        <v>0</v>
      </c>
      <c r="P20" s="293">
        <f t="shared" si="0"/>
        <v>0</v>
      </c>
      <c r="Q20" s="294" t="str">
        <f>'Unit Sales'!R28</f>
        <v/>
      </c>
      <c r="R20" s="294">
        <f>'Unit Sales'!N28</f>
        <v>0</v>
      </c>
    </row>
    <row r="21" spans="1:18" x14ac:dyDescent="0.3">
      <c r="A21" s="336" t="s">
        <v>820</v>
      </c>
      <c r="B21" s="9">
        <f t="shared" si="2"/>
        <v>0</v>
      </c>
      <c r="C21" s="337" t="str">
        <f>IF('Unit Sales'!B29&lt;&gt;"",'Unit Sales'!B29,A21)</f>
        <v>20</v>
      </c>
      <c r="D21" s="9" t="str">
        <f>IF('Unit Sales'!D29&lt;&gt;"",'Unit Sales'!D29,"")</f>
        <v/>
      </c>
      <c r="E21" s="9" t="str">
        <f>IF('Unit Sales'!J29&lt;&gt;"",'Unit Sales'!J29,"")</f>
        <v/>
      </c>
      <c r="F21" s="9" t="str">
        <f>IF('Unit Sales'!G29&lt;&gt;"",'Unit Sales'!G29,"")</f>
        <v/>
      </c>
      <c r="G21" s="9" t="str">
        <f>IF('Unit Sales'!H29&lt;&gt;"",'Unit Sales'!H29,"")</f>
        <v/>
      </c>
      <c r="H21" s="9" t="str">
        <f>IF('Unit Sales'!C29&lt;&gt;"",'Unit Sales'!C29,"")</f>
        <v/>
      </c>
      <c r="I21" s="293" t="str">
        <f>IF('Unit Sales'!M29&lt;&gt;"",'Unit Sales'!M29,"")</f>
        <v/>
      </c>
      <c r="J21" s="9" t="str">
        <f>IF('Unit Sales'!I29&lt;&gt;"",'Unit Sales'!I29,"")</f>
        <v/>
      </c>
      <c r="K21" s="295"/>
      <c r="L21" s="295"/>
      <c r="M21" s="293">
        <f t="shared" si="1"/>
        <v>0</v>
      </c>
      <c r="N21" s="293">
        <f>IFERROR(I21*'Monthly cashflow'!$C$29*1.23,)</f>
        <v>0</v>
      </c>
      <c r="O21" s="293">
        <f>IFERROR(I21*'Monthly cashflow'!$C$30*1.23,)</f>
        <v>0</v>
      </c>
      <c r="P21" s="293">
        <f t="shared" si="0"/>
        <v>0</v>
      </c>
      <c r="Q21" s="294" t="str">
        <f>'Unit Sales'!R29</f>
        <v/>
      </c>
      <c r="R21" s="294">
        <f>'Unit Sales'!N29</f>
        <v>0</v>
      </c>
    </row>
    <row r="22" spans="1:18" x14ac:dyDescent="0.3">
      <c r="A22" s="336" t="s">
        <v>821</v>
      </c>
      <c r="B22" s="9">
        <f t="shared" si="2"/>
        <v>0</v>
      </c>
      <c r="C22" s="337" t="str">
        <f>IF('Unit Sales'!B30&lt;&gt;"",'Unit Sales'!B30,A22)</f>
        <v>21</v>
      </c>
      <c r="D22" s="9" t="str">
        <f>IF('Unit Sales'!D30&lt;&gt;"",'Unit Sales'!D30,"")</f>
        <v/>
      </c>
      <c r="E22" s="9" t="str">
        <f>IF('Unit Sales'!J30&lt;&gt;"",'Unit Sales'!J30,"")</f>
        <v/>
      </c>
      <c r="F22" s="9" t="str">
        <f>IF('Unit Sales'!G30&lt;&gt;"",'Unit Sales'!G30,"")</f>
        <v/>
      </c>
      <c r="G22" s="9" t="str">
        <f>IF('Unit Sales'!H30&lt;&gt;"",'Unit Sales'!H30,"")</f>
        <v/>
      </c>
      <c r="H22" s="9" t="str">
        <f>IF('Unit Sales'!C30&lt;&gt;"",'Unit Sales'!C30,"")</f>
        <v/>
      </c>
      <c r="I22" s="293" t="str">
        <f>IF('Unit Sales'!M30&lt;&gt;"",'Unit Sales'!M30,"")</f>
        <v/>
      </c>
      <c r="J22" s="9" t="str">
        <f>IF('Unit Sales'!I30&lt;&gt;"",'Unit Sales'!I30,"")</f>
        <v/>
      </c>
      <c r="K22" s="295"/>
      <c r="L22" s="295"/>
      <c r="M22" s="293">
        <f t="shared" si="1"/>
        <v>0</v>
      </c>
      <c r="N22" s="293">
        <f>IFERROR(I22*'Monthly cashflow'!$C$29*1.23,)</f>
        <v>0</v>
      </c>
      <c r="O22" s="293">
        <f>IFERROR(I22*'Monthly cashflow'!$C$30*1.23,)</f>
        <v>0</v>
      </c>
      <c r="P22" s="293">
        <f t="shared" si="0"/>
        <v>0</v>
      </c>
      <c r="Q22" s="294" t="str">
        <f>'Unit Sales'!R30</f>
        <v/>
      </c>
      <c r="R22" s="294">
        <f>'Unit Sales'!N30</f>
        <v>0</v>
      </c>
    </row>
    <row r="23" spans="1:18" x14ac:dyDescent="0.3">
      <c r="A23" s="336" t="s">
        <v>822</v>
      </c>
      <c r="B23" s="9">
        <f t="shared" si="2"/>
        <v>0</v>
      </c>
      <c r="C23" s="337" t="str">
        <f>IF('Unit Sales'!B31&lt;&gt;"",'Unit Sales'!B31,A23)</f>
        <v>22</v>
      </c>
      <c r="D23" s="9" t="str">
        <f>IF('Unit Sales'!D31&lt;&gt;"",'Unit Sales'!D31,"")</f>
        <v/>
      </c>
      <c r="E23" s="9" t="str">
        <f>IF('Unit Sales'!J31&lt;&gt;"",'Unit Sales'!J31,"")</f>
        <v/>
      </c>
      <c r="F23" s="9" t="str">
        <f>IF('Unit Sales'!G31&lt;&gt;"",'Unit Sales'!G31,"")</f>
        <v/>
      </c>
      <c r="G23" s="9" t="str">
        <f>IF('Unit Sales'!H31&lt;&gt;"",'Unit Sales'!H31,"")</f>
        <v/>
      </c>
      <c r="H23" s="9" t="str">
        <f>IF('Unit Sales'!C31&lt;&gt;"",'Unit Sales'!C31,"")</f>
        <v/>
      </c>
      <c r="I23" s="293" t="str">
        <f>IF('Unit Sales'!M31&lt;&gt;"",'Unit Sales'!M31,"")</f>
        <v/>
      </c>
      <c r="J23" s="9" t="str">
        <f>IF('Unit Sales'!I31&lt;&gt;"",'Unit Sales'!I31,"")</f>
        <v/>
      </c>
      <c r="K23" s="295"/>
      <c r="L23" s="295"/>
      <c r="M23" s="293">
        <f t="shared" si="1"/>
        <v>0</v>
      </c>
      <c r="N23" s="293">
        <f>IFERROR(I23*'Monthly cashflow'!$C$29*1.23,)</f>
        <v>0</v>
      </c>
      <c r="O23" s="293">
        <f>IFERROR(I23*'Monthly cashflow'!$C$30*1.23,)</f>
        <v>0</v>
      </c>
      <c r="P23" s="293">
        <f t="shared" si="0"/>
        <v>0</v>
      </c>
      <c r="Q23" s="294" t="str">
        <f>'Unit Sales'!R31</f>
        <v/>
      </c>
      <c r="R23" s="294">
        <f>'Unit Sales'!N31</f>
        <v>0</v>
      </c>
    </row>
    <row r="24" spans="1:18" x14ac:dyDescent="0.3">
      <c r="A24" s="336" t="s">
        <v>823</v>
      </c>
      <c r="B24" s="9">
        <f t="shared" si="2"/>
        <v>0</v>
      </c>
      <c r="C24" s="337" t="str">
        <f>IF('Unit Sales'!B32&lt;&gt;"",'Unit Sales'!B32,A24)</f>
        <v>23</v>
      </c>
      <c r="D24" s="9" t="str">
        <f>IF('Unit Sales'!D32&lt;&gt;"",'Unit Sales'!D32,"")</f>
        <v/>
      </c>
      <c r="E24" s="9" t="str">
        <f>IF('Unit Sales'!J32&lt;&gt;"",'Unit Sales'!J32,"")</f>
        <v/>
      </c>
      <c r="F24" s="9" t="str">
        <f>IF('Unit Sales'!G32&lt;&gt;"",'Unit Sales'!G32,"")</f>
        <v/>
      </c>
      <c r="G24" s="9" t="str">
        <f>IF('Unit Sales'!H32&lt;&gt;"",'Unit Sales'!H32,"")</f>
        <v/>
      </c>
      <c r="H24" s="9" t="str">
        <f>IF('Unit Sales'!C32&lt;&gt;"",'Unit Sales'!C32,"")</f>
        <v/>
      </c>
      <c r="I24" s="293" t="str">
        <f>IF('Unit Sales'!M32&lt;&gt;"",'Unit Sales'!M32,"")</f>
        <v/>
      </c>
      <c r="J24" s="9" t="str">
        <f>IF('Unit Sales'!I32&lt;&gt;"",'Unit Sales'!I32,"")</f>
        <v/>
      </c>
      <c r="K24" s="295"/>
      <c r="L24" s="295"/>
      <c r="M24" s="293">
        <f t="shared" si="1"/>
        <v>0</v>
      </c>
      <c r="N24" s="293">
        <f>IFERROR(I24*'Monthly cashflow'!$C$29*1.23,)</f>
        <v>0</v>
      </c>
      <c r="O24" s="293">
        <f>IFERROR(I24*'Monthly cashflow'!$C$30*1.23,)</f>
        <v>0</v>
      </c>
      <c r="P24" s="293">
        <f t="shared" si="0"/>
        <v>0</v>
      </c>
      <c r="Q24" s="294" t="str">
        <f>'Unit Sales'!R32</f>
        <v/>
      </c>
      <c r="R24" s="294">
        <f>'Unit Sales'!N32</f>
        <v>0</v>
      </c>
    </row>
    <row r="25" spans="1:18" x14ac:dyDescent="0.3">
      <c r="A25" s="336" t="s">
        <v>824</v>
      </c>
      <c r="B25" s="9">
        <f t="shared" si="2"/>
        <v>0</v>
      </c>
      <c r="C25" s="337" t="str">
        <f>IF('Unit Sales'!B33&lt;&gt;"",'Unit Sales'!B33,A25)</f>
        <v>24</v>
      </c>
      <c r="D25" s="9" t="str">
        <f>IF('Unit Sales'!D33&lt;&gt;"",'Unit Sales'!D33,"")</f>
        <v/>
      </c>
      <c r="E25" s="9" t="str">
        <f>IF('Unit Sales'!J33&lt;&gt;"",'Unit Sales'!J33,"")</f>
        <v/>
      </c>
      <c r="F25" s="9" t="str">
        <f>IF('Unit Sales'!G33&lt;&gt;"",'Unit Sales'!G33,"")</f>
        <v/>
      </c>
      <c r="G25" s="9" t="str">
        <f>IF('Unit Sales'!H33&lt;&gt;"",'Unit Sales'!H33,"")</f>
        <v/>
      </c>
      <c r="H25" s="9" t="str">
        <f>IF('Unit Sales'!C33&lt;&gt;"",'Unit Sales'!C33,"")</f>
        <v/>
      </c>
      <c r="I25" s="293" t="str">
        <f>IF('Unit Sales'!M33&lt;&gt;"",'Unit Sales'!M33,"")</f>
        <v/>
      </c>
      <c r="J25" s="9" t="str">
        <f>IF('Unit Sales'!I33&lt;&gt;"",'Unit Sales'!I33,"")</f>
        <v/>
      </c>
      <c r="K25" s="295"/>
      <c r="L25" s="295"/>
      <c r="M25" s="293">
        <f t="shared" si="1"/>
        <v>0</v>
      </c>
      <c r="N25" s="293">
        <f>IFERROR(I25*'Monthly cashflow'!$C$29*1.23,)</f>
        <v>0</v>
      </c>
      <c r="O25" s="293">
        <f>IFERROR(I25*'Monthly cashflow'!$C$30*1.23,)</f>
        <v>0</v>
      </c>
      <c r="P25" s="293">
        <f t="shared" si="0"/>
        <v>0</v>
      </c>
      <c r="Q25" s="294" t="str">
        <f>'Unit Sales'!R33</f>
        <v/>
      </c>
      <c r="R25" s="294">
        <f>'Unit Sales'!N33</f>
        <v>0</v>
      </c>
    </row>
    <row r="26" spans="1:18" x14ac:dyDescent="0.3">
      <c r="A26" s="336" t="s">
        <v>825</v>
      </c>
      <c r="B26" s="9">
        <f t="shared" si="2"/>
        <v>0</v>
      </c>
      <c r="C26" s="337" t="str">
        <f>IF('Unit Sales'!B34&lt;&gt;"",'Unit Sales'!B34,A26)</f>
        <v>25</v>
      </c>
      <c r="D26" s="9" t="str">
        <f>IF('Unit Sales'!D34&lt;&gt;"",'Unit Sales'!D34,"")</f>
        <v/>
      </c>
      <c r="E26" s="9" t="str">
        <f>IF('Unit Sales'!J34&lt;&gt;"",'Unit Sales'!J34,"")</f>
        <v/>
      </c>
      <c r="F26" s="9" t="str">
        <f>IF('Unit Sales'!G34&lt;&gt;"",'Unit Sales'!G34,"")</f>
        <v/>
      </c>
      <c r="G26" s="9" t="str">
        <f>IF('Unit Sales'!H34&lt;&gt;"",'Unit Sales'!H34,"")</f>
        <v/>
      </c>
      <c r="H26" s="9" t="str">
        <f>IF('Unit Sales'!C34&lt;&gt;"",'Unit Sales'!C34,"")</f>
        <v/>
      </c>
      <c r="I26" s="293" t="str">
        <f>IF('Unit Sales'!M34&lt;&gt;"",'Unit Sales'!M34,"")</f>
        <v/>
      </c>
      <c r="J26" s="9" t="str">
        <f>IF('Unit Sales'!I34&lt;&gt;"",'Unit Sales'!I34,"")</f>
        <v/>
      </c>
      <c r="K26" s="295"/>
      <c r="L26" s="295"/>
      <c r="M26" s="293">
        <f t="shared" si="1"/>
        <v>0</v>
      </c>
      <c r="N26" s="293">
        <f>IFERROR(I26*'Monthly cashflow'!$C$29*1.23,)</f>
        <v>0</v>
      </c>
      <c r="O26" s="293">
        <f>IFERROR(I26*'Monthly cashflow'!$C$30*1.23,)</f>
        <v>0</v>
      </c>
      <c r="P26" s="293">
        <f t="shared" si="0"/>
        <v>0</v>
      </c>
      <c r="Q26" s="294" t="str">
        <f>'Unit Sales'!R34</f>
        <v/>
      </c>
      <c r="R26" s="294">
        <f>'Unit Sales'!N34</f>
        <v>0</v>
      </c>
    </row>
    <row r="27" spans="1:18" x14ac:dyDescent="0.3">
      <c r="A27" s="336" t="s">
        <v>826</v>
      </c>
      <c r="B27" s="9">
        <f t="shared" si="2"/>
        <v>0</v>
      </c>
      <c r="C27" s="337" t="str">
        <f>IF('Unit Sales'!B35&lt;&gt;"",'Unit Sales'!B35,A27)</f>
        <v>26</v>
      </c>
      <c r="D27" s="9" t="str">
        <f>IF('Unit Sales'!D35&lt;&gt;"",'Unit Sales'!D35,"")</f>
        <v/>
      </c>
      <c r="E27" s="9" t="str">
        <f>IF('Unit Sales'!J35&lt;&gt;"",'Unit Sales'!J35,"")</f>
        <v/>
      </c>
      <c r="F27" s="9" t="str">
        <f>IF('Unit Sales'!G35&lt;&gt;"",'Unit Sales'!G35,"")</f>
        <v/>
      </c>
      <c r="G27" s="9" t="str">
        <f>IF('Unit Sales'!H35&lt;&gt;"",'Unit Sales'!H35,"")</f>
        <v/>
      </c>
      <c r="H27" s="9" t="str">
        <f>IF('Unit Sales'!C35&lt;&gt;"",'Unit Sales'!C35,"")</f>
        <v/>
      </c>
      <c r="I27" s="293" t="str">
        <f>IF('Unit Sales'!M35&lt;&gt;"",'Unit Sales'!M35,"")</f>
        <v/>
      </c>
      <c r="J27" s="9" t="str">
        <f>IF('Unit Sales'!I35&lt;&gt;"",'Unit Sales'!I35,"")</f>
        <v/>
      </c>
      <c r="K27" s="295"/>
      <c r="L27" s="295"/>
      <c r="M27" s="293">
        <f t="shared" si="1"/>
        <v>0</v>
      </c>
      <c r="N27" s="293">
        <f>IFERROR(I27*'Monthly cashflow'!$C$29*1.23,)</f>
        <v>0</v>
      </c>
      <c r="O27" s="293">
        <f>IFERROR(I27*'Monthly cashflow'!$C$30*1.23,)</f>
        <v>0</v>
      </c>
      <c r="P27" s="293">
        <f t="shared" si="0"/>
        <v>0</v>
      </c>
      <c r="Q27" s="294" t="str">
        <f>'Unit Sales'!R35</f>
        <v/>
      </c>
      <c r="R27" s="294">
        <f>'Unit Sales'!N35</f>
        <v>0</v>
      </c>
    </row>
    <row r="28" spans="1:18" x14ac:dyDescent="0.3">
      <c r="A28" s="336" t="s">
        <v>827</v>
      </c>
      <c r="B28" s="9">
        <f t="shared" si="2"/>
        <v>0</v>
      </c>
      <c r="C28" s="337" t="str">
        <f>IF('Unit Sales'!B36&lt;&gt;"",'Unit Sales'!B36,A28)</f>
        <v>27</v>
      </c>
      <c r="D28" s="9" t="str">
        <f>IF('Unit Sales'!D36&lt;&gt;"",'Unit Sales'!D36,"")</f>
        <v/>
      </c>
      <c r="E28" s="9" t="str">
        <f>IF('Unit Sales'!J36&lt;&gt;"",'Unit Sales'!J36,"")</f>
        <v/>
      </c>
      <c r="F28" s="9" t="str">
        <f>IF('Unit Sales'!G36&lt;&gt;"",'Unit Sales'!G36,"")</f>
        <v/>
      </c>
      <c r="G28" s="9" t="str">
        <f>IF('Unit Sales'!H36&lt;&gt;"",'Unit Sales'!H36,"")</f>
        <v/>
      </c>
      <c r="H28" s="9" t="str">
        <f>IF('Unit Sales'!C36&lt;&gt;"",'Unit Sales'!C36,"")</f>
        <v/>
      </c>
      <c r="I28" s="293" t="str">
        <f>IF('Unit Sales'!M36&lt;&gt;"",'Unit Sales'!M36,"")</f>
        <v/>
      </c>
      <c r="J28" s="9" t="str">
        <f>IF('Unit Sales'!I36&lt;&gt;"",'Unit Sales'!I36,"")</f>
        <v/>
      </c>
      <c r="K28" s="295"/>
      <c r="L28" s="295"/>
      <c r="M28" s="293">
        <f t="shared" si="1"/>
        <v>0</v>
      </c>
      <c r="N28" s="293">
        <f>IFERROR(I28*'Monthly cashflow'!$C$29*1.23,)</f>
        <v>0</v>
      </c>
      <c r="O28" s="293">
        <f>IFERROR(I28*'Monthly cashflow'!$C$30*1.23,)</f>
        <v>0</v>
      </c>
      <c r="P28" s="293">
        <f t="shared" si="0"/>
        <v>0</v>
      </c>
      <c r="Q28" s="294" t="str">
        <f>'Unit Sales'!R36</f>
        <v/>
      </c>
      <c r="R28" s="294">
        <f>'Unit Sales'!N36</f>
        <v>0</v>
      </c>
    </row>
    <row r="29" spans="1:18" x14ac:dyDescent="0.3">
      <c r="A29" s="336" t="s">
        <v>828</v>
      </c>
      <c r="B29" s="9">
        <f t="shared" si="2"/>
        <v>0</v>
      </c>
      <c r="C29" s="337" t="str">
        <f>IF('Unit Sales'!B37&lt;&gt;"",'Unit Sales'!B37,A29)</f>
        <v>28</v>
      </c>
      <c r="D29" s="9" t="str">
        <f>IF('Unit Sales'!D37&lt;&gt;"",'Unit Sales'!D37,"")</f>
        <v/>
      </c>
      <c r="E29" s="9" t="str">
        <f>IF('Unit Sales'!J37&lt;&gt;"",'Unit Sales'!J37,"")</f>
        <v/>
      </c>
      <c r="F29" s="9" t="str">
        <f>IF('Unit Sales'!G37&lt;&gt;"",'Unit Sales'!G37,"")</f>
        <v/>
      </c>
      <c r="G29" s="9" t="str">
        <f>IF('Unit Sales'!H37&lt;&gt;"",'Unit Sales'!H37,"")</f>
        <v/>
      </c>
      <c r="H29" s="9" t="str">
        <f>IF('Unit Sales'!C37&lt;&gt;"",'Unit Sales'!C37,"")</f>
        <v/>
      </c>
      <c r="I29" s="293" t="str">
        <f>IF('Unit Sales'!M37&lt;&gt;"",'Unit Sales'!M37,"")</f>
        <v/>
      </c>
      <c r="J29" s="9" t="str">
        <f>IF('Unit Sales'!I37&lt;&gt;"",'Unit Sales'!I37,"")</f>
        <v/>
      </c>
      <c r="K29" s="295"/>
      <c r="L29" s="295"/>
      <c r="M29" s="293">
        <f t="shared" si="1"/>
        <v>0</v>
      </c>
      <c r="N29" s="293">
        <f>IFERROR(I29*'Monthly cashflow'!$C$29*1.23,)</f>
        <v>0</v>
      </c>
      <c r="O29" s="293">
        <f>IFERROR(I29*'Monthly cashflow'!$C$30*1.23,)</f>
        <v>0</v>
      </c>
      <c r="P29" s="293">
        <f t="shared" si="0"/>
        <v>0</v>
      </c>
      <c r="Q29" s="294" t="str">
        <f>'Unit Sales'!R37</f>
        <v/>
      </c>
      <c r="R29" s="294">
        <f>'Unit Sales'!N37</f>
        <v>0</v>
      </c>
    </row>
    <row r="30" spans="1:18" x14ac:dyDescent="0.3">
      <c r="A30" s="336" t="s">
        <v>829</v>
      </c>
      <c r="B30" s="9">
        <f t="shared" si="2"/>
        <v>0</v>
      </c>
      <c r="C30" s="337" t="str">
        <f>IF('Unit Sales'!B38&lt;&gt;"",'Unit Sales'!B38,A30)</f>
        <v>29</v>
      </c>
      <c r="D30" s="9" t="str">
        <f>IF('Unit Sales'!D38&lt;&gt;"",'Unit Sales'!D38,"")</f>
        <v/>
      </c>
      <c r="E30" s="9" t="str">
        <f>IF('Unit Sales'!J38&lt;&gt;"",'Unit Sales'!J38,"")</f>
        <v/>
      </c>
      <c r="F30" s="9" t="str">
        <f>IF('Unit Sales'!G38&lt;&gt;"",'Unit Sales'!G38,"")</f>
        <v/>
      </c>
      <c r="G30" s="9" t="str">
        <f>IF('Unit Sales'!H38&lt;&gt;"",'Unit Sales'!H38,"")</f>
        <v/>
      </c>
      <c r="H30" s="9" t="str">
        <f>IF('Unit Sales'!C38&lt;&gt;"",'Unit Sales'!C38,"")</f>
        <v/>
      </c>
      <c r="I30" s="293" t="str">
        <f>IF('Unit Sales'!M38&lt;&gt;"",'Unit Sales'!M38,"")</f>
        <v/>
      </c>
      <c r="J30" s="9" t="str">
        <f>IF('Unit Sales'!I38&lt;&gt;"",'Unit Sales'!I38,"")</f>
        <v/>
      </c>
      <c r="K30" s="295"/>
      <c r="L30" s="295"/>
      <c r="M30" s="293">
        <f t="shared" si="1"/>
        <v>0</v>
      </c>
      <c r="N30" s="293">
        <f>IFERROR(I30*'Monthly cashflow'!$C$29*1.23,)</f>
        <v>0</v>
      </c>
      <c r="O30" s="293">
        <f>IFERROR(I30*'Monthly cashflow'!$C$30*1.23,)</f>
        <v>0</v>
      </c>
      <c r="P30" s="293">
        <f t="shared" si="0"/>
        <v>0</v>
      </c>
      <c r="Q30" s="294" t="str">
        <f>'Unit Sales'!R38</f>
        <v/>
      </c>
      <c r="R30" s="294">
        <f>'Unit Sales'!N38</f>
        <v>0</v>
      </c>
    </row>
    <row r="31" spans="1:18" x14ac:dyDescent="0.3">
      <c r="A31" s="336" t="s">
        <v>830</v>
      </c>
      <c r="B31" s="9">
        <f t="shared" si="2"/>
        <v>0</v>
      </c>
      <c r="C31" s="337" t="str">
        <f>IF('Unit Sales'!B39&lt;&gt;"",'Unit Sales'!B39,A31)</f>
        <v>30</v>
      </c>
      <c r="D31" s="9" t="str">
        <f>IF('Unit Sales'!D39&lt;&gt;"",'Unit Sales'!D39,"")</f>
        <v/>
      </c>
      <c r="E31" s="9" t="str">
        <f>IF('Unit Sales'!J39&lt;&gt;"",'Unit Sales'!J39,"")</f>
        <v/>
      </c>
      <c r="F31" s="9" t="str">
        <f>IF('Unit Sales'!G39&lt;&gt;"",'Unit Sales'!G39,"")</f>
        <v/>
      </c>
      <c r="G31" s="9" t="str">
        <f>IF('Unit Sales'!H39&lt;&gt;"",'Unit Sales'!H39,"")</f>
        <v/>
      </c>
      <c r="H31" s="9" t="str">
        <f>IF('Unit Sales'!C39&lt;&gt;"",'Unit Sales'!C39,"")</f>
        <v/>
      </c>
      <c r="I31" s="293" t="str">
        <f>IF('Unit Sales'!M39&lt;&gt;"",'Unit Sales'!M39,"")</f>
        <v/>
      </c>
      <c r="J31" s="9" t="str">
        <f>IF('Unit Sales'!I39&lt;&gt;"",'Unit Sales'!I39,"")</f>
        <v/>
      </c>
      <c r="K31" s="295"/>
      <c r="L31" s="295"/>
      <c r="M31" s="293">
        <f t="shared" si="1"/>
        <v>0</v>
      </c>
      <c r="N31" s="293">
        <f>IFERROR(I31*'Monthly cashflow'!$C$29*1.23,)</f>
        <v>0</v>
      </c>
      <c r="O31" s="293">
        <f>IFERROR(I31*'Monthly cashflow'!$C$30*1.23,)</f>
        <v>0</v>
      </c>
      <c r="P31" s="293">
        <f t="shared" si="0"/>
        <v>0</v>
      </c>
      <c r="Q31" s="294" t="str">
        <f>'Unit Sales'!R39</f>
        <v/>
      </c>
      <c r="R31" s="294">
        <f>'Unit Sales'!N39</f>
        <v>0</v>
      </c>
    </row>
    <row r="32" spans="1:18" x14ac:dyDescent="0.3">
      <c r="A32" s="336" t="s">
        <v>831</v>
      </c>
      <c r="B32" s="9">
        <f t="shared" si="2"/>
        <v>0</v>
      </c>
      <c r="C32" s="337" t="str">
        <f>IF('Unit Sales'!B40&lt;&gt;"",'Unit Sales'!B40,A32)</f>
        <v>31</v>
      </c>
      <c r="D32" s="9" t="str">
        <f>IF('Unit Sales'!D40&lt;&gt;"",'Unit Sales'!D40,"")</f>
        <v/>
      </c>
      <c r="E32" s="9" t="str">
        <f>IF('Unit Sales'!J40&lt;&gt;"",'Unit Sales'!J40,"")</f>
        <v/>
      </c>
      <c r="F32" s="9" t="str">
        <f>IF('Unit Sales'!G40&lt;&gt;"",'Unit Sales'!G40,"")</f>
        <v/>
      </c>
      <c r="G32" s="9" t="str">
        <f>IF('Unit Sales'!H40&lt;&gt;"",'Unit Sales'!H40,"")</f>
        <v/>
      </c>
      <c r="H32" s="9" t="str">
        <f>IF('Unit Sales'!C40&lt;&gt;"",'Unit Sales'!C40,"")</f>
        <v/>
      </c>
      <c r="I32" s="293" t="str">
        <f>IF('Unit Sales'!M40&lt;&gt;"",'Unit Sales'!M40,"")</f>
        <v/>
      </c>
      <c r="J32" s="9" t="str">
        <f>IF('Unit Sales'!I40&lt;&gt;"",'Unit Sales'!I40,"")</f>
        <v/>
      </c>
      <c r="K32" s="295"/>
      <c r="L32" s="295"/>
      <c r="M32" s="293">
        <f t="shared" si="1"/>
        <v>0</v>
      </c>
      <c r="N32" s="293">
        <f>IFERROR(I32*'Monthly cashflow'!$C$29*1.23,)</f>
        <v>0</v>
      </c>
      <c r="O32" s="293">
        <f>IFERROR(I32*'Monthly cashflow'!$C$30*1.23,)</f>
        <v>0</v>
      </c>
      <c r="P32" s="293">
        <f t="shared" si="0"/>
        <v>0</v>
      </c>
      <c r="Q32" s="294" t="str">
        <f>'Unit Sales'!R40</f>
        <v/>
      </c>
      <c r="R32" s="294">
        <f>'Unit Sales'!N40</f>
        <v>0</v>
      </c>
    </row>
    <row r="33" spans="1:18" x14ac:dyDescent="0.3">
      <c r="A33" s="336" t="s">
        <v>832</v>
      </c>
      <c r="B33" s="9">
        <f t="shared" si="2"/>
        <v>0</v>
      </c>
      <c r="C33" s="337" t="str">
        <f>IF('Unit Sales'!B41&lt;&gt;"",'Unit Sales'!B41,A33)</f>
        <v>32</v>
      </c>
      <c r="D33" s="9" t="str">
        <f>IF('Unit Sales'!D41&lt;&gt;"",'Unit Sales'!D41,"")</f>
        <v/>
      </c>
      <c r="E33" s="9" t="str">
        <f>IF('Unit Sales'!J41&lt;&gt;"",'Unit Sales'!J41,"")</f>
        <v/>
      </c>
      <c r="F33" s="9" t="str">
        <f>IF('Unit Sales'!G41&lt;&gt;"",'Unit Sales'!G41,"")</f>
        <v/>
      </c>
      <c r="G33" s="9" t="str">
        <f>IF('Unit Sales'!H41&lt;&gt;"",'Unit Sales'!H41,"")</f>
        <v/>
      </c>
      <c r="H33" s="9" t="str">
        <f>IF('Unit Sales'!C41&lt;&gt;"",'Unit Sales'!C41,"")</f>
        <v/>
      </c>
      <c r="I33" s="293" t="str">
        <f>IF('Unit Sales'!M41&lt;&gt;"",'Unit Sales'!M41,"")</f>
        <v/>
      </c>
      <c r="J33" s="9" t="str">
        <f>IF('Unit Sales'!I41&lt;&gt;"",'Unit Sales'!I41,"")</f>
        <v/>
      </c>
      <c r="K33" s="295"/>
      <c r="L33" s="295"/>
      <c r="M33" s="293">
        <f t="shared" si="1"/>
        <v>0</v>
      </c>
      <c r="N33" s="293">
        <f>IFERROR(I33*'Monthly cashflow'!$C$29*1.23,)</f>
        <v>0</v>
      </c>
      <c r="O33" s="293">
        <f>IFERROR(I33*'Monthly cashflow'!$C$30*1.23,)</f>
        <v>0</v>
      </c>
      <c r="P33" s="293">
        <f t="shared" si="0"/>
        <v>0</v>
      </c>
      <c r="Q33" s="294" t="str">
        <f>'Unit Sales'!R41</f>
        <v/>
      </c>
      <c r="R33" s="294">
        <f>'Unit Sales'!N41</f>
        <v>0</v>
      </c>
    </row>
    <row r="34" spans="1:18" x14ac:dyDescent="0.3">
      <c r="A34" s="336" t="s">
        <v>833</v>
      </c>
      <c r="B34" s="9">
        <f t="shared" si="2"/>
        <v>0</v>
      </c>
      <c r="C34" s="337" t="str">
        <f>IF('Unit Sales'!B42&lt;&gt;"",'Unit Sales'!B42,A34)</f>
        <v>33</v>
      </c>
      <c r="D34" s="9" t="str">
        <f>IF('Unit Sales'!D42&lt;&gt;"",'Unit Sales'!D42,"")</f>
        <v/>
      </c>
      <c r="E34" s="9" t="str">
        <f>IF('Unit Sales'!J42&lt;&gt;"",'Unit Sales'!J42,"")</f>
        <v/>
      </c>
      <c r="F34" s="9" t="str">
        <f>IF('Unit Sales'!G42&lt;&gt;"",'Unit Sales'!G42,"")</f>
        <v/>
      </c>
      <c r="G34" s="9" t="str">
        <f>IF('Unit Sales'!H42&lt;&gt;"",'Unit Sales'!H42,"")</f>
        <v/>
      </c>
      <c r="H34" s="9" t="str">
        <f>IF('Unit Sales'!C42&lt;&gt;"",'Unit Sales'!C42,"")</f>
        <v/>
      </c>
      <c r="I34" s="293" t="str">
        <f>IF('Unit Sales'!M42&lt;&gt;"",'Unit Sales'!M42,"")</f>
        <v/>
      </c>
      <c r="J34" s="9" t="str">
        <f>IF('Unit Sales'!I42&lt;&gt;"",'Unit Sales'!I42,"")</f>
        <v/>
      </c>
      <c r="K34" s="295"/>
      <c r="L34" s="295"/>
      <c r="M34" s="293">
        <f t="shared" si="1"/>
        <v>0</v>
      </c>
      <c r="N34" s="293">
        <f>IFERROR(I34*'Monthly cashflow'!$C$29*1.23,)</f>
        <v>0</v>
      </c>
      <c r="O34" s="293">
        <f>IFERROR(I34*'Monthly cashflow'!$C$30*1.23,)</f>
        <v>0</v>
      </c>
      <c r="P34" s="293">
        <f t="shared" si="0"/>
        <v>0</v>
      </c>
      <c r="Q34" s="294" t="str">
        <f>'Unit Sales'!R42</f>
        <v/>
      </c>
      <c r="R34" s="294">
        <f>'Unit Sales'!N42</f>
        <v>0</v>
      </c>
    </row>
    <row r="35" spans="1:18" x14ac:dyDescent="0.3">
      <c r="A35" s="336" t="s">
        <v>834</v>
      </c>
      <c r="B35" s="9">
        <f t="shared" si="2"/>
        <v>0</v>
      </c>
      <c r="C35" s="337" t="str">
        <f>IF('Unit Sales'!B43&lt;&gt;"",'Unit Sales'!B43,A35)</f>
        <v>34</v>
      </c>
      <c r="D35" s="9" t="str">
        <f>IF('Unit Sales'!D43&lt;&gt;"",'Unit Sales'!D43,"")</f>
        <v/>
      </c>
      <c r="E35" s="9" t="str">
        <f>IF('Unit Sales'!J43&lt;&gt;"",'Unit Sales'!J43,"")</f>
        <v/>
      </c>
      <c r="F35" s="9" t="str">
        <f>IF('Unit Sales'!G43&lt;&gt;"",'Unit Sales'!G43,"")</f>
        <v/>
      </c>
      <c r="G35" s="9" t="str">
        <f>IF('Unit Sales'!H43&lt;&gt;"",'Unit Sales'!H43,"")</f>
        <v/>
      </c>
      <c r="H35" s="9" t="str">
        <f>IF('Unit Sales'!C43&lt;&gt;"",'Unit Sales'!C43,"")</f>
        <v/>
      </c>
      <c r="I35" s="293" t="str">
        <f>IF('Unit Sales'!M43&lt;&gt;"",'Unit Sales'!M43,"")</f>
        <v/>
      </c>
      <c r="J35" s="9" t="str">
        <f>IF('Unit Sales'!I43&lt;&gt;"",'Unit Sales'!I43,"")</f>
        <v/>
      </c>
      <c r="K35" s="295"/>
      <c r="L35" s="295"/>
      <c r="M35" s="293">
        <f t="shared" si="1"/>
        <v>0</v>
      </c>
      <c r="N35" s="293">
        <f>IFERROR(I35*'Monthly cashflow'!$C$29*1.23,)</f>
        <v>0</v>
      </c>
      <c r="O35" s="293">
        <f>IFERROR(I35*'Monthly cashflow'!$C$30*1.23,)</f>
        <v>0</v>
      </c>
      <c r="P35" s="293">
        <f t="shared" si="0"/>
        <v>0</v>
      </c>
      <c r="Q35" s="294" t="str">
        <f>'Unit Sales'!R43</f>
        <v/>
      </c>
      <c r="R35" s="294">
        <f>'Unit Sales'!N43</f>
        <v>0</v>
      </c>
    </row>
    <row r="36" spans="1:18" x14ac:dyDescent="0.3">
      <c r="A36" s="336" t="s">
        <v>835</v>
      </c>
      <c r="B36" s="9">
        <f t="shared" si="2"/>
        <v>0</v>
      </c>
      <c r="C36" s="337" t="str">
        <f>IF('Unit Sales'!B44&lt;&gt;"",'Unit Sales'!B44,A36)</f>
        <v>35</v>
      </c>
      <c r="D36" s="9" t="str">
        <f>IF('Unit Sales'!D44&lt;&gt;"",'Unit Sales'!D44,"")</f>
        <v/>
      </c>
      <c r="E36" s="9" t="str">
        <f>IF('Unit Sales'!J44&lt;&gt;"",'Unit Sales'!J44,"")</f>
        <v/>
      </c>
      <c r="F36" s="9" t="str">
        <f>IF('Unit Sales'!G44&lt;&gt;"",'Unit Sales'!G44,"")</f>
        <v/>
      </c>
      <c r="G36" s="9" t="str">
        <f>IF('Unit Sales'!H44&lt;&gt;"",'Unit Sales'!H44,"")</f>
        <v/>
      </c>
      <c r="H36" s="9" t="str">
        <f>IF('Unit Sales'!C44&lt;&gt;"",'Unit Sales'!C44,"")</f>
        <v/>
      </c>
      <c r="I36" s="293" t="str">
        <f>IF('Unit Sales'!M44&lt;&gt;"",'Unit Sales'!M44,"")</f>
        <v/>
      </c>
      <c r="J36" s="9" t="str">
        <f>IF('Unit Sales'!I44&lt;&gt;"",'Unit Sales'!I44,"")</f>
        <v/>
      </c>
      <c r="K36" s="295"/>
      <c r="L36" s="295"/>
      <c r="M36" s="293">
        <f t="shared" si="1"/>
        <v>0</v>
      </c>
      <c r="N36" s="293">
        <f>IFERROR(I36*'Monthly cashflow'!$C$29*1.23,)</f>
        <v>0</v>
      </c>
      <c r="O36" s="293">
        <f>IFERROR(I36*'Monthly cashflow'!$C$30*1.23,)</f>
        <v>0</v>
      </c>
      <c r="P36" s="293">
        <f t="shared" si="0"/>
        <v>0</v>
      </c>
      <c r="Q36" s="294" t="str">
        <f>'Unit Sales'!R44</f>
        <v/>
      </c>
      <c r="R36" s="294">
        <f>'Unit Sales'!N44</f>
        <v>0</v>
      </c>
    </row>
    <row r="37" spans="1:18" x14ac:dyDescent="0.3">
      <c r="A37" s="336" t="s">
        <v>836</v>
      </c>
      <c r="B37" s="9">
        <f t="shared" si="2"/>
        <v>0</v>
      </c>
      <c r="C37" s="337" t="str">
        <f>IF('Unit Sales'!B45&lt;&gt;"",'Unit Sales'!B45,A37)</f>
        <v>36</v>
      </c>
      <c r="D37" s="9" t="str">
        <f>IF('Unit Sales'!D45&lt;&gt;"",'Unit Sales'!D45,"")</f>
        <v/>
      </c>
      <c r="E37" s="9" t="str">
        <f>IF('Unit Sales'!J45&lt;&gt;"",'Unit Sales'!J45,"")</f>
        <v/>
      </c>
      <c r="F37" s="9" t="str">
        <f>IF('Unit Sales'!G45&lt;&gt;"",'Unit Sales'!G45,"")</f>
        <v/>
      </c>
      <c r="G37" s="9" t="str">
        <f>IF('Unit Sales'!H45&lt;&gt;"",'Unit Sales'!H45,"")</f>
        <v/>
      </c>
      <c r="H37" s="9" t="str">
        <f>IF('Unit Sales'!C45&lt;&gt;"",'Unit Sales'!C45,"")</f>
        <v/>
      </c>
      <c r="I37" s="293" t="str">
        <f>IF('Unit Sales'!M45&lt;&gt;"",'Unit Sales'!M45,"")</f>
        <v/>
      </c>
      <c r="J37" s="9" t="str">
        <f>IF('Unit Sales'!I45&lt;&gt;"",'Unit Sales'!I45,"")</f>
        <v/>
      </c>
      <c r="K37" s="295"/>
      <c r="L37" s="295"/>
      <c r="M37" s="293">
        <f t="shared" si="1"/>
        <v>0</v>
      </c>
      <c r="N37" s="293">
        <f>IFERROR(I37*'Monthly cashflow'!$C$29*1.23,)</f>
        <v>0</v>
      </c>
      <c r="O37" s="293">
        <f>IFERROR(I37*'Monthly cashflow'!$C$30*1.23,)</f>
        <v>0</v>
      </c>
      <c r="P37" s="293">
        <f t="shared" si="0"/>
        <v>0</v>
      </c>
      <c r="Q37" s="294" t="str">
        <f>'Unit Sales'!R45</f>
        <v/>
      </c>
      <c r="R37" s="294">
        <f>'Unit Sales'!N45</f>
        <v>0</v>
      </c>
    </row>
    <row r="38" spans="1:18" x14ac:dyDescent="0.3">
      <c r="A38" s="336" t="s">
        <v>837</v>
      </c>
      <c r="B38" s="9">
        <f t="shared" si="2"/>
        <v>0</v>
      </c>
      <c r="C38" s="337" t="str">
        <f>IF('Unit Sales'!B46&lt;&gt;"",'Unit Sales'!B46,A38)</f>
        <v>37</v>
      </c>
      <c r="D38" s="9" t="str">
        <f>IF('Unit Sales'!D46&lt;&gt;"",'Unit Sales'!D46,"")</f>
        <v/>
      </c>
      <c r="E38" s="9" t="str">
        <f>IF('Unit Sales'!J46&lt;&gt;"",'Unit Sales'!J46,"")</f>
        <v/>
      </c>
      <c r="F38" s="9" t="str">
        <f>IF('Unit Sales'!G46&lt;&gt;"",'Unit Sales'!G46,"")</f>
        <v/>
      </c>
      <c r="G38" s="9" t="str">
        <f>IF('Unit Sales'!H46&lt;&gt;"",'Unit Sales'!H46,"")</f>
        <v/>
      </c>
      <c r="H38" s="9" t="str">
        <f>IF('Unit Sales'!C46&lt;&gt;"",'Unit Sales'!C46,"")</f>
        <v/>
      </c>
      <c r="I38" s="293" t="str">
        <f>IF('Unit Sales'!M46&lt;&gt;"",'Unit Sales'!M46,"")</f>
        <v/>
      </c>
      <c r="J38" s="9" t="str">
        <f>IF('Unit Sales'!I46&lt;&gt;"",'Unit Sales'!I46,"")</f>
        <v/>
      </c>
      <c r="K38" s="295"/>
      <c r="L38" s="295"/>
      <c r="M38" s="293">
        <f t="shared" si="1"/>
        <v>0</v>
      </c>
      <c r="N38" s="293">
        <f>IFERROR(I38*'Monthly cashflow'!$C$29*1.23,)</f>
        <v>0</v>
      </c>
      <c r="O38" s="293">
        <f>IFERROR(I38*'Monthly cashflow'!$C$30*1.23,)</f>
        <v>0</v>
      </c>
      <c r="P38" s="293">
        <f t="shared" si="0"/>
        <v>0</v>
      </c>
      <c r="Q38" s="294" t="str">
        <f>'Unit Sales'!R46</f>
        <v/>
      </c>
      <c r="R38" s="294">
        <f>'Unit Sales'!N46</f>
        <v>0</v>
      </c>
    </row>
    <row r="39" spans="1:18" x14ac:dyDescent="0.3">
      <c r="A39" s="336" t="s">
        <v>838</v>
      </c>
      <c r="B39" s="9">
        <f t="shared" si="2"/>
        <v>0</v>
      </c>
      <c r="C39" s="337" t="str">
        <f>IF('Unit Sales'!B47&lt;&gt;"",'Unit Sales'!B47,A39)</f>
        <v>38</v>
      </c>
      <c r="D39" s="9" t="str">
        <f>IF('Unit Sales'!D47&lt;&gt;"",'Unit Sales'!D47,"")</f>
        <v/>
      </c>
      <c r="E39" s="9" t="str">
        <f>IF('Unit Sales'!J47&lt;&gt;"",'Unit Sales'!J47,"")</f>
        <v/>
      </c>
      <c r="F39" s="9" t="str">
        <f>IF('Unit Sales'!G47&lt;&gt;"",'Unit Sales'!G47,"")</f>
        <v/>
      </c>
      <c r="G39" s="9" t="str">
        <f>IF('Unit Sales'!H47&lt;&gt;"",'Unit Sales'!H47,"")</f>
        <v/>
      </c>
      <c r="H39" s="9" t="str">
        <f>IF('Unit Sales'!C47&lt;&gt;"",'Unit Sales'!C47,"")</f>
        <v/>
      </c>
      <c r="I39" s="293" t="str">
        <f>IF('Unit Sales'!M47&lt;&gt;"",'Unit Sales'!M47,"")</f>
        <v/>
      </c>
      <c r="J39" s="9" t="str">
        <f>IF('Unit Sales'!I47&lt;&gt;"",'Unit Sales'!I47,"")</f>
        <v/>
      </c>
      <c r="K39" s="295"/>
      <c r="L39" s="295"/>
      <c r="M39" s="293">
        <f t="shared" si="1"/>
        <v>0</v>
      </c>
      <c r="N39" s="293">
        <f>IFERROR(I39*'Monthly cashflow'!$C$29*1.23,)</f>
        <v>0</v>
      </c>
      <c r="O39" s="293">
        <f>IFERROR(I39*'Monthly cashflow'!$C$30*1.23,)</f>
        <v>0</v>
      </c>
      <c r="P39" s="293">
        <f t="shared" si="0"/>
        <v>0</v>
      </c>
      <c r="Q39" s="294" t="str">
        <f>'Unit Sales'!R47</f>
        <v/>
      </c>
      <c r="R39" s="294">
        <f>'Unit Sales'!N47</f>
        <v>0</v>
      </c>
    </row>
    <row r="40" spans="1:18" x14ac:dyDescent="0.3">
      <c r="A40" s="336" t="s">
        <v>839</v>
      </c>
      <c r="B40" s="9">
        <f t="shared" si="2"/>
        <v>0</v>
      </c>
      <c r="C40" s="337" t="str">
        <f>IF('Unit Sales'!B48&lt;&gt;"",'Unit Sales'!B48,A40)</f>
        <v>39</v>
      </c>
      <c r="D40" s="9" t="str">
        <f>IF('Unit Sales'!D48&lt;&gt;"",'Unit Sales'!D48,"")</f>
        <v/>
      </c>
      <c r="E40" s="9" t="str">
        <f>IF('Unit Sales'!J48&lt;&gt;"",'Unit Sales'!J48,"")</f>
        <v/>
      </c>
      <c r="F40" s="9" t="str">
        <f>IF('Unit Sales'!G48&lt;&gt;"",'Unit Sales'!G48,"")</f>
        <v/>
      </c>
      <c r="G40" s="9" t="str">
        <f>IF('Unit Sales'!H48&lt;&gt;"",'Unit Sales'!H48,"")</f>
        <v/>
      </c>
      <c r="H40" s="9" t="str">
        <f>IF('Unit Sales'!C48&lt;&gt;"",'Unit Sales'!C48,"")</f>
        <v/>
      </c>
      <c r="I40" s="293" t="str">
        <f>IF('Unit Sales'!M48&lt;&gt;"",'Unit Sales'!M48,"")</f>
        <v/>
      </c>
      <c r="J40" s="9" t="str">
        <f>IF('Unit Sales'!I48&lt;&gt;"",'Unit Sales'!I48,"")</f>
        <v/>
      </c>
      <c r="K40" s="295"/>
      <c r="L40" s="295"/>
      <c r="M40" s="293">
        <f t="shared" si="1"/>
        <v>0</v>
      </c>
      <c r="N40" s="293">
        <f>IFERROR(I40*'Monthly cashflow'!$C$29*1.23,)</f>
        <v>0</v>
      </c>
      <c r="O40" s="293">
        <f>IFERROR(I40*'Monthly cashflow'!$C$30*1.23,)</f>
        <v>0</v>
      </c>
      <c r="P40" s="293">
        <f t="shared" si="0"/>
        <v>0</v>
      </c>
      <c r="Q40" s="294" t="str">
        <f>'Unit Sales'!R48</f>
        <v/>
      </c>
      <c r="R40" s="294">
        <f>'Unit Sales'!N48</f>
        <v>0</v>
      </c>
    </row>
    <row r="41" spans="1:18" x14ac:dyDescent="0.3">
      <c r="A41" s="336" t="s">
        <v>840</v>
      </c>
      <c r="B41" s="9">
        <f t="shared" si="2"/>
        <v>0</v>
      </c>
      <c r="C41" s="337" t="str">
        <f>IF('Unit Sales'!B49&lt;&gt;"",'Unit Sales'!B49,A41)</f>
        <v>40</v>
      </c>
      <c r="D41" s="9" t="str">
        <f>IF('Unit Sales'!D49&lt;&gt;"",'Unit Sales'!D49,"")</f>
        <v/>
      </c>
      <c r="E41" s="9" t="str">
        <f>IF('Unit Sales'!J49&lt;&gt;"",'Unit Sales'!J49,"")</f>
        <v/>
      </c>
      <c r="F41" s="9" t="str">
        <f>IF('Unit Sales'!G49&lt;&gt;"",'Unit Sales'!G49,"")</f>
        <v/>
      </c>
      <c r="G41" s="9" t="str">
        <f>IF('Unit Sales'!H49&lt;&gt;"",'Unit Sales'!H49,"")</f>
        <v/>
      </c>
      <c r="H41" s="9" t="str">
        <f>IF('Unit Sales'!C49&lt;&gt;"",'Unit Sales'!C49,"")</f>
        <v/>
      </c>
      <c r="I41" s="293" t="str">
        <f>IF('Unit Sales'!M49&lt;&gt;"",'Unit Sales'!M49,"")</f>
        <v/>
      </c>
      <c r="J41" s="9" t="str">
        <f>IF('Unit Sales'!I49&lt;&gt;"",'Unit Sales'!I49,"")</f>
        <v/>
      </c>
      <c r="K41" s="295"/>
      <c r="L41" s="295"/>
      <c r="M41" s="293">
        <f t="shared" si="1"/>
        <v>0</v>
      </c>
      <c r="N41" s="293">
        <f>IFERROR(I41*'Monthly cashflow'!$C$29*1.23,)</f>
        <v>0</v>
      </c>
      <c r="O41" s="293">
        <f>IFERROR(I41*'Monthly cashflow'!$C$30*1.23,)</f>
        <v>0</v>
      </c>
      <c r="P41" s="293">
        <f t="shared" si="0"/>
        <v>0</v>
      </c>
      <c r="Q41" s="294" t="str">
        <f>'Unit Sales'!R49</f>
        <v/>
      </c>
      <c r="R41" s="294">
        <f>'Unit Sales'!N49</f>
        <v>0</v>
      </c>
    </row>
    <row r="42" spans="1:18" x14ac:dyDescent="0.3">
      <c r="A42" s="336" t="s">
        <v>841</v>
      </c>
      <c r="B42" s="9">
        <f t="shared" si="2"/>
        <v>0</v>
      </c>
      <c r="C42" s="337" t="str">
        <f>IF('Unit Sales'!B50&lt;&gt;"",'Unit Sales'!B50,A42)</f>
        <v>41</v>
      </c>
      <c r="D42" s="9" t="str">
        <f>IF('Unit Sales'!D50&lt;&gt;"",'Unit Sales'!D50,"")</f>
        <v/>
      </c>
      <c r="E42" s="9" t="str">
        <f>IF('Unit Sales'!J50&lt;&gt;"",'Unit Sales'!J50,"")</f>
        <v/>
      </c>
      <c r="F42" s="9" t="str">
        <f>IF('Unit Sales'!G50&lt;&gt;"",'Unit Sales'!G50,"")</f>
        <v/>
      </c>
      <c r="G42" s="9" t="str">
        <f>IF('Unit Sales'!H50&lt;&gt;"",'Unit Sales'!H50,"")</f>
        <v/>
      </c>
      <c r="H42" s="9" t="str">
        <f>IF('Unit Sales'!C50&lt;&gt;"",'Unit Sales'!C50,"")</f>
        <v/>
      </c>
      <c r="I42" s="293" t="str">
        <f>IF('Unit Sales'!M50&lt;&gt;"",'Unit Sales'!M50,"")</f>
        <v/>
      </c>
      <c r="J42" s="9" t="str">
        <f>IF('Unit Sales'!I50&lt;&gt;"",'Unit Sales'!I50,"")</f>
        <v/>
      </c>
      <c r="K42" s="295"/>
      <c r="L42" s="295"/>
      <c r="M42" s="293">
        <f t="shared" si="1"/>
        <v>0</v>
      </c>
      <c r="N42" s="293">
        <f>IFERROR(I42*'Monthly cashflow'!$C$29*1.23,)</f>
        <v>0</v>
      </c>
      <c r="O42" s="293">
        <f>IFERROR(I42*'Monthly cashflow'!$C$30*1.23,)</f>
        <v>0</v>
      </c>
      <c r="P42" s="293">
        <f t="shared" si="0"/>
        <v>0</v>
      </c>
      <c r="Q42" s="294" t="str">
        <f>'Unit Sales'!R50</f>
        <v/>
      </c>
      <c r="R42" s="294">
        <f>'Unit Sales'!N50</f>
        <v>0</v>
      </c>
    </row>
    <row r="43" spans="1:18" x14ac:dyDescent="0.3">
      <c r="A43" s="336" t="s">
        <v>842</v>
      </c>
      <c r="B43" s="9">
        <f t="shared" si="2"/>
        <v>0</v>
      </c>
      <c r="C43" s="337" t="str">
        <f>IF('Unit Sales'!B51&lt;&gt;"",'Unit Sales'!B51,A43)</f>
        <v>42</v>
      </c>
      <c r="D43" s="9" t="str">
        <f>IF('Unit Sales'!D51&lt;&gt;"",'Unit Sales'!D51,"")</f>
        <v/>
      </c>
      <c r="E43" s="9" t="str">
        <f>IF('Unit Sales'!J51&lt;&gt;"",'Unit Sales'!J51,"")</f>
        <v/>
      </c>
      <c r="F43" s="9" t="str">
        <f>IF('Unit Sales'!G51&lt;&gt;"",'Unit Sales'!G51,"")</f>
        <v/>
      </c>
      <c r="G43" s="9" t="str">
        <f>IF('Unit Sales'!H51&lt;&gt;"",'Unit Sales'!H51,"")</f>
        <v/>
      </c>
      <c r="H43" s="9" t="str">
        <f>IF('Unit Sales'!C51&lt;&gt;"",'Unit Sales'!C51,"")</f>
        <v/>
      </c>
      <c r="I43" s="293" t="str">
        <f>IF('Unit Sales'!M51&lt;&gt;"",'Unit Sales'!M51,"")</f>
        <v/>
      </c>
      <c r="J43" s="9" t="str">
        <f>IF('Unit Sales'!I51&lt;&gt;"",'Unit Sales'!I51,"")</f>
        <v/>
      </c>
      <c r="K43" s="295"/>
      <c r="L43" s="295"/>
      <c r="M43" s="293">
        <f t="shared" si="1"/>
        <v>0</v>
      </c>
      <c r="N43" s="293">
        <f>IFERROR(I43*'Monthly cashflow'!$C$29*1.23,)</f>
        <v>0</v>
      </c>
      <c r="O43" s="293">
        <f>IFERROR(I43*'Monthly cashflow'!$C$30*1.23,)</f>
        <v>0</v>
      </c>
      <c r="P43" s="293">
        <f t="shared" si="0"/>
        <v>0</v>
      </c>
      <c r="Q43" s="294" t="str">
        <f>'Unit Sales'!R51</f>
        <v/>
      </c>
      <c r="R43" s="294">
        <f>'Unit Sales'!N51</f>
        <v>0</v>
      </c>
    </row>
    <row r="44" spans="1:18" x14ac:dyDescent="0.3">
      <c r="A44" s="336" t="s">
        <v>843</v>
      </c>
      <c r="B44" s="9">
        <f t="shared" si="2"/>
        <v>0</v>
      </c>
      <c r="C44" s="337" t="str">
        <f>IF('Unit Sales'!B52&lt;&gt;"",'Unit Sales'!B52,A44)</f>
        <v>43</v>
      </c>
      <c r="D44" s="9" t="str">
        <f>IF('Unit Sales'!D52&lt;&gt;"",'Unit Sales'!D52,"")</f>
        <v/>
      </c>
      <c r="E44" s="9" t="str">
        <f>IF('Unit Sales'!J52&lt;&gt;"",'Unit Sales'!J52,"")</f>
        <v/>
      </c>
      <c r="F44" s="9" t="str">
        <f>IF('Unit Sales'!G52&lt;&gt;"",'Unit Sales'!G52,"")</f>
        <v/>
      </c>
      <c r="G44" s="9" t="str">
        <f>IF('Unit Sales'!H52&lt;&gt;"",'Unit Sales'!H52,"")</f>
        <v/>
      </c>
      <c r="H44" s="9" t="str">
        <f>IF('Unit Sales'!C52&lt;&gt;"",'Unit Sales'!C52,"")</f>
        <v/>
      </c>
      <c r="I44" s="293" t="str">
        <f>IF('Unit Sales'!M52&lt;&gt;"",'Unit Sales'!M52,"")</f>
        <v/>
      </c>
      <c r="J44" s="9" t="str">
        <f>IF('Unit Sales'!I52&lt;&gt;"",'Unit Sales'!I52,"")</f>
        <v/>
      </c>
      <c r="K44" s="295"/>
      <c r="L44" s="295"/>
      <c r="M44" s="293">
        <f t="shared" si="1"/>
        <v>0</v>
      </c>
      <c r="N44" s="293">
        <f>IFERROR(I44*'Monthly cashflow'!$C$29*1.23,)</f>
        <v>0</v>
      </c>
      <c r="O44" s="293">
        <f>IFERROR(I44*'Monthly cashflow'!$C$30*1.23,)</f>
        <v>0</v>
      </c>
      <c r="P44" s="293">
        <f t="shared" si="0"/>
        <v>0</v>
      </c>
      <c r="Q44" s="294" t="str">
        <f>'Unit Sales'!R52</f>
        <v/>
      </c>
      <c r="R44" s="294">
        <f>'Unit Sales'!N52</f>
        <v>0</v>
      </c>
    </row>
    <row r="45" spans="1:18" x14ac:dyDescent="0.3">
      <c r="A45" s="336" t="s">
        <v>844</v>
      </c>
      <c r="B45" s="9">
        <f t="shared" si="2"/>
        <v>0</v>
      </c>
      <c r="C45" s="337" t="str">
        <f>IF('Unit Sales'!B53&lt;&gt;"",'Unit Sales'!B53,A45)</f>
        <v>44</v>
      </c>
      <c r="D45" s="9" t="str">
        <f>IF('Unit Sales'!D53&lt;&gt;"",'Unit Sales'!D53,"")</f>
        <v/>
      </c>
      <c r="E45" s="9" t="str">
        <f>IF('Unit Sales'!J53&lt;&gt;"",'Unit Sales'!J53,"")</f>
        <v/>
      </c>
      <c r="F45" s="9" t="str">
        <f>IF('Unit Sales'!G53&lt;&gt;"",'Unit Sales'!G53,"")</f>
        <v/>
      </c>
      <c r="G45" s="9" t="str">
        <f>IF('Unit Sales'!H53&lt;&gt;"",'Unit Sales'!H53,"")</f>
        <v/>
      </c>
      <c r="H45" s="9" t="str">
        <f>IF('Unit Sales'!C53&lt;&gt;"",'Unit Sales'!C53,"")</f>
        <v/>
      </c>
      <c r="I45" s="293" t="str">
        <f>IF('Unit Sales'!M53&lt;&gt;"",'Unit Sales'!M53,"")</f>
        <v/>
      </c>
      <c r="J45" s="9" t="str">
        <f>IF('Unit Sales'!I53&lt;&gt;"",'Unit Sales'!I53,"")</f>
        <v/>
      </c>
      <c r="K45" s="295"/>
      <c r="L45" s="295"/>
      <c r="M45" s="293">
        <f t="shared" si="1"/>
        <v>0</v>
      </c>
      <c r="N45" s="293">
        <f>IFERROR(I45*'Monthly cashflow'!$C$29*1.23,)</f>
        <v>0</v>
      </c>
      <c r="O45" s="293">
        <f>IFERROR(I45*'Monthly cashflow'!$C$30*1.23,)</f>
        <v>0</v>
      </c>
      <c r="P45" s="293">
        <f t="shared" si="0"/>
        <v>0</v>
      </c>
      <c r="Q45" s="294" t="str">
        <f>'Unit Sales'!R53</f>
        <v/>
      </c>
      <c r="R45" s="294">
        <f>'Unit Sales'!N53</f>
        <v>0</v>
      </c>
    </row>
    <row r="46" spans="1:18" x14ac:dyDescent="0.3">
      <c r="A46" s="336" t="s">
        <v>845</v>
      </c>
      <c r="B46" s="9">
        <f t="shared" si="2"/>
        <v>0</v>
      </c>
      <c r="C46" s="337" t="str">
        <f>IF('Unit Sales'!B54&lt;&gt;"",'Unit Sales'!B54,A46)</f>
        <v>45</v>
      </c>
      <c r="D46" s="9" t="str">
        <f>IF('Unit Sales'!D54&lt;&gt;"",'Unit Sales'!D54,"")</f>
        <v/>
      </c>
      <c r="E46" s="9" t="str">
        <f>IF('Unit Sales'!J54&lt;&gt;"",'Unit Sales'!J54,"")</f>
        <v/>
      </c>
      <c r="F46" s="9" t="str">
        <f>IF('Unit Sales'!G54&lt;&gt;"",'Unit Sales'!G54,"")</f>
        <v/>
      </c>
      <c r="G46" s="9" t="str">
        <f>IF('Unit Sales'!H54&lt;&gt;"",'Unit Sales'!H54,"")</f>
        <v/>
      </c>
      <c r="H46" s="9" t="str">
        <f>IF('Unit Sales'!C54&lt;&gt;"",'Unit Sales'!C54,"")</f>
        <v/>
      </c>
      <c r="I46" s="293" t="str">
        <f>IF('Unit Sales'!M54&lt;&gt;"",'Unit Sales'!M54,"")</f>
        <v/>
      </c>
      <c r="J46" s="9" t="str">
        <f>IF('Unit Sales'!I54&lt;&gt;"",'Unit Sales'!I54,"")</f>
        <v/>
      </c>
      <c r="K46" s="295"/>
      <c r="L46" s="295"/>
      <c r="M46" s="293">
        <f t="shared" si="1"/>
        <v>0</v>
      </c>
      <c r="N46" s="293">
        <f>IFERROR(I46*'Monthly cashflow'!$C$29*1.23,)</f>
        <v>0</v>
      </c>
      <c r="O46" s="293">
        <f>IFERROR(I46*'Monthly cashflow'!$C$30*1.23,)</f>
        <v>0</v>
      </c>
      <c r="P46" s="293">
        <f t="shared" si="0"/>
        <v>0</v>
      </c>
      <c r="Q46" s="294" t="str">
        <f>'Unit Sales'!R54</f>
        <v/>
      </c>
      <c r="R46" s="294">
        <f>'Unit Sales'!N54</f>
        <v>0</v>
      </c>
    </row>
    <row r="47" spans="1:18" x14ac:dyDescent="0.3">
      <c r="A47" s="336" t="s">
        <v>846</v>
      </c>
      <c r="B47" s="9">
        <f t="shared" si="2"/>
        <v>0</v>
      </c>
      <c r="C47" s="337" t="str">
        <f>IF('Unit Sales'!B55&lt;&gt;"",'Unit Sales'!B55,A47)</f>
        <v>46</v>
      </c>
      <c r="D47" s="9" t="str">
        <f>IF('Unit Sales'!D55&lt;&gt;"",'Unit Sales'!D55,"")</f>
        <v/>
      </c>
      <c r="E47" s="9" t="str">
        <f>IF('Unit Sales'!J55&lt;&gt;"",'Unit Sales'!J55,"")</f>
        <v/>
      </c>
      <c r="F47" s="9" t="str">
        <f>IF('Unit Sales'!G55&lt;&gt;"",'Unit Sales'!G55,"")</f>
        <v/>
      </c>
      <c r="G47" s="9" t="str">
        <f>IF('Unit Sales'!H55&lt;&gt;"",'Unit Sales'!H55,"")</f>
        <v/>
      </c>
      <c r="H47" s="9" t="str">
        <f>IF('Unit Sales'!C55&lt;&gt;"",'Unit Sales'!C55,"")</f>
        <v/>
      </c>
      <c r="I47" s="293" t="str">
        <f>IF('Unit Sales'!M55&lt;&gt;"",'Unit Sales'!M55,"")</f>
        <v/>
      </c>
      <c r="J47" s="9" t="str">
        <f>IF('Unit Sales'!I55&lt;&gt;"",'Unit Sales'!I55,"")</f>
        <v/>
      </c>
      <c r="K47" s="295"/>
      <c r="L47" s="295"/>
      <c r="M47" s="293">
        <f t="shared" si="1"/>
        <v>0</v>
      </c>
      <c r="N47" s="293">
        <f>IFERROR(I47*'Monthly cashflow'!$C$29*1.23,)</f>
        <v>0</v>
      </c>
      <c r="O47" s="293">
        <f>IFERROR(I47*'Monthly cashflow'!$C$30*1.23,)</f>
        <v>0</v>
      </c>
      <c r="P47" s="293">
        <f t="shared" si="0"/>
        <v>0</v>
      </c>
      <c r="Q47" s="294" t="str">
        <f>'Unit Sales'!R55</f>
        <v/>
      </c>
      <c r="R47" s="294">
        <f>'Unit Sales'!N55</f>
        <v>0</v>
      </c>
    </row>
    <row r="48" spans="1:18" x14ac:dyDescent="0.3">
      <c r="A48" s="336" t="s">
        <v>847</v>
      </c>
      <c r="B48" s="9">
        <f t="shared" si="2"/>
        <v>0</v>
      </c>
      <c r="C48" s="337" t="str">
        <f>IF('Unit Sales'!B56&lt;&gt;"",'Unit Sales'!B56,A48)</f>
        <v>47</v>
      </c>
      <c r="D48" s="9" t="str">
        <f>IF('Unit Sales'!D56&lt;&gt;"",'Unit Sales'!D56,"")</f>
        <v/>
      </c>
      <c r="E48" s="9" t="str">
        <f>IF('Unit Sales'!J56&lt;&gt;"",'Unit Sales'!J56,"")</f>
        <v/>
      </c>
      <c r="F48" s="9" t="str">
        <f>IF('Unit Sales'!G56&lt;&gt;"",'Unit Sales'!G56,"")</f>
        <v/>
      </c>
      <c r="G48" s="9" t="str">
        <f>IF('Unit Sales'!H56&lt;&gt;"",'Unit Sales'!H56,"")</f>
        <v/>
      </c>
      <c r="H48" s="9" t="str">
        <f>IF('Unit Sales'!C56&lt;&gt;"",'Unit Sales'!C56,"")</f>
        <v/>
      </c>
      <c r="I48" s="293" t="str">
        <f>IF('Unit Sales'!M56&lt;&gt;"",'Unit Sales'!M56,"")</f>
        <v/>
      </c>
      <c r="J48" s="9" t="str">
        <f>IF('Unit Sales'!I56&lt;&gt;"",'Unit Sales'!I56,"")</f>
        <v/>
      </c>
      <c r="K48" s="295"/>
      <c r="L48" s="295"/>
      <c r="M48" s="293">
        <f t="shared" si="1"/>
        <v>0</v>
      </c>
      <c r="N48" s="293">
        <f>IFERROR(I48*'Monthly cashflow'!$C$29*1.23,)</f>
        <v>0</v>
      </c>
      <c r="O48" s="293">
        <f>IFERROR(I48*'Monthly cashflow'!$C$30*1.23,)</f>
        <v>0</v>
      </c>
      <c r="P48" s="293">
        <f t="shared" si="0"/>
        <v>0</v>
      </c>
      <c r="Q48" s="294" t="str">
        <f>'Unit Sales'!R56</f>
        <v/>
      </c>
      <c r="R48" s="294">
        <f>'Unit Sales'!N56</f>
        <v>0</v>
      </c>
    </row>
    <row r="49" spans="1:18" x14ac:dyDescent="0.3">
      <c r="A49" s="336" t="s">
        <v>848</v>
      </c>
      <c r="B49" s="9">
        <f t="shared" si="2"/>
        <v>0</v>
      </c>
      <c r="C49" s="337" t="str">
        <f>IF('Unit Sales'!B57&lt;&gt;"",'Unit Sales'!B57,A49)</f>
        <v>48</v>
      </c>
      <c r="D49" s="9" t="str">
        <f>IF('Unit Sales'!D57&lt;&gt;"",'Unit Sales'!D57,"")</f>
        <v/>
      </c>
      <c r="E49" s="9" t="str">
        <f>IF('Unit Sales'!J57&lt;&gt;"",'Unit Sales'!J57,"")</f>
        <v/>
      </c>
      <c r="F49" s="9" t="str">
        <f>IF('Unit Sales'!G57&lt;&gt;"",'Unit Sales'!G57,"")</f>
        <v/>
      </c>
      <c r="G49" s="9" t="str">
        <f>IF('Unit Sales'!H57&lt;&gt;"",'Unit Sales'!H57,"")</f>
        <v/>
      </c>
      <c r="H49" s="9" t="str">
        <f>IF('Unit Sales'!C57&lt;&gt;"",'Unit Sales'!C57,"")</f>
        <v/>
      </c>
      <c r="I49" s="293" t="str">
        <f>IF('Unit Sales'!M57&lt;&gt;"",'Unit Sales'!M57,"")</f>
        <v/>
      </c>
      <c r="J49" s="9" t="str">
        <f>IF('Unit Sales'!I57&lt;&gt;"",'Unit Sales'!I57,"")</f>
        <v/>
      </c>
      <c r="K49" s="295"/>
      <c r="L49" s="295"/>
      <c r="M49" s="293">
        <f t="shared" si="1"/>
        <v>0</v>
      </c>
      <c r="N49" s="293">
        <f>IFERROR(I49*'Monthly cashflow'!$C$29*1.23,)</f>
        <v>0</v>
      </c>
      <c r="O49" s="293">
        <f>IFERROR(I49*'Monthly cashflow'!$C$30*1.23,)</f>
        <v>0</v>
      </c>
      <c r="P49" s="293">
        <f t="shared" si="0"/>
        <v>0</v>
      </c>
      <c r="Q49" s="294" t="str">
        <f>'Unit Sales'!R57</f>
        <v/>
      </c>
      <c r="R49" s="294">
        <f>'Unit Sales'!N57</f>
        <v>0</v>
      </c>
    </row>
    <row r="50" spans="1:18" x14ac:dyDescent="0.3">
      <c r="A50" s="336" t="s">
        <v>849</v>
      </c>
      <c r="B50" s="9">
        <f t="shared" si="2"/>
        <v>0</v>
      </c>
      <c r="C50" s="337" t="str">
        <f>IF('Unit Sales'!B58&lt;&gt;"",'Unit Sales'!B58,A50)</f>
        <v>49</v>
      </c>
      <c r="D50" s="9" t="str">
        <f>IF('Unit Sales'!D58&lt;&gt;"",'Unit Sales'!D58,"")</f>
        <v/>
      </c>
      <c r="E50" s="9" t="str">
        <f>IF('Unit Sales'!J58&lt;&gt;"",'Unit Sales'!J58,"")</f>
        <v/>
      </c>
      <c r="F50" s="9" t="str">
        <f>IF('Unit Sales'!G58&lt;&gt;"",'Unit Sales'!G58,"")</f>
        <v/>
      </c>
      <c r="G50" s="9" t="str">
        <f>IF('Unit Sales'!H58&lt;&gt;"",'Unit Sales'!H58,"")</f>
        <v/>
      </c>
      <c r="H50" s="9" t="str">
        <f>IF('Unit Sales'!C58&lt;&gt;"",'Unit Sales'!C58,"")</f>
        <v/>
      </c>
      <c r="I50" s="293" t="str">
        <f>IF('Unit Sales'!M58&lt;&gt;"",'Unit Sales'!M58,"")</f>
        <v/>
      </c>
      <c r="J50" s="9" t="str">
        <f>IF('Unit Sales'!I58&lt;&gt;"",'Unit Sales'!I58,"")</f>
        <v/>
      </c>
      <c r="K50" s="295"/>
      <c r="L50" s="295"/>
      <c r="M50" s="293">
        <f t="shared" si="1"/>
        <v>0</v>
      </c>
      <c r="N50" s="293">
        <f>IFERROR(I50*'Monthly cashflow'!$C$29*1.23,)</f>
        <v>0</v>
      </c>
      <c r="O50" s="293">
        <f>IFERROR(I50*'Monthly cashflow'!$C$30*1.23,)</f>
        <v>0</v>
      </c>
      <c r="P50" s="293">
        <f t="shared" si="0"/>
        <v>0</v>
      </c>
      <c r="Q50" s="294" t="str">
        <f>'Unit Sales'!R58</f>
        <v/>
      </c>
      <c r="R50" s="294">
        <f>'Unit Sales'!N58</f>
        <v>0</v>
      </c>
    </row>
    <row r="51" spans="1:18" x14ac:dyDescent="0.3">
      <c r="A51" s="336" t="s">
        <v>850</v>
      </c>
      <c r="B51" s="9">
        <f t="shared" si="2"/>
        <v>0</v>
      </c>
      <c r="C51" s="337" t="str">
        <f>IF('Unit Sales'!B59&lt;&gt;"",'Unit Sales'!B59,A51)</f>
        <v>50</v>
      </c>
      <c r="D51" s="9" t="str">
        <f>IF('Unit Sales'!D59&lt;&gt;"",'Unit Sales'!D59,"")</f>
        <v/>
      </c>
      <c r="E51" s="9" t="str">
        <f>IF('Unit Sales'!J59&lt;&gt;"",'Unit Sales'!J59,"")</f>
        <v/>
      </c>
      <c r="F51" s="9" t="str">
        <f>IF('Unit Sales'!G59&lt;&gt;"",'Unit Sales'!G59,"")</f>
        <v/>
      </c>
      <c r="G51" s="9" t="str">
        <f>IF('Unit Sales'!H59&lt;&gt;"",'Unit Sales'!H59,"")</f>
        <v/>
      </c>
      <c r="H51" s="9" t="str">
        <f>IF('Unit Sales'!C59&lt;&gt;"",'Unit Sales'!C59,"")</f>
        <v/>
      </c>
      <c r="I51" s="293" t="str">
        <f>IF('Unit Sales'!M59&lt;&gt;"",'Unit Sales'!M59,"")</f>
        <v/>
      </c>
      <c r="J51" s="9" t="str">
        <f>IF('Unit Sales'!I59&lt;&gt;"",'Unit Sales'!I59,"")</f>
        <v/>
      </c>
      <c r="K51" s="295"/>
      <c r="L51" s="295"/>
      <c r="M51" s="293">
        <f t="shared" si="1"/>
        <v>0</v>
      </c>
      <c r="N51" s="293">
        <f>IFERROR(I51*'Monthly cashflow'!$C$29*1.23,)</f>
        <v>0</v>
      </c>
      <c r="O51" s="293">
        <f>IFERROR(I51*'Monthly cashflow'!$C$30*1.23,)</f>
        <v>0</v>
      </c>
      <c r="P51" s="293">
        <f t="shared" si="0"/>
        <v>0</v>
      </c>
      <c r="Q51" s="294" t="str">
        <f>'Unit Sales'!R59</f>
        <v/>
      </c>
      <c r="R51" s="294">
        <f>'Unit Sales'!N59</f>
        <v>0</v>
      </c>
    </row>
    <row r="52" spans="1:18" x14ac:dyDescent="0.3">
      <c r="A52" s="336" t="s">
        <v>851</v>
      </c>
      <c r="B52" s="9">
        <f t="shared" si="2"/>
        <v>0</v>
      </c>
      <c r="C52" s="337" t="str">
        <f>IF('Unit Sales'!B60&lt;&gt;"",'Unit Sales'!B60,A52)</f>
        <v>51</v>
      </c>
      <c r="D52" s="9" t="str">
        <f>IF('Unit Sales'!D60&lt;&gt;"",'Unit Sales'!D60,"")</f>
        <v/>
      </c>
      <c r="E52" s="9" t="str">
        <f>IF('Unit Sales'!J60&lt;&gt;"",'Unit Sales'!J60,"")</f>
        <v/>
      </c>
      <c r="F52" s="9" t="str">
        <f>IF('Unit Sales'!G60&lt;&gt;"",'Unit Sales'!G60,"")</f>
        <v/>
      </c>
      <c r="G52" s="9" t="str">
        <f>IF('Unit Sales'!H60&lt;&gt;"",'Unit Sales'!H60,"")</f>
        <v/>
      </c>
      <c r="H52" s="9" t="str">
        <f>IF('Unit Sales'!C60&lt;&gt;"",'Unit Sales'!C60,"")</f>
        <v/>
      </c>
      <c r="I52" s="293" t="str">
        <f>IF('Unit Sales'!M60&lt;&gt;"",'Unit Sales'!M60,"")</f>
        <v/>
      </c>
      <c r="J52" s="9" t="str">
        <f>IF('Unit Sales'!I60&lt;&gt;"",'Unit Sales'!I60,"")</f>
        <v/>
      </c>
      <c r="K52" s="295"/>
      <c r="L52" s="295"/>
      <c r="M52" s="293">
        <f t="shared" si="1"/>
        <v>0</v>
      </c>
      <c r="N52" s="293">
        <f>IFERROR(I52*'Monthly cashflow'!$C$29*1.23,)</f>
        <v>0</v>
      </c>
      <c r="O52" s="293">
        <f>IFERROR(I52*'Monthly cashflow'!$C$30*1.23,)</f>
        <v>0</v>
      </c>
      <c r="P52" s="293">
        <f t="shared" si="0"/>
        <v>0</v>
      </c>
      <c r="Q52" s="294" t="str">
        <f>'Unit Sales'!R60</f>
        <v/>
      </c>
      <c r="R52" s="294">
        <f>'Unit Sales'!N60</f>
        <v>0</v>
      </c>
    </row>
    <row r="53" spans="1:18" x14ac:dyDescent="0.3">
      <c r="A53" s="336" t="s">
        <v>852</v>
      </c>
      <c r="B53" s="9">
        <f t="shared" si="2"/>
        <v>0</v>
      </c>
      <c r="C53" s="337" t="str">
        <f>IF('Unit Sales'!B61&lt;&gt;"",'Unit Sales'!B61,A53)</f>
        <v>52</v>
      </c>
      <c r="D53" s="9" t="str">
        <f>IF('Unit Sales'!D61&lt;&gt;"",'Unit Sales'!D61,"")</f>
        <v/>
      </c>
      <c r="E53" s="9" t="str">
        <f>IF('Unit Sales'!J61&lt;&gt;"",'Unit Sales'!J61,"")</f>
        <v/>
      </c>
      <c r="F53" s="9" t="str">
        <f>IF('Unit Sales'!G61&lt;&gt;"",'Unit Sales'!G61,"")</f>
        <v/>
      </c>
      <c r="G53" s="9" t="str">
        <f>IF('Unit Sales'!H61&lt;&gt;"",'Unit Sales'!H61,"")</f>
        <v/>
      </c>
      <c r="H53" s="9" t="str">
        <f>IF('Unit Sales'!C61&lt;&gt;"",'Unit Sales'!C61,"")</f>
        <v/>
      </c>
      <c r="I53" s="293" t="str">
        <f>IF('Unit Sales'!M61&lt;&gt;"",'Unit Sales'!M61,"")</f>
        <v/>
      </c>
      <c r="J53" s="9" t="str">
        <f>IF('Unit Sales'!I61&lt;&gt;"",'Unit Sales'!I61,"")</f>
        <v/>
      </c>
      <c r="K53" s="295"/>
      <c r="L53" s="295"/>
      <c r="M53" s="293">
        <f t="shared" si="1"/>
        <v>0</v>
      </c>
      <c r="N53" s="293">
        <f>IFERROR(I53*'Monthly cashflow'!$C$29*1.23,)</f>
        <v>0</v>
      </c>
      <c r="O53" s="293">
        <f>IFERROR(I53*'Monthly cashflow'!$C$30*1.23,)</f>
        <v>0</v>
      </c>
      <c r="P53" s="293">
        <f t="shared" si="0"/>
        <v>0</v>
      </c>
      <c r="Q53" s="294" t="str">
        <f>'Unit Sales'!R61</f>
        <v/>
      </c>
      <c r="R53" s="294">
        <f>'Unit Sales'!N61</f>
        <v>0</v>
      </c>
    </row>
    <row r="54" spans="1:18" x14ac:dyDescent="0.3">
      <c r="A54" s="336" t="s">
        <v>853</v>
      </c>
      <c r="B54" s="9">
        <f t="shared" si="2"/>
        <v>0</v>
      </c>
      <c r="C54" s="337" t="str">
        <f>IF('Unit Sales'!B62&lt;&gt;"",'Unit Sales'!B62,A54)</f>
        <v>53</v>
      </c>
      <c r="D54" s="9" t="str">
        <f>IF('Unit Sales'!D62&lt;&gt;"",'Unit Sales'!D62,"")</f>
        <v/>
      </c>
      <c r="E54" s="9" t="str">
        <f>IF('Unit Sales'!J62&lt;&gt;"",'Unit Sales'!J62,"")</f>
        <v/>
      </c>
      <c r="F54" s="9" t="str">
        <f>IF('Unit Sales'!G62&lt;&gt;"",'Unit Sales'!G62,"")</f>
        <v/>
      </c>
      <c r="G54" s="9" t="str">
        <f>IF('Unit Sales'!H62&lt;&gt;"",'Unit Sales'!H62,"")</f>
        <v/>
      </c>
      <c r="H54" s="9" t="str">
        <f>IF('Unit Sales'!C62&lt;&gt;"",'Unit Sales'!C62,"")</f>
        <v/>
      </c>
      <c r="I54" s="293" t="str">
        <f>IF('Unit Sales'!M62&lt;&gt;"",'Unit Sales'!M62,"")</f>
        <v/>
      </c>
      <c r="J54" s="9" t="str">
        <f>IF('Unit Sales'!I62&lt;&gt;"",'Unit Sales'!I62,"")</f>
        <v/>
      </c>
      <c r="K54" s="295"/>
      <c r="L54" s="295"/>
      <c r="M54" s="293">
        <f t="shared" si="1"/>
        <v>0</v>
      </c>
      <c r="N54" s="293">
        <f>IFERROR(I54*'Monthly cashflow'!$C$29*1.23,)</f>
        <v>0</v>
      </c>
      <c r="O54" s="293">
        <f>IFERROR(I54*'Monthly cashflow'!$C$30*1.23,)</f>
        <v>0</v>
      </c>
      <c r="P54" s="293">
        <f t="shared" si="0"/>
        <v>0</v>
      </c>
      <c r="Q54" s="294" t="str">
        <f>'Unit Sales'!R62</f>
        <v/>
      </c>
      <c r="R54" s="294">
        <f>'Unit Sales'!N62</f>
        <v>0</v>
      </c>
    </row>
    <row r="55" spans="1:18" x14ac:dyDescent="0.3">
      <c r="A55" s="336" t="s">
        <v>854</v>
      </c>
      <c r="B55" s="9">
        <f t="shared" si="2"/>
        <v>0</v>
      </c>
      <c r="C55" s="337" t="str">
        <f>IF('Unit Sales'!B63&lt;&gt;"",'Unit Sales'!B63,A55)</f>
        <v>54</v>
      </c>
      <c r="D55" s="9" t="str">
        <f>IF('Unit Sales'!D63&lt;&gt;"",'Unit Sales'!D63,"")</f>
        <v/>
      </c>
      <c r="E55" s="9" t="str">
        <f>IF('Unit Sales'!J63&lt;&gt;"",'Unit Sales'!J63,"")</f>
        <v/>
      </c>
      <c r="F55" s="9" t="str">
        <f>IF('Unit Sales'!G63&lt;&gt;"",'Unit Sales'!G63,"")</f>
        <v/>
      </c>
      <c r="G55" s="9" t="str">
        <f>IF('Unit Sales'!H63&lt;&gt;"",'Unit Sales'!H63,"")</f>
        <v/>
      </c>
      <c r="H55" s="9" t="str">
        <f>IF('Unit Sales'!C63&lt;&gt;"",'Unit Sales'!C63,"")</f>
        <v/>
      </c>
      <c r="I55" s="293" t="str">
        <f>IF('Unit Sales'!M63&lt;&gt;"",'Unit Sales'!M63,"")</f>
        <v/>
      </c>
      <c r="J55" s="9" t="str">
        <f>IF('Unit Sales'!I63&lt;&gt;"",'Unit Sales'!I63,"")</f>
        <v/>
      </c>
      <c r="K55" s="295"/>
      <c r="L55" s="295"/>
      <c r="M55" s="293">
        <f t="shared" si="1"/>
        <v>0</v>
      </c>
      <c r="N55" s="293">
        <f>IFERROR(I55*'Monthly cashflow'!$C$29*1.23,)</f>
        <v>0</v>
      </c>
      <c r="O55" s="293">
        <f>IFERROR(I55*'Monthly cashflow'!$C$30*1.23,)</f>
        <v>0</v>
      </c>
      <c r="P55" s="293">
        <f t="shared" si="0"/>
        <v>0</v>
      </c>
      <c r="Q55" s="294" t="str">
        <f>'Unit Sales'!R63</f>
        <v/>
      </c>
      <c r="R55" s="294">
        <f>'Unit Sales'!N63</f>
        <v>0</v>
      </c>
    </row>
    <row r="56" spans="1:18" x14ac:dyDescent="0.3">
      <c r="A56" s="336" t="s">
        <v>855</v>
      </c>
      <c r="B56" s="9">
        <f t="shared" si="2"/>
        <v>0</v>
      </c>
      <c r="C56" s="337" t="str">
        <f>IF('Unit Sales'!B64&lt;&gt;"",'Unit Sales'!B64,A56)</f>
        <v>55</v>
      </c>
      <c r="D56" s="9" t="str">
        <f>IF('Unit Sales'!D64&lt;&gt;"",'Unit Sales'!D64,"")</f>
        <v/>
      </c>
      <c r="E56" s="9" t="str">
        <f>IF('Unit Sales'!J64&lt;&gt;"",'Unit Sales'!J64,"")</f>
        <v/>
      </c>
      <c r="F56" s="9" t="str">
        <f>IF('Unit Sales'!G64&lt;&gt;"",'Unit Sales'!G64,"")</f>
        <v/>
      </c>
      <c r="G56" s="9" t="str">
        <f>IF('Unit Sales'!H64&lt;&gt;"",'Unit Sales'!H64,"")</f>
        <v/>
      </c>
      <c r="H56" s="9" t="str">
        <f>IF('Unit Sales'!C64&lt;&gt;"",'Unit Sales'!C64,"")</f>
        <v/>
      </c>
      <c r="I56" s="293" t="str">
        <f>IF('Unit Sales'!M64&lt;&gt;"",'Unit Sales'!M64,"")</f>
        <v/>
      </c>
      <c r="J56" s="9" t="str">
        <f>IF('Unit Sales'!I64&lt;&gt;"",'Unit Sales'!I64,"")</f>
        <v/>
      </c>
      <c r="K56" s="295"/>
      <c r="L56" s="295"/>
      <c r="M56" s="293">
        <f t="shared" si="1"/>
        <v>0</v>
      </c>
      <c r="N56" s="293">
        <f>IFERROR(I56*'Monthly cashflow'!$C$29*1.23,)</f>
        <v>0</v>
      </c>
      <c r="O56" s="293">
        <f>IFERROR(I56*'Monthly cashflow'!$C$30*1.23,)</f>
        <v>0</v>
      </c>
      <c r="P56" s="293">
        <f t="shared" si="0"/>
        <v>0</v>
      </c>
      <c r="Q56" s="294" t="str">
        <f>'Unit Sales'!R64</f>
        <v/>
      </c>
      <c r="R56" s="294">
        <f>'Unit Sales'!N64</f>
        <v>0</v>
      </c>
    </row>
    <row r="57" spans="1:18" x14ac:dyDescent="0.3">
      <c r="A57" s="336" t="s">
        <v>856</v>
      </c>
      <c r="B57" s="9">
        <f t="shared" si="2"/>
        <v>0</v>
      </c>
      <c r="C57" s="337" t="str">
        <f>IF('Unit Sales'!B65&lt;&gt;"",'Unit Sales'!B65,A57)</f>
        <v>56</v>
      </c>
      <c r="D57" s="9" t="str">
        <f>IF('Unit Sales'!D65&lt;&gt;"",'Unit Sales'!D65,"")</f>
        <v/>
      </c>
      <c r="E57" s="9" t="str">
        <f>IF('Unit Sales'!J65&lt;&gt;"",'Unit Sales'!J65,"")</f>
        <v/>
      </c>
      <c r="F57" s="9" t="str">
        <f>IF('Unit Sales'!G65&lt;&gt;"",'Unit Sales'!G65,"")</f>
        <v/>
      </c>
      <c r="G57" s="9" t="str">
        <f>IF('Unit Sales'!H65&lt;&gt;"",'Unit Sales'!H65,"")</f>
        <v/>
      </c>
      <c r="H57" s="9" t="str">
        <f>IF('Unit Sales'!C65&lt;&gt;"",'Unit Sales'!C65,"")</f>
        <v/>
      </c>
      <c r="I57" s="293" t="str">
        <f>IF('Unit Sales'!M65&lt;&gt;"",'Unit Sales'!M65,"")</f>
        <v/>
      </c>
      <c r="J57" s="9" t="str">
        <f>IF('Unit Sales'!I65&lt;&gt;"",'Unit Sales'!I65,"")</f>
        <v/>
      </c>
      <c r="K57" s="295"/>
      <c r="L57" s="295"/>
      <c r="M57" s="293">
        <f t="shared" si="1"/>
        <v>0</v>
      </c>
      <c r="N57" s="293">
        <f>IFERROR(I57*'Monthly cashflow'!$C$29*1.23,)</f>
        <v>0</v>
      </c>
      <c r="O57" s="293">
        <f>IFERROR(I57*'Monthly cashflow'!$C$30*1.23,)</f>
        <v>0</v>
      </c>
      <c r="P57" s="293">
        <f t="shared" si="0"/>
        <v>0</v>
      </c>
      <c r="Q57" s="294" t="str">
        <f>'Unit Sales'!R65</f>
        <v/>
      </c>
      <c r="R57" s="294">
        <f>'Unit Sales'!N65</f>
        <v>0</v>
      </c>
    </row>
    <row r="58" spans="1:18" x14ac:dyDescent="0.3">
      <c r="A58" s="336" t="s">
        <v>857</v>
      </c>
      <c r="B58" s="9">
        <f t="shared" si="2"/>
        <v>0</v>
      </c>
      <c r="C58" s="337" t="str">
        <f>IF('Unit Sales'!B66&lt;&gt;"",'Unit Sales'!B66,A58)</f>
        <v>57</v>
      </c>
      <c r="D58" s="9" t="str">
        <f>IF('Unit Sales'!D66&lt;&gt;"",'Unit Sales'!D66,"")</f>
        <v/>
      </c>
      <c r="E58" s="9" t="str">
        <f>IF('Unit Sales'!J66&lt;&gt;"",'Unit Sales'!J66,"")</f>
        <v/>
      </c>
      <c r="F58" s="9" t="str">
        <f>IF('Unit Sales'!G66&lt;&gt;"",'Unit Sales'!G66,"")</f>
        <v/>
      </c>
      <c r="G58" s="9" t="str">
        <f>IF('Unit Sales'!H66&lt;&gt;"",'Unit Sales'!H66,"")</f>
        <v/>
      </c>
      <c r="H58" s="9" t="str">
        <f>IF('Unit Sales'!C66&lt;&gt;"",'Unit Sales'!C66,"")</f>
        <v/>
      </c>
      <c r="I58" s="293" t="str">
        <f>IF('Unit Sales'!M66&lt;&gt;"",'Unit Sales'!M66,"")</f>
        <v/>
      </c>
      <c r="J58" s="9" t="str">
        <f>IF('Unit Sales'!I66&lt;&gt;"",'Unit Sales'!I66,"")</f>
        <v/>
      </c>
      <c r="K58" s="295"/>
      <c r="L58" s="295"/>
      <c r="M58" s="293">
        <f t="shared" si="1"/>
        <v>0</v>
      </c>
      <c r="N58" s="293">
        <f>IFERROR(I58*'Monthly cashflow'!$C$29*1.23,)</f>
        <v>0</v>
      </c>
      <c r="O58" s="293">
        <f>IFERROR(I58*'Monthly cashflow'!$C$30*1.23,)</f>
        <v>0</v>
      </c>
      <c r="P58" s="293">
        <f t="shared" si="0"/>
        <v>0</v>
      </c>
      <c r="Q58" s="294" t="str">
        <f>'Unit Sales'!R66</f>
        <v/>
      </c>
      <c r="R58" s="294">
        <f>'Unit Sales'!N66</f>
        <v>0</v>
      </c>
    </row>
    <row r="59" spans="1:18" x14ac:dyDescent="0.3">
      <c r="A59" s="336" t="s">
        <v>858</v>
      </c>
      <c r="B59" s="9">
        <f t="shared" si="2"/>
        <v>0</v>
      </c>
      <c r="C59" s="337" t="str">
        <f>IF('Unit Sales'!B67&lt;&gt;"",'Unit Sales'!B67,A59)</f>
        <v>58</v>
      </c>
      <c r="D59" s="9" t="str">
        <f>IF('Unit Sales'!D67&lt;&gt;"",'Unit Sales'!D67,"")</f>
        <v/>
      </c>
      <c r="E59" s="9" t="str">
        <f>IF('Unit Sales'!J67&lt;&gt;"",'Unit Sales'!J67,"")</f>
        <v/>
      </c>
      <c r="F59" s="9" t="str">
        <f>IF('Unit Sales'!G67&lt;&gt;"",'Unit Sales'!G67,"")</f>
        <v/>
      </c>
      <c r="G59" s="9" t="str">
        <f>IF('Unit Sales'!H67&lt;&gt;"",'Unit Sales'!H67,"")</f>
        <v/>
      </c>
      <c r="H59" s="9" t="str">
        <f>IF('Unit Sales'!C67&lt;&gt;"",'Unit Sales'!C67,"")</f>
        <v/>
      </c>
      <c r="I59" s="293" t="str">
        <f>IF('Unit Sales'!M67&lt;&gt;"",'Unit Sales'!M67,"")</f>
        <v/>
      </c>
      <c r="J59" s="9" t="str">
        <f>IF('Unit Sales'!I67&lt;&gt;"",'Unit Sales'!I67,"")</f>
        <v/>
      </c>
      <c r="K59" s="295"/>
      <c r="L59" s="295"/>
      <c r="M59" s="293">
        <f t="shared" si="1"/>
        <v>0</v>
      </c>
      <c r="N59" s="293">
        <f>IFERROR(I59*'Monthly cashflow'!$C$29*1.23,)</f>
        <v>0</v>
      </c>
      <c r="O59" s="293">
        <f>IFERROR(I59*'Monthly cashflow'!$C$30*1.23,)</f>
        <v>0</v>
      </c>
      <c r="P59" s="293">
        <f t="shared" si="0"/>
        <v>0</v>
      </c>
      <c r="Q59" s="294" t="str">
        <f>'Unit Sales'!R67</f>
        <v/>
      </c>
      <c r="R59" s="294">
        <f>'Unit Sales'!N67</f>
        <v>0</v>
      </c>
    </row>
    <row r="60" spans="1:18" x14ac:dyDescent="0.3">
      <c r="A60" s="336" t="s">
        <v>859</v>
      </c>
      <c r="B60" s="9">
        <f t="shared" si="2"/>
        <v>0</v>
      </c>
      <c r="C60" s="337" t="str">
        <f>IF('Unit Sales'!B68&lt;&gt;"",'Unit Sales'!B68,A60)</f>
        <v>59</v>
      </c>
      <c r="D60" s="9" t="str">
        <f>IF('Unit Sales'!D68&lt;&gt;"",'Unit Sales'!D68,"")</f>
        <v/>
      </c>
      <c r="E60" s="9" t="str">
        <f>IF('Unit Sales'!J68&lt;&gt;"",'Unit Sales'!J68,"")</f>
        <v/>
      </c>
      <c r="F60" s="9" t="str">
        <f>IF('Unit Sales'!G68&lt;&gt;"",'Unit Sales'!G68,"")</f>
        <v/>
      </c>
      <c r="G60" s="9" t="str">
        <f>IF('Unit Sales'!H68&lt;&gt;"",'Unit Sales'!H68,"")</f>
        <v/>
      </c>
      <c r="H60" s="9" t="str">
        <f>IF('Unit Sales'!C68&lt;&gt;"",'Unit Sales'!C68,"")</f>
        <v/>
      </c>
      <c r="I60" s="293" t="str">
        <f>IF('Unit Sales'!M68&lt;&gt;"",'Unit Sales'!M68,"")</f>
        <v/>
      </c>
      <c r="J60" s="9" t="str">
        <f>IF('Unit Sales'!I68&lt;&gt;"",'Unit Sales'!I68,"")</f>
        <v/>
      </c>
      <c r="K60" s="295"/>
      <c r="L60" s="295"/>
      <c r="M60" s="293">
        <f t="shared" si="1"/>
        <v>0</v>
      </c>
      <c r="N60" s="293">
        <f>IFERROR(I60*'Monthly cashflow'!$C$29*1.23,)</f>
        <v>0</v>
      </c>
      <c r="O60" s="293">
        <f>IFERROR(I60*'Monthly cashflow'!$C$30*1.23,)</f>
        <v>0</v>
      </c>
      <c r="P60" s="293">
        <f t="shared" si="0"/>
        <v>0</v>
      </c>
      <c r="Q60" s="294" t="str">
        <f>'Unit Sales'!R68</f>
        <v/>
      </c>
      <c r="R60" s="294">
        <f>'Unit Sales'!N68</f>
        <v>0</v>
      </c>
    </row>
    <row r="61" spans="1:18" x14ac:dyDescent="0.3">
      <c r="A61" s="336" t="s">
        <v>860</v>
      </c>
      <c r="B61" s="9">
        <f t="shared" si="2"/>
        <v>0</v>
      </c>
      <c r="C61" s="337" t="str">
        <f>IF('Unit Sales'!B69&lt;&gt;"",'Unit Sales'!B69,A61)</f>
        <v>60</v>
      </c>
      <c r="D61" s="9" t="str">
        <f>IF('Unit Sales'!D69&lt;&gt;"",'Unit Sales'!D69,"")</f>
        <v/>
      </c>
      <c r="E61" s="9" t="str">
        <f>IF('Unit Sales'!J69&lt;&gt;"",'Unit Sales'!J69,"")</f>
        <v/>
      </c>
      <c r="F61" s="9" t="str">
        <f>IF('Unit Sales'!G69&lt;&gt;"",'Unit Sales'!G69,"")</f>
        <v/>
      </c>
      <c r="G61" s="9" t="str">
        <f>IF('Unit Sales'!H69&lt;&gt;"",'Unit Sales'!H69,"")</f>
        <v/>
      </c>
      <c r="H61" s="9" t="str">
        <f>IF('Unit Sales'!C69&lt;&gt;"",'Unit Sales'!C69,"")</f>
        <v/>
      </c>
      <c r="I61" s="293" t="str">
        <f>IF('Unit Sales'!M69&lt;&gt;"",'Unit Sales'!M69,"")</f>
        <v/>
      </c>
      <c r="J61" s="9" t="str">
        <f>IF('Unit Sales'!I69&lt;&gt;"",'Unit Sales'!I69,"")</f>
        <v/>
      </c>
      <c r="K61" s="295"/>
      <c r="L61" s="295"/>
      <c r="M61" s="293">
        <f t="shared" si="1"/>
        <v>0</v>
      </c>
      <c r="N61" s="293">
        <f>IFERROR(I61*'Monthly cashflow'!$C$29*1.23,)</f>
        <v>0</v>
      </c>
      <c r="O61" s="293">
        <f>IFERROR(I61*'Monthly cashflow'!$C$30*1.23,)</f>
        <v>0</v>
      </c>
      <c r="P61" s="293">
        <f t="shared" si="0"/>
        <v>0</v>
      </c>
      <c r="Q61" s="294" t="str">
        <f>'Unit Sales'!R69</f>
        <v/>
      </c>
      <c r="R61" s="294">
        <f>'Unit Sales'!N69</f>
        <v>0</v>
      </c>
    </row>
    <row r="62" spans="1:18" x14ac:dyDescent="0.3">
      <c r="A62" s="336" t="s">
        <v>861</v>
      </c>
      <c r="B62" s="9">
        <f t="shared" si="2"/>
        <v>0</v>
      </c>
      <c r="C62" s="337" t="str">
        <f>IF('Unit Sales'!B70&lt;&gt;"",'Unit Sales'!B70,A62)</f>
        <v>61</v>
      </c>
      <c r="D62" s="9" t="str">
        <f>IF('Unit Sales'!D70&lt;&gt;"",'Unit Sales'!D70,"")</f>
        <v/>
      </c>
      <c r="E62" s="9" t="str">
        <f>IF('Unit Sales'!J70&lt;&gt;"",'Unit Sales'!J70,"")</f>
        <v/>
      </c>
      <c r="F62" s="9" t="str">
        <f>IF('Unit Sales'!G70&lt;&gt;"",'Unit Sales'!G70,"")</f>
        <v/>
      </c>
      <c r="G62" s="9" t="str">
        <f>IF('Unit Sales'!H70&lt;&gt;"",'Unit Sales'!H70,"")</f>
        <v/>
      </c>
      <c r="H62" s="9" t="str">
        <f>IF('Unit Sales'!C70&lt;&gt;"",'Unit Sales'!C70,"")</f>
        <v/>
      </c>
      <c r="I62" s="293" t="str">
        <f>IF('Unit Sales'!M70&lt;&gt;"",'Unit Sales'!M70,"")</f>
        <v/>
      </c>
      <c r="J62" s="9" t="str">
        <f>IF('Unit Sales'!I70&lt;&gt;"",'Unit Sales'!I70,"")</f>
        <v/>
      </c>
      <c r="K62" s="295"/>
      <c r="L62" s="295"/>
      <c r="M62" s="293">
        <f t="shared" si="1"/>
        <v>0</v>
      </c>
      <c r="N62" s="293">
        <f>IFERROR(I62*'Monthly cashflow'!$C$29*1.23,)</f>
        <v>0</v>
      </c>
      <c r="O62" s="293">
        <f>IFERROR(I62*'Monthly cashflow'!$C$30*1.23,)</f>
        <v>0</v>
      </c>
      <c r="P62" s="293">
        <f t="shared" si="0"/>
        <v>0</v>
      </c>
      <c r="Q62" s="294" t="str">
        <f>'Unit Sales'!R70</f>
        <v/>
      </c>
      <c r="R62" s="294">
        <f>'Unit Sales'!N70</f>
        <v>0</v>
      </c>
    </row>
    <row r="63" spans="1:18" x14ac:dyDescent="0.3">
      <c r="A63" s="336" t="s">
        <v>862</v>
      </c>
      <c r="B63" s="9">
        <f t="shared" si="2"/>
        <v>0</v>
      </c>
      <c r="C63" s="337" t="str">
        <f>IF('Unit Sales'!B71&lt;&gt;"",'Unit Sales'!B71,A63)</f>
        <v>62</v>
      </c>
      <c r="D63" s="9" t="str">
        <f>IF('Unit Sales'!D71&lt;&gt;"",'Unit Sales'!D71,"")</f>
        <v/>
      </c>
      <c r="E63" s="9" t="str">
        <f>IF('Unit Sales'!J71&lt;&gt;"",'Unit Sales'!J71,"")</f>
        <v/>
      </c>
      <c r="F63" s="9" t="str">
        <f>IF('Unit Sales'!G71&lt;&gt;"",'Unit Sales'!G71,"")</f>
        <v/>
      </c>
      <c r="G63" s="9" t="str">
        <f>IF('Unit Sales'!H71&lt;&gt;"",'Unit Sales'!H71,"")</f>
        <v/>
      </c>
      <c r="H63" s="9" t="str">
        <f>IF('Unit Sales'!C71&lt;&gt;"",'Unit Sales'!C71,"")</f>
        <v/>
      </c>
      <c r="I63" s="293" t="str">
        <f>IF('Unit Sales'!M71&lt;&gt;"",'Unit Sales'!M71,"")</f>
        <v/>
      </c>
      <c r="J63" s="9" t="str">
        <f>IF('Unit Sales'!I71&lt;&gt;"",'Unit Sales'!I71,"")</f>
        <v/>
      </c>
      <c r="K63" s="295"/>
      <c r="L63" s="295"/>
      <c r="M63" s="293">
        <f t="shared" si="1"/>
        <v>0</v>
      </c>
      <c r="N63" s="293">
        <f>IFERROR(I63*'Monthly cashflow'!$C$29*1.23,)</f>
        <v>0</v>
      </c>
      <c r="O63" s="293">
        <f>IFERROR(I63*'Monthly cashflow'!$C$30*1.23,)</f>
        <v>0</v>
      </c>
      <c r="P63" s="293">
        <f t="shared" si="0"/>
        <v>0</v>
      </c>
      <c r="Q63" s="294" t="str">
        <f>'Unit Sales'!R71</f>
        <v/>
      </c>
      <c r="R63" s="294">
        <f>'Unit Sales'!N71</f>
        <v>0</v>
      </c>
    </row>
    <row r="64" spans="1:18" x14ac:dyDescent="0.3">
      <c r="A64" s="336" t="s">
        <v>863</v>
      </c>
      <c r="B64" s="9">
        <f t="shared" si="2"/>
        <v>0</v>
      </c>
      <c r="C64" s="337" t="str">
        <f>IF('Unit Sales'!B72&lt;&gt;"",'Unit Sales'!B72,A64)</f>
        <v>63</v>
      </c>
      <c r="D64" s="9" t="str">
        <f>IF('Unit Sales'!D72&lt;&gt;"",'Unit Sales'!D72,"")</f>
        <v/>
      </c>
      <c r="E64" s="9" t="str">
        <f>IF('Unit Sales'!J72&lt;&gt;"",'Unit Sales'!J72,"")</f>
        <v/>
      </c>
      <c r="F64" s="9" t="str">
        <f>IF('Unit Sales'!G72&lt;&gt;"",'Unit Sales'!G72,"")</f>
        <v/>
      </c>
      <c r="G64" s="9" t="str">
        <f>IF('Unit Sales'!H72&lt;&gt;"",'Unit Sales'!H72,"")</f>
        <v/>
      </c>
      <c r="H64" s="9" t="str">
        <f>IF('Unit Sales'!C72&lt;&gt;"",'Unit Sales'!C72,"")</f>
        <v/>
      </c>
      <c r="I64" s="293" t="str">
        <f>IF('Unit Sales'!M72&lt;&gt;"",'Unit Sales'!M72,"")</f>
        <v/>
      </c>
      <c r="J64" s="9" t="str">
        <f>IF('Unit Sales'!I72&lt;&gt;"",'Unit Sales'!I72,"")</f>
        <v/>
      </c>
      <c r="K64" s="295"/>
      <c r="L64" s="295"/>
      <c r="M64" s="293">
        <f t="shared" si="1"/>
        <v>0</v>
      </c>
      <c r="N64" s="293">
        <f>IFERROR(I64*'Monthly cashflow'!$C$29*1.23,)</f>
        <v>0</v>
      </c>
      <c r="O64" s="293">
        <f>IFERROR(I64*'Monthly cashflow'!$C$30*1.23,)</f>
        <v>0</v>
      </c>
      <c r="P64" s="293">
        <f t="shared" si="0"/>
        <v>0</v>
      </c>
      <c r="Q64" s="294" t="str">
        <f>'Unit Sales'!R72</f>
        <v/>
      </c>
      <c r="R64" s="294">
        <f>'Unit Sales'!N72</f>
        <v>0</v>
      </c>
    </row>
    <row r="65" spans="1:18" x14ac:dyDescent="0.3">
      <c r="A65" s="336" t="s">
        <v>864</v>
      </c>
      <c r="B65" s="9">
        <f t="shared" si="2"/>
        <v>0</v>
      </c>
      <c r="C65" s="337" t="str">
        <f>IF('Unit Sales'!B73&lt;&gt;"",'Unit Sales'!B73,A65)</f>
        <v>64</v>
      </c>
      <c r="D65" s="9" t="str">
        <f>IF('Unit Sales'!D73&lt;&gt;"",'Unit Sales'!D73,"")</f>
        <v/>
      </c>
      <c r="E65" s="9" t="str">
        <f>IF('Unit Sales'!J73&lt;&gt;"",'Unit Sales'!J73,"")</f>
        <v/>
      </c>
      <c r="F65" s="9" t="str">
        <f>IF('Unit Sales'!G73&lt;&gt;"",'Unit Sales'!G73,"")</f>
        <v/>
      </c>
      <c r="G65" s="9" t="str">
        <f>IF('Unit Sales'!H73&lt;&gt;"",'Unit Sales'!H73,"")</f>
        <v/>
      </c>
      <c r="H65" s="9" t="str">
        <f>IF('Unit Sales'!C73&lt;&gt;"",'Unit Sales'!C73,"")</f>
        <v/>
      </c>
      <c r="I65" s="293" t="str">
        <f>IF('Unit Sales'!M73&lt;&gt;"",'Unit Sales'!M73,"")</f>
        <v/>
      </c>
      <c r="J65" s="9" t="str">
        <f>IF('Unit Sales'!I73&lt;&gt;"",'Unit Sales'!I73,"")</f>
        <v/>
      </c>
      <c r="K65" s="295"/>
      <c r="L65" s="295"/>
      <c r="M65" s="293">
        <f t="shared" si="1"/>
        <v>0</v>
      </c>
      <c r="N65" s="293">
        <f>IFERROR(I65*'Monthly cashflow'!$C$29*1.23,)</f>
        <v>0</v>
      </c>
      <c r="O65" s="293">
        <f>IFERROR(I65*'Monthly cashflow'!$C$30*1.23,)</f>
        <v>0</v>
      </c>
      <c r="P65" s="293">
        <f t="shared" si="0"/>
        <v>0</v>
      </c>
      <c r="Q65" s="294" t="str">
        <f>'Unit Sales'!R73</f>
        <v/>
      </c>
      <c r="R65" s="294">
        <f>'Unit Sales'!N73</f>
        <v>0</v>
      </c>
    </row>
    <row r="66" spans="1:18" x14ac:dyDescent="0.3">
      <c r="A66" s="336" t="s">
        <v>865</v>
      </c>
      <c r="B66" s="9">
        <f t="shared" si="2"/>
        <v>0</v>
      </c>
      <c r="C66" s="337" t="str">
        <f>IF('Unit Sales'!B74&lt;&gt;"",'Unit Sales'!B74,A66)</f>
        <v>65</v>
      </c>
      <c r="D66" s="9" t="str">
        <f>IF('Unit Sales'!D74&lt;&gt;"",'Unit Sales'!D74,"")</f>
        <v/>
      </c>
      <c r="E66" s="9" t="str">
        <f>IF('Unit Sales'!J74&lt;&gt;"",'Unit Sales'!J74,"")</f>
        <v/>
      </c>
      <c r="F66" s="9" t="str">
        <f>IF('Unit Sales'!G74&lt;&gt;"",'Unit Sales'!G74,"")</f>
        <v/>
      </c>
      <c r="G66" s="9" t="str">
        <f>IF('Unit Sales'!H74&lt;&gt;"",'Unit Sales'!H74,"")</f>
        <v/>
      </c>
      <c r="H66" s="9" t="str">
        <f>IF('Unit Sales'!C74&lt;&gt;"",'Unit Sales'!C74,"")</f>
        <v/>
      </c>
      <c r="I66" s="293" t="str">
        <f>IF('Unit Sales'!M74&lt;&gt;"",'Unit Sales'!M74,"")</f>
        <v/>
      </c>
      <c r="J66" s="9" t="str">
        <f>IF('Unit Sales'!I74&lt;&gt;"",'Unit Sales'!I74,"")</f>
        <v/>
      </c>
      <c r="K66" s="295"/>
      <c r="L66" s="295"/>
      <c r="M66" s="293">
        <f t="shared" si="1"/>
        <v>0</v>
      </c>
      <c r="N66" s="293">
        <f>IFERROR(I66*'Monthly cashflow'!$C$29*1.23,)</f>
        <v>0</v>
      </c>
      <c r="O66" s="293">
        <f>IFERROR(I66*'Monthly cashflow'!$C$30*1.23,)</f>
        <v>0</v>
      </c>
      <c r="P66" s="293">
        <f t="shared" ref="P66:P129" si="3">IFERROR(I66-M66-N66-O66,)</f>
        <v>0</v>
      </c>
      <c r="Q66" s="294" t="str">
        <f>'Unit Sales'!R74</f>
        <v/>
      </c>
      <c r="R66" s="294">
        <f>'Unit Sales'!N74</f>
        <v>0</v>
      </c>
    </row>
    <row r="67" spans="1:18" x14ac:dyDescent="0.3">
      <c r="A67" s="336" t="s">
        <v>866</v>
      </c>
      <c r="B67" s="9">
        <f t="shared" si="2"/>
        <v>0</v>
      </c>
      <c r="C67" s="337" t="str">
        <f>IF('Unit Sales'!B75&lt;&gt;"",'Unit Sales'!B75,A67)</f>
        <v>66</v>
      </c>
      <c r="D67" s="9" t="str">
        <f>IF('Unit Sales'!D75&lt;&gt;"",'Unit Sales'!D75,"")</f>
        <v/>
      </c>
      <c r="E67" s="9" t="str">
        <f>IF('Unit Sales'!J75&lt;&gt;"",'Unit Sales'!J75,"")</f>
        <v/>
      </c>
      <c r="F67" s="9" t="str">
        <f>IF('Unit Sales'!G75&lt;&gt;"",'Unit Sales'!G75,"")</f>
        <v/>
      </c>
      <c r="G67" s="9" t="str">
        <f>IF('Unit Sales'!H75&lt;&gt;"",'Unit Sales'!H75,"")</f>
        <v/>
      </c>
      <c r="H67" s="9" t="str">
        <f>IF('Unit Sales'!C75&lt;&gt;"",'Unit Sales'!C75,"")</f>
        <v/>
      </c>
      <c r="I67" s="293" t="str">
        <f>IF('Unit Sales'!M75&lt;&gt;"",'Unit Sales'!M75,"")</f>
        <v/>
      </c>
      <c r="J67" s="9" t="str">
        <f>IF('Unit Sales'!I75&lt;&gt;"",'Unit Sales'!I75,"")</f>
        <v/>
      </c>
      <c r="K67" s="295"/>
      <c r="L67" s="295"/>
      <c r="M67" s="293">
        <f t="shared" ref="M67:M130" si="4">IFERROR(IF(D67="Apartment",(I67/1.09)*0.09,(I67/1.135)*0.135),0)</f>
        <v>0</v>
      </c>
      <c r="N67" s="293">
        <f>IFERROR(I67*'Monthly cashflow'!$C$29*1.23,)</f>
        <v>0</v>
      </c>
      <c r="O67" s="293">
        <f>IFERROR(I67*'Monthly cashflow'!$C$30*1.23,)</f>
        <v>0</v>
      </c>
      <c r="P67" s="293">
        <f t="shared" si="3"/>
        <v>0</v>
      </c>
      <c r="Q67" s="294" t="str">
        <f>'Unit Sales'!R75</f>
        <v/>
      </c>
      <c r="R67" s="294">
        <f>'Unit Sales'!N75</f>
        <v>0</v>
      </c>
    </row>
    <row r="68" spans="1:18" x14ac:dyDescent="0.3">
      <c r="A68" s="336" t="s">
        <v>867</v>
      </c>
      <c r="B68" s="9">
        <f t="shared" ref="B68:B131" si="5">$B$2</f>
        <v>0</v>
      </c>
      <c r="C68" s="337" t="str">
        <f>IF('Unit Sales'!B76&lt;&gt;"",'Unit Sales'!B76,A68)</f>
        <v>67</v>
      </c>
      <c r="D68" s="9" t="str">
        <f>IF('Unit Sales'!D76&lt;&gt;"",'Unit Sales'!D76,"")</f>
        <v/>
      </c>
      <c r="E68" s="9" t="str">
        <f>IF('Unit Sales'!J76&lt;&gt;"",'Unit Sales'!J76,"")</f>
        <v/>
      </c>
      <c r="F68" s="9" t="str">
        <f>IF('Unit Sales'!G76&lt;&gt;"",'Unit Sales'!G76,"")</f>
        <v/>
      </c>
      <c r="G68" s="9" t="str">
        <f>IF('Unit Sales'!H76&lt;&gt;"",'Unit Sales'!H76,"")</f>
        <v/>
      </c>
      <c r="H68" s="9" t="str">
        <f>IF('Unit Sales'!C76&lt;&gt;"",'Unit Sales'!C76,"")</f>
        <v/>
      </c>
      <c r="I68" s="293" t="str">
        <f>IF('Unit Sales'!M76&lt;&gt;"",'Unit Sales'!M76,"")</f>
        <v/>
      </c>
      <c r="J68" s="9" t="str">
        <f>IF('Unit Sales'!I76&lt;&gt;"",'Unit Sales'!I76,"")</f>
        <v/>
      </c>
      <c r="K68" s="295"/>
      <c r="L68" s="295"/>
      <c r="M68" s="293">
        <f t="shared" si="4"/>
        <v>0</v>
      </c>
      <c r="N68" s="293">
        <f>IFERROR(I68*'Monthly cashflow'!$C$29*1.23,)</f>
        <v>0</v>
      </c>
      <c r="O68" s="293">
        <f>IFERROR(I68*'Monthly cashflow'!$C$30*1.23,)</f>
        <v>0</v>
      </c>
      <c r="P68" s="293">
        <f t="shared" si="3"/>
        <v>0</v>
      </c>
      <c r="Q68" s="294" t="str">
        <f>'Unit Sales'!R76</f>
        <v/>
      </c>
      <c r="R68" s="294">
        <f>'Unit Sales'!N76</f>
        <v>0</v>
      </c>
    </row>
    <row r="69" spans="1:18" x14ac:dyDescent="0.3">
      <c r="A69" s="336" t="s">
        <v>868</v>
      </c>
      <c r="B69" s="9">
        <f t="shared" si="5"/>
        <v>0</v>
      </c>
      <c r="C69" s="337" t="str">
        <f>IF('Unit Sales'!B77&lt;&gt;"",'Unit Sales'!B77,A69)</f>
        <v>68</v>
      </c>
      <c r="D69" s="9" t="str">
        <f>IF('Unit Sales'!D77&lt;&gt;"",'Unit Sales'!D77,"")</f>
        <v/>
      </c>
      <c r="E69" s="9" t="str">
        <f>IF('Unit Sales'!J77&lt;&gt;"",'Unit Sales'!J77,"")</f>
        <v/>
      </c>
      <c r="F69" s="9" t="str">
        <f>IF('Unit Sales'!G77&lt;&gt;"",'Unit Sales'!G77,"")</f>
        <v/>
      </c>
      <c r="G69" s="9" t="str">
        <f>IF('Unit Sales'!H77&lt;&gt;"",'Unit Sales'!H77,"")</f>
        <v/>
      </c>
      <c r="H69" s="9" t="str">
        <f>IF('Unit Sales'!C77&lt;&gt;"",'Unit Sales'!C77,"")</f>
        <v/>
      </c>
      <c r="I69" s="293" t="str">
        <f>IF('Unit Sales'!M77&lt;&gt;"",'Unit Sales'!M77,"")</f>
        <v/>
      </c>
      <c r="J69" s="9" t="str">
        <f>IF('Unit Sales'!I77&lt;&gt;"",'Unit Sales'!I77,"")</f>
        <v/>
      </c>
      <c r="K69" s="295"/>
      <c r="L69" s="295"/>
      <c r="M69" s="293">
        <f t="shared" si="4"/>
        <v>0</v>
      </c>
      <c r="N69" s="293">
        <f>IFERROR(I69*'Monthly cashflow'!$C$29*1.23,)</f>
        <v>0</v>
      </c>
      <c r="O69" s="293">
        <f>IFERROR(I69*'Monthly cashflow'!$C$30*1.23,)</f>
        <v>0</v>
      </c>
      <c r="P69" s="293">
        <f t="shared" si="3"/>
        <v>0</v>
      </c>
      <c r="Q69" s="294" t="str">
        <f>'Unit Sales'!R77</f>
        <v/>
      </c>
      <c r="R69" s="294">
        <f>'Unit Sales'!N77</f>
        <v>0</v>
      </c>
    </row>
    <row r="70" spans="1:18" x14ac:dyDescent="0.3">
      <c r="A70" s="336" t="s">
        <v>869</v>
      </c>
      <c r="B70" s="9">
        <f t="shared" si="5"/>
        <v>0</v>
      </c>
      <c r="C70" s="337" t="str">
        <f>IF('Unit Sales'!B78&lt;&gt;"",'Unit Sales'!B78,A70)</f>
        <v>69</v>
      </c>
      <c r="D70" s="9" t="str">
        <f>IF('Unit Sales'!D78&lt;&gt;"",'Unit Sales'!D78,"")</f>
        <v/>
      </c>
      <c r="E70" s="9" t="str">
        <f>IF('Unit Sales'!J78&lt;&gt;"",'Unit Sales'!J78,"")</f>
        <v/>
      </c>
      <c r="F70" s="9" t="str">
        <f>IF('Unit Sales'!G78&lt;&gt;"",'Unit Sales'!G78,"")</f>
        <v/>
      </c>
      <c r="G70" s="9" t="str">
        <f>IF('Unit Sales'!H78&lt;&gt;"",'Unit Sales'!H78,"")</f>
        <v/>
      </c>
      <c r="H70" s="9" t="str">
        <f>IF('Unit Sales'!C78&lt;&gt;"",'Unit Sales'!C78,"")</f>
        <v/>
      </c>
      <c r="I70" s="293" t="str">
        <f>IF('Unit Sales'!M78&lt;&gt;"",'Unit Sales'!M78,"")</f>
        <v/>
      </c>
      <c r="J70" s="9" t="str">
        <f>IF('Unit Sales'!I78&lt;&gt;"",'Unit Sales'!I78,"")</f>
        <v/>
      </c>
      <c r="K70" s="295"/>
      <c r="L70" s="295"/>
      <c r="M70" s="293">
        <f t="shared" si="4"/>
        <v>0</v>
      </c>
      <c r="N70" s="293">
        <f>IFERROR(I70*'Monthly cashflow'!$C$29*1.23,)</f>
        <v>0</v>
      </c>
      <c r="O70" s="293">
        <f>IFERROR(I70*'Monthly cashflow'!$C$30*1.23,)</f>
        <v>0</v>
      </c>
      <c r="P70" s="293">
        <f t="shared" si="3"/>
        <v>0</v>
      </c>
      <c r="Q70" s="294" t="str">
        <f>'Unit Sales'!R78</f>
        <v/>
      </c>
      <c r="R70" s="294">
        <f>'Unit Sales'!N78</f>
        <v>0</v>
      </c>
    </row>
    <row r="71" spans="1:18" x14ac:dyDescent="0.3">
      <c r="A71" s="336" t="s">
        <v>870</v>
      </c>
      <c r="B71" s="9">
        <f t="shared" si="5"/>
        <v>0</v>
      </c>
      <c r="C71" s="337" t="str">
        <f>IF('Unit Sales'!B79&lt;&gt;"",'Unit Sales'!B79,A71)</f>
        <v>70</v>
      </c>
      <c r="D71" s="9" t="str">
        <f>IF('Unit Sales'!D79&lt;&gt;"",'Unit Sales'!D79,"")</f>
        <v/>
      </c>
      <c r="E71" s="9" t="str">
        <f>IF('Unit Sales'!J79&lt;&gt;"",'Unit Sales'!J79,"")</f>
        <v/>
      </c>
      <c r="F71" s="9" t="str">
        <f>IF('Unit Sales'!G79&lt;&gt;"",'Unit Sales'!G79,"")</f>
        <v/>
      </c>
      <c r="G71" s="9" t="str">
        <f>IF('Unit Sales'!H79&lt;&gt;"",'Unit Sales'!H79,"")</f>
        <v/>
      </c>
      <c r="H71" s="9" t="str">
        <f>IF('Unit Sales'!C79&lt;&gt;"",'Unit Sales'!C79,"")</f>
        <v/>
      </c>
      <c r="I71" s="293" t="str">
        <f>IF('Unit Sales'!M79&lt;&gt;"",'Unit Sales'!M79,"")</f>
        <v/>
      </c>
      <c r="J71" s="9" t="str">
        <f>IF('Unit Sales'!I79&lt;&gt;"",'Unit Sales'!I79,"")</f>
        <v/>
      </c>
      <c r="K71" s="295"/>
      <c r="L71" s="295"/>
      <c r="M71" s="293">
        <f t="shared" si="4"/>
        <v>0</v>
      </c>
      <c r="N71" s="293">
        <f>IFERROR(I71*'Monthly cashflow'!$C$29*1.23,)</f>
        <v>0</v>
      </c>
      <c r="O71" s="293">
        <f>IFERROR(I71*'Monthly cashflow'!$C$30*1.23,)</f>
        <v>0</v>
      </c>
      <c r="P71" s="293">
        <f t="shared" si="3"/>
        <v>0</v>
      </c>
      <c r="Q71" s="294" t="str">
        <f>'Unit Sales'!R79</f>
        <v/>
      </c>
      <c r="R71" s="294">
        <f>'Unit Sales'!N79</f>
        <v>0</v>
      </c>
    </row>
    <row r="72" spans="1:18" x14ac:dyDescent="0.3">
      <c r="A72" s="336" t="s">
        <v>871</v>
      </c>
      <c r="B72" s="9">
        <f t="shared" si="5"/>
        <v>0</v>
      </c>
      <c r="C72" s="337" t="str">
        <f>IF('Unit Sales'!B80&lt;&gt;"",'Unit Sales'!B80,A72)</f>
        <v>71</v>
      </c>
      <c r="D72" s="9" t="str">
        <f>IF('Unit Sales'!D80&lt;&gt;"",'Unit Sales'!D80,"")</f>
        <v/>
      </c>
      <c r="E72" s="9" t="str">
        <f>IF('Unit Sales'!J80&lt;&gt;"",'Unit Sales'!J80,"")</f>
        <v/>
      </c>
      <c r="F72" s="9" t="str">
        <f>IF('Unit Sales'!G80&lt;&gt;"",'Unit Sales'!G80,"")</f>
        <v/>
      </c>
      <c r="G72" s="9" t="str">
        <f>IF('Unit Sales'!H80&lt;&gt;"",'Unit Sales'!H80,"")</f>
        <v/>
      </c>
      <c r="H72" s="9" t="str">
        <f>IF('Unit Sales'!C80&lt;&gt;"",'Unit Sales'!C80,"")</f>
        <v/>
      </c>
      <c r="I72" s="293" t="str">
        <f>IF('Unit Sales'!M80&lt;&gt;"",'Unit Sales'!M80,"")</f>
        <v/>
      </c>
      <c r="J72" s="9" t="str">
        <f>IF('Unit Sales'!I80&lt;&gt;"",'Unit Sales'!I80,"")</f>
        <v/>
      </c>
      <c r="K72" s="295"/>
      <c r="L72" s="295"/>
      <c r="M72" s="293">
        <f t="shared" si="4"/>
        <v>0</v>
      </c>
      <c r="N72" s="293">
        <f>IFERROR(I72*'Monthly cashflow'!$C$29*1.23,)</f>
        <v>0</v>
      </c>
      <c r="O72" s="293">
        <f>IFERROR(I72*'Monthly cashflow'!$C$30*1.23,)</f>
        <v>0</v>
      </c>
      <c r="P72" s="293">
        <f t="shared" si="3"/>
        <v>0</v>
      </c>
      <c r="Q72" s="294" t="str">
        <f>'Unit Sales'!R80</f>
        <v/>
      </c>
      <c r="R72" s="294">
        <f>'Unit Sales'!N80</f>
        <v>0</v>
      </c>
    </row>
    <row r="73" spans="1:18" x14ac:dyDescent="0.3">
      <c r="A73" s="336" t="s">
        <v>872</v>
      </c>
      <c r="B73" s="9">
        <f t="shared" si="5"/>
        <v>0</v>
      </c>
      <c r="C73" s="337" t="str">
        <f>IF('Unit Sales'!B81&lt;&gt;"",'Unit Sales'!B81,A73)</f>
        <v>72</v>
      </c>
      <c r="D73" s="9" t="str">
        <f>IF('Unit Sales'!D81&lt;&gt;"",'Unit Sales'!D81,"")</f>
        <v/>
      </c>
      <c r="E73" s="9" t="str">
        <f>IF('Unit Sales'!J81&lt;&gt;"",'Unit Sales'!J81,"")</f>
        <v/>
      </c>
      <c r="F73" s="9" t="str">
        <f>IF('Unit Sales'!G81&lt;&gt;"",'Unit Sales'!G81,"")</f>
        <v/>
      </c>
      <c r="G73" s="9" t="str">
        <f>IF('Unit Sales'!H81&lt;&gt;"",'Unit Sales'!H81,"")</f>
        <v/>
      </c>
      <c r="H73" s="9" t="str">
        <f>IF('Unit Sales'!C81&lt;&gt;"",'Unit Sales'!C81,"")</f>
        <v/>
      </c>
      <c r="I73" s="293" t="str">
        <f>IF('Unit Sales'!M81&lt;&gt;"",'Unit Sales'!M81,"")</f>
        <v/>
      </c>
      <c r="J73" s="9" t="str">
        <f>IF('Unit Sales'!I81&lt;&gt;"",'Unit Sales'!I81,"")</f>
        <v/>
      </c>
      <c r="K73" s="295"/>
      <c r="L73" s="295"/>
      <c r="M73" s="293">
        <f t="shared" si="4"/>
        <v>0</v>
      </c>
      <c r="N73" s="293">
        <f>IFERROR(I73*'Monthly cashflow'!$C$29*1.23,)</f>
        <v>0</v>
      </c>
      <c r="O73" s="293">
        <f>IFERROR(I73*'Monthly cashflow'!$C$30*1.23,)</f>
        <v>0</v>
      </c>
      <c r="P73" s="293">
        <f t="shared" si="3"/>
        <v>0</v>
      </c>
      <c r="Q73" s="294" t="str">
        <f>'Unit Sales'!R81</f>
        <v/>
      </c>
      <c r="R73" s="294">
        <f>'Unit Sales'!N81</f>
        <v>0</v>
      </c>
    </row>
    <row r="74" spans="1:18" x14ac:dyDescent="0.3">
      <c r="A74" s="336" t="s">
        <v>873</v>
      </c>
      <c r="B74" s="9">
        <f t="shared" si="5"/>
        <v>0</v>
      </c>
      <c r="C74" s="337" t="str">
        <f>IF('Unit Sales'!B82&lt;&gt;"",'Unit Sales'!B82,A74)</f>
        <v>73</v>
      </c>
      <c r="D74" s="9" t="str">
        <f>IF('Unit Sales'!D82&lt;&gt;"",'Unit Sales'!D82,"")</f>
        <v/>
      </c>
      <c r="E74" s="9" t="str">
        <f>IF('Unit Sales'!J82&lt;&gt;"",'Unit Sales'!J82,"")</f>
        <v/>
      </c>
      <c r="F74" s="9" t="str">
        <f>IF('Unit Sales'!G82&lt;&gt;"",'Unit Sales'!G82,"")</f>
        <v/>
      </c>
      <c r="G74" s="9" t="str">
        <f>IF('Unit Sales'!H82&lt;&gt;"",'Unit Sales'!H82,"")</f>
        <v/>
      </c>
      <c r="H74" s="9" t="str">
        <f>IF('Unit Sales'!C82&lt;&gt;"",'Unit Sales'!C82,"")</f>
        <v/>
      </c>
      <c r="I74" s="293" t="str">
        <f>IF('Unit Sales'!M82&lt;&gt;"",'Unit Sales'!M82,"")</f>
        <v/>
      </c>
      <c r="J74" s="9" t="str">
        <f>IF('Unit Sales'!I82&lt;&gt;"",'Unit Sales'!I82,"")</f>
        <v/>
      </c>
      <c r="K74" s="295"/>
      <c r="L74" s="295"/>
      <c r="M74" s="293">
        <f t="shared" si="4"/>
        <v>0</v>
      </c>
      <c r="N74" s="293">
        <f>IFERROR(I74*'Monthly cashflow'!$C$29*1.23,)</f>
        <v>0</v>
      </c>
      <c r="O74" s="293">
        <f>IFERROR(I74*'Monthly cashflow'!$C$30*1.23,)</f>
        <v>0</v>
      </c>
      <c r="P74" s="293">
        <f t="shared" si="3"/>
        <v>0</v>
      </c>
      <c r="Q74" s="294" t="str">
        <f>'Unit Sales'!R82</f>
        <v/>
      </c>
      <c r="R74" s="294">
        <f>'Unit Sales'!N82</f>
        <v>0</v>
      </c>
    </row>
    <row r="75" spans="1:18" x14ac:dyDescent="0.3">
      <c r="A75" s="336" t="s">
        <v>874</v>
      </c>
      <c r="B75" s="9">
        <f t="shared" si="5"/>
        <v>0</v>
      </c>
      <c r="C75" s="337" t="str">
        <f>IF('Unit Sales'!B83&lt;&gt;"",'Unit Sales'!B83,A75)</f>
        <v>74</v>
      </c>
      <c r="D75" s="9" t="str">
        <f>IF('Unit Sales'!D83&lt;&gt;"",'Unit Sales'!D83,"")</f>
        <v/>
      </c>
      <c r="E75" s="9" t="str">
        <f>IF('Unit Sales'!J83&lt;&gt;"",'Unit Sales'!J83,"")</f>
        <v/>
      </c>
      <c r="F75" s="9" t="str">
        <f>IF('Unit Sales'!G83&lt;&gt;"",'Unit Sales'!G83,"")</f>
        <v/>
      </c>
      <c r="G75" s="9" t="str">
        <f>IF('Unit Sales'!H83&lt;&gt;"",'Unit Sales'!H83,"")</f>
        <v/>
      </c>
      <c r="H75" s="9" t="str">
        <f>IF('Unit Sales'!C83&lt;&gt;"",'Unit Sales'!C83,"")</f>
        <v/>
      </c>
      <c r="I75" s="293" t="str">
        <f>IF('Unit Sales'!M83&lt;&gt;"",'Unit Sales'!M83,"")</f>
        <v/>
      </c>
      <c r="J75" s="9" t="str">
        <f>IF('Unit Sales'!I83&lt;&gt;"",'Unit Sales'!I83,"")</f>
        <v/>
      </c>
      <c r="K75" s="295"/>
      <c r="L75" s="295"/>
      <c r="M75" s="293">
        <f t="shared" si="4"/>
        <v>0</v>
      </c>
      <c r="N75" s="293">
        <f>IFERROR(I75*'Monthly cashflow'!$C$29*1.23,)</f>
        <v>0</v>
      </c>
      <c r="O75" s="293">
        <f>IFERROR(I75*'Monthly cashflow'!$C$30*1.23,)</f>
        <v>0</v>
      </c>
      <c r="P75" s="293">
        <f t="shared" si="3"/>
        <v>0</v>
      </c>
      <c r="Q75" s="294" t="str">
        <f>'Unit Sales'!R83</f>
        <v/>
      </c>
      <c r="R75" s="294">
        <f>'Unit Sales'!N83</f>
        <v>0</v>
      </c>
    </row>
    <row r="76" spans="1:18" x14ac:dyDescent="0.3">
      <c r="A76" s="336" t="s">
        <v>875</v>
      </c>
      <c r="B76" s="9">
        <f t="shared" si="5"/>
        <v>0</v>
      </c>
      <c r="C76" s="337" t="str">
        <f>IF('Unit Sales'!B84&lt;&gt;"",'Unit Sales'!B84,A76)</f>
        <v>75</v>
      </c>
      <c r="D76" s="9" t="str">
        <f>IF('Unit Sales'!D84&lt;&gt;"",'Unit Sales'!D84,"")</f>
        <v/>
      </c>
      <c r="E76" s="9" t="str">
        <f>IF('Unit Sales'!J84&lt;&gt;"",'Unit Sales'!J84,"")</f>
        <v/>
      </c>
      <c r="F76" s="9" t="str">
        <f>IF('Unit Sales'!G84&lt;&gt;"",'Unit Sales'!G84,"")</f>
        <v/>
      </c>
      <c r="G76" s="9" t="str">
        <f>IF('Unit Sales'!H84&lt;&gt;"",'Unit Sales'!H84,"")</f>
        <v/>
      </c>
      <c r="H76" s="9" t="str">
        <f>IF('Unit Sales'!C84&lt;&gt;"",'Unit Sales'!C84,"")</f>
        <v/>
      </c>
      <c r="I76" s="293" t="str">
        <f>IF('Unit Sales'!M84&lt;&gt;"",'Unit Sales'!M84,"")</f>
        <v/>
      </c>
      <c r="J76" s="9" t="str">
        <f>IF('Unit Sales'!I84&lt;&gt;"",'Unit Sales'!I84,"")</f>
        <v/>
      </c>
      <c r="K76" s="295"/>
      <c r="L76" s="295"/>
      <c r="M76" s="293">
        <f t="shared" si="4"/>
        <v>0</v>
      </c>
      <c r="N76" s="293">
        <f>IFERROR(I76*'Monthly cashflow'!$C$29*1.23,)</f>
        <v>0</v>
      </c>
      <c r="O76" s="293">
        <f>IFERROR(I76*'Monthly cashflow'!$C$30*1.23,)</f>
        <v>0</v>
      </c>
      <c r="P76" s="293">
        <f t="shared" si="3"/>
        <v>0</v>
      </c>
      <c r="Q76" s="294" t="str">
        <f>'Unit Sales'!R84</f>
        <v/>
      </c>
      <c r="R76" s="294">
        <f>'Unit Sales'!N84</f>
        <v>0</v>
      </c>
    </row>
    <row r="77" spans="1:18" x14ac:dyDescent="0.3">
      <c r="A77" s="336" t="s">
        <v>876</v>
      </c>
      <c r="B77" s="9">
        <f t="shared" si="5"/>
        <v>0</v>
      </c>
      <c r="C77" s="337" t="str">
        <f>IF('Unit Sales'!B85&lt;&gt;"",'Unit Sales'!B85,A77)</f>
        <v>76</v>
      </c>
      <c r="D77" s="9" t="str">
        <f>IF('Unit Sales'!D85&lt;&gt;"",'Unit Sales'!D85,"")</f>
        <v/>
      </c>
      <c r="E77" s="9" t="str">
        <f>IF('Unit Sales'!J85&lt;&gt;"",'Unit Sales'!J85,"")</f>
        <v/>
      </c>
      <c r="F77" s="9" t="str">
        <f>IF('Unit Sales'!G85&lt;&gt;"",'Unit Sales'!G85,"")</f>
        <v/>
      </c>
      <c r="G77" s="9" t="str">
        <f>IF('Unit Sales'!H85&lt;&gt;"",'Unit Sales'!H85,"")</f>
        <v/>
      </c>
      <c r="H77" s="9" t="str">
        <f>IF('Unit Sales'!C85&lt;&gt;"",'Unit Sales'!C85,"")</f>
        <v/>
      </c>
      <c r="I77" s="293" t="str">
        <f>IF('Unit Sales'!M85&lt;&gt;"",'Unit Sales'!M85,"")</f>
        <v/>
      </c>
      <c r="J77" s="9" t="str">
        <f>IF('Unit Sales'!I85&lt;&gt;"",'Unit Sales'!I85,"")</f>
        <v/>
      </c>
      <c r="K77" s="295"/>
      <c r="L77" s="295"/>
      <c r="M77" s="293">
        <f t="shared" si="4"/>
        <v>0</v>
      </c>
      <c r="N77" s="293">
        <f>IFERROR(I77*'Monthly cashflow'!$C$29*1.23,)</f>
        <v>0</v>
      </c>
      <c r="O77" s="293">
        <f>IFERROR(I77*'Monthly cashflow'!$C$30*1.23,)</f>
        <v>0</v>
      </c>
      <c r="P77" s="293">
        <f t="shared" si="3"/>
        <v>0</v>
      </c>
      <c r="Q77" s="294" t="str">
        <f>'Unit Sales'!R85</f>
        <v/>
      </c>
      <c r="R77" s="294">
        <f>'Unit Sales'!N85</f>
        <v>0</v>
      </c>
    </row>
    <row r="78" spans="1:18" x14ac:dyDescent="0.3">
      <c r="A78" s="336" t="s">
        <v>877</v>
      </c>
      <c r="B78" s="9">
        <f t="shared" si="5"/>
        <v>0</v>
      </c>
      <c r="C78" s="337" t="str">
        <f>IF('Unit Sales'!B86&lt;&gt;"",'Unit Sales'!B86,A78)</f>
        <v>77</v>
      </c>
      <c r="D78" s="9" t="str">
        <f>IF('Unit Sales'!D86&lt;&gt;"",'Unit Sales'!D86,"")</f>
        <v/>
      </c>
      <c r="E78" s="9" t="str">
        <f>IF('Unit Sales'!J86&lt;&gt;"",'Unit Sales'!J86,"")</f>
        <v/>
      </c>
      <c r="F78" s="9" t="str">
        <f>IF('Unit Sales'!G86&lt;&gt;"",'Unit Sales'!G86,"")</f>
        <v/>
      </c>
      <c r="G78" s="9" t="str">
        <f>IF('Unit Sales'!H86&lt;&gt;"",'Unit Sales'!H86,"")</f>
        <v/>
      </c>
      <c r="H78" s="9" t="str">
        <f>IF('Unit Sales'!C86&lt;&gt;"",'Unit Sales'!C86,"")</f>
        <v/>
      </c>
      <c r="I78" s="293" t="str">
        <f>IF('Unit Sales'!M86&lt;&gt;"",'Unit Sales'!M86,"")</f>
        <v/>
      </c>
      <c r="J78" s="9" t="str">
        <f>IF('Unit Sales'!I86&lt;&gt;"",'Unit Sales'!I86,"")</f>
        <v/>
      </c>
      <c r="K78" s="295"/>
      <c r="L78" s="295"/>
      <c r="M78" s="293">
        <f t="shared" si="4"/>
        <v>0</v>
      </c>
      <c r="N78" s="293">
        <f>IFERROR(I78*'Monthly cashflow'!$C$29*1.23,)</f>
        <v>0</v>
      </c>
      <c r="O78" s="293">
        <f>IFERROR(I78*'Monthly cashflow'!$C$30*1.23,)</f>
        <v>0</v>
      </c>
      <c r="P78" s="293">
        <f t="shared" si="3"/>
        <v>0</v>
      </c>
      <c r="Q78" s="294" t="str">
        <f>'Unit Sales'!R86</f>
        <v/>
      </c>
      <c r="R78" s="294">
        <f>'Unit Sales'!N86</f>
        <v>0</v>
      </c>
    </row>
    <row r="79" spans="1:18" x14ac:dyDescent="0.3">
      <c r="A79" s="336" t="s">
        <v>878</v>
      </c>
      <c r="B79" s="9">
        <f t="shared" si="5"/>
        <v>0</v>
      </c>
      <c r="C79" s="337" t="str">
        <f>IF('Unit Sales'!B87&lt;&gt;"",'Unit Sales'!B87,A79)</f>
        <v>78</v>
      </c>
      <c r="D79" s="9" t="str">
        <f>IF('Unit Sales'!D87&lt;&gt;"",'Unit Sales'!D87,"")</f>
        <v/>
      </c>
      <c r="E79" s="9" t="str">
        <f>IF('Unit Sales'!J87&lt;&gt;"",'Unit Sales'!J87,"")</f>
        <v/>
      </c>
      <c r="F79" s="9" t="str">
        <f>IF('Unit Sales'!G87&lt;&gt;"",'Unit Sales'!G87,"")</f>
        <v/>
      </c>
      <c r="G79" s="9" t="str">
        <f>IF('Unit Sales'!H87&lt;&gt;"",'Unit Sales'!H87,"")</f>
        <v/>
      </c>
      <c r="H79" s="9" t="str">
        <f>IF('Unit Sales'!C87&lt;&gt;"",'Unit Sales'!C87,"")</f>
        <v/>
      </c>
      <c r="I79" s="293" t="str">
        <f>IF('Unit Sales'!M87&lt;&gt;"",'Unit Sales'!M87,"")</f>
        <v/>
      </c>
      <c r="J79" s="9" t="str">
        <f>IF('Unit Sales'!I87&lt;&gt;"",'Unit Sales'!I87,"")</f>
        <v/>
      </c>
      <c r="K79" s="295"/>
      <c r="L79" s="295"/>
      <c r="M79" s="293">
        <f t="shared" si="4"/>
        <v>0</v>
      </c>
      <c r="N79" s="293">
        <f>IFERROR(I79*'Monthly cashflow'!$C$29*1.23,)</f>
        <v>0</v>
      </c>
      <c r="O79" s="293">
        <f>IFERROR(I79*'Monthly cashflow'!$C$30*1.23,)</f>
        <v>0</v>
      </c>
      <c r="P79" s="293">
        <f t="shared" si="3"/>
        <v>0</v>
      </c>
      <c r="Q79" s="294" t="str">
        <f>'Unit Sales'!R87</f>
        <v/>
      </c>
      <c r="R79" s="294">
        <f>'Unit Sales'!N87</f>
        <v>0</v>
      </c>
    </row>
    <row r="80" spans="1:18" x14ac:dyDescent="0.3">
      <c r="A80" s="336" t="s">
        <v>879</v>
      </c>
      <c r="B80" s="9">
        <f t="shared" si="5"/>
        <v>0</v>
      </c>
      <c r="C80" s="337" t="str">
        <f>IF('Unit Sales'!B88&lt;&gt;"",'Unit Sales'!B88,A80)</f>
        <v>79</v>
      </c>
      <c r="D80" s="9" t="str">
        <f>IF('Unit Sales'!D88&lt;&gt;"",'Unit Sales'!D88,"")</f>
        <v/>
      </c>
      <c r="E80" s="9" t="str">
        <f>IF('Unit Sales'!J88&lt;&gt;"",'Unit Sales'!J88,"")</f>
        <v/>
      </c>
      <c r="F80" s="9" t="str">
        <f>IF('Unit Sales'!G88&lt;&gt;"",'Unit Sales'!G88,"")</f>
        <v/>
      </c>
      <c r="G80" s="9" t="str">
        <f>IF('Unit Sales'!H88&lt;&gt;"",'Unit Sales'!H88,"")</f>
        <v/>
      </c>
      <c r="H80" s="9" t="str">
        <f>IF('Unit Sales'!C88&lt;&gt;"",'Unit Sales'!C88,"")</f>
        <v/>
      </c>
      <c r="I80" s="293" t="str">
        <f>IF('Unit Sales'!M88&lt;&gt;"",'Unit Sales'!M88,"")</f>
        <v/>
      </c>
      <c r="J80" s="9" t="str">
        <f>IF('Unit Sales'!I88&lt;&gt;"",'Unit Sales'!I88,"")</f>
        <v/>
      </c>
      <c r="K80" s="295"/>
      <c r="L80" s="295"/>
      <c r="M80" s="293">
        <f t="shared" si="4"/>
        <v>0</v>
      </c>
      <c r="N80" s="293">
        <f>IFERROR(I80*'Monthly cashflow'!$C$29*1.23,)</f>
        <v>0</v>
      </c>
      <c r="O80" s="293">
        <f>IFERROR(I80*'Monthly cashflow'!$C$30*1.23,)</f>
        <v>0</v>
      </c>
      <c r="P80" s="293">
        <f t="shared" si="3"/>
        <v>0</v>
      </c>
      <c r="Q80" s="294" t="str">
        <f>'Unit Sales'!R88</f>
        <v/>
      </c>
      <c r="R80" s="294">
        <f>'Unit Sales'!N88</f>
        <v>0</v>
      </c>
    </row>
    <row r="81" spans="1:18" x14ac:dyDescent="0.3">
      <c r="A81" s="336" t="s">
        <v>880</v>
      </c>
      <c r="B81" s="9">
        <f t="shared" si="5"/>
        <v>0</v>
      </c>
      <c r="C81" s="337" t="str">
        <f>IF('Unit Sales'!B89&lt;&gt;"",'Unit Sales'!B89,A81)</f>
        <v>80</v>
      </c>
      <c r="D81" s="9" t="str">
        <f>IF('Unit Sales'!D89&lt;&gt;"",'Unit Sales'!D89,"")</f>
        <v/>
      </c>
      <c r="E81" s="9" t="str">
        <f>IF('Unit Sales'!J89&lt;&gt;"",'Unit Sales'!J89,"")</f>
        <v/>
      </c>
      <c r="F81" s="9" t="str">
        <f>IF('Unit Sales'!G89&lt;&gt;"",'Unit Sales'!G89,"")</f>
        <v/>
      </c>
      <c r="G81" s="9" t="str">
        <f>IF('Unit Sales'!H89&lt;&gt;"",'Unit Sales'!H89,"")</f>
        <v/>
      </c>
      <c r="H81" s="9" t="str">
        <f>IF('Unit Sales'!C89&lt;&gt;"",'Unit Sales'!C89,"")</f>
        <v/>
      </c>
      <c r="I81" s="293" t="str">
        <f>IF('Unit Sales'!M89&lt;&gt;"",'Unit Sales'!M89,"")</f>
        <v/>
      </c>
      <c r="J81" s="9" t="str">
        <f>IF('Unit Sales'!I89&lt;&gt;"",'Unit Sales'!I89,"")</f>
        <v/>
      </c>
      <c r="K81" s="295"/>
      <c r="L81" s="295"/>
      <c r="M81" s="293">
        <f t="shared" si="4"/>
        <v>0</v>
      </c>
      <c r="N81" s="293">
        <f>IFERROR(I81*'Monthly cashflow'!$C$29*1.23,)</f>
        <v>0</v>
      </c>
      <c r="O81" s="293">
        <f>IFERROR(I81*'Monthly cashflow'!$C$30*1.23,)</f>
        <v>0</v>
      </c>
      <c r="P81" s="293">
        <f t="shared" si="3"/>
        <v>0</v>
      </c>
      <c r="Q81" s="294" t="str">
        <f>'Unit Sales'!R89</f>
        <v/>
      </c>
      <c r="R81" s="294">
        <f>'Unit Sales'!N89</f>
        <v>0</v>
      </c>
    </row>
    <row r="82" spans="1:18" x14ac:dyDescent="0.3">
      <c r="A82" s="336" t="s">
        <v>881</v>
      </c>
      <c r="B82" s="9">
        <f t="shared" si="5"/>
        <v>0</v>
      </c>
      <c r="C82" s="337" t="str">
        <f>IF('Unit Sales'!B90&lt;&gt;"",'Unit Sales'!B90,A82)</f>
        <v>81</v>
      </c>
      <c r="D82" s="9" t="str">
        <f>IF('Unit Sales'!D90&lt;&gt;"",'Unit Sales'!D90,"")</f>
        <v/>
      </c>
      <c r="E82" s="9" t="str">
        <f>IF('Unit Sales'!J90&lt;&gt;"",'Unit Sales'!J90,"")</f>
        <v/>
      </c>
      <c r="F82" s="9" t="str">
        <f>IF('Unit Sales'!G90&lt;&gt;"",'Unit Sales'!G90,"")</f>
        <v/>
      </c>
      <c r="G82" s="9" t="str">
        <f>IF('Unit Sales'!H90&lt;&gt;"",'Unit Sales'!H90,"")</f>
        <v/>
      </c>
      <c r="H82" s="9" t="str">
        <f>IF('Unit Sales'!C90&lt;&gt;"",'Unit Sales'!C90,"")</f>
        <v/>
      </c>
      <c r="I82" s="293" t="str">
        <f>IF('Unit Sales'!M90&lt;&gt;"",'Unit Sales'!M90,"")</f>
        <v/>
      </c>
      <c r="J82" s="9" t="str">
        <f>IF('Unit Sales'!I90&lt;&gt;"",'Unit Sales'!I90,"")</f>
        <v/>
      </c>
      <c r="K82" s="295"/>
      <c r="L82" s="295"/>
      <c r="M82" s="293">
        <f t="shared" si="4"/>
        <v>0</v>
      </c>
      <c r="N82" s="293">
        <f>IFERROR(I82*'Monthly cashflow'!$C$29*1.23,)</f>
        <v>0</v>
      </c>
      <c r="O82" s="293">
        <f>IFERROR(I82*'Monthly cashflow'!$C$30*1.23,)</f>
        <v>0</v>
      </c>
      <c r="P82" s="293">
        <f t="shared" si="3"/>
        <v>0</v>
      </c>
      <c r="Q82" s="294" t="str">
        <f>'Unit Sales'!R90</f>
        <v/>
      </c>
      <c r="R82" s="294">
        <f>'Unit Sales'!N90</f>
        <v>0</v>
      </c>
    </row>
    <row r="83" spans="1:18" x14ac:dyDescent="0.3">
      <c r="A83" s="336" t="s">
        <v>882</v>
      </c>
      <c r="B83" s="9">
        <f t="shared" si="5"/>
        <v>0</v>
      </c>
      <c r="C83" s="337" t="str">
        <f>IF('Unit Sales'!B91&lt;&gt;"",'Unit Sales'!B91,A83)</f>
        <v>82</v>
      </c>
      <c r="D83" s="9" t="str">
        <f>IF('Unit Sales'!D91&lt;&gt;"",'Unit Sales'!D91,"")</f>
        <v/>
      </c>
      <c r="E83" s="9" t="str">
        <f>IF('Unit Sales'!J91&lt;&gt;"",'Unit Sales'!J91,"")</f>
        <v/>
      </c>
      <c r="F83" s="9" t="str">
        <f>IF('Unit Sales'!G91&lt;&gt;"",'Unit Sales'!G91,"")</f>
        <v/>
      </c>
      <c r="G83" s="9" t="str">
        <f>IF('Unit Sales'!H91&lt;&gt;"",'Unit Sales'!H91,"")</f>
        <v/>
      </c>
      <c r="H83" s="9" t="str">
        <f>IF('Unit Sales'!C91&lt;&gt;"",'Unit Sales'!C91,"")</f>
        <v/>
      </c>
      <c r="I83" s="293" t="str">
        <f>IF('Unit Sales'!M91&lt;&gt;"",'Unit Sales'!M91,"")</f>
        <v/>
      </c>
      <c r="J83" s="9" t="str">
        <f>IF('Unit Sales'!I91&lt;&gt;"",'Unit Sales'!I91,"")</f>
        <v/>
      </c>
      <c r="K83" s="295"/>
      <c r="L83" s="295"/>
      <c r="M83" s="293">
        <f t="shared" si="4"/>
        <v>0</v>
      </c>
      <c r="N83" s="293">
        <f>IFERROR(I83*'Monthly cashflow'!$C$29*1.23,)</f>
        <v>0</v>
      </c>
      <c r="O83" s="293">
        <f>IFERROR(I83*'Monthly cashflow'!$C$30*1.23,)</f>
        <v>0</v>
      </c>
      <c r="P83" s="293">
        <f t="shared" si="3"/>
        <v>0</v>
      </c>
      <c r="Q83" s="294" t="str">
        <f>'Unit Sales'!R91</f>
        <v/>
      </c>
      <c r="R83" s="294">
        <f>'Unit Sales'!N91</f>
        <v>0</v>
      </c>
    </row>
    <row r="84" spans="1:18" x14ac:dyDescent="0.3">
      <c r="A84" s="336" t="s">
        <v>883</v>
      </c>
      <c r="B84" s="9">
        <f t="shared" si="5"/>
        <v>0</v>
      </c>
      <c r="C84" s="337" t="str">
        <f>IF('Unit Sales'!B92&lt;&gt;"",'Unit Sales'!B92,A84)</f>
        <v>83</v>
      </c>
      <c r="D84" s="9" t="str">
        <f>IF('Unit Sales'!D92&lt;&gt;"",'Unit Sales'!D92,"")</f>
        <v/>
      </c>
      <c r="E84" s="9" t="str">
        <f>IF('Unit Sales'!J92&lt;&gt;"",'Unit Sales'!J92,"")</f>
        <v/>
      </c>
      <c r="F84" s="9" t="str">
        <f>IF('Unit Sales'!G92&lt;&gt;"",'Unit Sales'!G92,"")</f>
        <v/>
      </c>
      <c r="G84" s="9" t="str">
        <f>IF('Unit Sales'!H92&lt;&gt;"",'Unit Sales'!H92,"")</f>
        <v/>
      </c>
      <c r="H84" s="9" t="str">
        <f>IF('Unit Sales'!C92&lt;&gt;"",'Unit Sales'!C92,"")</f>
        <v/>
      </c>
      <c r="I84" s="293" t="str">
        <f>IF('Unit Sales'!M92&lt;&gt;"",'Unit Sales'!M92,"")</f>
        <v/>
      </c>
      <c r="J84" s="9" t="str">
        <f>IF('Unit Sales'!I92&lt;&gt;"",'Unit Sales'!I92,"")</f>
        <v/>
      </c>
      <c r="K84" s="295"/>
      <c r="L84" s="295"/>
      <c r="M84" s="293">
        <f t="shared" si="4"/>
        <v>0</v>
      </c>
      <c r="N84" s="293">
        <f>IFERROR(I84*'Monthly cashflow'!$C$29*1.23,)</f>
        <v>0</v>
      </c>
      <c r="O84" s="293">
        <f>IFERROR(I84*'Monthly cashflow'!$C$30*1.23,)</f>
        <v>0</v>
      </c>
      <c r="P84" s="293">
        <f t="shared" si="3"/>
        <v>0</v>
      </c>
      <c r="Q84" s="294" t="str">
        <f>'Unit Sales'!R92</f>
        <v/>
      </c>
      <c r="R84" s="294">
        <f>'Unit Sales'!N92</f>
        <v>0</v>
      </c>
    </row>
    <row r="85" spans="1:18" x14ac:dyDescent="0.3">
      <c r="A85" s="336" t="s">
        <v>884</v>
      </c>
      <c r="B85" s="9">
        <f t="shared" si="5"/>
        <v>0</v>
      </c>
      <c r="C85" s="337" t="str">
        <f>IF('Unit Sales'!B93&lt;&gt;"",'Unit Sales'!B93,A85)</f>
        <v>84</v>
      </c>
      <c r="D85" s="9" t="str">
        <f>IF('Unit Sales'!D93&lt;&gt;"",'Unit Sales'!D93,"")</f>
        <v/>
      </c>
      <c r="E85" s="9" t="str">
        <f>IF('Unit Sales'!J93&lt;&gt;"",'Unit Sales'!J93,"")</f>
        <v/>
      </c>
      <c r="F85" s="9" t="str">
        <f>IF('Unit Sales'!G93&lt;&gt;"",'Unit Sales'!G93,"")</f>
        <v/>
      </c>
      <c r="G85" s="9" t="str">
        <f>IF('Unit Sales'!H93&lt;&gt;"",'Unit Sales'!H93,"")</f>
        <v/>
      </c>
      <c r="H85" s="9" t="str">
        <f>IF('Unit Sales'!C93&lt;&gt;"",'Unit Sales'!C93,"")</f>
        <v/>
      </c>
      <c r="I85" s="293" t="str">
        <f>IF('Unit Sales'!M93&lt;&gt;"",'Unit Sales'!M93,"")</f>
        <v/>
      </c>
      <c r="J85" s="9" t="str">
        <f>IF('Unit Sales'!I93&lt;&gt;"",'Unit Sales'!I93,"")</f>
        <v/>
      </c>
      <c r="K85" s="295"/>
      <c r="L85" s="295"/>
      <c r="M85" s="293">
        <f t="shared" si="4"/>
        <v>0</v>
      </c>
      <c r="N85" s="293">
        <f>IFERROR(I85*'Monthly cashflow'!$C$29*1.23,)</f>
        <v>0</v>
      </c>
      <c r="O85" s="293">
        <f>IFERROR(I85*'Monthly cashflow'!$C$30*1.23,)</f>
        <v>0</v>
      </c>
      <c r="P85" s="293">
        <f t="shared" si="3"/>
        <v>0</v>
      </c>
      <c r="Q85" s="294" t="str">
        <f>'Unit Sales'!R93</f>
        <v/>
      </c>
      <c r="R85" s="294">
        <f>'Unit Sales'!N93</f>
        <v>0</v>
      </c>
    </row>
    <row r="86" spans="1:18" x14ac:dyDescent="0.3">
      <c r="A86" s="336" t="s">
        <v>885</v>
      </c>
      <c r="B86" s="9">
        <f t="shared" si="5"/>
        <v>0</v>
      </c>
      <c r="C86" s="337" t="str">
        <f>IF('Unit Sales'!B94&lt;&gt;"",'Unit Sales'!B94,A86)</f>
        <v>85</v>
      </c>
      <c r="D86" s="9" t="str">
        <f>IF('Unit Sales'!D94&lt;&gt;"",'Unit Sales'!D94,"")</f>
        <v/>
      </c>
      <c r="E86" s="9" t="str">
        <f>IF('Unit Sales'!J94&lt;&gt;"",'Unit Sales'!J94,"")</f>
        <v/>
      </c>
      <c r="F86" s="9" t="str">
        <f>IF('Unit Sales'!G94&lt;&gt;"",'Unit Sales'!G94,"")</f>
        <v/>
      </c>
      <c r="G86" s="9" t="str">
        <f>IF('Unit Sales'!H94&lt;&gt;"",'Unit Sales'!H94,"")</f>
        <v/>
      </c>
      <c r="H86" s="9" t="str">
        <f>IF('Unit Sales'!C94&lt;&gt;"",'Unit Sales'!C94,"")</f>
        <v/>
      </c>
      <c r="I86" s="293" t="str">
        <f>IF('Unit Sales'!M94&lt;&gt;"",'Unit Sales'!M94,"")</f>
        <v/>
      </c>
      <c r="J86" s="9" t="str">
        <f>IF('Unit Sales'!I94&lt;&gt;"",'Unit Sales'!I94,"")</f>
        <v/>
      </c>
      <c r="K86" s="295"/>
      <c r="L86" s="295"/>
      <c r="M86" s="293">
        <f t="shared" si="4"/>
        <v>0</v>
      </c>
      <c r="N86" s="293">
        <f>IFERROR(I86*'Monthly cashflow'!$C$29*1.23,)</f>
        <v>0</v>
      </c>
      <c r="O86" s="293">
        <f>IFERROR(I86*'Monthly cashflow'!$C$30*1.23,)</f>
        <v>0</v>
      </c>
      <c r="P86" s="293">
        <f t="shared" si="3"/>
        <v>0</v>
      </c>
      <c r="Q86" s="294" t="str">
        <f>'Unit Sales'!R94</f>
        <v/>
      </c>
      <c r="R86" s="294">
        <f>'Unit Sales'!N94</f>
        <v>0</v>
      </c>
    </row>
    <row r="87" spans="1:18" x14ac:dyDescent="0.3">
      <c r="A87" s="336" t="s">
        <v>886</v>
      </c>
      <c r="B87" s="9">
        <f t="shared" si="5"/>
        <v>0</v>
      </c>
      <c r="C87" s="337" t="str">
        <f>IF('Unit Sales'!B95&lt;&gt;"",'Unit Sales'!B95,A87)</f>
        <v>86</v>
      </c>
      <c r="D87" s="9" t="str">
        <f>IF('Unit Sales'!D95&lt;&gt;"",'Unit Sales'!D95,"")</f>
        <v/>
      </c>
      <c r="E87" s="9" t="str">
        <f>IF('Unit Sales'!J95&lt;&gt;"",'Unit Sales'!J95,"")</f>
        <v/>
      </c>
      <c r="F87" s="9" t="str">
        <f>IF('Unit Sales'!G95&lt;&gt;"",'Unit Sales'!G95,"")</f>
        <v/>
      </c>
      <c r="G87" s="9" t="str">
        <f>IF('Unit Sales'!H95&lt;&gt;"",'Unit Sales'!H95,"")</f>
        <v/>
      </c>
      <c r="H87" s="9" t="str">
        <f>IF('Unit Sales'!C95&lt;&gt;"",'Unit Sales'!C95,"")</f>
        <v/>
      </c>
      <c r="I87" s="293" t="str">
        <f>IF('Unit Sales'!M95&lt;&gt;"",'Unit Sales'!M95,"")</f>
        <v/>
      </c>
      <c r="J87" s="9" t="str">
        <f>IF('Unit Sales'!I95&lt;&gt;"",'Unit Sales'!I95,"")</f>
        <v/>
      </c>
      <c r="K87" s="295"/>
      <c r="L87" s="295"/>
      <c r="M87" s="293">
        <f t="shared" si="4"/>
        <v>0</v>
      </c>
      <c r="N87" s="293">
        <f>IFERROR(I87*'Monthly cashflow'!$C$29*1.23,)</f>
        <v>0</v>
      </c>
      <c r="O87" s="293">
        <f>IFERROR(I87*'Monthly cashflow'!$C$30*1.23,)</f>
        <v>0</v>
      </c>
      <c r="P87" s="293">
        <f t="shared" si="3"/>
        <v>0</v>
      </c>
      <c r="Q87" s="294" t="str">
        <f>'Unit Sales'!R95</f>
        <v/>
      </c>
      <c r="R87" s="294">
        <f>'Unit Sales'!N95</f>
        <v>0</v>
      </c>
    </row>
    <row r="88" spans="1:18" x14ac:dyDescent="0.3">
      <c r="A88" s="336" t="s">
        <v>887</v>
      </c>
      <c r="B88" s="9">
        <f t="shared" si="5"/>
        <v>0</v>
      </c>
      <c r="C88" s="337" t="str">
        <f>IF('Unit Sales'!B96&lt;&gt;"",'Unit Sales'!B96,A88)</f>
        <v>87</v>
      </c>
      <c r="D88" s="9" t="str">
        <f>IF('Unit Sales'!D96&lt;&gt;"",'Unit Sales'!D96,"")</f>
        <v/>
      </c>
      <c r="E88" s="9" t="str">
        <f>IF('Unit Sales'!J96&lt;&gt;"",'Unit Sales'!J96,"")</f>
        <v/>
      </c>
      <c r="F88" s="9" t="str">
        <f>IF('Unit Sales'!G96&lt;&gt;"",'Unit Sales'!G96,"")</f>
        <v/>
      </c>
      <c r="G88" s="9" t="str">
        <f>IF('Unit Sales'!H96&lt;&gt;"",'Unit Sales'!H96,"")</f>
        <v/>
      </c>
      <c r="H88" s="9" t="str">
        <f>IF('Unit Sales'!C96&lt;&gt;"",'Unit Sales'!C96,"")</f>
        <v/>
      </c>
      <c r="I88" s="293" t="str">
        <f>IF('Unit Sales'!M96&lt;&gt;"",'Unit Sales'!M96,"")</f>
        <v/>
      </c>
      <c r="J88" s="9" t="str">
        <f>IF('Unit Sales'!I96&lt;&gt;"",'Unit Sales'!I96,"")</f>
        <v/>
      </c>
      <c r="K88" s="295"/>
      <c r="L88" s="295"/>
      <c r="M88" s="293">
        <f t="shared" si="4"/>
        <v>0</v>
      </c>
      <c r="N88" s="293">
        <f>IFERROR(I88*'Monthly cashflow'!$C$29*1.23,)</f>
        <v>0</v>
      </c>
      <c r="O88" s="293">
        <f>IFERROR(I88*'Monthly cashflow'!$C$30*1.23,)</f>
        <v>0</v>
      </c>
      <c r="P88" s="293">
        <f t="shared" si="3"/>
        <v>0</v>
      </c>
      <c r="Q88" s="294" t="str">
        <f>'Unit Sales'!R96</f>
        <v/>
      </c>
      <c r="R88" s="294">
        <f>'Unit Sales'!N96</f>
        <v>0</v>
      </c>
    </row>
    <row r="89" spans="1:18" x14ac:dyDescent="0.3">
      <c r="A89" s="336" t="s">
        <v>888</v>
      </c>
      <c r="B89" s="9">
        <f t="shared" si="5"/>
        <v>0</v>
      </c>
      <c r="C89" s="337" t="str">
        <f>IF('Unit Sales'!B97&lt;&gt;"",'Unit Sales'!B97,A89)</f>
        <v>88</v>
      </c>
      <c r="D89" s="9" t="str">
        <f>IF('Unit Sales'!D97&lt;&gt;"",'Unit Sales'!D97,"")</f>
        <v/>
      </c>
      <c r="E89" s="9" t="str">
        <f>IF('Unit Sales'!J97&lt;&gt;"",'Unit Sales'!J97,"")</f>
        <v/>
      </c>
      <c r="F89" s="9" t="str">
        <f>IF('Unit Sales'!G97&lt;&gt;"",'Unit Sales'!G97,"")</f>
        <v/>
      </c>
      <c r="G89" s="9" t="str">
        <f>IF('Unit Sales'!H97&lt;&gt;"",'Unit Sales'!H97,"")</f>
        <v/>
      </c>
      <c r="H89" s="9" t="str">
        <f>IF('Unit Sales'!C97&lt;&gt;"",'Unit Sales'!C97,"")</f>
        <v/>
      </c>
      <c r="I89" s="293" t="str">
        <f>IF('Unit Sales'!M97&lt;&gt;"",'Unit Sales'!M97,"")</f>
        <v/>
      </c>
      <c r="J89" s="9" t="str">
        <f>IF('Unit Sales'!I97&lt;&gt;"",'Unit Sales'!I97,"")</f>
        <v/>
      </c>
      <c r="K89" s="295"/>
      <c r="L89" s="295"/>
      <c r="M89" s="293">
        <f t="shared" si="4"/>
        <v>0</v>
      </c>
      <c r="N89" s="293">
        <f>IFERROR(I89*'Monthly cashflow'!$C$29*1.23,)</f>
        <v>0</v>
      </c>
      <c r="O89" s="293">
        <f>IFERROR(I89*'Monthly cashflow'!$C$30*1.23,)</f>
        <v>0</v>
      </c>
      <c r="P89" s="293">
        <f t="shared" si="3"/>
        <v>0</v>
      </c>
      <c r="Q89" s="294" t="str">
        <f>'Unit Sales'!R97</f>
        <v/>
      </c>
      <c r="R89" s="294">
        <f>'Unit Sales'!N97</f>
        <v>0</v>
      </c>
    </row>
    <row r="90" spans="1:18" x14ac:dyDescent="0.3">
      <c r="A90" s="336" t="s">
        <v>889</v>
      </c>
      <c r="B90" s="9">
        <f t="shared" si="5"/>
        <v>0</v>
      </c>
      <c r="C90" s="337" t="str">
        <f>IF('Unit Sales'!B98&lt;&gt;"",'Unit Sales'!B98,A90)</f>
        <v>89</v>
      </c>
      <c r="D90" s="9" t="str">
        <f>IF('Unit Sales'!D98&lt;&gt;"",'Unit Sales'!D98,"")</f>
        <v/>
      </c>
      <c r="E90" s="9" t="str">
        <f>IF('Unit Sales'!J98&lt;&gt;"",'Unit Sales'!J98,"")</f>
        <v/>
      </c>
      <c r="F90" s="9" t="str">
        <f>IF('Unit Sales'!G98&lt;&gt;"",'Unit Sales'!G98,"")</f>
        <v/>
      </c>
      <c r="G90" s="9" t="str">
        <f>IF('Unit Sales'!H98&lt;&gt;"",'Unit Sales'!H98,"")</f>
        <v/>
      </c>
      <c r="H90" s="9" t="str">
        <f>IF('Unit Sales'!C98&lt;&gt;"",'Unit Sales'!C98,"")</f>
        <v/>
      </c>
      <c r="I90" s="293" t="str">
        <f>IF('Unit Sales'!M98&lt;&gt;"",'Unit Sales'!M98,"")</f>
        <v/>
      </c>
      <c r="J90" s="9" t="str">
        <f>IF('Unit Sales'!I98&lt;&gt;"",'Unit Sales'!I98,"")</f>
        <v/>
      </c>
      <c r="K90" s="295"/>
      <c r="L90" s="295"/>
      <c r="M90" s="293">
        <f t="shared" si="4"/>
        <v>0</v>
      </c>
      <c r="N90" s="293">
        <f>IFERROR(I90*'Monthly cashflow'!$C$29*1.23,)</f>
        <v>0</v>
      </c>
      <c r="O90" s="293">
        <f>IFERROR(I90*'Monthly cashflow'!$C$30*1.23,)</f>
        <v>0</v>
      </c>
      <c r="P90" s="293">
        <f t="shared" si="3"/>
        <v>0</v>
      </c>
      <c r="Q90" s="294" t="str">
        <f>'Unit Sales'!R98</f>
        <v/>
      </c>
      <c r="R90" s="294">
        <f>'Unit Sales'!N98</f>
        <v>0</v>
      </c>
    </row>
    <row r="91" spans="1:18" x14ac:dyDescent="0.3">
      <c r="A91" s="336" t="s">
        <v>890</v>
      </c>
      <c r="B91" s="9">
        <f t="shared" si="5"/>
        <v>0</v>
      </c>
      <c r="C91" s="337" t="str">
        <f>IF('Unit Sales'!B99&lt;&gt;"",'Unit Sales'!B99,A91)</f>
        <v>90</v>
      </c>
      <c r="D91" s="9" t="str">
        <f>IF('Unit Sales'!D99&lt;&gt;"",'Unit Sales'!D99,"")</f>
        <v/>
      </c>
      <c r="E91" s="9" t="str">
        <f>IF('Unit Sales'!J99&lt;&gt;"",'Unit Sales'!J99,"")</f>
        <v/>
      </c>
      <c r="F91" s="9" t="str">
        <f>IF('Unit Sales'!G99&lt;&gt;"",'Unit Sales'!G99,"")</f>
        <v/>
      </c>
      <c r="G91" s="9" t="str">
        <f>IF('Unit Sales'!H99&lt;&gt;"",'Unit Sales'!H99,"")</f>
        <v/>
      </c>
      <c r="H91" s="9" t="str">
        <f>IF('Unit Sales'!C99&lt;&gt;"",'Unit Sales'!C99,"")</f>
        <v/>
      </c>
      <c r="I91" s="293" t="str">
        <f>IF('Unit Sales'!M99&lt;&gt;"",'Unit Sales'!M99,"")</f>
        <v/>
      </c>
      <c r="J91" s="9" t="str">
        <f>IF('Unit Sales'!I99&lt;&gt;"",'Unit Sales'!I99,"")</f>
        <v/>
      </c>
      <c r="K91" s="295"/>
      <c r="L91" s="295"/>
      <c r="M91" s="293">
        <f t="shared" si="4"/>
        <v>0</v>
      </c>
      <c r="N91" s="293">
        <f>IFERROR(I91*'Monthly cashflow'!$C$29*1.23,)</f>
        <v>0</v>
      </c>
      <c r="O91" s="293">
        <f>IFERROR(I91*'Monthly cashflow'!$C$30*1.23,)</f>
        <v>0</v>
      </c>
      <c r="P91" s="293">
        <f t="shared" si="3"/>
        <v>0</v>
      </c>
      <c r="Q91" s="294" t="str">
        <f>'Unit Sales'!R99</f>
        <v/>
      </c>
      <c r="R91" s="294">
        <f>'Unit Sales'!N99</f>
        <v>0</v>
      </c>
    </row>
    <row r="92" spans="1:18" x14ac:dyDescent="0.3">
      <c r="A92" s="336" t="s">
        <v>891</v>
      </c>
      <c r="B92" s="9">
        <f t="shared" si="5"/>
        <v>0</v>
      </c>
      <c r="C92" s="337" t="str">
        <f>IF('Unit Sales'!B100&lt;&gt;"",'Unit Sales'!B100,A92)</f>
        <v>91</v>
      </c>
      <c r="D92" s="9" t="str">
        <f>IF('Unit Sales'!D100&lt;&gt;"",'Unit Sales'!D100,"")</f>
        <v/>
      </c>
      <c r="E92" s="9" t="str">
        <f>IF('Unit Sales'!J100&lt;&gt;"",'Unit Sales'!J100,"")</f>
        <v/>
      </c>
      <c r="F92" s="9" t="str">
        <f>IF('Unit Sales'!G100&lt;&gt;"",'Unit Sales'!G100,"")</f>
        <v/>
      </c>
      <c r="G92" s="9" t="str">
        <f>IF('Unit Sales'!H100&lt;&gt;"",'Unit Sales'!H100,"")</f>
        <v/>
      </c>
      <c r="H92" s="9" t="str">
        <f>IF('Unit Sales'!C100&lt;&gt;"",'Unit Sales'!C100,"")</f>
        <v/>
      </c>
      <c r="I92" s="293" t="str">
        <f>IF('Unit Sales'!M100&lt;&gt;"",'Unit Sales'!M100,"")</f>
        <v/>
      </c>
      <c r="J92" s="9" t="str">
        <f>IF('Unit Sales'!I100&lt;&gt;"",'Unit Sales'!I100,"")</f>
        <v/>
      </c>
      <c r="K92" s="295"/>
      <c r="L92" s="295"/>
      <c r="M92" s="293">
        <f t="shared" si="4"/>
        <v>0</v>
      </c>
      <c r="N92" s="293">
        <f>IFERROR(I92*'Monthly cashflow'!$C$29*1.23,)</f>
        <v>0</v>
      </c>
      <c r="O92" s="293">
        <f>IFERROR(I92*'Monthly cashflow'!$C$30*1.23,)</f>
        <v>0</v>
      </c>
      <c r="P92" s="293">
        <f t="shared" si="3"/>
        <v>0</v>
      </c>
      <c r="Q92" s="294" t="str">
        <f>'Unit Sales'!R100</f>
        <v/>
      </c>
      <c r="R92" s="294">
        <f>'Unit Sales'!N100</f>
        <v>0</v>
      </c>
    </row>
    <row r="93" spans="1:18" x14ac:dyDescent="0.3">
      <c r="A93" s="336" t="s">
        <v>892</v>
      </c>
      <c r="B93" s="9">
        <f t="shared" si="5"/>
        <v>0</v>
      </c>
      <c r="C93" s="337" t="str">
        <f>IF('Unit Sales'!B101&lt;&gt;"",'Unit Sales'!B101,A93)</f>
        <v>92</v>
      </c>
      <c r="D93" s="9" t="str">
        <f>IF('Unit Sales'!D101&lt;&gt;"",'Unit Sales'!D101,"")</f>
        <v/>
      </c>
      <c r="E93" s="9" t="str">
        <f>IF('Unit Sales'!J101&lt;&gt;"",'Unit Sales'!J101,"")</f>
        <v/>
      </c>
      <c r="F93" s="9" t="str">
        <f>IF('Unit Sales'!G101&lt;&gt;"",'Unit Sales'!G101,"")</f>
        <v/>
      </c>
      <c r="G93" s="9" t="str">
        <f>IF('Unit Sales'!H101&lt;&gt;"",'Unit Sales'!H101,"")</f>
        <v/>
      </c>
      <c r="H93" s="9" t="str">
        <f>IF('Unit Sales'!C101&lt;&gt;"",'Unit Sales'!C101,"")</f>
        <v/>
      </c>
      <c r="I93" s="293" t="str">
        <f>IF('Unit Sales'!M101&lt;&gt;"",'Unit Sales'!M101,"")</f>
        <v/>
      </c>
      <c r="J93" s="9" t="str">
        <f>IF('Unit Sales'!I101&lt;&gt;"",'Unit Sales'!I101,"")</f>
        <v/>
      </c>
      <c r="K93" s="295"/>
      <c r="L93" s="295"/>
      <c r="M93" s="293">
        <f t="shared" si="4"/>
        <v>0</v>
      </c>
      <c r="N93" s="293">
        <f>IFERROR(I93*'Monthly cashflow'!$C$29*1.23,)</f>
        <v>0</v>
      </c>
      <c r="O93" s="293">
        <f>IFERROR(I93*'Monthly cashflow'!$C$30*1.23,)</f>
        <v>0</v>
      </c>
      <c r="P93" s="293">
        <f t="shared" si="3"/>
        <v>0</v>
      </c>
      <c r="Q93" s="294" t="str">
        <f>'Unit Sales'!R101</f>
        <v/>
      </c>
      <c r="R93" s="294">
        <f>'Unit Sales'!N101</f>
        <v>0</v>
      </c>
    </row>
    <row r="94" spans="1:18" x14ac:dyDescent="0.3">
      <c r="A94" s="336" t="s">
        <v>893</v>
      </c>
      <c r="B94" s="9">
        <f t="shared" si="5"/>
        <v>0</v>
      </c>
      <c r="C94" s="337" t="str">
        <f>IF('Unit Sales'!B102&lt;&gt;"",'Unit Sales'!B102,A94)</f>
        <v>93</v>
      </c>
      <c r="D94" s="9" t="str">
        <f>IF('Unit Sales'!D102&lt;&gt;"",'Unit Sales'!D102,"")</f>
        <v/>
      </c>
      <c r="E94" s="9" t="str">
        <f>IF('Unit Sales'!J102&lt;&gt;"",'Unit Sales'!J102,"")</f>
        <v/>
      </c>
      <c r="F94" s="9" t="str">
        <f>IF('Unit Sales'!G102&lt;&gt;"",'Unit Sales'!G102,"")</f>
        <v/>
      </c>
      <c r="G94" s="9" t="str">
        <f>IF('Unit Sales'!H102&lt;&gt;"",'Unit Sales'!H102,"")</f>
        <v/>
      </c>
      <c r="H94" s="9" t="str">
        <f>IF('Unit Sales'!C102&lt;&gt;"",'Unit Sales'!C102,"")</f>
        <v/>
      </c>
      <c r="I94" s="293" t="str">
        <f>IF('Unit Sales'!M102&lt;&gt;"",'Unit Sales'!M102,"")</f>
        <v/>
      </c>
      <c r="J94" s="9" t="str">
        <f>IF('Unit Sales'!I102&lt;&gt;"",'Unit Sales'!I102,"")</f>
        <v/>
      </c>
      <c r="K94" s="295"/>
      <c r="L94" s="295"/>
      <c r="M94" s="293">
        <f t="shared" si="4"/>
        <v>0</v>
      </c>
      <c r="N94" s="293">
        <f>IFERROR(I94*'Monthly cashflow'!$C$29*1.23,)</f>
        <v>0</v>
      </c>
      <c r="O94" s="293">
        <f>IFERROR(I94*'Monthly cashflow'!$C$30*1.23,)</f>
        <v>0</v>
      </c>
      <c r="P94" s="293">
        <f t="shared" si="3"/>
        <v>0</v>
      </c>
      <c r="Q94" s="294" t="str">
        <f>'Unit Sales'!R102</f>
        <v/>
      </c>
      <c r="R94" s="294">
        <f>'Unit Sales'!N102</f>
        <v>0</v>
      </c>
    </row>
    <row r="95" spans="1:18" x14ac:dyDescent="0.3">
      <c r="A95" s="336" t="s">
        <v>894</v>
      </c>
      <c r="B95" s="9">
        <f t="shared" si="5"/>
        <v>0</v>
      </c>
      <c r="C95" s="337" t="str">
        <f>IF('Unit Sales'!B103&lt;&gt;"",'Unit Sales'!B103,A95)</f>
        <v>94</v>
      </c>
      <c r="D95" s="9" t="str">
        <f>IF('Unit Sales'!D103&lt;&gt;"",'Unit Sales'!D103,"")</f>
        <v/>
      </c>
      <c r="E95" s="9" t="str">
        <f>IF('Unit Sales'!J103&lt;&gt;"",'Unit Sales'!J103,"")</f>
        <v/>
      </c>
      <c r="F95" s="9" t="str">
        <f>IF('Unit Sales'!G103&lt;&gt;"",'Unit Sales'!G103,"")</f>
        <v/>
      </c>
      <c r="G95" s="9" t="str">
        <f>IF('Unit Sales'!H103&lt;&gt;"",'Unit Sales'!H103,"")</f>
        <v/>
      </c>
      <c r="H95" s="9" t="str">
        <f>IF('Unit Sales'!C103&lt;&gt;"",'Unit Sales'!C103,"")</f>
        <v/>
      </c>
      <c r="I95" s="293" t="str">
        <f>IF('Unit Sales'!M103&lt;&gt;"",'Unit Sales'!M103,"")</f>
        <v/>
      </c>
      <c r="J95" s="9" t="str">
        <f>IF('Unit Sales'!I103&lt;&gt;"",'Unit Sales'!I103,"")</f>
        <v/>
      </c>
      <c r="K95" s="295"/>
      <c r="L95" s="295"/>
      <c r="M95" s="293">
        <f t="shared" si="4"/>
        <v>0</v>
      </c>
      <c r="N95" s="293">
        <f>IFERROR(I95*'Monthly cashflow'!$C$29*1.23,)</f>
        <v>0</v>
      </c>
      <c r="O95" s="293">
        <f>IFERROR(I95*'Monthly cashflow'!$C$30*1.23,)</f>
        <v>0</v>
      </c>
      <c r="P95" s="293">
        <f t="shared" si="3"/>
        <v>0</v>
      </c>
      <c r="Q95" s="294" t="str">
        <f>'Unit Sales'!R103</f>
        <v/>
      </c>
      <c r="R95" s="294">
        <f>'Unit Sales'!N103</f>
        <v>0</v>
      </c>
    </row>
    <row r="96" spans="1:18" x14ac:dyDescent="0.3">
      <c r="A96" s="336" t="s">
        <v>895</v>
      </c>
      <c r="B96" s="9">
        <f t="shared" si="5"/>
        <v>0</v>
      </c>
      <c r="C96" s="337" t="str">
        <f>IF('Unit Sales'!B104&lt;&gt;"",'Unit Sales'!B104,A96)</f>
        <v>95</v>
      </c>
      <c r="D96" s="9" t="str">
        <f>IF('Unit Sales'!D104&lt;&gt;"",'Unit Sales'!D104,"")</f>
        <v/>
      </c>
      <c r="E96" s="9" t="str">
        <f>IF('Unit Sales'!J104&lt;&gt;"",'Unit Sales'!J104,"")</f>
        <v/>
      </c>
      <c r="F96" s="9" t="str">
        <f>IF('Unit Sales'!G104&lt;&gt;"",'Unit Sales'!G104,"")</f>
        <v/>
      </c>
      <c r="G96" s="9" t="str">
        <f>IF('Unit Sales'!H104&lt;&gt;"",'Unit Sales'!H104,"")</f>
        <v/>
      </c>
      <c r="H96" s="9" t="str">
        <f>IF('Unit Sales'!C104&lt;&gt;"",'Unit Sales'!C104,"")</f>
        <v/>
      </c>
      <c r="I96" s="293" t="str">
        <f>IF('Unit Sales'!M104&lt;&gt;"",'Unit Sales'!M104,"")</f>
        <v/>
      </c>
      <c r="J96" s="9" t="str">
        <f>IF('Unit Sales'!I104&lt;&gt;"",'Unit Sales'!I104,"")</f>
        <v/>
      </c>
      <c r="K96" s="295"/>
      <c r="L96" s="295"/>
      <c r="M96" s="293">
        <f t="shared" si="4"/>
        <v>0</v>
      </c>
      <c r="N96" s="293">
        <f>IFERROR(I96*'Monthly cashflow'!$C$29*1.23,)</f>
        <v>0</v>
      </c>
      <c r="O96" s="293">
        <f>IFERROR(I96*'Monthly cashflow'!$C$30*1.23,)</f>
        <v>0</v>
      </c>
      <c r="P96" s="293">
        <f t="shared" si="3"/>
        <v>0</v>
      </c>
      <c r="Q96" s="294" t="str">
        <f>'Unit Sales'!R104</f>
        <v/>
      </c>
      <c r="R96" s="294">
        <f>'Unit Sales'!N104</f>
        <v>0</v>
      </c>
    </row>
    <row r="97" spans="1:18" x14ac:dyDescent="0.3">
      <c r="A97" s="336" t="s">
        <v>896</v>
      </c>
      <c r="B97" s="9">
        <f t="shared" si="5"/>
        <v>0</v>
      </c>
      <c r="C97" s="337" t="str">
        <f>IF('Unit Sales'!B105&lt;&gt;"",'Unit Sales'!B105,A97)</f>
        <v>96</v>
      </c>
      <c r="D97" s="9" t="str">
        <f>IF('Unit Sales'!D105&lt;&gt;"",'Unit Sales'!D105,"")</f>
        <v/>
      </c>
      <c r="E97" s="9" t="str">
        <f>IF('Unit Sales'!J105&lt;&gt;"",'Unit Sales'!J105,"")</f>
        <v/>
      </c>
      <c r="F97" s="9" t="str">
        <f>IF('Unit Sales'!G105&lt;&gt;"",'Unit Sales'!G105,"")</f>
        <v/>
      </c>
      <c r="G97" s="9" t="str">
        <f>IF('Unit Sales'!H105&lt;&gt;"",'Unit Sales'!H105,"")</f>
        <v/>
      </c>
      <c r="H97" s="9" t="str">
        <f>IF('Unit Sales'!C105&lt;&gt;"",'Unit Sales'!C105,"")</f>
        <v/>
      </c>
      <c r="I97" s="293" t="str">
        <f>IF('Unit Sales'!M105&lt;&gt;"",'Unit Sales'!M105,"")</f>
        <v/>
      </c>
      <c r="J97" s="9" t="str">
        <f>IF('Unit Sales'!I105&lt;&gt;"",'Unit Sales'!I105,"")</f>
        <v/>
      </c>
      <c r="K97" s="295"/>
      <c r="L97" s="295"/>
      <c r="M97" s="293">
        <f t="shared" si="4"/>
        <v>0</v>
      </c>
      <c r="N97" s="293">
        <f>IFERROR(I97*'Monthly cashflow'!$C$29*1.23,)</f>
        <v>0</v>
      </c>
      <c r="O97" s="293">
        <f>IFERROR(I97*'Monthly cashflow'!$C$30*1.23,)</f>
        <v>0</v>
      </c>
      <c r="P97" s="293">
        <f t="shared" si="3"/>
        <v>0</v>
      </c>
      <c r="Q97" s="294" t="str">
        <f>'Unit Sales'!R105</f>
        <v/>
      </c>
      <c r="R97" s="294">
        <f>'Unit Sales'!N105</f>
        <v>0</v>
      </c>
    </row>
    <row r="98" spans="1:18" x14ac:dyDescent="0.3">
      <c r="A98" s="336" t="s">
        <v>897</v>
      </c>
      <c r="B98" s="9">
        <f t="shared" si="5"/>
        <v>0</v>
      </c>
      <c r="C98" s="337" t="str">
        <f>IF('Unit Sales'!B106&lt;&gt;"",'Unit Sales'!B106,A98)</f>
        <v>97</v>
      </c>
      <c r="D98" s="9" t="str">
        <f>IF('Unit Sales'!D106&lt;&gt;"",'Unit Sales'!D106,"")</f>
        <v/>
      </c>
      <c r="E98" s="9" t="str">
        <f>IF('Unit Sales'!J106&lt;&gt;"",'Unit Sales'!J106,"")</f>
        <v/>
      </c>
      <c r="F98" s="9" t="str">
        <f>IF('Unit Sales'!G106&lt;&gt;"",'Unit Sales'!G106,"")</f>
        <v/>
      </c>
      <c r="G98" s="9" t="str">
        <f>IF('Unit Sales'!H106&lt;&gt;"",'Unit Sales'!H106,"")</f>
        <v/>
      </c>
      <c r="H98" s="9" t="str">
        <f>IF('Unit Sales'!C106&lt;&gt;"",'Unit Sales'!C106,"")</f>
        <v/>
      </c>
      <c r="I98" s="293" t="str">
        <f>IF('Unit Sales'!M106&lt;&gt;"",'Unit Sales'!M106,"")</f>
        <v/>
      </c>
      <c r="J98" s="9" t="str">
        <f>IF('Unit Sales'!I106&lt;&gt;"",'Unit Sales'!I106,"")</f>
        <v/>
      </c>
      <c r="K98" s="295"/>
      <c r="L98" s="295"/>
      <c r="M98" s="293">
        <f t="shared" si="4"/>
        <v>0</v>
      </c>
      <c r="N98" s="293">
        <f>IFERROR(I98*'Monthly cashflow'!$C$29*1.23,)</f>
        <v>0</v>
      </c>
      <c r="O98" s="293">
        <f>IFERROR(I98*'Monthly cashflow'!$C$30*1.23,)</f>
        <v>0</v>
      </c>
      <c r="P98" s="293">
        <f t="shared" si="3"/>
        <v>0</v>
      </c>
      <c r="Q98" s="294" t="str">
        <f>'Unit Sales'!R106</f>
        <v/>
      </c>
      <c r="R98" s="294">
        <f>'Unit Sales'!N106</f>
        <v>0</v>
      </c>
    </row>
    <row r="99" spans="1:18" x14ac:dyDescent="0.3">
      <c r="A99" s="336" t="s">
        <v>898</v>
      </c>
      <c r="B99" s="9">
        <f t="shared" si="5"/>
        <v>0</v>
      </c>
      <c r="C99" s="337" t="str">
        <f>IF('Unit Sales'!B107&lt;&gt;"",'Unit Sales'!B107,A99)</f>
        <v>98</v>
      </c>
      <c r="D99" s="9" t="str">
        <f>IF('Unit Sales'!D107&lt;&gt;"",'Unit Sales'!D107,"")</f>
        <v/>
      </c>
      <c r="E99" s="9" t="str">
        <f>IF('Unit Sales'!J107&lt;&gt;"",'Unit Sales'!J107,"")</f>
        <v/>
      </c>
      <c r="F99" s="9" t="str">
        <f>IF('Unit Sales'!G107&lt;&gt;"",'Unit Sales'!G107,"")</f>
        <v/>
      </c>
      <c r="G99" s="9" t="str">
        <f>IF('Unit Sales'!H107&lt;&gt;"",'Unit Sales'!H107,"")</f>
        <v/>
      </c>
      <c r="H99" s="9" t="str">
        <f>IF('Unit Sales'!C107&lt;&gt;"",'Unit Sales'!C107,"")</f>
        <v/>
      </c>
      <c r="I99" s="293" t="str">
        <f>IF('Unit Sales'!M107&lt;&gt;"",'Unit Sales'!M107,"")</f>
        <v/>
      </c>
      <c r="J99" s="9" t="str">
        <f>IF('Unit Sales'!I107&lt;&gt;"",'Unit Sales'!I107,"")</f>
        <v/>
      </c>
      <c r="K99" s="295"/>
      <c r="L99" s="295"/>
      <c r="M99" s="293">
        <f t="shared" si="4"/>
        <v>0</v>
      </c>
      <c r="N99" s="293">
        <f>IFERROR(I99*'Monthly cashflow'!$C$29*1.23,)</f>
        <v>0</v>
      </c>
      <c r="O99" s="293">
        <f>IFERROR(I99*'Monthly cashflow'!$C$30*1.23,)</f>
        <v>0</v>
      </c>
      <c r="P99" s="293">
        <f t="shared" si="3"/>
        <v>0</v>
      </c>
      <c r="Q99" s="294" t="str">
        <f>'Unit Sales'!R107</f>
        <v/>
      </c>
      <c r="R99" s="294">
        <f>'Unit Sales'!N107</f>
        <v>0</v>
      </c>
    </row>
    <row r="100" spans="1:18" x14ac:dyDescent="0.3">
      <c r="A100" s="336" t="s">
        <v>899</v>
      </c>
      <c r="B100" s="9">
        <f t="shared" si="5"/>
        <v>0</v>
      </c>
      <c r="C100" s="337" t="str">
        <f>IF('Unit Sales'!B108&lt;&gt;"",'Unit Sales'!B108,A100)</f>
        <v>99</v>
      </c>
      <c r="D100" s="9" t="str">
        <f>IF('Unit Sales'!D108&lt;&gt;"",'Unit Sales'!D108,"")</f>
        <v/>
      </c>
      <c r="E100" s="9" t="str">
        <f>IF('Unit Sales'!J108&lt;&gt;"",'Unit Sales'!J108,"")</f>
        <v/>
      </c>
      <c r="F100" s="9" t="str">
        <f>IF('Unit Sales'!G108&lt;&gt;"",'Unit Sales'!G108,"")</f>
        <v/>
      </c>
      <c r="G100" s="9" t="str">
        <f>IF('Unit Sales'!H108&lt;&gt;"",'Unit Sales'!H108,"")</f>
        <v/>
      </c>
      <c r="H100" s="9" t="str">
        <f>IF('Unit Sales'!C108&lt;&gt;"",'Unit Sales'!C108,"")</f>
        <v/>
      </c>
      <c r="I100" s="293" t="str">
        <f>IF('Unit Sales'!M108&lt;&gt;"",'Unit Sales'!M108,"")</f>
        <v/>
      </c>
      <c r="J100" s="9" t="str">
        <f>IF('Unit Sales'!I108&lt;&gt;"",'Unit Sales'!I108,"")</f>
        <v/>
      </c>
      <c r="K100" s="295"/>
      <c r="L100" s="295"/>
      <c r="M100" s="293">
        <f t="shared" si="4"/>
        <v>0</v>
      </c>
      <c r="N100" s="293">
        <f>IFERROR(I100*'Monthly cashflow'!$C$29*1.23,)</f>
        <v>0</v>
      </c>
      <c r="O100" s="293">
        <f>IFERROR(I100*'Monthly cashflow'!$C$30*1.23,)</f>
        <v>0</v>
      </c>
      <c r="P100" s="293">
        <f t="shared" si="3"/>
        <v>0</v>
      </c>
      <c r="Q100" s="294" t="str">
        <f>'Unit Sales'!R108</f>
        <v/>
      </c>
      <c r="R100" s="294">
        <f>'Unit Sales'!N108</f>
        <v>0</v>
      </c>
    </row>
    <row r="101" spans="1:18" x14ac:dyDescent="0.3">
      <c r="A101" s="336" t="s">
        <v>900</v>
      </c>
      <c r="B101" s="9">
        <f t="shared" si="5"/>
        <v>0</v>
      </c>
      <c r="C101" s="337" t="str">
        <f>IF('Unit Sales'!B109&lt;&gt;"",'Unit Sales'!B109,A101)</f>
        <v>100</v>
      </c>
      <c r="D101" s="9" t="str">
        <f>IF('Unit Sales'!D109&lt;&gt;"",'Unit Sales'!D109,"")</f>
        <v/>
      </c>
      <c r="E101" s="9" t="str">
        <f>IF('Unit Sales'!J109&lt;&gt;"",'Unit Sales'!J109,"")</f>
        <v/>
      </c>
      <c r="F101" s="9" t="str">
        <f>IF('Unit Sales'!G109&lt;&gt;"",'Unit Sales'!G109,"")</f>
        <v/>
      </c>
      <c r="G101" s="9" t="str">
        <f>IF('Unit Sales'!H109&lt;&gt;"",'Unit Sales'!H109,"")</f>
        <v/>
      </c>
      <c r="H101" s="9" t="str">
        <f>IF('Unit Sales'!C109&lt;&gt;"",'Unit Sales'!C109,"")</f>
        <v/>
      </c>
      <c r="I101" s="293" t="str">
        <f>IF('Unit Sales'!M109&lt;&gt;"",'Unit Sales'!M109,"")</f>
        <v/>
      </c>
      <c r="J101" s="9" t="str">
        <f>IF('Unit Sales'!I109&lt;&gt;"",'Unit Sales'!I109,"")</f>
        <v/>
      </c>
      <c r="K101" s="295"/>
      <c r="L101" s="295"/>
      <c r="M101" s="293">
        <f t="shared" si="4"/>
        <v>0</v>
      </c>
      <c r="N101" s="293">
        <f>IFERROR(I101*'Monthly cashflow'!$C$29*1.23,)</f>
        <v>0</v>
      </c>
      <c r="O101" s="293">
        <f>IFERROR(I101*'Monthly cashflow'!$C$30*1.23,)</f>
        <v>0</v>
      </c>
      <c r="P101" s="293">
        <f t="shared" si="3"/>
        <v>0</v>
      </c>
      <c r="Q101" s="294" t="str">
        <f>'Unit Sales'!R109</f>
        <v/>
      </c>
      <c r="R101" s="294">
        <f>'Unit Sales'!N109</f>
        <v>0</v>
      </c>
    </row>
    <row r="102" spans="1:18" x14ac:dyDescent="0.3">
      <c r="A102" s="336" t="s">
        <v>901</v>
      </c>
      <c r="B102" s="9">
        <f t="shared" si="5"/>
        <v>0</v>
      </c>
      <c r="C102" s="337" t="str">
        <f>IF('Unit Sales'!B110&lt;&gt;"",'Unit Sales'!B110,A102)</f>
        <v>101</v>
      </c>
      <c r="D102" s="9" t="str">
        <f>IF('Unit Sales'!D110&lt;&gt;"",'Unit Sales'!D110,"")</f>
        <v/>
      </c>
      <c r="E102" s="9" t="str">
        <f>IF('Unit Sales'!J110&lt;&gt;"",'Unit Sales'!J110,"")</f>
        <v/>
      </c>
      <c r="F102" s="9" t="str">
        <f>IF('Unit Sales'!G110&lt;&gt;"",'Unit Sales'!G110,"")</f>
        <v/>
      </c>
      <c r="G102" s="9" t="str">
        <f>IF('Unit Sales'!H110&lt;&gt;"",'Unit Sales'!H110,"")</f>
        <v/>
      </c>
      <c r="H102" s="9" t="str">
        <f>IF('Unit Sales'!C110&lt;&gt;"",'Unit Sales'!C110,"")</f>
        <v/>
      </c>
      <c r="I102" s="293" t="str">
        <f>IF('Unit Sales'!M110&lt;&gt;"",'Unit Sales'!M110,"")</f>
        <v/>
      </c>
      <c r="J102" s="9" t="str">
        <f>IF('Unit Sales'!I110&lt;&gt;"",'Unit Sales'!I110,"")</f>
        <v/>
      </c>
      <c r="K102" s="295"/>
      <c r="L102" s="295"/>
      <c r="M102" s="293">
        <f t="shared" si="4"/>
        <v>0</v>
      </c>
      <c r="N102" s="293">
        <f>IFERROR(I102*'Monthly cashflow'!$C$29*1.23,)</f>
        <v>0</v>
      </c>
      <c r="O102" s="293">
        <f>IFERROR(I102*'Monthly cashflow'!$C$30*1.23,)</f>
        <v>0</v>
      </c>
      <c r="P102" s="293">
        <f t="shared" si="3"/>
        <v>0</v>
      </c>
      <c r="Q102" s="294" t="str">
        <f>'Unit Sales'!R110</f>
        <v/>
      </c>
      <c r="R102" s="294">
        <f>'Unit Sales'!N110</f>
        <v>0</v>
      </c>
    </row>
    <row r="103" spans="1:18" x14ac:dyDescent="0.3">
      <c r="A103" s="336" t="s">
        <v>902</v>
      </c>
      <c r="B103" s="9">
        <f t="shared" si="5"/>
        <v>0</v>
      </c>
      <c r="C103" s="337" t="str">
        <f>IF('Unit Sales'!B111&lt;&gt;"",'Unit Sales'!B111,A103)</f>
        <v>102</v>
      </c>
      <c r="D103" s="9" t="str">
        <f>IF('Unit Sales'!D111&lt;&gt;"",'Unit Sales'!D111,"")</f>
        <v/>
      </c>
      <c r="E103" s="9" t="str">
        <f>IF('Unit Sales'!J111&lt;&gt;"",'Unit Sales'!J111,"")</f>
        <v/>
      </c>
      <c r="F103" s="9" t="str">
        <f>IF('Unit Sales'!G111&lt;&gt;"",'Unit Sales'!G111,"")</f>
        <v/>
      </c>
      <c r="G103" s="9" t="str">
        <f>IF('Unit Sales'!H111&lt;&gt;"",'Unit Sales'!H111,"")</f>
        <v/>
      </c>
      <c r="H103" s="9" t="str">
        <f>IF('Unit Sales'!C111&lt;&gt;"",'Unit Sales'!C111,"")</f>
        <v/>
      </c>
      <c r="I103" s="293" t="str">
        <f>IF('Unit Sales'!M111&lt;&gt;"",'Unit Sales'!M111,"")</f>
        <v/>
      </c>
      <c r="J103" s="9" t="str">
        <f>IF('Unit Sales'!I111&lt;&gt;"",'Unit Sales'!I111,"")</f>
        <v/>
      </c>
      <c r="K103" s="295"/>
      <c r="L103" s="295"/>
      <c r="M103" s="293">
        <f t="shared" si="4"/>
        <v>0</v>
      </c>
      <c r="N103" s="293">
        <f>IFERROR(I103*'Monthly cashflow'!$C$29*1.23,)</f>
        <v>0</v>
      </c>
      <c r="O103" s="293">
        <f>IFERROR(I103*'Monthly cashflow'!$C$30*1.23,)</f>
        <v>0</v>
      </c>
      <c r="P103" s="293">
        <f t="shared" si="3"/>
        <v>0</v>
      </c>
      <c r="Q103" s="294" t="str">
        <f>'Unit Sales'!R111</f>
        <v/>
      </c>
      <c r="R103" s="294">
        <f>'Unit Sales'!N111</f>
        <v>0</v>
      </c>
    </row>
    <row r="104" spans="1:18" x14ac:dyDescent="0.3">
      <c r="A104" s="336" t="s">
        <v>903</v>
      </c>
      <c r="B104" s="9">
        <f t="shared" si="5"/>
        <v>0</v>
      </c>
      <c r="C104" s="337" t="str">
        <f>IF('Unit Sales'!B112&lt;&gt;"",'Unit Sales'!B112,A104)</f>
        <v>103</v>
      </c>
      <c r="D104" s="9" t="str">
        <f>IF('Unit Sales'!D112&lt;&gt;"",'Unit Sales'!D112,"")</f>
        <v/>
      </c>
      <c r="E104" s="9" t="str">
        <f>IF('Unit Sales'!J112&lt;&gt;"",'Unit Sales'!J112,"")</f>
        <v/>
      </c>
      <c r="F104" s="9" t="str">
        <f>IF('Unit Sales'!G112&lt;&gt;"",'Unit Sales'!G112,"")</f>
        <v/>
      </c>
      <c r="G104" s="9" t="str">
        <f>IF('Unit Sales'!H112&lt;&gt;"",'Unit Sales'!H112,"")</f>
        <v/>
      </c>
      <c r="H104" s="9" t="str">
        <f>IF('Unit Sales'!C112&lt;&gt;"",'Unit Sales'!C112,"")</f>
        <v/>
      </c>
      <c r="I104" s="293" t="str">
        <f>IF('Unit Sales'!M112&lt;&gt;"",'Unit Sales'!M112,"")</f>
        <v/>
      </c>
      <c r="J104" s="9" t="str">
        <f>IF('Unit Sales'!I112&lt;&gt;"",'Unit Sales'!I112,"")</f>
        <v/>
      </c>
      <c r="K104" s="295"/>
      <c r="L104" s="295"/>
      <c r="M104" s="293">
        <f t="shared" si="4"/>
        <v>0</v>
      </c>
      <c r="N104" s="293">
        <f>IFERROR(I104*'Monthly cashflow'!$C$29*1.23,)</f>
        <v>0</v>
      </c>
      <c r="O104" s="293">
        <f>IFERROR(I104*'Monthly cashflow'!$C$30*1.23,)</f>
        <v>0</v>
      </c>
      <c r="P104" s="293">
        <f t="shared" si="3"/>
        <v>0</v>
      </c>
      <c r="Q104" s="294" t="str">
        <f>'Unit Sales'!R112</f>
        <v/>
      </c>
      <c r="R104" s="294">
        <f>'Unit Sales'!N112</f>
        <v>0</v>
      </c>
    </row>
    <row r="105" spans="1:18" x14ac:dyDescent="0.3">
      <c r="A105" s="336" t="s">
        <v>904</v>
      </c>
      <c r="B105" s="9">
        <f t="shared" si="5"/>
        <v>0</v>
      </c>
      <c r="C105" s="337" t="str">
        <f>IF('Unit Sales'!B113&lt;&gt;"",'Unit Sales'!B113,A105)</f>
        <v>104</v>
      </c>
      <c r="D105" s="9" t="str">
        <f>IF('Unit Sales'!D113&lt;&gt;"",'Unit Sales'!D113,"")</f>
        <v/>
      </c>
      <c r="E105" s="9" t="str">
        <f>IF('Unit Sales'!J113&lt;&gt;"",'Unit Sales'!J113,"")</f>
        <v/>
      </c>
      <c r="F105" s="9" t="str">
        <f>IF('Unit Sales'!G113&lt;&gt;"",'Unit Sales'!G113,"")</f>
        <v/>
      </c>
      <c r="G105" s="9" t="str">
        <f>IF('Unit Sales'!H113&lt;&gt;"",'Unit Sales'!H113,"")</f>
        <v/>
      </c>
      <c r="H105" s="9" t="str">
        <f>IF('Unit Sales'!C113&lt;&gt;"",'Unit Sales'!C113,"")</f>
        <v/>
      </c>
      <c r="I105" s="293" t="str">
        <f>IF('Unit Sales'!M113&lt;&gt;"",'Unit Sales'!M113,"")</f>
        <v/>
      </c>
      <c r="J105" s="9" t="str">
        <f>IF('Unit Sales'!I113&lt;&gt;"",'Unit Sales'!I113,"")</f>
        <v/>
      </c>
      <c r="K105" s="295"/>
      <c r="L105" s="295"/>
      <c r="M105" s="293">
        <f t="shared" si="4"/>
        <v>0</v>
      </c>
      <c r="N105" s="293">
        <f>IFERROR(I105*'Monthly cashflow'!$C$29*1.23,)</f>
        <v>0</v>
      </c>
      <c r="O105" s="293">
        <f>IFERROR(I105*'Monthly cashflow'!$C$30*1.23,)</f>
        <v>0</v>
      </c>
      <c r="P105" s="293">
        <f t="shared" si="3"/>
        <v>0</v>
      </c>
      <c r="Q105" s="294" t="str">
        <f>'Unit Sales'!R113</f>
        <v/>
      </c>
      <c r="R105" s="294">
        <f>'Unit Sales'!N113</f>
        <v>0</v>
      </c>
    </row>
    <row r="106" spans="1:18" x14ac:dyDescent="0.3">
      <c r="A106" s="336" t="s">
        <v>905</v>
      </c>
      <c r="B106" s="9">
        <f t="shared" si="5"/>
        <v>0</v>
      </c>
      <c r="C106" s="337" t="str">
        <f>IF('Unit Sales'!B114&lt;&gt;"",'Unit Sales'!B114,A106)</f>
        <v>105</v>
      </c>
      <c r="D106" s="9" t="str">
        <f>IF('Unit Sales'!D114&lt;&gt;"",'Unit Sales'!D114,"")</f>
        <v/>
      </c>
      <c r="E106" s="9" t="str">
        <f>IF('Unit Sales'!J114&lt;&gt;"",'Unit Sales'!J114,"")</f>
        <v/>
      </c>
      <c r="F106" s="9" t="str">
        <f>IF('Unit Sales'!G114&lt;&gt;"",'Unit Sales'!G114,"")</f>
        <v/>
      </c>
      <c r="G106" s="9" t="str">
        <f>IF('Unit Sales'!H114&lt;&gt;"",'Unit Sales'!H114,"")</f>
        <v/>
      </c>
      <c r="H106" s="9" t="str">
        <f>IF('Unit Sales'!C114&lt;&gt;"",'Unit Sales'!C114,"")</f>
        <v/>
      </c>
      <c r="I106" s="293" t="str">
        <f>IF('Unit Sales'!M114&lt;&gt;"",'Unit Sales'!M114,"")</f>
        <v/>
      </c>
      <c r="J106" s="9" t="str">
        <f>IF('Unit Sales'!I114&lt;&gt;"",'Unit Sales'!I114,"")</f>
        <v/>
      </c>
      <c r="K106" s="295"/>
      <c r="L106" s="295"/>
      <c r="M106" s="293">
        <f t="shared" si="4"/>
        <v>0</v>
      </c>
      <c r="N106" s="293">
        <f>IFERROR(I106*'Monthly cashflow'!$C$29*1.23,)</f>
        <v>0</v>
      </c>
      <c r="O106" s="293">
        <f>IFERROR(I106*'Monthly cashflow'!$C$30*1.23,)</f>
        <v>0</v>
      </c>
      <c r="P106" s="293">
        <f t="shared" si="3"/>
        <v>0</v>
      </c>
      <c r="Q106" s="294" t="str">
        <f>'Unit Sales'!R114</f>
        <v/>
      </c>
      <c r="R106" s="294">
        <f>'Unit Sales'!N114</f>
        <v>0</v>
      </c>
    </row>
    <row r="107" spans="1:18" x14ac:dyDescent="0.3">
      <c r="A107" s="336" t="s">
        <v>906</v>
      </c>
      <c r="B107" s="9">
        <f t="shared" si="5"/>
        <v>0</v>
      </c>
      <c r="C107" s="337" t="str">
        <f>IF('Unit Sales'!B115&lt;&gt;"",'Unit Sales'!B115,A107)</f>
        <v>106</v>
      </c>
      <c r="D107" s="9" t="str">
        <f>IF('Unit Sales'!D115&lt;&gt;"",'Unit Sales'!D115,"")</f>
        <v/>
      </c>
      <c r="E107" s="9" t="str">
        <f>IF('Unit Sales'!J115&lt;&gt;"",'Unit Sales'!J115,"")</f>
        <v/>
      </c>
      <c r="F107" s="9" t="str">
        <f>IF('Unit Sales'!G115&lt;&gt;"",'Unit Sales'!G115,"")</f>
        <v/>
      </c>
      <c r="G107" s="9" t="str">
        <f>IF('Unit Sales'!H115&lt;&gt;"",'Unit Sales'!H115,"")</f>
        <v/>
      </c>
      <c r="H107" s="9" t="str">
        <f>IF('Unit Sales'!C115&lt;&gt;"",'Unit Sales'!C115,"")</f>
        <v/>
      </c>
      <c r="I107" s="293" t="str">
        <f>IF('Unit Sales'!M115&lt;&gt;"",'Unit Sales'!M115,"")</f>
        <v/>
      </c>
      <c r="J107" s="9" t="str">
        <f>IF('Unit Sales'!I115&lt;&gt;"",'Unit Sales'!I115,"")</f>
        <v/>
      </c>
      <c r="K107" s="295"/>
      <c r="L107" s="295"/>
      <c r="M107" s="293">
        <f t="shared" si="4"/>
        <v>0</v>
      </c>
      <c r="N107" s="293">
        <f>IFERROR(I107*'Monthly cashflow'!$C$29*1.23,)</f>
        <v>0</v>
      </c>
      <c r="O107" s="293">
        <f>IFERROR(I107*'Monthly cashflow'!$C$30*1.23,)</f>
        <v>0</v>
      </c>
      <c r="P107" s="293">
        <f t="shared" si="3"/>
        <v>0</v>
      </c>
      <c r="Q107" s="294" t="str">
        <f>'Unit Sales'!R115</f>
        <v/>
      </c>
      <c r="R107" s="294">
        <f>'Unit Sales'!N115</f>
        <v>0</v>
      </c>
    </row>
    <row r="108" spans="1:18" x14ac:dyDescent="0.3">
      <c r="A108" s="336" t="s">
        <v>907</v>
      </c>
      <c r="B108" s="9">
        <f t="shared" si="5"/>
        <v>0</v>
      </c>
      <c r="C108" s="337" t="str">
        <f>IF('Unit Sales'!B116&lt;&gt;"",'Unit Sales'!B116,A108)</f>
        <v>107</v>
      </c>
      <c r="D108" s="9" t="str">
        <f>IF('Unit Sales'!D116&lt;&gt;"",'Unit Sales'!D116,"")</f>
        <v/>
      </c>
      <c r="E108" s="9" t="str">
        <f>IF('Unit Sales'!J116&lt;&gt;"",'Unit Sales'!J116,"")</f>
        <v/>
      </c>
      <c r="F108" s="9" t="str">
        <f>IF('Unit Sales'!G116&lt;&gt;"",'Unit Sales'!G116,"")</f>
        <v/>
      </c>
      <c r="G108" s="9" t="str">
        <f>IF('Unit Sales'!H116&lt;&gt;"",'Unit Sales'!H116,"")</f>
        <v/>
      </c>
      <c r="H108" s="9" t="str">
        <f>IF('Unit Sales'!C116&lt;&gt;"",'Unit Sales'!C116,"")</f>
        <v/>
      </c>
      <c r="I108" s="293" t="str">
        <f>IF('Unit Sales'!M116&lt;&gt;"",'Unit Sales'!M116,"")</f>
        <v/>
      </c>
      <c r="J108" s="9" t="str">
        <f>IF('Unit Sales'!I116&lt;&gt;"",'Unit Sales'!I116,"")</f>
        <v/>
      </c>
      <c r="K108" s="295"/>
      <c r="L108" s="295"/>
      <c r="M108" s="293">
        <f t="shared" si="4"/>
        <v>0</v>
      </c>
      <c r="N108" s="293">
        <f>IFERROR(I108*'Monthly cashflow'!$C$29*1.23,)</f>
        <v>0</v>
      </c>
      <c r="O108" s="293">
        <f>IFERROR(I108*'Monthly cashflow'!$C$30*1.23,)</f>
        <v>0</v>
      </c>
      <c r="P108" s="293">
        <f t="shared" si="3"/>
        <v>0</v>
      </c>
      <c r="Q108" s="294" t="str">
        <f>'Unit Sales'!R116</f>
        <v/>
      </c>
      <c r="R108" s="294">
        <f>'Unit Sales'!N116</f>
        <v>0</v>
      </c>
    </row>
    <row r="109" spans="1:18" x14ac:dyDescent="0.3">
      <c r="A109" s="336" t="s">
        <v>908</v>
      </c>
      <c r="B109" s="9">
        <f t="shared" si="5"/>
        <v>0</v>
      </c>
      <c r="C109" s="337" t="str">
        <f>IF('Unit Sales'!B117&lt;&gt;"",'Unit Sales'!B117,A109)</f>
        <v>108</v>
      </c>
      <c r="D109" s="9" t="str">
        <f>IF('Unit Sales'!D117&lt;&gt;"",'Unit Sales'!D117,"")</f>
        <v/>
      </c>
      <c r="E109" s="9" t="str">
        <f>IF('Unit Sales'!J117&lt;&gt;"",'Unit Sales'!J117,"")</f>
        <v/>
      </c>
      <c r="F109" s="9" t="str">
        <f>IF('Unit Sales'!G117&lt;&gt;"",'Unit Sales'!G117,"")</f>
        <v/>
      </c>
      <c r="G109" s="9" t="str">
        <f>IF('Unit Sales'!H117&lt;&gt;"",'Unit Sales'!H117,"")</f>
        <v/>
      </c>
      <c r="H109" s="9" t="str">
        <f>IF('Unit Sales'!C117&lt;&gt;"",'Unit Sales'!C117,"")</f>
        <v/>
      </c>
      <c r="I109" s="293" t="str">
        <f>IF('Unit Sales'!M117&lt;&gt;"",'Unit Sales'!M117,"")</f>
        <v/>
      </c>
      <c r="J109" s="9" t="str">
        <f>IF('Unit Sales'!I117&lt;&gt;"",'Unit Sales'!I117,"")</f>
        <v/>
      </c>
      <c r="K109" s="295"/>
      <c r="L109" s="295"/>
      <c r="M109" s="293">
        <f t="shared" si="4"/>
        <v>0</v>
      </c>
      <c r="N109" s="293">
        <f>IFERROR(I109*'Monthly cashflow'!$C$29*1.23,)</f>
        <v>0</v>
      </c>
      <c r="O109" s="293">
        <f>IFERROR(I109*'Monthly cashflow'!$C$30*1.23,)</f>
        <v>0</v>
      </c>
      <c r="P109" s="293">
        <f t="shared" si="3"/>
        <v>0</v>
      </c>
      <c r="Q109" s="294" t="str">
        <f>'Unit Sales'!R117</f>
        <v/>
      </c>
      <c r="R109" s="294">
        <f>'Unit Sales'!N117</f>
        <v>0</v>
      </c>
    </row>
    <row r="110" spans="1:18" x14ac:dyDescent="0.3">
      <c r="A110" s="336" t="s">
        <v>909</v>
      </c>
      <c r="B110" s="9">
        <f t="shared" si="5"/>
        <v>0</v>
      </c>
      <c r="C110" s="337" t="str">
        <f>IF('Unit Sales'!B118&lt;&gt;"",'Unit Sales'!B118,A110)</f>
        <v>109</v>
      </c>
      <c r="D110" s="9" t="str">
        <f>IF('Unit Sales'!D118&lt;&gt;"",'Unit Sales'!D118,"")</f>
        <v/>
      </c>
      <c r="E110" s="9" t="str">
        <f>IF('Unit Sales'!J118&lt;&gt;"",'Unit Sales'!J118,"")</f>
        <v/>
      </c>
      <c r="F110" s="9" t="str">
        <f>IF('Unit Sales'!G118&lt;&gt;"",'Unit Sales'!G118,"")</f>
        <v/>
      </c>
      <c r="G110" s="9" t="str">
        <f>IF('Unit Sales'!H118&lt;&gt;"",'Unit Sales'!H118,"")</f>
        <v/>
      </c>
      <c r="H110" s="9" t="str">
        <f>IF('Unit Sales'!C118&lt;&gt;"",'Unit Sales'!C118,"")</f>
        <v/>
      </c>
      <c r="I110" s="293" t="str">
        <f>IF('Unit Sales'!M118&lt;&gt;"",'Unit Sales'!M118,"")</f>
        <v/>
      </c>
      <c r="J110" s="9" t="str">
        <f>IF('Unit Sales'!I118&lt;&gt;"",'Unit Sales'!I118,"")</f>
        <v/>
      </c>
      <c r="K110" s="295"/>
      <c r="L110" s="295"/>
      <c r="M110" s="293">
        <f t="shared" si="4"/>
        <v>0</v>
      </c>
      <c r="N110" s="293">
        <f>IFERROR(I110*'Monthly cashflow'!$C$29*1.23,)</f>
        <v>0</v>
      </c>
      <c r="O110" s="293">
        <f>IFERROR(I110*'Monthly cashflow'!$C$30*1.23,)</f>
        <v>0</v>
      </c>
      <c r="P110" s="293">
        <f t="shared" si="3"/>
        <v>0</v>
      </c>
      <c r="Q110" s="294" t="str">
        <f>'Unit Sales'!R118</f>
        <v/>
      </c>
      <c r="R110" s="294">
        <f>'Unit Sales'!N118</f>
        <v>0</v>
      </c>
    </row>
    <row r="111" spans="1:18" x14ac:dyDescent="0.3">
      <c r="A111" s="336" t="s">
        <v>910</v>
      </c>
      <c r="B111" s="9">
        <f t="shared" si="5"/>
        <v>0</v>
      </c>
      <c r="C111" s="337" t="str">
        <f>IF('Unit Sales'!B119&lt;&gt;"",'Unit Sales'!B119,A111)</f>
        <v>110</v>
      </c>
      <c r="D111" s="9" t="str">
        <f>IF('Unit Sales'!D119&lt;&gt;"",'Unit Sales'!D119,"")</f>
        <v/>
      </c>
      <c r="E111" s="9" t="str">
        <f>IF('Unit Sales'!J119&lt;&gt;"",'Unit Sales'!J119,"")</f>
        <v/>
      </c>
      <c r="F111" s="9" t="str">
        <f>IF('Unit Sales'!G119&lt;&gt;"",'Unit Sales'!G119,"")</f>
        <v/>
      </c>
      <c r="G111" s="9" t="str">
        <f>IF('Unit Sales'!H119&lt;&gt;"",'Unit Sales'!H119,"")</f>
        <v/>
      </c>
      <c r="H111" s="9" t="str">
        <f>IF('Unit Sales'!C119&lt;&gt;"",'Unit Sales'!C119,"")</f>
        <v/>
      </c>
      <c r="I111" s="293" t="str">
        <f>IF('Unit Sales'!M119&lt;&gt;"",'Unit Sales'!M119,"")</f>
        <v/>
      </c>
      <c r="J111" s="9" t="str">
        <f>IF('Unit Sales'!I119&lt;&gt;"",'Unit Sales'!I119,"")</f>
        <v/>
      </c>
      <c r="K111" s="295"/>
      <c r="L111" s="295"/>
      <c r="M111" s="293">
        <f t="shared" si="4"/>
        <v>0</v>
      </c>
      <c r="N111" s="293">
        <f>IFERROR(I111*'Monthly cashflow'!$C$29*1.23,)</f>
        <v>0</v>
      </c>
      <c r="O111" s="293">
        <f>IFERROR(I111*'Monthly cashflow'!$C$30*1.23,)</f>
        <v>0</v>
      </c>
      <c r="P111" s="293">
        <f t="shared" si="3"/>
        <v>0</v>
      </c>
      <c r="Q111" s="294" t="str">
        <f>'Unit Sales'!R119</f>
        <v/>
      </c>
      <c r="R111" s="294">
        <f>'Unit Sales'!N119</f>
        <v>0</v>
      </c>
    </row>
    <row r="112" spans="1:18" x14ac:dyDescent="0.3">
      <c r="A112" s="336" t="s">
        <v>911</v>
      </c>
      <c r="B112" s="9">
        <f t="shared" si="5"/>
        <v>0</v>
      </c>
      <c r="C112" s="337" t="str">
        <f>IF('Unit Sales'!B120&lt;&gt;"",'Unit Sales'!B120,A112)</f>
        <v>111</v>
      </c>
      <c r="D112" s="9" t="str">
        <f>IF('Unit Sales'!D120&lt;&gt;"",'Unit Sales'!D120,"")</f>
        <v/>
      </c>
      <c r="E112" s="9" t="str">
        <f>IF('Unit Sales'!J120&lt;&gt;"",'Unit Sales'!J120,"")</f>
        <v/>
      </c>
      <c r="F112" s="9" t="str">
        <f>IF('Unit Sales'!G120&lt;&gt;"",'Unit Sales'!G120,"")</f>
        <v/>
      </c>
      <c r="G112" s="9" t="str">
        <f>IF('Unit Sales'!H120&lt;&gt;"",'Unit Sales'!H120,"")</f>
        <v/>
      </c>
      <c r="H112" s="9" t="str">
        <f>IF('Unit Sales'!C120&lt;&gt;"",'Unit Sales'!C120,"")</f>
        <v/>
      </c>
      <c r="I112" s="293" t="str">
        <f>IF('Unit Sales'!M120&lt;&gt;"",'Unit Sales'!M120,"")</f>
        <v/>
      </c>
      <c r="J112" s="9" t="str">
        <f>IF('Unit Sales'!I120&lt;&gt;"",'Unit Sales'!I120,"")</f>
        <v/>
      </c>
      <c r="K112" s="295"/>
      <c r="L112" s="295"/>
      <c r="M112" s="293">
        <f t="shared" si="4"/>
        <v>0</v>
      </c>
      <c r="N112" s="293">
        <f>IFERROR(I112*'Monthly cashflow'!$C$29*1.23,)</f>
        <v>0</v>
      </c>
      <c r="O112" s="293">
        <f>IFERROR(I112*'Monthly cashflow'!$C$30*1.23,)</f>
        <v>0</v>
      </c>
      <c r="P112" s="293">
        <f t="shared" si="3"/>
        <v>0</v>
      </c>
      <c r="Q112" s="294" t="str">
        <f>'Unit Sales'!R120</f>
        <v/>
      </c>
      <c r="R112" s="294">
        <f>'Unit Sales'!N120</f>
        <v>0</v>
      </c>
    </row>
    <row r="113" spans="1:18" x14ac:dyDescent="0.3">
      <c r="A113" s="336" t="s">
        <v>912</v>
      </c>
      <c r="B113" s="9">
        <f t="shared" si="5"/>
        <v>0</v>
      </c>
      <c r="C113" s="337" t="str">
        <f>IF('Unit Sales'!B121&lt;&gt;"",'Unit Sales'!B121,A113)</f>
        <v>112</v>
      </c>
      <c r="D113" s="9" t="str">
        <f>IF('Unit Sales'!D121&lt;&gt;"",'Unit Sales'!D121,"")</f>
        <v/>
      </c>
      <c r="E113" s="9" t="str">
        <f>IF('Unit Sales'!J121&lt;&gt;"",'Unit Sales'!J121,"")</f>
        <v/>
      </c>
      <c r="F113" s="9" t="str">
        <f>IF('Unit Sales'!G121&lt;&gt;"",'Unit Sales'!G121,"")</f>
        <v/>
      </c>
      <c r="G113" s="9" t="str">
        <f>IF('Unit Sales'!H121&lt;&gt;"",'Unit Sales'!H121,"")</f>
        <v/>
      </c>
      <c r="H113" s="9" t="str">
        <f>IF('Unit Sales'!C121&lt;&gt;"",'Unit Sales'!C121,"")</f>
        <v/>
      </c>
      <c r="I113" s="293" t="str">
        <f>IF('Unit Sales'!M121&lt;&gt;"",'Unit Sales'!M121,"")</f>
        <v/>
      </c>
      <c r="J113" s="9" t="str">
        <f>IF('Unit Sales'!I121&lt;&gt;"",'Unit Sales'!I121,"")</f>
        <v/>
      </c>
      <c r="K113" s="295"/>
      <c r="L113" s="295"/>
      <c r="M113" s="293">
        <f t="shared" si="4"/>
        <v>0</v>
      </c>
      <c r="N113" s="293">
        <f>IFERROR(I113*'Monthly cashflow'!$C$29*1.23,)</f>
        <v>0</v>
      </c>
      <c r="O113" s="293">
        <f>IFERROR(I113*'Monthly cashflow'!$C$30*1.23,)</f>
        <v>0</v>
      </c>
      <c r="P113" s="293">
        <f t="shared" si="3"/>
        <v>0</v>
      </c>
      <c r="Q113" s="294" t="str">
        <f>'Unit Sales'!R121</f>
        <v/>
      </c>
      <c r="R113" s="294">
        <f>'Unit Sales'!N121</f>
        <v>0</v>
      </c>
    </row>
    <row r="114" spans="1:18" x14ac:dyDescent="0.3">
      <c r="A114" s="336" t="s">
        <v>913</v>
      </c>
      <c r="B114" s="9">
        <f t="shared" si="5"/>
        <v>0</v>
      </c>
      <c r="C114" s="337" t="str">
        <f>IF('Unit Sales'!B122&lt;&gt;"",'Unit Sales'!B122,A114)</f>
        <v>113</v>
      </c>
      <c r="D114" s="9" t="str">
        <f>IF('Unit Sales'!D122&lt;&gt;"",'Unit Sales'!D122,"")</f>
        <v/>
      </c>
      <c r="E114" s="9" t="str">
        <f>IF('Unit Sales'!J122&lt;&gt;"",'Unit Sales'!J122,"")</f>
        <v/>
      </c>
      <c r="F114" s="9" t="str">
        <f>IF('Unit Sales'!G122&lt;&gt;"",'Unit Sales'!G122,"")</f>
        <v/>
      </c>
      <c r="G114" s="9" t="str">
        <f>IF('Unit Sales'!H122&lt;&gt;"",'Unit Sales'!H122,"")</f>
        <v/>
      </c>
      <c r="H114" s="9" t="str">
        <f>IF('Unit Sales'!C122&lt;&gt;"",'Unit Sales'!C122,"")</f>
        <v/>
      </c>
      <c r="I114" s="293" t="str">
        <f>IF('Unit Sales'!M122&lt;&gt;"",'Unit Sales'!M122,"")</f>
        <v/>
      </c>
      <c r="J114" s="9" t="str">
        <f>IF('Unit Sales'!I122&lt;&gt;"",'Unit Sales'!I122,"")</f>
        <v/>
      </c>
      <c r="K114" s="295"/>
      <c r="L114" s="295"/>
      <c r="M114" s="293">
        <f t="shared" si="4"/>
        <v>0</v>
      </c>
      <c r="N114" s="293">
        <f>IFERROR(I114*'Monthly cashflow'!$C$29*1.23,)</f>
        <v>0</v>
      </c>
      <c r="O114" s="293">
        <f>IFERROR(I114*'Monthly cashflow'!$C$30*1.23,)</f>
        <v>0</v>
      </c>
      <c r="P114" s="293">
        <f t="shared" si="3"/>
        <v>0</v>
      </c>
      <c r="Q114" s="294" t="str">
        <f>'Unit Sales'!R122</f>
        <v/>
      </c>
      <c r="R114" s="294">
        <f>'Unit Sales'!N122</f>
        <v>0</v>
      </c>
    </row>
    <row r="115" spans="1:18" x14ac:dyDescent="0.3">
      <c r="A115" s="336" t="s">
        <v>914</v>
      </c>
      <c r="B115" s="9">
        <f t="shared" si="5"/>
        <v>0</v>
      </c>
      <c r="C115" s="337" t="str">
        <f>IF('Unit Sales'!B123&lt;&gt;"",'Unit Sales'!B123,A115)</f>
        <v>114</v>
      </c>
      <c r="D115" s="9" t="str">
        <f>IF('Unit Sales'!D123&lt;&gt;"",'Unit Sales'!D123,"")</f>
        <v/>
      </c>
      <c r="E115" s="9" t="str">
        <f>IF('Unit Sales'!J123&lt;&gt;"",'Unit Sales'!J123,"")</f>
        <v/>
      </c>
      <c r="F115" s="9" t="str">
        <f>IF('Unit Sales'!G123&lt;&gt;"",'Unit Sales'!G123,"")</f>
        <v/>
      </c>
      <c r="G115" s="9" t="str">
        <f>IF('Unit Sales'!H123&lt;&gt;"",'Unit Sales'!H123,"")</f>
        <v/>
      </c>
      <c r="H115" s="9" t="str">
        <f>IF('Unit Sales'!C123&lt;&gt;"",'Unit Sales'!C123,"")</f>
        <v/>
      </c>
      <c r="I115" s="293" t="str">
        <f>IF('Unit Sales'!M123&lt;&gt;"",'Unit Sales'!M123,"")</f>
        <v/>
      </c>
      <c r="J115" s="9" t="str">
        <f>IF('Unit Sales'!I123&lt;&gt;"",'Unit Sales'!I123,"")</f>
        <v/>
      </c>
      <c r="K115" s="295"/>
      <c r="L115" s="295"/>
      <c r="M115" s="293">
        <f t="shared" si="4"/>
        <v>0</v>
      </c>
      <c r="N115" s="293">
        <f>IFERROR(I115*'Monthly cashflow'!$C$29*1.23,)</f>
        <v>0</v>
      </c>
      <c r="O115" s="293">
        <f>IFERROR(I115*'Monthly cashflow'!$C$30*1.23,)</f>
        <v>0</v>
      </c>
      <c r="P115" s="293">
        <f t="shared" si="3"/>
        <v>0</v>
      </c>
      <c r="Q115" s="294" t="str">
        <f>'Unit Sales'!R123</f>
        <v/>
      </c>
      <c r="R115" s="294">
        <f>'Unit Sales'!N123</f>
        <v>0</v>
      </c>
    </row>
    <row r="116" spans="1:18" x14ac:dyDescent="0.3">
      <c r="A116" s="336" t="s">
        <v>915</v>
      </c>
      <c r="B116" s="9">
        <f t="shared" si="5"/>
        <v>0</v>
      </c>
      <c r="C116" s="337" t="str">
        <f>IF('Unit Sales'!B124&lt;&gt;"",'Unit Sales'!B124,A116)</f>
        <v>115</v>
      </c>
      <c r="D116" s="9" t="str">
        <f>IF('Unit Sales'!D124&lt;&gt;"",'Unit Sales'!D124,"")</f>
        <v/>
      </c>
      <c r="E116" s="9" t="str">
        <f>IF('Unit Sales'!J124&lt;&gt;"",'Unit Sales'!J124,"")</f>
        <v/>
      </c>
      <c r="F116" s="9" t="str">
        <f>IF('Unit Sales'!G124&lt;&gt;"",'Unit Sales'!G124,"")</f>
        <v/>
      </c>
      <c r="G116" s="9" t="str">
        <f>IF('Unit Sales'!H124&lt;&gt;"",'Unit Sales'!H124,"")</f>
        <v/>
      </c>
      <c r="H116" s="9" t="str">
        <f>IF('Unit Sales'!C124&lt;&gt;"",'Unit Sales'!C124,"")</f>
        <v/>
      </c>
      <c r="I116" s="293" t="str">
        <f>IF('Unit Sales'!M124&lt;&gt;"",'Unit Sales'!M124,"")</f>
        <v/>
      </c>
      <c r="J116" s="9" t="str">
        <f>IF('Unit Sales'!I124&lt;&gt;"",'Unit Sales'!I124,"")</f>
        <v/>
      </c>
      <c r="K116" s="295"/>
      <c r="L116" s="295"/>
      <c r="M116" s="293">
        <f t="shared" si="4"/>
        <v>0</v>
      </c>
      <c r="N116" s="293">
        <f>IFERROR(I116*'Monthly cashflow'!$C$29*1.23,)</f>
        <v>0</v>
      </c>
      <c r="O116" s="293">
        <f>IFERROR(I116*'Monthly cashflow'!$C$30*1.23,)</f>
        <v>0</v>
      </c>
      <c r="P116" s="293">
        <f t="shared" si="3"/>
        <v>0</v>
      </c>
      <c r="Q116" s="294" t="str">
        <f>'Unit Sales'!R124</f>
        <v/>
      </c>
      <c r="R116" s="294">
        <f>'Unit Sales'!N124</f>
        <v>0</v>
      </c>
    </row>
    <row r="117" spans="1:18" x14ac:dyDescent="0.3">
      <c r="A117" s="336" t="s">
        <v>916</v>
      </c>
      <c r="B117" s="9">
        <f t="shared" si="5"/>
        <v>0</v>
      </c>
      <c r="C117" s="337" t="str">
        <f>IF('Unit Sales'!B125&lt;&gt;"",'Unit Sales'!B125,A117)</f>
        <v>116</v>
      </c>
      <c r="D117" s="9" t="str">
        <f>IF('Unit Sales'!D125&lt;&gt;"",'Unit Sales'!D125,"")</f>
        <v/>
      </c>
      <c r="E117" s="9" t="str">
        <f>IF('Unit Sales'!J125&lt;&gt;"",'Unit Sales'!J125,"")</f>
        <v/>
      </c>
      <c r="F117" s="9" t="str">
        <f>IF('Unit Sales'!G125&lt;&gt;"",'Unit Sales'!G125,"")</f>
        <v/>
      </c>
      <c r="G117" s="9" t="str">
        <f>IF('Unit Sales'!H125&lt;&gt;"",'Unit Sales'!H125,"")</f>
        <v/>
      </c>
      <c r="H117" s="9" t="str">
        <f>IF('Unit Sales'!C125&lt;&gt;"",'Unit Sales'!C125,"")</f>
        <v/>
      </c>
      <c r="I117" s="293" t="str">
        <f>IF('Unit Sales'!M125&lt;&gt;"",'Unit Sales'!M125,"")</f>
        <v/>
      </c>
      <c r="J117" s="9" t="str">
        <f>IF('Unit Sales'!I125&lt;&gt;"",'Unit Sales'!I125,"")</f>
        <v/>
      </c>
      <c r="K117" s="295"/>
      <c r="L117" s="295"/>
      <c r="M117" s="293">
        <f t="shared" si="4"/>
        <v>0</v>
      </c>
      <c r="N117" s="293">
        <f>IFERROR(I117*'Monthly cashflow'!$C$29*1.23,)</f>
        <v>0</v>
      </c>
      <c r="O117" s="293">
        <f>IFERROR(I117*'Monthly cashflow'!$C$30*1.23,)</f>
        <v>0</v>
      </c>
      <c r="P117" s="293">
        <f t="shared" si="3"/>
        <v>0</v>
      </c>
      <c r="Q117" s="294" t="str">
        <f>'Unit Sales'!R125</f>
        <v/>
      </c>
      <c r="R117" s="294">
        <f>'Unit Sales'!N125</f>
        <v>0</v>
      </c>
    </row>
    <row r="118" spans="1:18" x14ac:dyDescent="0.3">
      <c r="A118" s="336" t="s">
        <v>917</v>
      </c>
      <c r="B118" s="9">
        <f t="shared" si="5"/>
        <v>0</v>
      </c>
      <c r="C118" s="337" t="str">
        <f>IF('Unit Sales'!B126&lt;&gt;"",'Unit Sales'!B126,A118)</f>
        <v>117</v>
      </c>
      <c r="D118" s="9" t="str">
        <f>IF('Unit Sales'!D126&lt;&gt;"",'Unit Sales'!D126,"")</f>
        <v/>
      </c>
      <c r="E118" s="9" t="str">
        <f>IF('Unit Sales'!J126&lt;&gt;"",'Unit Sales'!J126,"")</f>
        <v/>
      </c>
      <c r="F118" s="9" t="str">
        <f>IF('Unit Sales'!G126&lt;&gt;"",'Unit Sales'!G126,"")</f>
        <v/>
      </c>
      <c r="G118" s="9" t="str">
        <f>IF('Unit Sales'!H126&lt;&gt;"",'Unit Sales'!H126,"")</f>
        <v/>
      </c>
      <c r="H118" s="9" t="str">
        <f>IF('Unit Sales'!C126&lt;&gt;"",'Unit Sales'!C126,"")</f>
        <v/>
      </c>
      <c r="I118" s="293" t="str">
        <f>IF('Unit Sales'!M126&lt;&gt;"",'Unit Sales'!M126,"")</f>
        <v/>
      </c>
      <c r="J118" s="9" t="str">
        <f>IF('Unit Sales'!I126&lt;&gt;"",'Unit Sales'!I126,"")</f>
        <v/>
      </c>
      <c r="K118" s="295"/>
      <c r="L118" s="295"/>
      <c r="M118" s="293">
        <f t="shared" si="4"/>
        <v>0</v>
      </c>
      <c r="N118" s="293">
        <f>IFERROR(I118*'Monthly cashflow'!$C$29*1.23,)</f>
        <v>0</v>
      </c>
      <c r="O118" s="293">
        <f>IFERROR(I118*'Monthly cashflow'!$C$30*1.23,)</f>
        <v>0</v>
      </c>
      <c r="P118" s="293">
        <f t="shared" si="3"/>
        <v>0</v>
      </c>
      <c r="Q118" s="294" t="str">
        <f>'Unit Sales'!R126</f>
        <v/>
      </c>
      <c r="R118" s="294">
        <f>'Unit Sales'!N126</f>
        <v>0</v>
      </c>
    </row>
    <row r="119" spans="1:18" x14ac:dyDescent="0.3">
      <c r="A119" s="336" t="s">
        <v>918</v>
      </c>
      <c r="B119" s="9">
        <f t="shared" si="5"/>
        <v>0</v>
      </c>
      <c r="C119" s="337" t="str">
        <f>IF('Unit Sales'!B127&lt;&gt;"",'Unit Sales'!B127,A119)</f>
        <v>118</v>
      </c>
      <c r="D119" s="9" t="str">
        <f>IF('Unit Sales'!D127&lt;&gt;"",'Unit Sales'!D127,"")</f>
        <v/>
      </c>
      <c r="E119" s="9" t="str">
        <f>IF('Unit Sales'!J127&lt;&gt;"",'Unit Sales'!J127,"")</f>
        <v/>
      </c>
      <c r="F119" s="9" t="str">
        <f>IF('Unit Sales'!G127&lt;&gt;"",'Unit Sales'!G127,"")</f>
        <v/>
      </c>
      <c r="G119" s="9" t="str">
        <f>IF('Unit Sales'!H127&lt;&gt;"",'Unit Sales'!H127,"")</f>
        <v/>
      </c>
      <c r="H119" s="9" t="str">
        <f>IF('Unit Sales'!C127&lt;&gt;"",'Unit Sales'!C127,"")</f>
        <v/>
      </c>
      <c r="I119" s="293" t="str">
        <f>IF('Unit Sales'!M127&lt;&gt;"",'Unit Sales'!M127,"")</f>
        <v/>
      </c>
      <c r="J119" s="9" t="str">
        <f>IF('Unit Sales'!I127&lt;&gt;"",'Unit Sales'!I127,"")</f>
        <v/>
      </c>
      <c r="K119" s="295"/>
      <c r="L119" s="295"/>
      <c r="M119" s="293">
        <f t="shared" si="4"/>
        <v>0</v>
      </c>
      <c r="N119" s="293">
        <f>IFERROR(I119*'Monthly cashflow'!$C$29*1.23,)</f>
        <v>0</v>
      </c>
      <c r="O119" s="293">
        <f>IFERROR(I119*'Monthly cashflow'!$C$30*1.23,)</f>
        <v>0</v>
      </c>
      <c r="P119" s="293">
        <f t="shared" si="3"/>
        <v>0</v>
      </c>
      <c r="Q119" s="294" t="str">
        <f>'Unit Sales'!R127</f>
        <v/>
      </c>
      <c r="R119" s="294">
        <f>'Unit Sales'!N127</f>
        <v>0</v>
      </c>
    </row>
    <row r="120" spans="1:18" x14ac:dyDescent="0.3">
      <c r="A120" s="336" t="s">
        <v>919</v>
      </c>
      <c r="B120" s="9">
        <f t="shared" si="5"/>
        <v>0</v>
      </c>
      <c r="C120" s="337" t="str">
        <f>IF('Unit Sales'!B128&lt;&gt;"",'Unit Sales'!B128,A120)</f>
        <v>119</v>
      </c>
      <c r="D120" s="9" t="str">
        <f>IF('Unit Sales'!D128&lt;&gt;"",'Unit Sales'!D128,"")</f>
        <v/>
      </c>
      <c r="E120" s="9" t="str">
        <f>IF('Unit Sales'!J128&lt;&gt;"",'Unit Sales'!J128,"")</f>
        <v/>
      </c>
      <c r="F120" s="9" t="str">
        <f>IF('Unit Sales'!G128&lt;&gt;"",'Unit Sales'!G128,"")</f>
        <v/>
      </c>
      <c r="G120" s="9" t="str">
        <f>IF('Unit Sales'!H128&lt;&gt;"",'Unit Sales'!H128,"")</f>
        <v/>
      </c>
      <c r="H120" s="9" t="str">
        <f>IF('Unit Sales'!C128&lt;&gt;"",'Unit Sales'!C128,"")</f>
        <v/>
      </c>
      <c r="I120" s="293" t="str">
        <f>IF('Unit Sales'!M128&lt;&gt;"",'Unit Sales'!M128,"")</f>
        <v/>
      </c>
      <c r="J120" s="9" t="str">
        <f>IF('Unit Sales'!I128&lt;&gt;"",'Unit Sales'!I128,"")</f>
        <v/>
      </c>
      <c r="K120" s="295"/>
      <c r="L120" s="295"/>
      <c r="M120" s="293">
        <f t="shared" si="4"/>
        <v>0</v>
      </c>
      <c r="N120" s="293">
        <f>IFERROR(I120*'Monthly cashflow'!$C$29*1.23,)</f>
        <v>0</v>
      </c>
      <c r="O120" s="293">
        <f>IFERROR(I120*'Monthly cashflow'!$C$30*1.23,)</f>
        <v>0</v>
      </c>
      <c r="P120" s="293">
        <f t="shared" si="3"/>
        <v>0</v>
      </c>
      <c r="Q120" s="294" t="str">
        <f>'Unit Sales'!R128</f>
        <v/>
      </c>
      <c r="R120" s="294">
        <f>'Unit Sales'!N128</f>
        <v>0</v>
      </c>
    </row>
    <row r="121" spans="1:18" x14ac:dyDescent="0.3">
      <c r="A121" s="336" t="s">
        <v>920</v>
      </c>
      <c r="B121" s="9">
        <f t="shared" si="5"/>
        <v>0</v>
      </c>
      <c r="C121" s="337" t="str">
        <f>IF('Unit Sales'!B129&lt;&gt;"",'Unit Sales'!B129,A121)</f>
        <v>120</v>
      </c>
      <c r="D121" s="9" t="str">
        <f>IF('Unit Sales'!D129&lt;&gt;"",'Unit Sales'!D129,"")</f>
        <v/>
      </c>
      <c r="E121" s="9" t="str">
        <f>IF('Unit Sales'!J129&lt;&gt;"",'Unit Sales'!J129,"")</f>
        <v/>
      </c>
      <c r="F121" s="9" t="str">
        <f>IF('Unit Sales'!G129&lt;&gt;"",'Unit Sales'!G129,"")</f>
        <v/>
      </c>
      <c r="G121" s="9" t="str">
        <f>IF('Unit Sales'!H129&lt;&gt;"",'Unit Sales'!H129,"")</f>
        <v/>
      </c>
      <c r="H121" s="9" t="str">
        <f>IF('Unit Sales'!C129&lt;&gt;"",'Unit Sales'!C129,"")</f>
        <v/>
      </c>
      <c r="I121" s="293" t="str">
        <f>IF('Unit Sales'!M129&lt;&gt;"",'Unit Sales'!M129,"")</f>
        <v/>
      </c>
      <c r="J121" s="9" t="str">
        <f>IF('Unit Sales'!I129&lt;&gt;"",'Unit Sales'!I129,"")</f>
        <v/>
      </c>
      <c r="K121" s="295"/>
      <c r="L121" s="295"/>
      <c r="M121" s="293">
        <f t="shared" si="4"/>
        <v>0</v>
      </c>
      <c r="N121" s="293">
        <f>IFERROR(I121*'Monthly cashflow'!$C$29*1.23,)</f>
        <v>0</v>
      </c>
      <c r="O121" s="293">
        <f>IFERROR(I121*'Monthly cashflow'!$C$30*1.23,)</f>
        <v>0</v>
      </c>
      <c r="P121" s="293">
        <f t="shared" si="3"/>
        <v>0</v>
      </c>
      <c r="Q121" s="294" t="str">
        <f>'Unit Sales'!R129</f>
        <v/>
      </c>
      <c r="R121" s="294">
        <f>'Unit Sales'!N129</f>
        <v>0</v>
      </c>
    </row>
    <row r="122" spans="1:18" x14ac:dyDescent="0.3">
      <c r="A122" s="336" t="s">
        <v>921</v>
      </c>
      <c r="B122" s="9">
        <f t="shared" si="5"/>
        <v>0</v>
      </c>
      <c r="C122" s="337" t="str">
        <f>IF('Unit Sales'!B130&lt;&gt;"",'Unit Sales'!B130,A122)</f>
        <v>121</v>
      </c>
      <c r="D122" s="9" t="str">
        <f>IF('Unit Sales'!D130&lt;&gt;"",'Unit Sales'!D130,"")</f>
        <v/>
      </c>
      <c r="E122" s="9" t="str">
        <f>IF('Unit Sales'!J130&lt;&gt;"",'Unit Sales'!J130,"")</f>
        <v/>
      </c>
      <c r="F122" s="9" t="str">
        <f>IF('Unit Sales'!G130&lt;&gt;"",'Unit Sales'!G130,"")</f>
        <v/>
      </c>
      <c r="G122" s="9" t="str">
        <f>IF('Unit Sales'!H130&lt;&gt;"",'Unit Sales'!H130,"")</f>
        <v/>
      </c>
      <c r="H122" s="9" t="str">
        <f>IF('Unit Sales'!C130&lt;&gt;"",'Unit Sales'!C130,"")</f>
        <v/>
      </c>
      <c r="I122" s="293" t="str">
        <f>IF('Unit Sales'!M130&lt;&gt;"",'Unit Sales'!M130,"")</f>
        <v/>
      </c>
      <c r="J122" s="9" t="str">
        <f>IF('Unit Sales'!I130&lt;&gt;"",'Unit Sales'!I130,"")</f>
        <v/>
      </c>
      <c r="K122" s="295"/>
      <c r="L122" s="295"/>
      <c r="M122" s="293">
        <f t="shared" si="4"/>
        <v>0</v>
      </c>
      <c r="N122" s="293">
        <f>IFERROR(I122*'Monthly cashflow'!$C$29*1.23,)</f>
        <v>0</v>
      </c>
      <c r="O122" s="293">
        <f>IFERROR(I122*'Monthly cashflow'!$C$30*1.23,)</f>
        <v>0</v>
      </c>
      <c r="P122" s="293">
        <f t="shared" si="3"/>
        <v>0</v>
      </c>
      <c r="Q122" s="294" t="str">
        <f>'Unit Sales'!R130</f>
        <v/>
      </c>
      <c r="R122" s="294">
        <f>'Unit Sales'!N130</f>
        <v>0</v>
      </c>
    </row>
    <row r="123" spans="1:18" x14ac:dyDescent="0.3">
      <c r="A123" s="336" t="s">
        <v>922</v>
      </c>
      <c r="B123" s="9">
        <f t="shared" si="5"/>
        <v>0</v>
      </c>
      <c r="C123" s="337" t="str">
        <f>IF('Unit Sales'!B131&lt;&gt;"",'Unit Sales'!B131,A123)</f>
        <v>122</v>
      </c>
      <c r="D123" s="9" t="str">
        <f>IF('Unit Sales'!D131&lt;&gt;"",'Unit Sales'!D131,"")</f>
        <v/>
      </c>
      <c r="E123" s="9" t="str">
        <f>IF('Unit Sales'!J131&lt;&gt;"",'Unit Sales'!J131,"")</f>
        <v/>
      </c>
      <c r="F123" s="9" t="str">
        <f>IF('Unit Sales'!G131&lt;&gt;"",'Unit Sales'!G131,"")</f>
        <v/>
      </c>
      <c r="G123" s="9" t="str">
        <f>IF('Unit Sales'!H131&lt;&gt;"",'Unit Sales'!H131,"")</f>
        <v/>
      </c>
      <c r="H123" s="9" t="str">
        <f>IF('Unit Sales'!C131&lt;&gt;"",'Unit Sales'!C131,"")</f>
        <v/>
      </c>
      <c r="I123" s="293" t="str">
        <f>IF('Unit Sales'!M131&lt;&gt;"",'Unit Sales'!M131,"")</f>
        <v/>
      </c>
      <c r="J123" s="9" t="str">
        <f>IF('Unit Sales'!I131&lt;&gt;"",'Unit Sales'!I131,"")</f>
        <v/>
      </c>
      <c r="K123" s="295"/>
      <c r="L123" s="295"/>
      <c r="M123" s="293">
        <f t="shared" si="4"/>
        <v>0</v>
      </c>
      <c r="N123" s="293">
        <f>IFERROR(I123*'Monthly cashflow'!$C$29*1.23,)</f>
        <v>0</v>
      </c>
      <c r="O123" s="293">
        <f>IFERROR(I123*'Monthly cashflow'!$C$30*1.23,)</f>
        <v>0</v>
      </c>
      <c r="P123" s="293">
        <f t="shared" si="3"/>
        <v>0</v>
      </c>
      <c r="Q123" s="294" t="str">
        <f>'Unit Sales'!R131</f>
        <v/>
      </c>
      <c r="R123" s="294">
        <f>'Unit Sales'!N131</f>
        <v>0</v>
      </c>
    </row>
    <row r="124" spans="1:18" x14ac:dyDescent="0.3">
      <c r="A124" s="336" t="s">
        <v>923</v>
      </c>
      <c r="B124" s="9">
        <f t="shared" si="5"/>
        <v>0</v>
      </c>
      <c r="C124" s="337" t="str">
        <f>IF('Unit Sales'!B132&lt;&gt;"",'Unit Sales'!B132,A124)</f>
        <v>123</v>
      </c>
      <c r="D124" s="9" t="str">
        <f>IF('Unit Sales'!D132&lt;&gt;"",'Unit Sales'!D132,"")</f>
        <v/>
      </c>
      <c r="E124" s="9" t="str">
        <f>IF('Unit Sales'!J132&lt;&gt;"",'Unit Sales'!J132,"")</f>
        <v/>
      </c>
      <c r="F124" s="9" t="str">
        <f>IF('Unit Sales'!G132&lt;&gt;"",'Unit Sales'!G132,"")</f>
        <v/>
      </c>
      <c r="G124" s="9" t="str">
        <f>IF('Unit Sales'!H132&lt;&gt;"",'Unit Sales'!H132,"")</f>
        <v/>
      </c>
      <c r="H124" s="9" t="str">
        <f>IF('Unit Sales'!C132&lt;&gt;"",'Unit Sales'!C132,"")</f>
        <v/>
      </c>
      <c r="I124" s="293" t="str">
        <f>IF('Unit Sales'!M132&lt;&gt;"",'Unit Sales'!M132,"")</f>
        <v/>
      </c>
      <c r="J124" s="9" t="str">
        <f>IF('Unit Sales'!I132&lt;&gt;"",'Unit Sales'!I132,"")</f>
        <v/>
      </c>
      <c r="K124" s="295"/>
      <c r="L124" s="295"/>
      <c r="M124" s="293">
        <f t="shared" si="4"/>
        <v>0</v>
      </c>
      <c r="N124" s="293">
        <f>IFERROR(I124*'Monthly cashflow'!$C$29*1.23,)</f>
        <v>0</v>
      </c>
      <c r="O124" s="293">
        <f>IFERROR(I124*'Monthly cashflow'!$C$30*1.23,)</f>
        <v>0</v>
      </c>
      <c r="P124" s="293">
        <f t="shared" si="3"/>
        <v>0</v>
      </c>
      <c r="Q124" s="294" t="str">
        <f>'Unit Sales'!R132</f>
        <v/>
      </c>
      <c r="R124" s="294">
        <f>'Unit Sales'!N132</f>
        <v>0</v>
      </c>
    </row>
    <row r="125" spans="1:18" x14ac:dyDescent="0.3">
      <c r="A125" s="336" t="s">
        <v>924</v>
      </c>
      <c r="B125" s="9">
        <f t="shared" si="5"/>
        <v>0</v>
      </c>
      <c r="C125" s="337" t="str">
        <f>IF('Unit Sales'!B133&lt;&gt;"",'Unit Sales'!B133,A125)</f>
        <v>124</v>
      </c>
      <c r="D125" s="9" t="str">
        <f>IF('Unit Sales'!D133&lt;&gt;"",'Unit Sales'!D133,"")</f>
        <v/>
      </c>
      <c r="E125" s="9" t="str">
        <f>IF('Unit Sales'!J133&lt;&gt;"",'Unit Sales'!J133,"")</f>
        <v/>
      </c>
      <c r="F125" s="9" t="str">
        <f>IF('Unit Sales'!G133&lt;&gt;"",'Unit Sales'!G133,"")</f>
        <v/>
      </c>
      <c r="G125" s="9" t="str">
        <f>IF('Unit Sales'!H133&lt;&gt;"",'Unit Sales'!H133,"")</f>
        <v/>
      </c>
      <c r="H125" s="9" t="str">
        <f>IF('Unit Sales'!C133&lt;&gt;"",'Unit Sales'!C133,"")</f>
        <v/>
      </c>
      <c r="I125" s="293" t="str">
        <f>IF('Unit Sales'!M133&lt;&gt;"",'Unit Sales'!M133,"")</f>
        <v/>
      </c>
      <c r="J125" s="9" t="str">
        <f>IF('Unit Sales'!I133&lt;&gt;"",'Unit Sales'!I133,"")</f>
        <v/>
      </c>
      <c r="K125" s="295"/>
      <c r="L125" s="295"/>
      <c r="M125" s="293">
        <f t="shared" si="4"/>
        <v>0</v>
      </c>
      <c r="N125" s="293">
        <f>IFERROR(I125*'Monthly cashflow'!$C$29*1.23,)</f>
        <v>0</v>
      </c>
      <c r="O125" s="293">
        <f>IFERROR(I125*'Monthly cashflow'!$C$30*1.23,)</f>
        <v>0</v>
      </c>
      <c r="P125" s="293">
        <f t="shared" si="3"/>
        <v>0</v>
      </c>
      <c r="Q125" s="294" t="str">
        <f>'Unit Sales'!R133</f>
        <v/>
      </c>
      <c r="R125" s="294">
        <f>'Unit Sales'!N133</f>
        <v>0</v>
      </c>
    </row>
    <row r="126" spans="1:18" x14ac:dyDescent="0.3">
      <c r="A126" s="336" t="s">
        <v>925</v>
      </c>
      <c r="B126" s="9">
        <f t="shared" si="5"/>
        <v>0</v>
      </c>
      <c r="C126" s="337" t="str">
        <f>IF('Unit Sales'!B134&lt;&gt;"",'Unit Sales'!B134,A126)</f>
        <v>125</v>
      </c>
      <c r="D126" s="9" t="str">
        <f>IF('Unit Sales'!D134&lt;&gt;"",'Unit Sales'!D134,"")</f>
        <v/>
      </c>
      <c r="E126" s="9" t="str">
        <f>IF('Unit Sales'!J134&lt;&gt;"",'Unit Sales'!J134,"")</f>
        <v/>
      </c>
      <c r="F126" s="9" t="str">
        <f>IF('Unit Sales'!G134&lt;&gt;"",'Unit Sales'!G134,"")</f>
        <v/>
      </c>
      <c r="G126" s="9" t="str">
        <f>IF('Unit Sales'!H134&lt;&gt;"",'Unit Sales'!H134,"")</f>
        <v/>
      </c>
      <c r="H126" s="9" t="str">
        <f>IF('Unit Sales'!C134&lt;&gt;"",'Unit Sales'!C134,"")</f>
        <v/>
      </c>
      <c r="I126" s="293" t="str">
        <f>IF('Unit Sales'!M134&lt;&gt;"",'Unit Sales'!M134,"")</f>
        <v/>
      </c>
      <c r="J126" s="9" t="str">
        <f>IF('Unit Sales'!I134&lt;&gt;"",'Unit Sales'!I134,"")</f>
        <v/>
      </c>
      <c r="K126" s="295"/>
      <c r="L126" s="295"/>
      <c r="M126" s="293">
        <f t="shared" si="4"/>
        <v>0</v>
      </c>
      <c r="N126" s="293">
        <f>IFERROR(I126*'Monthly cashflow'!$C$29*1.23,)</f>
        <v>0</v>
      </c>
      <c r="O126" s="293">
        <f>IFERROR(I126*'Monthly cashflow'!$C$30*1.23,)</f>
        <v>0</v>
      </c>
      <c r="P126" s="293">
        <f t="shared" si="3"/>
        <v>0</v>
      </c>
      <c r="Q126" s="294" t="str">
        <f>'Unit Sales'!R134</f>
        <v/>
      </c>
      <c r="R126" s="294">
        <f>'Unit Sales'!N134</f>
        <v>0</v>
      </c>
    </row>
    <row r="127" spans="1:18" x14ac:dyDescent="0.3">
      <c r="A127" s="336" t="s">
        <v>926</v>
      </c>
      <c r="B127" s="9">
        <f t="shared" si="5"/>
        <v>0</v>
      </c>
      <c r="C127" s="337" t="str">
        <f>IF('Unit Sales'!B135&lt;&gt;"",'Unit Sales'!B135,A127)</f>
        <v>126</v>
      </c>
      <c r="D127" s="9" t="str">
        <f>IF('Unit Sales'!D135&lt;&gt;"",'Unit Sales'!D135,"")</f>
        <v/>
      </c>
      <c r="E127" s="9" t="str">
        <f>IF('Unit Sales'!J135&lt;&gt;"",'Unit Sales'!J135,"")</f>
        <v/>
      </c>
      <c r="F127" s="9" t="str">
        <f>IF('Unit Sales'!G135&lt;&gt;"",'Unit Sales'!G135,"")</f>
        <v/>
      </c>
      <c r="G127" s="9" t="str">
        <f>IF('Unit Sales'!H135&lt;&gt;"",'Unit Sales'!H135,"")</f>
        <v/>
      </c>
      <c r="H127" s="9" t="str">
        <f>IF('Unit Sales'!C135&lt;&gt;"",'Unit Sales'!C135,"")</f>
        <v/>
      </c>
      <c r="I127" s="293" t="str">
        <f>IF('Unit Sales'!M135&lt;&gt;"",'Unit Sales'!M135,"")</f>
        <v/>
      </c>
      <c r="J127" s="9" t="str">
        <f>IF('Unit Sales'!I135&lt;&gt;"",'Unit Sales'!I135,"")</f>
        <v/>
      </c>
      <c r="K127" s="295"/>
      <c r="L127" s="295"/>
      <c r="M127" s="293">
        <f t="shared" si="4"/>
        <v>0</v>
      </c>
      <c r="N127" s="293">
        <f>IFERROR(I127*'Monthly cashflow'!$C$29*1.23,)</f>
        <v>0</v>
      </c>
      <c r="O127" s="293">
        <f>IFERROR(I127*'Monthly cashflow'!$C$30*1.23,)</f>
        <v>0</v>
      </c>
      <c r="P127" s="293">
        <f t="shared" si="3"/>
        <v>0</v>
      </c>
      <c r="Q127" s="294" t="str">
        <f>'Unit Sales'!R135</f>
        <v/>
      </c>
      <c r="R127" s="294">
        <f>'Unit Sales'!N135</f>
        <v>0</v>
      </c>
    </row>
    <row r="128" spans="1:18" x14ac:dyDescent="0.3">
      <c r="A128" s="336" t="s">
        <v>927</v>
      </c>
      <c r="B128" s="9">
        <f t="shared" si="5"/>
        <v>0</v>
      </c>
      <c r="C128" s="337" t="str">
        <f>IF('Unit Sales'!B136&lt;&gt;"",'Unit Sales'!B136,A128)</f>
        <v>127</v>
      </c>
      <c r="D128" s="9" t="str">
        <f>IF('Unit Sales'!D136&lt;&gt;"",'Unit Sales'!D136,"")</f>
        <v/>
      </c>
      <c r="E128" s="9" t="str">
        <f>IF('Unit Sales'!J136&lt;&gt;"",'Unit Sales'!J136,"")</f>
        <v/>
      </c>
      <c r="F128" s="9" t="str">
        <f>IF('Unit Sales'!G136&lt;&gt;"",'Unit Sales'!G136,"")</f>
        <v/>
      </c>
      <c r="G128" s="9" t="str">
        <f>IF('Unit Sales'!H136&lt;&gt;"",'Unit Sales'!H136,"")</f>
        <v/>
      </c>
      <c r="H128" s="9" t="str">
        <f>IF('Unit Sales'!C136&lt;&gt;"",'Unit Sales'!C136,"")</f>
        <v/>
      </c>
      <c r="I128" s="293" t="str">
        <f>IF('Unit Sales'!M136&lt;&gt;"",'Unit Sales'!M136,"")</f>
        <v/>
      </c>
      <c r="J128" s="9" t="str">
        <f>IF('Unit Sales'!I136&lt;&gt;"",'Unit Sales'!I136,"")</f>
        <v/>
      </c>
      <c r="K128" s="295"/>
      <c r="L128" s="295"/>
      <c r="M128" s="293">
        <f t="shared" si="4"/>
        <v>0</v>
      </c>
      <c r="N128" s="293">
        <f>IFERROR(I128*'Monthly cashflow'!$C$29*1.23,)</f>
        <v>0</v>
      </c>
      <c r="O128" s="293">
        <f>IFERROR(I128*'Monthly cashflow'!$C$30*1.23,)</f>
        <v>0</v>
      </c>
      <c r="P128" s="293">
        <f t="shared" si="3"/>
        <v>0</v>
      </c>
      <c r="Q128" s="294" t="str">
        <f>'Unit Sales'!R136</f>
        <v/>
      </c>
      <c r="R128" s="294">
        <f>'Unit Sales'!N136</f>
        <v>0</v>
      </c>
    </row>
    <row r="129" spans="1:18" x14ac:dyDescent="0.3">
      <c r="A129" s="336" t="s">
        <v>928</v>
      </c>
      <c r="B129" s="9">
        <f t="shared" si="5"/>
        <v>0</v>
      </c>
      <c r="C129" s="337" t="str">
        <f>IF('Unit Sales'!B137&lt;&gt;"",'Unit Sales'!B137,A129)</f>
        <v>128</v>
      </c>
      <c r="D129" s="9" t="str">
        <f>IF('Unit Sales'!D137&lt;&gt;"",'Unit Sales'!D137,"")</f>
        <v/>
      </c>
      <c r="E129" s="9" t="str">
        <f>IF('Unit Sales'!J137&lt;&gt;"",'Unit Sales'!J137,"")</f>
        <v/>
      </c>
      <c r="F129" s="9" t="str">
        <f>IF('Unit Sales'!G137&lt;&gt;"",'Unit Sales'!G137,"")</f>
        <v/>
      </c>
      <c r="G129" s="9" t="str">
        <f>IF('Unit Sales'!H137&lt;&gt;"",'Unit Sales'!H137,"")</f>
        <v/>
      </c>
      <c r="H129" s="9" t="str">
        <f>IF('Unit Sales'!C137&lt;&gt;"",'Unit Sales'!C137,"")</f>
        <v/>
      </c>
      <c r="I129" s="293" t="str">
        <f>IF('Unit Sales'!M137&lt;&gt;"",'Unit Sales'!M137,"")</f>
        <v/>
      </c>
      <c r="J129" s="9" t="str">
        <f>IF('Unit Sales'!I137&lt;&gt;"",'Unit Sales'!I137,"")</f>
        <v/>
      </c>
      <c r="K129" s="295"/>
      <c r="L129" s="295"/>
      <c r="M129" s="293">
        <f t="shared" si="4"/>
        <v>0</v>
      </c>
      <c r="N129" s="293">
        <f>IFERROR(I129*'Monthly cashflow'!$C$29*1.23,)</f>
        <v>0</v>
      </c>
      <c r="O129" s="293">
        <f>IFERROR(I129*'Monthly cashflow'!$C$30*1.23,)</f>
        <v>0</v>
      </c>
      <c r="P129" s="293">
        <f t="shared" si="3"/>
        <v>0</v>
      </c>
      <c r="Q129" s="294" t="str">
        <f>'Unit Sales'!R137</f>
        <v/>
      </c>
      <c r="R129" s="294">
        <f>'Unit Sales'!N137</f>
        <v>0</v>
      </c>
    </row>
    <row r="130" spans="1:18" x14ac:dyDescent="0.3">
      <c r="A130" s="336" t="s">
        <v>929</v>
      </c>
      <c r="B130" s="9">
        <f t="shared" si="5"/>
        <v>0</v>
      </c>
      <c r="C130" s="337" t="str">
        <f>IF('Unit Sales'!B138&lt;&gt;"",'Unit Sales'!B138,A130)</f>
        <v>129</v>
      </c>
      <c r="D130" s="9" t="str">
        <f>IF('Unit Sales'!D138&lt;&gt;"",'Unit Sales'!D138,"")</f>
        <v/>
      </c>
      <c r="E130" s="9" t="str">
        <f>IF('Unit Sales'!J138&lt;&gt;"",'Unit Sales'!J138,"")</f>
        <v/>
      </c>
      <c r="F130" s="9" t="str">
        <f>IF('Unit Sales'!G138&lt;&gt;"",'Unit Sales'!G138,"")</f>
        <v/>
      </c>
      <c r="G130" s="9" t="str">
        <f>IF('Unit Sales'!H138&lt;&gt;"",'Unit Sales'!H138,"")</f>
        <v/>
      </c>
      <c r="H130" s="9" t="str">
        <f>IF('Unit Sales'!C138&lt;&gt;"",'Unit Sales'!C138,"")</f>
        <v/>
      </c>
      <c r="I130" s="293" t="str">
        <f>IF('Unit Sales'!M138&lt;&gt;"",'Unit Sales'!M138,"")</f>
        <v/>
      </c>
      <c r="J130" s="9" t="str">
        <f>IF('Unit Sales'!I138&lt;&gt;"",'Unit Sales'!I138,"")</f>
        <v/>
      </c>
      <c r="K130" s="295"/>
      <c r="L130" s="295"/>
      <c r="M130" s="293">
        <f t="shared" si="4"/>
        <v>0</v>
      </c>
      <c r="N130" s="293">
        <f>IFERROR(I130*'Monthly cashflow'!$C$29*1.23,)</f>
        <v>0</v>
      </c>
      <c r="O130" s="293">
        <f>IFERROR(I130*'Monthly cashflow'!$C$30*1.23,)</f>
        <v>0</v>
      </c>
      <c r="P130" s="293">
        <f t="shared" ref="P130:P193" si="6">IFERROR(I130-M130-N130-O130,)</f>
        <v>0</v>
      </c>
      <c r="Q130" s="294" t="str">
        <f>'Unit Sales'!R138</f>
        <v/>
      </c>
      <c r="R130" s="294">
        <f>'Unit Sales'!N138</f>
        <v>0</v>
      </c>
    </row>
    <row r="131" spans="1:18" x14ac:dyDescent="0.3">
      <c r="A131" s="336" t="s">
        <v>930</v>
      </c>
      <c r="B131" s="9">
        <f t="shared" si="5"/>
        <v>0</v>
      </c>
      <c r="C131" s="337" t="str">
        <f>IF('Unit Sales'!B139&lt;&gt;"",'Unit Sales'!B139,A131)</f>
        <v>130</v>
      </c>
      <c r="D131" s="9" t="str">
        <f>IF('Unit Sales'!D139&lt;&gt;"",'Unit Sales'!D139,"")</f>
        <v/>
      </c>
      <c r="E131" s="9" t="str">
        <f>IF('Unit Sales'!J139&lt;&gt;"",'Unit Sales'!J139,"")</f>
        <v/>
      </c>
      <c r="F131" s="9" t="str">
        <f>IF('Unit Sales'!G139&lt;&gt;"",'Unit Sales'!G139,"")</f>
        <v/>
      </c>
      <c r="G131" s="9" t="str">
        <f>IF('Unit Sales'!H139&lt;&gt;"",'Unit Sales'!H139,"")</f>
        <v/>
      </c>
      <c r="H131" s="9" t="str">
        <f>IF('Unit Sales'!C139&lt;&gt;"",'Unit Sales'!C139,"")</f>
        <v/>
      </c>
      <c r="I131" s="293" t="str">
        <f>IF('Unit Sales'!M139&lt;&gt;"",'Unit Sales'!M139,"")</f>
        <v/>
      </c>
      <c r="J131" s="9" t="str">
        <f>IF('Unit Sales'!I139&lt;&gt;"",'Unit Sales'!I139,"")</f>
        <v/>
      </c>
      <c r="K131" s="295"/>
      <c r="L131" s="295"/>
      <c r="M131" s="293">
        <f t="shared" ref="M131:M194" si="7">IFERROR(IF(D131="Apartment",(I131/1.09)*0.09,(I131/1.135)*0.135),0)</f>
        <v>0</v>
      </c>
      <c r="N131" s="293">
        <f>IFERROR(I131*'Monthly cashflow'!$C$29*1.23,)</f>
        <v>0</v>
      </c>
      <c r="O131" s="293">
        <f>IFERROR(I131*'Monthly cashflow'!$C$30*1.23,)</f>
        <v>0</v>
      </c>
      <c r="P131" s="293">
        <f t="shared" si="6"/>
        <v>0</v>
      </c>
      <c r="Q131" s="294" t="str">
        <f>'Unit Sales'!R139</f>
        <v/>
      </c>
      <c r="R131" s="294">
        <f>'Unit Sales'!N139</f>
        <v>0</v>
      </c>
    </row>
    <row r="132" spans="1:18" x14ac:dyDescent="0.3">
      <c r="A132" s="336" t="s">
        <v>931</v>
      </c>
      <c r="B132" s="9">
        <f t="shared" ref="B132:B195" si="8">$B$2</f>
        <v>0</v>
      </c>
      <c r="C132" s="337" t="str">
        <f>IF('Unit Sales'!B140&lt;&gt;"",'Unit Sales'!B140,A132)</f>
        <v>131</v>
      </c>
      <c r="D132" s="9" t="str">
        <f>IF('Unit Sales'!D140&lt;&gt;"",'Unit Sales'!D140,"")</f>
        <v/>
      </c>
      <c r="E132" s="9" t="str">
        <f>IF('Unit Sales'!J140&lt;&gt;"",'Unit Sales'!J140,"")</f>
        <v/>
      </c>
      <c r="F132" s="9" t="str">
        <f>IF('Unit Sales'!G140&lt;&gt;"",'Unit Sales'!G140,"")</f>
        <v/>
      </c>
      <c r="G132" s="9" t="str">
        <f>IF('Unit Sales'!H140&lt;&gt;"",'Unit Sales'!H140,"")</f>
        <v/>
      </c>
      <c r="H132" s="9" t="str">
        <f>IF('Unit Sales'!C140&lt;&gt;"",'Unit Sales'!C140,"")</f>
        <v/>
      </c>
      <c r="I132" s="293" t="str">
        <f>IF('Unit Sales'!M140&lt;&gt;"",'Unit Sales'!M140,"")</f>
        <v/>
      </c>
      <c r="J132" s="9" t="str">
        <f>IF('Unit Sales'!I140&lt;&gt;"",'Unit Sales'!I140,"")</f>
        <v/>
      </c>
      <c r="K132" s="295"/>
      <c r="L132" s="295"/>
      <c r="M132" s="293">
        <f t="shared" si="7"/>
        <v>0</v>
      </c>
      <c r="N132" s="293">
        <f>IFERROR(I132*'Monthly cashflow'!$C$29*1.23,)</f>
        <v>0</v>
      </c>
      <c r="O132" s="293">
        <f>IFERROR(I132*'Monthly cashflow'!$C$30*1.23,)</f>
        <v>0</v>
      </c>
      <c r="P132" s="293">
        <f t="shared" si="6"/>
        <v>0</v>
      </c>
      <c r="Q132" s="294" t="str">
        <f>'Unit Sales'!R140</f>
        <v/>
      </c>
      <c r="R132" s="294">
        <f>'Unit Sales'!N140</f>
        <v>0</v>
      </c>
    </row>
    <row r="133" spans="1:18" x14ac:dyDescent="0.3">
      <c r="A133" s="336" t="s">
        <v>932</v>
      </c>
      <c r="B133" s="9">
        <f t="shared" si="8"/>
        <v>0</v>
      </c>
      <c r="C133" s="337" t="str">
        <f>IF('Unit Sales'!B141&lt;&gt;"",'Unit Sales'!B141,A133)</f>
        <v>132</v>
      </c>
      <c r="D133" s="9" t="str">
        <f>IF('Unit Sales'!D141&lt;&gt;"",'Unit Sales'!D141,"")</f>
        <v/>
      </c>
      <c r="E133" s="9" t="str">
        <f>IF('Unit Sales'!J141&lt;&gt;"",'Unit Sales'!J141,"")</f>
        <v/>
      </c>
      <c r="F133" s="9" t="str">
        <f>IF('Unit Sales'!G141&lt;&gt;"",'Unit Sales'!G141,"")</f>
        <v/>
      </c>
      <c r="G133" s="9" t="str">
        <f>IF('Unit Sales'!H141&lt;&gt;"",'Unit Sales'!H141,"")</f>
        <v/>
      </c>
      <c r="H133" s="9" t="str">
        <f>IF('Unit Sales'!C141&lt;&gt;"",'Unit Sales'!C141,"")</f>
        <v/>
      </c>
      <c r="I133" s="293" t="str">
        <f>IF('Unit Sales'!M141&lt;&gt;"",'Unit Sales'!M141,"")</f>
        <v/>
      </c>
      <c r="J133" s="9" t="str">
        <f>IF('Unit Sales'!I141&lt;&gt;"",'Unit Sales'!I141,"")</f>
        <v/>
      </c>
      <c r="K133" s="295"/>
      <c r="L133" s="295"/>
      <c r="M133" s="293">
        <f t="shared" si="7"/>
        <v>0</v>
      </c>
      <c r="N133" s="293">
        <f>IFERROR(I133*'Monthly cashflow'!$C$29*1.23,)</f>
        <v>0</v>
      </c>
      <c r="O133" s="293">
        <f>IFERROR(I133*'Monthly cashflow'!$C$30*1.23,)</f>
        <v>0</v>
      </c>
      <c r="P133" s="293">
        <f t="shared" si="6"/>
        <v>0</v>
      </c>
      <c r="Q133" s="294" t="str">
        <f>'Unit Sales'!R141</f>
        <v/>
      </c>
      <c r="R133" s="294">
        <f>'Unit Sales'!N141</f>
        <v>0</v>
      </c>
    </row>
    <row r="134" spans="1:18" x14ac:dyDescent="0.3">
      <c r="A134" s="336" t="s">
        <v>933</v>
      </c>
      <c r="B134" s="9">
        <f t="shared" si="8"/>
        <v>0</v>
      </c>
      <c r="C134" s="337" t="str">
        <f>IF('Unit Sales'!B142&lt;&gt;"",'Unit Sales'!B142,A134)</f>
        <v>133</v>
      </c>
      <c r="D134" s="9" t="str">
        <f>IF('Unit Sales'!D142&lt;&gt;"",'Unit Sales'!D142,"")</f>
        <v/>
      </c>
      <c r="E134" s="9" t="str">
        <f>IF('Unit Sales'!J142&lt;&gt;"",'Unit Sales'!J142,"")</f>
        <v/>
      </c>
      <c r="F134" s="9" t="str">
        <f>IF('Unit Sales'!G142&lt;&gt;"",'Unit Sales'!G142,"")</f>
        <v/>
      </c>
      <c r="G134" s="9" t="str">
        <f>IF('Unit Sales'!H142&lt;&gt;"",'Unit Sales'!H142,"")</f>
        <v/>
      </c>
      <c r="H134" s="9" t="str">
        <f>IF('Unit Sales'!C142&lt;&gt;"",'Unit Sales'!C142,"")</f>
        <v/>
      </c>
      <c r="I134" s="293" t="str">
        <f>IF('Unit Sales'!M142&lt;&gt;"",'Unit Sales'!M142,"")</f>
        <v/>
      </c>
      <c r="J134" s="9" t="str">
        <f>IF('Unit Sales'!I142&lt;&gt;"",'Unit Sales'!I142,"")</f>
        <v/>
      </c>
      <c r="K134" s="295"/>
      <c r="L134" s="295"/>
      <c r="M134" s="293">
        <f t="shared" si="7"/>
        <v>0</v>
      </c>
      <c r="N134" s="293">
        <f>IFERROR(I134*'Monthly cashflow'!$C$29*1.23,)</f>
        <v>0</v>
      </c>
      <c r="O134" s="293">
        <f>IFERROR(I134*'Monthly cashflow'!$C$30*1.23,)</f>
        <v>0</v>
      </c>
      <c r="P134" s="293">
        <f t="shared" si="6"/>
        <v>0</v>
      </c>
      <c r="Q134" s="294" t="str">
        <f>'Unit Sales'!R142</f>
        <v/>
      </c>
      <c r="R134" s="294">
        <f>'Unit Sales'!N142</f>
        <v>0</v>
      </c>
    </row>
    <row r="135" spans="1:18" x14ac:dyDescent="0.3">
      <c r="A135" s="336" t="s">
        <v>934</v>
      </c>
      <c r="B135" s="9">
        <f t="shared" si="8"/>
        <v>0</v>
      </c>
      <c r="C135" s="337" t="str">
        <f>IF('Unit Sales'!B143&lt;&gt;"",'Unit Sales'!B143,A135)</f>
        <v>134</v>
      </c>
      <c r="D135" s="9" t="str">
        <f>IF('Unit Sales'!D143&lt;&gt;"",'Unit Sales'!D143,"")</f>
        <v/>
      </c>
      <c r="E135" s="9" t="str">
        <f>IF('Unit Sales'!J143&lt;&gt;"",'Unit Sales'!J143,"")</f>
        <v/>
      </c>
      <c r="F135" s="9" t="str">
        <f>IF('Unit Sales'!G143&lt;&gt;"",'Unit Sales'!G143,"")</f>
        <v/>
      </c>
      <c r="G135" s="9" t="str">
        <f>IF('Unit Sales'!H143&lt;&gt;"",'Unit Sales'!H143,"")</f>
        <v/>
      </c>
      <c r="H135" s="9" t="str">
        <f>IF('Unit Sales'!C143&lt;&gt;"",'Unit Sales'!C143,"")</f>
        <v/>
      </c>
      <c r="I135" s="293" t="str">
        <f>IF('Unit Sales'!M143&lt;&gt;"",'Unit Sales'!M143,"")</f>
        <v/>
      </c>
      <c r="J135" s="9" t="str">
        <f>IF('Unit Sales'!I143&lt;&gt;"",'Unit Sales'!I143,"")</f>
        <v/>
      </c>
      <c r="K135" s="295"/>
      <c r="L135" s="295"/>
      <c r="M135" s="293">
        <f t="shared" si="7"/>
        <v>0</v>
      </c>
      <c r="N135" s="293">
        <f>IFERROR(I135*'Monthly cashflow'!$C$29*1.23,)</f>
        <v>0</v>
      </c>
      <c r="O135" s="293">
        <f>IFERROR(I135*'Monthly cashflow'!$C$30*1.23,)</f>
        <v>0</v>
      </c>
      <c r="P135" s="293">
        <f t="shared" si="6"/>
        <v>0</v>
      </c>
      <c r="Q135" s="294" t="str">
        <f>'Unit Sales'!R143</f>
        <v/>
      </c>
      <c r="R135" s="294">
        <f>'Unit Sales'!N143</f>
        <v>0</v>
      </c>
    </row>
    <row r="136" spans="1:18" x14ac:dyDescent="0.3">
      <c r="A136" s="336" t="s">
        <v>935</v>
      </c>
      <c r="B136" s="9">
        <f t="shared" si="8"/>
        <v>0</v>
      </c>
      <c r="C136" s="337" t="str">
        <f>IF('Unit Sales'!B144&lt;&gt;"",'Unit Sales'!B144,A136)</f>
        <v>135</v>
      </c>
      <c r="D136" s="9" t="str">
        <f>IF('Unit Sales'!D144&lt;&gt;"",'Unit Sales'!D144,"")</f>
        <v/>
      </c>
      <c r="E136" s="9" t="str">
        <f>IF('Unit Sales'!J144&lt;&gt;"",'Unit Sales'!J144,"")</f>
        <v/>
      </c>
      <c r="F136" s="9" t="str">
        <f>IF('Unit Sales'!G144&lt;&gt;"",'Unit Sales'!G144,"")</f>
        <v/>
      </c>
      <c r="G136" s="9" t="str">
        <f>IF('Unit Sales'!H144&lt;&gt;"",'Unit Sales'!H144,"")</f>
        <v/>
      </c>
      <c r="H136" s="9" t="str">
        <f>IF('Unit Sales'!C144&lt;&gt;"",'Unit Sales'!C144,"")</f>
        <v/>
      </c>
      <c r="I136" s="293" t="str">
        <f>IF('Unit Sales'!M144&lt;&gt;"",'Unit Sales'!M144,"")</f>
        <v/>
      </c>
      <c r="J136" s="9" t="str">
        <f>IF('Unit Sales'!I144&lt;&gt;"",'Unit Sales'!I144,"")</f>
        <v/>
      </c>
      <c r="K136" s="295"/>
      <c r="L136" s="295"/>
      <c r="M136" s="293">
        <f t="shared" si="7"/>
        <v>0</v>
      </c>
      <c r="N136" s="293">
        <f>IFERROR(I136*'Monthly cashflow'!$C$29*1.23,)</f>
        <v>0</v>
      </c>
      <c r="O136" s="293">
        <f>IFERROR(I136*'Monthly cashflow'!$C$30*1.23,)</f>
        <v>0</v>
      </c>
      <c r="P136" s="293">
        <f t="shared" si="6"/>
        <v>0</v>
      </c>
      <c r="Q136" s="294" t="str">
        <f>'Unit Sales'!R144</f>
        <v/>
      </c>
      <c r="R136" s="294">
        <f>'Unit Sales'!N144</f>
        <v>0</v>
      </c>
    </row>
    <row r="137" spans="1:18" x14ac:dyDescent="0.3">
      <c r="A137" s="336" t="s">
        <v>936</v>
      </c>
      <c r="B137" s="9">
        <f t="shared" si="8"/>
        <v>0</v>
      </c>
      <c r="C137" s="337" t="str">
        <f>IF('Unit Sales'!B145&lt;&gt;"",'Unit Sales'!B145,A137)</f>
        <v>136</v>
      </c>
      <c r="D137" s="9" t="str">
        <f>IF('Unit Sales'!D145&lt;&gt;"",'Unit Sales'!D145,"")</f>
        <v/>
      </c>
      <c r="E137" s="9" t="str">
        <f>IF('Unit Sales'!J145&lt;&gt;"",'Unit Sales'!J145,"")</f>
        <v/>
      </c>
      <c r="F137" s="9" t="str">
        <f>IF('Unit Sales'!G145&lt;&gt;"",'Unit Sales'!G145,"")</f>
        <v/>
      </c>
      <c r="G137" s="9" t="str">
        <f>IF('Unit Sales'!H145&lt;&gt;"",'Unit Sales'!H145,"")</f>
        <v/>
      </c>
      <c r="H137" s="9" t="str">
        <f>IF('Unit Sales'!C145&lt;&gt;"",'Unit Sales'!C145,"")</f>
        <v/>
      </c>
      <c r="I137" s="293" t="str">
        <f>IF('Unit Sales'!M145&lt;&gt;"",'Unit Sales'!M145,"")</f>
        <v/>
      </c>
      <c r="J137" s="9" t="str">
        <f>IF('Unit Sales'!I145&lt;&gt;"",'Unit Sales'!I145,"")</f>
        <v/>
      </c>
      <c r="K137" s="295"/>
      <c r="L137" s="295"/>
      <c r="M137" s="293">
        <f t="shared" si="7"/>
        <v>0</v>
      </c>
      <c r="N137" s="293">
        <f>IFERROR(I137*'Monthly cashflow'!$C$29*1.23,)</f>
        <v>0</v>
      </c>
      <c r="O137" s="293">
        <f>IFERROR(I137*'Monthly cashflow'!$C$30*1.23,)</f>
        <v>0</v>
      </c>
      <c r="P137" s="293">
        <f t="shared" si="6"/>
        <v>0</v>
      </c>
      <c r="Q137" s="294" t="str">
        <f>'Unit Sales'!R145</f>
        <v/>
      </c>
      <c r="R137" s="294">
        <f>'Unit Sales'!N145</f>
        <v>0</v>
      </c>
    </row>
    <row r="138" spans="1:18" x14ac:dyDescent="0.3">
      <c r="A138" s="336" t="s">
        <v>937</v>
      </c>
      <c r="B138" s="9">
        <f t="shared" si="8"/>
        <v>0</v>
      </c>
      <c r="C138" s="337" t="str">
        <f>IF('Unit Sales'!B146&lt;&gt;"",'Unit Sales'!B146,A138)</f>
        <v>137</v>
      </c>
      <c r="D138" s="9" t="str">
        <f>IF('Unit Sales'!D146&lt;&gt;"",'Unit Sales'!D146,"")</f>
        <v/>
      </c>
      <c r="E138" s="9" t="str">
        <f>IF('Unit Sales'!J146&lt;&gt;"",'Unit Sales'!J146,"")</f>
        <v/>
      </c>
      <c r="F138" s="9" t="str">
        <f>IF('Unit Sales'!G146&lt;&gt;"",'Unit Sales'!G146,"")</f>
        <v/>
      </c>
      <c r="G138" s="9" t="str">
        <f>IF('Unit Sales'!H146&lt;&gt;"",'Unit Sales'!H146,"")</f>
        <v/>
      </c>
      <c r="H138" s="9" t="str">
        <f>IF('Unit Sales'!C146&lt;&gt;"",'Unit Sales'!C146,"")</f>
        <v/>
      </c>
      <c r="I138" s="293" t="str">
        <f>IF('Unit Sales'!M146&lt;&gt;"",'Unit Sales'!M146,"")</f>
        <v/>
      </c>
      <c r="J138" s="9" t="str">
        <f>IF('Unit Sales'!I146&lt;&gt;"",'Unit Sales'!I146,"")</f>
        <v/>
      </c>
      <c r="K138" s="295"/>
      <c r="L138" s="295"/>
      <c r="M138" s="293">
        <f t="shared" si="7"/>
        <v>0</v>
      </c>
      <c r="N138" s="293">
        <f>IFERROR(I138*'Monthly cashflow'!$C$29*1.23,)</f>
        <v>0</v>
      </c>
      <c r="O138" s="293">
        <f>IFERROR(I138*'Monthly cashflow'!$C$30*1.23,)</f>
        <v>0</v>
      </c>
      <c r="P138" s="293">
        <f t="shared" si="6"/>
        <v>0</v>
      </c>
      <c r="Q138" s="294" t="str">
        <f>'Unit Sales'!R146</f>
        <v/>
      </c>
      <c r="R138" s="294">
        <f>'Unit Sales'!N146</f>
        <v>0</v>
      </c>
    </row>
    <row r="139" spans="1:18" x14ac:dyDescent="0.3">
      <c r="A139" s="336" t="s">
        <v>938</v>
      </c>
      <c r="B139" s="9">
        <f t="shared" si="8"/>
        <v>0</v>
      </c>
      <c r="C139" s="337" t="str">
        <f>IF('Unit Sales'!B147&lt;&gt;"",'Unit Sales'!B147,A139)</f>
        <v>138</v>
      </c>
      <c r="D139" s="9" t="str">
        <f>IF('Unit Sales'!D147&lt;&gt;"",'Unit Sales'!D147,"")</f>
        <v/>
      </c>
      <c r="E139" s="9" t="str">
        <f>IF('Unit Sales'!J147&lt;&gt;"",'Unit Sales'!J147,"")</f>
        <v/>
      </c>
      <c r="F139" s="9" t="str">
        <f>IF('Unit Sales'!G147&lt;&gt;"",'Unit Sales'!G147,"")</f>
        <v/>
      </c>
      <c r="G139" s="9" t="str">
        <f>IF('Unit Sales'!H147&lt;&gt;"",'Unit Sales'!H147,"")</f>
        <v/>
      </c>
      <c r="H139" s="9" t="str">
        <f>IF('Unit Sales'!C147&lt;&gt;"",'Unit Sales'!C147,"")</f>
        <v/>
      </c>
      <c r="I139" s="293" t="str">
        <f>IF('Unit Sales'!M147&lt;&gt;"",'Unit Sales'!M147,"")</f>
        <v/>
      </c>
      <c r="J139" s="9" t="str">
        <f>IF('Unit Sales'!I147&lt;&gt;"",'Unit Sales'!I147,"")</f>
        <v/>
      </c>
      <c r="K139" s="295"/>
      <c r="L139" s="295"/>
      <c r="M139" s="293">
        <f t="shared" si="7"/>
        <v>0</v>
      </c>
      <c r="N139" s="293">
        <f>IFERROR(I139*'Monthly cashflow'!$C$29*1.23,)</f>
        <v>0</v>
      </c>
      <c r="O139" s="293">
        <f>IFERROR(I139*'Monthly cashflow'!$C$30*1.23,)</f>
        <v>0</v>
      </c>
      <c r="P139" s="293">
        <f t="shared" si="6"/>
        <v>0</v>
      </c>
      <c r="Q139" s="294" t="str">
        <f>'Unit Sales'!R147</f>
        <v/>
      </c>
      <c r="R139" s="294">
        <f>'Unit Sales'!N147</f>
        <v>0</v>
      </c>
    </row>
    <row r="140" spans="1:18" x14ac:dyDescent="0.3">
      <c r="A140" s="336" t="s">
        <v>939</v>
      </c>
      <c r="B140" s="9">
        <f t="shared" si="8"/>
        <v>0</v>
      </c>
      <c r="C140" s="337" t="str">
        <f>IF('Unit Sales'!B148&lt;&gt;"",'Unit Sales'!B148,A140)</f>
        <v>139</v>
      </c>
      <c r="D140" s="9" t="str">
        <f>IF('Unit Sales'!D148&lt;&gt;"",'Unit Sales'!D148,"")</f>
        <v/>
      </c>
      <c r="E140" s="9" t="str">
        <f>IF('Unit Sales'!J148&lt;&gt;"",'Unit Sales'!J148,"")</f>
        <v/>
      </c>
      <c r="F140" s="9" t="str">
        <f>IF('Unit Sales'!G148&lt;&gt;"",'Unit Sales'!G148,"")</f>
        <v/>
      </c>
      <c r="G140" s="9" t="str">
        <f>IF('Unit Sales'!H148&lt;&gt;"",'Unit Sales'!H148,"")</f>
        <v/>
      </c>
      <c r="H140" s="9" t="str">
        <f>IF('Unit Sales'!C148&lt;&gt;"",'Unit Sales'!C148,"")</f>
        <v/>
      </c>
      <c r="I140" s="293" t="str">
        <f>IF('Unit Sales'!M148&lt;&gt;"",'Unit Sales'!M148,"")</f>
        <v/>
      </c>
      <c r="J140" s="9" t="str">
        <f>IF('Unit Sales'!I148&lt;&gt;"",'Unit Sales'!I148,"")</f>
        <v/>
      </c>
      <c r="K140" s="295"/>
      <c r="L140" s="295"/>
      <c r="M140" s="293">
        <f t="shared" si="7"/>
        <v>0</v>
      </c>
      <c r="N140" s="293">
        <f>IFERROR(I140*'Monthly cashflow'!$C$29*1.23,)</f>
        <v>0</v>
      </c>
      <c r="O140" s="293">
        <f>IFERROR(I140*'Monthly cashflow'!$C$30*1.23,)</f>
        <v>0</v>
      </c>
      <c r="P140" s="293">
        <f t="shared" si="6"/>
        <v>0</v>
      </c>
      <c r="Q140" s="294" t="str">
        <f>'Unit Sales'!R148</f>
        <v/>
      </c>
      <c r="R140" s="294">
        <f>'Unit Sales'!N148</f>
        <v>0</v>
      </c>
    </row>
    <row r="141" spans="1:18" x14ac:dyDescent="0.3">
      <c r="A141" s="336" t="s">
        <v>940</v>
      </c>
      <c r="B141" s="9">
        <f t="shared" si="8"/>
        <v>0</v>
      </c>
      <c r="C141" s="337" t="str">
        <f>IF('Unit Sales'!B149&lt;&gt;"",'Unit Sales'!B149,A141)</f>
        <v>140</v>
      </c>
      <c r="D141" s="9" t="str">
        <f>IF('Unit Sales'!D149&lt;&gt;"",'Unit Sales'!D149,"")</f>
        <v/>
      </c>
      <c r="E141" s="9" t="str">
        <f>IF('Unit Sales'!J149&lt;&gt;"",'Unit Sales'!J149,"")</f>
        <v/>
      </c>
      <c r="F141" s="9" t="str">
        <f>IF('Unit Sales'!G149&lt;&gt;"",'Unit Sales'!G149,"")</f>
        <v/>
      </c>
      <c r="G141" s="9" t="str">
        <f>IF('Unit Sales'!H149&lt;&gt;"",'Unit Sales'!H149,"")</f>
        <v/>
      </c>
      <c r="H141" s="9" t="str">
        <f>IF('Unit Sales'!C149&lt;&gt;"",'Unit Sales'!C149,"")</f>
        <v/>
      </c>
      <c r="I141" s="293" t="str">
        <f>IF('Unit Sales'!M149&lt;&gt;"",'Unit Sales'!M149,"")</f>
        <v/>
      </c>
      <c r="J141" s="9" t="str">
        <f>IF('Unit Sales'!I149&lt;&gt;"",'Unit Sales'!I149,"")</f>
        <v/>
      </c>
      <c r="K141" s="295"/>
      <c r="L141" s="295"/>
      <c r="M141" s="293">
        <f t="shared" si="7"/>
        <v>0</v>
      </c>
      <c r="N141" s="293">
        <f>IFERROR(I141*'Monthly cashflow'!$C$29*1.23,)</f>
        <v>0</v>
      </c>
      <c r="O141" s="293">
        <f>IFERROR(I141*'Monthly cashflow'!$C$30*1.23,)</f>
        <v>0</v>
      </c>
      <c r="P141" s="293">
        <f t="shared" si="6"/>
        <v>0</v>
      </c>
      <c r="Q141" s="294" t="str">
        <f>'Unit Sales'!R149</f>
        <v/>
      </c>
      <c r="R141" s="294">
        <f>'Unit Sales'!N149</f>
        <v>0</v>
      </c>
    </row>
    <row r="142" spans="1:18" x14ac:dyDescent="0.3">
      <c r="A142" s="336" t="s">
        <v>941</v>
      </c>
      <c r="B142" s="9">
        <f t="shared" si="8"/>
        <v>0</v>
      </c>
      <c r="C142" s="337" t="str">
        <f>IF('Unit Sales'!B150&lt;&gt;"",'Unit Sales'!B150,A142)</f>
        <v>141</v>
      </c>
      <c r="D142" s="9" t="str">
        <f>IF('Unit Sales'!D150&lt;&gt;"",'Unit Sales'!D150,"")</f>
        <v/>
      </c>
      <c r="E142" s="9" t="str">
        <f>IF('Unit Sales'!J150&lt;&gt;"",'Unit Sales'!J150,"")</f>
        <v/>
      </c>
      <c r="F142" s="9" t="str">
        <f>IF('Unit Sales'!G150&lt;&gt;"",'Unit Sales'!G150,"")</f>
        <v/>
      </c>
      <c r="G142" s="9" t="str">
        <f>IF('Unit Sales'!H150&lt;&gt;"",'Unit Sales'!H150,"")</f>
        <v/>
      </c>
      <c r="H142" s="9" t="str">
        <f>IF('Unit Sales'!C150&lt;&gt;"",'Unit Sales'!C150,"")</f>
        <v/>
      </c>
      <c r="I142" s="293" t="str">
        <f>IF('Unit Sales'!M150&lt;&gt;"",'Unit Sales'!M150,"")</f>
        <v/>
      </c>
      <c r="J142" s="9" t="str">
        <f>IF('Unit Sales'!I150&lt;&gt;"",'Unit Sales'!I150,"")</f>
        <v/>
      </c>
      <c r="K142" s="295"/>
      <c r="L142" s="295"/>
      <c r="M142" s="293">
        <f t="shared" si="7"/>
        <v>0</v>
      </c>
      <c r="N142" s="293">
        <f>IFERROR(I142*'Monthly cashflow'!$C$29*1.23,)</f>
        <v>0</v>
      </c>
      <c r="O142" s="293">
        <f>IFERROR(I142*'Monthly cashflow'!$C$30*1.23,)</f>
        <v>0</v>
      </c>
      <c r="P142" s="293">
        <f t="shared" si="6"/>
        <v>0</v>
      </c>
      <c r="Q142" s="294" t="str">
        <f>'Unit Sales'!R150</f>
        <v/>
      </c>
      <c r="R142" s="294">
        <f>'Unit Sales'!N150</f>
        <v>0</v>
      </c>
    </row>
    <row r="143" spans="1:18" x14ac:dyDescent="0.3">
      <c r="A143" s="336" t="s">
        <v>942</v>
      </c>
      <c r="B143" s="9">
        <f t="shared" si="8"/>
        <v>0</v>
      </c>
      <c r="C143" s="337" t="str">
        <f>IF('Unit Sales'!B151&lt;&gt;"",'Unit Sales'!B151,A143)</f>
        <v>142</v>
      </c>
      <c r="D143" s="9" t="str">
        <f>IF('Unit Sales'!D151&lt;&gt;"",'Unit Sales'!D151,"")</f>
        <v/>
      </c>
      <c r="E143" s="9" t="str">
        <f>IF('Unit Sales'!J151&lt;&gt;"",'Unit Sales'!J151,"")</f>
        <v/>
      </c>
      <c r="F143" s="9" t="str">
        <f>IF('Unit Sales'!G151&lt;&gt;"",'Unit Sales'!G151,"")</f>
        <v/>
      </c>
      <c r="G143" s="9" t="str">
        <f>IF('Unit Sales'!H151&lt;&gt;"",'Unit Sales'!H151,"")</f>
        <v/>
      </c>
      <c r="H143" s="9" t="str">
        <f>IF('Unit Sales'!C151&lt;&gt;"",'Unit Sales'!C151,"")</f>
        <v/>
      </c>
      <c r="I143" s="293" t="str">
        <f>IF('Unit Sales'!M151&lt;&gt;"",'Unit Sales'!M151,"")</f>
        <v/>
      </c>
      <c r="J143" s="9" t="str">
        <f>IF('Unit Sales'!I151&lt;&gt;"",'Unit Sales'!I151,"")</f>
        <v/>
      </c>
      <c r="K143" s="295"/>
      <c r="L143" s="295"/>
      <c r="M143" s="293">
        <f t="shared" si="7"/>
        <v>0</v>
      </c>
      <c r="N143" s="293">
        <f>IFERROR(I143*'Monthly cashflow'!$C$29*1.23,)</f>
        <v>0</v>
      </c>
      <c r="O143" s="293">
        <f>IFERROR(I143*'Monthly cashflow'!$C$30*1.23,)</f>
        <v>0</v>
      </c>
      <c r="P143" s="293">
        <f t="shared" si="6"/>
        <v>0</v>
      </c>
      <c r="Q143" s="294" t="str">
        <f>'Unit Sales'!R151</f>
        <v/>
      </c>
      <c r="R143" s="294">
        <f>'Unit Sales'!N151</f>
        <v>0</v>
      </c>
    </row>
    <row r="144" spans="1:18" x14ac:dyDescent="0.3">
      <c r="A144" s="336" t="s">
        <v>943</v>
      </c>
      <c r="B144" s="9">
        <f t="shared" si="8"/>
        <v>0</v>
      </c>
      <c r="C144" s="337" t="str">
        <f>IF('Unit Sales'!B152&lt;&gt;"",'Unit Sales'!B152,A144)</f>
        <v>143</v>
      </c>
      <c r="D144" s="9" t="str">
        <f>IF('Unit Sales'!D152&lt;&gt;"",'Unit Sales'!D152,"")</f>
        <v/>
      </c>
      <c r="E144" s="9" t="str">
        <f>IF('Unit Sales'!J152&lt;&gt;"",'Unit Sales'!J152,"")</f>
        <v/>
      </c>
      <c r="F144" s="9" t="str">
        <f>IF('Unit Sales'!G152&lt;&gt;"",'Unit Sales'!G152,"")</f>
        <v/>
      </c>
      <c r="G144" s="9" t="str">
        <f>IF('Unit Sales'!H152&lt;&gt;"",'Unit Sales'!H152,"")</f>
        <v/>
      </c>
      <c r="H144" s="9" t="str">
        <f>IF('Unit Sales'!C152&lt;&gt;"",'Unit Sales'!C152,"")</f>
        <v/>
      </c>
      <c r="I144" s="293" t="str">
        <f>IF('Unit Sales'!M152&lt;&gt;"",'Unit Sales'!M152,"")</f>
        <v/>
      </c>
      <c r="J144" s="9" t="str">
        <f>IF('Unit Sales'!I152&lt;&gt;"",'Unit Sales'!I152,"")</f>
        <v/>
      </c>
      <c r="K144" s="295"/>
      <c r="L144" s="295"/>
      <c r="M144" s="293">
        <f t="shared" si="7"/>
        <v>0</v>
      </c>
      <c r="N144" s="293">
        <f>IFERROR(I144*'Monthly cashflow'!$C$29*1.23,)</f>
        <v>0</v>
      </c>
      <c r="O144" s="293">
        <f>IFERROR(I144*'Monthly cashflow'!$C$30*1.23,)</f>
        <v>0</v>
      </c>
      <c r="P144" s="293">
        <f t="shared" si="6"/>
        <v>0</v>
      </c>
      <c r="Q144" s="294" t="str">
        <f>'Unit Sales'!R152</f>
        <v/>
      </c>
      <c r="R144" s="294">
        <f>'Unit Sales'!N152</f>
        <v>0</v>
      </c>
    </row>
    <row r="145" spans="1:18" x14ac:dyDescent="0.3">
      <c r="A145" s="336" t="s">
        <v>944</v>
      </c>
      <c r="B145" s="9">
        <f t="shared" si="8"/>
        <v>0</v>
      </c>
      <c r="C145" s="337" t="str">
        <f>IF('Unit Sales'!B153&lt;&gt;"",'Unit Sales'!B153,A145)</f>
        <v>144</v>
      </c>
      <c r="D145" s="9" t="str">
        <f>IF('Unit Sales'!D153&lt;&gt;"",'Unit Sales'!D153,"")</f>
        <v/>
      </c>
      <c r="E145" s="9" t="str">
        <f>IF('Unit Sales'!J153&lt;&gt;"",'Unit Sales'!J153,"")</f>
        <v/>
      </c>
      <c r="F145" s="9" t="str">
        <f>IF('Unit Sales'!G153&lt;&gt;"",'Unit Sales'!G153,"")</f>
        <v/>
      </c>
      <c r="G145" s="9" t="str">
        <f>IF('Unit Sales'!H153&lt;&gt;"",'Unit Sales'!H153,"")</f>
        <v/>
      </c>
      <c r="H145" s="9" t="str">
        <f>IF('Unit Sales'!C153&lt;&gt;"",'Unit Sales'!C153,"")</f>
        <v/>
      </c>
      <c r="I145" s="293" t="str">
        <f>IF('Unit Sales'!M153&lt;&gt;"",'Unit Sales'!M153,"")</f>
        <v/>
      </c>
      <c r="J145" s="9" t="str">
        <f>IF('Unit Sales'!I153&lt;&gt;"",'Unit Sales'!I153,"")</f>
        <v/>
      </c>
      <c r="K145" s="295"/>
      <c r="L145" s="295"/>
      <c r="M145" s="293">
        <f t="shared" si="7"/>
        <v>0</v>
      </c>
      <c r="N145" s="293">
        <f>IFERROR(I145*'Monthly cashflow'!$C$29*1.23,)</f>
        <v>0</v>
      </c>
      <c r="O145" s="293">
        <f>IFERROR(I145*'Monthly cashflow'!$C$30*1.23,)</f>
        <v>0</v>
      </c>
      <c r="P145" s="293">
        <f t="shared" si="6"/>
        <v>0</v>
      </c>
      <c r="Q145" s="294" t="str">
        <f>'Unit Sales'!R153</f>
        <v/>
      </c>
      <c r="R145" s="294">
        <f>'Unit Sales'!N153</f>
        <v>0</v>
      </c>
    </row>
    <row r="146" spans="1:18" x14ac:dyDescent="0.3">
      <c r="A146" s="336" t="s">
        <v>945</v>
      </c>
      <c r="B146" s="9">
        <f t="shared" si="8"/>
        <v>0</v>
      </c>
      <c r="C146" s="337" t="str">
        <f>IF('Unit Sales'!B154&lt;&gt;"",'Unit Sales'!B154,A146)</f>
        <v>145</v>
      </c>
      <c r="D146" s="9" t="str">
        <f>IF('Unit Sales'!D154&lt;&gt;"",'Unit Sales'!D154,"")</f>
        <v/>
      </c>
      <c r="E146" s="9" t="str">
        <f>IF('Unit Sales'!J154&lt;&gt;"",'Unit Sales'!J154,"")</f>
        <v/>
      </c>
      <c r="F146" s="9" t="str">
        <f>IF('Unit Sales'!G154&lt;&gt;"",'Unit Sales'!G154,"")</f>
        <v/>
      </c>
      <c r="G146" s="9" t="str">
        <f>IF('Unit Sales'!H154&lt;&gt;"",'Unit Sales'!H154,"")</f>
        <v/>
      </c>
      <c r="H146" s="9" t="str">
        <f>IF('Unit Sales'!C154&lt;&gt;"",'Unit Sales'!C154,"")</f>
        <v/>
      </c>
      <c r="I146" s="293" t="str">
        <f>IF('Unit Sales'!M154&lt;&gt;"",'Unit Sales'!M154,"")</f>
        <v/>
      </c>
      <c r="J146" s="9" t="str">
        <f>IF('Unit Sales'!I154&lt;&gt;"",'Unit Sales'!I154,"")</f>
        <v/>
      </c>
      <c r="K146" s="295"/>
      <c r="L146" s="295"/>
      <c r="M146" s="293">
        <f t="shared" si="7"/>
        <v>0</v>
      </c>
      <c r="N146" s="293">
        <f>IFERROR(I146*'Monthly cashflow'!$C$29*1.23,)</f>
        <v>0</v>
      </c>
      <c r="O146" s="293">
        <f>IFERROR(I146*'Monthly cashflow'!$C$30*1.23,)</f>
        <v>0</v>
      </c>
      <c r="P146" s="293">
        <f t="shared" si="6"/>
        <v>0</v>
      </c>
      <c r="Q146" s="294" t="str">
        <f>'Unit Sales'!R154</f>
        <v/>
      </c>
      <c r="R146" s="294">
        <f>'Unit Sales'!N154</f>
        <v>0</v>
      </c>
    </row>
    <row r="147" spans="1:18" x14ac:dyDescent="0.3">
      <c r="A147" s="336" t="s">
        <v>946</v>
      </c>
      <c r="B147" s="9">
        <f t="shared" si="8"/>
        <v>0</v>
      </c>
      <c r="C147" s="337" t="str">
        <f>IF('Unit Sales'!B155&lt;&gt;"",'Unit Sales'!B155,A147)</f>
        <v>146</v>
      </c>
      <c r="D147" s="9" t="str">
        <f>IF('Unit Sales'!D155&lt;&gt;"",'Unit Sales'!D155,"")</f>
        <v/>
      </c>
      <c r="E147" s="9" t="str">
        <f>IF('Unit Sales'!J155&lt;&gt;"",'Unit Sales'!J155,"")</f>
        <v/>
      </c>
      <c r="F147" s="9" t="str">
        <f>IF('Unit Sales'!G155&lt;&gt;"",'Unit Sales'!G155,"")</f>
        <v/>
      </c>
      <c r="G147" s="9" t="str">
        <f>IF('Unit Sales'!H155&lt;&gt;"",'Unit Sales'!H155,"")</f>
        <v/>
      </c>
      <c r="H147" s="9" t="str">
        <f>IF('Unit Sales'!C155&lt;&gt;"",'Unit Sales'!C155,"")</f>
        <v/>
      </c>
      <c r="I147" s="293" t="str">
        <f>IF('Unit Sales'!M155&lt;&gt;"",'Unit Sales'!M155,"")</f>
        <v/>
      </c>
      <c r="J147" s="9" t="str">
        <f>IF('Unit Sales'!I155&lt;&gt;"",'Unit Sales'!I155,"")</f>
        <v/>
      </c>
      <c r="K147" s="295"/>
      <c r="L147" s="295"/>
      <c r="M147" s="293">
        <f t="shared" si="7"/>
        <v>0</v>
      </c>
      <c r="N147" s="293">
        <f>IFERROR(I147*'Monthly cashflow'!$C$29*1.23,)</f>
        <v>0</v>
      </c>
      <c r="O147" s="293">
        <f>IFERROR(I147*'Monthly cashflow'!$C$30*1.23,)</f>
        <v>0</v>
      </c>
      <c r="P147" s="293">
        <f t="shared" si="6"/>
        <v>0</v>
      </c>
      <c r="Q147" s="294" t="str">
        <f>'Unit Sales'!R155</f>
        <v/>
      </c>
      <c r="R147" s="294">
        <f>'Unit Sales'!N155</f>
        <v>0</v>
      </c>
    </row>
    <row r="148" spans="1:18" x14ac:dyDescent="0.3">
      <c r="A148" s="336" t="s">
        <v>947</v>
      </c>
      <c r="B148" s="9">
        <f t="shared" si="8"/>
        <v>0</v>
      </c>
      <c r="C148" s="337" t="str">
        <f>IF('Unit Sales'!B156&lt;&gt;"",'Unit Sales'!B156,A148)</f>
        <v>147</v>
      </c>
      <c r="D148" s="9" t="str">
        <f>IF('Unit Sales'!D156&lt;&gt;"",'Unit Sales'!D156,"")</f>
        <v/>
      </c>
      <c r="E148" s="9" t="str">
        <f>IF('Unit Sales'!J156&lt;&gt;"",'Unit Sales'!J156,"")</f>
        <v/>
      </c>
      <c r="F148" s="9" t="str">
        <f>IF('Unit Sales'!G156&lt;&gt;"",'Unit Sales'!G156,"")</f>
        <v/>
      </c>
      <c r="G148" s="9" t="str">
        <f>IF('Unit Sales'!H156&lt;&gt;"",'Unit Sales'!H156,"")</f>
        <v/>
      </c>
      <c r="H148" s="9" t="str">
        <f>IF('Unit Sales'!C156&lt;&gt;"",'Unit Sales'!C156,"")</f>
        <v/>
      </c>
      <c r="I148" s="293" t="str">
        <f>IF('Unit Sales'!M156&lt;&gt;"",'Unit Sales'!M156,"")</f>
        <v/>
      </c>
      <c r="J148" s="9" t="str">
        <f>IF('Unit Sales'!I156&lt;&gt;"",'Unit Sales'!I156,"")</f>
        <v/>
      </c>
      <c r="K148" s="295"/>
      <c r="L148" s="295"/>
      <c r="M148" s="293">
        <f t="shared" si="7"/>
        <v>0</v>
      </c>
      <c r="N148" s="293">
        <f>IFERROR(I148*'Monthly cashflow'!$C$29*1.23,)</f>
        <v>0</v>
      </c>
      <c r="O148" s="293">
        <f>IFERROR(I148*'Monthly cashflow'!$C$30*1.23,)</f>
        <v>0</v>
      </c>
      <c r="P148" s="293">
        <f t="shared" si="6"/>
        <v>0</v>
      </c>
      <c r="Q148" s="294" t="str">
        <f>'Unit Sales'!R156</f>
        <v/>
      </c>
      <c r="R148" s="294">
        <f>'Unit Sales'!N156</f>
        <v>0</v>
      </c>
    </row>
    <row r="149" spans="1:18" x14ac:dyDescent="0.3">
      <c r="A149" s="336" t="s">
        <v>948</v>
      </c>
      <c r="B149" s="9">
        <f t="shared" si="8"/>
        <v>0</v>
      </c>
      <c r="C149" s="337" t="str">
        <f>IF('Unit Sales'!B157&lt;&gt;"",'Unit Sales'!B157,A149)</f>
        <v>148</v>
      </c>
      <c r="D149" s="9" t="str">
        <f>IF('Unit Sales'!D157&lt;&gt;"",'Unit Sales'!D157,"")</f>
        <v/>
      </c>
      <c r="E149" s="9" t="str">
        <f>IF('Unit Sales'!J157&lt;&gt;"",'Unit Sales'!J157,"")</f>
        <v/>
      </c>
      <c r="F149" s="9" t="str">
        <f>IF('Unit Sales'!G157&lt;&gt;"",'Unit Sales'!G157,"")</f>
        <v/>
      </c>
      <c r="G149" s="9" t="str">
        <f>IF('Unit Sales'!H157&lt;&gt;"",'Unit Sales'!H157,"")</f>
        <v/>
      </c>
      <c r="H149" s="9" t="str">
        <f>IF('Unit Sales'!C157&lt;&gt;"",'Unit Sales'!C157,"")</f>
        <v/>
      </c>
      <c r="I149" s="293" t="str">
        <f>IF('Unit Sales'!M157&lt;&gt;"",'Unit Sales'!M157,"")</f>
        <v/>
      </c>
      <c r="J149" s="9" t="str">
        <f>IF('Unit Sales'!I157&lt;&gt;"",'Unit Sales'!I157,"")</f>
        <v/>
      </c>
      <c r="K149" s="295"/>
      <c r="L149" s="295"/>
      <c r="M149" s="293">
        <f t="shared" si="7"/>
        <v>0</v>
      </c>
      <c r="N149" s="293">
        <f>IFERROR(I149*'Monthly cashflow'!$C$29*1.23,)</f>
        <v>0</v>
      </c>
      <c r="O149" s="293">
        <f>IFERROR(I149*'Monthly cashflow'!$C$30*1.23,)</f>
        <v>0</v>
      </c>
      <c r="P149" s="293">
        <f t="shared" si="6"/>
        <v>0</v>
      </c>
      <c r="Q149" s="294" t="str">
        <f>'Unit Sales'!R157</f>
        <v/>
      </c>
      <c r="R149" s="294">
        <f>'Unit Sales'!N157</f>
        <v>0</v>
      </c>
    </row>
    <row r="150" spans="1:18" x14ac:dyDescent="0.3">
      <c r="A150" s="336" t="s">
        <v>949</v>
      </c>
      <c r="B150" s="9">
        <f t="shared" si="8"/>
        <v>0</v>
      </c>
      <c r="C150" s="337" t="str">
        <f>IF('Unit Sales'!B158&lt;&gt;"",'Unit Sales'!B158,A150)</f>
        <v>149</v>
      </c>
      <c r="D150" s="9" t="str">
        <f>IF('Unit Sales'!D158&lt;&gt;"",'Unit Sales'!D158,"")</f>
        <v/>
      </c>
      <c r="E150" s="9" t="str">
        <f>IF('Unit Sales'!J158&lt;&gt;"",'Unit Sales'!J158,"")</f>
        <v/>
      </c>
      <c r="F150" s="9" t="str">
        <f>IF('Unit Sales'!G158&lt;&gt;"",'Unit Sales'!G158,"")</f>
        <v/>
      </c>
      <c r="G150" s="9" t="str">
        <f>IF('Unit Sales'!H158&lt;&gt;"",'Unit Sales'!H158,"")</f>
        <v/>
      </c>
      <c r="H150" s="9" t="str">
        <f>IF('Unit Sales'!C158&lt;&gt;"",'Unit Sales'!C158,"")</f>
        <v/>
      </c>
      <c r="I150" s="293" t="str">
        <f>IF('Unit Sales'!M158&lt;&gt;"",'Unit Sales'!M158,"")</f>
        <v/>
      </c>
      <c r="J150" s="9" t="str">
        <f>IF('Unit Sales'!I158&lt;&gt;"",'Unit Sales'!I158,"")</f>
        <v/>
      </c>
      <c r="K150" s="295"/>
      <c r="L150" s="295"/>
      <c r="M150" s="293">
        <f t="shared" si="7"/>
        <v>0</v>
      </c>
      <c r="N150" s="293">
        <f>IFERROR(I150*'Monthly cashflow'!$C$29*1.23,)</f>
        <v>0</v>
      </c>
      <c r="O150" s="293">
        <f>IFERROR(I150*'Monthly cashflow'!$C$30*1.23,)</f>
        <v>0</v>
      </c>
      <c r="P150" s="293">
        <f t="shared" si="6"/>
        <v>0</v>
      </c>
      <c r="Q150" s="294" t="str">
        <f>'Unit Sales'!R158</f>
        <v/>
      </c>
      <c r="R150" s="294">
        <f>'Unit Sales'!N158</f>
        <v>0</v>
      </c>
    </row>
    <row r="151" spans="1:18" x14ac:dyDescent="0.3">
      <c r="A151" s="336" t="s">
        <v>950</v>
      </c>
      <c r="B151" s="9">
        <f t="shared" si="8"/>
        <v>0</v>
      </c>
      <c r="C151" s="337" t="str">
        <f>IF('Unit Sales'!B159&lt;&gt;"",'Unit Sales'!B159,A151)</f>
        <v>150</v>
      </c>
      <c r="D151" s="9" t="str">
        <f>IF('Unit Sales'!D159&lt;&gt;"",'Unit Sales'!D159,"")</f>
        <v/>
      </c>
      <c r="E151" s="9" t="str">
        <f>IF('Unit Sales'!J159&lt;&gt;"",'Unit Sales'!J159,"")</f>
        <v/>
      </c>
      <c r="F151" s="9" t="str">
        <f>IF('Unit Sales'!G159&lt;&gt;"",'Unit Sales'!G159,"")</f>
        <v/>
      </c>
      <c r="G151" s="9" t="str">
        <f>IF('Unit Sales'!H159&lt;&gt;"",'Unit Sales'!H159,"")</f>
        <v/>
      </c>
      <c r="H151" s="9" t="str">
        <f>IF('Unit Sales'!C159&lt;&gt;"",'Unit Sales'!C159,"")</f>
        <v/>
      </c>
      <c r="I151" s="293" t="str">
        <f>IF('Unit Sales'!M159&lt;&gt;"",'Unit Sales'!M159,"")</f>
        <v/>
      </c>
      <c r="J151" s="9" t="str">
        <f>IF('Unit Sales'!I159&lt;&gt;"",'Unit Sales'!I159,"")</f>
        <v/>
      </c>
      <c r="K151" s="295"/>
      <c r="L151" s="295"/>
      <c r="M151" s="293">
        <f t="shared" si="7"/>
        <v>0</v>
      </c>
      <c r="N151" s="293">
        <f>IFERROR(I151*'Monthly cashflow'!$C$29*1.23,)</f>
        <v>0</v>
      </c>
      <c r="O151" s="293">
        <f>IFERROR(I151*'Monthly cashflow'!$C$30*1.23,)</f>
        <v>0</v>
      </c>
      <c r="P151" s="293">
        <f t="shared" si="6"/>
        <v>0</v>
      </c>
      <c r="Q151" s="294" t="str">
        <f>'Unit Sales'!R159</f>
        <v/>
      </c>
      <c r="R151" s="294">
        <f>'Unit Sales'!N159</f>
        <v>0</v>
      </c>
    </row>
    <row r="152" spans="1:18" x14ac:dyDescent="0.3">
      <c r="A152" s="336" t="s">
        <v>951</v>
      </c>
      <c r="B152" s="9">
        <f t="shared" si="8"/>
        <v>0</v>
      </c>
      <c r="C152" s="337" t="str">
        <f>IF('Unit Sales'!B160&lt;&gt;"",'Unit Sales'!B160,A152)</f>
        <v>151</v>
      </c>
      <c r="D152" s="9" t="str">
        <f>IF('Unit Sales'!D160&lt;&gt;"",'Unit Sales'!D160,"")</f>
        <v/>
      </c>
      <c r="E152" s="9" t="str">
        <f>IF('Unit Sales'!J160&lt;&gt;"",'Unit Sales'!J160,"")</f>
        <v/>
      </c>
      <c r="F152" s="9" t="str">
        <f>IF('Unit Sales'!G160&lt;&gt;"",'Unit Sales'!G160,"")</f>
        <v/>
      </c>
      <c r="G152" s="9" t="str">
        <f>IF('Unit Sales'!H160&lt;&gt;"",'Unit Sales'!H160,"")</f>
        <v/>
      </c>
      <c r="H152" s="9" t="str">
        <f>IF('Unit Sales'!C160&lt;&gt;"",'Unit Sales'!C160,"")</f>
        <v/>
      </c>
      <c r="I152" s="293" t="str">
        <f>IF('Unit Sales'!M160&lt;&gt;"",'Unit Sales'!M160,"")</f>
        <v/>
      </c>
      <c r="J152" s="9" t="str">
        <f>IF('Unit Sales'!I160&lt;&gt;"",'Unit Sales'!I160,"")</f>
        <v/>
      </c>
      <c r="K152" s="295"/>
      <c r="L152" s="295"/>
      <c r="M152" s="293">
        <f t="shared" si="7"/>
        <v>0</v>
      </c>
      <c r="N152" s="293">
        <f>IFERROR(I152*'Monthly cashflow'!$C$29*1.23,)</f>
        <v>0</v>
      </c>
      <c r="O152" s="293">
        <f>IFERROR(I152*'Monthly cashflow'!$C$30*1.23,)</f>
        <v>0</v>
      </c>
      <c r="P152" s="293">
        <f t="shared" si="6"/>
        <v>0</v>
      </c>
      <c r="Q152" s="294" t="str">
        <f>'Unit Sales'!R160</f>
        <v/>
      </c>
      <c r="R152" s="294">
        <f>'Unit Sales'!N160</f>
        <v>0</v>
      </c>
    </row>
    <row r="153" spans="1:18" x14ac:dyDescent="0.3">
      <c r="A153" s="336" t="s">
        <v>952</v>
      </c>
      <c r="B153" s="9">
        <f t="shared" si="8"/>
        <v>0</v>
      </c>
      <c r="C153" s="337" t="str">
        <f>IF('Unit Sales'!B161&lt;&gt;"",'Unit Sales'!B161,A153)</f>
        <v>152</v>
      </c>
      <c r="D153" s="9" t="str">
        <f>IF('Unit Sales'!D161&lt;&gt;"",'Unit Sales'!D161,"")</f>
        <v/>
      </c>
      <c r="E153" s="9" t="str">
        <f>IF('Unit Sales'!J161&lt;&gt;"",'Unit Sales'!J161,"")</f>
        <v/>
      </c>
      <c r="F153" s="9" t="str">
        <f>IF('Unit Sales'!G161&lt;&gt;"",'Unit Sales'!G161,"")</f>
        <v/>
      </c>
      <c r="G153" s="9" t="str">
        <f>IF('Unit Sales'!H161&lt;&gt;"",'Unit Sales'!H161,"")</f>
        <v/>
      </c>
      <c r="H153" s="9" t="str">
        <f>IF('Unit Sales'!C161&lt;&gt;"",'Unit Sales'!C161,"")</f>
        <v/>
      </c>
      <c r="I153" s="293" t="str">
        <f>IF('Unit Sales'!M161&lt;&gt;"",'Unit Sales'!M161,"")</f>
        <v/>
      </c>
      <c r="J153" s="9" t="str">
        <f>IF('Unit Sales'!I161&lt;&gt;"",'Unit Sales'!I161,"")</f>
        <v/>
      </c>
      <c r="K153" s="295"/>
      <c r="L153" s="295"/>
      <c r="M153" s="293">
        <f t="shared" si="7"/>
        <v>0</v>
      </c>
      <c r="N153" s="293">
        <f>IFERROR(I153*'Monthly cashflow'!$C$29*1.23,)</f>
        <v>0</v>
      </c>
      <c r="O153" s="293">
        <f>IFERROR(I153*'Monthly cashflow'!$C$30*1.23,)</f>
        <v>0</v>
      </c>
      <c r="P153" s="293">
        <f t="shared" si="6"/>
        <v>0</v>
      </c>
      <c r="Q153" s="294" t="str">
        <f>'Unit Sales'!R161</f>
        <v/>
      </c>
      <c r="R153" s="294">
        <f>'Unit Sales'!N161</f>
        <v>0</v>
      </c>
    </row>
    <row r="154" spans="1:18" x14ac:dyDescent="0.3">
      <c r="A154" s="336" t="s">
        <v>953</v>
      </c>
      <c r="B154" s="9">
        <f t="shared" si="8"/>
        <v>0</v>
      </c>
      <c r="C154" s="337" t="str">
        <f>IF('Unit Sales'!B162&lt;&gt;"",'Unit Sales'!B162,A154)</f>
        <v>153</v>
      </c>
      <c r="D154" s="9" t="str">
        <f>IF('Unit Sales'!D162&lt;&gt;"",'Unit Sales'!D162,"")</f>
        <v/>
      </c>
      <c r="E154" s="9" t="str">
        <f>IF('Unit Sales'!J162&lt;&gt;"",'Unit Sales'!J162,"")</f>
        <v/>
      </c>
      <c r="F154" s="9" t="str">
        <f>IF('Unit Sales'!G162&lt;&gt;"",'Unit Sales'!G162,"")</f>
        <v/>
      </c>
      <c r="G154" s="9" t="str">
        <f>IF('Unit Sales'!H162&lt;&gt;"",'Unit Sales'!H162,"")</f>
        <v/>
      </c>
      <c r="H154" s="9" t="str">
        <f>IF('Unit Sales'!C162&lt;&gt;"",'Unit Sales'!C162,"")</f>
        <v/>
      </c>
      <c r="I154" s="293" t="str">
        <f>IF('Unit Sales'!M162&lt;&gt;"",'Unit Sales'!M162,"")</f>
        <v/>
      </c>
      <c r="J154" s="9" t="str">
        <f>IF('Unit Sales'!I162&lt;&gt;"",'Unit Sales'!I162,"")</f>
        <v/>
      </c>
      <c r="K154" s="295"/>
      <c r="L154" s="295"/>
      <c r="M154" s="293">
        <f t="shared" si="7"/>
        <v>0</v>
      </c>
      <c r="N154" s="293">
        <f>IFERROR(I154*'Monthly cashflow'!$C$29*1.23,)</f>
        <v>0</v>
      </c>
      <c r="O154" s="293">
        <f>IFERROR(I154*'Monthly cashflow'!$C$30*1.23,)</f>
        <v>0</v>
      </c>
      <c r="P154" s="293">
        <f t="shared" si="6"/>
        <v>0</v>
      </c>
      <c r="Q154" s="294" t="str">
        <f>'Unit Sales'!R162</f>
        <v/>
      </c>
      <c r="R154" s="294">
        <f>'Unit Sales'!N162</f>
        <v>0</v>
      </c>
    </row>
    <row r="155" spans="1:18" x14ac:dyDescent="0.3">
      <c r="A155" s="336" t="s">
        <v>954</v>
      </c>
      <c r="B155" s="9">
        <f t="shared" si="8"/>
        <v>0</v>
      </c>
      <c r="C155" s="337" t="str">
        <f>IF('Unit Sales'!B163&lt;&gt;"",'Unit Sales'!B163,A155)</f>
        <v>154</v>
      </c>
      <c r="D155" s="9" t="str">
        <f>IF('Unit Sales'!D163&lt;&gt;"",'Unit Sales'!D163,"")</f>
        <v/>
      </c>
      <c r="E155" s="9" t="str">
        <f>IF('Unit Sales'!J163&lt;&gt;"",'Unit Sales'!J163,"")</f>
        <v/>
      </c>
      <c r="F155" s="9" t="str">
        <f>IF('Unit Sales'!G163&lt;&gt;"",'Unit Sales'!G163,"")</f>
        <v/>
      </c>
      <c r="G155" s="9" t="str">
        <f>IF('Unit Sales'!H163&lt;&gt;"",'Unit Sales'!H163,"")</f>
        <v/>
      </c>
      <c r="H155" s="9" t="str">
        <f>IF('Unit Sales'!C163&lt;&gt;"",'Unit Sales'!C163,"")</f>
        <v/>
      </c>
      <c r="I155" s="293" t="str">
        <f>IF('Unit Sales'!M163&lt;&gt;"",'Unit Sales'!M163,"")</f>
        <v/>
      </c>
      <c r="J155" s="9" t="str">
        <f>IF('Unit Sales'!I163&lt;&gt;"",'Unit Sales'!I163,"")</f>
        <v/>
      </c>
      <c r="K155" s="295"/>
      <c r="L155" s="295"/>
      <c r="M155" s="293">
        <f t="shared" si="7"/>
        <v>0</v>
      </c>
      <c r="N155" s="293">
        <f>IFERROR(I155*'Monthly cashflow'!$C$29*1.23,)</f>
        <v>0</v>
      </c>
      <c r="O155" s="293">
        <f>IFERROR(I155*'Monthly cashflow'!$C$30*1.23,)</f>
        <v>0</v>
      </c>
      <c r="P155" s="293">
        <f t="shared" si="6"/>
        <v>0</v>
      </c>
      <c r="Q155" s="294" t="str">
        <f>'Unit Sales'!R163</f>
        <v/>
      </c>
      <c r="R155" s="294">
        <f>'Unit Sales'!N163</f>
        <v>0</v>
      </c>
    </row>
    <row r="156" spans="1:18" x14ac:dyDescent="0.3">
      <c r="A156" s="336" t="s">
        <v>955</v>
      </c>
      <c r="B156" s="9">
        <f t="shared" si="8"/>
        <v>0</v>
      </c>
      <c r="C156" s="337" t="str">
        <f>IF('Unit Sales'!B164&lt;&gt;"",'Unit Sales'!B164,A156)</f>
        <v>155</v>
      </c>
      <c r="D156" s="9" t="str">
        <f>IF('Unit Sales'!D164&lt;&gt;"",'Unit Sales'!D164,"")</f>
        <v/>
      </c>
      <c r="E156" s="9" t="str">
        <f>IF('Unit Sales'!J164&lt;&gt;"",'Unit Sales'!J164,"")</f>
        <v/>
      </c>
      <c r="F156" s="9" t="str">
        <f>IF('Unit Sales'!G164&lt;&gt;"",'Unit Sales'!G164,"")</f>
        <v/>
      </c>
      <c r="G156" s="9" t="str">
        <f>IF('Unit Sales'!H164&lt;&gt;"",'Unit Sales'!H164,"")</f>
        <v/>
      </c>
      <c r="H156" s="9" t="str">
        <f>IF('Unit Sales'!C164&lt;&gt;"",'Unit Sales'!C164,"")</f>
        <v/>
      </c>
      <c r="I156" s="293" t="str">
        <f>IF('Unit Sales'!M164&lt;&gt;"",'Unit Sales'!M164,"")</f>
        <v/>
      </c>
      <c r="J156" s="9" t="str">
        <f>IF('Unit Sales'!I164&lt;&gt;"",'Unit Sales'!I164,"")</f>
        <v/>
      </c>
      <c r="K156" s="295"/>
      <c r="L156" s="295"/>
      <c r="M156" s="293">
        <f t="shared" si="7"/>
        <v>0</v>
      </c>
      <c r="N156" s="293">
        <f>IFERROR(I156*'Monthly cashflow'!$C$29*1.23,)</f>
        <v>0</v>
      </c>
      <c r="O156" s="293">
        <f>IFERROR(I156*'Monthly cashflow'!$C$30*1.23,)</f>
        <v>0</v>
      </c>
      <c r="P156" s="293">
        <f t="shared" si="6"/>
        <v>0</v>
      </c>
      <c r="Q156" s="294" t="str">
        <f>'Unit Sales'!R164</f>
        <v/>
      </c>
      <c r="R156" s="294">
        <f>'Unit Sales'!N164</f>
        <v>0</v>
      </c>
    </row>
    <row r="157" spans="1:18" x14ac:dyDescent="0.3">
      <c r="A157" s="336" t="s">
        <v>956</v>
      </c>
      <c r="B157" s="9">
        <f t="shared" si="8"/>
        <v>0</v>
      </c>
      <c r="C157" s="337" t="str">
        <f>IF('Unit Sales'!B165&lt;&gt;"",'Unit Sales'!B165,A157)</f>
        <v>156</v>
      </c>
      <c r="D157" s="9" t="str">
        <f>IF('Unit Sales'!D165&lt;&gt;"",'Unit Sales'!D165,"")</f>
        <v/>
      </c>
      <c r="E157" s="9" t="str">
        <f>IF('Unit Sales'!J165&lt;&gt;"",'Unit Sales'!J165,"")</f>
        <v/>
      </c>
      <c r="F157" s="9" t="str">
        <f>IF('Unit Sales'!G165&lt;&gt;"",'Unit Sales'!G165,"")</f>
        <v/>
      </c>
      <c r="G157" s="9" t="str">
        <f>IF('Unit Sales'!H165&lt;&gt;"",'Unit Sales'!H165,"")</f>
        <v/>
      </c>
      <c r="H157" s="9" t="str">
        <f>IF('Unit Sales'!C165&lt;&gt;"",'Unit Sales'!C165,"")</f>
        <v/>
      </c>
      <c r="I157" s="293" t="str">
        <f>IF('Unit Sales'!M165&lt;&gt;"",'Unit Sales'!M165,"")</f>
        <v/>
      </c>
      <c r="J157" s="9" t="str">
        <f>IF('Unit Sales'!I165&lt;&gt;"",'Unit Sales'!I165,"")</f>
        <v/>
      </c>
      <c r="K157" s="295"/>
      <c r="L157" s="295"/>
      <c r="M157" s="293">
        <f t="shared" si="7"/>
        <v>0</v>
      </c>
      <c r="N157" s="293">
        <f>IFERROR(I157*'Monthly cashflow'!$C$29*1.23,)</f>
        <v>0</v>
      </c>
      <c r="O157" s="293">
        <f>IFERROR(I157*'Monthly cashflow'!$C$30*1.23,)</f>
        <v>0</v>
      </c>
      <c r="P157" s="293">
        <f t="shared" si="6"/>
        <v>0</v>
      </c>
      <c r="Q157" s="294" t="str">
        <f>'Unit Sales'!R165</f>
        <v/>
      </c>
      <c r="R157" s="294">
        <f>'Unit Sales'!N165</f>
        <v>0</v>
      </c>
    </row>
    <row r="158" spans="1:18" x14ac:dyDescent="0.3">
      <c r="A158" s="336" t="s">
        <v>957</v>
      </c>
      <c r="B158" s="9">
        <f t="shared" si="8"/>
        <v>0</v>
      </c>
      <c r="C158" s="337" t="str">
        <f>IF('Unit Sales'!B166&lt;&gt;"",'Unit Sales'!B166,A158)</f>
        <v>157</v>
      </c>
      <c r="D158" s="9" t="str">
        <f>IF('Unit Sales'!D166&lt;&gt;"",'Unit Sales'!D166,"")</f>
        <v/>
      </c>
      <c r="E158" s="9" t="str">
        <f>IF('Unit Sales'!J166&lt;&gt;"",'Unit Sales'!J166,"")</f>
        <v/>
      </c>
      <c r="F158" s="9" t="str">
        <f>IF('Unit Sales'!G166&lt;&gt;"",'Unit Sales'!G166,"")</f>
        <v/>
      </c>
      <c r="G158" s="9" t="str">
        <f>IF('Unit Sales'!H166&lt;&gt;"",'Unit Sales'!H166,"")</f>
        <v/>
      </c>
      <c r="H158" s="9" t="str">
        <f>IF('Unit Sales'!C166&lt;&gt;"",'Unit Sales'!C166,"")</f>
        <v/>
      </c>
      <c r="I158" s="293" t="str">
        <f>IF('Unit Sales'!M166&lt;&gt;"",'Unit Sales'!M166,"")</f>
        <v/>
      </c>
      <c r="J158" s="9" t="str">
        <f>IF('Unit Sales'!I166&lt;&gt;"",'Unit Sales'!I166,"")</f>
        <v/>
      </c>
      <c r="K158" s="295"/>
      <c r="L158" s="295"/>
      <c r="M158" s="293">
        <f t="shared" si="7"/>
        <v>0</v>
      </c>
      <c r="N158" s="293">
        <f>IFERROR(I158*'Monthly cashflow'!$C$29*1.23,)</f>
        <v>0</v>
      </c>
      <c r="O158" s="293">
        <f>IFERROR(I158*'Monthly cashflow'!$C$30*1.23,)</f>
        <v>0</v>
      </c>
      <c r="P158" s="293">
        <f t="shared" si="6"/>
        <v>0</v>
      </c>
      <c r="Q158" s="294" t="str">
        <f>'Unit Sales'!R166</f>
        <v/>
      </c>
      <c r="R158" s="294">
        <f>'Unit Sales'!N166</f>
        <v>0</v>
      </c>
    </row>
    <row r="159" spans="1:18" x14ac:dyDescent="0.3">
      <c r="A159" s="336" t="s">
        <v>958</v>
      </c>
      <c r="B159" s="9">
        <f t="shared" si="8"/>
        <v>0</v>
      </c>
      <c r="C159" s="337" t="str">
        <f>IF('Unit Sales'!B167&lt;&gt;"",'Unit Sales'!B167,A159)</f>
        <v>158</v>
      </c>
      <c r="D159" s="9" t="str">
        <f>IF('Unit Sales'!D167&lt;&gt;"",'Unit Sales'!D167,"")</f>
        <v/>
      </c>
      <c r="E159" s="9" t="str">
        <f>IF('Unit Sales'!J167&lt;&gt;"",'Unit Sales'!J167,"")</f>
        <v/>
      </c>
      <c r="F159" s="9" t="str">
        <f>IF('Unit Sales'!G167&lt;&gt;"",'Unit Sales'!G167,"")</f>
        <v/>
      </c>
      <c r="G159" s="9" t="str">
        <f>IF('Unit Sales'!H167&lt;&gt;"",'Unit Sales'!H167,"")</f>
        <v/>
      </c>
      <c r="H159" s="9" t="str">
        <f>IF('Unit Sales'!C167&lt;&gt;"",'Unit Sales'!C167,"")</f>
        <v/>
      </c>
      <c r="I159" s="293" t="str">
        <f>IF('Unit Sales'!M167&lt;&gt;"",'Unit Sales'!M167,"")</f>
        <v/>
      </c>
      <c r="J159" s="9" t="str">
        <f>IF('Unit Sales'!I167&lt;&gt;"",'Unit Sales'!I167,"")</f>
        <v/>
      </c>
      <c r="K159" s="295"/>
      <c r="L159" s="295"/>
      <c r="M159" s="293">
        <f t="shared" si="7"/>
        <v>0</v>
      </c>
      <c r="N159" s="293">
        <f>IFERROR(I159*'Monthly cashflow'!$C$29*1.23,)</f>
        <v>0</v>
      </c>
      <c r="O159" s="293">
        <f>IFERROR(I159*'Monthly cashflow'!$C$30*1.23,)</f>
        <v>0</v>
      </c>
      <c r="P159" s="293">
        <f t="shared" si="6"/>
        <v>0</v>
      </c>
      <c r="Q159" s="294" t="str">
        <f>'Unit Sales'!R167</f>
        <v/>
      </c>
      <c r="R159" s="294">
        <f>'Unit Sales'!N167</f>
        <v>0</v>
      </c>
    </row>
    <row r="160" spans="1:18" x14ac:dyDescent="0.3">
      <c r="A160" s="336" t="s">
        <v>959</v>
      </c>
      <c r="B160" s="9">
        <f t="shared" si="8"/>
        <v>0</v>
      </c>
      <c r="C160" s="337" t="str">
        <f>IF('Unit Sales'!B168&lt;&gt;"",'Unit Sales'!B168,A160)</f>
        <v>159</v>
      </c>
      <c r="D160" s="9" t="str">
        <f>IF('Unit Sales'!D168&lt;&gt;"",'Unit Sales'!D168,"")</f>
        <v/>
      </c>
      <c r="E160" s="9" t="str">
        <f>IF('Unit Sales'!J168&lt;&gt;"",'Unit Sales'!J168,"")</f>
        <v/>
      </c>
      <c r="F160" s="9" t="str">
        <f>IF('Unit Sales'!G168&lt;&gt;"",'Unit Sales'!G168,"")</f>
        <v/>
      </c>
      <c r="G160" s="9" t="str">
        <f>IF('Unit Sales'!H168&lt;&gt;"",'Unit Sales'!H168,"")</f>
        <v/>
      </c>
      <c r="H160" s="9" t="str">
        <f>IF('Unit Sales'!C168&lt;&gt;"",'Unit Sales'!C168,"")</f>
        <v/>
      </c>
      <c r="I160" s="293" t="str">
        <f>IF('Unit Sales'!M168&lt;&gt;"",'Unit Sales'!M168,"")</f>
        <v/>
      </c>
      <c r="J160" s="9" t="str">
        <f>IF('Unit Sales'!I168&lt;&gt;"",'Unit Sales'!I168,"")</f>
        <v/>
      </c>
      <c r="K160" s="295"/>
      <c r="L160" s="295"/>
      <c r="M160" s="293">
        <f t="shared" si="7"/>
        <v>0</v>
      </c>
      <c r="N160" s="293">
        <f>IFERROR(I160*'Monthly cashflow'!$C$29*1.23,)</f>
        <v>0</v>
      </c>
      <c r="O160" s="293">
        <f>IFERROR(I160*'Monthly cashflow'!$C$30*1.23,)</f>
        <v>0</v>
      </c>
      <c r="P160" s="293">
        <f t="shared" si="6"/>
        <v>0</v>
      </c>
      <c r="Q160" s="294" t="str">
        <f>'Unit Sales'!R168</f>
        <v/>
      </c>
      <c r="R160" s="294">
        <f>'Unit Sales'!N168</f>
        <v>0</v>
      </c>
    </row>
    <row r="161" spans="1:18" x14ac:dyDescent="0.3">
      <c r="A161" s="336" t="s">
        <v>960</v>
      </c>
      <c r="B161" s="9">
        <f t="shared" si="8"/>
        <v>0</v>
      </c>
      <c r="C161" s="337" t="str">
        <f>IF('Unit Sales'!B169&lt;&gt;"",'Unit Sales'!B169,A161)</f>
        <v>160</v>
      </c>
      <c r="D161" s="9" t="str">
        <f>IF('Unit Sales'!D169&lt;&gt;"",'Unit Sales'!D169,"")</f>
        <v/>
      </c>
      <c r="E161" s="9" t="str">
        <f>IF('Unit Sales'!J169&lt;&gt;"",'Unit Sales'!J169,"")</f>
        <v/>
      </c>
      <c r="F161" s="9" t="str">
        <f>IF('Unit Sales'!G169&lt;&gt;"",'Unit Sales'!G169,"")</f>
        <v/>
      </c>
      <c r="G161" s="9" t="str">
        <f>IF('Unit Sales'!H169&lt;&gt;"",'Unit Sales'!H169,"")</f>
        <v/>
      </c>
      <c r="H161" s="9" t="str">
        <f>IF('Unit Sales'!C169&lt;&gt;"",'Unit Sales'!C169,"")</f>
        <v/>
      </c>
      <c r="I161" s="293" t="str">
        <f>IF('Unit Sales'!M169&lt;&gt;"",'Unit Sales'!M169,"")</f>
        <v/>
      </c>
      <c r="J161" s="9" t="str">
        <f>IF('Unit Sales'!I169&lt;&gt;"",'Unit Sales'!I169,"")</f>
        <v/>
      </c>
      <c r="K161" s="295"/>
      <c r="L161" s="295"/>
      <c r="M161" s="293">
        <f t="shared" si="7"/>
        <v>0</v>
      </c>
      <c r="N161" s="293">
        <f>IFERROR(I161*'Monthly cashflow'!$C$29*1.23,)</f>
        <v>0</v>
      </c>
      <c r="O161" s="293">
        <f>IFERROR(I161*'Monthly cashflow'!$C$30*1.23,)</f>
        <v>0</v>
      </c>
      <c r="P161" s="293">
        <f t="shared" si="6"/>
        <v>0</v>
      </c>
      <c r="Q161" s="294" t="str">
        <f>'Unit Sales'!R169</f>
        <v/>
      </c>
      <c r="R161" s="294">
        <f>'Unit Sales'!N169</f>
        <v>0</v>
      </c>
    </row>
    <row r="162" spans="1:18" x14ac:dyDescent="0.3">
      <c r="A162" s="336" t="s">
        <v>961</v>
      </c>
      <c r="B162" s="9">
        <f t="shared" si="8"/>
        <v>0</v>
      </c>
      <c r="C162" s="337" t="str">
        <f>IF('Unit Sales'!B170&lt;&gt;"",'Unit Sales'!B170,A162)</f>
        <v>161</v>
      </c>
      <c r="D162" s="9" t="str">
        <f>IF('Unit Sales'!D170&lt;&gt;"",'Unit Sales'!D170,"")</f>
        <v/>
      </c>
      <c r="E162" s="9" t="str">
        <f>IF('Unit Sales'!J170&lt;&gt;"",'Unit Sales'!J170,"")</f>
        <v/>
      </c>
      <c r="F162" s="9" t="str">
        <f>IF('Unit Sales'!G170&lt;&gt;"",'Unit Sales'!G170,"")</f>
        <v/>
      </c>
      <c r="G162" s="9" t="str">
        <f>IF('Unit Sales'!H170&lt;&gt;"",'Unit Sales'!H170,"")</f>
        <v/>
      </c>
      <c r="H162" s="9" t="str">
        <f>IF('Unit Sales'!C170&lt;&gt;"",'Unit Sales'!C170,"")</f>
        <v/>
      </c>
      <c r="I162" s="293" t="str">
        <f>IF('Unit Sales'!M170&lt;&gt;"",'Unit Sales'!M170,"")</f>
        <v/>
      </c>
      <c r="J162" s="9" t="str">
        <f>IF('Unit Sales'!I170&lt;&gt;"",'Unit Sales'!I170,"")</f>
        <v/>
      </c>
      <c r="K162" s="295"/>
      <c r="L162" s="295"/>
      <c r="M162" s="293">
        <f t="shared" si="7"/>
        <v>0</v>
      </c>
      <c r="N162" s="293">
        <f>IFERROR(I162*'Monthly cashflow'!$C$29*1.23,)</f>
        <v>0</v>
      </c>
      <c r="O162" s="293">
        <f>IFERROR(I162*'Monthly cashflow'!$C$30*1.23,)</f>
        <v>0</v>
      </c>
      <c r="P162" s="293">
        <f t="shared" si="6"/>
        <v>0</v>
      </c>
      <c r="Q162" s="294" t="str">
        <f>'Unit Sales'!R170</f>
        <v/>
      </c>
      <c r="R162" s="294">
        <f>'Unit Sales'!N170</f>
        <v>0</v>
      </c>
    </row>
    <row r="163" spans="1:18" x14ac:dyDescent="0.3">
      <c r="A163" s="336" t="s">
        <v>962</v>
      </c>
      <c r="B163" s="9">
        <f t="shared" si="8"/>
        <v>0</v>
      </c>
      <c r="C163" s="337" t="str">
        <f>IF('Unit Sales'!B171&lt;&gt;"",'Unit Sales'!B171,A163)</f>
        <v>162</v>
      </c>
      <c r="D163" s="9" t="str">
        <f>IF('Unit Sales'!D171&lt;&gt;"",'Unit Sales'!D171,"")</f>
        <v/>
      </c>
      <c r="E163" s="9" t="str">
        <f>IF('Unit Sales'!J171&lt;&gt;"",'Unit Sales'!J171,"")</f>
        <v/>
      </c>
      <c r="F163" s="9" t="str">
        <f>IF('Unit Sales'!G171&lt;&gt;"",'Unit Sales'!G171,"")</f>
        <v/>
      </c>
      <c r="G163" s="9" t="str">
        <f>IF('Unit Sales'!H171&lt;&gt;"",'Unit Sales'!H171,"")</f>
        <v/>
      </c>
      <c r="H163" s="9" t="str">
        <f>IF('Unit Sales'!C171&lt;&gt;"",'Unit Sales'!C171,"")</f>
        <v/>
      </c>
      <c r="I163" s="293" t="str">
        <f>IF('Unit Sales'!M171&lt;&gt;"",'Unit Sales'!M171,"")</f>
        <v/>
      </c>
      <c r="J163" s="9" t="str">
        <f>IF('Unit Sales'!I171&lt;&gt;"",'Unit Sales'!I171,"")</f>
        <v/>
      </c>
      <c r="K163" s="295"/>
      <c r="L163" s="295"/>
      <c r="M163" s="293">
        <f t="shared" si="7"/>
        <v>0</v>
      </c>
      <c r="N163" s="293">
        <f>IFERROR(I163*'Monthly cashflow'!$C$29*1.23,)</f>
        <v>0</v>
      </c>
      <c r="O163" s="293">
        <f>IFERROR(I163*'Monthly cashflow'!$C$30*1.23,)</f>
        <v>0</v>
      </c>
      <c r="P163" s="293">
        <f t="shared" si="6"/>
        <v>0</v>
      </c>
      <c r="Q163" s="294" t="str">
        <f>'Unit Sales'!R171</f>
        <v/>
      </c>
      <c r="R163" s="294">
        <f>'Unit Sales'!N171</f>
        <v>0</v>
      </c>
    </row>
    <row r="164" spans="1:18" x14ac:dyDescent="0.3">
      <c r="A164" s="336" t="s">
        <v>963</v>
      </c>
      <c r="B164" s="9">
        <f t="shared" si="8"/>
        <v>0</v>
      </c>
      <c r="C164" s="337" t="str">
        <f>IF('Unit Sales'!B172&lt;&gt;"",'Unit Sales'!B172,A164)</f>
        <v>163</v>
      </c>
      <c r="D164" s="9" t="str">
        <f>IF('Unit Sales'!D172&lt;&gt;"",'Unit Sales'!D172,"")</f>
        <v/>
      </c>
      <c r="E164" s="9" t="str">
        <f>IF('Unit Sales'!J172&lt;&gt;"",'Unit Sales'!J172,"")</f>
        <v/>
      </c>
      <c r="F164" s="9" t="str">
        <f>IF('Unit Sales'!G172&lt;&gt;"",'Unit Sales'!G172,"")</f>
        <v/>
      </c>
      <c r="G164" s="9" t="str">
        <f>IF('Unit Sales'!H172&lt;&gt;"",'Unit Sales'!H172,"")</f>
        <v/>
      </c>
      <c r="H164" s="9" t="str">
        <f>IF('Unit Sales'!C172&lt;&gt;"",'Unit Sales'!C172,"")</f>
        <v/>
      </c>
      <c r="I164" s="293" t="str">
        <f>IF('Unit Sales'!M172&lt;&gt;"",'Unit Sales'!M172,"")</f>
        <v/>
      </c>
      <c r="J164" s="9" t="str">
        <f>IF('Unit Sales'!I172&lt;&gt;"",'Unit Sales'!I172,"")</f>
        <v/>
      </c>
      <c r="K164" s="295"/>
      <c r="L164" s="295"/>
      <c r="M164" s="293">
        <f t="shared" si="7"/>
        <v>0</v>
      </c>
      <c r="N164" s="293">
        <f>IFERROR(I164*'Monthly cashflow'!$C$29*1.23,)</f>
        <v>0</v>
      </c>
      <c r="O164" s="293">
        <f>IFERROR(I164*'Monthly cashflow'!$C$30*1.23,)</f>
        <v>0</v>
      </c>
      <c r="P164" s="293">
        <f t="shared" si="6"/>
        <v>0</v>
      </c>
      <c r="Q164" s="294" t="str">
        <f>'Unit Sales'!R172</f>
        <v/>
      </c>
      <c r="R164" s="294">
        <f>'Unit Sales'!N172</f>
        <v>0</v>
      </c>
    </row>
    <row r="165" spans="1:18" x14ac:dyDescent="0.3">
      <c r="A165" s="336" t="s">
        <v>964</v>
      </c>
      <c r="B165" s="9">
        <f t="shared" si="8"/>
        <v>0</v>
      </c>
      <c r="C165" s="337" t="str">
        <f>IF('Unit Sales'!B173&lt;&gt;"",'Unit Sales'!B173,A165)</f>
        <v>164</v>
      </c>
      <c r="D165" s="9" t="str">
        <f>IF('Unit Sales'!D173&lt;&gt;"",'Unit Sales'!D173,"")</f>
        <v/>
      </c>
      <c r="E165" s="9" t="str">
        <f>IF('Unit Sales'!J173&lt;&gt;"",'Unit Sales'!J173,"")</f>
        <v/>
      </c>
      <c r="F165" s="9" t="str">
        <f>IF('Unit Sales'!G173&lt;&gt;"",'Unit Sales'!G173,"")</f>
        <v/>
      </c>
      <c r="G165" s="9" t="str">
        <f>IF('Unit Sales'!H173&lt;&gt;"",'Unit Sales'!H173,"")</f>
        <v/>
      </c>
      <c r="H165" s="9" t="str">
        <f>IF('Unit Sales'!C173&lt;&gt;"",'Unit Sales'!C173,"")</f>
        <v/>
      </c>
      <c r="I165" s="293" t="str">
        <f>IF('Unit Sales'!M173&lt;&gt;"",'Unit Sales'!M173,"")</f>
        <v/>
      </c>
      <c r="J165" s="9" t="str">
        <f>IF('Unit Sales'!I173&lt;&gt;"",'Unit Sales'!I173,"")</f>
        <v/>
      </c>
      <c r="K165" s="295"/>
      <c r="L165" s="295"/>
      <c r="M165" s="293">
        <f t="shared" si="7"/>
        <v>0</v>
      </c>
      <c r="N165" s="293">
        <f>IFERROR(I165*'Monthly cashflow'!$C$29*1.23,)</f>
        <v>0</v>
      </c>
      <c r="O165" s="293">
        <f>IFERROR(I165*'Monthly cashflow'!$C$30*1.23,)</f>
        <v>0</v>
      </c>
      <c r="P165" s="293">
        <f t="shared" si="6"/>
        <v>0</v>
      </c>
      <c r="Q165" s="294" t="str">
        <f>'Unit Sales'!R173</f>
        <v/>
      </c>
      <c r="R165" s="294">
        <f>'Unit Sales'!N173</f>
        <v>0</v>
      </c>
    </row>
    <row r="166" spans="1:18" x14ac:dyDescent="0.3">
      <c r="A166" s="336" t="s">
        <v>965</v>
      </c>
      <c r="B166" s="9">
        <f t="shared" si="8"/>
        <v>0</v>
      </c>
      <c r="C166" s="337" t="str">
        <f>IF('Unit Sales'!B174&lt;&gt;"",'Unit Sales'!B174,A166)</f>
        <v>165</v>
      </c>
      <c r="D166" s="9" t="str">
        <f>IF('Unit Sales'!D174&lt;&gt;"",'Unit Sales'!D174,"")</f>
        <v/>
      </c>
      <c r="E166" s="9" t="str">
        <f>IF('Unit Sales'!J174&lt;&gt;"",'Unit Sales'!J174,"")</f>
        <v/>
      </c>
      <c r="F166" s="9" t="str">
        <f>IF('Unit Sales'!G174&lt;&gt;"",'Unit Sales'!G174,"")</f>
        <v/>
      </c>
      <c r="G166" s="9" t="str">
        <f>IF('Unit Sales'!H174&lt;&gt;"",'Unit Sales'!H174,"")</f>
        <v/>
      </c>
      <c r="H166" s="9" t="str">
        <f>IF('Unit Sales'!C174&lt;&gt;"",'Unit Sales'!C174,"")</f>
        <v/>
      </c>
      <c r="I166" s="293" t="str">
        <f>IF('Unit Sales'!M174&lt;&gt;"",'Unit Sales'!M174,"")</f>
        <v/>
      </c>
      <c r="J166" s="9" t="str">
        <f>IF('Unit Sales'!I174&lt;&gt;"",'Unit Sales'!I174,"")</f>
        <v/>
      </c>
      <c r="K166" s="295"/>
      <c r="L166" s="295"/>
      <c r="M166" s="293">
        <f t="shared" si="7"/>
        <v>0</v>
      </c>
      <c r="N166" s="293">
        <f>IFERROR(I166*'Monthly cashflow'!$C$29*1.23,)</f>
        <v>0</v>
      </c>
      <c r="O166" s="293">
        <f>IFERROR(I166*'Monthly cashflow'!$C$30*1.23,)</f>
        <v>0</v>
      </c>
      <c r="P166" s="293">
        <f t="shared" si="6"/>
        <v>0</v>
      </c>
      <c r="Q166" s="294" t="str">
        <f>'Unit Sales'!R174</f>
        <v/>
      </c>
      <c r="R166" s="294">
        <f>'Unit Sales'!N174</f>
        <v>0</v>
      </c>
    </row>
    <row r="167" spans="1:18" x14ac:dyDescent="0.3">
      <c r="A167" s="336" t="s">
        <v>966</v>
      </c>
      <c r="B167" s="9">
        <f t="shared" si="8"/>
        <v>0</v>
      </c>
      <c r="C167" s="337" t="str">
        <f>IF('Unit Sales'!B175&lt;&gt;"",'Unit Sales'!B175,A167)</f>
        <v>166</v>
      </c>
      <c r="D167" s="9" t="str">
        <f>IF('Unit Sales'!D175&lt;&gt;"",'Unit Sales'!D175,"")</f>
        <v/>
      </c>
      <c r="E167" s="9" t="str">
        <f>IF('Unit Sales'!J175&lt;&gt;"",'Unit Sales'!J175,"")</f>
        <v/>
      </c>
      <c r="F167" s="9" t="str">
        <f>IF('Unit Sales'!G175&lt;&gt;"",'Unit Sales'!G175,"")</f>
        <v/>
      </c>
      <c r="G167" s="9" t="str">
        <f>IF('Unit Sales'!H175&lt;&gt;"",'Unit Sales'!H175,"")</f>
        <v/>
      </c>
      <c r="H167" s="9" t="str">
        <f>IF('Unit Sales'!C175&lt;&gt;"",'Unit Sales'!C175,"")</f>
        <v/>
      </c>
      <c r="I167" s="293" t="str">
        <f>IF('Unit Sales'!M175&lt;&gt;"",'Unit Sales'!M175,"")</f>
        <v/>
      </c>
      <c r="J167" s="9" t="str">
        <f>IF('Unit Sales'!I175&lt;&gt;"",'Unit Sales'!I175,"")</f>
        <v/>
      </c>
      <c r="K167" s="295"/>
      <c r="L167" s="295"/>
      <c r="M167" s="293">
        <f t="shared" si="7"/>
        <v>0</v>
      </c>
      <c r="N167" s="293">
        <f>IFERROR(I167*'Monthly cashflow'!$C$29*1.23,)</f>
        <v>0</v>
      </c>
      <c r="O167" s="293">
        <f>IFERROR(I167*'Monthly cashflow'!$C$30*1.23,)</f>
        <v>0</v>
      </c>
      <c r="P167" s="293">
        <f t="shared" si="6"/>
        <v>0</v>
      </c>
      <c r="Q167" s="294" t="str">
        <f>'Unit Sales'!R175</f>
        <v/>
      </c>
      <c r="R167" s="294">
        <f>'Unit Sales'!N175</f>
        <v>0</v>
      </c>
    </row>
    <row r="168" spans="1:18" x14ac:dyDescent="0.3">
      <c r="A168" s="336" t="s">
        <v>967</v>
      </c>
      <c r="B168" s="9">
        <f t="shared" si="8"/>
        <v>0</v>
      </c>
      <c r="C168" s="337" t="str">
        <f>IF('Unit Sales'!B176&lt;&gt;"",'Unit Sales'!B176,A168)</f>
        <v>167</v>
      </c>
      <c r="D168" s="9" t="str">
        <f>IF('Unit Sales'!D176&lt;&gt;"",'Unit Sales'!D176,"")</f>
        <v/>
      </c>
      <c r="E168" s="9" t="str">
        <f>IF('Unit Sales'!J176&lt;&gt;"",'Unit Sales'!J176,"")</f>
        <v/>
      </c>
      <c r="F168" s="9" t="str">
        <f>IF('Unit Sales'!G176&lt;&gt;"",'Unit Sales'!G176,"")</f>
        <v/>
      </c>
      <c r="G168" s="9" t="str">
        <f>IF('Unit Sales'!H176&lt;&gt;"",'Unit Sales'!H176,"")</f>
        <v/>
      </c>
      <c r="H168" s="9" t="str">
        <f>IF('Unit Sales'!C176&lt;&gt;"",'Unit Sales'!C176,"")</f>
        <v/>
      </c>
      <c r="I168" s="293" t="str">
        <f>IF('Unit Sales'!M176&lt;&gt;"",'Unit Sales'!M176,"")</f>
        <v/>
      </c>
      <c r="J168" s="9" t="str">
        <f>IF('Unit Sales'!I176&lt;&gt;"",'Unit Sales'!I176,"")</f>
        <v/>
      </c>
      <c r="K168" s="295"/>
      <c r="L168" s="295"/>
      <c r="M168" s="293">
        <f t="shared" si="7"/>
        <v>0</v>
      </c>
      <c r="N168" s="293">
        <f>IFERROR(I168*'Monthly cashflow'!$C$29*1.23,)</f>
        <v>0</v>
      </c>
      <c r="O168" s="293">
        <f>IFERROR(I168*'Monthly cashflow'!$C$30*1.23,)</f>
        <v>0</v>
      </c>
      <c r="P168" s="293">
        <f t="shared" si="6"/>
        <v>0</v>
      </c>
      <c r="Q168" s="294" t="str">
        <f>'Unit Sales'!R176</f>
        <v/>
      </c>
      <c r="R168" s="294">
        <f>'Unit Sales'!N176</f>
        <v>0</v>
      </c>
    </row>
    <row r="169" spans="1:18" x14ac:dyDescent="0.3">
      <c r="A169" s="336" t="s">
        <v>968</v>
      </c>
      <c r="B169" s="9">
        <f t="shared" si="8"/>
        <v>0</v>
      </c>
      <c r="C169" s="337" t="str">
        <f>IF('Unit Sales'!B177&lt;&gt;"",'Unit Sales'!B177,A169)</f>
        <v>168</v>
      </c>
      <c r="D169" s="9" t="str">
        <f>IF('Unit Sales'!D177&lt;&gt;"",'Unit Sales'!D177,"")</f>
        <v/>
      </c>
      <c r="E169" s="9" t="str">
        <f>IF('Unit Sales'!J177&lt;&gt;"",'Unit Sales'!J177,"")</f>
        <v/>
      </c>
      <c r="F169" s="9" t="str">
        <f>IF('Unit Sales'!G177&lt;&gt;"",'Unit Sales'!G177,"")</f>
        <v/>
      </c>
      <c r="G169" s="9" t="str">
        <f>IF('Unit Sales'!H177&lt;&gt;"",'Unit Sales'!H177,"")</f>
        <v/>
      </c>
      <c r="H169" s="9" t="str">
        <f>IF('Unit Sales'!C177&lt;&gt;"",'Unit Sales'!C177,"")</f>
        <v/>
      </c>
      <c r="I169" s="293" t="str">
        <f>IF('Unit Sales'!M177&lt;&gt;"",'Unit Sales'!M177,"")</f>
        <v/>
      </c>
      <c r="J169" s="9" t="str">
        <f>IF('Unit Sales'!I177&lt;&gt;"",'Unit Sales'!I177,"")</f>
        <v/>
      </c>
      <c r="K169" s="295"/>
      <c r="L169" s="295"/>
      <c r="M169" s="293">
        <f t="shared" si="7"/>
        <v>0</v>
      </c>
      <c r="N169" s="293">
        <f>IFERROR(I169*'Monthly cashflow'!$C$29*1.23,)</f>
        <v>0</v>
      </c>
      <c r="O169" s="293">
        <f>IFERROR(I169*'Monthly cashflow'!$C$30*1.23,)</f>
        <v>0</v>
      </c>
      <c r="P169" s="293">
        <f t="shared" si="6"/>
        <v>0</v>
      </c>
      <c r="Q169" s="294" t="str">
        <f>'Unit Sales'!R177</f>
        <v/>
      </c>
      <c r="R169" s="294">
        <f>'Unit Sales'!N177</f>
        <v>0</v>
      </c>
    </row>
    <row r="170" spans="1:18" x14ac:dyDescent="0.3">
      <c r="A170" s="336" t="s">
        <v>969</v>
      </c>
      <c r="B170" s="9">
        <f t="shared" si="8"/>
        <v>0</v>
      </c>
      <c r="C170" s="337" t="str">
        <f>IF('Unit Sales'!B178&lt;&gt;"",'Unit Sales'!B178,A170)</f>
        <v>169</v>
      </c>
      <c r="D170" s="9" t="str">
        <f>IF('Unit Sales'!D178&lt;&gt;"",'Unit Sales'!D178,"")</f>
        <v/>
      </c>
      <c r="E170" s="9" t="str">
        <f>IF('Unit Sales'!J178&lt;&gt;"",'Unit Sales'!J178,"")</f>
        <v/>
      </c>
      <c r="F170" s="9" t="str">
        <f>IF('Unit Sales'!G178&lt;&gt;"",'Unit Sales'!G178,"")</f>
        <v/>
      </c>
      <c r="G170" s="9" t="str">
        <f>IF('Unit Sales'!H178&lt;&gt;"",'Unit Sales'!H178,"")</f>
        <v/>
      </c>
      <c r="H170" s="9" t="str">
        <f>IF('Unit Sales'!C178&lt;&gt;"",'Unit Sales'!C178,"")</f>
        <v/>
      </c>
      <c r="I170" s="293" t="str">
        <f>IF('Unit Sales'!M178&lt;&gt;"",'Unit Sales'!M178,"")</f>
        <v/>
      </c>
      <c r="J170" s="9" t="str">
        <f>IF('Unit Sales'!I178&lt;&gt;"",'Unit Sales'!I178,"")</f>
        <v/>
      </c>
      <c r="K170" s="295"/>
      <c r="L170" s="295"/>
      <c r="M170" s="293">
        <f t="shared" si="7"/>
        <v>0</v>
      </c>
      <c r="N170" s="293">
        <f>IFERROR(I170*'Monthly cashflow'!$C$29*1.23,)</f>
        <v>0</v>
      </c>
      <c r="O170" s="293">
        <f>IFERROR(I170*'Monthly cashflow'!$C$30*1.23,)</f>
        <v>0</v>
      </c>
      <c r="P170" s="293">
        <f t="shared" si="6"/>
        <v>0</v>
      </c>
      <c r="Q170" s="294" t="str">
        <f>'Unit Sales'!R178</f>
        <v/>
      </c>
      <c r="R170" s="294">
        <f>'Unit Sales'!N178</f>
        <v>0</v>
      </c>
    </row>
    <row r="171" spans="1:18" x14ac:dyDescent="0.3">
      <c r="A171" s="336" t="s">
        <v>970</v>
      </c>
      <c r="B171" s="9">
        <f t="shared" si="8"/>
        <v>0</v>
      </c>
      <c r="C171" s="337" t="str">
        <f>IF('Unit Sales'!B179&lt;&gt;"",'Unit Sales'!B179,A171)</f>
        <v>170</v>
      </c>
      <c r="D171" s="9" t="str">
        <f>IF('Unit Sales'!D179&lt;&gt;"",'Unit Sales'!D179,"")</f>
        <v/>
      </c>
      <c r="E171" s="9" t="str">
        <f>IF('Unit Sales'!J179&lt;&gt;"",'Unit Sales'!J179,"")</f>
        <v/>
      </c>
      <c r="F171" s="9" t="str">
        <f>IF('Unit Sales'!G179&lt;&gt;"",'Unit Sales'!G179,"")</f>
        <v/>
      </c>
      <c r="G171" s="9" t="str">
        <f>IF('Unit Sales'!H179&lt;&gt;"",'Unit Sales'!H179,"")</f>
        <v/>
      </c>
      <c r="H171" s="9" t="str">
        <f>IF('Unit Sales'!C179&lt;&gt;"",'Unit Sales'!C179,"")</f>
        <v/>
      </c>
      <c r="I171" s="293" t="str">
        <f>IF('Unit Sales'!M179&lt;&gt;"",'Unit Sales'!M179,"")</f>
        <v/>
      </c>
      <c r="J171" s="9" t="str">
        <f>IF('Unit Sales'!I179&lt;&gt;"",'Unit Sales'!I179,"")</f>
        <v/>
      </c>
      <c r="K171" s="295"/>
      <c r="L171" s="295"/>
      <c r="M171" s="293">
        <f t="shared" si="7"/>
        <v>0</v>
      </c>
      <c r="N171" s="293">
        <f>IFERROR(I171*'Monthly cashflow'!$C$29*1.23,)</f>
        <v>0</v>
      </c>
      <c r="O171" s="293">
        <f>IFERROR(I171*'Monthly cashflow'!$C$30*1.23,)</f>
        <v>0</v>
      </c>
      <c r="P171" s="293">
        <f t="shared" si="6"/>
        <v>0</v>
      </c>
      <c r="Q171" s="294" t="str">
        <f>'Unit Sales'!R179</f>
        <v/>
      </c>
      <c r="R171" s="294">
        <f>'Unit Sales'!N179</f>
        <v>0</v>
      </c>
    </row>
    <row r="172" spans="1:18" x14ac:dyDescent="0.3">
      <c r="A172" s="336" t="s">
        <v>971</v>
      </c>
      <c r="B172" s="9">
        <f t="shared" si="8"/>
        <v>0</v>
      </c>
      <c r="C172" s="337" t="str">
        <f>IF('Unit Sales'!B180&lt;&gt;"",'Unit Sales'!B180,A172)</f>
        <v>171</v>
      </c>
      <c r="D172" s="9" t="str">
        <f>IF('Unit Sales'!D180&lt;&gt;"",'Unit Sales'!D180,"")</f>
        <v/>
      </c>
      <c r="E172" s="9" t="str">
        <f>IF('Unit Sales'!J180&lt;&gt;"",'Unit Sales'!J180,"")</f>
        <v/>
      </c>
      <c r="F172" s="9" t="str">
        <f>IF('Unit Sales'!G180&lt;&gt;"",'Unit Sales'!G180,"")</f>
        <v/>
      </c>
      <c r="G172" s="9" t="str">
        <f>IF('Unit Sales'!H180&lt;&gt;"",'Unit Sales'!H180,"")</f>
        <v/>
      </c>
      <c r="H172" s="9" t="str">
        <f>IF('Unit Sales'!C180&lt;&gt;"",'Unit Sales'!C180,"")</f>
        <v/>
      </c>
      <c r="I172" s="293" t="str">
        <f>IF('Unit Sales'!M180&lt;&gt;"",'Unit Sales'!M180,"")</f>
        <v/>
      </c>
      <c r="J172" s="9" t="str">
        <f>IF('Unit Sales'!I180&lt;&gt;"",'Unit Sales'!I180,"")</f>
        <v/>
      </c>
      <c r="K172" s="295"/>
      <c r="L172" s="295"/>
      <c r="M172" s="293">
        <f t="shared" si="7"/>
        <v>0</v>
      </c>
      <c r="N172" s="293">
        <f>IFERROR(I172*'Monthly cashflow'!$C$29*1.23,)</f>
        <v>0</v>
      </c>
      <c r="O172" s="293">
        <f>IFERROR(I172*'Monthly cashflow'!$C$30*1.23,)</f>
        <v>0</v>
      </c>
      <c r="P172" s="293">
        <f t="shared" si="6"/>
        <v>0</v>
      </c>
      <c r="Q172" s="294" t="str">
        <f>'Unit Sales'!R180</f>
        <v/>
      </c>
      <c r="R172" s="294">
        <f>'Unit Sales'!N180</f>
        <v>0</v>
      </c>
    </row>
    <row r="173" spans="1:18" x14ac:dyDescent="0.3">
      <c r="A173" s="336" t="s">
        <v>972</v>
      </c>
      <c r="B173" s="9">
        <f t="shared" si="8"/>
        <v>0</v>
      </c>
      <c r="C173" s="337" t="str">
        <f>IF('Unit Sales'!B181&lt;&gt;"",'Unit Sales'!B181,A173)</f>
        <v>172</v>
      </c>
      <c r="D173" s="9" t="str">
        <f>IF('Unit Sales'!D181&lt;&gt;"",'Unit Sales'!D181,"")</f>
        <v/>
      </c>
      <c r="E173" s="9" t="str">
        <f>IF('Unit Sales'!J181&lt;&gt;"",'Unit Sales'!J181,"")</f>
        <v/>
      </c>
      <c r="F173" s="9" t="str">
        <f>IF('Unit Sales'!G181&lt;&gt;"",'Unit Sales'!G181,"")</f>
        <v/>
      </c>
      <c r="G173" s="9" t="str">
        <f>IF('Unit Sales'!H181&lt;&gt;"",'Unit Sales'!H181,"")</f>
        <v/>
      </c>
      <c r="H173" s="9" t="str">
        <f>IF('Unit Sales'!C181&lt;&gt;"",'Unit Sales'!C181,"")</f>
        <v/>
      </c>
      <c r="I173" s="293" t="str">
        <f>IF('Unit Sales'!M181&lt;&gt;"",'Unit Sales'!M181,"")</f>
        <v/>
      </c>
      <c r="J173" s="9" t="str">
        <f>IF('Unit Sales'!I181&lt;&gt;"",'Unit Sales'!I181,"")</f>
        <v/>
      </c>
      <c r="K173" s="295"/>
      <c r="L173" s="295"/>
      <c r="M173" s="293">
        <f t="shared" si="7"/>
        <v>0</v>
      </c>
      <c r="N173" s="293">
        <f>IFERROR(I173*'Monthly cashflow'!$C$29*1.23,)</f>
        <v>0</v>
      </c>
      <c r="O173" s="293">
        <f>IFERROR(I173*'Monthly cashflow'!$C$30*1.23,)</f>
        <v>0</v>
      </c>
      <c r="P173" s="293">
        <f t="shared" si="6"/>
        <v>0</v>
      </c>
      <c r="Q173" s="294" t="str">
        <f>'Unit Sales'!R181</f>
        <v/>
      </c>
      <c r="R173" s="294">
        <f>'Unit Sales'!N181</f>
        <v>0</v>
      </c>
    </row>
    <row r="174" spans="1:18" x14ac:dyDescent="0.3">
      <c r="A174" s="336" t="s">
        <v>973</v>
      </c>
      <c r="B174" s="9">
        <f t="shared" si="8"/>
        <v>0</v>
      </c>
      <c r="C174" s="337" t="str">
        <f>IF('Unit Sales'!B182&lt;&gt;"",'Unit Sales'!B182,A174)</f>
        <v>173</v>
      </c>
      <c r="D174" s="9" t="str">
        <f>IF('Unit Sales'!D182&lt;&gt;"",'Unit Sales'!D182,"")</f>
        <v/>
      </c>
      <c r="E174" s="9" t="str">
        <f>IF('Unit Sales'!J182&lt;&gt;"",'Unit Sales'!J182,"")</f>
        <v/>
      </c>
      <c r="F174" s="9" t="str">
        <f>IF('Unit Sales'!G182&lt;&gt;"",'Unit Sales'!G182,"")</f>
        <v/>
      </c>
      <c r="G174" s="9" t="str">
        <f>IF('Unit Sales'!H182&lt;&gt;"",'Unit Sales'!H182,"")</f>
        <v/>
      </c>
      <c r="H174" s="9" t="str">
        <f>IF('Unit Sales'!C182&lt;&gt;"",'Unit Sales'!C182,"")</f>
        <v/>
      </c>
      <c r="I174" s="293" t="str">
        <f>IF('Unit Sales'!M182&lt;&gt;"",'Unit Sales'!M182,"")</f>
        <v/>
      </c>
      <c r="J174" s="9" t="str">
        <f>IF('Unit Sales'!I182&lt;&gt;"",'Unit Sales'!I182,"")</f>
        <v/>
      </c>
      <c r="K174" s="295"/>
      <c r="L174" s="295"/>
      <c r="M174" s="293">
        <f t="shared" si="7"/>
        <v>0</v>
      </c>
      <c r="N174" s="293">
        <f>IFERROR(I174*'Monthly cashflow'!$C$29*1.23,)</f>
        <v>0</v>
      </c>
      <c r="O174" s="293">
        <f>IFERROR(I174*'Monthly cashflow'!$C$30*1.23,)</f>
        <v>0</v>
      </c>
      <c r="P174" s="293">
        <f t="shared" si="6"/>
        <v>0</v>
      </c>
      <c r="Q174" s="294" t="str">
        <f>'Unit Sales'!R182</f>
        <v/>
      </c>
      <c r="R174" s="294">
        <f>'Unit Sales'!N182</f>
        <v>0</v>
      </c>
    </row>
    <row r="175" spans="1:18" x14ac:dyDescent="0.3">
      <c r="A175" s="336" t="s">
        <v>974</v>
      </c>
      <c r="B175" s="9">
        <f t="shared" si="8"/>
        <v>0</v>
      </c>
      <c r="C175" s="337" t="str">
        <f>IF('Unit Sales'!B183&lt;&gt;"",'Unit Sales'!B183,A175)</f>
        <v>174</v>
      </c>
      <c r="D175" s="9" t="str">
        <f>IF('Unit Sales'!D183&lt;&gt;"",'Unit Sales'!D183,"")</f>
        <v/>
      </c>
      <c r="E175" s="9" t="str">
        <f>IF('Unit Sales'!J183&lt;&gt;"",'Unit Sales'!J183,"")</f>
        <v/>
      </c>
      <c r="F175" s="9" t="str">
        <f>IF('Unit Sales'!G183&lt;&gt;"",'Unit Sales'!G183,"")</f>
        <v/>
      </c>
      <c r="G175" s="9" t="str">
        <f>IF('Unit Sales'!H183&lt;&gt;"",'Unit Sales'!H183,"")</f>
        <v/>
      </c>
      <c r="H175" s="9" t="str">
        <f>IF('Unit Sales'!C183&lt;&gt;"",'Unit Sales'!C183,"")</f>
        <v/>
      </c>
      <c r="I175" s="293" t="str">
        <f>IF('Unit Sales'!M183&lt;&gt;"",'Unit Sales'!M183,"")</f>
        <v/>
      </c>
      <c r="J175" s="9" t="str">
        <f>IF('Unit Sales'!I183&lt;&gt;"",'Unit Sales'!I183,"")</f>
        <v/>
      </c>
      <c r="K175" s="295"/>
      <c r="L175" s="295"/>
      <c r="M175" s="293">
        <f t="shared" si="7"/>
        <v>0</v>
      </c>
      <c r="N175" s="293">
        <f>IFERROR(I175*'Monthly cashflow'!$C$29*1.23,)</f>
        <v>0</v>
      </c>
      <c r="O175" s="293">
        <f>IFERROR(I175*'Monthly cashflow'!$C$30*1.23,)</f>
        <v>0</v>
      </c>
      <c r="P175" s="293">
        <f t="shared" si="6"/>
        <v>0</v>
      </c>
      <c r="Q175" s="294" t="str">
        <f>'Unit Sales'!R183</f>
        <v/>
      </c>
      <c r="R175" s="294">
        <f>'Unit Sales'!N183</f>
        <v>0</v>
      </c>
    </row>
    <row r="176" spans="1:18" x14ac:dyDescent="0.3">
      <c r="A176" s="336" t="s">
        <v>975</v>
      </c>
      <c r="B176" s="9">
        <f t="shared" si="8"/>
        <v>0</v>
      </c>
      <c r="C176" s="337" t="str">
        <f>IF('Unit Sales'!B184&lt;&gt;"",'Unit Sales'!B184,A176)</f>
        <v>175</v>
      </c>
      <c r="D176" s="9" t="str">
        <f>IF('Unit Sales'!D184&lt;&gt;"",'Unit Sales'!D184,"")</f>
        <v/>
      </c>
      <c r="E176" s="9" t="str">
        <f>IF('Unit Sales'!J184&lt;&gt;"",'Unit Sales'!J184,"")</f>
        <v/>
      </c>
      <c r="F176" s="9" t="str">
        <f>IF('Unit Sales'!G184&lt;&gt;"",'Unit Sales'!G184,"")</f>
        <v/>
      </c>
      <c r="G176" s="9" t="str">
        <f>IF('Unit Sales'!H184&lt;&gt;"",'Unit Sales'!H184,"")</f>
        <v/>
      </c>
      <c r="H176" s="9" t="str">
        <f>IF('Unit Sales'!C184&lt;&gt;"",'Unit Sales'!C184,"")</f>
        <v/>
      </c>
      <c r="I176" s="293" t="str">
        <f>IF('Unit Sales'!M184&lt;&gt;"",'Unit Sales'!M184,"")</f>
        <v/>
      </c>
      <c r="J176" s="9" t="str">
        <f>IF('Unit Sales'!I184&lt;&gt;"",'Unit Sales'!I184,"")</f>
        <v/>
      </c>
      <c r="K176" s="295"/>
      <c r="L176" s="295"/>
      <c r="M176" s="293">
        <f t="shared" si="7"/>
        <v>0</v>
      </c>
      <c r="N176" s="293">
        <f>IFERROR(I176*'Monthly cashflow'!$C$29*1.23,)</f>
        <v>0</v>
      </c>
      <c r="O176" s="293">
        <f>IFERROR(I176*'Monthly cashflow'!$C$30*1.23,)</f>
        <v>0</v>
      </c>
      <c r="P176" s="293">
        <f t="shared" si="6"/>
        <v>0</v>
      </c>
      <c r="Q176" s="294" t="str">
        <f>'Unit Sales'!R184</f>
        <v/>
      </c>
      <c r="R176" s="294">
        <f>'Unit Sales'!N184</f>
        <v>0</v>
      </c>
    </row>
    <row r="177" spans="1:18" x14ac:dyDescent="0.3">
      <c r="A177" s="336" t="s">
        <v>976</v>
      </c>
      <c r="B177" s="9">
        <f t="shared" si="8"/>
        <v>0</v>
      </c>
      <c r="C177" s="337" t="str">
        <f>IF('Unit Sales'!B185&lt;&gt;"",'Unit Sales'!B185,A177)</f>
        <v>176</v>
      </c>
      <c r="D177" s="9" t="str">
        <f>IF('Unit Sales'!D185&lt;&gt;"",'Unit Sales'!D185,"")</f>
        <v/>
      </c>
      <c r="E177" s="9" t="str">
        <f>IF('Unit Sales'!J185&lt;&gt;"",'Unit Sales'!J185,"")</f>
        <v/>
      </c>
      <c r="F177" s="9" t="str">
        <f>IF('Unit Sales'!G185&lt;&gt;"",'Unit Sales'!G185,"")</f>
        <v/>
      </c>
      <c r="G177" s="9" t="str">
        <f>IF('Unit Sales'!H185&lt;&gt;"",'Unit Sales'!H185,"")</f>
        <v/>
      </c>
      <c r="H177" s="9" t="str">
        <f>IF('Unit Sales'!C185&lt;&gt;"",'Unit Sales'!C185,"")</f>
        <v/>
      </c>
      <c r="I177" s="293" t="str">
        <f>IF('Unit Sales'!M185&lt;&gt;"",'Unit Sales'!M185,"")</f>
        <v/>
      </c>
      <c r="J177" s="9" t="str">
        <f>IF('Unit Sales'!I185&lt;&gt;"",'Unit Sales'!I185,"")</f>
        <v/>
      </c>
      <c r="K177" s="295"/>
      <c r="L177" s="295"/>
      <c r="M177" s="293">
        <f t="shared" si="7"/>
        <v>0</v>
      </c>
      <c r="N177" s="293">
        <f>IFERROR(I177*'Monthly cashflow'!$C$29*1.23,)</f>
        <v>0</v>
      </c>
      <c r="O177" s="293">
        <f>IFERROR(I177*'Monthly cashflow'!$C$30*1.23,)</f>
        <v>0</v>
      </c>
      <c r="P177" s="293">
        <f t="shared" si="6"/>
        <v>0</v>
      </c>
      <c r="Q177" s="294" t="str">
        <f>'Unit Sales'!R185</f>
        <v/>
      </c>
      <c r="R177" s="294">
        <f>'Unit Sales'!N185</f>
        <v>0</v>
      </c>
    </row>
    <row r="178" spans="1:18" x14ac:dyDescent="0.3">
      <c r="A178" s="336" t="s">
        <v>977</v>
      </c>
      <c r="B178" s="9">
        <f t="shared" si="8"/>
        <v>0</v>
      </c>
      <c r="C178" s="337" t="str">
        <f>IF('Unit Sales'!B186&lt;&gt;"",'Unit Sales'!B186,A178)</f>
        <v>177</v>
      </c>
      <c r="D178" s="9" t="str">
        <f>IF('Unit Sales'!D186&lt;&gt;"",'Unit Sales'!D186,"")</f>
        <v/>
      </c>
      <c r="E178" s="9" t="str">
        <f>IF('Unit Sales'!J186&lt;&gt;"",'Unit Sales'!J186,"")</f>
        <v/>
      </c>
      <c r="F178" s="9" t="str">
        <f>IF('Unit Sales'!G186&lt;&gt;"",'Unit Sales'!G186,"")</f>
        <v/>
      </c>
      <c r="G178" s="9" t="str">
        <f>IF('Unit Sales'!H186&lt;&gt;"",'Unit Sales'!H186,"")</f>
        <v/>
      </c>
      <c r="H178" s="9" t="str">
        <f>IF('Unit Sales'!C186&lt;&gt;"",'Unit Sales'!C186,"")</f>
        <v/>
      </c>
      <c r="I178" s="293" t="str">
        <f>IF('Unit Sales'!M186&lt;&gt;"",'Unit Sales'!M186,"")</f>
        <v/>
      </c>
      <c r="J178" s="9" t="str">
        <f>IF('Unit Sales'!I186&lt;&gt;"",'Unit Sales'!I186,"")</f>
        <v/>
      </c>
      <c r="K178" s="295"/>
      <c r="L178" s="295"/>
      <c r="M178" s="293">
        <f t="shared" si="7"/>
        <v>0</v>
      </c>
      <c r="N178" s="293">
        <f>IFERROR(I178*'Monthly cashflow'!$C$29*1.23,)</f>
        <v>0</v>
      </c>
      <c r="O178" s="293">
        <f>IFERROR(I178*'Monthly cashflow'!$C$30*1.23,)</f>
        <v>0</v>
      </c>
      <c r="P178" s="293">
        <f t="shared" si="6"/>
        <v>0</v>
      </c>
      <c r="Q178" s="294" t="str">
        <f>'Unit Sales'!R186</f>
        <v/>
      </c>
      <c r="R178" s="294">
        <f>'Unit Sales'!N186</f>
        <v>0</v>
      </c>
    </row>
    <row r="179" spans="1:18" x14ac:dyDescent="0.3">
      <c r="A179" s="336" t="s">
        <v>978</v>
      </c>
      <c r="B179" s="9">
        <f t="shared" si="8"/>
        <v>0</v>
      </c>
      <c r="C179" s="337" t="str">
        <f>IF('Unit Sales'!B187&lt;&gt;"",'Unit Sales'!B187,A179)</f>
        <v>178</v>
      </c>
      <c r="D179" s="9" t="str">
        <f>IF('Unit Sales'!D187&lt;&gt;"",'Unit Sales'!D187,"")</f>
        <v/>
      </c>
      <c r="E179" s="9" t="str">
        <f>IF('Unit Sales'!J187&lt;&gt;"",'Unit Sales'!J187,"")</f>
        <v/>
      </c>
      <c r="F179" s="9" t="str">
        <f>IF('Unit Sales'!G187&lt;&gt;"",'Unit Sales'!G187,"")</f>
        <v/>
      </c>
      <c r="G179" s="9" t="str">
        <f>IF('Unit Sales'!H187&lt;&gt;"",'Unit Sales'!H187,"")</f>
        <v/>
      </c>
      <c r="H179" s="9" t="str">
        <f>IF('Unit Sales'!C187&lt;&gt;"",'Unit Sales'!C187,"")</f>
        <v/>
      </c>
      <c r="I179" s="293" t="str">
        <f>IF('Unit Sales'!M187&lt;&gt;"",'Unit Sales'!M187,"")</f>
        <v/>
      </c>
      <c r="J179" s="9" t="str">
        <f>IF('Unit Sales'!I187&lt;&gt;"",'Unit Sales'!I187,"")</f>
        <v/>
      </c>
      <c r="K179" s="295"/>
      <c r="L179" s="295"/>
      <c r="M179" s="293">
        <f t="shared" si="7"/>
        <v>0</v>
      </c>
      <c r="N179" s="293">
        <f>IFERROR(I179*'Monthly cashflow'!$C$29*1.23,)</f>
        <v>0</v>
      </c>
      <c r="O179" s="293">
        <f>IFERROR(I179*'Monthly cashflow'!$C$30*1.23,)</f>
        <v>0</v>
      </c>
      <c r="P179" s="293">
        <f t="shared" si="6"/>
        <v>0</v>
      </c>
      <c r="Q179" s="294" t="str">
        <f>'Unit Sales'!R187</f>
        <v/>
      </c>
      <c r="R179" s="294">
        <f>'Unit Sales'!N187</f>
        <v>0</v>
      </c>
    </row>
    <row r="180" spans="1:18" x14ac:dyDescent="0.3">
      <c r="A180" s="336" t="s">
        <v>979</v>
      </c>
      <c r="B180" s="9">
        <f t="shared" si="8"/>
        <v>0</v>
      </c>
      <c r="C180" s="337" t="str">
        <f>IF('Unit Sales'!B188&lt;&gt;"",'Unit Sales'!B188,A180)</f>
        <v>179</v>
      </c>
      <c r="D180" s="9" t="str">
        <f>IF('Unit Sales'!D188&lt;&gt;"",'Unit Sales'!D188,"")</f>
        <v/>
      </c>
      <c r="E180" s="9" t="str">
        <f>IF('Unit Sales'!J188&lt;&gt;"",'Unit Sales'!J188,"")</f>
        <v/>
      </c>
      <c r="F180" s="9" t="str">
        <f>IF('Unit Sales'!G188&lt;&gt;"",'Unit Sales'!G188,"")</f>
        <v/>
      </c>
      <c r="G180" s="9" t="str">
        <f>IF('Unit Sales'!H188&lt;&gt;"",'Unit Sales'!H188,"")</f>
        <v/>
      </c>
      <c r="H180" s="9" t="str">
        <f>IF('Unit Sales'!C188&lt;&gt;"",'Unit Sales'!C188,"")</f>
        <v/>
      </c>
      <c r="I180" s="293" t="str">
        <f>IF('Unit Sales'!M188&lt;&gt;"",'Unit Sales'!M188,"")</f>
        <v/>
      </c>
      <c r="J180" s="9" t="str">
        <f>IF('Unit Sales'!I188&lt;&gt;"",'Unit Sales'!I188,"")</f>
        <v/>
      </c>
      <c r="K180" s="295"/>
      <c r="L180" s="295"/>
      <c r="M180" s="293">
        <f t="shared" si="7"/>
        <v>0</v>
      </c>
      <c r="N180" s="293">
        <f>IFERROR(I180*'Monthly cashflow'!$C$29*1.23,)</f>
        <v>0</v>
      </c>
      <c r="O180" s="293">
        <f>IFERROR(I180*'Monthly cashflow'!$C$30*1.23,)</f>
        <v>0</v>
      </c>
      <c r="P180" s="293">
        <f t="shared" si="6"/>
        <v>0</v>
      </c>
      <c r="Q180" s="294" t="str">
        <f>'Unit Sales'!R188</f>
        <v/>
      </c>
      <c r="R180" s="294">
        <f>'Unit Sales'!N188</f>
        <v>0</v>
      </c>
    </row>
    <row r="181" spans="1:18" x14ac:dyDescent="0.3">
      <c r="A181" s="336" t="s">
        <v>980</v>
      </c>
      <c r="B181" s="9">
        <f t="shared" si="8"/>
        <v>0</v>
      </c>
      <c r="C181" s="337" t="str">
        <f>IF('Unit Sales'!B189&lt;&gt;"",'Unit Sales'!B189,A181)</f>
        <v>180</v>
      </c>
      <c r="D181" s="9" t="str">
        <f>IF('Unit Sales'!D189&lt;&gt;"",'Unit Sales'!D189,"")</f>
        <v/>
      </c>
      <c r="E181" s="9" t="str">
        <f>IF('Unit Sales'!J189&lt;&gt;"",'Unit Sales'!J189,"")</f>
        <v/>
      </c>
      <c r="F181" s="9" t="str">
        <f>IF('Unit Sales'!G189&lt;&gt;"",'Unit Sales'!G189,"")</f>
        <v/>
      </c>
      <c r="G181" s="9" t="str">
        <f>IF('Unit Sales'!H189&lt;&gt;"",'Unit Sales'!H189,"")</f>
        <v/>
      </c>
      <c r="H181" s="9" t="str">
        <f>IF('Unit Sales'!C189&lt;&gt;"",'Unit Sales'!C189,"")</f>
        <v/>
      </c>
      <c r="I181" s="293" t="str">
        <f>IF('Unit Sales'!M189&lt;&gt;"",'Unit Sales'!M189,"")</f>
        <v/>
      </c>
      <c r="J181" s="9" t="str">
        <f>IF('Unit Sales'!I189&lt;&gt;"",'Unit Sales'!I189,"")</f>
        <v/>
      </c>
      <c r="K181" s="295"/>
      <c r="L181" s="295"/>
      <c r="M181" s="293">
        <f t="shared" si="7"/>
        <v>0</v>
      </c>
      <c r="N181" s="293">
        <f>IFERROR(I181*'Monthly cashflow'!$C$29*1.23,)</f>
        <v>0</v>
      </c>
      <c r="O181" s="293">
        <f>IFERROR(I181*'Monthly cashflow'!$C$30*1.23,)</f>
        <v>0</v>
      </c>
      <c r="P181" s="293">
        <f t="shared" si="6"/>
        <v>0</v>
      </c>
      <c r="Q181" s="294" t="str">
        <f>'Unit Sales'!R189</f>
        <v/>
      </c>
      <c r="R181" s="294">
        <f>'Unit Sales'!N189</f>
        <v>0</v>
      </c>
    </row>
    <row r="182" spans="1:18" x14ac:dyDescent="0.3">
      <c r="A182" s="336" t="s">
        <v>981</v>
      </c>
      <c r="B182" s="9">
        <f t="shared" si="8"/>
        <v>0</v>
      </c>
      <c r="C182" s="337" t="str">
        <f>IF('Unit Sales'!B190&lt;&gt;"",'Unit Sales'!B190,A182)</f>
        <v>181</v>
      </c>
      <c r="D182" s="9" t="str">
        <f>IF('Unit Sales'!D190&lt;&gt;"",'Unit Sales'!D190,"")</f>
        <v/>
      </c>
      <c r="E182" s="9" t="str">
        <f>IF('Unit Sales'!J190&lt;&gt;"",'Unit Sales'!J190,"")</f>
        <v/>
      </c>
      <c r="F182" s="9" t="str">
        <f>IF('Unit Sales'!G190&lt;&gt;"",'Unit Sales'!G190,"")</f>
        <v/>
      </c>
      <c r="G182" s="9" t="str">
        <f>IF('Unit Sales'!H190&lt;&gt;"",'Unit Sales'!H190,"")</f>
        <v/>
      </c>
      <c r="H182" s="9" t="str">
        <f>IF('Unit Sales'!C190&lt;&gt;"",'Unit Sales'!C190,"")</f>
        <v/>
      </c>
      <c r="I182" s="293" t="str">
        <f>IF('Unit Sales'!M190&lt;&gt;"",'Unit Sales'!M190,"")</f>
        <v/>
      </c>
      <c r="J182" s="9" t="str">
        <f>IF('Unit Sales'!I190&lt;&gt;"",'Unit Sales'!I190,"")</f>
        <v/>
      </c>
      <c r="K182" s="295"/>
      <c r="L182" s="295"/>
      <c r="M182" s="293">
        <f t="shared" si="7"/>
        <v>0</v>
      </c>
      <c r="N182" s="293">
        <f>IFERROR(I182*'Monthly cashflow'!$C$29*1.23,)</f>
        <v>0</v>
      </c>
      <c r="O182" s="293">
        <f>IFERROR(I182*'Monthly cashflow'!$C$30*1.23,)</f>
        <v>0</v>
      </c>
      <c r="P182" s="293">
        <f t="shared" si="6"/>
        <v>0</v>
      </c>
      <c r="Q182" s="294" t="str">
        <f>'Unit Sales'!R190</f>
        <v/>
      </c>
      <c r="R182" s="294">
        <f>'Unit Sales'!N190</f>
        <v>0</v>
      </c>
    </row>
    <row r="183" spans="1:18" x14ac:dyDescent="0.3">
      <c r="A183" s="336" t="s">
        <v>982</v>
      </c>
      <c r="B183" s="9">
        <f t="shared" si="8"/>
        <v>0</v>
      </c>
      <c r="C183" s="337" t="str">
        <f>IF('Unit Sales'!B191&lt;&gt;"",'Unit Sales'!B191,A183)</f>
        <v>182</v>
      </c>
      <c r="D183" s="9" t="str">
        <f>IF('Unit Sales'!D191&lt;&gt;"",'Unit Sales'!D191,"")</f>
        <v/>
      </c>
      <c r="E183" s="9" t="str">
        <f>IF('Unit Sales'!J191&lt;&gt;"",'Unit Sales'!J191,"")</f>
        <v/>
      </c>
      <c r="F183" s="9" t="str">
        <f>IF('Unit Sales'!G191&lt;&gt;"",'Unit Sales'!G191,"")</f>
        <v/>
      </c>
      <c r="G183" s="9" t="str">
        <f>IF('Unit Sales'!H191&lt;&gt;"",'Unit Sales'!H191,"")</f>
        <v/>
      </c>
      <c r="H183" s="9" t="str">
        <f>IF('Unit Sales'!C191&lt;&gt;"",'Unit Sales'!C191,"")</f>
        <v/>
      </c>
      <c r="I183" s="293" t="str">
        <f>IF('Unit Sales'!M191&lt;&gt;"",'Unit Sales'!M191,"")</f>
        <v/>
      </c>
      <c r="J183" s="9" t="str">
        <f>IF('Unit Sales'!I191&lt;&gt;"",'Unit Sales'!I191,"")</f>
        <v/>
      </c>
      <c r="K183" s="295"/>
      <c r="L183" s="295"/>
      <c r="M183" s="293">
        <f t="shared" si="7"/>
        <v>0</v>
      </c>
      <c r="N183" s="293">
        <f>IFERROR(I183*'Monthly cashflow'!$C$29*1.23,)</f>
        <v>0</v>
      </c>
      <c r="O183" s="293">
        <f>IFERROR(I183*'Monthly cashflow'!$C$30*1.23,)</f>
        <v>0</v>
      </c>
      <c r="P183" s="293">
        <f t="shared" si="6"/>
        <v>0</v>
      </c>
      <c r="Q183" s="294" t="str">
        <f>'Unit Sales'!R191</f>
        <v/>
      </c>
      <c r="R183" s="294">
        <f>'Unit Sales'!N191</f>
        <v>0</v>
      </c>
    </row>
    <row r="184" spans="1:18" x14ac:dyDescent="0.3">
      <c r="A184" s="336" t="s">
        <v>983</v>
      </c>
      <c r="B184" s="9">
        <f t="shared" si="8"/>
        <v>0</v>
      </c>
      <c r="C184" s="337" t="str">
        <f>IF('Unit Sales'!B192&lt;&gt;"",'Unit Sales'!B192,A184)</f>
        <v>183</v>
      </c>
      <c r="D184" s="9" t="str">
        <f>IF('Unit Sales'!D192&lt;&gt;"",'Unit Sales'!D192,"")</f>
        <v/>
      </c>
      <c r="E184" s="9" t="str">
        <f>IF('Unit Sales'!J192&lt;&gt;"",'Unit Sales'!J192,"")</f>
        <v/>
      </c>
      <c r="F184" s="9" t="str">
        <f>IF('Unit Sales'!G192&lt;&gt;"",'Unit Sales'!G192,"")</f>
        <v/>
      </c>
      <c r="G184" s="9" t="str">
        <f>IF('Unit Sales'!H192&lt;&gt;"",'Unit Sales'!H192,"")</f>
        <v/>
      </c>
      <c r="H184" s="9" t="str">
        <f>IF('Unit Sales'!C192&lt;&gt;"",'Unit Sales'!C192,"")</f>
        <v/>
      </c>
      <c r="I184" s="293" t="str">
        <f>IF('Unit Sales'!M192&lt;&gt;"",'Unit Sales'!M192,"")</f>
        <v/>
      </c>
      <c r="J184" s="9" t="str">
        <f>IF('Unit Sales'!I192&lt;&gt;"",'Unit Sales'!I192,"")</f>
        <v/>
      </c>
      <c r="K184" s="295"/>
      <c r="L184" s="295"/>
      <c r="M184" s="293">
        <f t="shared" si="7"/>
        <v>0</v>
      </c>
      <c r="N184" s="293">
        <f>IFERROR(I184*'Monthly cashflow'!$C$29*1.23,)</f>
        <v>0</v>
      </c>
      <c r="O184" s="293">
        <f>IFERROR(I184*'Monthly cashflow'!$C$30*1.23,)</f>
        <v>0</v>
      </c>
      <c r="P184" s="293">
        <f t="shared" si="6"/>
        <v>0</v>
      </c>
      <c r="Q184" s="294" t="str">
        <f>'Unit Sales'!R192</f>
        <v/>
      </c>
      <c r="R184" s="294">
        <f>'Unit Sales'!N192</f>
        <v>0</v>
      </c>
    </row>
    <row r="185" spans="1:18" x14ac:dyDescent="0.3">
      <c r="A185" s="336" t="s">
        <v>984</v>
      </c>
      <c r="B185" s="9">
        <f t="shared" si="8"/>
        <v>0</v>
      </c>
      <c r="C185" s="337" t="str">
        <f>IF('Unit Sales'!B193&lt;&gt;"",'Unit Sales'!B193,A185)</f>
        <v>184</v>
      </c>
      <c r="D185" s="9" t="str">
        <f>IF('Unit Sales'!D193&lt;&gt;"",'Unit Sales'!D193,"")</f>
        <v/>
      </c>
      <c r="E185" s="9" t="str">
        <f>IF('Unit Sales'!J193&lt;&gt;"",'Unit Sales'!J193,"")</f>
        <v/>
      </c>
      <c r="F185" s="9" t="str">
        <f>IF('Unit Sales'!G193&lt;&gt;"",'Unit Sales'!G193,"")</f>
        <v/>
      </c>
      <c r="G185" s="9" t="str">
        <f>IF('Unit Sales'!H193&lt;&gt;"",'Unit Sales'!H193,"")</f>
        <v/>
      </c>
      <c r="H185" s="9" t="str">
        <f>IF('Unit Sales'!C193&lt;&gt;"",'Unit Sales'!C193,"")</f>
        <v/>
      </c>
      <c r="I185" s="293" t="str">
        <f>IF('Unit Sales'!M193&lt;&gt;"",'Unit Sales'!M193,"")</f>
        <v/>
      </c>
      <c r="J185" s="9" t="str">
        <f>IF('Unit Sales'!I193&lt;&gt;"",'Unit Sales'!I193,"")</f>
        <v/>
      </c>
      <c r="K185" s="295"/>
      <c r="L185" s="295"/>
      <c r="M185" s="293">
        <f t="shared" si="7"/>
        <v>0</v>
      </c>
      <c r="N185" s="293">
        <f>IFERROR(I185*'Monthly cashflow'!$C$29*1.23,)</f>
        <v>0</v>
      </c>
      <c r="O185" s="293">
        <f>IFERROR(I185*'Monthly cashflow'!$C$30*1.23,)</f>
        <v>0</v>
      </c>
      <c r="P185" s="293">
        <f t="shared" si="6"/>
        <v>0</v>
      </c>
      <c r="Q185" s="294" t="str">
        <f>'Unit Sales'!R193</f>
        <v/>
      </c>
      <c r="R185" s="294">
        <f>'Unit Sales'!N193</f>
        <v>0</v>
      </c>
    </row>
    <row r="186" spans="1:18" x14ac:dyDescent="0.3">
      <c r="A186" s="336" t="s">
        <v>985</v>
      </c>
      <c r="B186" s="9">
        <f t="shared" si="8"/>
        <v>0</v>
      </c>
      <c r="C186" s="337" t="str">
        <f>IF('Unit Sales'!B194&lt;&gt;"",'Unit Sales'!B194,A186)</f>
        <v>185</v>
      </c>
      <c r="D186" s="9" t="str">
        <f>IF('Unit Sales'!D194&lt;&gt;"",'Unit Sales'!D194,"")</f>
        <v/>
      </c>
      <c r="E186" s="9" t="str">
        <f>IF('Unit Sales'!J194&lt;&gt;"",'Unit Sales'!J194,"")</f>
        <v/>
      </c>
      <c r="F186" s="9" t="str">
        <f>IF('Unit Sales'!G194&lt;&gt;"",'Unit Sales'!G194,"")</f>
        <v/>
      </c>
      <c r="G186" s="9" t="str">
        <f>IF('Unit Sales'!H194&lt;&gt;"",'Unit Sales'!H194,"")</f>
        <v/>
      </c>
      <c r="H186" s="9" t="str">
        <f>IF('Unit Sales'!C194&lt;&gt;"",'Unit Sales'!C194,"")</f>
        <v/>
      </c>
      <c r="I186" s="293" t="str">
        <f>IF('Unit Sales'!M194&lt;&gt;"",'Unit Sales'!M194,"")</f>
        <v/>
      </c>
      <c r="J186" s="9" t="str">
        <f>IF('Unit Sales'!I194&lt;&gt;"",'Unit Sales'!I194,"")</f>
        <v/>
      </c>
      <c r="K186" s="295"/>
      <c r="L186" s="295"/>
      <c r="M186" s="293">
        <f t="shared" si="7"/>
        <v>0</v>
      </c>
      <c r="N186" s="293">
        <f>IFERROR(I186*'Monthly cashflow'!$C$29*1.23,)</f>
        <v>0</v>
      </c>
      <c r="O186" s="293">
        <f>IFERROR(I186*'Monthly cashflow'!$C$30*1.23,)</f>
        <v>0</v>
      </c>
      <c r="P186" s="293">
        <f t="shared" si="6"/>
        <v>0</v>
      </c>
      <c r="Q186" s="294" t="str">
        <f>'Unit Sales'!R194</f>
        <v/>
      </c>
      <c r="R186" s="294">
        <f>'Unit Sales'!N194</f>
        <v>0</v>
      </c>
    </row>
    <row r="187" spans="1:18" x14ac:dyDescent="0.3">
      <c r="A187" s="336" t="s">
        <v>986</v>
      </c>
      <c r="B187" s="9">
        <f t="shared" si="8"/>
        <v>0</v>
      </c>
      <c r="C187" s="337" t="str">
        <f>IF('Unit Sales'!B195&lt;&gt;"",'Unit Sales'!B195,A187)</f>
        <v>186</v>
      </c>
      <c r="D187" s="9" t="str">
        <f>IF('Unit Sales'!D195&lt;&gt;"",'Unit Sales'!D195,"")</f>
        <v/>
      </c>
      <c r="E187" s="9" t="str">
        <f>IF('Unit Sales'!J195&lt;&gt;"",'Unit Sales'!J195,"")</f>
        <v/>
      </c>
      <c r="F187" s="9" t="str">
        <f>IF('Unit Sales'!G195&lt;&gt;"",'Unit Sales'!G195,"")</f>
        <v/>
      </c>
      <c r="G187" s="9" t="str">
        <f>IF('Unit Sales'!H195&lt;&gt;"",'Unit Sales'!H195,"")</f>
        <v/>
      </c>
      <c r="H187" s="9" t="str">
        <f>IF('Unit Sales'!C195&lt;&gt;"",'Unit Sales'!C195,"")</f>
        <v/>
      </c>
      <c r="I187" s="293" t="str">
        <f>IF('Unit Sales'!M195&lt;&gt;"",'Unit Sales'!M195,"")</f>
        <v/>
      </c>
      <c r="J187" s="9" t="str">
        <f>IF('Unit Sales'!I195&lt;&gt;"",'Unit Sales'!I195,"")</f>
        <v/>
      </c>
      <c r="K187" s="295"/>
      <c r="L187" s="295"/>
      <c r="M187" s="293">
        <f t="shared" si="7"/>
        <v>0</v>
      </c>
      <c r="N187" s="293">
        <f>IFERROR(I187*'Monthly cashflow'!$C$29*1.23,)</f>
        <v>0</v>
      </c>
      <c r="O187" s="293">
        <f>IFERROR(I187*'Monthly cashflow'!$C$30*1.23,)</f>
        <v>0</v>
      </c>
      <c r="P187" s="293">
        <f t="shared" si="6"/>
        <v>0</v>
      </c>
      <c r="Q187" s="294" t="str">
        <f>'Unit Sales'!R195</f>
        <v/>
      </c>
      <c r="R187" s="294">
        <f>'Unit Sales'!N195</f>
        <v>0</v>
      </c>
    </row>
    <row r="188" spans="1:18" x14ac:dyDescent="0.3">
      <c r="A188" s="336" t="s">
        <v>987</v>
      </c>
      <c r="B188" s="9">
        <f t="shared" si="8"/>
        <v>0</v>
      </c>
      <c r="C188" s="337" t="str">
        <f>IF('Unit Sales'!B196&lt;&gt;"",'Unit Sales'!B196,A188)</f>
        <v>187</v>
      </c>
      <c r="D188" s="9" t="str">
        <f>IF('Unit Sales'!D196&lt;&gt;"",'Unit Sales'!D196,"")</f>
        <v/>
      </c>
      <c r="E188" s="9" t="str">
        <f>IF('Unit Sales'!J196&lt;&gt;"",'Unit Sales'!J196,"")</f>
        <v/>
      </c>
      <c r="F188" s="9" t="str">
        <f>IF('Unit Sales'!G196&lt;&gt;"",'Unit Sales'!G196,"")</f>
        <v/>
      </c>
      <c r="G188" s="9" t="str">
        <f>IF('Unit Sales'!H196&lt;&gt;"",'Unit Sales'!H196,"")</f>
        <v/>
      </c>
      <c r="H188" s="9" t="str">
        <f>IF('Unit Sales'!C196&lt;&gt;"",'Unit Sales'!C196,"")</f>
        <v/>
      </c>
      <c r="I188" s="293" t="str">
        <f>IF('Unit Sales'!M196&lt;&gt;"",'Unit Sales'!M196,"")</f>
        <v/>
      </c>
      <c r="J188" s="9" t="str">
        <f>IF('Unit Sales'!I196&lt;&gt;"",'Unit Sales'!I196,"")</f>
        <v/>
      </c>
      <c r="K188" s="295"/>
      <c r="L188" s="295"/>
      <c r="M188" s="293">
        <f t="shared" si="7"/>
        <v>0</v>
      </c>
      <c r="N188" s="293">
        <f>IFERROR(I188*'Monthly cashflow'!$C$29*1.23,)</f>
        <v>0</v>
      </c>
      <c r="O188" s="293">
        <f>IFERROR(I188*'Monthly cashflow'!$C$30*1.23,)</f>
        <v>0</v>
      </c>
      <c r="P188" s="293">
        <f t="shared" si="6"/>
        <v>0</v>
      </c>
      <c r="Q188" s="294" t="str">
        <f>'Unit Sales'!R196</f>
        <v/>
      </c>
      <c r="R188" s="294">
        <f>'Unit Sales'!N196</f>
        <v>0</v>
      </c>
    </row>
    <row r="189" spans="1:18" x14ac:dyDescent="0.3">
      <c r="A189" s="336" t="s">
        <v>988</v>
      </c>
      <c r="B189" s="9">
        <f t="shared" si="8"/>
        <v>0</v>
      </c>
      <c r="C189" s="337" t="str">
        <f>IF('Unit Sales'!B197&lt;&gt;"",'Unit Sales'!B197,A189)</f>
        <v>188</v>
      </c>
      <c r="D189" s="9" t="str">
        <f>IF('Unit Sales'!D197&lt;&gt;"",'Unit Sales'!D197,"")</f>
        <v/>
      </c>
      <c r="E189" s="9" t="str">
        <f>IF('Unit Sales'!J197&lt;&gt;"",'Unit Sales'!J197,"")</f>
        <v/>
      </c>
      <c r="F189" s="9" t="str">
        <f>IF('Unit Sales'!G197&lt;&gt;"",'Unit Sales'!G197,"")</f>
        <v/>
      </c>
      <c r="G189" s="9" t="str">
        <f>IF('Unit Sales'!H197&lt;&gt;"",'Unit Sales'!H197,"")</f>
        <v/>
      </c>
      <c r="H189" s="9" t="str">
        <f>IF('Unit Sales'!C197&lt;&gt;"",'Unit Sales'!C197,"")</f>
        <v/>
      </c>
      <c r="I189" s="293" t="str">
        <f>IF('Unit Sales'!M197&lt;&gt;"",'Unit Sales'!M197,"")</f>
        <v/>
      </c>
      <c r="J189" s="9" t="str">
        <f>IF('Unit Sales'!I197&lt;&gt;"",'Unit Sales'!I197,"")</f>
        <v/>
      </c>
      <c r="K189" s="295"/>
      <c r="L189" s="295"/>
      <c r="M189" s="293">
        <f t="shared" si="7"/>
        <v>0</v>
      </c>
      <c r="N189" s="293">
        <f>IFERROR(I189*'Monthly cashflow'!$C$29*1.23,)</f>
        <v>0</v>
      </c>
      <c r="O189" s="293">
        <f>IFERROR(I189*'Monthly cashflow'!$C$30*1.23,)</f>
        <v>0</v>
      </c>
      <c r="P189" s="293">
        <f t="shared" si="6"/>
        <v>0</v>
      </c>
      <c r="Q189" s="294" t="str">
        <f>'Unit Sales'!R197</f>
        <v/>
      </c>
      <c r="R189" s="294">
        <f>'Unit Sales'!N197</f>
        <v>0</v>
      </c>
    </row>
    <row r="190" spans="1:18" x14ac:dyDescent="0.3">
      <c r="A190" s="336" t="s">
        <v>989</v>
      </c>
      <c r="B190" s="9">
        <f t="shared" si="8"/>
        <v>0</v>
      </c>
      <c r="C190" s="337" t="str">
        <f>IF('Unit Sales'!B198&lt;&gt;"",'Unit Sales'!B198,A190)</f>
        <v>189</v>
      </c>
      <c r="D190" s="9" t="str">
        <f>IF('Unit Sales'!D198&lt;&gt;"",'Unit Sales'!D198,"")</f>
        <v/>
      </c>
      <c r="E190" s="9" t="str">
        <f>IF('Unit Sales'!J198&lt;&gt;"",'Unit Sales'!J198,"")</f>
        <v/>
      </c>
      <c r="F190" s="9" t="str">
        <f>IF('Unit Sales'!G198&lt;&gt;"",'Unit Sales'!G198,"")</f>
        <v/>
      </c>
      <c r="G190" s="9" t="str">
        <f>IF('Unit Sales'!H198&lt;&gt;"",'Unit Sales'!H198,"")</f>
        <v/>
      </c>
      <c r="H190" s="9" t="str">
        <f>IF('Unit Sales'!C198&lt;&gt;"",'Unit Sales'!C198,"")</f>
        <v/>
      </c>
      <c r="I190" s="293" t="str">
        <f>IF('Unit Sales'!M198&lt;&gt;"",'Unit Sales'!M198,"")</f>
        <v/>
      </c>
      <c r="J190" s="9" t="str">
        <f>IF('Unit Sales'!I198&lt;&gt;"",'Unit Sales'!I198,"")</f>
        <v/>
      </c>
      <c r="K190" s="295"/>
      <c r="L190" s="295"/>
      <c r="M190" s="293">
        <f t="shared" si="7"/>
        <v>0</v>
      </c>
      <c r="N190" s="293">
        <f>IFERROR(I190*'Monthly cashflow'!$C$29*1.23,)</f>
        <v>0</v>
      </c>
      <c r="O190" s="293">
        <f>IFERROR(I190*'Monthly cashflow'!$C$30*1.23,)</f>
        <v>0</v>
      </c>
      <c r="P190" s="293">
        <f t="shared" si="6"/>
        <v>0</v>
      </c>
      <c r="Q190" s="294" t="str">
        <f>'Unit Sales'!R198</f>
        <v/>
      </c>
      <c r="R190" s="294">
        <f>'Unit Sales'!N198</f>
        <v>0</v>
      </c>
    </row>
    <row r="191" spans="1:18" x14ac:dyDescent="0.3">
      <c r="A191" s="336" t="s">
        <v>990</v>
      </c>
      <c r="B191" s="9">
        <f t="shared" si="8"/>
        <v>0</v>
      </c>
      <c r="C191" s="337" t="str">
        <f>IF('Unit Sales'!B199&lt;&gt;"",'Unit Sales'!B199,A191)</f>
        <v>190</v>
      </c>
      <c r="D191" s="9" t="str">
        <f>IF('Unit Sales'!D199&lt;&gt;"",'Unit Sales'!D199,"")</f>
        <v/>
      </c>
      <c r="E191" s="9" t="str">
        <f>IF('Unit Sales'!J199&lt;&gt;"",'Unit Sales'!J199,"")</f>
        <v/>
      </c>
      <c r="F191" s="9" t="str">
        <f>IF('Unit Sales'!G199&lt;&gt;"",'Unit Sales'!G199,"")</f>
        <v/>
      </c>
      <c r="G191" s="9" t="str">
        <f>IF('Unit Sales'!H199&lt;&gt;"",'Unit Sales'!H199,"")</f>
        <v/>
      </c>
      <c r="H191" s="9" t="str">
        <f>IF('Unit Sales'!C199&lt;&gt;"",'Unit Sales'!C199,"")</f>
        <v/>
      </c>
      <c r="I191" s="293" t="str">
        <f>IF('Unit Sales'!M199&lt;&gt;"",'Unit Sales'!M199,"")</f>
        <v/>
      </c>
      <c r="J191" s="9" t="str">
        <f>IF('Unit Sales'!I199&lt;&gt;"",'Unit Sales'!I199,"")</f>
        <v/>
      </c>
      <c r="K191" s="295"/>
      <c r="L191" s="295"/>
      <c r="M191" s="293">
        <f t="shared" si="7"/>
        <v>0</v>
      </c>
      <c r="N191" s="293">
        <f>IFERROR(I191*'Monthly cashflow'!$C$29*1.23,)</f>
        <v>0</v>
      </c>
      <c r="O191" s="293">
        <f>IFERROR(I191*'Monthly cashflow'!$C$30*1.23,)</f>
        <v>0</v>
      </c>
      <c r="P191" s="293">
        <f t="shared" si="6"/>
        <v>0</v>
      </c>
      <c r="Q191" s="294" t="str">
        <f>'Unit Sales'!R199</f>
        <v/>
      </c>
      <c r="R191" s="294">
        <f>'Unit Sales'!N199</f>
        <v>0</v>
      </c>
    </row>
    <row r="192" spans="1:18" x14ac:dyDescent="0.3">
      <c r="A192" s="336" t="s">
        <v>991</v>
      </c>
      <c r="B192" s="9">
        <f t="shared" si="8"/>
        <v>0</v>
      </c>
      <c r="C192" s="337" t="str">
        <f>IF('Unit Sales'!B200&lt;&gt;"",'Unit Sales'!B200,A192)</f>
        <v>191</v>
      </c>
      <c r="D192" s="9" t="str">
        <f>IF('Unit Sales'!D200&lt;&gt;"",'Unit Sales'!D200,"")</f>
        <v/>
      </c>
      <c r="E192" s="9" t="str">
        <f>IF('Unit Sales'!J200&lt;&gt;"",'Unit Sales'!J200,"")</f>
        <v/>
      </c>
      <c r="F192" s="9" t="str">
        <f>IF('Unit Sales'!G200&lt;&gt;"",'Unit Sales'!G200,"")</f>
        <v/>
      </c>
      <c r="G192" s="9" t="str">
        <f>IF('Unit Sales'!H200&lt;&gt;"",'Unit Sales'!H200,"")</f>
        <v/>
      </c>
      <c r="H192" s="9" t="str">
        <f>IF('Unit Sales'!C200&lt;&gt;"",'Unit Sales'!C200,"")</f>
        <v/>
      </c>
      <c r="I192" s="293" t="str">
        <f>IF('Unit Sales'!M200&lt;&gt;"",'Unit Sales'!M200,"")</f>
        <v/>
      </c>
      <c r="J192" s="9" t="str">
        <f>IF('Unit Sales'!I200&lt;&gt;"",'Unit Sales'!I200,"")</f>
        <v/>
      </c>
      <c r="K192" s="295"/>
      <c r="L192" s="295"/>
      <c r="M192" s="293">
        <f t="shared" si="7"/>
        <v>0</v>
      </c>
      <c r="N192" s="293">
        <f>IFERROR(I192*'Monthly cashflow'!$C$29*1.23,)</f>
        <v>0</v>
      </c>
      <c r="O192" s="293">
        <f>IFERROR(I192*'Monthly cashflow'!$C$30*1.23,)</f>
        <v>0</v>
      </c>
      <c r="P192" s="293">
        <f t="shared" si="6"/>
        <v>0</v>
      </c>
      <c r="Q192" s="294" t="str">
        <f>'Unit Sales'!R200</f>
        <v/>
      </c>
      <c r="R192" s="294">
        <f>'Unit Sales'!N200</f>
        <v>0</v>
      </c>
    </row>
    <row r="193" spans="1:18" x14ac:dyDescent="0.3">
      <c r="A193" s="336" t="s">
        <v>992</v>
      </c>
      <c r="B193" s="9">
        <f t="shared" si="8"/>
        <v>0</v>
      </c>
      <c r="C193" s="337" t="str">
        <f>IF('Unit Sales'!B201&lt;&gt;"",'Unit Sales'!B201,A193)</f>
        <v>192</v>
      </c>
      <c r="D193" s="9" t="str">
        <f>IF('Unit Sales'!D201&lt;&gt;"",'Unit Sales'!D201,"")</f>
        <v/>
      </c>
      <c r="E193" s="9" t="str">
        <f>IF('Unit Sales'!J201&lt;&gt;"",'Unit Sales'!J201,"")</f>
        <v/>
      </c>
      <c r="F193" s="9" t="str">
        <f>IF('Unit Sales'!G201&lt;&gt;"",'Unit Sales'!G201,"")</f>
        <v/>
      </c>
      <c r="G193" s="9" t="str">
        <f>IF('Unit Sales'!H201&lt;&gt;"",'Unit Sales'!H201,"")</f>
        <v/>
      </c>
      <c r="H193" s="9" t="str">
        <f>IF('Unit Sales'!C201&lt;&gt;"",'Unit Sales'!C201,"")</f>
        <v/>
      </c>
      <c r="I193" s="293" t="str">
        <f>IF('Unit Sales'!M201&lt;&gt;"",'Unit Sales'!M201,"")</f>
        <v/>
      </c>
      <c r="J193" s="9" t="str">
        <f>IF('Unit Sales'!I201&lt;&gt;"",'Unit Sales'!I201,"")</f>
        <v/>
      </c>
      <c r="K193" s="295"/>
      <c r="L193" s="295"/>
      <c r="M193" s="293">
        <f t="shared" si="7"/>
        <v>0</v>
      </c>
      <c r="N193" s="293">
        <f>IFERROR(I193*'Monthly cashflow'!$C$29*1.23,)</f>
        <v>0</v>
      </c>
      <c r="O193" s="293">
        <f>IFERROR(I193*'Monthly cashflow'!$C$30*1.23,)</f>
        <v>0</v>
      </c>
      <c r="P193" s="293">
        <f t="shared" si="6"/>
        <v>0</v>
      </c>
      <c r="Q193" s="294" t="str">
        <f>'Unit Sales'!R201</f>
        <v/>
      </c>
      <c r="R193" s="294">
        <f>'Unit Sales'!N201</f>
        <v>0</v>
      </c>
    </row>
    <row r="194" spans="1:18" x14ac:dyDescent="0.3">
      <c r="A194" s="336" t="s">
        <v>993</v>
      </c>
      <c r="B194" s="9">
        <f t="shared" si="8"/>
        <v>0</v>
      </c>
      <c r="C194" s="337" t="str">
        <f>IF('Unit Sales'!B202&lt;&gt;"",'Unit Sales'!B202,A194)</f>
        <v>193</v>
      </c>
      <c r="D194" s="9" t="str">
        <f>IF('Unit Sales'!D202&lt;&gt;"",'Unit Sales'!D202,"")</f>
        <v/>
      </c>
      <c r="E194" s="9" t="str">
        <f>IF('Unit Sales'!J202&lt;&gt;"",'Unit Sales'!J202,"")</f>
        <v/>
      </c>
      <c r="F194" s="9" t="str">
        <f>IF('Unit Sales'!G202&lt;&gt;"",'Unit Sales'!G202,"")</f>
        <v/>
      </c>
      <c r="G194" s="9" t="str">
        <f>IF('Unit Sales'!H202&lt;&gt;"",'Unit Sales'!H202,"")</f>
        <v/>
      </c>
      <c r="H194" s="9" t="str">
        <f>IF('Unit Sales'!C202&lt;&gt;"",'Unit Sales'!C202,"")</f>
        <v/>
      </c>
      <c r="I194" s="293" t="str">
        <f>IF('Unit Sales'!M202&lt;&gt;"",'Unit Sales'!M202,"")</f>
        <v/>
      </c>
      <c r="J194" s="9" t="str">
        <f>IF('Unit Sales'!I202&lt;&gt;"",'Unit Sales'!I202,"")</f>
        <v/>
      </c>
      <c r="K194" s="295"/>
      <c r="L194" s="295"/>
      <c r="M194" s="293">
        <f t="shared" si="7"/>
        <v>0</v>
      </c>
      <c r="N194" s="293">
        <f>IFERROR(I194*'Monthly cashflow'!$C$29*1.23,)</f>
        <v>0</v>
      </c>
      <c r="O194" s="293">
        <f>IFERROR(I194*'Monthly cashflow'!$C$30*1.23,)</f>
        <v>0</v>
      </c>
      <c r="P194" s="293">
        <f t="shared" ref="P194:P257" si="9">IFERROR(I194-M194-N194-O194,)</f>
        <v>0</v>
      </c>
      <c r="Q194" s="294" t="str">
        <f>'Unit Sales'!R202</f>
        <v/>
      </c>
      <c r="R194" s="294">
        <f>'Unit Sales'!N202</f>
        <v>0</v>
      </c>
    </row>
    <row r="195" spans="1:18" x14ac:dyDescent="0.3">
      <c r="A195" s="336" t="s">
        <v>994</v>
      </c>
      <c r="B195" s="9">
        <f t="shared" si="8"/>
        <v>0</v>
      </c>
      <c r="C195" s="337" t="str">
        <f>IF('Unit Sales'!B203&lt;&gt;"",'Unit Sales'!B203,A195)</f>
        <v>194</v>
      </c>
      <c r="D195" s="9" t="str">
        <f>IF('Unit Sales'!D203&lt;&gt;"",'Unit Sales'!D203,"")</f>
        <v/>
      </c>
      <c r="E195" s="9" t="str">
        <f>IF('Unit Sales'!J203&lt;&gt;"",'Unit Sales'!J203,"")</f>
        <v/>
      </c>
      <c r="F195" s="9" t="str">
        <f>IF('Unit Sales'!G203&lt;&gt;"",'Unit Sales'!G203,"")</f>
        <v/>
      </c>
      <c r="G195" s="9" t="str">
        <f>IF('Unit Sales'!H203&lt;&gt;"",'Unit Sales'!H203,"")</f>
        <v/>
      </c>
      <c r="H195" s="9" t="str">
        <f>IF('Unit Sales'!C203&lt;&gt;"",'Unit Sales'!C203,"")</f>
        <v/>
      </c>
      <c r="I195" s="293" t="str">
        <f>IF('Unit Sales'!M203&lt;&gt;"",'Unit Sales'!M203,"")</f>
        <v/>
      </c>
      <c r="J195" s="9" t="str">
        <f>IF('Unit Sales'!I203&lt;&gt;"",'Unit Sales'!I203,"")</f>
        <v/>
      </c>
      <c r="K195" s="295"/>
      <c r="L195" s="295"/>
      <c r="M195" s="293">
        <f t="shared" ref="M195:M258" si="10">IFERROR(IF(D195="Apartment",(I195/1.09)*0.09,(I195/1.135)*0.135),0)</f>
        <v>0</v>
      </c>
      <c r="N195" s="293">
        <f>IFERROR(I195*'Monthly cashflow'!$C$29*1.23,)</f>
        <v>0</v>
      </c>
      <c r="O195" s="293">
        <f>IFERROR(I195*'Monthly cashflow'!$C$30*1.23,)</f>
        <v>0</v>
      </c>
      <c r="P195" s="293">
        <f t="shared" si="9"/>
        <v>0</v>
      </c>
      <c r="Q195" s="294" t="str">
        <f>'Unit Sales'!R203</f>
        <v/>
      </c>
      <c r="R195" s="294">
        <f>'Unit Sales'!N203</f>
        <v>0</v>
      </c>
    </row>
    <row r="196" spans="1:18" x14ac:dyDescent="0.3">
      <c r="A196" s="336" t="s">
        <v>995</v>
      </c>
      <c r="B196" s="9">
        <f t="shared" ref="B196:B259" si="11">$B$2</f>
        <v>0</v>
      </c>
      <c r="C196" s="337" t="str">
        <f>IF('Unit Sales'!B204&lt;&gt;"",'Unit Sales'!B204,A196)</f>
        <v>195</v>
      </c>
      <c r="D196" s="9" t="str">
        <f>IF('Unit Sales'!D204&lt;&gt;"",'Unit Sales'!D204,"")</f>
        <v/>
      </c>
      <c r="E196" s="9" t="str">
        <f>IF('Unit Sales'!J204&lt;&gt;"",'Unit Sales'!J204,"")</f>
        <v/>
      </c>
      <c r="F196" s="9" t="str">
        <f>IF('Unit Sales'!G204&lt;&gt;"",'Unit Sales'!G204,"")</f>
        <v/>
      </c>
      <c r="G196" s="9" t="str">
        <f>IF('Unit Sales'!H204&lt;&gt;"",'Unit Sales'!H204,"")</f>
        <v/>
      </c>
      <c r="H196" s="9" t="str">
        <f>IF('Unit Sales'!C204&lt;&gt;"",'Unit Sales'!C204,"")</f>
        <v/>
      </c>
      <c r="I196" s="293" t="str">
        <f>IF('Unit Sales'!M204&lt;&gt;"",'Unit Sales'!M204,"")</f>
        <v/>
      </c>
      <c r="J196" s="9" t="str">
        <f>IF('Unit Sales'!I204&lt;&gt;"",'Unit Sales'!I204,"")</f>
        <v/>
      </c>
      <c r="K196" s="295"/>
      <c r="L196" s="295"/>
      <c r="M196" s="293">
        <f t="shared" si="10"/>
        <v>0</v>
      </c>
      <c r="N196" s="293">
        <f>IFERROR(I196*'Monthly cashflow'!$C$29*1.23,)</f>
        <v>0</v>
      </c>
      <c r="O196" s="293">
        <f>IFERROR(I196*'Monthly cashflow'!$C$30*1.23,)</f>
        <v>0</v>
      </c>
      <c r="P196" s="293">
        <f t="shared" si="9"/>
        <v>0</v>
      </c>
      <c r="Q196" s="294" t="str">
        <f>'Unit Sales'!R204</f>
        <v/>
      </c>
      <c r="R196" s="294">
        <f>'Unit Sales'!N204</f>
        <v>0</v>
      </c>
    </row>
    <row r="197" spans="1:18" x14ac:dyDescent="0.3">
      <c r="A197" s="336" t="s">
        <v>996</v>
      </c>
      <c r="B197" s="9">
        <f t="shared" si="11"/>
        <v>0</v>
      </c>
      <c r="C197" s="337" t="str">
        <f>IF('Unit Sales'!B205&lt;&gt;"",'Unit Sales'!B205,A197)</f>
        <v>196</v>
      </c>
      <c r="D197" s="9" t="str">
        <f>IF('Unit Sales'!D205&lt;&gt;"",'Unit Sales'!D205,"")</f>
        <v/>
      </c>
      <c r="E197" s="9" t="str">
        <f>IF('Unit Sales'!J205&lt;&gt;"",'Unit Sales'!J205,"")</f>
        <v/>
      </c>
      <c r="F197" s="9" t="str">
        <f>IF('Unit Sales'!G205&lt;&gt;"",'Unit Sales'!G205,"")</f>
        <v/>
      </c>
      <c r="G197" s="9" t="str">
        <f>IF('Unit Sales'!H205&lt;&gt;"",'Unit Sales'!H205,"")</f>
        <v/>
      </c>
      <c r="H197" s="9" t="str">
        <f>IF('Unit Sales'!C205&lt;&gt;"",'Unit Sales'!C205,"")</f>
        <v/>
      </c>
      <c r="I197" s="293" t="str">
        <f>IF('Unit Sales'!M205&lt;&gt;"",'Unit Sales'!M205,"")</f>
        <v/>
      </c>
      <c r="J197" s="9" t="str">
        <f>IF('Unit Sales'!I205&lt;&gt;"",'Unit Sales'!I205,"")</f>
        <v/>
      </c>
      <c r="K197" s="295"/>
      <c r="L197" s="295"/>
      <c r="M197" s="293">
        <f t="shared" si="10"/>
        <v>0</v>
      </c>
      <c r="N197" s="293">
        <f>IFERROR(I197*'Monthly cashflow'!$C$29*1.23,)</f>
        <v>0</v>
      </c>
      <c r="O197" s="293">
        <f>IFERROR(I197*'Monthly cashflow'!$C$30*1.23,)</f>
        <v>0</v>
      </c>
      <c r="P197" s="293">
        <f t="shared" si="9"/>
        <v>0</v>
      </c>
      <c r="Q197" s="294" t="str">
        <f>'Unit Sales'!R205</f>
        <v/>
      </c>
      <c r="R197" s="294">
        <f>'Unit Sales'!N205</f>
        <v>0</v>
      </c>
    </row>
    <row r="198" spans="1:18" x14ac:dyDescent="0.3">
      <c r="A198" s="336" t="s">
        <v>997</v>
      </c>
      <c r="B198" s="9">
        <f t="shared" si="11"/>
        <v>0</v>
      </c>
      <c r="C198" s="337" t="str">
        <f>IF('Unit Sales'!B206&lt;&gt;"",'Unit Sales'!B206,A198)</f>
        <v>197</v>
      </c>
      <c r="D198" s="9" t="str">
        <f>IF('Unit Sales'!D206&lt;&gt;"",'Unit Sales'!D206,"")</f>
        <v/>
      </c>
      <c r="E198" s="9" t="str">
        <f>IF('Unit Sales'!J206&lt;&gt;"",'Unit Sales'!J206,"")</f>
        <v/>
      </c>
      <c r="F198" s="9" t="str">
        <f>IF('Unit Sales'!G206&lt;&gt;"",'Unit Sales'!G206,"")</f>
        <v/>
      </c>
      <c r="G198" s="9" t="str">
        <f>IF('Unit Sales'!H206&lt;&gt;"",'Unit Sales'!H206,"")</f>
        <v/>
      </c>
      <c r="H198" s="9" t="str">
        <f>IF('Unit Sales'!C206&lt;&gt;"",'Unit Sales'!C206,"")</f>
        <v/>
      </c>
      <c r="I198" s="293" t="str">
        <f>IF('Unit Sales'!M206&lt;&gt;"",'Unit Sales'!M206,"")</f>
        <v/>
      </c>
      <c r="J198" s="9" t="str">
        <f>IF('Unit Sales'!I206&lt;&gt;"",'Unit Sales'!I206,"")</f>
        <v/>
      </c>
      <c r="K198" s="295"/>
      <c r="L198" s="295"/>
      <c r="M198" s="293">
        <f t="shared" si="10"/>
        <v>0</v>
      </c>
      <c r="N198" s="293">
        <f>IFERROR(I198*'Monthly cashflow'!$C$29*1.23,)</f>
        <v>0</v>
      </c>
      <c r="O198" s="293">
        <f>IFERROR(I198*'Monthly cashflow'!$C$30*1.23,)</f>
        <v>0</v>
      </c>
      <c r="P198" s="293">
        <f t="shared" si="9"/>
        <v>0</v>
      </c>
      <c r="Q198" s="294" t="str">
        <f>'Unit Sales'!R206</f>
        <v/>
      </c>
      <c r="R198" s="294">
        <f>'Unit Sales'!N206</f>
        <v>0</v>
      </c>
    </row>
    <row r="199" spans="1:18" x14ac:dyDescent="0.3">
      <c r="A199" s="336" t="s">
        <v>998</v>
      </c>
      <c r="B199" s="9">
        <f t="shared" si="11"/>
        <v>0</v>
      </c>
      <c r="C199" s="337" t="str">
        <f>IF('Unit Sales'!B207&lt;&gt;"",'Unit Sales'!B207,A199)</f>
        <v>198</v>
      </c>
      <c r="D199" s="9" t="str">
        <f>IF('Unit Sales'!D207&lt;&gt;"",'Unit Sales'!D207,"")</f>
        <v/>
      </c>
      <c r="E199" s="9" t="str">
        <f>IF('Unit Sales'!J207&lt;&gt;"",'Unit Sales'!J207,"")</f>
        <v/>
      </c>
      <c r="F199" s="9" t="str">
        <f>IF('Unit Sales'!G207&lt;&gt;"",'Unit Sales'!G207,"")</f>
        <v/>
      </c>
      <c r="G199" s="9" t="str">
        <f>IF('Unit Sales'!H207&lt;&gt;"",'Unit Sales'!H207,"")</f>
        <v/>
      </c>
      <c r="H199" s="9" t="str">
        <f>IF('Unit Sales'!C207&lt;&gt;"",'Unit Sales'!C207,"")</f>
        <v/>
      </c>
      <c r="I199" s="293" t="str">
        <f>IF('Unit Sales'!M207&lt;&gt;"",'Unit Sales'!M207,"")</f>
        <v/>
      </c>
      <c r="J199" s="9" t="str">
        <f>IF('Unit Sales'!I207&lt;&gt;"",'Unit Sales'!I207,"")</f>
        <v/>
      </c>
      <c r="K199" s="295"/>
      <c r="L199" s="295"/>
      <c r="M199" s="293">
        <f t="shared" si="10"/>
        <v>0</v>
      </c>
      <c r="N199" s="293">
        <f>IFERROR(I199*'Monthly cashflow'!$C$29*1.23,)</f>
        <v>0</v>
      </c>
      <c r="O199" s="293">
        <f>IFERROR(I199*'Monthly cashflow'!$C$30*1.23,)</f>
        <v>0</v>
      </c>
      <c r="P199" s="293">
        <f t="shared" si="9"/>
        <v>0</v>
      </c>
      <c r="Q199" s="294" t="str">
        <f>'Unit Sales'!R207</f>
        <v/>
      </c>
      <c r="R199" s="294">
        <f>'Unit Sales'!N207</f>
        <v>0</v>
      </c>
    </row>
    <row r="200" spans="1:18" x14ac:dyDescent="0.3">
      <c r="A200" s="336" t="s">
        <v>999</v>
      </c>
      <c r="B200" s="9">
        <f t="shared" si="11"/>
        <v>0</v>
      </c>
      <c r="C200" s="337" t="str">
        <f>IF('Unit Sales'!B208&lt;&gt;"",'Unit Sales'!B208,A200)</f>
        <v>199</v>
      </c>
      <c r="D200" s="9" t="str">
        <f>IF('Unit Sales'!D208&lt;&gt;"",'Unit Sales'!D208,"")</f>
        <v/>
      </c>
      <c r="E200" s="9" t="str">
        <f>IF('Unit Sales'!J208&lt;&gt;"",'Unit Sales'!J208,"")</f>
        <v/>
      </c>
      <c r="F200" s="9" t="str">
        <f>IF('Unit Sales'!G208&lt;&gt;"",'Unit Sales'!G208,"")</f>
        <v/>
      </c>
      <c r="G200" s="9" t="str">
        <f>IF('Unit Sales'!H208&lt;&gt;"",'Unit Sales'!H208,"")</f>
        <v/>
      </c>
      <c r="H200" s="9" t="str">
        <f>IF('Unit Sales'!C208&lt;&gt;"",'Unit Sales'!C208,"")</f>
        <v/>
      </c>
      <c r="I200" s="293" t="str">
        <f>IF('Unit Sales'!M208&lt;&gt;"",'Unit Sales'!M208,"")</f>
        <v/>
      </c>
      <c r="J200" s="9" t="str">
        <f>IF('Unit Sales'!I208&lt;&gt;"",'Unit Sales'!I208,"")</f>
        <v/>
      </c>
      <c r="K200" s="295"/>
      <c r="L200" s="295"/>
      <c r="M200" s="293">
        <f t="shared" si="10"/>
        <v>0</v>
      </c>
      <c r="N200" s="293">
        <f>IFERROR(I200*'Monthly cashflow'!$C$29*1.23,)</f>
        <v>0</v>
      </c>
      <c r="O200" s="293">
        <f>IFERROR(I200*'Monthly cashflow'!$C$30*1.23,)</f>
        <v>0</v>
      </c>
      <c r="P200" s="293">
        <f t="shared" si="9"/>
        <v>0</v>
      </c>
      <c r="Q200" s="294" t="str">
        <f>'Unit Sales'!R208</f>
        <v/>
      </c>
      <c r="R200" s="294">
        <f>'Unit Sales'!N208</f>
        <v>0</v>
      </c>
    </row>
    <row r="201" spans="1:18" x14ac:dyDescent="0.3">
      <c r="A201" s="336" t="s">
        <v>1000</v>
      </c>
      <c r="B201" s="9">
        <f t="shared" si="11"/>
        <v>0</v>
      </c>
      <c r="C201" s="337" t="str">
        <f>IF('Unit Sales'!B209&lt;&gt;"",'Unit Sales'!B209,A201)</f>
        <v>200</v>
      </c>
      <c r="D201" s="9" t="str">
        <f>IF('Unit Sales'!D209&lt;&gt;"",'Unit Sales'!D209,"")</f>
        <v/>
      </c>
      <c r="E201" s="9" t="str">
        <f>IF('Unit Sales'!J209&lt;&gt;"",'Unit Sales'!J209,"")</f>
        <v/>
      </c>
      <c r="F201" s="9" t="str">
        <f>IF('Unit Sales'!G209&lt;&gt;"",'Unit Sales'!G209,"")</f>
        <v/>
      </c>
      <c r="G201" s="9" t="str">
        <f>IF('Unit Sales'!H209&lt;&gt;"",'Unit Sales'!H209,"")</f>
        <v/>
      </c>
      <c r="H201" s="9" t="str">
        <f>IF('Unit Sales'!C209&lt;&gt;"",'Unit Sales'!C209,"")</f>
        <v/>
      </c>
      <c r="I201" s="293" t="str">
        <f>IF('Unit Sales'!M209&lt;&gt;"",'Unit Sales'!M209,"")</f>
        <v/>
      </c>
      <c r="J201" s="9" t="str">
        <f>IF('Unit Sales'!I209&lt;&gt;"",'Unit Sales'!I209,"")</f>
        <v/>
      </c>
      <c r="K201" s="295"/>
      <c r="L201" s="295"/>
      <c r="M201" s="293">
        <f t="shared" si="10"/>
        <v>0</v>
      </c>
      <c r="N201" s="293">
        <f>IFERROR(I201*'Monthly cashflow'!$C$29*1.23,)</f>
        <v>0</v>
      </c>
      <c r="O201" s="293">
        <f>IFERROR(I201*'Monthly cashflow'!$C$30*1.23,)</f>
        <v>0</v>
      </c>
      <c r="P201" s="293">
        <f t="shared" si="9"/>
        <v>0</v>
      </c>
      <c r="Q201" s="294" t="str">
        <f>'Unit Sales'!R209</f>
        <v/>
      </c>
      <c r="R201" s="294">
        <f>'Unit Sales'!N209</f>
        <v>0</v>
      </c>
    </row>
    <row r="202" spans="1:18" x14ac:dyDescent="0.3">
      <c r="A202" s="336" t="s">
        <v>1001</v>
      </c>
      <c r="B202" s="9">
        <f t="shared" si="11"/>
        <v>0</v>
      </c>
      <c r="C202" s="337" t="str">
        <f>IF('Unit Sales'!B210&lt;&gt;"",'Unit Sales'!B210,A202)</f>
        <v>201</v>
      </c>
      <c r="D202" s="9" t="str">
        <f>IF('Unit Sales'!D210&lt;&gt;"",'Unit Sales'!D210,"")</f>
        <v/>
      </c>
      <c r="E202" s="9" t="str">
        <f>IF('Unit Sales'!J210&lt;&gt;"",'Unit Sales'!J210,"")</f>
        <v/>
      </c>
      <c r="F202" s="9" t="str">
        <f>IF('Unit Sales'!G210&lt;&gt;"",'Unit Sales'!G210,"")</f>
        <v/>
      </c>
      <c r="G202" s="9" t="str">
        <f>IF('Unit Sales'!H210&lt;&gt;"",'Unit Sales'!H210,"")</f>
        <v/>
      </c>
      <c r="H202" s="9" t="str">
        <f>IF('Unit Sales'!C210&lt;&gt;"",'Unit Sales'!C210,"")</f>
        <v/>
      </c>
      <c r="I202" s="293" t="str">
        <f>IF('Unit Sales'!M210&lt;&gt;"",'Unit Sales'!M210,"")</f>
        <v/>
      </c>
      <c r="J202" s="9" t="str">
        <f>IF('Unit Sales'!I210&lt;&gt;"",'Unit Sales'!I210,"")</f>
        <v/>
      </c>
      <c r="K202" s="295"/>
      <c r="L202" s="295"/>
      <c r="M202" s="293">
        <f t="shared" si="10"/>
        <v>0</v>
      </c>
      <c r="N202" s="293">
        <f>IFERROR(I202*'Monthly cashflow'!$C$29*1.23,)</f>
        <v>0</v>
      </c>
      <c r="O202" s="293">
        <f>IFERROR(I202*'Monthly cashflow'!$C$30*1.23,)</f>
        <v>0</v>
      </c>
      <c r="P202" s="293">
        <f t="shared" si="9"/>
        <v>0</v>
      </c>
      <c r="Q202" s="294" t="str">
        <f>'Unit Sales'!R210</f>
        <v/>
      </c>
      <c r="R202" s="294">
        <f>'Unit Sales'!N210</f>
        <v>0</v>
      </c>
    </row>
    <row r="203" spans="1:18" x14ac:dyDescent="0.3">
      <c r="A203" s="336" t="s">
        <v>1002</v>
      </c>
      <c r="B203" s="9">
        <f t="shared" si="11"/>
        <v>0</v>
      </c>
      <c r="C203" s="337" t="str">
        <f>IF('Unit Sales'!B211&lt;&gt;"",'Unit Sales'!B211,A203)</f>
        <v>202</v>
      </c>
      <c r="D203" s="9" t="str">
        <f>IF('Unit Sales'!D211&lt;&gt;"",'Unit Sales'!D211,"")</f>
        <v/>
      </c>
      <c r="E203" s="9" t="str">
        <f>IF('Unit Sales'!J211&lt;&gt;"",'Unit Sales'!J211,"")</f>
        <v/>
      </c>
      <c r="F203" s="9" t="str">
        <f>IF('Unit Sales'!G211&lt;&gt;"",'Unit Sales'!G211,"")</f>
        <v/>
      </c>
      <c r="G203" s="9" t="str">
        <f>IF('Unit Sales'!H211&lt;&gt;"",'Unit Sales'!H211,"")</f>
        <v/>
      </c>
      <c r="H203" s="9" t="str">
        <f>IF('Unit Sales'!C211&lt;&gt;"",'Unit Sales'!C211,"")</f>
        <v/>
      </c>
      <c r="I203" s="293" t="str">
        <f>IF('Unit Sales'!M211&lt;&gt;"",'Unit Sales'!M211,"")</f>
        <v/>
      </c>
      <c r="J203" s="9" t="str">
        <f>IF('Unit Sales'!I211&lt;&gt;"",'Unit Sales'!I211,"")</f>
        <v/>
      </c>
      <c r="K203" s="295"/>
      <c r="L203" s="295"/>
      <c r="M203" s="293">
        <f t="shared" si="10"/>
        <v>0</v>
      </c>
      <c r="N203" s="293">
        <f>IFERROR(I203*'Monthly cashflow'!$C$29*1.23,)</f>
        <v>0</v>
      </c>
      <c r="O203" s="293">
        <f>IFERROR(I203*'Monthly cashflow'!$C$30*1.23,)</f>
        <v>0</v>
      </c>
      <c r="P203" s="293">
        <f t="shared" si="9"/>
        <v>0</v>
      </c>
      <c r="Q203" s="294" t="str">
        <f>'Unit Sales'!R211</f>
        <v/>
      </c>
      <c r="R203" s="294">
        <f>'Unit Sales'!N211</f>
        <v>0</v>
      </c>
    </row>
    <row r="204" spans="1:18" x14ac:dyDescent="0.3">
      <c r="A204" s="336" t="s">
        <v>1003</v>
      </c>
      <c r="B204" s="9">
        <f t="shared" si="11"/>
        <v>0</v>
      </c>
      <c r="C204" s="337" t="str">
        <f>IF('Unit Sales'!B212&lt;&gt;"",'Unit Sales'!B212,A204)</f>
        <v>203</v>
      </c>
      <c r="D204" s="9" t="str">
        <f>IF('Unit Sales'!D212&lt;&gt;"",'Unit Sales'!D212,"")</f>
        <v/>
      </c>
      <c r="E204" s="9" t="str">
        <f>IF('Unit Sales'!J212&lt;&gt;"",'Unit Sales'!J212,"")</f>
        <v/>
      </c>
      <c r="F204" s="9" t="str">
        <f>IF('Unit Sales'!G212&lt;&gt;"",'Unit Sales'!G212,"")</f>
        <v/>
      </c>
      <c r="G204" s="9" t="str">
        <f>IF('Unit Sales'!H212&lt;&gt;"",'Unit Sales'!H212,"")</f>
        <v/>
      </c>
      <c r="H204" s="9" t="str">
        <f>IF('Unit Sales'!C212&lt;&gt;"",'Unit Sales'!C212,"")</f>
        <v/>
      </c>
      <c r="I204" s="293" t="str">
        <f>IF('Unit Sales'!M212&lt;&gt;"",'Unit Sales'!M212,"")</f>
        <v/>
      </c>
      <c r="J204" s="9" t="str">
        <f>IF('Unit Sales'!I212&lt;&gt;"",'Unit Sales'!I212,"")</f>
        <v/>
      </c>
      <c r="K204" s="295"/>
      <c r="L204" s="295"/>
      <c r="M204" s="293">
        <f t="shared" si="10"/>
        <v>0</v>
      </c>
      <c r="N204" s="293">
        <f>IFERROR(I204*'Monthly cashflow'!$C$29*1.23,)</f>
        <v>0</v>
      </c>
      <c r="O204" s="293">
        <f>IFERROR(I204*'Monthly cashflow'!$C$30*1.23,)</f>
        <v>0</v>
      </c>
      <c r="P204" s="293">
        <f t="shared" si="9"/>
        <v>0</v>
      </c>
      <c r="Q204" s="294" t="str">
        <f>'Unit Sales'!R212</f>
        <v/>
      </c>
      <c r="R204" s="294">
        <f>'Unit Sales'!N212</f>
        <v>0</v>
      </c>
    </row>
    <row r="205" spans="1:18" x14ac:dyDescent="0.3">
      <c r="A205" s="336" t="s">
        <v>1004</v>
      </c>
      <c r="B205" s="9">
        <f t="shared" si="11"/>
        <v>0</v>
      </c>
      <c r="C205" s="337" t="str">
        <f>IF('Unit Sales'!B213&lt;&gt;"",'Unit Sales'!B213,A205)</f>
        <v>204</v>
      </c>
      <c r="D205" s="9" t="str">
        <f>IF('Unit Sales'!D213&lt;&gt;"",'Unit Sales'!D213,"")</f>
        <v/>
      </c>
      <c r="E205" s="9" t="str">
        <f>IF('Unit Sales'!J213&lt;&gt;"",'Unit Sales'!J213,"")</f>
        <v/>
      </c>
      <c r="F205" s="9" t="str">
        <f>IF('Unit Sales'!G213&lt;&gt;"",'Unit Sales'!G213,"")</f>
        <v/>
      </c>
      <c r="G205" s="9" t="str">
        <f>IF('Unit Sales'!H213&lt;&gt;"",'Unit Sales'!H213,"")</f>
        <v/>
      </c>
      <c r="H205" s="9" t="str">
        <f>IF('Unit Sales'!C213&lt;&gt;"",'Unit Sales'!C213,"")</f>
        <v/>
      </c>
      <c r="I205" s="293" t="str">
        <f>IF('Unit Sales'!M213&lt;&gt;"",'Unit Sales'!M213,"")</f>
        <v/>
      </c>
      <c r="J205" s="9" t="str">
        <f>IF('Unit Sales'!I213&lt;&gt;"",'Unit Sales'!I213,"")</f>
        <v/>
      </c>
      <c r="K205" s="295"/>
      <c r="L205" s="295"/>
      <c r="M205" s="293">
        <f t="shared" si="10"/>
        <v>0</v>
      </c>
      <c r="N205" s="293">
        <f>IFERROR(I205*'Monthly cashflow'!$C$29*1.23,)</f>
        <v>0</v>
      </c>
      <c r="O205" s="293">
        <f>IFERROR(I205*'Monthly cashflow'!$C$30*1.23,)</f>
        <v>0</v>
      </c>
      <c r="P205" s="293">
        <f t="shared" si="9"/>
        <v>0</v>
      </c>
      <c r="Q205" s="294" t="str">
        <f>'Unit Sales'!R213</f>
        <v/>
      </c>
      <c r="R205" s="294">
        <f>'Unit Sales'!N213</f>
        <v>0</v>
      </c>
    </row>
    <row r="206" spans="1:18" x14ac:dyDescent="0.3">
      <c r="A206" s="336" t="s">
        <v>1005</v>
      </c>
      <c r="B206" s="9">
        <f t="shared" si="11"/>
        <v>0</v>
      </c>
      <c r="C206" s="337" t="str">
        <f>IF('Unit Sales'!B214&lt;&gt;"",'Unit Sales'!B214,A206)</f>
        <v>205</v>
      </c>
      <c r="D206" s="9" t="str">
        <f>IF('Unit Sales'!D214&lt;&gt;"",'Unit Sales'!D214,"")</f>
        <v/>
      </c>
      <c r="E206" s="9" t="str">
        <f>IF('Unit Sales'!J214&lt;&gt;"",'Unit Sales'!J214,"")</f>
        <v/>
      </c>
      <c r="F206" s="9" t="str">
        <f>IF('Unit Sales'!G214&lt;&gt;"",'Unit Sales'!G214,"")</f>
        <v/>
      </c>
      <c r="G206" s="9" t="str">
        <f>IF('Unit Sales'!H214&lt;&gt;"",'Unit Sales'!H214,"")</f>
        <v/>
      </c>
      <c r="H206" s="9" t="str">
        <f>IF('Unit Sales'!C214&lt;&gt;"",'Unit Sales'!C214,"")</f>
        <v/>
      </c>
      <c r="I206" s="293" t="str">
        <f>IF('Unit Sales'!M214&lt;&gt;"",'Unit Sales'!M214,"")</f>
        <v/>
      </c>
      <c r="J206" s="9" t="str">
        <f>IF('Unit Sales'!I214&lt;&gt;"",'Unit Sales'!I214,"")</f>
        <v/>
      </c>
      <c r="K206" s="295"/>
      <c r="L206" s="295"/>
      <c r="M206" s="293">
        <f t="shared" si="10"/>
        <v>0</v>
      </c>
      <c r="N206" s="293">
        <f>IFERROR(I206*'Monthly cashflow'!$C$29*1.23,)</f>
        <v>0</v>
      </c>
      <c r="O206" s="293">
        <f>IFERROR(I206*'Monthly cashflow'!$C$30*1.23,)</f>
        <v>0</v>
      </c>
      <c r="P206" s="293">
        <f t="shared" si="9"/>
        <v>0</v>
      </c>
      <c r="Q206" s="294" t="str">
        <f>'Unit Sales'!R214</f>
        <v/>
      </c>
      <c r="R206" s="294">
        <f>'Unit Sales'!N214</f>
        <v>0</v>
      </c>
    </row>
    <row r="207" spans="1:18" x14ac:dyDescent="0.3">
      <c r="A207" s="336" t="s">
        <v>1006</v>
      </c>
      <c r="B207" s="9">
        <f t="shared" si="11"/>
        <v>0</v>
      </c>
      <c r="C207" s="337" t="str">
        <f>IF('Unit Sales'!B215&lt;&gt;"",'Unit Sales'!B215,A207)</f>
        <v>206</v>
      </c>
      <c r="D207" s="9" t="str">
        <f>IF('Unit Sales'!D215&lt;&gt;"",'Unit Sales'!D215,"")</f>
        <v/>
      </c>
      <c r="E207" s="9" t="str">
        <f>IF('Unit Sales'!J215&lt;&gt;"",'Unit Sales'!J215,"")</f>
        <v/>
      </c>
      <c r="F207" s="9" t="str">
        <f>IF('Unit Sales'!G215&lt;&gt;"",'Unit Sales'!G215,"")</f>
        <v/>
      </c>
      <c r="G207" s="9" t="str">
        <f>IF('Unit Sales'!H215&lt;&gt;"",'Unit Sales'!H215,"")</f>
        <v/>
      </c>
      <c r="H207" s="9" t="str">
        <f>IF('Unit Sales'!C215&lt;&gt;"",'Unit Sales'!C215,"")</f>
        <v/>
      </c>
      <c r="I207" s="293" t="str">
        <f>IF('Unit Sales'!M215&lt;&gt;"",'Unit Sales'!M215,"")</f>
        <v/>
      </c>
      <c r="J207" s="9" t="str">
        <f>IF('Unit Sales'!I215&lt;&gt;"",'Unit Sales'!I215,"")</f>
        <v/>
      </c>
      <c r="K207" s="295"/>
      <c r="L207" s="295"/>
      <c r="M207" s="293">
        <f t="shared" si="10"/>
        <v>0</v>
      </c>
      <c r="N207" s="293">
        <f>IFERROR(I207*'Monthly cashflow'!$C$29*1.23,)</f>
        <v>0</v>
      </c>
      <c r="O207" s="293">
        <f>IFERROR(I207*'Monthly cashflow'!$C$30*1.23,)</f>
        <v>0</v>
      </c>
      <c r="P207" s="293">
        <f t="shared" si="9"/>
        <v>0</v>
      </c>
      <c r="Q207" s="294" t="str">
        <f>'Unit Sales'!R215</f>
        <v/>
      </c>
      <c r="R207" s="294">
        <f>'Unit Sales'!N215</f>
        <v>0</v>
      </c>
    </row>
    <row r="208" spans="1:18" x14ac:dyDescent="0.3">
      <c r="A208" s="336" t="s">
        <v>1007</v>
      </c>
      <c r="B208" s="9">
        <f t="shared" si="11"/>
        <v>0</v>
      </c>
      <c r="C208" s="337" t="str">
        <f>IF('Unit Sales'!B216&lt;&gt;"",'Unit Sales'!B216,A208)</f>
        <v>207</v>
      </c>
      <c r="D208" s="9" t="str">
        <f>IF('Unit Sales'!D216&lt;&gt;"",'Unit Sales'!D216,"")</f>
        <v/>
      </c>
      <c r="E208" s="9" t="str">
        <f>IF('Unit Sales'!J216&lt;&gt;"",'Unit Sales'!J216,"")</f>
        <v/>
      </c>
      <c r="F208" s="9" t="str">
        <f>IF('Unit Sales'!G216&lt;&gt;"",'Unit Sales'!G216,"")</f>
        <v/>
      </c>
      <c r="G208" s="9" t="str">
        <f>IF('Unit Sales'!H216&lt;&gt;"",'Unit Sales'!H216,"")</f>
        <v/>
      </c>
      <c r="H208" s="9" t="str">
        <f>IF('Unit Sales'!C216&lt;&gt;"",'Unit Sales'!C216,"")</f>
        <v/>
      </c>
      <c r="I208" s="293" t="str">
        <f>IF('Unit Sales'!M216&lt;&gt;"",'Unit Sales'!M216,"")</f>
        <v/>
      </c>
      <c r="J208" s="9" t="str">
        <f>IF('Unit Sales'!I216&lt;&gt;"",'Unit Sales'!I216,"")</f>
        <v/>
      </c>
      <c r="K208" s="295"/>
      <c r="L208" s="295"/>
      <c r="M208" s="293">
        <f t="shared" si="10"/>
        <v>0</v>
      </c>
      <c r="N208" s="293">
        <f>IFERROR(I208*'Monthly cashflow'!$C$29*1.23,)</f>
        <v>0</v>
      </c>
      <c r="O208" s="293">
        <f>IFERROR(I208*'Monthly cashflow'!$C$30*1.23,)</f>
        <v>0</v>
      </c>
      <c r="P208" s="293">
        <f t="shared" si="9"/>
        <v>0</v>
      </c>
      <c r="Q208" s="294" t="str">
        <f>'Unit Sales'!R216</f>
        <v/>
      </c>
      <c r="R208" s="294">
        <f>'Unit Sales'!N216</f>
        <v>0</v>
      </c>
    </row>
    <row r="209" spans="1:18" x14ac:dyDescent="0.3">
      <c r="A209" s="336" t="s">
        <v>1008</v>
      </c>
      <c r="B209" s="9">
        <f t="shared" si="11"/>
        <v>0</v>
      </c>
      <c r="C209" s="337" t="str">
        <f>IF('Unit Sales'!B217&lt;&gt;"",'Unit Sales'!B217,A209)</f>
        <v>208</v>
      </c>
      <c r="D209" s="9" t="str">
        <f>IF('Unit Sales'!D217&lt;&gt;"",'Unit Sales'!D217,"")</f>
        <v/>
      </c>
      <c r="E209" s="9" t="str">
        <f>IF('Unit Sales'!J217&lt;&gt;"",'Unit Sales'!J217,"")</f>
        <v/>
      </c>
      <c r="F209" s="9" t="str">
        <f>IF('Unit Sales'!G217&lt;&gt;"",'Unit Sales'!G217,"")</f>
        <v/>
      </c>
      <c r="G209" s="9" t="str">
        <f>IF('Unit Sales'!H217&lt;&gt;"",'Unit Sales'!H217,"")</f>
        <v/>
      </c>
      <c r="H209" s="9" t="str">
        <f>IF('Unit Sales'!C217&lt;&gt;"",'Unit Sales'!C217,"")</f>
        <v/>
      </c>
      <c r="I209" s="293" t="str">
        <f>IF('Unit Sales'!M217&lt;&gt;"",'Unit Sales'!M217,"")</f>
        <v/>
      </c>
      <c r="J209" s="9" t="str">
        <f>IF('Unit Sales'!I217&lt;&gt;"",'Unit Sales'!I217,"")</f>
        <v/>
      </c>
      <c r="K209" s="295"/>
      <c r="L209" s="295"/>
      <c r="M209" s="293">
        <f t="shared" si="10"/>
        <v>0</v>
      </c>
      <c r="N209" s="293">
        <f>IFERROR(I209*'Monthly cashflow'!$C$29*1.23,)</f>
        <v>0</v>
      </c>
      <c r="O209" s="293">
        <f>IFERROR(I209*'Monthly cashflow'!$C$30*1.23,)</f>
        <v>0</v>
      </c>
      <c r="P209" s="293">
        <f t="shared" si="9"/>
        <v>0</v>
      </c>
      <c r="Q209" s="294" t="str">
        <f>'Unit Sales'!R217</f>
        <v/>
      </c>
      <c r="R209" s="294">
        <f>'Unit Sales'!N217</f>
        <v>0</v>
      </c>
    </row>
    <row r="210" spans="1:18" x14ac:dyDescent="0.3">
      <c r="A210" s="336" t="s">
        <v>1009</v>
      </c>
      <c r="B210" s="9">
        <f t="shared" si="11"/>
        <v>0</v>
      </c>
      <c r="C210" s="337" t="str">
        <f>IF('Unit Sales'!B218&lt;&gt;"",'Unit Sales'!B218,A210)</f>
        <v>209</v>
      </c>
      <c r="D210" s="9" t="str">
        <f>IF('Unit Sales'!D218&lt;&gt;"",'Unit Sales'!D218,"")</f>
        <v/>
      </c>
      <c r="E210" s="9" t="str">
        <f>IF('Unit Sales'!J218&lt;&gt;"",'Unit Sales'!J218,"")</f>
        <v/>
      </c>
      <c r="F210" s="9" t="str">
        <f>IF('Unit Sales'!G218&lt;&gt;"",'Unit Sales'!G218,"")</f>
        <v/>
      </c>
      <c r="G210" s="9" t="str">
        <f>IF('Unit Sales'!H218&lt;&gt;"",'Unit Sales'!H218,"")</f>
        <v/>
      </c>
      <c r="H210" s="9" t="str">
        <f>IF('Unit Sales'!C218&lt;&gt;"",'Unit Sales'!C218,"")</f>
        <v/>
      </c>
      <c r="I210" s="293" t="str">
        <f>IF('Unit Sales'!M218&lt;&gt;"",'Unit Sales'!M218,"")</f>
        <v/>
      </c>
      <c r="J210" s="9" t="str">
        <f>IF('Unit Sales'!I218&lt;&gt;"",'Unit Sales'!I218,"")</f>
        <v/>
      </c>
      <c r="K210" s="295"/>
      <c r="L210" s="295"/>
      <c r="M210" s="293">
        <f t="shared" si="10"/>
        <v>0</v>
      </c>
      <c r="N210" s="293">
        <f>IFERROR(I210*'Monthly cashflow'!$C$29*1.23,)</f>
        <v>0</v>
      </c>
      <c r="O210" s="293">
        <f>IFERROR(I210*'Monthly cashflow'!$C$30*1.23,)</f>
        <v>0</v>
      </c>
      <c r="P210" s="293">
        <f t="shared" si="9"/>
        <v>0</v>
      </c>
      <c r="Q210" s="294" t="str">
        <f>'Unit Sales'!R218</f>
        <v/>
      </c>
      <c r="R210" s="294">
        <f>'Unit Sales'!N218</f>
        <v>0</v>
      </c>
    </row>
    <row r="211" spans="1:18" x14ac:dyDescent="0.3">
      <c r="A211" s="336" t="s">
        <v>1010</v>
      </c>
      <c r="B211" s="9">
        <f t="shared" si="11"/>
        <v>0</v>
      </c>
      <c r="C211" s="337" t="str">
        <f>IF('Unit Sales'!B219&lt;&gt;"",'Unit Sales'!B219,A211)</f>
        <v>210</v>
      </c>
      <c r="D211" s="9" t="str">
        <f>IF('Unit Sales'!D219&lt;&gt;"",'Unit Sales'!D219,"")</f>
        <v/>
      </c>
      <c r="E211" s="9" t="str">
        <f>IF('Unit Sales'!J219&lt;&gt;"",'Unit Sales'!J219,"")</f>
        <v/>
      </c>
      <c r="F211" s="9" t="str">
        <f>IF('Unit Sales'!G219&lt;&gt;"",'Unit Sales'!G219,"")</f>
        <v/>
      </c>
      <c r="G211" s="9" t="str">
        <f>IF('Unit Sales'!H219&lt;&gt;"",'Unit Sales'!H219,"")</f>
        <v/>
      </c>
      <c r="H211" s="9" t="str">
        <f>IF('Unit Sales'!C219&lt;&gt;"",'Unit Sales'!C219,"")</f>
        <v/>
      </c>
      <c r="I211" s="293" t="str">
        <f>IF('Unit Sales'!M219&lt;&gt;"",'Unit Sales'!M219,"")</f>
        <v/>
      </c>
      <c r="J211" s="9" t="str">
        <f>IF('Unit Sales'!I219&lt;&gt;"",'Unit Sales'!I219,"")</f>
        <v/>
      </c>
      <c r="K211" s="295"/>
      <c r="L211" s="295"/>
      <c r="M211" s="293">
        <f t="shared" si="10"/>
        <v>0</v>
      </c>
      <c r="N211" s="293">
        <f>IFERROR(I211*'Monthly cashflow'!$C$29*1.23,)</f>
        <v>0</v>
      </c>
      <c r="O211" s="293">
        <f>IFERROR(I211*'Monthly cashflow'!$C$30*1.23,)</f>
        <v>0</v>
      </c>
      <c r="P211" s="293">
        <f t="shared" si="9"/>
        <v>0</v>
      </c>
      <c r="Q211" s="294" t="str">
        <f>'Unit Sales'!R219</f>
        <v/>
      </c>
      <c r="R211" s="294">
        <f>'Unit Sales'!N219</f>
        <v>0</v>
      </c>
    </row>
    <row r="212" spans="1:18" x14ac:dyDescent="0.3">
      <c r="A212" s="336" t="s">
        <v>1011</v>
      </c>
      <c r="B212" s="9">
        <f t="shared" si="11"/>
        <v>0</v>
      </c>
      <c r="C212" s="337" t="str">
        <f>IF('Unit Sales'!B220&lt;&gt;"",'Unit Sales'!B220,A212)</f>
        <v>211</v>
      </c>
      <c r="D212" s="9" t="str">
        <f>IF('Unit Sales'!D220&lt;&gt;"",'Unit Sales'!D220,"")</f>
        <v/>
      </c>
      <c r="E212" s="9" t="str">
        <f>IF('Unit Sales'!J220&lt;&gt;"",'Unit Sales'!J220,"")</f>
        <v/>
      </c>
      <c r="F212" s="9" t="str">
        <f>IF('Unit Sales'!G220&lt;&gt;"",'Unit Sales'!G220,"")</f>
        <v/>
      </c>
      <c r="G212" s="9" t="str">
        <f>IF('Unit Sales'!H220&lt;&gt;"",'Unit Sales'!H220,"")</f>
        <v/>
      </c>
      <c r="H212" s="9" t="str">
        <f>IF('Unit Sales'!C220&lt;&gt;"",'Unit Sales'!C220,"")</f>
        <v/>
      </c>
      <c r="I212" s="293" t="str">
        <f>IF('Unit Sales'!M220&lt;&gt;"",'Unit Sales'!M220,"")</f>
        <v/>
      </c>
      <c r="J212" s="9" t="str">
        <f>IF('Unit Sales'!I220&lt;&gt;"",'Unit Sales'!I220,"")</f>
        <v/>
      </c>
      <c r="K212" s="295"/>
      <c r="L212" s="295"/>
      <c r="M212" s="293">
        <f t="shared" si="10"/>
        <v>0</v>
      </c>
      <c r="N212" s="293">
        <f>IFERROR(I212*'Monthly cashflow'!$C$29*1.23,)</f>
        <v>0</v>
      </c>
      <c r="O212" s="293">
        <f>IFERROR(I212*'Monthly cashflow'!$C$30*1.23,)</f>
        <v>0</v>
      </c>
      <c r="P212" s="293">
        <f t="shared" si="9"/>
        <v>0</v>
      </c>
      <c r="Q212" s="294" t="str">
        <f>'Unit Sales'!R220</f>
        <v/>
      </c>
      <c r="R212" s="294">
        <f>'Unit Sales'!N220</f>
        <v>0</v>
      </c>
    </row>
    <row r="213" spans="1:18" x14ac:dyDescent="0.3">
      <c r="A213" s="336" t="s">
        <v>1012</v>
      </c>
      <c r="B213" s="9">
        <f t="shared" si="11"/>
        <v>0</v>
      </c>
      <c r="C213" s="337" t="str">
        <f>IF('Unit Sales'!B221&lt;&gt;"",'Unit Sales'!B221,A213)</f>
        <v>212</v>
      </c>
      <c r="D213" s="9" t="str">
        <f>IF('Unit Sales'!D221&lt;&gt;"",'Unit Sales'!D221,"")</f>
        <v/>
      </c>
      <c r="E213" s="9" t="str">
        <f>IF('Unit Sales'!J221&lt;&gt;"",'Unit Sales'!J221,"")</f>
        <v/>
      </c>
      <c r="F213" s="9" t="str">
        <f>IF('Unit Sales'!G221&lt;&gt;"",'Unit Sales'!G221,"")</f>
        <v/>
      </c>
      <c r="G213" s="9" t="str">
        <f>IF('Unit Sales'!H221&lt;&gt;"",'Unit Sales'!H221,"")</f>
        <v/>
      </c>
      <c r="H213" s="9" t="str">
        <f>IF('Unit Sales'!C221&lt;&gt;"",'Unit Sales'!C221,"")</f>
        <v/>
      </c>
      <c r="I213" s="293" t="str">
        <f>IF('Unit Sales'!M221&lt;&gt;"",'Unit Sales'!M221,"")</f>
        <v/>
      </c>
      <c r="J213" s="9" t="str">
        <f>IF('Unit Sales'!I221&lt;&gt;"",'Unit Sales'!I221,"")</f>
        <v/>
      </c>
      <c r="K213" s="295"/>
      <c r="L213" s="295"/>
      <c r="M213" s="293">
        <f t="shared" si="10"/>
        <v>0</v>
      </c>
      <c r="N213" s="293">
        <f>IFERROR(I213*'Monthly cashflow'!$C$29*1.23,)</f>
        <v>0</v>
      </c>
      <c r="O213" s="293">
        <f>IFERROR(I213*'Monthly cashflow'!$C$30*1.23,)</f>
        <v>0</v>
      </c>
      <c r="P213" s="293">
        <f t="shared" si="9"/>
        <v>0</v>
      </c>
      <c r="Q213" s="294" t="str">
        <f>'Unit Sales'!R221</f>
        <v/>
      </c>
      <c r="R213" s="294">
        <f>'Unit Sales'!N221</f>
        <v>0</v>
      </c>
    </row>
    <row r="214" spans="1:18" x14ac:dyDescent="0.3">
      <c r="A214" s="336" t="s">
        <v>1013</v>
      </c>
      <c r="B214" s="9">
        <f t="shared" si="11"/>
        <v>0</v>
      </c>
      <c r="C214" s="337" t="str">
        <f>IF('Unit Sales'!B222&lt;&gt;"",'Unit Sales'!B222,A214)</f>
        <v>213</v>
      </c>
      <c r="D214" s="9" t="str">
        <f>IF('Unit Sales'!D222&lt;&gt;"",'Unit Sales'!D222,"")</f>
        <v/>
      </c>
      <c r="E214" s="9" t="str">
        <f>IF('Unit Sales'!J222&lt;&gt;"",'Unit Sales'!J222,"")</f>
        <v/>
      </c>
      <c r="F214" s="9" t="str">
        <f>IF('Unit Sales'!G222&lt;&gt;"",'Unit Sales'!G222,"")</f>
        <v/>
      </c>
      <c r="G214" s="9" t="str">
        <f>IF('Unit Sales'!H222&lt;&gt;"",'Unit Sales'!H222,"")</f>
        <v/>
      </c>
      <c r="H214" s="9" t="str">
        <f>IF('Unit Sales'!C222&lt;&gt;"",'Unit Sales'!C222,"")</f>
        <v/>
      </c>
      <c r="I214" s="293" t="str">
        <f>IF('Unit Sales'!M222&lt;&gt;"",'Unit Sales'!M222,"")</f>
        <v/>
      </c>
      <c r="J214" s="9" t="str">
        <f>IF('Unit Sales'!I222&lt;&gt;"",'Unit Sales'!I222,"")</f>
        <v/>
      </c>
      <c r="K214" s="295"/>
      <c r="L214" s="295"/>
      <c r="M214" s="293">
        <f t="shared" si="10"/>
        <v>0</v>
      </c>
      <c r="N214" s="293">
        <f>IFERROR(I214*'Monthly cashflow'!$C$29*1.23,)</f>
        <v>0</v>
      </c>
      <c r="O214" s="293">
        <f>IFERROR(I214*'Monthly cashflow'!$C$30*1.23,)</f>
        <v>0</v>
      </c>
      <c r="P214" s="293">
        <f t="shared" si="9"/>
        <v>0</v>
      </c>
      <c r="Q214" s="294" t="str">
        <f>'Unit Sales'!R222</f>
        <v/>
      </c>
      <c r="R214" s="294">
        <f>'Unit Sales'!N222</f>
        <v>0</v>
      </c>
    </row>
    <row r="215" spans="1:18" x14ac:dyDescent="0.3">
      <c r="A215" s="336" t="s">
        <v>1014</v>
      </c>
      <c r="B215" s="9">
        <f t="shared" si="11"/>
        <v>0</v>
      </c>
      <c r="C215" s="337" t="str">
        <f>IF('Unit Sales'!B223&lt;&gt;"",'Unit Sales'!B223,A215)</f>
        <v>214</v>
      </c>
      <c r="D215" s="9" t="str">
        <f>IF('Unit Sales'!D223&lt;&gt;"",'Unit Sales'!D223,"")</f>
        <v/>
      </c>
      <c r="E215" s="9" t="str">
        <f>IF('Unit Sales'!J223&lt;&gt;"",'Unit Sales'!J223,"")</f>
        <v/>
      </c>
      <c r="F215" s="9" t="str">
        <f>IF('Unit Sales'!G223&lt;&gt;"",'Unit Sales'!G223,"")</f>
        <v/>
      </c>
      <c r="G215" s="9" t="str">
        <f>IF('Unit Sales'!H223&lt;&gt;"",'Unit Sales'!H223,"")</f>
        <v/>
      </c>
      <c r="H215" s="9" t="str">
        <f>IF('Unit Sales'!C223&lt;&gt;"",'Unit Sales'!C223,"")</f>
        <v/>
      </c>
      <c r="I215" s="293" t="str">
        <f>IF('Unit Sales'!M223&lt;&gt;"",'Unit Sales'!M223,"")</f>
        <v/>
      </c>
      <c r="J215" s="9" t="str">
        <f>IF('Unit Sales'!I223&lt;&gt;"",'Unit Sales'!I223,"")</f>
        <v/>
      </c>
      <c r="K215" s="295"/>
      <c r="L215" s="295"/>
      <c r="M215" s="293">
        <f t="shared" si="10"/>
        <v>0</v>
      </c>
      <c r="N215" s="293">
        <f>IFERROR(I215*'Monthly cashflow'!$C$29*1.23,)</f>
        <v>0</v>
      </c>
      <c r="O215" s="293">
        <f>IFERROR(I215*'Monthly cashflow'!$C$30*1.23,)</f>
        <v>0</v>
      </c>
      <c r="P215" s="293">
        <f t="shared" si="9"/>
        <v>0</v>
      </c>
      <c r="Q215" s="294" t="str">
        <f>'Unit Sales'!R223</f>
        <v/>
      </c>
      <c r="R215" s="294">
        <f>'Unit Sales'!N223</f>
        <v>0</v>
      </c>
    </row>
    <row r="216" spans="1:18" x14ac:dyDescent="0.3">
      <c r="A216" s="336" t="s">
        <v>1015</v>
      </c>
      <c r="B216" s="9">
        <f t="shared" si="11"/>
        <v>0</v>
      </c>
      <c r="C216" s="337" t="str">
        <f>IF('Unit Sales'!B224&lt;&gt;"",'Unit Sales'!B224,A216)</f>
        <v>215</v>
      </c>
      <c r="D216" s="9" t="str">
        <f>IF('Unit Sales'!D224&lt;&gt;"",'Unit Sales'!D224,"")</f>
        <v/>
      </c>
      <c r="E216" s="9" t="str">
        <f>IF('Unit Sales'!J224&lt;&gt;"",'Unit Sales'!J224,"")</f>
        <v/>
      </c>
      <c r="F216" s="9" t="str">
        <f>IF('Unit Sales'!G224&lt;&gt;"",'Unit Sales'!G224,"")</f>
        <v/>
      </c>
      <c r="G216" s="9" t="str">
        <f>IF('Unit Sales'!H224&lt;&gt;"",'Unit Sales'!H224,"")</f>
        <v/>
      </c>
      <c r="H216" s="9" t="str">
        <f>IF('Unit Sales'!C224&lt;&gt;"",'Unit Sales'!C224,"")</f>
        <v/>
      </c>
      <c r="I216" s="293" t="str">
        <f>IF('Unit Sales'!M224&lt;&gt;"",'Unit Sales'!M224,"")</f>
        <v/>
      </c>
      <c r="J216" s="9" t="str">
        <f>IF('Unit Sales'!I224&lt;&gt;"",'Unit Sales'!I224,"")</f>
        <v/>
      </c>
      <c r="K216" s="295"/>
      <c r="L216" s="295"/>
      <c r="M216" s="293">
        <f t="shared" si="10"/>
        <v>0</v>
      </c>
      <c r="N216" s="293">
        <f>IFERROR(I216*'Monthly cashflow'!$C$29*1.23,)</f>
        <v>0</v>
      </c>
      <c r="O216" s="293">
        <f>IFERROR(I216*'Monthly cashflow'!$C$30*1.23,)</f>
        <v>0</v>
      </c>
      <c r="P216" s="293">
        <f t="shared" si="9"/>
        <v>0</v>
      </c>
      <c r="Q216" s="294" t="str">
        <f>'Unit Sales'!R224</f>
        <v/>
      </c>
      <c r="R216" s="294">
        <f>'Unit Sales'!N224</f>
        <v>0</v>
      </c>
    </row>
    <row r="217" spans="1:18" x14ac:dyDescent="0.3">
      <c r="A217" s="336" t="s">
        <v>1016</v>
      </c>
      <c r="B217" s="9">
        <f t="shared" si="11"/>
        <v>0</v>
      </c>
      <c r="C217" s="337" t="str">
        <f>IF('Unit Sales'!B225&lt;&gt;"",'Unit Sales'!B225,A217)</f>
        <v>216</v>
      </c>
      <c r="D217" s="9" t="str">
        <f>IF('Unit Sales'!D225&lt;&gt;"",'Unit Sales'!D225,"")</f>
        <v/>
      </c>
      <c r="E217" s="9" t="str">
        <f>IF('Unit Sales'!J225&lt;&gt;"",'Unit Sales'!J225,"")</f>
        <v/>
      </c>
      <c r="F217" s="9" t="str">
        <f>IF('Unit Sales'!G225&lt;&gt;"",'Unit Sales'!G225,"")</f>
        <v/>
      </c>
      <c r="G217" s="9" t="str">
        <f>IF('Unit Sales'!H225&lt;&gt;"",'Unit Sales'!H225,"")</f>
        <v/>
      </c>
      <c r="H217" s="9" t="str">
        <f>IF('Unit Sales'!C225&lt;&gt;"",'Unit Sales'!C225,"")</f>
        <v/>
      </c>
      <c r="I217" s="293" t="str">
        <f>IF('Unit Sales'!M225&lt;&gt;"",'Unit Sales'!M225,"")</f>
        <v/>
      </c>
      <c r="J217" s="9" t="str">
        <f>IF('Unit Sales'!I225&lt;&gt;"",'Unit Sales'!I225,"")</f>
        <v/>
      </c>
      <c r="K217" s="295"/>
      <c r="L217" s="295"/>
      <c r="M217" s="293">
        <f t="shared" si="10"/>
        <v>0</v>
      </c>
      <c r="N217" s="293">
        <f>IFERROR(I217*'Monthly cashflow'!$C$29*1.23,)</f>
        <v>0</v>
      </c>
      <c r="O217" s="293">
        <f>IFERROR(I217*'Monthly cashflow'!$C$30*1.23,)</f>
        <v>0</v>
      </c>
      <c r="P217" s="293">
        <f t="shared" si="9"/>
        <v>0</v>
      </c>
      <c r="Q217" s="294" t="str">
        <f>'Unit Sales'!R225</f>
        <v/>
      </c>
      <c r="R217" s="294">
        <f>'Unit Sales'!N225</f>
        <v>0</v>
      </c>
    </row>
    <row r="218" spans="1:18" x14ac:dyDescent="0.3">
      <c r="A218" s="336" t="s">
        <v>1017</v>
      </c>
      <c r="B218" s="9">
        <f t="shared" si="11"/>
        <v>0</v>
      </c>
      <c r="C218" s="337" t="str">
        <f>IF('Unit Sales'!B226&lt;&gt;"",'Unit Sales'!B226,A218)</f>
        <v>217</v>
      </c>
      <c r="D218" s="9" t="str">
        <f>IF('Unit Sales'!D226&lt;&gt;"",'Unit Sales'!D226,"")</f>
        <v/>
      </c>
      <c r="E218" s="9" t="str">
        <f>IF('Unit Sales'!J226&lt;&gt;"",'Unit Sales'!J226,"")</f>
        <v/>
      </c>
      <c r="F218" s="9" t="str">
        <f>IF('Unit Sales'!G226&lt;&gt;"",'Unit Sales'!G226,"")</f>
        <v/>
      </c>
      <c r="G218" s="9" t="str">
        <f>IF('Unit Sales'!H226&lt;&gt;"",'Unit Sales'!H226,"")</f>
        <v/>
      </c>
      <c r="H218" s="9" t="str">
        <f>IF('Unit Sales'!C226&lt;&gt;"",'Unit Sales'!C226,"")</f>
        <v/>
      </c>
      <c r="I218" s="293" t="str">
        <f>IF('Unit Sales'!M226&lt;&gt;"",'Unit Sales'!M226,"")</f>
        <v/>
      </c>
      <c r="J218" s="9" t="str">
        <f>IF('Unit Sales'!I226&lt;&gt;"",'Unit Sales'!I226,"")</f>
        <v/>
      </c>
      <c r="K218" s="295"/>
      <c r="L218" s="295"/>
      <c r="M218" s="293">
        <f t="shared" si="10"/>
        <v>0</v>
      </c>
      <c r="N218" s="293">
        <f>IFERROR(I218*'Monthly cashflow'!$C$29*1.23,)</f>
        <v>0</v>
      </c>
      <c r="O218" s="293">
        <f>IFERROR(I218*'Monthly cashflow'!$C$30*1.23,)</f>
        <v>0</v>
      </c>
      <c r="P218" s="293">
        <f t="shared" si="9"/>
        <v>0</v>
      </c>
      <c r="Q218" s="294" t="str">
        <f>'Unit Sales'!R226</f>
        <v/>
      </c>
      <c r="R218" s="294">
        <f>'Unit Sales'!N226</f>
        <v>0</v>
      </c>
    </row>
    <row r="219" spans="1:18" x14ac:dyDescent="0.3">
      <c r="A219" s="336" t="s">
        <v>1018</v>
      </c>
      <c r="B219" s="9">
        <f t="shared" si="11"/>
        <v>0</v>
      </c>
      <c r="C219" s="337" t="str">
        <f>IF('Unit Sales'!B227&lt;&gt;"",'Unit Sales'!B227,A219)</f>
        <v>218</v>
      </c>
      <c r="D219" s="9" t="str">
        <f>IF('Unit Sales'!D227&lt;&gt;"",'Unit Sales'!D227,"")</f>
        <v/>
      </c>
      <c r="E219" s="9" t="str">
        <f>IF('Unit Sales'!J227&lt;&gt;"",'Unit Sales'!J227,"")</f>
        <v/>
      </c>
      <c r="F219" s="9" t="str">
        <f>IF('Unit Sales'!G227&lt;&gt;"",'Unit Sales'!G227,"")</f>
        <v/>
      </c>
      <c r="G219" s="9" t="str">
        <f>IF('Unit Sales'!H227&lt;&gt;"",'Unit Sales'!H227,"")</f>
        <v/>
      </c>
      <c r="H219" s="9" t="str">
        <f>IF('Unit Sales'!C227&lt;&gt;"",'Unit Sales'!C227,"")</f>
        <v/>
      </c>
      <c r="I219" s="293" t="str">
        <f>IF('Unit Sales'!M227&lt;&gt;"",'Unit Sales'!M227,"")</f>
        <v/>
      </c>
      <c r="J219" s="9" t="str">
        <f>IF('Unit Sales'!I227&lt;&gt;"",'Unit Sales'!I227,"")</f>
        <v/>
      </c>
      <c r="K219" s="295"/>
      <c r="L219" s="295"/>
      <c r="M219" s="293">
        <f t="shared" si="10"/>
        <v>0</v>
      </c>
      <c r="N219" s="293">
        <f>IFERROR(I219*'Monthly cashflow'!$C$29*1.23,)</f>
        <v>0</v>
      </c>
      <c r="O219" s="293">
        <f>IFERROR(I219*'Monthly cashflow'!$C$30*1.23,)</f>
        <v>0</v>
      </c>
      <c r="P219" s="293">
        <f t="shared" si="9"/>
        <v>0</v>
      </c>
      <c r="Q219" s="294" t="str">
        <f>'Unit Sales'!R227</f>
        <v/>
      </c>
      <c r="R219" s="294">
        <f>'Unit Sales'!N227</f>
        <v>0</v>
      </c>
    </row>
    <row r="220" spans="1:18" x14ac:dyDescent="0.3">
      <c r="A220" s="336" t="s">
        <v>1019</v>
      </c>
      <c r="B220" s="9">
        <f t="shared" si="11"/>
        <v>0</v>
      </c>
      <c r="C220" s="337" t="str">
        <f>IF('Unit Sales'!B228&lt;&gt;"",'Unit Sales'!B228,A220)</f>
        <v>219</v>
      </c>
      <c r="D220" s="9" t="str">
        <f>IF('Unit Sales'!D228&lt;&gt;"",'Unit Sales'!D228,"")</f>
        <v/>
      </c>
      <c r="E220" s="9" t="str">
        <f>IF('Unit Sales'!J228&lt;&gt;"",'Unit Sales'!J228,"")</f>
        <v/>
      </c>
      <c r="F220" s="9" t="str">
        <f>IF('Unit Sales'!G228&lt;&gt;"",'Unit Sales'!G228,"")</f>
        <v/>
      </c>
      <c r="G220" s="9" t="str">
        <f>IF('Unit Sales'!H228&lt;&gt;"",'Unit Sales'!H228,"")</f>
        <v/>
      </c>
      <c r="H220" s="9" t="str">
        <f>IF('Unit Sales'!C228&lt;&gt;"",'Unit Sales'!C228,"")</f>
        <v/>
      </c>
      <c r="I220" s="293" t="str">
        <f>IF('Unit Sales'!M228&lt;&gt;"",'Unit Sales'!M228,"")</f>
        <v/>
      </c>
      <c r="J220" s="9" t="str">
        <f>IF('Unit Sales'!I228&lt;&gt;"",'Unit Sales'!I228,"")</f>
        <v/>
      </c>
      <c r="K220" s="295"/>
      <c r="L220" s="295"/>
      <c r="M220" s="293">
        <f t="shared" si="10"/>
        <v>0</v>
      </c>
      <c r="N220" s="293">
        <f>IFERROR(I220*'Monthly cashflow'!$C$29*1.23,)</f>
        <v>0</v>
      </c>
      <c r="O220" s="293">
        <f>IFERROR(I220*'Monthly cashflow'!$C$30*1.23,)</f>
        <v>0</v>
      </c>
      <c r="P220" s="293">
        <f t="shared" si="9"/>
        <v>0</v>
      </c>
      <c r="Q220" s="294" t="str">
        <f>'Unit Sales'!R228</f>
        <v/>
      </c>
      <c r="R220" s="294">
        <f>'Unit Sales'!N228</f>
        <v>0</v>
      </c>
    </row>
    <row r="221" spans="1:18" x14ac:dyDescent="0.3">
      <c r="A221" s="336" t="s">
        <v>1020</v>
      </c>
      <c r="B221" s="9">
        <f t="shared" si="11"/>
        <v>0</v>
      </c>
      <c r="C221" s="337" t="str">
        <f>IF('Unit Sales'!B229&lt;&gt;"",'Unit Sales'!B229,A221)</f>
        <v>220</v>
      </c>
      <c r="D221" s="9" t="str">
        <f>IF('Unit Sales'!D229&lt;&gt;"",'Unit Sales'!D229,"")</f>
        <v/>
      </c>
      <c r="E221" s="9" t="str">
        <f>IF('Unit Sales'!J229&lt;&gt;"",'Unit Sales'!J229,"")</f>
        <v/>
      </c>
      <c r="F221" s="9" t="str">
        <f>IF('Unit Sales'!G229&lt;&gt;"",'Unit Sales'!G229,"")</f>
        <v/>
      </c>
      <c r="G221" s="9" t="str">
        <f>IF('Unit Sales'!H229&lt;&gt;"",'Unit Sales'!H229,"")</f>
        <v/>
      </c>
      <c r="H221" s="9" t="str">
        <f>IF('Unit Sales'!C229&lt;&gt;"",'Unit Sales'!C229,"")</f>
        <v/>
      </c>
      <c r="I221" s="293" t="str">
        <f>IF('Unit Sales'!M229&lt;&gt;"",'Unit Sales'!M229,"")</f>
        <v/>
      </c>
      <c r="J221" s="9" t="str">
        <f>IF('Unit Sales'!I229&lt;&gt;"",'Unit Sales'!I229,"")</f>
        <v/>
      </c>
      <c r="K221" s="295"/>
      <c r="L221" s="295"/>
      <c r="M221" s="293">
        <f t="shared" si="10"/>
        <v>0</v>
      </c>
      <c r="N221" s="293">
        <f>IFERROR(I221*'Monthly cashflow'!$C$29*1.23,)</f>
        <v>0</v>
      </c>
      <c r="O221" s="293">
        <f>IFERROR(I221*'Monthly cashflow'!$C$30*1.23,)</f>
        <v>0</v>
      </c>
      <c r="P221" s="293">
        <f t="shared" si="9"/>
        <v>0</v>
      </c>
      <c r="Q221" s="294" t="str">
        <f>'Unit Sales'!R229</f>
        <v/>
      </c>
      <c r="R221" s="294">
        <f>'Unit Sales'!N229</f>
        <v>0</v>
      </c>
    </row>
    <row r="222" spans="1:18" x14ac:dyDescent="0.3">
      <c r="A222" s="336" t="s">
        <v>1021</v>
      </c>
      <c r="B222" s="9">
        <f t="shared" si="11"/>
        <v>0</v>
      </c>
      <c r="C222" s="337" t="str">
        <f>IF('Unit Sales'!B230&lt;&gt;"",'Unit Sales'!B230,A222)</f>
        <v>221</v>
      </c>
      <c r="D222" s="9" t="str">
        <f>IF('Unit Sales'!D230&lt;&gt;"",'Unit Sales'!D230,"")</f>
        <v/>
      </c>
      <c r="E222" s="9" t="str">
        <f>IF('Unit Sales'!J230&lt;&gt;"",'Unit Sales'!J230,"")</f>
        <v/>
      </c>
      <c r="F222" s="9" t="str">
        <f>IF('Unit Sales'!G230&lt;&gt;"",'Unit Sales'!G230,"")</f>
        <v/>
      </c>
      <c r="G222" s="9" t="str">
        <f>IF('Unit Sales'!H230&lt;&gt;"",'Unit Sales'!H230,"")</f>
        <v/>
      </c>
      <c r="H222" s="9" t="str">
        <f>IF('Unit Sales'!C230&lt;&gt;"",'Unit Sales'!C230,"")</f>
        <v/>
      </c>
      <c r="I222" s="293" t="str">
        <f>IF('Unit Sales'!M230&lt;&gt;"",'Unit Sales'!M230,"")</f>
        <v/>
      </c>
      <c r="J222" s="9" t="str">
        <f>IF('Unit Sales'!I230&lt;&gt;"",'Unit Sales'!I230,"")</f>
        <v/>
      </c>
      <c r="K222" s="295"/>
      <c r="L222" s="295"/>
      <c r="M222" s="293">
        <f t="shared" si="10"/>
        <v>0</v>
      </c>
      <c r="N222" s="293">
        <f>IFERROR(I222*'Monthly cashflow'!$C$29*1.23,)</f>
        <v>0</v>
      </c>
      <c r="O222" s="293">
        <f>IFERROR(I222*'Monthly cashflow'!$C$30*1.23,)</f>
        <v>0</v>
      </c>
      <c r="P222" s="293">
        <f t="shared" si="9"/>
        <v>0</v>
      </c>
      <c r="Q222" s="294" t="str">
        <f>'Unit Sales'!R230</f>
        <v/>
      </c>
      <c r="R222" s="294">
        <f>'Unit Sales'!N230</f>
        <v>0</v>
      </c>
    </row>
    <row r="223" spans="1:18" x14ac:dyDescent="0.3">
      <c r="A223" s="336" t="s">
        <v>1022</v>
      </c>
      <c r="B223" s="9">
        <f t="shared" si="11"/>
        <v>0</v>
      </c>
      <c r="C223" s="337" t="str">
        <f>IF('Unit Sales'!B231&lt;&gt;"",'Unit Sales'!B231,A223)</f>
        <v>222</v>
      </c>
      <c r="D223" s="9" t="str">
        <f>IF('Unit Sales'!D231&lt;&gt;"",'Unit Sales'!D231,"")</f>
        <v/>
      </c>
      <c r="E223" s="9" t="str">
        <f>IF('Unit Sales'!J231&lt;&gt;"",'Unit Sales'!J231,"")</f>
        <v/>
      </c>
      <c r="F223" s="9" t="str">
        <f>IF('Unit Sales'!G231&lt;&gt;"",'Unit Sales'!G231,"")</f>
        <v/>
      </c>
      <c r="G223" s="9" t="str">
        <f>IF('Unit Sales'!H231&lt;&gt;"",'Unit Sales'!H231,"")</f>
        <v/>
      </c>
      <c r="H223" s="9" t="str">
        <f>IF('Unit Sales'!C231&lt;&gt;"",'Unit Sales'!C231,"")</f>
        <v/>
      </c>
      <c r="I223" s="293" t="str">
        <f>IF('Unit Sales'!M231&lt;&gt;"",'Unit Sales'!M231,"")</f>
        <v/>
      </c>
      <c r="J223" s="9" t="str">
        <f>IF('Unit Sales'!I231&lt;&gt;"",'Unit Sales'!I231,"")</f>
        <v/>
      </c>
      <c r="K223" s="295"/>
      <c r="L223" s="295"/>
      <c r="M223" s="293">
        <f t="shared" si="10"/>
        <v>0</v>
      </c>
      <c r="N223" s="293">
        <f>IFERROR(I223*'Monthly cashflow'!$C$29*1.23,)</f>
        <v>0</v>
      </c>
      <c r="O223" s="293">
        <f>IFERROR(I223*'Monthly cashflow'!$C$30*1.23,)</f>
        <v>0</v>
      </c>
      <c r="P223" s="293">
        <f t="shared" si="9"/>
        <v>0</v>
      </c>
      <c r="Q223" s="294" t="str">
        <f>'Unit Sales'!R231</f>
        <v/>
      </c>
      <c r="R223" s="294">
        <f>'Unit Sales'!N231</f>
        <v>0</v>
      </c>
    </row>
    <row r="224" spans="1:18" x14ac:dyDescent="0.3">
      <c r="A224" s="336" t="s">
        <v>1023</v>
      </c>
      <c r="B224" s="9">
        <f t="shared" si="11"/>
        <v>0</v>
      </c>
      <c r="C224" s="337" t="str">
        <f>IF('Unit Sales'!B232&lt;&gt;"",'Unit Sales'!B232,A224)</f>
        <v>223</v>
      </c>
      <c r="D224" s="9" t="str">
        <f>IF('Unit Sales'!D232&lt;&gt;"",'Unit Sales'!D232,"")</f>
        <v/>
      </c>
      <c r="E224" s="9" t="str">
        <f>IF('Unit Sales'!J232&lt;&gt;"",'Unit Sales'!J232,"")</f>
        <v/>
      </c>
      <c r="F224" s="9" t="str">
        <f>IF('Unit Sales'!G232&lt;&gt;"",'Unit Sales'!G232,"")</f>
        <v/>
      </c>
      <c r="G224" s="9" t="str">
        <f>IF('Unit Sales'!H232&lt;&gt;"",'Unit Sales'!H232,"")</f>
        <v/>
      </c>
      <c r="H224" s="9" t="str">
        <f>IF('Unit Sales'!C232&lt;&gt;"",'Unit Sales'!C232,"")</f>
        <v/>
      </c>
      <c r="I224" s="293" t="str">
        <f>IF('Unit Sales'!M232&lt;&gt;"",'Unit Sales'!M232,"")</f>
        <v/>
      </c>
      <c r="J224" s="9" t="str">
        <f>IF('Unit Sales'!I232&lt;&gt;"",'Unit Sales'!I232,"")</f>
        <v/>
      </c>
      <c r="K224" s="295"/>
      <c r="L224" s="295"/>
      <c r="M224" s="293">
        <f t="shared" si="10"/>
        <v>0</v>
      </c>
      <c r="N224" s="293">
        <f>IFERROR(I224*'Monthly cashflow'!$C$29*1.23,)</f>
        <v>0</v>
      </c>
      <c r="O224" s="293">
        <f>IFERROR(I224*'Monthly cashflow'!$C$30*1.23,)</f>
        <v>0</v>
      </c>
      <c r="P224" s="293">
        <f t="shared" si="9"/>
        <v>0</v>
      </c>
      <c r="Q224" s="294" t="str">
        <f>'Unit Sales'!R232</f>
        <v/>
      </c>
      <c r="R224" s="294">
        <f>'Unit Sales'!N232</f>
        <v>0</v>
      </c>
    </row>
    <row r="225" spans="1:18" x14ac:dyDescent="0.3">
      <c r="A225" s="336" t="s">
        <v>1024</v>
      </c>
      <c r="B225" s="9">
        <f t="shared" si="11"/>
        <v>0</v>
      </c>
      <c r="C225" s="337" t="str">
        <f>IF('Unit Sales'!B233&lt;&gt;"",'Unit Sales'!B233,A225)</f>
        <v>224</v>
      </c>
      <c r="D225" s="9" t="str">
        <f>IF('Unit Sales'!D233&lt;&gt;"",'Unit Sales'!D233,"")</f>
        <v/>
      </c>
      <c r="E225" s="9" t="str">
        <f>IF('Unit Sales'!J233&lt;&gt;"",'Unit Sales'!J233,"")</f>
        <v/>
      </c>
      <c r="F225" s="9" t="str">
        <f>IF('Unit Sales'!G233&lt;&gt;"",'Unit Sales'!G233,"")</f>
        <v/>
      </c>
      <c r="G225" s="9" t="str">
        <f>IF('Unit Sales'!H233&lt;&gt;"",'Unit Sales'!H233,"")</f>
        <v/>
      </c>
      <c r="H225" s="9" t="str">
        <f>IF('Unit Sales'!C233&lt;&gt;"",'Unit Sales'!C233,"")</f>
        <v/>
      </c>
      <c r="I225" s="293" t="str">
        <f>IF('Unit Sales'!M233&lt;&gt;"",'Unit Sales'!M233,"")</f>
        <v/>
      </c>
      <c r="J225" s="9" t="str">
        <f>IF('Unit Sales'!I233&lt;&gt;"",'Unit Sales'!I233,"")</f>
        <v/>
      </c>
      <c r="K225" s="295"/>
      <c r="L225" s="295"/>
      <c r="M225" s="293">
        <f t="shared" si="10"/>
        <v>0</v>
      </c>
      <c r="N225" s="293">
        <f>IFERROR(I225*'Monthly cashflow'!$C$29*1.23,)</f>
        <v>0</v>
      </c>
      <c r="O225" s="293">
        <f>IFERROR(I225*'Monthly cashflow'!$C$30*1.23,)</f>
        <v>0</v>
      </c>
      <c r="P225" s="293">
        <f t="shared" si="9"/>
        <v>0</v>
      </c>
      <c r="Q225" s="294" t="str">
        <f>'Unit Sales'!R233</f>
        <v/>
      </c>
      <c r="R225" s="294">
        <f>'Unit Sales'!N233</f>
        <v>0</v>
      </c>
    </row>
    <row r="226" spans="1:18" x14ac:dyDescent="0.3">
      <c r="A226" s="336" t="s">
        <v>1025</v>
      </c>
      <c r="B226" s="9">
        <f t="shared" si="11"/>
        <v>0</v>
      </c>
      <c r="C226" s="337" t="str">
        <f>IF('Unit Sales'!B234&lt;&gt;"",'Unit Sales'!B234,A226)</f>
        <v>225</v>
      </c>
      <c r="D226" s="9" t="str">
        <f>IF('Unit Sales'!D234&lt;&gt;"",'Unit Sales'!D234,"")</f>
        <v/>
      </c>
      <c r="E226" s="9" t="str">
        <f>IF('Unit Sales'!J234&lt;&gt;"",'Unit Sales'!J234,"")</f>
        <v/>
      </c>
      <c r="F226" s="9" t="str">
        <f>IF('Unit Sales'!G234&lt;&gt;"",'Unit Sales'!G234,"")</f>
        <v/>
      </c>
      <c r="G226" s="9" t="str">
        <f>IF('Unit Sales'!H234&lt;&gt;"",'Unit Sales'!H234,"")</f>
        <v/>
      </c>
      <c r="H226" s="9" t="str">
        <f>IF('Unit Sales'!C234&lt;&gt;"",'Unit Sales'!C234,"")</f>
        <v/>
      </c>
      <c r="I226" s="293" t="str">
        <f>IF('Unit Sales'!M234&lt;&gt;"",'Unit Sales'!M234,"")</f>
        <v/>
      </c>
      <c r="J226" s="9" t="str">
        <f>IF('Unit Sales'!I234&lt;&gt;"",'Unit Sales'!I234,"")</f>
        <v/>
      </c>
      <c r="K226" s="295"/>
      <c r="L226" s="295"/>
      <c r="M226" s="293">
        <f t="shared" si="10"/>
        <v>0</v>
      </c>
      <c r="N226" s="293">
        <f>IFERROR(I226*'Monthly cashflow'!$C$29*1.23,)</f>
        <v>0</v>
      </c>
      <c r="O226" s="293">
        <f>IFERROR(I226*'Monthly cashflow'!$C$30*1.23,)</f>
        <v>0</v>
      </c>
      <c r="P226" s="293">
        <f t="shared" si="9"/>
        <v>0</v>
      </c>
      <c r="Q226" s="294" t="str">
        <f>'Unit Sales'!R234</f>
        <v/>
      </c>
      <c r="R226" s="294">
        <f>'Unit Sales'!N234</f>
        <v>0</v>
      </c>
    </row>
    <row r="227" spans="1:18" x14ac:dyDescent="0.3">
      <c r="A227" s="336" t="s">
        <v>1026</v>
      </c>
      <c r="B227" s="9">
        <f t="shared" si="11"/>
        <v>0</v>
      </c>
      <c r="C227" s="337" t="str">
        <f>IF('Unit Sales'!B235&lt;&gt;"",'Unit Sales'!B235,A227)</f>
        <v>226</v>
      </c>
      <c r="D227" s="9" t="str">
        <f>IF('Unit Sales'!D235&lt;&gt;"",'Unit Sales'!D235,"")</f>
        <v/>
      </c>
      <c r="E227" s="9" t="str">
        <f>IF('Unit Sales'!J235&lt;&gt;"",'Unit Sales'!J235,"")</f>
        <v/>
      </c>
      <c r="F227" s="9" t="str">
        <f>IF('Unit Sales'!G235&lt;&gt;"",'Unit Sales'!G235,"")</f>
        <v/>
      </c>
      <c r="G227" s="9" t="str">
        <f>IF('Unit Sales'!H235&lt;&gt;"",'Unit Sales'!H235,"")</f>
        <v/>
      </c>
      <c r="H227" s="9" t="str">
        <f>IF('Unit Sales'!C235&lt;&gt;"",'Unit Sales'!C235,"")</f>
        <v/>
      </c>
      <c r="I227" s="293" t="str">
        <f>IF('Unit Sales'!M235&lt;&gt;"",'Unit Sales'!M235,"")</f>
        <v/>
      </c>
      <c r="J227" s="9" t="str">
        <f>IF('Unit Sales'!I235&lt;&gt;"",'Unit Sales'!I235,"")</f>
        <v/>
      </c>
      <c r="K227" s="295"/>
      <c r="L227" s="295"/>
      <c r="M227" s="293">
        <f t="shared" si="10"/>
        <v>0</v>
      </c>
      <c r="N227" s="293">
        <f>IFERROR(I227*'Monthly cashflow'!$C$29*1.23,)</f>
        <v>0</v>
      </c>
      <c r="O227" s="293">
        <f>IFERROR(I227*'Monthly cashflow'!$C$30*1.23,)</f>
        <v>0</v>
      </c>
      <c r="P227" s="293">
        <f t="shared" si="9"/>
        <v>0</v>
      </c>
      <c r="Q227" s="294" t="str">
        <f>'Unit Sales'!R235</f>
        <v/>
      </c>
      <c r="R227" s="294">
        <f>'Unit Sales'!N235</f>
        <v>0</v>
      </c>
    </row>
    <row r="228" spans="1:18" x14ac:dyDescent="0.3">
      <c r="A228" s="336" t="s">
        <v>1027</v>
      </c>
      <c r="B228" s="9">
        <f t="shared" si="11"/>
        <v>0</v>
      </c>
      <c r="C228" s="337" t="str">
        <f>IF('Unit Sales'!B236&lt;&gt;"",'Unit Sales'!B236,A228)</f>
        <v>227</v>
      </c>
      <c r="D228" s="9" t="str">
        <f>IF('Unit Sales'!D236&lt;&gt;"",'Unit Sales'!D236,"")</f>
        <v/>
      </c>
      <c r="E228" s="9" t="str">
        <f>IF('Unit Sales'!J236&lt;&gt;"",'Unit Sales'!J236,"")</f>
        <v/>
      </c>
      <c r="F228" s="9" t="str">
        <f>IF('Unit Sales'!G236&lt;&gt;"",'Unit Sales'!G236,"")</f>
        <v/>
      </c>
      <c r="G228" s="9" t="str">
        <f>IF('Unit Sales'!H236&lt;&gt;"",'Unit Sales'!H236,"")</f>
        <v/>
      </c>
      <c r="H228" s="9" t="str">
        <f>IF('Unit Sales'!C236&lt;&gt;"",'Unit Sales'!C236,"")</f>
        <v/>
      </c>
      <c r="I228" s="293" t="str">
        <f>IF('Unit Sales'!M236&lt;&gt;"",'Unit Sales'!M236,"")</f>
        <v/>
      </c>
      <c r="J228" s="9" t="str">
        <f>IF('Unit Sales'!I236&lt;&gt;"",'Unit Sales'!I236,"")</f>
        <v/>
      </c>
      <c r="K228" s="295"/>
      <c r="L228" s="295"/>
      <c r="M228" s="293">
        <f t="shared" si="10"/>
        <v>0</v>
      </c>
      <c r="N228" s="293">
        <f>IFERROR(I228*'Monthly cashflow'!$C$29*1.23,)</f>
        <v>0</v>
      </c>
      <c r="O228" s="293">
        <f>IFERROR(I228*'Monthly cashflow'!$C$30*1.23,)</f>
        <v>0</v>
      </c>
      <c r="P228" s="293">
        <f t="shared" si="9"/>
        <v>0</v>
      </c>
      <c r="Q228" s="294" t="str">
        <f>'Unit Sales'!R236</f>
        <v/>
      </c>
      <c r="R228" s="294">
        <f>'Unit Sales'!N236</f>
        <v>0</v>
      </c>
    </row>
    <row r="229" spans="1:18" x14ac:dyDescent="0.3">
      <c r="A229" s="336" t="s">
        <v>1028</v>
      </c>
      <c r="B229" s="9">
        <f t="shared" si="11"/>
        <v>0</v>
      </c>
      <c r="C229" s="337" t="str">
        <f>IF('Unit Sales'!B237&lt;&gt;"",'Unit Sales'!B237,A229)</f>
        <v>228</v>
      </c>
      <c r="D229" s="9" t="str">
        <f>IF('Unit Sales'!D237&lt;&gt;"",'Unit Sales'!D237,"")</f>
        <v/>
      </c>
      <c r="E229" s="9" t="str">
        <f>IF('Unit Sales'!J237&lt;&gt;"",'Unit Sales'!J237,"")</f>
        <v/>
      </c>
      <c r="F229" s="9" t="str">
        <f>IF('Unit Sales'!G237&lt;&gt;"",'Unit Sales'!G237,"")</f>
        <v/>
      </c>
      <c r="G229" s="9" t="str">
        <f>IF('Unit Sales'!H237&lt;&gt;"",'Unit Sales'!H237,"")</f>
        <v/>
      </c>
      <c r="H229" s="9" t="str">
        <f>IF('Unit Sales'!C237&lt;&gt;"",'Unit Sales'!C237,"")</f>
        <v/>
      </c>
      <c r="I229" s="293" t="str">
        <f>IF('Unit Sales'!M237&lt;&gt;"",'Unit Sales'!M237,"")</f>
        <v/>
      </c>
      <c r="J229" s="9" t="str">
        <f>IF('Unit Sales'!I237&lt;&gt;"",'Unit Sales'!I237,"")</f>
        <v/>
      </c>
      <c r="K229" s="295"/>
      <c r="L229" s="295"/>
      <c r="M229" s="293">
        <f t="shared" si="10"/>
        <v>0</v>
      </c>
      <c r="N229" s="293">
        <f>IFERROR(I229*'Monthly cashflow'!$C$29*1.23,)</f>
        <v>0</v>
      </c>
      <c r="O229" s="293">
        <f>IFERROR(I229*'Monthly cashflow'!$C$30*1.23,)</f>
        <v>0</v>
      </c>
      <c r="P229" s="293">
        <f t="shared" si="9"/>
        <v>0</v>
      </c>
      <c r="Q229" s="294" t="str">
        <f>'Unit Sales'!R237</f>
        <v/>
      </c>
      <c r="R229" s="294">
        <f>'Unit Sales'!N237</f>
        <v>0</v>
      </c>
    </row>
    <row r="230" spans="1:18" x14ac:dyDescent="0.3">
      <c r="A230" s="336" t="s">
        <v>1029</v>
      </c>
      <c r="B230" s="9">
        <f t="shared" si="11"/>
        <v>0</v>
      </c>
      <c r="C230" s="337" t="str">
        <f>IF('Unit Sales'!B238&lt;&gt;"",'Unit Sales'!B238,A230)</f>
        <v>229</v>
      </c>
      <c r="D230" s="9" t="str">
        <f>IF('Unit Sales'!D238&lt;&gt;"",'Unit Sales'!D238,"")</f>
        <v/>
      </c>
      <c r="E230" s="9" t="str">
        <f>IF('Unit Sales'!J238&lt;&gt;"",'Unit Sales'!J238,"")</f>
        <v/>
      </c>
      <c r="F230" s="9" t="str">
        <f>IF('Unit Sales'!G238&lt;&gt;"",'Unit Sales'!G238,"")</f>
        <v/>
      </c>
      <c r="G230" s="9" t="str">
        <f>IF('Unit Sales'!H238&lt;&gt;"",'Unit Sales'!H238,"")</f>
        <v/>
      </c>
      <c r="H230" s="9" t="str">
        <f>IF('Unit Sales'!C238&lt;&gt;"",'Unit Sales'!C238,"")</f>
        <v/>
      </c>
      <c r="I230" s="293" t="str">
        <f>IF('Unit Sales'!M238&lt;&gt;"",'Unit Sales'!M238,"")</f>
        <v/>
      </c>
      <c r="J230" s="9" t="str">
        <f>IF('Unit Sales'!I238&lt;&gt;"",'Unit Sales'!I238,"")</f>
        <v/>
      </c>
      <c r="K230" s="295"/>
      <c r="L230" s="295"/>
      <c r="M230" s="293">
        <f t="shared" si="10"/>
        <v>0</v>
      </c>
      <c r="N230" s="293">
        <f>IFERROR(I230*'Monthly cashflow'!$C$29*1.23,)</f>
        <v>0</v>
      </c>
      <c r="O230" s="293">
        <f>IFERROR(I230*'Monthly cashflow'!$C$30*1.23,)</f>
        <v>0</v>
      </c>
      <c r="P230" s="293">
        <f t="shared" si="9"/>
        <v>0</v>
      </c>
      <c r="Q230" s="294" t="str">
        <f>'Unit Sales'!R238</f>
        <v/>
      </c>
      <c r="R230" s="294">
        <f>'Unit Sales'!N238</f>
        <v>0</v>
      </c>
    </row>
    <row r="231" spans="1:18" x14ac:dyDescent="0.3">
      <c r="A231" s="336" t="s">
        <v>1030</v>
      </c>
      <c r="B231" s="9">
        <f t="shared" si="11"/>
        <v>0</v>
      </c>
      <c r="C231" s="337" t="str">
        <f>IF('Unit Sales'!B239&lt;&gt;"",'Unit Sales'!B239,A231)</f>
        <v>230</v>
      </c>
      <c r="D231" s="9" t="str">
        <f>IF('Unit Sales'!D239&lt;&gt;"",'Unit Sales'!D239,"")</f>
        <v/>
      </c>
      <c r="E231" s="9" t="str">
        <f>IF('Unit Sales'!J239&lt;&gt;"",'Unit Sales'!J239,"")</f>
        <v/>
      </c>
      <c r="F231" s="9" t="str">
        <f>IF('Unit Sales'!G239&lt;&gt;"",'Unit Sales'!G239,"")</f>
        <v/>
      </c>
      <c r="G231" s="9" t="str">
        <f>IF('Unit Sales'!H239&lt;&gt;"",'Unit Sales'!H239,"")</f>
        <v/>
      </c>
      <c r="H231" s="9" t="str">
        <f>IF('Unit Sales'!C239&lt;&gt;"",'Unit Sales'!C239,"")</f>
        <v/>
      </c>
      <c r="I231" s="293" t="str">
        <f>IF('Unit Sales'!M239&lt;&gt;"",'Unit Sales'!M239,"")</f>
        <v/>
      </c>
      <c r="J231" s="9" t="str">
        <f>IF('Unit Sales'!I239&lt;&gt;"",'Unit Sales'!I239,"")</f>
        <v/>
      </c>
      <c r="K231" s="295"/>
      <c r="L231" s="295"/>
      <c r="M231" s="293">
        <f t="shared" si="10"/>
        <v>0</v>
      </c>
      <c r="N231" s="293">
        <f>IFERROR(I231*'Monthly cashflow'!$C$29*1.23,)</f>
        <v>0</v>
      </c>
      <c r="O231" s="293">
        <f>IFERROR(I231*'Monthly cashflow'!$C$30*1.23,)</f>
        <v>0</v>
      </c>
      <c r="P231" s="293">
        <f t="shared" si="9"/>
        <v>0</v>
      </c>
      <c r="Q231" s="294" t="str">
        <f>'Unit Sales'!R239</f>
        <v/>
      </c>
      <c r="R231" s="294">
        <f>'Unit Sales'!N239</f>
        <v>0</v>
      </c>
    </row>
    <row r="232" spans="1:18" x14ac:dyDescent="0.3">
      <c r="A232" s="336" t="s">
        <v>1031</v>
      </c>
      <c r="B232" s="9">
        <f t="shared" si="11"/>
        <v>0</v>
      </c>
      <c r="C232" s="337" t="str">
        <f>IF('Unit Sales'!B240&lt;&gt;"",'Unit Sales'!B240,A232)</f>
        <v>231</v>
      </c>
      <c r="D232" s="9" t="str">
        <f>IF('Unit Sales'!D240&lt;&gt;"",'Unit Sales'!D240,"")</f>
        <v/>
      </c>
      <c r="E232" s="9" t="str">
        <f>IF('Unit Sales'!J240&lt;&gt;"",'Unit Sales'!J240,"")</f>
        <v/>
      </c>
      <c r="F232" s="9" t="str">
        <f>IF('Unit Sales'!G240&lt;&gt;"",'Unit Sales'!G240,"")</f>
        <v/>
      </c>
      <c r="G232" s="9" t="str">
        <f>IF('Unit Sales'!H240&lt;&gt;"",'Unit Sales'!H240,"")</f>
        <v/>
      </c>
      <c r="H232" s="9" t="str">
        <f>IF('Unit Sales'!C240&lt;&gt;"",'Unit Sales'!C240,"")</f>
        <v/>
      </c>
      <c r="I232" s="293" t="str">
        <f>IF('Unit Sales'!M240&lt;&gt;"",'Unit Sales'!M240,"")</f>
        <v/>
      </c>
      <c r="J232" s="9" t="str">
        <f>IF('Unit Sales'!I240&lt;&gt;"",'Unit Sales'!I240,"")</f>
        <v/>
      </c>
      <c r="K232" s="295"/>
      <c r="L232" s="295"/>
      <c r="M232" s="293">
        <f t="shared" si="10"/>
        <v>0</v>
      </c>
      <c r="N232" s="293">
        <f>IFERROR(I232*'Monthly cashflow'!$C$29*1.23,)</f>
        <v>0</v>
      </c>
      <c r="O232" s="293">
        <f>IFERROR(I232*'Monthly cashflow'!$C$30*1.23,)</f>
        <v>0</v>
      </c>
      <c r="P232" s="293">
        <f t="shared" si="9"/>
        <v>0</v>
      </c>
      <c r="Q232" s="294" t="str">
        <f>'Unit Sales'!R240</f>
        <v/>
      </c>
      <c r="R232" s="294">
        <f>'Unit Sales'!N240</f>
        <v>0</v>
      </c>
    </row>
    <row r="233" spans="1:18" x14ac:dyDescent="0.3">
      <c r="A233" s="336" t="s">
        <v>1032</v>
      </c>
      <c r="B233" s="9">
        <f t="shared" si="11"/>
        <v>0</v>
      </c>
      <c r="C233" s="337" t="str">
        <f>IF('Unit Sales'!B241&lt;&gt;"",'Unit Sales'!B241,A233)</f>
        <v>232</v>
      </c>
      <c r="D233" s="9" t="str">
        <f>IF('Unit Sales'!D241&lt;&gt;"",'Unit Sales'!D241,"")</f>
        <v/>
      </c>
      <c r="E233" s="9" t="str">
        <f>IF('Unit Sales'!J241&lt;&gt;"",'Unit Sales'!J241,"")</f>
        <v/>
      </c>
      <c r="F233" s="9" t="str">
        <f>IF('Unit Sales'!G241&lt;&gt;"",'Unit Sales'!G241,"")</f>
        <v/>
      </c>
      <c r="G233" s="9" t="str">
        <f>IF('Unit Sales'!H241&lt;&gt;"",'Unit Sales'!H241,"")</f>
        <v/>
      </c>
      <c r="H233" s="9" t="str">
        <f>IF('Unit Sales'!C241&lt;&gt;"",'Unit Sales'!C241,"")</f>
        <v/>
      </c>
      <c r="I233" s="293" t="str">
        <f>IF('Unit Sales'!M241&lt;&gt;"",'Unit Sales'!M241,"")</f>
        <v/>
      </c>
      <c r="J233" s="9" t="str">
        <f>IF('Unit Sales'!I241&lt;&gt;"",'Unit Sales'!I241,"")</f>
        <v/>
      </c>
      <c r="K233" s="295"/>
      <c r="L233" s="295"/>
      <c r="M233" s="293">
        <f t="shared" si="10"/>
        <v>0</v>
      </c>
      <c r="N233" s="293">
        <f>IFERROR(I233*'Monthly cashflow'!$C$29*1.23,)</f>
        <v>0</v>
      </c>
      <c r="O233" s="293">
        <f>IFERROR(I233*'Monthly cashflow'!$C$30*1.23,)</f>
        <v>0</v>
      </c>
      <c r="P233" s="293">
        <f t="shared" si="9"/>
        <v>0</v>
      </c>
      <c r="Q233" s="294" t="str">
        <f>'Unit Sales'!R241</f>
        <v/>
      </c>
      <c r="R233" s="294">
        <f>'Unit Sales'!N241</f>
        <v>0</v>
      </c>
    </row>
    <row r="234" spans="1:18" x14ac:dyDescent="0.3">
      <c r="A234" s="336" t="s">
        <v>1033</v>
      </c>
      <c r="B234" s="9">
        <f t="shared" si="11"/>
        <v>0</v>
      </c>
      <c r="C234" s="337" t="str">
        <f>IF('Unit Sales'!B242&lt;&gt;"",'Unit Sales'!B242,A234)</f>
        <v>233</v>
      </c>
      <c r="D234" s="9" t="str">
        <f>IF('Unit Sales'!D242&lt;&gt;"",'Unit Sales'!D242,"")</f>
        <v/>
      </c>
      <c r="E234" s="9" t="str">
        <f>IF('Unit Sales'!J242&lt;&gt;"",'Unit Sales'!J242,"")</f>
        <v/>
      </c>
      <c r="F234" s="9" t="str">
        <f>IF('Unit Sales'!G242&lt;&gt;"",'Unit Sales'!G242,"")</f>
        <v/>
      </c>
      <c r="G234" s="9" t="str">
        <f>IF('Unit Sales'!H242&lt;&gt;"",'Unit Sales'!H242,"")</f>
        <v/>
      </c>
      <c r="H234" s="9" t="str">
        <f>IF('Unit Sales'!C242&lt;&gt;"",'Unit Sales'!C242,"")</f>
        <v/>
      </c>
      <c r="I234" s="293" t="str">
        <f>IF('Unit Sales'!M242&lt;&gt;"",'Unit Sales'!M242,"")</f>
        <v/>
      </c>
      <c r="J234" s="9" t="str">
        <f>IF('Unit Sales'!I242&lt;&gt;"",'Unit Sales'!I242,"")</f>
        <v/>
      </c>
      <c r="K234" s="295"/>
      <c r="L234" s="295"/>
      <c r="M234" s="293">
        <f t="shared" si="10"/>
        <v>0</v>
      </c>
      <c r="N234" s="293">
        <f>IFERROR(I234*'Monthly cashflow'!$C$29*1.23,)</f>
        <v>0</v>
      </c>
      <c r="O234" s="293">
        <f>IFERROR(I234*'Monthly cashflow'!$C$30*1.23,)</f>
        <v>0</v>
      </c>
      <c r="P234" s="293">
        <f t="shared" si="9"/>
        <v>0</v>
      </c>
      <c r="Q234" s="294" t="str">
        <f>'Unit Sales'!R242</f>
        <v/>
      </c>
      <c r="R234" s="294">
        <f>'Unit Sales'!N242</f>
        <v>0</v>
      </c>
    </row>
    <row r="235" spans="1:18" x14ac:dyDescent="0.3">
      <c r="A235" s="336" t="s">
        <v>1034</v>
      </c>
      <c r="B235" s="9">
        <f t="shared" si="11"/>
        <v>0</v>
      </c>
      <c r="C235" s="337" t="str">
        <f>IF('Unit Sales'!B243&lt;&gt;"",'Unit Sales'!B243,A235)</f>
        <v>234</v>
      </c>
      <c r="D235" s="9" t="str">
        <f>IF('Unit Sales'!D243&lt;&gt;"",'Unit Sales'!D243,"")</f>
        <v/>
      </c>
      <c r="E235" s="9" t="str">
        <f>IF('Unit Sales'!J243&lt;&gt;"",'Unit Sales'!J243,"")</f>
        <v/>
      </c>
      <c r="F235" s="9" t="str">
        <f>IF('Unit Sales'!G243&lt;&gt;"",'Unit Sales'!G243,"")</f>
        <v/>
      </c>
      <c r="G235" s="9" t="str">
        <f>IF('Unit Sales'!H243&lt;&gt;"",'Unit Sales'!H243,"")</f>
        <v/>
      </c>
      <c r="H235" s="9" t="str">
        <f>IF('Unit Sales'!C243&lt;&gt;"",'Unit Sales'!C243,"")</f>
        <v/>
      </c>
      <c r="I235" s="293" t="str">
        <f>IF('Unit Sales'!M243&lt;&gt;"",'Unit Sales'!M243,"")</f>
        <v/>
      </c>
      <c r="J235" s="9" t="str">
        <f>IF('Unit Sales'!I243&lt;&gt;"",'Unit Sales'!I243,"")</f>
        <v/>
      </c>
      <c r="K235" s="295"/>
      <c r="L235" s="295"/>
      <c r="M235" s="293">
        <f t="shared" si="10"/>
        <v>0</v>
      </c>
      <c r="N235" s="293">
        <f>IFERROR(I235*'Monthly cashflow'!$C$29*1.23,)</f>
        <v>0</v>
      </c>
      <c r="O235" s="293">
        <f>IFERROR(I235*'Monthly cashflow'!$C$30*1.23,)</f>
        <v>0</v>
      </c>
      <c r="P235" s="293">
        <f t="shared" si="9"/>
        <v>0</v>
      </c>
      <c r="Q235" s="294" t="str">
        <f>'Unit Sales'!R243</f>
        <v/>
      </c>
      <c r="R235" s="294">
        <f>'Unit Sales'!N243</f>
        <v>0</v>
      </c>
    </row>
    <row r="236" spans="1:18" x14ac:dyDescent="0.3">
      <c r="A236" s="336" t="s">
        <v>1035</v>
      </c>
      <c r="B236" s="9">
        <f t="shared" si="11"/>
        <v>0</v>
      </c>
      <c r="C236" s="337" t="str">
        <f>IF('Unit Sales'!B244&lt;&gt;"",'Unit Sales'!B244,A236)</f>
        <v>235</v>
      </c>
      <c r="D236" s="9" t="str">
        <f>IF('Unit Sales'!D244&lt;&gt;"",'Unit Sales'!D244,"")</f>
        <v/>
      </c>
      <c r="E236" s="9" t="str">
        <f>IF('Unit Sales'!J244&lt;&gt;"",'Unit Sales'!J244,"")</f>
        <v/>
      </c>
      <c r="F236" s="9" t="str">
        <f>IF('Unit Sales'!G244&lt;&gt;"",'Unit Sales'!G244,"")</f>
        <v/>
      </c>
      <c r="G236" s="9" t="str">
        <f>IF('Unit Sales'!H244&lt;&gt;"",'Unit Sales'!H244,"")</f>
        <v/>
      </c>
      <c r="H236" s="9" t="str">
        <f>IF('Unit Sales'!C244&lt;&gt;"",'Unit Sales'!C244,"")</f>
        <v/>
      </c>
      <c r="I236" s="293" t="str">
        <f>IF('Unit Sales'!M244&lt;&gt;"",'Unit Sales'!M244,"")</f>
        <v/>
      </c>
      <c r="J236" s="9" t="str">
        <f>IF('Unit Sales'!I244&lt;&gt;"",'Unit Sales'!I244,"")</f>
        <v/>
      </c>
      <c r="K236" s="295"/>
      <c r="L236" s="295"/>
      <c r="M236" s="293">
        <f t="shared" si="10"/>
        <v>0</v>
      </c>
      <c r="N236" s="293">
        <f>IFERROR(I236*'Monthly cashflow'!$C$29*1.23,)</f>
        <v>0</v>
      </c>
      <c r="O236" s="293">
        <f>IFERROR(I236*'Monthly cashflow'!$C$30*1.23,)</f>
        <v>0</v>
      </c>
      <c r="P236" s="293">
        <f t="shared" si="9"/>
        <v>0</v>
      </c>
      <c r="Q236" s="294" t="str">
        <f>'Unit Sales'!R244</f>
        <v/>
      </c>
      <c r="R236" s="294">
        <f>'Unit Sales'!N244</f>
        <v>0</v>
      </c>
    </row>
    <row r="237" spans="1:18" x14ac:dyDescent="0.3">
      <c r="A237" s="336" t="s">
        <v>1036</v>
      </c>
      <c r="B237" s="9">
        <f t="shared" si="11"/>
        <v>0</v>
      </c>
      <c r="C237" s="337" t="str">
        <f>IF('Unit Sales'!B245&lt;&gt;"",'Unit Sales'!B245,A237)</f>
        <v>236</v>
      </c>
      <c r="D237" s="9" t="str">
        <f>IF('Unit Sales'!D245&lt;&gt;"",'Unit Sales'!D245,"")</f>
        <v/>
      </c>
      <c r="E237" s="9" t="str">
        <f>IF('Unit Sales'!J245&lt;&gt;"",'Unit Sales'!J245,"")</f>
        <v/>
      </c>
      <c r="F237" s="9" t="str">
        <f>IF('Unit Sales'!G245&lt;&gt;"",'Unit Sales'!G245,"")</f>
        <v/>
      </c>
      <c r="G237" s="9" t="str">
        <f>IF('Unit Sales'!H245&lt;&gt;"",'Unit Sales'!H245,"")</f>
        <v/>
      </c>
      <c r="H237" s="9" t="str">
        <f>IF('Unit Sales'!C245&lt;&gt;"",'Unit Sales'!C245,"")</f>
        <v/>
      </c>
      <c r="I237" s="293" t="str">
        <f>IF('Unit Sales'!M245&lt;&gt;"",'Unit Sales'!M245,"")</f>
        <v/>
      </c>
      <c r="J237" s="9" t="str">
        <f>IF('Unit Sales'!I245&lt;&gt;"",'Unit Sales'!I245,"")</f>
        <v/>
      </c>
      <c r="K237" s="295"/>
      <c r="L237" s="295"/>
      <c r="M237" s="293">
        <f t="shared" si="10"/>
        <v>0</v>
      </c>
      <c r="N237" s="293">
        <f>IFERROR(I237*'Monthly cashflow'!$C$29*1.23,)</f>
        <v>0</v>
      </c>
      <c r="O237" s="293">
        <f>IFERROR(I237*'Monthly cashflow'!$C$30*1.23,)</f>
        <v>0</v>
      </c>
      <c r="P237" s="293">
        <f t="shared" si="9"/>
        <v>0</v>
      </c>
      <c r="Q237" s="294" t="str">
        <f>'Unit Sales'!R245</f>
        <v/>
      </c>
      <c r="R237" s="294">
        <f>'Unit Sales'!N245</f>
        <v>0</v>
      </c>
    </row>
    <row r="238" spans="1:18" x14ac:dyDescent="0.3">
      <c r="A238" s="336" t="s">
        <v>1037</v>
      </c>
      <c r="B238" s="9">
        <f t="shared" si="11"/>
        <v>0</v>
      </c>
      <c r="C238" s="337" t="str">
        <f>IF('Unit Sales'!B246&lt;&gt;"",'Unit Sales'!B246,A238)</f>
        <v>237</v>
      </c>
      <c r="D238" s="9" t="str">
        <f>IF('Unit Sales'!D246&lt;&gt;"",'Unit Sales'!D246,"")</f>
        <v/>
      </c>
      <c r="E238" s="9" t="str">
        <f>IF('Unit Sales'!J246&lt;&gt;"",'Unit Sales'!J246,"")</f>
        <v/>
      </c>
      <c r="F238" s="9" t="str">
        <f>IF('Unit Sales'!G246&lt;&gt;"",'Unit Sales'!G246,"")</f>
        <v/>
      </c>
      <c r="G238" s="9" t="str">
        <f>IF('Unit Sales'!H246&lt;&gt;"",'Unit Sales'!H246,"")</f>
        <v/>
      </c>
      <c r="H238" s="9" t="str">
        <f>IF('Unit Sales'!C246&lt;&gt;"",'Unit Sales'!C246,"")</f>
        <v/>
      </c>
      <c r="I238" s="293" t="str">
        <f>IF('Unit Sales'!M246&lt;&gt;"",'Unit Sales'!M246,"")</f>
        <v/>
      </c>
      <c r="J238" s="9" t="str">
        <f>IF('Unit Sales'!I246&lt;&gt;"",'Unit Sales'!I246,"")</f>
        <v/>
      </c>
      <c r="K238" s="295"/>
      <c r="L238" s="295"/>
      <c r="M238" s="293">
        <f t="shared" si="10"/>
        <v>0</v>
      </c>
      <c r="N238" s="293">
        <f>IFERROR(I238*'Monthly cashflow'!$C$29*1.23,)</f>
        <v>0</v>
      </c>
      <c r="O238" s="293">
        <f>IFERROR(I238*'Monthly cashflow'!$C$30*1.23,)</f>
        <v>0</v>
      </c>
      <c r="P238" s="293">
        <f t="shared" si="9"/>
        <v>0</v>
      </c>
      <c r="Q238" s="294" t="str">
        <f>'Unit Sales'!R246</f>
        <v/>
      </c>
      <c r="R238" s="294">
        <f>'Unit Sales'!N246</f>
        <v>0</v>
      </c>
    </row>
    <row r="239" spans="1:18" x14ac:dyDescent="0.3">
      <c r="A239" s="336" t="s">
        <v>1038</v>
      </c>
      <c r="B239" s="9">
        <f t="shared" si="11"/>
        <v>0</v>
      </c>
      <c r="C239" s="337" t="str">
        <f>IF('Unit Sales'!B247&lt;&gt;"",'Unit Sales'!B247,A239)</f>
        <v>238</v>
      </c>
      <c r="D239" s="9" t="str">
        <f>IF('Unit Sales'!D247&lt;&gt;"",'Unit Sales'!D247,"")</f>
        <v/>
      </c>
      <c r="E239" s="9" t="str">
        <f>IF('Unit Sales'!J247&lt;&gt;"",'Unit Sales'!J247,"")</f>
        <v/>
      </c>
      <c r="F239" s="9" t="str">
        <f>IF('Unit Sales'!G247&lt;&gt;"",'Unit Sales'!G247,"")</f>
        <v/>
      </c>
      <c r="G239" s="9" t="str">
        <f>IF('Unit Sales'!H247&lt;&gt;"",'Unit Sales'!H247,"")</f>
        <v/>
      </c>
      <c r="H239" s="9" t="str">
        <f>IF('Unit Sales'!C247&lt;&gt;"",'Unit Sales'!C247,"")</f>
        <v/>
      </c>
      <c r="I239" s="293" t="str">
        <f>IF('Unit Sales'!M247&lt;&gt;"",'Unit Sales'!M247,"")</f>
        <v/>
      </c>
      <c r="J239" s="9" t="str">
        <f>IF('Unit Sales'!I247&lt;&gt;"",'Unit Sales'!I247,"")</f>
        <v/>
      </c>
      <c r="K239" s="295"/>
      <c r="L239" s="295"/>
      <c r="M239" s="293">
        <f t="shared" si="10"/>
        <v>0</v>
      </c>
      <c r="N239" s="293">
        <f>IFERROR(I239*'Monthly cashflow'!$C$29*1.23,)</f>
        <v>0</v>
      </c>
      <c r="O239" s="293">
        <f>IFERROR(I239*'Monthly cashflow'!$C$30*1.23,)</f>
        <v>0</v>
      </c>
      <c r="P239" s="293">
        <f t="shared" si="9"/>
        <v>0</v>
      </c>
      <c r="Q239" s="294" t="str">
        <f>'Unit Sales'!R247</f>
        <v/>
      </c>
      <c r="R239" s="294">
        <f>'Unit Sales'!N247</f>
        <v>0</v>
      </c>
    </row>
    <row r="240" spans="1:18" x14ac:dyDescent="0.3">
      <c r="A240" s="336" t="s">
        <v>1039</v>
      </c>
      <c r="B240" s="9">
        <f t="shared" si="11"/>
        <v>0</v>
      </c>
      <c r="C240" s="337" t="str">
        <f>IF('Unit Sales'!B248&lt;&gt;"",'Unit Sales'!B248,A240)</f>
        <v>239</v>
      </c>
      <c r="D240" s="9" t="str">
        <f>IF('Unit Sales'!D248&lt;&gt;"",'Unit Sales'!D248,"")</f>
        <v/>
      </c>
      <c r="E240" s="9" t="str">
        <f>IF('Unit Sales'!J248&lt;&gt;"",'Unit Sales'!J248,"")</f>
        <v/>
      </c>
      <c r="F240" s="9" t="str">
        <f>IF('Unit Sales'!G248&lt;&gt;"",'Unit Sales'!G248,"")</f>
        <v/>
      </c>
      <c r="G240" s="9" t="str">
        <f>IF('Unit Sales'!H248&lt;&gt;"",'Unit Sales'!H248,"")</f>
        <v/>
      </c>
      <c r="H240" s="9" t="str">
        <f>IF('Unit Sales'!C248&lt;&gt;"",'Unit Sales'!C248,"")</f>
        <v/>
      </c>
      <c r="I240" s="293" t="str">
        <f>IF('Unit Sales'!M248&lt;&gt;"",'Unit Sales'!M248,"")</f>
        <v/>
      </c>
      <c r="J240" s="9" t="str">
        <f>IF('Unit Sales'!I248&lt;&gt;"",'Unit Sales'!I248,"")</f>
        <v/>
      </c>
      <c r="K240" s="295"/>
      <c r="L240" s="295"/>
      <c r="M240" s="293">
        <f t="shared" si="10"/>
        <v>0</v>
      </c>
      <c r="N240" s="293">
        <f>IFERROR(I240*'Monthly cashflow'!$C$29*1.23,)</f>
        <v>0</v>
      </c>
      <c r="O240" s="293">
        <f>IFERROR(I240*'Monthly cashflow'!$C$30*1.23,)</f>
        <v>0</v>
      </c>
      <c r="P240" s="293">
        <f t="shared" si="9"/>
        <v>0</v>
      </c>
      <c r="Q240" s="294" t="str">
        <f>'Unit Sales'!R248</f>
        <v/>
      </c>
      <c r="R240" s="294">
        <f>'Unit Sales'!N248</f>
        <v>0</v>
      </c>
    </row>
    <row r="241" spans="1:18" x14ac:dyDescent="0.3">
      <c r="A241" s="336" t="s">
        <v>1040</v>
      </c>
      <c r="B241" s="9">
        <f t="shared" si="11"/>
        <v>0</v>
      </c>
      <c r="C241" s="337" t="str">
        <f>IF('Unit Sales'!B249&lt;&gt;"",'Unit Sales'!B249,A241)</f>
        <v>240</v>
      </c>
      <c r="D241" s="9" t="str">
        <f>IF('Unit Sales'!D249&lt;&gt;"",'Unit Sales'!D249,"")</f>
        <v/>
      </c>
      <c r="E241" s="9" t="str">
        <f>IF('Unit Sales'!J249&lt;&gt;"",'Unit Sales'!J249,"")</f>
        <v/>
      </c>
      <c r="F241" s="9" t="str">
        <f>IF('Unit Sales'!G249&lt;&gt;"",'Unit Sales'!G249,"")</f>
        <v/>
      </c>
      <c r="G241" s="9" t="str">
        <f>IF('Unit Sales'!H249&lt;&gt;"",'Unit Sales'!H249,"")</f>
        <v/>
      </c>
      <c r="H241" s="9" t="str">
        <f>IF('Unit Sales'!C249&lt;&gt;"",'Unit Sales'!C249,"")</f>
        <v/>
      </c>
      <c r="I241" s="293" t="str">
        <f>IF('Unit Sales'!M249&lt;&gt;"",'Unit Sales'!M249,"")</f>
        <v/>
      </c>
      <c r="J241" s="9" t="str">
        <f>IF('Unit Sales'!I249&lt;&gt;"",'Unit Sales'!I249,"")</f>
        <v/>
      </c>
      <c r="K241" s="295"/>
      <c r="L241" s="295"/>
      <c r="M241" s="293">
        <f t="shared" si="10"/>
        <v>0</v>
      </c>
      <c r="N241" s="293">
        <f>IFERROR(I241*'Monthly cashflow'!$C$29*1.23,)</f>
        <v>0</v>
      </c>
      <c r="O241" s="293">
        <f>IFERROR(I241*'Monthly cashflow'!$C$30*1.23,)</f>
        <v>0</v>
      </c>
      <c r="P241" s="293">
        <f t="shared" si="9"/>
        <v>0</v>
      </c>
      <c r="Q241" s="294" t="str">
        <f>'Unit Sales'!R249</f>
        <v/>
      </c>
      <c r="R241" s="294">
        <f>'Unit Sales'!N249</f>
        <v>0</v>
      </c>
    </row>
    <row r="242" spans="1:18" x14ac:dyDescent="0.3">
      <c r="A242" s="336" t="s">
        <v>1041</v>
      </c>
      <c r="B242" s="9">
        <f t="shared" si="11"/>
        <v>0</v>
      </c>
      <c r="C242" s="337" t="str">
        <f>IF('Unit Sales'!B250&lt;&gt;"",'Unit Sales'!B250,A242)</f>
        <v>241</v>
      </c>
      <c r="D242" s="9" t="str">
        <f>IF('Unit Sales'!D250&lt;&gt;"",'Unit Sales'!D250,"")</f>
        <v/>
      </c>
      <c r="E242" s="9" t="str">
        <f>IF('Unit Sales'!J250&lt;&gt;"",'Unit Sales'!J250,"")</f>
        <v/>
      </c>
      <c r="F242" s="9" t="str">
        <f>IF('Unit Sales'!G250&lt;&gt;"",'Unit Sales'!G250,"")</f>
        <v/>
      </c>
      <c r="G242" s="9" t="str">
        <f>IF('Unit Sales'!H250&lt;&gt;"",'Unit Sales'!H250,"")</f>
        <v/>
      </c>
      <c r="H242" s="9" t="str">
        <f>IF('Unit Sales'!C250&lt;&gt;"",'Unit Sales'!C250,"")</f>
        <v/>
      </c>
      <c r="I242" s="293" t="str">
        <f>IF('Unit Sales'!M250&lt;&gt;"",'Unit Sales'!M250,"")</f>
        <v/>
      </c>
      <c r="J242" s="9" t="str">
        <f>IF('Unit Sales'!I250&lt;&gt;"",'Unit Sales'!I250,"")</f>
        <v/>
      </c>
      <c r="K242" s="295"/>
      <c r="L242" s="295"/>
      <c r="M242" s="293">
        <f t="shared" si="10"/>
        <v>0</v>
      </c>
      <c r="N242" s="293">
        <f>IFERROR(I242*'Monthly cashflow'!$C$29*1.23,)</f>
        <v>0</v>
      </c>
      <c r="O242" s="293">
        <f>IFERROR(I242*'Monthly cashflow'!$C$30*1.23,)</f>
        <v>0</v>
      </c>
      <c r="P242" s="293">
        <f t="shared" si="9"/>
        <v>0</v>
      </c>
      <c r="Q242" s="294" t="str">
        <f>'Unit Sales'!R250</f>
        <v/>
      </c>
      <c r="R242" s="294">
        <f>'Unit Sales'!N250</f>
        <v>0</v>
      </c>
    </row>
    <row r="243" spans="1:18" x14ac:dyDescent="0.3">
      <c r="A243" s="336" t="s">
        <v>1042</v>
      </c>
      <c r="B243" s="9">
        <f t="shared" si="11"/>
        <v>0</v>
      </c>
      <c r="C243" s="337" t="str">
        <f>IF('Unit Sales'!B251&lt;&gt;"",'Unit Sales'!B251,A243)</f>
        <v>242</v>
      </c>
      <c r="D243" s="9" t="str">
        <f>IF('Unit Sales'!D251&lt;&gt;"",'Unit Sales'!D251,"")</f>
        <v/>
      </c>
      <c r="E243" s="9" t="str">
        <f>IF('Unit Sales'!J251&lt;&gt;"",'Unit Sales'!J251,"")</f>
        <v/>
      </c>
      <c r="F243" s="9" t="str">
        <f>IF('Unit Sales'!G251&lt;&gt;"",'Unit Sales'!G251,"")</f>
        <v/>
      </c>
      <c r="G243" s="9" t="str">
        <f>IF('Unit Sales'!H251&lt;&gt;"",'Unit Sales'!H251,"")</f>
        <v/>
      </c>
      <c r="H243" s="9" t="str">
        <f>IF('Unit Sales'!C251&lt;&gt;"",'Unit Sales'!C251,"")</f>
        <v/>
      </c>
      <c r="I243" s="293" t="str">
        <f>IF('Unit Sales'!M251&lt;&gt;"",'Unit Sales'!M251,"")</f>
        <v/>
      </c>
      <c r="J243" s="9" t="str">
        <f>IF('Unit Sales'!I251&lt;&gt;"",'Unit Sales'!I251,"")</f>
        <v/>
      </c>
      <c r="K243" s="295"/>
      <c r="L243" s="295"/>
      <c r="M243" s="293">
        <f t="shared" si="10"/>
        <v>0</v>
      </c>
      <c r="N243" s="293">
        <f>IFERROR(I243*'Monthly cashflow'!$C$29*1.23,)</f>
        <v>0</v>
      </c>
      <c r="O243" s="293">
        <f>IFERROR(I243*'Monthly cashflow'!$C$30*1.23,)</f>
        <v>0</v>
      </c>
      <c r="P243" s="293">
        <f t="shared" si="9"/>
        <v>0</v>
      </c>
      <c r="Q243" s="294" t="str">
        <f>'Unit Sales'!R251</f>
        <v/>
      </c>
      <c r="R243" s="294">
        <f>'Unit Sales'!N251</f>
        <v>0</v>
      </c>
    </row>
    <row r="244" spans="1:18" x14ac:dyDescent="0.3">
      <c r="A244" s="336" t="s">
        <v>1043</v>
      </c>
      <c r="B244" s="9">
        <f t="shared" si="11"/>
        <v>0</v>
      </c>
      <c r="C244" s="337" t="str">
        <f>IF('Unit Sales'!B252&lt;&gt;"",'Unit Sales'!B252,A244)</f>
        <v>243</v>
      </c>
      <c r="D244" s="9" t="str">
        <f>IF('Unit Sales'!D252&lt;&gt;"",'Unit Sales'!D252,"")</f>
        <v/>
      </c>
      <c r="E244" s="9" t="str">
        <f>IF('Unit Sales'!J252&lt;&gt;"",'Unit Sales'!J252,"")</f>
        <v/>
      </c>
      <c r="F244" s="9" t="str">
        <f>IF('Unit Sales'!G252&lt;&gt;"",'Unit Sales'!G252,"")</f>
        <v/>
      </c>
      <c r="G244" s="9" t="str">
        <f>IF('Unit Sales'!H252&lt;&gt;"",'Unit Sales'!H252,"")</f>
        <v/>
      </c>
      <c r="H244" s="9" t="str">
        <f>IF('Unit Sales'!C252&lt;&gt;"",'Unit Sales'!C252,"")</f>
        <v/>
      </c>
      <c r="I244" s="293" t="str">
        <f>IF('Unit Sales'!M252&lt;&gt;"",'Unit Sales'!M252,"")</f>
        <v/>
      </c>
      <c r="J244" s="9" t="str">
        <f>IF('Unit Sales'!I252&lt;&gt;"",'Unit Sales'!I252,"")</f>
        <v/>
      </c>
      <c r="K244" s="295"/>
      <c r="L244" s="295"/>
      <c r="M244" s="293">
        <f t="shared" si="10"/>
        <v>0</v>
      </c>
      <c r="N244" s="293">
        <f>IFERROR(I244*'Monthly cashflow'!$C$29*1.23,)</f>
        <v>0</v>
      </c>
      <c r="O244" s="293">
        <f>IFERROR(I244*'Monthly cashflow'!$C$30*1.23,)</f>
        <v>0</v>
      </c>
      <c r="P244" s="293">
        <f t="shared" si="9"/>
        <v>0</v>
      </c>
      <c r="Q244" s="294" t="str">
        <f>'Unit Sales'!R252</f>
        <v/>
      </c>
      <c r="R244" s="294">
        <f>'Unit Sales'!N252</f>
        <v>0</v>
      </c>
    </row>
    <row r="245" spans="1:18" x14ac:dyDescent="0.3">
      <c r="A245" s="336" t="s">
        <v>1044</v>
      </c>
      <c r="B245" s="9">
        <f t="shared" si="11"/>
        <v>0</v>
      </c>
      <c r="C245" s="337" t="str">
        <f>IF('Unit Sales'!B253&lt;&gt;"",'Unit Sales'!B253,A245)</f>
        <v>244</v>
      </c>
      <c r="D245" s="9" t="str">
        <f>IF('Unit Sales'!D253&lt;&gt;"",'Unit Sales'!D253,"")</f>
        <v/>
      </c>
      <c r="E245" s="9" t="str">
        <f>IF('Unit Sales'!J253&lt;&gt;"",'Unit Sales'!J253,"")</f>
        <v/>
      </c>
      <c r="F245" s="9" t="str">
        <f>IF('Unit Sales'!G253&lt;&gt;"",'Unit Sales'!G253,"")</f>
        <v/>
      </c>
      <c r="G245" s="9" t="str">
        <f>IF('Unit Sales'!H253&lt;&gt;"",'Unit Sales'!H253,"")</f>
        <v/>
      </c>
      <c r="H245" s="9" t="str">
        <f>IF('Unit Sales'!C253&lt;&gt;"",'Unit Sales'!C253,"")</f>
        <v/>
      </c>
      <c r="I245" s="293" t="str">
        <f>IF('Unit Sales'!M253&lt;&gt;"",'Unit Sales'!M253,"")</f>
        <v/>
      </c>
      <c r="J245" s="9" t="str">
        <f>IF('Unit Sales'!I253&lt;&gt;"",'Unit Sales'!I253,"")</f>
        <v/>
      </c>
      <c r="K245" s="295"/>
      <c r="L245" s="295"/>
      <c r="M245" s="293">
        <f t="shared" si="10"/>
        <v>0</v>
      </c>
      <c r="N245" s="293">
        <f>IFERROR(I245*'Monthly cashflow'!$C$29*1.23,)</f>
        <v>0</v>
      </c>
      <c r="O245" s="293">
        <f>IFERROR(I245*'Monthly cashflow'!$C$30*1.23,)</f>
        <v>0</v>
      </c>
      <c r="P245" s="293">
        <f t="shared" si="9"/>
        <v>0</v>
      </c>
      <c r="Q245" s="294" t="str">
        <f>'Unit Sales'!R253</f>
        <v/>
      </c>
      <c r="R245" s="294">
        <f>'Unit Sales'!N253</f>
        <v>0</v>
      </c>
    </row>
    <row r="246" spans="1:18" x14ac:dyDescent="0.3">
      <c r="A246" s="336" t="s">
        <v>1045</v>
      </c>
      <c r="B246" s="9">
        <f t="shared" si="11"/>
        <v>0</v>
      </c>
      <c r="C246" s="337" t="str">
        <f>IF('Unit Sales'!B254&lt;&gt;"",'Unit Sales'!B254,A246)</f>
        <v>245</v>
      </c>
      <c r="D246" s="9" t="str">
        <f>IF('Unit Sales'!D254&lt;&gt;"",'Unit Sales'!D254,"")</f>
        <v/>
      </c>
      <c r="E246" s="9" t="str">
        <f>IF('Unit Sales'!J254&lt;&gt;"",'Unit Sales'!J254,"")</f>
        <v/>
      </c>
      <c r="F246" s="9" t="str">
        <f>IF('Unit Sales'!G254&lt;&gt;"",'Unit Sales'!G254,"")</f>
        <v/>
      </c>
      <c r="G246" s="9" t="str">
        <f>IF('Unit Sales'!H254&lt;&gt;"",'Unit Sales'!H254,"")</f>
        <v/>
      </c>
      <c r="H246" s="9" t="str">
        <f>IF('Unit Sales'!C254&lt;&gt;"",'Unit Sales'!C254,"")</f>
        <v/>
      </c>
      <c r="I246" s="293" t="str">
        <f>IF('Unit Sales'!M254&lt;&gt;"",'Unit Sales'!M254,"")</f>
        <v/>
      </c>
      <c r="J246" s="9" t="str">
        <f>IF('Unit Sales'!I254&lt;&gt;"",'Unit Sales'!I254,"")</f>
        <v/>
      </c>
      <c r="K246" s="295"/>
      <c r="L246" s="295"/>
      <c r="M246" s="293">
        <f t="shared" si="10"/>
        <v>0</v>
      </c>
      <c r="N246" s="293">
        <f>IFERROR(I246*'Monthly cashflow'!$C$29*1.23,)</f>
        <v>0</v>
      </c>
      <c r="O246" s="293">
        <f>IFERROR(I246*'Monthly cashflow'!$C$30*1.23,)</f>
        <v>0</v>
      </c>
      <c r="P246" s="293">
        <f t="shared" si="9"/>
        <v>0</v>
      </c>
      <c r="Q246" s="294" t="str">
        <f>'Unit Sales'!R254</f>
        <v/>
      </c>
      <c r="R246" s="294">
        <f>'Unit Sales'!N254</f>
        <v>0</v>
      </c>
    </row>
    <row r="247" spans="1:18" x14ac:dyDescent="0.3">
      <c r="A247" s="336" t="s">
        <v>1046</v>
      </c>
      <c r="B247" s="9">
        <f t="shared" si="11"/>
        <v>0</v>
      </c>
      <c r="C247" s="337" t="str">
        <f>IF('Unit Sales'!B255&lt;&gt;"",'Unit Sales'!B255,A247)</f>
        <v>246</v>
      </c>
      <c r="D247" s="9" t="str">
        <f>IF('Unit Sales'!D255&lt;&gt;"",'Unit Sales'!D255,"")</f>
        <v/>
      </c>
      <c r="E247" s="9" t="str">
        <f>IF('Unit Sales'!J255&lt;&gt;"",'Unit Sales'!J255,"")</f>
        <v/>
      </c>
      <c r="F247" s="9" t="str">
        <f>IF('Unit Sales'!G255&lt;&gt;"",'Unit Sales'!G255,"")</f>
        <v/>
      </c>
      <c r="G247" s="9" t="str">
        <f>IF('Unit Sales'!H255&lt;&gt;"",'Unit Sales'!H255,"")</f>
        <v/>
      </c>
      <c r="H247" s="9" t="str">
        <f>IF('Unit Sales'!C255&lt;&gt;"",'Unit Sales'!C255,"")</f>
        <v/>
      </c>
      <c r="I247" s="293" t="str">
        <f>IF('Unit Sales'!M255&lt;&gt;"",'Unit Sales'!M255,"")</f>
        <v/>
      </c>
      <c r="J247" s="9" t="str">
        <f>IF('Unit Sales'!I255&lt;&gt;"",'Unit Sales'!I255,"")</f>
        <v/>
      </c>
      <c r="K247" s="295"/>
      <c r="L247" s="295"/>
      <c r="M247" s="293">
        <f t="shared" si="10"/>
        <v>0</v>
      </c>
      <c r="N247" s="293">
        <f>IFERROR(I247*'Monthly cashflow'!$C$29*1.23,)</f>
        <v>0</v>
      </c>
      <c r="O247" s="293">
        <f>IFERROR(I247*'Monthly cashflow'!$C$30*1.23,)</f>
        <v>0</v>
      </c>
      <c r="P247" s="293">
        <f t="shared" si="9"/>
        <v>0</v>
      </c>
      <c r="Q247" s="294" t="str">
        <f>'Unit Sales'!R255</f>
        <v/>
      </c>
      <c r="R247" s="294">
        <f>'Unit Sales'!N255</f>
        <v>0</v>
      </c>
    </row>
    <row r="248" spans="1:18" x14ac:dyDescent="0.3">
      <c r="A248" s="336" t="s">
        <v>1047</v>
      </c>
      <c r="B248" s="9">
        <f t="shared" si="11"/>
        <v>0</v>
      </c>
      <c r="C248" s="337" t="str">
        <f>IF('Unit Sales'!B256&lt;&gt;"",'Unit Sales'!B256,A248)</f>
        <v>247</v>
      </c>
      <c r="D248" s="9" t="str">
        <f>IF('Unit Sales'!D256&lt;&gt;"",'Unit Sales'!D256,"")</f>
        <v/>
      </c>
      <c r="E248" s="9" t="str">
        <f>IF('Unit Sales'!J256&lt;&gt;"",'Unit Sales'!J256,"")</f>
        <v/>
      </c>
      <c r="F248" s="9" t="str">
        <f>IF('Unit Sales'!G256&lt;&gt;"",'Unit Sales'!G256,"")</f>
        <v/>
      </c>
      <c r="G248" s="9" t="str">
        <f>IF('Unit Sales'!H256&lt;&gt;"",'Unit Sales'!H256,"")</f>
        <v/>
      </c>
      <c r="H248" s="9" t="str">
        <f>IF('Unit Sales'!C256&lt;&gt;"",'Unit Sales'!C256,"")</f>
        <v/>
      </c>
      <c r="I248" s="293" t="str">
        <f>IF('Unit Sales'!M256&lt;&gt;"",'Unit Sales'!M256,"")</f>
        <v/>
      </c>
      <c r="J248" s="9" t="str">
        <f>IF('Unit Sales'!I256&lt;&gt;"",'Unit Sales'!I256,"")</f>
        <v/>
      </c>
      <c r="K248" s="295"/>
      <c r="L248" s="295"/>
      <c r="M248" s="293">
        <f t="shared" si="10"/>
        <v>0</v>
      </c>
      <c r="N248" s="293">
        <f>IFERROR(I248*'Monthly cashflow'!$C$29*1.23,)</f>
        <v>0</v>
      </c>
      <c r="O248" s="293">
        <f>IFERROR(I248*'Monthly cashflow'!$C$30*1.23,)</f>
        <v>0</v>
      </c>
      <c r="P248" s="293">
        <f t="shared" si="9"/>
        <v>0</v>
      </c>
      <c r="Q248" s="294" t="str">
        <f>'Unit Sales'!R256</f>
        <v/>
      </c>
      <c r="R248" s="294">
        <f>'Unit Sales'!N256</f>
        <v>0</v>
      </c>
    </row>
    <row r="249" spans="1:18" x14ac:dyDescent="0.3">
      <c r="A249" s="336" t="s">
        <v>1048</v>
      </c>
      <c r="B249" s="9">
        <f t="shared" si="11"/>
        <v>0</v>
      </c>
      <c r="C249" s="337" t="str">
        <f>IF('Unit Sales'!B257&lt;&gt;"",'Unit Sales'!B257,A249)</f>
        <v>248</v>
      </c>
      <c r="D249" s="9" t="str">
        <f>IF('Unit Sales'!D257&lt;&gt;"",'Unit Sales'!D257,"")</f>
        <v/>
      </c>
      <c r="E249" s="9" t="str">
        <f>IF('Unit Sales'!J257&lt;&gt;"",'Unit Sales'!J257,"")</f>
        <v/>
      </c>
      <c r="F249" s="9" t="str">
        <f>IF('Unit Sales'!G257&lt;&gt;"",'Unit Sales'!G257,"")</f>
        <v/>
      </c>
      <c r="G249" s="9" t="str">
        <f>IF('Unit Sales'!H257&lt;&gt;"",'Unit Sales'!H257,"")</f>
        <v/>
      </c>
      <c r="H249" s="9" t="str">
        <f>IF('Unit Sales'!C257&lt;&gt;"",'Unit Sales'!C257,"")</f>
        <v/>
      </c>
      <c r="I249" s="293" t="str">
        <f>IF('Unit Sales'!M257&lt;&gt;"",'Unit Sales'!M257,"")</f>
        <v/>
      </c>
      <c r="J249" s="9" t="str">
        <f>IF('Unit Sales'!I257&lt;&gt;"",'Unit Sales'!I257,"")</f>
        <v/>
      </c>
      <c r="K249" s="295"/>
      <c r="L249" s="295"/>
      <c r="M249" s="293">
        <f t="shared" si="10"/>
        <v>0</v>
      </c>
      <c r="N249" s="293">
        <f>IFERROR(I249*'Monthly cashflow'!$C$29*1.23,)</f>
        <v>0</v>
      </c>
      <c r="O249" s="293">
        <f>IFERROR(I249*'Monthly cashflow'!$C$30*1.23,)</f>
        <v>0</v>
      </c>
      <c r="P249" s="293">
        <f t="shared" si="9"/>
        <v>0</v>
      </c>
      <c r="Q249" s="294" t="str">
        <f>'Unit Sales'!R257</f>
        <v/>
      </c>
      <c r="R249" s="294">
        <f>'Unit Sales'!N257</f>
        <v>0</v>
      </c>
    </row>
    <row r="250" spans="1:18" x14ac:dyDescent="0.3">
      <c r="A250" s="336" t="s">
        <v>1049</v>
      </c>
      <c r="B250" s="9">
        <f t="shared" si="11"/>
        <v>0</v>
      </c>
      <c r="C250" s="337" t="str">
        <f>IF('Unit Sales'!B258&lt;&gt;"",'Unit Sales'!B258,A250)</f>
        <v>249</v>
      </c>
      <c r="D250" s="9" t="str">
        <f>IF('Unit Sales'!D258&lt;&gt;"",'Unit Sales'!D258,"")</f>
        <v/>
      </c>
      <c r="E250" s="9" t="str">
        <f>IF('Unit Sales'!J258&lt;&gt;"",'Unit Sales'!J258,"")</f>
        <v/>
      </c>
      <c r="F250" s="9" t="str">
        <f>IF('Unit Sales'!G258&lt;&gt;"",'Unit Sales'!G258,"")</f>
        <v/>
      </c>
      <c r="G250" s="9" t="str">
        <f>IF('Unit Sales'!H258&lt;&gt;"",'Unit Sales'!H258,"")</f>
        <v/>
      </c>
      <c r="H250" s="9" t="str">
        <f>IF('Unit Sales'!C258&lt;&gt;"",'Unit Sales'!C258,"")</f>
        <v/>
      </c>
      <c r="I250" s="293" t="str">
        <f>IF('Unit Sales'!M258&lt;&gt;"",'Unit Sales'!M258,"")</f>
        <v/>
      </c>
      <c r="J250" s="9" t="str">
        <f>IF('Unit Sales'!I258&lt;&gt;"",'Unit Sales'!I258,"")</f>
        <v/>
      </c>
      <c r="K250" s="295"/>
      <c r="L250" s="295"/>
      <c r="M250" s="293">
        <f t="shared" si="10"/>
        <v>0</v>
      </c>
      <c r="N250" s="293">
        <f>IFERROR(I250*'Monthly cashflow'!$C$29*1.23,)</f>
        <v>0</v>
      </c>
      <c r="O250" s="293">
        <f>IFERROR(I250*'Monthly cashflow'!$C$30*1.23,)</f>
        <v>0</v>
      </c>
      <c r="P250" s="293">
        <f t="shared" si="9"/>
        <v>0</v>
      </c>
      <c r="Q250" s="294" t="str">
        <f>'Unit Sales'!R258</f>
        <v/>
      </c>
      <c r="R250" s="294">
        <f>'Unit Sales'!N258</f>
        <v>0</v>
      </c>
    </row>
    <row r="251" spans="1:18" x14ac:dyDescent="0.3">
      <c r="A251" s="336" t="s">
        <v>1050</v>
      </c>
      <c r="B251" s="9">
        <f t="shared" si="11"/>
        <v>0</v>
      </c>
      <c r="C251" s="337" t="str">
        <f>IF('Unit Sales'!B259&lt;&gt;"",'Unit Sales'!B259,A251)</f>
        <v>250</v>
      </c>
      <c r="D251" s="9" t="str">
        <f>IF('Unit Sales'!D259&lt;&gt;"",'Unit Sales'!D259,"")</f>
        <v/>
      </c>
      <c r="E251" s="9" t="str">
        <f>IF('Unit Sales'!J259&lt;&gt;"",'Unit Sales'!J259,"")</f>
        <v/>
      </c>
      <c r="F251" s="9" t="str">
        <f>IF('Unit Sales'!G259&lt;&gt;"",'Unit Sales'!G259,"")</f>
        <v/>
      </c>
      <c r="G251" s="9" t="str">
        <f>IF('Unit Sales'!H259&lt;&gt;"",'Unit Sales'!H259,"")</f>
        <v/>
      </c>
      <c r="H251" s="9" t="str">
        <f>IF('Unit Sales'!C259&lt;&gt;"",'Unit Sales'!C259,"")</f>
        <v/>
      </c>
      <c r="I251" s="293" t="str">
        <f>IF('Unit Sales'!M259&lt;&gt;"",'Unit Sales'!M259,"")</f>
        <v/>
      </c>
      <c r="J251" s="9" t="str">
        <f>IF('Unit Sales'!I259&lt;&gt;"",'Unit Sales'!I259,"")</f>
        <v/>
      </c>
      <c r="K251" s="295"/>
      <c r="L251" s="295"/>
      <c r="M251" s="293">
        <f t="shared" si="10"/>
        <v>0</v>
      </c>
      <c r="N251" s="293">
        <f>IFERROR(I251*'Monthly cashflow'!$C$29*1.23,)</f>
        <v>0</v>
      </c>
      <c r="O251" s="293">
        <f>IFERROR(I251*'Monthly cashflow'!$C$30*1.23,)</f>
        <v>0</v>
      </c>
      <c r="P251" s="293">
        <f t="shared" si="9"/>
        <v>0</v>
      </c>
      <c r="Q251" s="294" t="str">
        <f>'Unit Sales'!R259</f>
        <v/>
      </c>
      <c r="R251" s="294">
        <f>'Unit Sales'!N259</f>
        <v>0</v>
      </c>
    </row>
    <row r="252" spans="1:18" x14ac:dyDescent="0.3">
      <c r="A252" s="336" t="s">
        <v>1051</v>
      </c>
      <c r="B252" s="9">
        <f t="shared" si="11"/>
        <v>0</v>
      </c>
      <c r="C252" s="337" t="str">
        <f>IF('Unit Sales'!B260&lt;&gt;"",'Unit Sales'!B260,A252)</f>
        <v>251</v>
      </c>
      <c r="D252" s="9" t="str">
        <f>IF('Unit Sales'!D260&lt;&gt;"",'Unit Sales'!D260,"")</f>
        <v/>
      </c>
      <c r="E252" s="9" t="str">
        <f>IF('Unit Sales'!J260&lt;&gt;"",'Unit Sales'!J260,"")</f>
        <v/>
      </c>
      <c r="F252" s="9" t="str">
        <f>IF('Unit Sales'!G260&lt;&gt;"",'Unit Sales'!G260,"")</f>
        <v/>
      </c>
      <c r="G252" s="9" t="str">
        <f>IF('Unit Sales'!H260&lt;&gt;"",'Unit Sales'!H260,"")</f>
        <v/>
      </c>
      <c r="H252" s="9" t="str">
        <f>IF('Unit Sales'!C260&lt;&gt;"",'Unit Sales'!C260,"")</f>
        <v/>
      </c>
      <c r="I252" s="293" t="str">
        <f>IF('Unit Sales'!M260&lt;&gt;"",'Unit Sales'!M260,"")</f>
        <v/>
      </c>
      <c r="J252" s="9" t="str">
        <f>IF('Unit Sales'!I260&lt;&gt;"",'Unit Sales'!I260,"")</f>
        <v/>
      </c>
      <c r="K252" s="295"/>
      <c r="L252" s="295"/>
      <c r="M252" s="293">
        <f t="shared" si="10"/>
        <v>0</v>
      </c>
      <c r="N252" s="293">
        <f>IFERROR(I252*'Monthly cashflow'!$C$29*1.23,)</f>
        <v>0</v>
      </c>
      <c r="O252" s="293">
        <f>IFERROR(I252*'Monthly cashflow'!$C$30*1.23,)</f>
        <v>0</v>
      </c>
      <c r="P252" s="293">
        <f t="shared" si="9"/>
        <v>0</v>
      </c>
      <c r="Q252" s="294" t="str">
        <f>'Unit Sales'!R260</f>
        <v/>
      </c>
      <c r="R252" s="294">
        <f>'Unit Sales'!N260</f>
        <v>0</v>
      </c>
    </row>
    <row r="253" spans="1:18" x14ac:dyDescent="0.3">
      <c r="A253" s="336" t="s">
        <v>1052</v>
      </c>
      <c r="B253" s="9">
        <f t="shared" si="11"/>
        <v>0</v>
      </c>
      <c r="C253" s="337" t="str">
        <f>IF('Unit Sales'!B261&lt;&gt;"",'Unit Sales'!B261,A253)</f>
        <v>252</v>
      </c>
      <c r="D253" s="9" t="str">
        <f>IF('Unit Sales'!D261&lt;&gt;"",'Unit Sales'!D261,"")</f>
        <v/>
      </c>
      <c r="E253" s="9" t="str">
        <f>IF('Unit Sales'!J261&lt;&gt;"",'Unit Sales'!J261,"")</f>
        <v/>
      </c>
      <c r="F253" s="9" t="str">
        <f>IF('Unit Sales'!G261&lt;&gt;"",'Unit Sales'!G261,"")</f>
        <v/>
      </c>
      <c r="G253" s="9" t="str">
        <f>IF('Unit Sales'!H261&lt;&gt;"",'Unit Sales'!H261,"")</f>
        <v/>
      </c>
      <c r="H253" s="9" t="str">
        <f>IF('Unit Sales'!C261&lt;&gt;"",'Unit Sales'!C261,"")</f>
        <v/>
      </c>
      <c r="I253" s="293" t="str">
        <f>IF('Unit Sales'!M261&lt;&gt;"",'Unit Sales'!M261,"")</f>
        <v/>
      </c>
      <c r="J253" s="9" t="str">
        <f>IF('Unit Sales'!I261&lt;&gt;"",'Unit Sales'!I261,"")</f>
        <v/>
      </c>
      <c r="K253" s="295"/>
      <c r="L253" s="295"/>
      <c r="M253" s="293">
        <f t="shared" si="10"/>
        <v>0</v>
      </c>
      <c r="N253" s="293">
        <f>IFERROR(I253*'Monthly cashflow'!$C$29*1.23,)</f>
        <v>0</v>
      </c>
      <c r="O253" s="293">
        <f>IFERROR(I253*'Monthly cashflow'!$C$30*1.23,)</f>
        <v>0</v>
      </c>
      <c r="P253" s="293">
        <f t="shared" si="9"/>
        <v>0</v>
      </c>
      <c r="Q253" s="294" t="str">
        <f>'Unit Sales'!R261</f>
        <v/>
      </c>
      <c r="R253" s="294">
        <f>'Unit Sales'!N261</f>
        <v>0</v>
      </c>
    </row>
    <row r="254" spans="1:18" x14ac:dyDescent="0.3">
      <c r="A254" s="336" t="s">
        <v>1053</v>
      </c>
      <c r="B254" s="9">
        <f t="shared" si="11"/>
        <v>0</v>
      </c>
      <c r="C254" s="337" t="str">
        <f>IF('Unit Sales'!B262&lt;&gt;"",'Unit Sales'!B262,A254)</f>
        <v>253</v>
      </c>
      <c r="D254" s="9" t="str">
        <f>IF('Unit Sales'!D262&lt;&gt;"",'Unit Sales'!D262,"")</f>
        <v/>
      </c>
      <c r="E254" s="9" t="str">
        <f>IF('Unit Sales'!J262&lt;&gt;"",'Unit Sales'!J262,"")</f>
        <v/>
      </c>
      <c r="F254" s="9" t="str">
        <f>IF('Unit Sales'!G262&lt;&gt;"",'Unit Sales'!G262,"")</f>
        <v/>
      </c>
      <c r="G254" s="9" t="str">
        <f>IF('Unit Sales'!H262&lt;&gt;"",'Unit Sales'!H262,"")</f>
        <v/>
      </c>
      <c r="H254" s="9" t="str">
        <f>IF('Unit Sales'!C262&lt;&gt;"",'Unit Sales'!C262,"")</f>
        <v/>
      </c>
      <c r="I254" s="293" t="str">
        <f>IF('Unit Sales'!M262&lt;&gt;"",'Unit Sales'!M262,"")</f>
        <v/>
      </c>
      <c r="J254" s="9" t="str">
        <f>IF('Unit Sales'!I262&lt;&gt;"",'Unit Sales'!I262,"")</f>
        <v/>
      </c>
      <c r="K254" s="295"/>
      <c r="L254" s="295"/>
      <c r="M254" s="293">
        <f t="shared" si="10"/>
        <v>0</v>
      </c>
      <c r="N254" s="293">
        <f>IFERROR(I254*'Monthly cashflow'!$C$29*1.23,)</f>
        <v>0</v>
      </c>
      <c r="O254" s="293">
        <f>IFERROR(I254*'Monthly cashflow'!$C$30*1.23,)</f>
        <v>0</v>
      </c>
      <c r="P254" s="293">
        <f t="shared" si="9"/>
        <v>0</v>
      </c>
      <c r="Q254" s="294" t="str">
        <f>'Unit Sales'!R262</f>
        <v/>
      </c>
      <c r="R254" s="294">
        <f>'Unit Sales'!N262</f>
        <v>0</v>
      </c>
    </row>
    <row r="255" spans="1:18" x14ac:dyDescent="0.3">
      <c r="A255" s="336" t="s">
        <v>1054</v>
      </c>
      <c r="B255" s="9">
        <f t="shared" si="11"/>
        <v>0</v>
      </c>
      <c r="C255" s="337" t="str">
        <f>IF('Unit Sales'!B263&lt;&gt;"",'Unit Sales'!B263,A255)</f>
        <v>254</v>
      </c>
      <c r="D255" s="9" t="str">
        <f>IF('Unit Sales'!D263&lt;&gt;"",'Unit Sales'!D263,"")</f>
        <v/>
      </c>
      <c r="E255" s="9" t="str">
        <f>IF('Unit Sales'!J263&lt;&gt;"",'Unit Sales'!J263,"")</f>
        <v/>
      </c>
      <c r="F255" s="9" t="str">
        <f>IF('Unit Sales'!G263&lt;&gt;"",'Unit Sales'!G263,"")</f>
        <v/>
      </c>
      <c r="G255" s="9" t="str">
        <f>IF('Unit Sales'!H263&lt;&gt;"",'Unit Sales'!H263,"")</f>
        <v/>
      </c>
      <c r="H255" s="9" t="str">
        <f>IF('Unit Sales'!C263&lt;&gt;"",'Unit Sales'!C263,"")</f>
        <v/>
      </c>
      <c r="I255" s="293" t="str">
        <f>IF('Unit Sales'!M263&lt;&gt;"",'Unit Sales'!M263,"")</f>
        <v/>
      </c>
      <c r="J255" s="9" t="str">
        <f>IF('Unit Sales'!I263&lt;&gt;"",'Unit Sales'!I263,"")</f>
        <v/>
      </c>
      <c r="K255" s="295"/>
      <c r="L255" s="295"/>
      <c r="M255" s="293">
        <f t="shared" si="10"/>
        <v>0</v>
      </c>
      <c r="N255" s="293">
        <f>IFERROR(I255*'Monthly cashflow'!$C$29*1.23,)</f>
        <v>0</v>
      </c>
      <c r="O255" s="293">
        <f>IFERROR(I255*'Monthly cashflow'!$C$30*1.23,)</f>
        <v>0</v>
      </c>
      <c r="P255" s="293">
        <f t="shared" si="9"/>
        <v>0</v>
      </c>
      <c r="Q255" s="294" t="str">
        <f>'Unit Sales'!R263</f>
        <v/>
      </c>
      <c r="R255" s="294">
        <f>'Unit Sales'!N263</f>
        <v>0</v>
      </c>
    </row>
    <row r="256" spans="1:18" x14ac:dyDescent="0.3">
      <c r="A256" s="336" t="s">
        <v>1055</v>
      </c>
      <c r="B256" s="9">
        <f t="shared" si="11"/>
        <v>0</v>
      </c>
      <c r="C256" s="337" t="str">
        <f>IF('Unit Sales'!B264&lt;&gt;"",'Unit Sales'!B264,A256)</f>
        <v>255</v>
      </c>
      <c r="D256" s="9" t="str">
        <f>IF('Unit Sales'!D264&lt;&gt;"",'Unit Sales'!D264,"")</f>
        <v/>
      </c>
      <c r="E256" s="9" t="str">
        <f>IF('Unit Sales'!J264&lt;&gt;"",'Unit Sales'!J264,"")</f>
        <v/>
      </c>
      <c r="F256" s="9" t="str">
        <f>IF('Unit Sales'!G264&lt;&gt;"",'Unit Sales'!G264,"")</f>
        <v/>
      </c>
      <c r="G256" s="9" t="str">
        <f>IF('Unit Sales'!H264&lt;&gt;"",'Unit Sales'!H264,"")</f>
        <v/>
      </c>
      <c r="H256" s="9" t="str">
        <f>IF('Unit Sales'!C264&lt;&gt;"",'Unit Sales'!C264,"")</f>
        <v/>
      </c>
      <c r="I256" s="293" t="str">
        <f>IF('Unit Sales'!M264&lt;&gt;"",'Unit Sales'!M264,"")</f>
        <v/>
      </c>
      <c r="J256" s="9" t="str">
        <f>IF('Unit Sales'!I264&lt;&gt;"",'Unit Sales'!I264,"")</f>
        <v/>
      </c>
      <c r="K256" s="295"/>
      <c r="L256" s="295"/>
      <c r="M256" s="293">
        <f t="shared" si="10"/>
        <v>0</v>
      </c>
      <c r="N256" s="293">
        <f>IFERROR(I256*'Monthly cashflow'!$C$29*1.23,)</f>
        <v>0</v>
      </c>
      <c r="O256" s="293">
        <f>IFERROR(I256*'Monthly cashflow'!$C$30*1.23,)</f>
        <v>0</v>
      </c>
      <c r="P256" s="293">
        <f t="shared" si="9"/>
        <v>0</v>
      </c>
      <c r="Q256" s="294" t="str">
        <f>'Unit Sales'!R264</f>
        <v/>
      </c>
      <c r="R256" s="294">
        <f>'Unit Sales'!N264</f>
        <v>0</v>
      </c>
    </row>
    <row r="257" spans="1:18" x14ac:dyDescent="0.3">
      <c r="A257" s="336" t="s">
        <v>1056</v>
      </c>
      <c r="B257" s="9">
        <f t="shared" si="11"/>
        <v>0</v>
      </c>
      <c r="C257" s="337" t="str">
        <f>IF('Unit Sales'!B265&lt;&gt;"",'Unit Sales'!B265,A257)</f>
        <v>256</v>
      </c>
      <c r="D257" s="9" t="str">
        <f>IF('Unit Sales'!D265&lt;&gt;"",'Unit Sales'!D265,"")</f>
        <v/>
      </c>
      <c r="E257" s="9" t="str">
        <f>IF('Unit Sales'!J265&lt;&gt;"",'Unit Sales'!J265,"")</f>
        <v/>
      </c>
      <c r="F257" s="9" t="str">
        <f>IF('Unit Sales'!G265&lt;&gt;"",'Unit Sales'!G265,"")</f>
        <v/>
      </c>
      <c r="G257" s="9" t="str">
        <f>IF('Unit Sales'!H265&lt;&gt;"",'Unit Sales'!H265,"")</f>
        <v/>
      </c>
      <c r="H257" s="9" t="str">
        <f>IF('Unit Sales'!C265&lt;&gt;"",'Unit Sales'!C265,"")</f>
        <v/>
      </c>
      <c r="I257" s="293" t="str">
        <f>IF('Unit Sales'!M265&lt;&gt;"",'Unit Sales'!M265,"")</f>
        <v/>
      </c>
      <c r="J257" s="9" t="str">
        <f>IF('Unit Sales'!I265&lt;&gt;"",'Unit Sales'!I265,"")</f>
        <v/>
      </c>
      <c r="K257" s="295"/>
      <c r="L257" s="295"/>
      <c r="M257" s="293">
        <f t="shared" si="10"/>
        <v>0</v>
      </c>
      <c r="N257" s="293">
        <f>IFERROR(I257*'Monthly cashflow'!$C$29*1.23,)</f>
        <v>0</v>
      </c>
      <c r="O257" s="293">
        <f>IFERROR(I257*'Monthly cashflow'!$C$30*1.23,)</f>
        <v>0</v>
      </c>
      <c r="P257" s="293">
        <f t="shared" si="9"/>
        <v>0</v>
      </c>
      <c r="Q257" s="294" t="str">
        <f>'Unit Sales'!R265</f>
        <v/>
      </c>
      <c r="R257" s="294">
        <f>'Unit Sales'!N265</f>
        <v>0</v>
      </c>
    </row>
    <row r="258" spans="1:18" x14ac:dyDescent="0.3">
      <c r="A258" s="336" t="s">
        <v>1057</v>
      </c>
      <c r="B258" s="9">
        <f t="shared" si="11"/>
        <v>0</v>
      </c>
      <c r="C258" s="337" t="str">
        <f>IF('Unit Sales'!B266&lt;&gt;"",'Unit Sales'!B266,A258)</f>
        <v>257</v>
      </c>
      <c r="D258" s="9" t="str">
        <f>IF('Unit Sales'!D266&lt;&gt;"",'Unit Sales'!D266,"")</f>
        <v/>
      </c>
      <c r="E258" s="9" t="str">
        <f>IF('Unit Sales'!J266&lt;&gt;"",'Unit Sales'!J266,"")</f>
        <v/>
      </c>
      <c r="F258" s="9" t="str">
        <f>IF('Unit Sales'!G266&lt;&gt;"",'Unit Sales'!G266,"")</f>
        <v/>
      </c>
      <c r="G258" s="9" t="str">
        <f>IF('Unit Sales'!H266&lt;&gt;"",'Unit Sales'!H266,"")</f>
        <v/>
      </c>
      <c r="H258" s="9" t="str">
        <f>IF('Unit Sales'!C266&lt;&gt;"",'Unit Sales'!C266,"")</f>
        <v/>
      </c>
      <c r="I258" s="293" t="str">
        <f>IF('Unit Sales'!M266&lt;&gt;"",'Unit Sales'!M266,"")</f>
        <v/>
      </c>
      <c r="J258" s="9" t="str">
        <f>IF('Unit Sales'!I266&lt;&gt;"",'Unit Sales'!I266,"")</f>
        <v/>
      </c>
      <c r="K258" s="295"/>
      <c r="L258" s="295"/>
      <c r="M258" s="293">
        <f t="shared" si="10"/>
        <v>0</v>
      </c>
      <c r="N258" s="293">
        <f>IFERROR(I258*'Monthly cashflow'!$C$29*1.23,)</f>
        <v>0</v>
      </c>
      <c r="O258" s="293">
        <f>IFERROR(I258*'Monthly cashflow'!$C$30*1.23,)</f>
        <v>0</v>
      </c>
      <c r="P258" s="293">
        <f t="shared" ref="P258:P301" si="12">IFERROR(I258-M258-N258-O258,)</f>
        <v>0</v>
      </c>
      <c r="Q258" s="294" t="str">
        <f>'Unit Sales'!R266</f>
        <v/>
      </c>
      <c r="R258" s="294">
        <f>'Unit Sales'!N266</f>
        <v>0</v>
      </c>
    </row>
    <row r="259" spans="1:18" x14ac:dyDescent="0.3">
      <c r="A259" s="336" t="s">
        <v>1058</v>
      </c>
      <c r="B259" s="9">
        <f t="shared" si="11"/>
        <v>0</v>
      </c>
      <c r="C259" s="337" t="str">
        <f>IF('Unit Sales'!B267&lt;&gt;"",'Unit Sales'!B267,A259)</f>
        <v>258</v>
      </c>
      <c r="D259" s="9" t="str">
        <f>IF('Unit Sales'!D267&lt;&gt;"",'Unit Sales'!D267,"")</f>
        <v/>
      </c>
      <c r="E259" s="9" t="str">
        <f>IF('Unit Sales'!J267&lt;&gt;"",'Unit Sales'!J267,"")</f>
        <v/>
      </c>
      <c r="F259" s="9" t="str">
        <f>IF('Unit Sales'!G267&lt;&gt;"",'Unit Sales'!G267,"")</f>
        <v/>
      </c>
      <c r="G259" s="9" t="str">
        <f>IF('Unit Sales'!H267&lt;&gt;"",'Unit Sales'!H267,"")</f>
        <v/>
      </c>
      <c r="H259" s="9" t="str">
        <f>IF('Unit Sales'!C267&lt;&gt;"",'Unit Sales'!C267,"")</f>
        <v/>
      </c>
      <c r="I259" s="293" t="str">
        <f>IF('Unit Sales'!M267&lt;&gt;"",'Unit Sales'!M267,"")</f>
        <v/>
      </c>
      <c r="J259" s="9" t="str">
        <f>IF('Unit Sales'!I267&lt;&gt;"",'Unit Sales'!I267,"")</f>
        <v/>
      </c>
      <c r="K259" s="295"/>
      <c r="L259" s="295"/>
      <c r="M259" s="293">
        <f t="shared" ref="M259:M301" si="13">IFERROR(IF(D259="Apartment",(I259/1.09)*0.09,(I259/1.135)*0.135),0)</f>
        <v>0</v>
      </c>
      <c r="N259" s="293">
        <f>IFERROR(I259*'Monthly cashflow'!$C$29*1.23,)</f>
        <v>0</v>
      </c>
      <c r="O259" s="293">
        <f>IFERROR(I259*'Monthly cashflow'!$C$30*1.23,)</f>
        <v>0</v>
      </c>
      <c r="P259" s="293">
        <f t="shared" si="12"/>
        <v>0</v>
      </c>
      <c r="Q259" s="294" t="str">
        <f>'Unit Sales'!R267</f>
        <v/>
      </c>
      <c r="R259" s="294">
        <f>'Unit Sales'!N267</f>
        <v>0</v>
      </c>
    </row>
    <row r="260" spans="1:18" x14ac:dyDescent="0.3">
      <c r="A260" s="336" t="s">
        <v>1059</v>
      </c>
      <c r="B260" s="9">
        <f t="shared" ref="B260:B323" si="14">$B$2</f>
        <v>0</v>
      </c>
      <c r="C260" s="337" t="str">
        <f>IF('Unit Sales'!B268&lt;&gt;"",'Unit Sales'!B268,A260)</f>
        <v>259</v>
      </c>
      <c r="D260" s="9" t="str">
        <f>IF('Unit Sales'!D268&lt;&gt;"",'Unit Sales'!D268,"")</f>
        <v/>
      </c>
      <c r="E260" s="9" t="str">
        <f>IF('Unit Sales'!J268&lt;&gt;"",'Unit Sales'!J268,"")</f>
        <v/>
      </c>
      <c r="F260" s="9" t="str">
        <f>IF('Unit Sales'!G268&lt;&gt;"",'Unit Sales'!G268,"")</f>
        <v/>
      </c>
      <c r="G260" s="9" t="str">
        <f>IF('Unit Sales'!H268&lt;&gt;"",'Unit Sales'!H268,"")</f>
        <v/>
      </c>
      <c r="H260" s="9" t="str">
        <f>IF('Unit Sales'!C268&lt;&gt;"",'Unit Sales'!C268,"")</f>
        <v/>
      </c>
      <c r="I260" s="293" t="str">
        <f>IF('Unit Sales'!M268&lt;&gt;"",'Unit Sales'!M268,"")</f>
        <v/>
      </c>
      <c r="J260" s="9" t="str">
        <f>IF('Unit Sales'!I268&lt;&gt;"",'Unit Sales'!I268,"")</f>
        <v/>
      </c>
      <c r="K260" s="295"/>
      <c r="L260" s="295"/>
      <c r="M260" s="293">
        <f t="shared" si="13"/>
        <v>0</v>
      </c>
      <c r="N260" s="293">
        <f>IFERROR(I260*'Monthly cashflow'!$C$29*1.23,)</f>
        <v>0</v>
      </c>
      <c r="O260" s="293">
        <f>IFERROR(I260*'Monthly cashflow'!$C$30*1.23,)</f>
        <v>0</v>
      </c>
      <c r="P260" s="293">
        <f t="shared" si="12"/>
        <v>0</v>
      </c>
      <c r="Q260" s="294" t="str">
        <f>'Unit Sales'!R268</f>
        <v/>
      </c>
      <c r="R260" s="294">
        <f>'Unit Sales'!N268</f>
        <v>0</v>
      </c>
    </row>
    <row r="261" spans="1:18" x14ac:dyDescent="0.3">
      <c r="A261" s="336" t="s">
        <v>1060</v>
      </c>
      <c r="B261" s="9">
        <f t="shared" si="14"/>
        <v>0</v>
      </c>
      <c r="C261" s="337" t="str">
        <f>IF('Unit Sales'!B269&lt;&gt;"",'Unit Sales'!B269,A261)</f>
        <v>260</v>
      </c>
      <c r="D261" s="9" t="str">
        <f>IF('Unit Sales'!D269&lt;&gt;"",'Unit Sales'!D269,"")</f>
        <v/>
      </c>
      <c r="E261" s="9" t="str">
        <f>IF('Unit Sales'!J269&lt;&gt;"",'Unit Sales'!J269,"")</f>
        <v/>
      </c>
      <c r="F261" s="9" t="str">
        <f>IF('Unit Sales'!G269&lt;&gt;"",'Unit Sales'!G269,"")</f>
        <v/>
      </c>
      <c r="G261" s="9" t="str">
        <f>IF('Unit Sales'!H269&lt;&gt;"",'Unit Sales'!H269,"")</f>
        <v/>
      </c>
      <c r="H261" s="9" t="str">
        <f>IF('Unit Sales'!C269&lt;&gt;"",'Unit Sales'!C269,"")</f>
        <v/>
      </c>
      <c r="I261" s="293" t="str">
        <f>IF('Unit Sales'!M269&lt;&gt;"",'Unit Sales'!M269,"")</f>
        <v/>
      </c>
      <c r="J261" s="9" t="str">
        <f>IF('Unit Sales'!I269&lt;&gt;"",'Unit Sales'!I269,"")</f>
        <v/>
      </c>
      <c r="K261" s="295"/>
      <c r="L261" s="295"/>
      <c r="M261" s="293">
        <f t="shared" si="13"/>
        <v>0</v>
      </c>
      <c r="N261" s="293">
        <f>IFERROR(I261*'Monthly cashflow'!$C$29*1.23,)</f>
        <v>0</v>
      </c>
      <c r="O261" s="293">
        <f>IFERROR(I261*'Monthly cashflow'!$C$30*1.23,)</f>
        <v>0</v>
      </c>
      <c r="P261" s="293">
        <f t="shared" si="12"/>
        <v>0</v>
      </c>
      <c r="Q261" s="294" t="str">
        <f>'Unit Sales'!R269</f>
        <v/>
      </c>
      <c r="R261" s="294">
        <f>'Unit Sales'!N269</f>
        <v>0</v>
      </c>
    </row>
    <row r="262" spans="1:18" x14ac:dyDescent="0.3">
      <c r="A262" s="336" t="s">
        <v>1061</v>
      </c>
      <c r="B262" s="9">
        <f t="shared" si="14"/>
        <v>0</v>
      </c>
      <c r="C262" s="337" t="str">
        <f>IF('Unit Sales'!B270&lt;&gt;"",'Unit Sales'!B270,A262)</f>
        <v>261</v>
      </c>
      <c r="D262" s="9" t="str">
        <f>IF('Unit Sales'!D270&lt;&gt;"",'Unit Sales'!D270,"")</f>
        <v/>
      </c>
      <c r="E262" s="9" t="str">
        <f>IF('Unit Sales'!J270&lt;&gt;"",'Unit Sales'!J270,"")</f>
        <v/>
      </c>
      <c r="F262" s="9" t="str">
        <f>IF('Unit Sales'!G270&lt;&gt;"",'Unit Sales'!G270,"")</f>
        <v/>
      </c>
      <c r="G262" s="9" t="str">
        <f>IF('Unit Sales'!H270&lt;&gt;"",'Unit Sales'!H270,"")</f>
        <v/>
      </c>
      <c r="H262" s="9" t="str">
        <f>IF('Unit Sales'!C270&lt;&gt;"",'Unit Sales'!C270,"")</f>
        <v/>
      </c>
      <c r="I262" s="293" t="str">
        <f>IF('Unit Sales'!M270&lt;&gt;"",'Unit Sales'!M270,"")</f>
        <v/>
      </c>
      <c r="J262" s="9" t="str">
        <f>IF('Unit Sales'!I270&lt;&gt;"",'Unit Sales'!I270,"")</f>
        <v/>
      </c>
      <c r="K262" s="295"/>
      <c r="L262" s="295"/>
      <c r="M262" s="293">
        <f t="shared" si="13"/>
        <v>0</v>
      </c>
      <c r="N262" s="293">
        <f>IFERROR(I262*'Monthly cashflow'!$C$29*1.23,)</f>
        <v>0</v>
      </c>
      <c r="O262" s="293">
        <f>IFERROR(I262*'Monthly cashflow'!$C$30*1.23,)</f>
        <v>0</v>
      </c>
      <c r="P262" s="293">
        <f t="shared" si="12"/>
        <v>0</v>
      </c>
      <c r="Q262" s="294" t="str">
        <f>'Unit Sales'!R270</f>
        <v/>
      </c>
      <c r="R262" s="294">
        <f>'Unit Sales'!N270</f>
        <v>0</v>
      </c>
    </row>
    <row r="263" spans="1:18" x14ac:dyDescent="0.3">
      <c r="A263" s="336" t="s">
        <v>1062</v>
      </c>
      <c r="B263" s="9">
        <f t="shared" si="14"/>
        <v>0</v>
      </c>
      <c r="C263" s="337" t="str">
        <f>IF('Unit Sales'!B271&lt;&gt;"",'Unit Sales'!B271,A263)</f>
        <v>262</v>
      </c>
      <c r="D263" s="9" t="str">
        <f>IF('Unit Sales'!D271&lt;&gt;"",'Unit Sales'!D271,"")</f>
        <v/>
      </c>
      <c r="E263" s="9" t="str">
        <f>IF('Unit Sales'!J271&lt;&gt;"",'Unit Sales'!J271,"")</f>
        <v/>
      </c>
      <c r="F263" s="9" t="str">
        <f>IF('Unit Sales'!G271&lt;&gt;"",'Unit Sales'!G271,"")</f>
        <v/>
      </c>
      <c r="G263" s="9" t="str">
        <f>IF('Unit Sales'!H271&lt;&gt;"",'Unit Sales'!H271,"")</f>
        <v/>
      </c>
      <c r="H263" s="9" t="str">
        <f>IF('Unit Sales'!C271&lt;&gt;"",'Unit Sales'!C271,"")</f>
        <v/>
      </c>
      <c r="I263" s="293" t="str">
        <f>IF('Unit Sales'!M271&lt;&gt;"",'Unit Sales'!M271,"")</f>
        <v/>
      </c>
      <c r="J263" s="9" t="str">
        <f>IF('Unit Sales'!I271&lt;&gt;"",'Unit Sales'!I271,"")</f>
        <v/>
      </c>
      <c r="K263" s="295"/>
      <c r="L263" s="295"/>
      <c r="M263" s="293">
        <f t="shared" si="13"/>
        <v>0</v>
      </c>
      <c r="N263" s="293">
        <f>IFERROR(I263*'Monthly cashflow'!$C$29*1.23,)</f>
        <v>0</v>
      </c>
      <c r="O263" s="293">
        <f>IFERROR(I263*'Monthly cashflow'!$C$30*1.23,)</f>
        <v>0</v>
      </c>
      <c r="P263" s="293">
        <f t="shared" si="12"/>
        <v>0</v>
      </c>
      <c r="Q263" s="294" t="str">
        <f>'Unit Sales'!R271</f>
        <v/>
      </c>
      <c r="R263" s="294">
        <f>'Unit Sales'!N271</f>
        <v>0</v>
      </c>
    </row>
    <row r="264" spans="1:18" x14ac:dyDescent="0.3">
      <c r="A264" s="336" t="s">
        <v>1063</v>
      </c>
      <c r="B264" s="9">
        <f t="shared" si="14"/>
        <v>0</v>
      </c>
      <c r="C264" s="337" t="str">
        <f>IF('Unit Sales'!B272&lt;&gt;"",'Unit Sales'!B272,A264)</f>
        <v>263</v>
      </c>
      <c r="D264" s="9" t="str">
        <f>IF('Unit Sales'!D272&lt;&gt;"",'Unit Sales'!D272,"")</f>
        <v/>
      </c>
      <c r="E264" s="9" t="str">
        <f>IF('Unit Sales'!J272&lt;&gt;"",'Unit Sales'!J272,"")</f>
        <v/>
      </c>
      <c r="F264" s="9" t="str">
        <f>IF('Unit Sales'!G272&lt;&gt;"",'Unit Sales'!G272,"")</f>
        <v/>
      </c>
      <c r="G264" s="9" t="str">
        <f>IF('Unit Sales'!H272&lt;&gt;"",'Unit Sales'!H272,"")</f>
        <v/>
      </c>
      <c r="H264" s="9" t="str">
        <f>IF('Unit Sales'!C272&lt;&gt;"",'Unit Sales'!C272,"")</f>
        <v/>
      </c>
      <c r="I264" s="293" t="str">
        <f>IF('Unit Sales'!M272&lt;&gt;"",'Unit Sales'!M272,"")</f>
        <v/>
      </c>
      <c r="J264" s="9" t="str">
        <f>IF('Unit Sales'!I272&lt;&gt;"",'Unit Sales'!I272,"")</f>
        <v/>
      </c>
      <c r="K264" s="295"/>
      <c r="L264" s="295"/>
      <c r="M264" s="293">
        <f t="shared" si="13"/>
        <v>0</v>
      </c>
      <c r="N264" s="293">
        <f>IFERROR(I264*'Monthly cashflow'!$C$29*1.23,)</f>
        <v>0</v>
      </c>
      <c r="O264" s="293">
        <f>IFERROR(I264*'Monthly cashflow'!$C$30*1.23,)</f>
        <v>0</v>
      </c>
      <c r="P264" s="293">
        <f t="shared" si="12"/>
        <v>0</v>
      </c>
      <c r="Q264" s="294" t="str">
        <f>'Unit Sales'!R272</f>
        <v/>
      </c>
      <c r="R264" s="294">
        <f>'Unit Sales'!N272</f>
        <v>0</v>
      </c>
    </row>
    <row r="265" spans="1:18" x14ac:dyDescent="0.3">
      <c r="A265" s="336" t="s">
        <v>1064</v>
      </c>
      <c r="B265" s="9">
        <f t="shared" si="14"/>
        <v>0</v>
      </c>
      <c r="C265" s="337" t="str">
        <f>IF('Unit Sales'!B273&lt;&gt;"",'Unit Sales'!B273,A265)</f>
        <v>264</v>
      </c>
      <c r="D265" s="9" t="str">
        <f>IF('Unit Sales'!D273&lt;&gt;"",'Unit Sales'!D273,"")</f>
        <v/>
      </c>
      <c r="E265" s="9" t="str">
        <f>IF('Unit Sales'!J273&lt;&gt;"",'Unit Sales'!J273,"")</f>
        <v/>
      </c>
      <c r="F265" s="9" t="str">
        <f>IF('Unit Sales'!G273&lt;&gt;"",'Unit Sales'!G273,"")</f>
        <v/>
      </c>
      <c r="G265" s="9" t="str">
        <f>IF('Unit Sales'!H273&lt;&gt;"",'Unit Sales'!H273,"")</f>
        <v/>
      </c>
      <c r="H265" s="9" t="str">
        <f>IF('Unit Sales'!C273&lt;&gt;"",'Unit Sales'!C273,"")</f>
        <v/>
      </c>
      <c r="I265" s="293" t="str">
        <f>IF('Unit Sales'!M273&lt;&gt;"",'Unit Sales'!M273,"")</f>
        <v/>
      </c>
      <c r="J265" s="9" t="str">
        <f>IF('Unit Sales'!I273&lt;&gt;"",'Unit Sales'!I273,"")</f>
        <v/>
      </c>
      <c r="K265" s="295"/>
      <c r="L265" s="295"/>
      <c r="M265" s="293">
        <f t="shared" si="13"/>
        <v>0</v>
      </c>
      <c r="N265" s="293">
        <f>IFERROR(I265*'Monthly cashflow'!$C$29*1.23,)</f>
        <v>0</v>
      </c>
      <c r="O265" s="293">
        <f>IFERROR(I265*'Monthly cashflow'!$C$30*1.23,)</f>
        <v>0</v>
      </c>
      <c r="P265" s="293">
        <f t="shared" si="12"/>
        <v>0</v>
      </c>
      <c r="Q265" s="294" t="str">
        <f>'Unit Sales'!R273</f>
        <v/>
      </c>
      <c r="R265" s="294">
        <f>'Unit Sales'!N273</f>
        <v>0</v>
      </c>
    </row>
    <row r="266" spans="1:18" x14ac:dyDescent="0.3">
      <c r="A266" s="336" t="s">
        <v>1065</v>
      </c>
      <c r="B266" s="9">
        <f t="shared" si="14"/>
        <v>0</v>
      </c>
      <c r="C266" s="337" t="str">
        <f>IF('Unit Sales'!B274&lt;&gt;"",'Unit Sales'!B274,A266)</f>
        <v>265</v>
      </c>
      <c r="D266" s="9" t="str">
        <f>IF('Unit Sales'!D274&lt;&gt;"",'Unit Sales'!D274,"")</f>
        <v/>
      </c>
      <c r="E266" s="9" t="str">
        <f>IF('Unit Sales'!J274&lt;&gt;"",'Unit Sales'!J274,"")</f>
        <v/>
      </c>
      <c r="F266" s="9" t="str">
        <f>IF('Unit Sales'!G274&lt;&gt;"",'Unit Sales'!G274,"")</f>
        <v/>
      </c>
      <c r="G266" s="9" t="str">
        <f>IF('Unit Sales'!H274&lt;&gt;"",'Unit Sales'!H274,"")</f>
        <v/>
      </c>
      <c r="H266" s="9" t="str">
        <f>IF('Unit Sales'!C274&lt;&gt;"",'Unit Sales'!C274,"")</f>
        <v/>
      </c>
      <c r="I266" s="293" t="str">
        <f>IF('Unit Sales'!M274&lt;&gt;"",'Unit Sales'!M274,"")</f>
        <v/>
      </c>
      <c r="J266" s="9" t="str">
        <f>IF('Unit Sales'!I274&lt;&gt;"",'Unit Sales'!I274,"")</f>
        <v/>
      </c>
      <c r="K266" s="295"/>
      <c r="L266" s="295"/>
      <c r="M266" s="293">
        <f t="shared" si="13"/>
        <v>0</v>
      </c>
      <c r="N266" s="293">
        <f>IFERROR(I266*'Monthly cashflow'!$C$29*1.23,)</f>
        <v>0</v>
      </c>
      <c r="O266" s="293">
        <f>IFERROR(I266*'Monthly cashflow'!$C$30*1.23,)</f>
        <v>0</v>
      </c>
      <c r="P266" s="293">
        <f t="shared" si="12"/>
        <v>0</v>
      </c>
      <c r="Q266" s="294" t="str">
        <f>'Unit Sales'!R274</f>
        <v/>
      </c>
      <c r="R266" s="294">
        <f>'Unit Sales'!N274</f>
        <v>0</v>
      </c>
    </row>
    <row r="267" spans="1:18" x14ac:dyDescent="0.3">
      <c r="A267" s="336" t="s">
        <v>1066</v>
      </c>
      <c r="B267" s="9">
        <f t="shared" si="14"/>
        <v>0</v>
      </c>
      <c r="C267" s="337" t="str">
        <f>IF('Unit Sales'!B275&lt;&gt;"",'Unit Sales'!B275,A267)</f>
        <v>266</v>
      </c>
      <c r="D267" s="9" t="str">
        <f>IF('Unit Sales'!D275&lt;&gt;"",'Unit Sales'!D275,"")</f>
        <v/>
      </c>
      <c r="E267" s="9" t="str">
        <f>IF('Unit Sales'!J275&lt;&gt;"",'Unit Sales'!J275,"")</f>
        <v/>
      </c>
      <c r="F267" s="9" t="str">
        <f>IF('Unit Sales'!G275&lt;&gt;"",'Unit Sales'!G275,"")</f>
        <v/>
      </c>
      <c r="G267" s="9" t="str">
        <f>IF('Unit Sales'!H275&lt;&gt;"",'Unit Sales'!H275,"")</f>
        <v/>
      </c>
      <c r="H267" s="9" t="str">
        <f>IF('Unit Sales'!C275&lt;&gt;"",'Unit Sales'!C275,"")</f>
        <v/>
      </c>
      <c r="I267" s="293" t="str">
        <f>IF('Unit Sales'!M275&lt;&gt;"",'Unit Sales'!M275,"")</f>
        <v/>
      </c>
      <c r="J267" s="9" t="str">
        <f>IF('Unit Sales'!I275&lt;&gt;"",'Unit Sales'!I275,"")</f>
        <v/>
      </c>
      <c r="K267" s="295"/>
      <c r="L267" s="295"/>
      <c r="M267" s="293">
        <f t="shared" si="13"/>
        <v>0</v>
      </c>
      <c r="N267" s="293">
        <f>IFERROR(I267*'Monthly cashflow'!$C$29*1.23,)</f>
        <v>0</v>
      </c>
      <c r="O267" s="293">
        <f>IFERROR(I267*'Monthly cashflow'!$C$30*1.23,)</f>
        <v>0</v>
      </c>
      <c r="P267" s="293">
        <f t="shared" si="12"/>
        <v>0</v>
      </c>
      <c r="Q267" s="294" t="str">
        <f>'Unit Sales'!R275</f>
        <v/>
      </c>
      <c r="R267" s="294">
        <f>'Unit Sales'!N275</f>
        <v>0</v>
      </c>
    </row>
    <row r="268" spans="1:18" x14ac:dyDescent="0.3">
      <c r="A268" s="336" t="s">
        <v>1067</v>
      </c>
      <c r="B268" s="9">
        <f t="shared" si="14"/>
        <v>0</v>
      </c>
      <c r="C268" s="337" t="str">
        <f>IF('Unit Sales'!B276&lt;&gt;"",'Unit Sales'!B276,A268)</f>
        <v>267</v>
      </c>
      <c r="D268" s="9" t="str">
        <f>IF('Unit Sales'!D276&lt;&gt;"",'Unit Sales'!D276,"")</f>
        <v/>
      </c>
      <c r="E268" s="9" t="str">
        <f>IF('Unit Sales'!J276&lt;&gt;"",'Unit Sales'!J276,"")</f>
        <v/>
      </c>
      <c r="F268" s="9" t="str">
        <f>IF('Unit Sales'!G276&lt;&gt;"",'Unit Sales'!G276,"")</f>
        <v/>
      </c>
      <c r="G268" s="9" t="str">
        <f>IF('Unit Sales'!H276&lt;&gt;"",'Unit Sales'!H276,"")</f>
        <v/>
      </c>
      <c r="H268" s="9" t="str">
        <f>IF('Unit Sales'!C276&lt;&gt;"",'Unit Sales'!C276,"")</f>
        <v/>
      </c>
      <c r="I268" s="293" t="str">
        <f>IF('Unit Sales'!M276&lt;&gt;"",'Unit Sales'!M276,"")</f>
        <v/>
      </c>
      <c r="J268" s="9" t="str">
        <f>IF('Unit Sales'!I276&lt;&gt;"",'Unit Sales'!I276,"")</f>
        <v/>
      </c>
      <c r="K268" s="295"/>
      <c r="L268" s="295"/>
      <c r="M268" s="293">
        <f t="shared" si="13"/>
        <v>0</v>
      </c>
      <c r="N268" s="293">
        <f>IFERROR(I268*'Monthly cashflow'!$C$29*1.23,)</f>
        <v>0</v>
      </c>
      <c r="O268" s="293">
        <f>IFERROR(I268*'Monthly cashflow'!$C$30*1.23,)</f>
        <v>0</v>
      </c>
      <c r="P268" s="293">
        <f t="shared" si="12"/>
        <v>0</v>
      </c>
      <c r="Q268" s="294" t="str">
        <f>'Unit Sales'!R276</f>
        <v/>
      </c>
      <c r="R268" s="294">
        <f>'Unit Sales'!N276</f>
        <v>0</v>
      </c>
    </row>
    <row r="269" spans="1:18" x14ac:dyDescent="0.3">
      <c r="A269" s="336" t="s">
        <v>1068</v>
      </c>
      <c r="B269" s="9">
        <f t="shared" si="14"/>
        <v>0</v>
      </c>
      <c r="C269" s="337" t="str">
        <f>IF('Unit Sales'!B277&lt;&gt;"",'Unit Sales'!B277,A269)</f>
        <v>268</v>
      </c>
      <c r="D269" s="9" t="str">
        <f>IF('Unit Sales'!D277&lt;&gt;"",'Unit Sales'!D277,"")</f>
        <v/>
      </c>
      <c r="E269" s="9" t="str">
        <f>IF('Unit Sales'!J277&lt;&gt;"",'Unit Sales'!J277,"")</f>
        <v/>
      </c>
      <c r="F269" s="9" t="str">
        <f>IF('Unit Sales'!G277&lt;&gt;"",'Unit Sales'!G277,"")</f>
        <v/>
      </c>
      <c r="G269" s="9" t="str">
        <f>IF('Unit Sales'!H277&lt;&gt;"",'Unit Sales'!H277,"")</f>
        <v/>
      </c>
      <c r="H269" s="9" t="str">
        <f>IF('Unit Sales'!C277&lt;&gt;"",'Unit Sales'!C277,"")</f>
        <v/>
      </c>
      <c r="I269" s="293" t="str">
        <f>IF('Unit Sales'!M277&lt;&gt;"",'Unit Sales'!M277,"")</f>
        <v/>
      </c>
      <c r="J269" s="9" t="str">
        <f>IF('Unit Sales'!I277&lt;&gt;"",'Unit Sales'!I277,"")</f>
        <v/>
      </c>
      <c r="K269" s="295"/>
      <c r="L269" s="295"/>
      <c r="M269" s="293">
        <f t="shared" si="13"/>
        <v>0</v>
      </c>
      <c r="N269" s="293">
        <f>IFERROR(I269*'Monthly cashflow'!$C$29*1.23,)</f>
        <v>0</v>
      </c>
      <c r="O269" s="293">
        <f>IFERROR(I269*'Monthly cashflow'!$C$30*1.23,)</f>
        <v>0</v>
      </c>
      <c r="P269" s="293">
        <f t="shared" si="12"/>
        <v>0</v>
      </c>
      <c r="Q269" s="294" t="str">
        <f>'Unit Sales'!R277</f>
        <v/>
      </c>
      <c r="R269" s="294">
        <f>'Unit Sales'!N277</f>
        <v>0</v>
      </c>
    </row>
    <row r="270" spans="1:18" x14ac:dyDescent="0.3">
      <c r="A270" s="336" t="s">
        <v>1069</v>
      </c>
      <c r="B270" s="9">
        <f t="shared" si="14"/>
        <v>0</v>
      </c>
      <c r="C270" s="337" t="str">
        <f>IF('Unit Sales'!B278&lt;&gt;"",'Unit Sales'!B278,A270)</f>
        <v>269</v>
      </c>
      <c r="D270" s="9" t="str">
        <f>IF('Unit Sales'!D278&lt;&gt;"",'Unit Sales'!D278,"")</f>
        <v/>
      </c>
      <c r="E270" s="9" t="str">
        <f>IF('Unit Sales'!J278&lt;&gt;"",'Unit Sales'!J278,"")</f>
        <v/>
      </c>
      <c r="F270" s="9" t="str">
        <f>IF('Unit Sales'!G278&lt;&gt;"",'Unit Sales'!G278,"")</f>
        <v/>
      </c>
      <c r="G270" s="9" t="str">
        <f>IF('Unit Sales'!H278&lt;&gt;"",'Unit Sales'!H278,"")</f>
        <v/>
      </c>
      <c r="H270" s="9" t="str">
        <f>IF('Unit Sales'!C278&lt;&gt;"",'Unit Sales'!C278,"")</f>
        <v/>
      </c>
      <c r="I270" s="293" t="str">
        <f>IF('Unit Sales'!M278&lt;&gt;"",'Unit Sales'!M278,"")</f>
        <v/>
      </c>
      <c r="J270" s="9" t="str">
        <f>IF('Unit Sales'!I278&lt;&gt;"",'Unit Sales'!I278,"")</f>
        <v/>
      </c>
      <c r="K270" s="295"/>
      <c r="L270" s="295"/>
      <c r="M270" s="293">
        <f t="shared" si="13"/>
        <v>0</v>
      </c>
      <c r="N270" s="293">
        <f>IFERROR(I270*'Monthly cashflow'!$C$29*1.23,)</f>
        <v>0</v>
      </c>
      <c r="O270" s="293">
        <f>IFERROR(I270*'Monthly cashflow'!$C$30*1.23,)</f>
        <v>0</v>
      </c>
      <c r="P270" s="293">
        <f t="shared" si="12"/>
        <v>0</v>
      </c>
      <c r="Q270" s="294" t="str">
        <f>'Unit Sales'!R278</f>
        <v/>
      </c>
      <c r="R270" s="294">
        <f>'Unit Sales'!N278</f>
        <v>0</v>
      </c>
    </row>
    <row r="271" spans="1:18" x14ac:dyDescent="0.3">
      <c r="A271" s="336" t="s">
        <v>1070</v>
      </c>
      <c r="B271" s="9">
        <f t="shared" si="14"/>
        <v>0</v>
      </c>
      <c r="C271" s="337" t="str">
        <f>IF('Unit Sales'!B279&lt;&gt;"",'Unit Sales'!B279,A271)</f>
        <v>270</v>
      </c>
      <c r="D271" s="9" t="str">
        <f>IF('Unit Sales'!D279&lt;&gt;"",'Unit Sales'!D279,"")</f>
        <v/>
      </c>
      <c r="E271" s="9" t="str">
        <f>IF('Unit Sales'!J279&lt;&gt;"",'Unit Sales'!J279,"")</f>
        <v/>
      </c>
      <c r="F271" s="9" t="str">
        <f>IF('Unit Sales'!G279&lt;&gt;"",'Unit Sales'!G279,"")</f>
        <v/>
      </c>
      <c r="G271" s="9" t="str">
        <f>IF('Unit Sales'!H279&lt;&gt;"",'Unit Sales'!H279,"")</f>
        <v/>
      </c>
      <c r="H271" s="9" t="str">
        <f>IF('Unit Sales'!C279&lt;&gt;"",'Unit Sales'!C279,"")</f>
        <v/>
      </c>
      <c r="I271" s="293" t="str">
        <f>IF('Unit Sales'!M279&lt;&gt;"",'Unit Sales'!M279,"")</f>
        <v/>
      </c>
      <c r="J271" s="9" t="str">
        <f>IF('Unit Sales'!I279&lt;&gt;"",'Unit Sales'!I279,"")</f>
        <v/>
      </c>
      <c r="K271" s="295"/>
      <c r="L271" s="295"/>
      <c r="M271" s="293">
        <f t="shared" si="13"/>
        <v>0</v>
      </c>
      <c r="N271" s="293">
        <f>IFERROR(I271*'Monthly cashflow'!$C$29*1.23,)</f>
        <v>0</v>
      </c>
      <c r="O271" s="293">
        <f>IFERROR(I271*'Monthly cashflow'!$C$30*1.23,)</f>
        <v>0</v>
      </c>
      <c r="P271" s="293">
        <f t="shared" si="12"/>
        <v>0</v>
      </c>
      <c r="Q271" s="294" t="str">
        <f>'Unit Sales'!R279</f>
        <v/>
      </c>
      <c r="R271" s="294">
        <f>'Unit Sales'!N279</f>
        <v>0</v>
      </c>
    </row>
    <row r="272" spans="1:18" x14ac:dyDescent="0.3">
      <c r="A272" s="336" t="s">
        <v>1071</v>
      </c>
      <c r="B272" s="9">
        <f t="shared" si="14"/>
        <v>0</v>
      </c>
      <c r="C272" s="337" t="str">
        <f>IF('Unit Sales'!B280&lt;&gt;"",'Unit Sales'!B280,A272)</f>
        <v>271</v>
      </c>
      <c r="D272" s="9" t="str">
        <f>IF('Unit Sales'!D280&lt;&gt;"",'Unit Sales'!D280,"")</f>
        <v/>
      </c>
      <c r="E272" s="9" t="str">
        <f>IF('Unit Sales'!J280&lt;&gt;"",'Unit Sales'!J280,"")</f>
        <v/>
      </c>
      <c r="F272" s="9" t="str">
        <f>IF('Unit Sales'!G280&lt;&gt;"",'Unit Sales'!G280,"")</f>
        <v/>
      </c>
      <c r="G272" s="9" t="str">
        <f>IF('Unit Sales'!H280&lt;&gt;"",'Unit Sales'!H280,"")</f>
        <v/>
      </c>
      <c r="H272" s="9" t="str">
        <f>IF('Unit Sales'!C280&lt;&gt;"",'Unit Sales'!C280,"")</f>
        <v/>
      </c>
      <c r="I272" s="293" t="str">
        <f>IF('Unit Sales'!M280&lt;&gt;"",'Unit Sales'!M280,"")</f>
        <v/>
      </c>
      <c r="J272" s="9" t="str">
        <f>IF('Unit Sales'!I280&lt;&gt;"",'Unit Sales'!I280,"")</f>
        <v/>
      </c>
      <c r="K272" s="295"/>
      <c r="L272" s="295"/>
      <c r="M272" s="293">
        <f t="shared" si="13"/>
        <v>0</v>
      </c>
      <c r="N272" s="293">
        <f>IFERROR(I272*'Monthly cashflow'!$C$29*1.23,)</f>
        <v>0</v>
      </c>
      <c r="O272" s="293">
        <f>IFERROR(I272*'Monthly cashflow'!$C$30*1.23,)</f>
        <v>0</v>
      </c>
      <c r="P272" s="293">
        <f t="shared" si="12"/>
        <v>0</v>
      </c>
      <c r="Q272" s="294" t="str">
        <f>'Unit Sales'!R280</f>
        <v/>
      </c>
      <c r="R272" s="294">
        <f>'Unit Sales'!N280</f>
        <v>0</v>
      </c>
    </row>
    <row r="273" spans="1:18" x14ac:dyDescent="0.3">
      <c r="A273" s="336" t="s">
        <v>1072</v>
      </c>
      <c r="B273" s="9">
        <f t="shared" si="14"/>
        <v>0</v>
      </c>
      <c r="C273" s="337" t="str">
        <f>IF('Unit Sales'!B281&lt;&gt;"",'Unit Sales'!B281,A273)</f>
        <v>272</v>
      </c>
      <c r="D273" s="9" t="str">
        <f>IF('Unit Sales'!D281&lt;&gt;"",'Unit Sales'!D281,"")</f>
        <v/>
      </c>
      <c r="E273" s="9" t="str">
        <f>IF('Unit Sales'!J281&lt;&gt;"",'Unit Sales'!J281,"")</f>
        <v/>
      </c>
      <c r="F273" s="9" t="str">
        <f>IF('Unit Sales'!G281&lt;&gt;"",'Unit Sales'!G281,"")</f>
        <v/>
      </c>
      <c r="G273" s="9" t="str">
        <f>IF('Unit Sales'!H281&lt;&gt;"",'Unit Sales'!H281,"")</f>
        <v/>
      </c>
      <c r="H273" s="9" t="str">
        <f>IF('Unit Sales'!C281&lt;&gt;"",'Unit Sales'!C281,"")</f>
        <v/>
      </c>
      <c r="I273" s="293" t="str">
        <f>IF('Unit Sales'!M281&lt;&gt;"",'Unit Sales'!M281,"")</f>
        <v/>
      </c>
      <c r="J273" s="9" t="str">
        <f>IF('Unit Sales'!I281&lt;&gt;"",'Unit Sales'!I281,"")</f>
        <v/>
      </c>
      <c r="K273" s="295"/>
      <c r="L273" s="295"/>
      <c r="M273" s="293">
        <f t="shared" si="13"/>
        <v>0</v>
      </c>
      <c r="N273" s="293">
        <f>IFERROR(I273*'Monthly cashflow'!$C$29*1.23,)</f>
        <v>0</v>
      </c>
      <c r="O273" s="293">
        <f>IFERROR(I273*'Monthly cashflow'!$C$30*1.23,)</f>
        <v>0</v>
      </c>
      <c r="P273" s="293">
        <f t="shared" si="12"/>
        <v>0</v>
      </c>
      <c r="Q273" s="294" t="str">
        <f>'Unit Sales'!R281</f>
        <v/>
      </c>
      <c r="R273" s="294">
        <f>'Unit Sales'!N281</f>
        <v>0</v>
      </c>
    </row>
    <row r="274" spans="1:18" x14ac:dyDescent="0.3">
      <c r="A274" s="336" t="s">
        <v>1073</v>
      </c>
      <c r="B274" s="9">
        <f t="shared" si="14"/>
        <v>0</v>
      </c>
      <c r="C274" s="337" t="str">
        <f>IF('Unit Sales'!B282&lt;&gt;"",'Unit Sales'!B282,A274)</f>
        <v>273</v>
      </c>
      <c r="D274" s="9" t="str">
        <f>IF('Unit Sales'!D282&lt;&gt;"",'Unit Sales'!D282,"")</f>
        <v/>
      </c>
      <c r="E274" s="9" t="str">
        <f>IF('Unit Sales'!J282&lt;&gt;"",'Unit Sales'!J282,"")</f>
        <v/>
      </c>
      <c r="F274" s="9" t="str">
        <f>IF('Unit Sales'!G282&lt;&gt;"",'Unit Sales'!G282,"")</f>
        <v/>
      </c>
      <c r="G274" s="9" t="str">
        <f>IF('Unit Sales'!H282&lt;&gt;"",'Unit Sales'!H282,"")</f>
        <v/>
      </c>
      <c r="H274" s="9" t="str">
        <f>IF('Unit Sales'!C282&lt;&gt;"",'Unit Sales'!C282,"")</f>
        <v/>
      </c>
      <c r="I274" s="293" t="str">
        <f>IF('Unit Sales'!M282&lt;&gt;"",'Unit Sales'!M282,"")</f>
        <v/>
      </c>
      <c r="J274" s="9" t="str">
        <f>IF('Unit Sales'!I282&lt;&gt;"",'Unit Sales'!I282,"")</f>
        <v/>
      </c>
      <c r="K274" s="295"/>
      <c r="L274" s="295"/>
      <c r="M274" s="293">
        <f t="shared" si="13"/>
        <v>0</v>
      </c>
      <c r="N274" s="293">
        <f>IFERROR(I274*'Monthly cashflow'!$C$29*1.23,)</f>
        <v>0</v>
      </c>
      <c r="O274" s="293">
        <f>IFERROR(I274*'Monthly cashflow'!$C$30*1.23,)</f>
        <v>0</v>
      </c>
      <c r="P274" s="293">
        <f t="shared" si="12"/>
        <v>0</v>
      </c>
      <c r="Q274" s="294" t="str">
        <f>'Unit Sales'!R282</f>
        <v/>
      </c>
      <c r="R274" s="294">
        <f>'Unit Sales'!N282</f>
        <v>0</v>
      </c>
    </row>
    <row r="275" spans="1:18" x14ac:dyDescent="0.3">
      <c r="A275" s="336" t="s">
        <v>1074</v>
      </c>
      <c r="B275" s="9">
        <f t="shared" si="14"/>
        <v>0</v>
      </c>
      <c r="C275" s="337" t="str">
        <f>IF('Unit Sales'!B283&lt;&gt;"",'Unit Sales'!B283,A275)</f>
        <v>274</v>
      </c>
      <c r="D275" s="9" t="str">
        <f>IF('Unit Sales'!D283&lt;&gt;"",'Unit Sales'!D283,"")</f>
        <v/>
      </c>
      <c r="E275" s="9" t="str">
        <f>IF('Unit Sales'!J283&lt;&gt;"",'Unit Sales'!J283,"")</f>
        <v/>
      </c>
      <c r="F275" s="9" t="str">
        <f>IF('Unit Sales'!G283&lt;&gt;"",'Unit Sales'!G283,"")</f>
        <v/>
      </c>
      <c r="G275" s="9" t="str">
        <f>IF('Unit Sales'!H283&lt;&gt;"",'Unit Sales'!H283,"")</f>
        <v/>
      </c>
      <c r="H275" s="9" t="str">
        <f>IF('Unit Sales'!C283&lt;&gt;"",'Unit Sales'!C283,"")</f>
        <v/>
      </c>
      <c r="I275" s="293" t="str">
        <f>IF('Unit Sales'!M283&lt;&gt;"",'Unit Sales'!M283,"")</f>
        <v/>
      </c>
      <c r="J275" s="9" t="str">
        <f>IF('Unit Sales'!I283&lt;&gt;"",'Unit Sales'!I283,"")</f>
        <v/>
      </c>
      <c r="K275" s="295"/>
      <c r="L275" s="295"/>
      <c r="M275" s="293">
        <f t="shared" si="13"/>
        <v>0</v>
      </c>
      <c r="N275" s="293">
        <f>IFERROR(I275*'Monthly cashflow'!$C$29*1.23,)</f>
        <v>0</v>
      </c>
      <c r="O275" s="293">
        <f>IFERROR(I275*'Monthly cashflow'!$C$30*1.23,)</f>
        <v>0</v>
      </c>
      <c r="P275" s="293">
        <f t="shared" si="12"/>
        <v>0</v>
      </c>
      <c r="Q275" s="294" t="str">
        <f>'Unit Sales'!R283</f>
        <v/>
      </c>
      <c r="R275" s="294">
        <f>'Unit Sales'!N283</f>
        <v>0</v>
      </c>
    </row>
    <row r="276" spans="1:18" x14ac:dyDescent="0.3">
      <c r="A276" s="336" t="s">
        <v>1075</v>
      </c>
      <c r="B276" s="9">
        <f t="shared" si="14"/>
        <v>0</v>
      </c>
      <c r="C276" s="337" t="str">
        <f>IF('Unit Sales'!B284&lt;&gt;"",'Unit Sales'!B284,A276)</f>
        <v>275</v>
      </c>
      <c r="D276" s="9" t="str">
        <f>IF('Unit Sales'!D284&lt;&gt;"",'Unit Sales'!D284,"")</f>
        <v/>
      </c>
      <c r="E276" s="9" t="str">
        <f>IF('Unit Sales'!J284&lt;&gt;"",'Unit Sales'!J284,"")</f>
        <v/>
      </c>
      <c r="F276" s="9" t="str">
        <f>IF('Unit Sales'!G284&lt;&gt;"",'Unit Sales'!G284,"")</f>
        <v/>
      </c>
      <c r="G276" s="9" t="str">
        <f>IF('Unit Sales'!H284&lt;&gt;"",'Unit Sales'!H284,"")</f>
        <v/>
      </c>
      <c r="H276" s="9" t="str">
        <f>IF('Unit Sales'!C284&lt;&gt;"",'Unit Sales'!C284,"")</f>
        <v/>
      </c>
      <c r="I276" s="293" t="str">
        <f>IF('Unit Sales'!M284&lt;&gt;"",'Unit Sales'!M284,"")</f>
        <v/>
      </c>
      <c r="J276" s="9" t="str">
        <f>IF('Unit Sales'!I284&lt;&gt;"",'Unit Sales'!I284,"")</f>
        <v/>
      </c>
      <c r="K276" s="295"/>
      <c r="L276" s="295"/>
      <c r="M276" s="293">
        <f t="shared" si="13"/>
        <v>0</v>
      </c>
      <c r="N276" s="293">
        <f>IFERROR(I276*'Monthly cashflow'!$C$29*1.23,)</f>
        <v>0</v>
      </c>
      <c r="O276" s="293">
        <f>IFERROR(I276*'Monthly cashflow'!$C$30*1.23,)</f>
        <v>0</v>
      </c>
      <c r="P276" s="293">
        <f t="shared" si="12"/>
        <v>0</v>
      </c>
      <c r="Q276" s="294" t="str">
        <f>'Unit Sales'!R284</f>
        <v/>
      </c>
      <c r="R276" s="294">
        <f>'Unit Sales'!N284</f>
        <v>0</v>
      </c>
    </row>
    <row r="277" spans="1:18" x14ac:dyDescent="0.3">
      <c r="A277" s="336" t="s">
        <v>1076</v>
      </c>
      <c r="B277" s="9">
        <f t="shared" si="14"/>
        <v>0</v>
      </c>
      <c r="C277" s="337" t="str">
        <f>IF('Unit Sales'!B285&lt;&gt;"",'Unit Sales'!B285,A277)</f>
        <v>276</v>
      </c>
      <c r="D277" s="9" t="str">
        <f>IF('Unit Sales'!D285&lt;&gt;"",'Unit Sales'!D285,"")</f>
        <v/>
      </c>
      <c r="E277" s="9" t="str">
        <f>IF('Unit Sales'!J285&lt;&gt;"",'Unit Sales'!J285,"")</f>
        <v/>
      </c>
      <c r="F277" s="9" t="str">
        <f>IF('Unit Sales'!G285&lt;&gt;"",'Unit Sales'!G285,"")</f>
        <v/>
      </c>
      <c r="G277" s="9" t="str">
        <f>IF('Unit Sales'!H285&lt;&gt;"",'Unit Sales'!H285,"")</f>
        <v/>
      </c>
      <c r="H277" s="9" t="str">
        <f>IF('Unit Sales'!C285&lt;&gt;"",'Unit Sales'!C285,"")</f>
        <v/>
      </c>
      <c r="I277" s="293" t="str">
        <f>IF('Unit Sales'!M285&lt;&gt;"",'Unit Sales'!M285,"")</f>
        <v/>
      </c>
      <c r="J277" s="9" t="str">
        <f>IF('Unit Sales'!I285&lt;&gt;"",'Unit Sales'!I285,"")</f>
        <v/>
      </c>
      <c r="K277" s="295"/>
      <c r="L277" s="295"/>
      <c r="M277" s="293">
        <f t="shared" si="13"/>
        <v>0</v>
      </c>
      <c r="N277" s="293">
        <f>IFERROR(I277*'Monthly cashflow'!$C$29*1.23,)</f>
        <v>0</v>
      </c>
      <c r="O277" s="293">
        <f>IFERROR(I277*'Monthly cashflow'!$C$30*1.23,)</f>
        <v>0</v>
      </c>
      <c r="P277" s="293">
        <f t="shared" si="12"/>
        <v>0</v>
      </c>
      <c r="Q277" s="294" t="str">
        <f>'Unit Sales'!R285</f>
        <v/>
      </c>
      <c r="R277" s="294">
        <f>'Unit Sales'!N285</f>
        <v>0</v>
      </c>
    </row>
    <row r="278" spans="1:18" x14ac:dyDescent="0.3">
      <c r="A278" s="336" t="s">
        <v>1077</v>
      </c>
      <c r="B278" s="9">
        <f t="shared" si="14"/>
        <v>0</v>
      </c>
      <c r="C278" s="337" t="str">
        <f>IF('Unit Sales'!B286&lt;&gt;"",'Unit Sales'!B286,A278)</f>
        <v>277</v>
      </c>
      <c r="D278" s="9" t="str">
        <f>IF('Unit Sales'!D286&lt;&gt;"",'Unit Sales'!D286,"")</f>
        <v/>
      </c>
      <c r="E278" s="9" t="str">
        <f>IF('Unit Sales'!J286&lt;&gt;"",'Unit Sales'!J286,"")</f>
        <v/>
      </c>
      <c r="F278" s="9" t="str">
        <f>IF('Unit Sales'!G286&lt;&gt;"",'Unit Sales'!G286,"")</f>
        <v/>
      </c>
      <c r="G278" s="9" t="str">
        <f>IF('Unit Sales'!H286&lt;&gt;"",'Unit Sales'!H286,"")</f>
        <v/>
      </c>
      <c r="H278" s="9" t="str">
        <f>IF('Unit Sales'!C286&lt;&gt;"",'Unit Sales'!C286,"")</f>
        <v/>
      </c>
      <c r="I278" s="293" t="str">
        <f>IF('Unit Sales'!M286&lt;&gt;"",'Unit Sales'!M286,"")</f>
        <v/>
      </c>
      <c r="J278" s="9" t="str">
        <f>IF('Unit Sales'!I286&lt;&gt;"",'Unit Sales'!I286,"")</f>
        <v/>
      </c>
      <c r="K278" s="295"/>
      <c r="L278" s="295"/>
      <c r="M278" s="293">
        <f t="shared" si="13"/>
        <v>0</v>
      </c>
      <c r="N278" s="293">
        <f>IFERROR(I278*'Monthly cashflow'!$C$29*1.23,)</f>
        <v>0</v>
      </c>
      <c r="O278" s="293">
        <f>IFERROR(I278*'Monthly cashflow'!$C$30*1.23,)</f>
        <v>0</v>
      </c>
      <c r="P278" s="293">
        <f t="shared" si="12"/>
        <v>0</v>
      </c>
      <c r="Q278" s="294" t="str">
        <f>'Unit Sales'!R286</f>
        <v/>
      </c>
      <c r="R278" s="294">
        <f>'Unit Sales'!N286</f>
        <v>0</v>
      </c>
    </row>
    <row r="279" spans="1:18" x14ac:dyDescent="0.3">
      <c r="A279" s="336" t="s">
        <v>1078</v>
      </c>
      <c r="B279" s="9">
        <f t="shared" si="14"/>
        <v>0</v>
      </c>
      <c r="C279" s="337" t="str">
        <f>IF('Unit Sales'!B287&lt;&gt;"",'Unit Sales'!B287,A279)</f>
        <v>278</v>
      </c>
      <c r="D279" s="9" t="str">
        <f>IF('Unit Sales'!D287&lt;&gt;"",'Unit Sales'!D287,"")</f>
        <v/>
      </c>
      <c r="E279" s="9" t="str">
        <f>IF('Unit Sales'!J287&lt;&gt;"",'Unit Sales'!J287,"")</f>
        <v/>
      </c>
      <c r="F279" s="9" t="str">
        <f>IF('Unit Sales'!G287&lt;&gt;"",'Unit Sales'!G287,"")</f>
        <v/>
      </c>
      <c r="G279" s="9" t="str">
        <f>IF('Unit Sales'!H287&lt;&gt;"",'Unit Sales'!H287,"")</f>
        <v/>
      </c>
      <c r="H279" s="9" t="str">
        <f>IF('Unit Sales'!C287&lt;&gt;"",'Unit Sales'!C287,"")</f>
        <v/>
      </c>
      <c r="I279" s="293" t="str">
        <f>IF('Unit Sales'!M287&lt;&gt;"",'Unit Sales'!M287,"")</f>
        <v/>
      </c>
      <c r="J279" s="9" t="str">
        <f>IF('Unit Sales'!I287&lt;&gt;"",'Unit Sales'!I287,"")</f>
        <v/>
      </c>
      <c r="K279" s="295"/>
      <c r="L279" s="295"/>
      <c r="M279" s="293">
        <f t="shared" si="13"/>
        <v>0</v>
      </c>
      <c r="N279" s="293">
        <f>IFERROR(I279*'Monthly cashflow'!$C$29*1.23,)</f>
        <v>0</v>
      </c>
      <c r="O279" s="293">
        <f>IFERROR(I279*'Monthly cashflow'!$C$30*1.23,)</f>
        <v>0</v>
      </c>
      <c r="P279" s="293">
        <f t="shared" si="12"/>
        <v>0</v>
      </c>
      <c r="Q279" s="294" t="str">
        <f>'Unit Sales'!R287</f>
        <v/>
      </c>
      <c r="R279" s="294">
        <f>'Unit Sales'!N287</f>
        <v>0</v>
      </c>
    </row>
    <row r="280" spans="1:18" x14ac:dyDescent="0.3">
      <c r="A280" s="336" t="s">
        <v>1079</v>
      </c>
      <c r="B280" s="9">
        <f t="shared" si="14"/>
        <v>0</v>
      </c>
      <c r="C280" s="337" t="str">
        <f>IF('Unit Sales'!B288&lt;&gt;"",'Unit Sales'!B288,A280)</f>
        <v>279</v>
      </c>
      <c r="D280" s="9" t="str">
        <f>IF('Unit Sales'!D288&lt;&gt;"",'Unit Sales'!D288,"")</f>
        <v/>
      </c>
      <c r="E280" s="9" t="str">
        <f>IF('Unit Sales'!J288&lt;&gt;"",'Unit Sales'!J288,"")</f>
        <v/>
      </c>
      <c r="F280" s="9" t="str">
        <f>IF('Unit Sales'!G288&lt;&gt;"",'Unit Sales'!G288,"")</f>
        <v/>
      </c>
      <c r="G280" s="9" t="str">
        <f>IF('Unit Sales'!H288&lt;&gt;"",'Unit Sales'!H288,"")</f>
        <v/>
      </c>
      <c r="H280" s="9" t="str">
        <f>IF('Unit Sales'!C288&lt;&gt;"",'Unit Sales'!C288,"")</f>
        <v/>
      </c>
      <c r="I280" s="293" t="str">
        <f>IF('Unit Sales'!M288&lt;&gt;"",'Unit Sales'!M288,"")</f>
        <v/>
      </c>
      <c r="J280" s="9" t="str">
        <f>IF('Unit Sales'!I288&lt;&gt;"",'Unit Sales'!I288,"")</f>
        <v/>
      </c>
      <c r="K280" s="295"/>
      <c r="L280" s="295"/>
      <c r="M280" s="293">
        <f t="shared" si="13"/>
        <v>0</v>
      </c>
      <c r="N280" s="293">
        <f>IFERROR(I280*'Monthly cashflow'!$C$29*1.23,)</f>
        <v>0</v>
      </c>
      <c r="O280" s="293">
        <f>IFERROR(I280*'Monthly cashflow'!$C$30*1.23,)</f>
        <v>0</v>
      </c>
      <c r="P280" s="293">
        <f t="shared" si="12"/>
        <v>0</v>
      </c>
      <c r="Q280" s="294" t="str">
        <f>'Unit Sales'!R288</f>
        <v/>
      </c>
      <c r="R280" s="294">
        <f>'Unit Sales'!N288</f>
        <v>0</v>
      </c>
    </row>
    <row r="281" spans="1:18" x14ac:dyDescent="0.3">
      <c r="A281" s="336" t="s">
        <v>1080</v>
      </c>
      <c r="B281" s="9">
        <f t="shared" si="14"/>
        <v>0</v>
      </c>
      <c r="C281" s="337" t="str">
        <f>IF('Unit Sales'!B289&lt;&gt;"",'Unit Sales'!B289,A281)</f>
        <v>280</v>
      </c>
      <c r="D281" s="9" t="str">
        <f>IF('Unit Sales'!D289&lt;&gt;"",'Unit Sales'!D289,"")</f>
        <v/>
      </c>
      <c r="E281" s="9" t="str">
        <f>IF('Unit Sales'!J289&lt;&gt;"",'Unit Sales'!J289,"")</f>
        <v/>
      </c>
      <c r="F281" s="9" t="str">
        <f>IF('Unit Sales'!G289&lt;&gt;"",'Unit Sales'!G289,"")</f>
        <v/>
      </c>
      <c r="G281" s="9" t="str">
        <f>IF('Unit Sales'!H289&lt;&gt;"",'Unit Sales'!H289,"")</f>
        <v/>
      </c>
      <c r="H281" s="9" t="str">
        <f>IF('Unit Sales'!C289&lt;&gt;"",'Unit Sales'!C289,"")</f>
        <v/>
      </c>
      <c r="I281" s="293" t="str">
        <f>IF('Unit Sales'!M289&lt;&gt;"",'Unit Sales'!M289,"")</f>
        <v/>
      </c>
      <c r="J281" s="9" t="str">
        <f>IF('Unit Sales'!I289&lt;&gt;"",'Unit Sales'!I289,"")</f>
        <v/>
      </c>
      <c r="K281" s="295"/>
      <c r="L281" s="295"/>
      <c r="M281" s="293">
        <f t="shared" si="13"/>
        <v>0</v>
      </c>
      <c r="N281" s="293">
        <f>IFERROR(I281*'Monthly cashflow'!$C$29*1.23,)</f>
        <v>0</v>
      </c>
      <c r="O281" s="293">
        <f>IFERROR(I281*'Monthly cashflow'!$C$30*1.23,)</f>
        <v>0</v>
      </c>
      <c r="P281" s="293">
        <f t="shared" si="12"/>
        <v>0</v>
      </c>
      <c r="Q281" s="294" t="str">
        <f>'Unit Sales'!R289</f>
        <v/>
      </c>
      <c r="R281" s="294">
        <f>'Unit Sales'!N289</f>
        <v>0</v>
      </c>
    </row>
    <row r="282" spans="1:18" x14ac:dyDescent="0.3">
      <c r="A282" s="336" t="s">
        <v>1081</v>
      </c>
      <c r="B282" s="9">
        <f t="shared" si="14"/>
        <v>0</v>
      </c>
      <c r="C282" s="337" t="str">
        <f>IF('Unit Sales'!B290&lt;&gt;"",'Unit Sales'!B290,A282)</f>
        <v>281</v>
      </c>
      <c r="D282" s="9" t="str">
        <f>IF('Unit Sales'!D290&lt;&gt;"",'Unit Sales'!D290,"")</f>
        <v/>
      </c>
      <c r="E282" s="9" t="str">
        <f>IF('Unit Sales'!J290&lt;&gt;"",'Unit Sales'!J290,"")</f>
        <v/>
      </c>
      <c r="F282" s="9" t="str">
        <f>IF('Unit Sales'!G290&lt;&gt;"",'Unit Sales'!G290,"")</f>
        <v/>
      </c>
      <c r="G282" s="9" t="str">
        <f>IF('Unit Sales'!H290&lt;&gt;"",'Unit Sales'!H290,"")</f>
        <v/>
      </c>
      <c r="H282" s="9" t="str">
        <f>IF('Unit Sales'!C290&lt;&gt;"",'Unit Sales'!C290,"")</f>
        <v/>
      </c>
      <c r="I282" s="293" t="str">
        <f>IF('Unit Sales'!M290&lt;&gt;"",'Unit Sales'!M290,"")</f>
        <v/>
      </c>
      <c r="J282" s="9" t="str">
        <f>IF('Unit Sales'!I290&lt;&gt;"",'Unit Sales'!I290,"")</f>
        <v/>
      </c>
      <c r="K282" s="295"/>
      <c r="L282" s="295"/>
      <c r="M282" s="293">
        <f t="shared" si="13"/>
        <v>0</v>
      </c>
      <c r="N282" s="293">
        <f>IFERROR(I282*'Monthly cashflow'!$C$29*1.23,)</f>
        <v>0</v>
      </c>
      <c r="O282" s="293">
        <f>IFERROR(I282*'Monthly cashflow'!$C$30*1.23,)</f>
        <v>0</v>
      </c>
      <c r="P282" s="293">
        <f t="shared" si="12"/>
        <v>0</v>
      </c>
      <c r="Q282" s="294" t="str">
        <f>'Unit Sales'!R290</f>
        <v/>
      </c>
      <c r="R282" s="294">
        <f>'Unit Sales'!N290</f>
        <v>0</v>
      </c>
    </row>
    <row r="283" spans="1:18" x14ac:dyDescent="0.3">
      <c r="A283" s="336" t="s">
        <v>1082</v>
      </c>
      <c r="B283" s="9">
        <f t="shared" si="14"/>
        <v>0</v>
      </c>
      <c r="C283" s="337" t="str">
        <f>IF('Unit Sales'!B291&lt;&gt;"",'Unit Sales'!B291,A283)</f>
        <v>282</v>
      </c>
      <c r="D283" s="9" t="str">
        <f>IF('Unit Sales'!D291&lt;&gt;"",'Unit Sales'!D291,"")</f>
        <v/>
      </c>
      <c r="E283" s="9" t="str">
        <f>IF('Unit Sales'!J291&lt;&gt;"",'Unit Sales'!J291,"")</f>
        <v/>
      </c>
      <c r="F283" s="9" t="str">
        <f>IF('Unit Sales'!G291&lt;&gt;"",'Unit Sales'!G291,"")</f>
        <v/>
      </c>
      <c r="G283" s="9" t="str">
        <f>IF('Unit Sales'!H291&lt;&gt;"",'Unit Sales'!H291,"")</f>
        <v/>
      </c>
      <c r="H283" s="9" t="str">
        <f>IF('Unit Sales'!C291&lt;&gt;"",'Unit Sales'!C291,"")</f>
        <v/>
      </c>
      <c r="I283" s="293" t="str">
        <f>IF('Unit Sales'!M291&lt;&gt;"",'Unit Sales'!M291,"")</f>
        <v/>
      </c>
      <c r="J283" s="9" t="str">
        <f>IF('Unit Sales'!I291&lt;&gt;"",'Unit Sales'!I291,"")</f>
        <v/>
      </c>
      <c r="K283" s="295"/>
      <c r="L283" s="295"/>
      <c r="M283" s="293">
        <f t="shared" si="13"/>
        <v>0</v>
      </c>
      <c r="N283" s="293">
        <f>IFERROR(I283*'Monthly cashflow'!$C$29*1.23,)</f>
        <v>0</v>
      </c>
      <c r="O283" s="293">
        <f>IFERROR(I283*'Monthly cashflow'!$C$30*1.23,)</f>
        <v>0</v>
      </c>
      <c r="P283" s="293">
        <f t="shared" si="12"/>
        <v>0</v>
      </c>
      <c r="Q283" s="294" t="str">
        <f>'Unit Sales'!R291</f>
        <v/>
      </c>
      <c r="R283" s="294">
        <f>'Unit Sales'!N291</f>
        <v>0</v>
      </c>
    </row>
    <row r="284" spans="1:18" x14ac:dyDescent="0.3">
      <c r="A284" s="336" t="s">
        <v>1083</v>
      </c>
      <c r="B284" s="9">
        <f t="shared" si="14"/>
        <v>0</v>
      </c>
      <c r="C284" s="337" t="str">
        <f>IF('Unit Sales'!B292&lt;&gt;"",'Unit Sales'!B292,A284)</f>
        <v>283</v>
      </c>
      <c r="D284" s="9" t="str">
        <f>IF('Unit Sales'!D292&lt;&gt;"",'Unit Sales'!D292,"")</f>
        <v/>
      </c>
      <c r="E284" s="9" t="str">
        <f>IF('Unit Sales'!J292&lt;&gt;"",'Unit Sales'!J292,"")</f>
        <v/>
      </c>
      <c r="F284" s="9" t="str">
        <f>IF('Unit Sales'!G292&lt;&gt;"",'Unit Sales'!G292,"")</f>
        <v/>
      </c>
      <c r="G284" s="9" t="str">
        <f>IF('Unit Sales'!H292&lt;&gt;"",'Unit Sales'!H292,"")</f>
        <v/>
      </c>
      <c r="H284" s="9" t="str">
        <f>IF('Unit Sales'!C292&lt;&gt;"",'Unit Sales'!C292,"")</f>
        <v/>
      </c>
      <c r="I284" s="293" t="str">
        <f>IF('Unit Sales'!M292&lt;&gt;"",'Unit Sales'!M292,"")</f>
        <v/>
      </c>
      <c r="J284" s="9" t="str">
        <f>IF('Unit Sales'!I292&lt;&gt;"",'Unit Sales'!I292,"")</f>
        <v/>
      </c>
      <c r="K284" s="295"/>
      <c r="L284" s="295"/>
      <c r="M284" s="293">
        <f t="shared" si="13"/>
        <v>0</v>
      </c>
      <c r="N284" s="293">
        <f>IFERROR(I284*'Monthly cashflow'!$C$29*1.23,)</f>
        <v>0</v>
      </c>
      <c r="O284" s="293">
        <f>IFERROR(I284*'Monthly cashflow'!$C$30*1.23,)</f>
        <v>0</v>
      </c>
      <c r="P284" s="293">
        <f t="shared" si="12"/>
        <v>0</v>
      </c>
      <c r="Q284" s="294" t="str">
        <f>'Unit Sales'!R292</f>
        <v/>
      </c>
      <c r="R284" s="294">
        <f>'Unit Sales'!N292</f>
        <v>0</v>
      </c>
    </row>
    <row r="285" spans="1:18" x14ac:dyDescent="0.3">
      <c r="A285" s="336" t="s">
        <v>1084</v>
      </c>
      <c r="B285" s="9">
        <f t="shared" si="14"/>
        <v>0</v>
      </c>
      <c r="C285" s="337" t="str">
        <f>IF('Unit Sales'!B293&lt;&gt;"",'Unit Sales'!B293,A285)</f>
        <v>284</v>
      </c>
      <c r="D285" s="9" t="str">
        <f>IF('Unit Sales'!D293&lt;&gt;"",'Unit Sales'!D293,"")</f>
        <v/>
      </c>
      <c r="E285" s="9" t="str">
        <f>IF('Unit Sales'!J293&lt;&gt;"",'Unit Sales'!J293,"")</f>
        <v/>
      </c>
      <c r="F285" s="9" t="str">
        <f>IF('Unit Sales'!G293&lt;&gt;"",'Unit Sales'!G293,"")</f>
        <v/>
      </c>
      <c r="G285" s="9" t="str">
        <f>IF('Unit Sales'!H293&lt;&gt;"",'Unit Sales'!H293,"")</f>
        <v/>
      </c>
      <c r="H285" s="9" t="str">
        <f>IF('Unit Sales'!C293&lt;&gt;"",'Unit Sales'!C293,"")</f>
        <v/>
      </c>
      <c r="I285" s="293" t="str">
        <f>IF('Unit Sales'!M293&lt;&gt;"",'Unit Sales'!M293,"")</f>
        <v/>
      </c>
      <c r="J285" s="9" t="str">
        <f>IF('Unit Sales'!I293&lt;&gt;"",'Unit Sales'!I293,"")</f>
        <v/>
      </c>
      <c r="K285" s="295"/>
      <c r="L285" s="295"/>
      <c r="M285" s="293">
        <f t="shared" si="13"/>
        <v>0</v>
      </c>
      <c r="N285" s="293">
        <f>IFERROR(I285*'Monthly cashflow'!$C$29*1.23,)</f>
        <v>0</v>
      </c>
      <c r="O285" s="293">
        <f>IFERROR(I285*'Monthly cashflow'!$C$30*1.23,)</f>
        <v>0</v>
      </c>
      <c r="P285" s="293">
        <f t="shared" si="12"/>
        <v>0</v>
      </c>
      <c r="Q285" s="294" t="str">
        <f>'Unit Sales'!R293</f>
        <v/>
      </c>
      <c r="R285" s="294">
        <f>'Unit Sales'!N293</f>
        <v>0</v>
      </c>
    </row>
    <row r="286" spans="1:18" x14ac:dyDescent="0.3">
      <c r="A286" s="336" t="s">
        <v>1085</v>
      </c>
      <c r="B286" s="9">
        <f t="shared" si="14"/>
        <v>0</v>
      </c>
      <c r="C286" s="337" t="str">
        <f>IF('Unit Sales'!B294&lt;&gt;"",'Unit Sales'!B294,A286)</f>
        <v>285</v>
      </c>
      <c r="D286" s="9" t="str">
        <f>IF('Unit Sales'!D294&lt;&gt;"",'Unit Sales'!D294,"")</f>
        <v/>
      </c>
      <c r="E286" s="9" t="str">
        <f>IF('Unit Sales'!J294&lt;&gt;"",'Unit Sales'!J294,"")</f>
        <v/>
      </c>
      <c r="F286" s="9" t="str">
        <f>IF('Unit Sales'!G294&lt;&gt;"",'Unit Sales'!G294,"")</f>
        <v/>
      </c>
      <c r="G286" s="9" t="str">
        <f>IF('Unit Sales'!H294&lt;&gt;"",'Unit Sales'!H294,"")</f>
        <v/>
      </c>
      <c r="H286" s="9" t="str">
        <f>IF('Unit Sales'!C294&lt;&gt;"",'Unit Sales'!C294,"")</f>
        <v/>
      </c>
      <c r="I286" s="293" t="str">
        <f>IF('Unit Sales'!M294&lt;&gt;"",'Unit Sales'!M294,"")</f>
        <v/>
      </c>
      <c r="J286" s="9" t="str">
        <f>IF('Unit Sales'!I294&lt;&gt;"",'Unit Sales'!I294,"")</f>
        <v/>
      </c>
      <c r="K286" s="295"/>
      <c r="L286" s="295"/>
      <c r="M286" s="293">
        <f t="shared" si="13"/>
        <v>0</v>
      </c>
      <c r="N286" s="293">
        <f>IFERROR(I286*'Monthly cashflow'!$C$29*1.23,)</f>
        <v>0</v>
      </c>
      <c r="O286" s="293">
        <f>IFERROR(I286*'Monthly cashflow'!$C$30*1.23,)</f>
        <v>0</v>
      </c>
      <c r="P286" s="293">
        <f t="shared" si="12"/>
        <v>0</v>
      </c>
      <c r="Q286" s="294" t="str">
        <f>'Unit Sales'!R294</f>
        <v/>
      </c>
      <c r="R286" s="294">
        <f>'Unit Sales'!N294</f>
        <v>0</v>
      </c>
    </row>
    <row r="287" spans="1:18" x14ac:dyDescent="0.3">
      <c r="A287" s="336" t="s">
        <v>1086</v>
      </c>
      <c r="B287" s="9">
        <f t="shared" si="14"/>
        <v>0</v>
      </c>
      <c r="C287" s="337" t="str">
        <f>IF('Unit Sales'!B295&lt;&gt;"",'Unit Sales'!B295,A287)</f>
        <v>286</v>
      </c>
      <c r="D287" s="9" t="str">
        <f>IF('Unit Sales'!D295&lt;&gt;"",'Unit Sales'!D295,"")</f>
        <v/>
      </c>
      <c r="E287" s="9" t="str">
        <f>IF('Unit Sales'!J295&lt;&gt;"",'Unit Sales'!J295,"")</f>
        <v/>
      </c>
      <c r="F287" s="9" t="str">
        <f>IF('Unit Sales'!G295&lt;&gt;"",'Unit Sales'!G295,"")</f>
        <v/>
      </c>
      <c r="G287" s="9" t="str">
        <f>IF('Unit Sales'!H295&lt;&gt;"",'Unit Sales'!H295,"")</f>
        <v/>
      </c>
      <c r="H287" s="9" t="str">
        <f>IF('Unit Sales'!C295&lt;&gt;"",'Unit Sales'!C295,"")</f>
        <v/>
      </c>
      <c r="I287" s="293" t="str">
        <f>IF('Unit Sales'!M295&lt;&gt;"",'Unit Sales'!M295,"")</f>
        <v/>
      </c>
      <c r="J287" s="9" t="str">
        <f>IF('Unit Sales'!I295&lt;&gt;"",'Unit Sales'!I295,"")</f>
        <v/>
      </c>
      <c r="K287" s="295"/>
      <c r="L287" s="295"/>
      <c r="M287" s="293">
        <f t="shared" si="13"/>
        <v>0</v>
      </c>
      <c r="N287" s="293">
        <f>IFERROR(I287*'Monthly cashflow'!$C$29*1.23,)</f>
        <v>0</v>
      </c>
      <c r="O287" s="293">
        <f>IFERROR(I287*'Monthly cashflow'!$C$30*1.23,)</f>
        <v>0</v>
      </c>
      <c r="P287" s="293">
        <f t="shared" si="12"/>
        <v>0</v>
      </c>
      <c r="Q287" s="294" t="str">
        <f>'Unit Sales'!R295</f>
        <v/>
      </c>
      <c r="R287" s="294">
        <f>'Unit Sales'!N295</f>
        <v>0</v>
      </c>
    </row>
    <row r="288" spans="1:18" x14ac:dyDescent="0.3">
      <c r="A288" s="336" t="s">
        <v>1087</v>
      </c>
      <c r="B288" s="9">
        <f t="shared" si="14"/>
        <v>0</v>
      </c>
      <c r="C288" s="337" t="str">
        <f>IF('Unit Sales'!B296&lt;&gt;"",'Unit Sales'!B296,A288)</f>
        <v>287</v>
      </c>
      <c r="D288" s="9" t="str">
        <f>IF('Unit Sales'!D296&lt;&gt;"",'Unit Sales'!D296,"")</f>
        <v/>
      </c>
      <c r="E288" s="9" t="str">
        <f>IF('Unit Sales'!J296&lt;&gt;"",'Unit Sales'!J296,"")</f>
        <v/>
      </c>
      <c r="F288" s="9" t="str">
        <f>IF('Unit Sales'!G296&lt;&gt;"",'Unit Sales'!G296,"")</f>
        <v/>
      </c>
      <c r="G288" s="9" t="str">
        <f>IF('Unit Sales'!H296&lt;&gt;"",'Unit Sales'!H296,"")</f>
        <v/>
      </c>
      <c r="H288" s="9" t="str">
        <f>IF('Unit Sales'!C296&lt;&gt;"",'Unit Sales'!C296,"")</f>
        <v/>
      </c>
      <c r="I288" s="293" t="str">
        <f>IF('Unit Sales'!M296&lt;&gt;"",'Unit Sales'!M296,"")</f>
        <v/>
      </c>
      <c r="J288" s="9" t="str">
        <f>IF('Unit Sales'!I296&lt;&gt;"",'Unit Sales'!I296,"")</f>
        <v/>
      </c>
      <c r="K288" s="295"/>
      <c r="L288" s="295"/>
      <c r="M288" s="293">
        <f t="shared" si="13"/>
        <v>0</v>
      </c>
      <c r="N288" s="293">
        <f>IFERROR(I288*'Monthly cashflow'!$C$29*1.23,)</f>
        <v>0</v>
      </c>
      <c r="O288" s="293">
        <f>IFERROR(I288*'Monthly cashflow'!$C$30*1.23,)</f>
        <v>0</v>
      </c>
      <c r="P288" s="293">
        <f t="shared" si="12"/>
        <v>0</v>
      </c>
      <c r="Q288" s="294" t="str">
        <f>'Unit Sales'!R296</f>
        <v/>
      </c>
      <c r="R288" s="294">
        <f>'Unit Sales'!N296</f>
        <v>0</v>
      </c>
    </row>
    <row r="289" spans="1:18" x14ac:dyDescent="0.3">
      <c r="A289" s="336" t="s">
        <v>1088</v>
      </c>
      <c r="B289" s="9">
        <f t="shared" si="14"/>
        <v>0</v>
      </c>
      <c r="C289" s="337" t="str">
        <f>IF('Unit Sales'!B297&lt;&gt;"",'Unit Sales'!B297,A289)</f>
        <v>288</v>
      </c>
      <c r="D289" s="9" t="str">
        <f>IF('Unit Sales'!D297&lt;&gt;"",'Unit Sales'!D297,"")</f>
        <v/>
      </c>
      <c r="E289" s="9" t="str">
        <f>IF('Unit Sales'!J297&lt;&gt;"",'Unit Sales'!J297,"")</f>
        <v/>
      </c>
      <c r="F289" s="9" t="str">
        <f>IF('Unit Sales'!G297&lt;&gt;"",'Unit Sales'!G297,"")</f>
        <v/>
      </c>
      <c r="G289" s="9" t="str">
        <f>IF('Unit Sales'!H297&lt;&gt;"",'Unit Sales'!H297,"")</f>
        <v/>
      </c>
      <c r="H289" s="9" t="str">
        <f>IF('Unit Sales'!C297&lt;&gt;"",'Unit Sales'!C297,"")</f>
        <v/>
      </c>
      <c r="I289" s="293" t="str">
        <f>IF('Unit Sales'!M297&lt;&gt;"",'Unit Sales'!M297,"")</f>
        <v/>
      </c>
      <c r="J289" s="9" t="str">
        <f>IF('Unit Sales'!I297&lt;&gt;"",'Unit Sales'!I297,"")</f>
        <v/>
      </c>
      <c r="K289" s="295"/>
      <c r="L289" s="295"/>
      <c r="M289" s="293">
        <f t="shared" si="13"/>
        <v>0</v>
      </c>
      <c r="N289" s="293">
        <f>IFERROR(I289*'Monthly cashflow'!$C$29*1.23,)</f>
        <v>0</v>
      </c>
      <c r="O289" s="293">
        <f>IFERROR(I289*'Monthly cashflow'!$C$30*1.23,)</f>
        <v>0</v>
      </c>
      <c r="P289" s="293">
        <f t="shared" si="12"/>
        <v>0</v>
      </c>
      <c r="Q289" s="294" t="str">
        <f>'Unit Sales'!R297</f>
        <v/>
      </c>
      <c r="R289" s="294">
        <f>'Unit Sales'!N297</f>
        <v>0</v>
      </c>
    </row>
    <row r="290" spans="1:18" x14ac:dyDescent="0.3">
      <c r="A290" s="336" t="s">
        <v>1089</v>
      </c>
      <c r="B290" s="9">
        <f t="shared" si="14"/>
        <v>0</v>
      </c>
      <c r="C290" s="337" t="str">
        <f>IF('Unit Sales'!B298&lt;&gt;"",'Unit Sales'!B298,A290)</f>
        <v>289</v>
      </c>
      <c r="D290" s="9" t="str">
        <f>IF('Unit Sales'!D298&lt;&gt;"",'Unit Sales'!D298,"")</f>
        <v/>
      </c>
      <c r="E290" s="9" t="str">
        <f>IF('Unit Sales'!J298&lt;&gt;"",'Unit Sales'!J298,"")</f>
        <v/>
      </c>
      <c r="F290" s="9" t="str">
        <f>IF('Unit Sales'!G298&lt;&gt;"",'Unit Sales'!G298,"")</f>
        <v/>
      </c>
      <c r="G290" s="9" t="str">
        <f>IF('Unit Sales'!H298&lt;&gt;"",'Unit Sales'!H298,"")</f>
        <v/>
      </c>
      <c r="H290" s="9" t="str">
        <f>IF('Unit Sales'!C298&lt;&gt;"",'Unit Sales'!C298,"")</f>
        <v/>
      </c>
      <c r="I290" s="293" t="str">
        <f>IF('Unit Sales'!M298&lt;&gt;"",'Unit Sales'!M298,"")</f>
        <v/>
      </c>
      <c r="J290" s="9" t="str">
        <f>IF('Unit Sales'!I298&lt;&gt;"",'Unit Sales'!I298,"")</f>
        <v/>
      </c>
      <c r="K290" s="295"/>
      <c r="L290" s="295"/>
      <c r="M290" s="293">
        <f t="shared" si="13"/>
        <v>0</v>
      </c>
      <c r="N290" s="293">
        <f>IFERROR(I290*'Monthly cashflow'!$C$29*1.23,)</f>
        <v>0</v>
      </c>
      <c r="O290" s="293">
        <f>IFERROR(I290*'Monthly cashflow'!$C$30*1.23,)</f>
        <v>0</v>
      </c>
      <c r="P290" s="293">
        <f t="shared" si="12"/>
        <v>0</v>
      </c>
      <c r="Q290" s="294" t="str">
        <f>'Unit Sales'!R298</f>
        <v/>
      </c>
      <c r="R290" s="294">
        <f>'Unit Sales'!N298</f>
        <v>0</v>
      </c>
    </row>
    <row r="291" spans="1:18" x14ac:dyDescent="0.3">
      <c r="A291" s="336" t="s">
        <v>1090</v>
      </c>
      <c r="B291" s="9">
        <f t="shared" si="14"/>
        <v>0</v>
      </c>
      <c r="C291" s="337" t="str">
        <f>IF('Unit Sales'!B299&lt;&gt;"",'Unit Sales'!B299,A291)</f>
        <v>290</v>
      </c>
      <c r="D291" s="9" t="str">
        <f>IF('Unit Sales'!D299&lt;&gt;"",'Unit Sales'!D299,"")</f>
        <v/>
      </c>
      <c r="E291" s="9" t="str">
        <f>IF('Unit Sales'!J299&lt;&gt;"",'Unit Sales'!J299,"")</f>
        <v/>
      </c>
      <c r="F291" s="9" t="str">
        <f>IF('Unit Sales'!G299&lt;&gt;"",'Unit Sales'!G299,"")</f>
        <v/>
      </c>
      <c r="G291" s="9" t="str">
        <f>IF('Unit Sales'!H299&lt;&gt;"",'Unit Sales'!H299,"")</f>
        <v/>
      </c>
      <c r="H291" s="9" t="str">
        <f>IF('Unit Sales'!C299&lt;&gt;"",'Unit Sales'!C299,"")</f>
        <v/>
      </c>
      <c r="I291" s="293" t="str">
        <f>IF('Unit Sales'!M299&lt;&gt;"",'Unit Sales'!M299,"")</f>
        <v/>
      </c>
      <c r="J291" s="9" t="str">
        <f>IF('Unit Sales'!I299&lt;&gt;"",'Unit Sales'!I299,"")</f>
        <v/>
      </c>
      <c r="K291" s="295"/>
      <c r="L291" s="295"/>
      <c r="M291" s="293">
        <f t="shared" si="13"/>
        <v>0</v>
      </c>
      <c r="N291" s="293">
        <f>IFERROR(I291*'Monthly cashflow'!$C$29*1.23,)</f>
        <v>0</v>
      </c>
      <c r="O291" s="293">
        <f>IFERROR(I291*'Monthly cashflow'!$C$30*1.23,)</f>
        <v>0</v>
      </c>
      <c r="P291" s="293">
        <f t="shared" si="12"/>
        <v>0</v>
      </c>
      <c r="Q291" s="294" t="str">
        <f>'Unit Sales'!R299</f>
        <v/>
      </c>
      <c r="R291" s="294">
        <f>'Unit Sales'!N299</f>
        <v>0</v>
      </c>
    </row>
    <row r="292" spans="1:18" x14ac:dyDescent="0.3">
      <c r="A292" s="336" t="s">
        <v>1091</v>
      </c>
      <c r="B292" s="9">
        <f t="shared" si="14"/>
        <v>0</v>
      </c>
      <c r="C292" s="337" t="str">
        <f>IF('Unit Sales'!B300&lt;&gt;"",'Unit Sales'!B300,A292)</f>
        <v>291</v>
      </c>
      <c r="D292" s="9" t="str">
        <f>IF('Unit Sales'!D300&lt;&gt;"",'Unit Sales'!D300,"")</f>
        <v/>
      </c>
      <c r="E292" s="9" t="str">
        <f>IF('Unit Sales'!J300&lt;&gt;"",'Unit Sales'!J300,"")</f>
        <v/>
      </c>
      <c r="F292" s="9" t="str">
        <f>IF('Unit Sales'!G300&lt;&gt;"",'Unit Sales'!G300,"")</f>
        <v/>
      </c>
      <c r="G292" s="9" t="str">
        <f>IF('Unit Sales'!H300&lt;&gt;"",'Unit Sales'!H300,"")</f>
        <v/>
      </c>
      <c r="H292" s="9" t="str">
        <f>IF('Unit Sales'!C300&lt;&gt;"",'Unit Sales'!C300,"")</f>
        <v/>
      </c>
      <c r="I292" s="293" t="str">
        <f>IF('Unit Sales'!M300&lt;&gt;"",'Unit Sales'!M300,"")</f>
        <v/>
      </c>
      <c r="J292" s="9" t="str">
        <f>IF('Unit Sales'!I300&lt;&gt;"",'Unit Sales'!I300,"")</f>
        <v/>
      </c>
      <c r="K292" s="295"/>
      <c r="L292" s="295"/>
      <c r="M292" s="293">
        <f t="shared" si="13"/>
        <v>0</v>
      </c>
      <c r="N292" s="293">
        <f>IFERROR(I292*'Monthly cashflow'!$C$29*1.23,)</f>
        <v>0</v>
      </c>
      <c r="O292" s="293">
        <f>IFERROR(I292*'Monthly cashflow'!$C$30*1.23,)</f>
        <v>0</v>
      </c>
      <c r="P292" s="293">
        <f t="shared" si="12"/>
        <v>0</v>
      </c>
      <c r="Q292" s="294" t="str">
        <f>'Unit Sales'!R300</f>
        <v/>
      </c>
      <c r="R292" s="294">
        <f>'Unit Sales'!N300</f>
        <v>0</v>
      </c>
    </row>
    <row r="293" spans="1:18" x14ac:dyDescent="0.3">
      <c r="A293" s="336" t="s">
        <v>1092</v>
      </c>
      <c r="B293" s="9">
        <f t="shared" si="14"/>
        <v>0</v>
      </c>
      <c r="C293" s="337" t="str">
        <f>IF('Unit Sales'!B301&lt;&gt;"",'Unit Sales'!B301,A293)</f>
        <v>292</v>
      </c>
      <c r="D293" s="9" t="str">
        <f>IF('Unit Sales'!D301&lt;&gt;"",'Unit Sales'!D301,"")</f>
        <v/>
      </c>
      <c r="E293" s="9" t="str">
        <f>IF('Unit Sales'!J301&lt;&gt;"",'Unit Sales'!J301,"")</f>
        <v/>
      </c>
      <c r="F293" s="9" t="str">
        <f>IF('Unit Sales'!G301&lt;&gt;"",'Unit Sales'!G301,"")</f>
        <v/>
      </c>
      <c r="G293" s="9" t="str">
        <f>IF('Unit Sales'!H301&lt;&gt;"",'Unit Sales'!H301,"")</f>
        <v/>
      </c>
      <c r="H293" s="9" t="str">
        <f>IF('Unit Sales'!C301&lt;&gt;"",'Unit Sales'!C301,"")</f>
        <v/>
      </c>
      <c r="I293" s="293" t="str">
        <f>IF('Unit Sales'!M301&lt;&gt;"",'Unit Sales'!M301,"")</f>
        <v/>
      </c>
      <c r="J293" s="9" t="str">
        <f>IF('Unit Sales'!I301&lt;&gt;"",'Unit Sales'!I301,"")</f>
        <v/>
      </c>
      <c r="K293" s="295"/>
      <c r="L293" s="295"/>
      <c r="M293" s="293">
        <f t="shared" si="13"/>
        <v>0</v>
      </c>
      <c r="N293" s="293">
        <f>IFERROR(I293*'Monthly cashflow'!$C$29*1.23,)</f>
        <v>0</v>
      </c>
      <c r="O293" s="293">
        <f>IFERROR(I293*'Monthly cashflow'!$C$30*1.23,)</f>
        <v>0</v>
      </c>
      <c r="P293" s="293">
        <f t="shared" si="12"/>
        <v>0</v>
      </c>
      <c r="Q293" s="294" t="str">
        <f>'Unit Sales'!R301</f>
        <v/>
      </c>
      <c r="R293" s="294">
        <f>'Unit Sales'!N301</f>
        <v>0</v>
      </c>
    </row>
    <row r="294" spans="1:18" x14ac:dyDescent="0.3">
      <c r="A294" s="336" t="s">
        <v>1093</v>
      </c>
      <c r="B294" s="9">
        <f t="shared" si="14"/>
        <v>0</v>
      </c>
      <c r="C294" s="337" t="str">
        <f>IF('Unit Sales'!B302&lt;&gt;"",'Unit Sales'!B302,A294)</f>
        <v>293</v>
      </c>
      <c r="D294" s="9" t="str">
        <f>IF('Unit Sales'!D302&lt;&gt;"",'Unit Sales'!D302,"")</f>
        <v/>
      </c>
      <c r="E294" s="9" t="str">
        <f>IF('Unit Sales'!J302&lt;&gt;"",'Unit Sales'!J302,"")</f>
        <v/>
      </c>
      <c r="F294" s="9" t="str">
        <f>IF('Unit Sales'!G302&lt;&gt;"",'Unit Sales'!G302,"")</f>
        <v/>
      </c>
      <c r="G294" s="9" t="str">
        <f>IF('Unit Sales'!H302&lt;&gt;"",'Unit Sales'!H302,"")</f>
        <v/>
      </c>
      <c r="H294" s="9" t="str">
        <f>IF('Unit Sales'!C302&lt;&gt;"",'Unit Sales'!C302,"")</f>
        <v/>
      </c>
      <c r="I294" s="293" t="str">
        <f>IF('Unit Sales'!M302&lt;&gt;"",'Unit Sales'!M302,"")</f>
        <v/>
      </c>
      <c r="J294" s="9" t="str">
        <f>IF('Unit Sales'!I302&lt;&gt;"",'Unit Sales'!I302,"")</f>
        <v/>
      </c>
      <c r="K294" s="295"/>
      <c r="L294" s="295"/>
      <c r="M294" s="293">
        <f t="shared" si="13"/>
        <v>0</v>
      </c>
      <c r="N294" s="293">
        <f>IFERROR(I294*'Monthly cashflow'!$C$29*1.23,)</f>
        <v>0</v>
      </c>
      <c r="O294" s="293">
        <f>IFERROR(I294*'Monthly cashflow'!$C$30*1.23,)</f>
        <v>0</v>
      </c>
      <c r="P294" s="293">
        <f t="shared" si="12"/>
        <v>0</v>
      </c>
      <c r="Q294" s="294" t="str">
        <f>'Unit Sales'!R302</f>
        <v/>
      </c>
      <c r="R294" s="294">
        <f>'Unit Sales'!N302</f>
        <v>0</v>
      </c>
    </row>
    <row r="295" spans="1:18" x14ac:dyDescent="0.3">
      <c r="A295" s="336" t="s">
        <v>1094</v>
      </c>
      <c r="B295" s="9">
        <f t="shared" si="14"/>
        <v>0</v>
      </c>
      <c r="C295" s="337" t="str">
        <f>IF('Unit Sales'!B303&lt;&gt;"",'Unit Sales'!B303,A295)</f>
        <v>294</v>
      </c>
      <c r="D295" s="9" t="str">
        <f>IF('Unit Sales'!D303&lt;&gt;"",'Unit Sales'!D303,"")</f>
        <v/>
      </c>
      <c r="E295" s="9" t="str">
        <f>IF('Unit Sales'!J303&lt;&gt;"",'Unit Sales'!J303,"")</f>
        <v/>
      </c>
      <c r="F295" s="9" t="str">
        <f>IF('Unit Sales'!G303&lt;&gt;"",'Unit Sales'!G303,"")</f>
        <v/>
      </c>
      <c r="G295" s="9" t="str">
        <f>IF('Unit Sales'!H303&lt;&gt;"",'Unit Sales'!H303,"")</f>
        <v/>
      </c>
      <c r="H295" s="9" t="str">
        <f>IF('Unit Sales'!C303&lt;&gt;"",'Unit Sales'!C303,"")</f>
        <v/>
      </c>
      <c r="I295" s="293" t="str">
        <f>IF('Unit Sales'!M303&lt;&gt;"",'Unit Sales'!M303,"")</f>
        <v/>
      </c>
      <c r="J295" s="9" t="str">
        <f>IF('Unit Sales'!I303&lt;&gt;"",'Unit Sales'!I303,"")</f>
        <v/>
      </c>
      <c r="K295" s="295"/>
      <c r="L295" s="295"/>
      <c r="M295" s="293">
        <f t="shared" si="13"/>
        <v>0</v>
      </c>
      <c r="N295" s="293">
        <f>IFERROR(I295*'Monthly cashflow'!$C$29*1.23,)</f>
        <v>0</v>
      </c>
      <c r="O295" s="293">
        <f>IFERROR(I295*'Monthly cashflow'!$C$30*1.23,)</f>
        <v>0</v>
      </c>
      <c r="P295" s="293">
        <f t="shared" si="12"/>
        <v>0</v>
      </c>
      <c r="Q295" s="294" t="str">
        <f>'Unit Sales'!R303</f>
        <v/>
      </c>
      <c r="R295" s="294">
        <f>'Unit Sales'!N303</f>
        <v>0</v>
      </c>
    </row>
    <row r="296" spans="1:18" x14ac:dyDescent="0.3">
      <c r="A296" s="336" t="s">
        <v>1095</v>
      </c>
      <c r="B296" s="9">
        <f t="shared" si="14"/>
        <v>0</v>
      </c>
      <c r="C296" s="337" t="str">
        <f>IF('Unit Sales'!B304&lt;&gt;"",'Unit Sales'!B304,A296)</f>
        <v>295</v>
      </c>
      <c r="D296" s="9" t="str">
        <f>IF('Unit Sales'!D304&lt;&gt;"",'Unit Sales'!D304,"")</f>
        <v/>
      </c>
      <c r="E296" s="9" t="str">
        <f>IF('Unit Sales'!J304&lt;&gt;"",'Unit Sales'!J304,"")</f>
        <v/>
      </c>
      <c r="F296" s="9" t="str">
        <f>IF('Unit Sales'!G304&lt;&gt;"",'Unit Sales'!G304,"")</f>
        <v/>
      </c>
      <c r="G296" s="9" t="str">
        <f>IF('Unit Sales'!H304&lt;&gt;"",'Unit Sales'!H304,"")</f>
        <v/>
      </c>
      <c r="H296" s="9" t="str">
        <f>IF('Unit Sales'!C304&lt;&gt;"",'Unit Sales'!C304,"")</f>
        <v/>
      </c>
      <c r="I296" s="293" t="str">
        <f>IF('Unit Sales'!M304&lt;&gt;"",'Unit Sales'!M304,"")</f>
        <v/>
      </c>
      <c r="J296" s="9" t="str">
        <f>IF('Unit Sales'!I304&lt;&gt;"",'Unit Sales'!I304,"")</f>
        <v/>
      </c>
      <c r="K296" s="295"/>
      <c r="L296" s="295"/>
      <c r="M296" s="293">
        <f t="shared" si="13"/>
        <v>0</v>
      </c>
      <c r="N296" s="293">
        <f>IFERROR(I296*'Monthly cashflow'!$C$29*1.23,)</f>
        <v>0</v>
      </c>
      <c r="O296" s="293">
        <f>IFERROR(I296*'Monthly cashflow'!$C$30*1.23,)</f>
        <v>0</v>
      </c>
      <c r="P296" s="293">
        <f t="shared" si="12"/>
        <v>0</v>
      </c>
      <c r="Q296" s="294" t="str">
        <f>'Unit Sales'!R304</f>
        <v/>
      </c>
      <c r="R296" s="294">
        <f>'Unit Sales'!N304</f>
        <v>0</v>
      </c>
    </row>
    <row r="297" spans="1:18" x14ac:dyDescent="0.3">
      <c r="A297" s="336" t="s">
        <v>1096</v>
      </c>
      <c r="B297" s="9">
        <f t="shared" si="14"/>
        <v>0</v>
      </c>
      <c r="C297" s="337" t="str">
        <f>IF('Unit Sales'!B305&lt;&gt;"",'Unit Sales'!B305,A297)</f>
        <v>296</v>
      </c>
      <c r="D297" s="9" t="str">
        <f>IF('Unit Sales'!D305&lt;&gt;"",'Unit Sales'!D305,"")</f>
        <v/>
      </c>
      <c r="E297" s="9" t="str">
        <f>IF('Unit Sales'!J305&lt;&gt;"",'Unit Sales'!J305,"")</f>
        <v/>
      </c>
      <c r="F297" s="9" t="str">
        <f>IF('Unit Sales'!G305&lt;&gt;"",'Unit Sales'!G305,"")</f>
        <v/>
      </c>
      <c r="G297" s="9" t="str">
        <f>IF('Unit Sales'!H305&lt;&gt;"",'Unit Sales'!H305,"")</f>
        <v/>
      </c>
      <c r="H297" s="9" t="str">
        <f>IF('Unit Sales'!C305&lt;&gt;"",'Unit Sales'!C305,"")</f>
        <v/>
      </c>
      <c r="I297" s="293" t="str">
        <f>IF('Unit Sales'!M305&lt;&gt;"",'Unit Sales'!M305,"")</f>
        <v/>
      </c>
      <c r="J297" s="9" t="str">
        <f>IF('Unit Sales'!I305&lt;&gt;"",'Unit Sales'!I305,"")</f>
        <v/>
      </c>
      <c r="K297" s="295"/>
      <c r="L297" s="295"/>
      <c r="M297" s="293">
        <f t="shared" si="13"/>
        <v>0</v>
      </c>
      <c r="N297" s="293">
        <f>IFERROR(I297*'Monthly cashflow'!$C$29*1.23,)</f>
        <v>0</v>
      </c>
      <c r="O297" s="293">
        <f>IFERROR(I297*'Monthly cashflow'!$C$30*1.23,)</f>
        <v>0</v>
      </c>
      <c r="P297" s="293">
        <f t="shared" si="12"/>
        <v>0</v>
      </c>
      <c r="Q297" s="294" t="str">
        <f>'Unit Sales'!R305</f>
        <v/>
      </c>
      <c r="R297" s="294">
        <f>'Unit Sales'!N305</f>
        <v>0</v>
      </c>
    </row>
    <row r="298" spans="1:18" x14ac:dyDescent="0.3">
      <c r="A298" s="336" t="s">
        <v>1097</v>
      </c>
      <c r="B298" s="9">
        <f t="shared" si="14"/>
        <v>0</v>
      </c>
      <c r="C298" s="337" t="str">
        <f>IF('Unit Sales'!B306&lt;&gt;"",'Unit Sales'!B306,A298)</f>
        <v>297</v>
      </c>
      <c r="D298" s="9" t="str">
        <f>IF('Unit Sales'!D306&lt;&gt;"",'Unit Sales'!D306,"")</f>
        <v/>
      </c>
      <c r="E298" s="9" t="str">
        <f>IF('Unit Sales'!J306&lt;&gt;"",'Unit Sales'!J306,"")</f>
        <v/>
      </c>
      <c r="F298" s="9" t="str">
        <f>IF('Unit Sales'!G306&lt;&gt;"",'Unit Sales'!G306,"")</f>
        <v/>
      </c>
      <c r="G298" s="9" t="str">
        <f>IF('Unit Sales'!H306&lt;&gt;"",'Unit Sales'!H306,"")</f>
        <v/>
      </c>
      <c r="H298" s="9" t="str">
        <f>IF('Unit Sales'!C306&lt;&gt;"",'Unit Sales'!C306,"")</f>
        <v/>
      </c>
      <c r="I298" s="293" t="str">
        <f>IF('Unit Sales'!M306&lt;&gt;"",'Unit Sales'!M306,"")</f>
        <v/>
      </c>
      <c r="J298" s="9" t="str">
        <f>IF('Unit Sales'!I306&lt;&gt;"",'Unit Sales'!I306,"")</f>
        <v/>
      </c>
      <c r="K298" s="295"/>
      <c r="L298" s="295"/>
      <c r="M298" s="293">
        <f t="shared" si="13"/>
        <v>0</v>
      </c>
      <c r="N298" s="293">
        <f>IFERROR(I298*'Monthly cashflow'!$C$29*1.23,)</f>
        <v>0</v>
      </c>
      <c r="O298" s="293">
        <f>IFERROR(I298*'Monthly cashflow'!$C$30*1.23,)</f>
        <v>0</v>
      </c>
      <c r="P298" s="293">
        <f t="shared" si="12"/>
        <v>0</v>
      </c>
      <c r="Q298" s="294" t="str">
        <f>'Unit Sales'!R306</f>
        <v/>
      </c>
      <c r="R298" s="294">
        <f>'Unit Sales'!N306</f>
        <v>0</v>
      </c>
    </row>
    <row r="299" spans="1:18" x14ac:dyDescent="0.3">
      <c r="A299" s="336" t="s">
        <v>1098</v>
      </c>
      <c r="B299" s="9">
        <f t="shared" si="14"/>
        <v>0</v>
      </c>
      <c r="C299" s="337" t="str">
        <f>IF('Unit Sales'!B307&lt;&gt;"",'Unit Sales'!B307,A299)</f>
        <v>298</v>
      </c>
      <c r="D299" s="9" t="str">
        <f>IF('Unit Sales'!D307&lt;&gt;"",'Unit Sales'!D307,"")</f>
        <v/>
      </c>
      <c r="E299" s="9" t="str">
        <f>IF('Unit Sales'!J307&lt;&gt;"",'Unit Sales'!J307,"")</f>
        <v/>
      </c>
      <c r="F299" s="9" t="str">
        <f>IF('Unit Sales'!G307&lt;&gt;"",'Unit Sales'!G307,"")</f>
        <v/>
      </c>
      <c r="G299" s="9" t="str">
        <f>IF('Unit Sales'!H307&lt;&gt;"",'Unit Sales'!H307,"")</f>
        <v/>
      </c>
      <c r="H299" s="9" t="str">
        <f>IF('Unit Sales'!C307&lt;&gt;"",'Unit Sales'!C307,"")</f>
        <v/>
      </c>
      <c r="I299" s="293" t="str">
        <f>IF('Unit Sales'!M307&lt;&gt;"",'Unit Sales'!M307,"")</f>
        <v/>
      </c>
      <c r="J299" s="9" t="str">
        <f>IF('Unit Sales'!I307&lt;&gt;"",'Unit Sales'!I307,"")</f>
        <v/>
      </c>
      <c r="K299" s="295"/>
      <c r="L299" s="295"/>
      <c r="M299" s="293">
        <f t="shared" si="13"/>
        <v>0</v>
      </c>
      <c r="N299" s="293">
        <f>IFERROR(I299*'Monthly cashflow'!$C$29*1.23,)</f>
        <v>0</v>
      </c>
      <c r="O299" s="293">
        <f>IFERROR(I299*'Monthly cashflow'!$C$30*1.23,)</f>
        <v>0</v>
      </c>
      <c r="P299" s="293">
        <f t="shared" si="12"/>
        <v>0</v>
      </c>
      <c r="Q299" s="294" t="str">
        <f>'Unit Sales'!R307</f>
        <v/>
      </c>
      <c r="R299" s="294">
        <f>'Unit Sales'!N307</f>
        <v>0</v>
      </c>
    </row>
    <row r="300" spans="1:18" x14ac:dyDescent="0.3">
      <c r="A300" s="336" t="s">
        <v>1099</v>
      </c>
      <c r="B300" s="9">
        <f t="shared" si="14"/>
        <v>0</v>
      </c>
      <c r="C300" s="337" t="str">
        <f>IF('Unit Sales'!B308&lt;&gt;"",'Unit Sales'!B308,A300)</f>
        <v>299</v>
      </c>
      <c r="D300" s="9" t="str">
        <f>IF('Unit Sales'!D308&lt;&gt;"",'Unit Sales'!D308,"")</f>
        <v/>
      </c>
      <c r="E300" s="9" t="str">
        <f>IF('Unit Sales'!J308&lt;&gt;"",'Unit Sales'!J308,"")</f>
        <v/>
      </c>
      <c r="F300" s="9" t="str">
        <f>IF('Unit Sales'!G308&lt;&gt;"",'Unit Sales'!G308,"")</f>
        <v/>
      </c>
      <c r="G300" s="9" t="str">
        <f>IF('Unit Sales'!H308&lt;&gt;"",'Unit Sales'!H308,"")</f>
        <v/>
      </c>
      <c r="H300" s="9" t="str">
        <f>IF('Unit Sales'!C308&lt;&gt;"",'Unit Sales'!C308,"")</f>
        <v/>
      </c>
      <c r="I300" s="293" t="str">
        <f>IF('Unit Sales'!M308&lt;&gt;"",'Unit Sales'!M308,"")</f>
        <v/>
      </c>
      <c r="J300" s="9" t="str">
        <f>IF('Unit Sales'!I308&lt;&gt;"",'Unit Sales'!I308,"")</f>
        <v/>
      </c>
      <c r="K300" s="295"/>
      <c r="L300" s="295"/>
      <c r="M300" s="293">
        <f t="shared" si="13"/>
        <v>0</v>
      </c>
      <c r="N300" s="293">
        <f>IFERROR(I300*'Monthly cashflow'!$C$29*1.23,)</f>
        <v>0</v>
      </c>
      <c r="O300" s="293">
        <f>IFERROR(I300*'Monthly cashflow'!$C$30*1.23,)</f>
        <v>0</v>
      </c>
      <c r="P300" s="293">
        <f t="shared" si="12"/>
        <v>0</v>
      </c>
      <c r="Q300" s="294" t="str">
        <f>'Unit Sales'!R308</f>
        <v/>
      </c>
      <c r="R300" s="294">
        <f>'Unit Sales'!N308</f>
        <v>0</v>
      </c>
    </row>
    <row r="301" spans="1:18" x14ac:dyDescent="0.3">
      <c r="A301" s="336" t="s">
        <v>1100</v>
      </c>
      <c r="B301" s="9">
        <f t="shared" si="14"/>
        <v>0</v>
      </c>
      <c r="C301" s="337" t="str">
        <f>IF('Unit Sales'!B309&lt;&gt;"",'Unit Sales'!B309,A301)</f>
        <v>300</v>
      </c>
      <c r="D301" s="9" t="str">
        <f>IF('Unit Sales'!D309&lt;&gt;"",'Unit Sales'!D309,"")</f>
        <v/>
      </c>
      <c r="E301" s="9" t="str">
        <f>IF('Unit Sales'!J309&lt;&gt;"",'Unit Sales'!J309,"")</f>
        <v/>
      </c>
      <c r="F301" s="9" t="str">
        <f>IF('Unit Sales'!G309&lt;&gt;"",'Unit Sales'!G309,"")</f>
        <v/>
      </c>
      <c r="G301" s="9" t="str">
        <f>IF('Unit Sales'!H309&lt;&gt;"",'Unit Sales'!H309,"")</f>
        <v/>
      </c>
      <c r="H301" s="9" t="str">
        <f>IF('Unit Sales'!C309&lt;&gt;"",'Unit Sales'!C309,"")</f>
        <v/>
      </c>
      <c r="I301" s="293" t="str">
        <f>IF('Unit Sales'!M309&lt;&gt;"",'Unit Sales'!M309,"")</f>
        <v/>
      </c>
      <c r="J301" s="9" t="str">
        <f>IF('Unit Sales'!I309&lt;&gt;"",'Unit Sales'!I309,"")</f>
        <v/>
      </c>
      <c r="K301" s="295"/>
      <c r="L301" s="295"/>
      <c r="M301" s="293">
        <f t="shared" si="13"/>
        <v>0</v>
      </c>
      <c r="N301" s="293">
        <f>IFERROR(I301*'Monthly cashflow'!$C$29*1.23,)</f>
        <v>0</v>
      </c>
      <c r="O301" s="293">
        <f>IFERROR(I301*'Monthly cashflow'!$C$30*1.23,)</f>
        <v>0</v>
      </c>
      <c r="P301" s="293">
        <f t="shared" si="12"/>
        <v>0</v>
      </c>
      <c r="Q301" s="294" t="str">
        <f>'Unit Sales'!R309</f>
        <v/>
      </c>
      <c r="R301" s="294">
        <f>'Unit Sales'!N309</f>
        <v>0</v>
      </c>
    </row>
    <row r="302" spans="1:18" x14ac:dyDescent="0.3">
      <c r="A302" s="336" t="s">
        <v>1101</v>
      </c>
      <c r="B302" s="9">
        <f t="shared" si="14"/>
        <v>0</v>
      </c>
      <c r="C302" s="337" t="str">
        <f>IF('Unit Sales'!B310&lt;&gt;"",'Unit Sales'!B310,A302)</f>
        <v>301</v>
      </c>
      <c r="D302" s="9" t="str">
        <f>IF('Unit Sales'!D310&lt;&gt;"",'Unit Sales'!D310,"")</f>
        <v/>
      </c>
      <c r="E302" s="9" t="str">
        <f>IF('Unit Sales'!J310&lt;&gt;"",'Unit Sales'!J310,"")</f>
        <v/>
      </c>
      <c r="F302" s="9" t="str">
        <f>IF('Unit Sales'!G310&lt;&gt;"",'Unit Sales'!G310,"")</f>
        <v/>
      </c>
      <c r="G302" s="9" t="str">
        <f>IF('Unit Sales'!H310&lt;&gt;"",'Unit Sales'!H310,"")</f>
        <v/>
      </c>
      <c r="H302" s="9" t="str">
        <f>IF('Unit Sales'!C310&lt;&gt;"",'Unit Sales'!C310,"")</f>
        <v/>
      </c>
      <c r="I302" s="293" t="str">
        <f>IF('Unit Sales'!M310&lt;&gt;"",'Unit Sales'!M310,"")</f>
        <v/>
      </c>
      <c r="J302" s="9" t="str">
        <f>IF('Unit Sales'!I310&lt;&gt;"",'Unit Sales'!I310,"")</f>
        <v/>
      </c>
      <c r="K302" s="295"/>
      <c r="L302" s="295"/>
      <c r="M302" s="293">
        <f t="shared" ref="M302:M365" si="15">IFERROR(IF(D302="Apartment",(I302/1.09)*0.09,(I302/1.135)*0.135),0)</f>
        <v>0</v>
      </c>
      <c r="N302" s="293">
        <f>IFERROR(I302*'Monthly cashflow'!$C$29*1.23,)</f>
        <v>0</v>
      </c>
      <c r="O302" s="293">
        <f>IFERROR(I302*'Monthly cashflow'!$C$30*1.23,)</f>
        <v>0</v>
      </c>
      <c r="P302" s="293">
        <f t="shared" ref="P302:P365" si="16">IFERROR(I302-M302-N302-O302,)</f>
        <v>0</v>
      </c>
      <c r="Q302" s="294" t="str">
        <f>'Unit Sales'!R310</f>
        <v/>
      </c>
      <c r="R302" s="294">
        <f>'Unit Sales'!N310</f>
        <v>0</v>
      </c>
    </row>
    <row r="303" spans="1:18" x14ac:dyDescent="0.3">
      <c r="A303" s="336" t="s">
        <v>1102</v>
      </c>
      <c r="B303" s="9">
        <f t="shared" si="14"/>
        <v>0</v>
      </c>
      <c r="C303" s="337" t="str">
        <f>IF('Unit Sales'!B311&lt;&gt;"",'Unit Sales'!B311,A303)</f>
        <v>302</v>
      </c>
      <c r="D303" s="9" t="str">
        <f>IF('Unit Sales'!D311&lt;&gt;"",'Unit Sales'!D311,"")</f>
        <v/>
      </c>
      <c r="E303" s="9" t="str">
        <f>IF('Unit Sales'!J311&lt;&gt;"",'Unit Sales'!J311,"")</f>
        <v/>
      </c>
      <c r="F303" s="9" t="str">
        <f>IF('Unit Sales'!G311&lt;&gt;"",'Unit Sales'!G311,"")</f>
        <v/>
      </c>
      <c r="G303" s="9" t="str">
        <f>IF('Unit Sales'!H311&lt;&gt;"",'Unit Sales'!H311,"")</f>
        <v/>
      </c>
      <c r="H303" s="9" t="str">
        <f>IF('Unit Sales'!C311&lt;&gt;"",'Unit Sales'!C311,"")</f>
        <v/>
      </c>
      <c r="I303" s="293" t="str">
        <f>IF('Unit Sales'!M311&lt;&gt;"",'Unit Sales'!M311,"")</f>
        <v/>
      </c>
      <c r="J303" s="9" t="str">
        <f>IF('Unit Sales'!I311&lt;&gt;"",'Unit Sales'!I311,"")</f>
        <v/>
      </c>
      <c r="K303" s="295"/>
      <c r="L303" s="295"/>
      <c r="M303" s="293">
        <f t="shared" si="15"/>
        <v>0</v>
      </c>
      <c r="N303" s="293">
        <f>IFERROR(I303*'Monthly cashflow'!$C$29*1.23,)</f>
        <v>0</v>
      </c>
      <c r="O303" s="293">
        <f>IFERROR(I303*'Monthly cashflow'!$C$30*1.23,)</f>
        <v>0</v>
      </c>
      <c r="P303" s="293">
        <f t="shared" si="16"/>
        <v>0</v>
      </c>
      <c r="Q303" s="294" t="str">
        <f>'Unit Sales'!R311</f>
        <v/>
      </c>
      <c r="R303" s="294">
        <f>'Unit Sales'!N311</f>
        <v>0</v>
      </c>
    </row>
    <row r="304" spans="1:18" x14ac:dyDescent="0.3">
      <c r="A304" s="336" t="s">
        <v>1103</v>
      </c>
      <c r="B304" s="9">
        <f t="shared" si="14"/>
        <v>0</v>
      </c>
      <c r="C304" s="337" t="str">
        <f>IF('Unit Sales'!B312&lt;&gt;"",'Unit Sales'!B312,A304)</f>
        <v>303</v>
      </c>
      <c r="D304" s="9" t="str">
        <f>IF('Unit Sales'!D312&lt;&gt;"",'Unit Sales'!D312,"")</f>
        <v/>
      </c>
      <c r="E304" s="9" t="str">
        <f>IF('Unit Sales'!J312&lt;&gt;"",'Unit Sales'!J312,"")</f>
        <v/>
      </c>
      <c r="F304" s="9" t="str">
        <f>IF('Unit Sales'!G312&lt;&gt;"",'Unit Sales'!G312,"")</f>
        <v/>
      </c>
      <c r="G304" s="9" t="str">
        <f>IF('Unit Sales'!H312&lt;&gt;"",'Unit Sales'!H312,"")</f>
        <v/>
      </c>
      <c r="H304" s="9" t="str">
        <f>IF('Unit Sales'!C312&lt;&gt;"",'Unit Sales'!C312,"")</f>
        <v/>
      </c>
      <c r="I304" s="293" t="str">
        <f>IF('Unit Sales'!M312&lt;&gt;"",'Unit Sales'!M312,"")</f>
        <v/>
      </c>
      <c r="J304" s="9" t="str">
        <f>IF('Unit Sales'!I312&lt;&gt;"",'Unit Sales'!I312,"")</f>
        <v/>
      </c>
      <c r="K304" s="295"/>
      <c r="L304" s="295"/>
      <c r="M304" s="293">
        <f t="shared" si="15"/>
        <v>0</v>
      </c>
      <c r="N304" s="293">
        <f>IFERROR(I304*'Monthly cashflow'!$C$29*1.23,)</f>
        <v>0</v>
      </c>
      <c r="O304" s="293">
        <f>IFERROR(I304*'Monthly cashflow'!$C$30*1.23,)</f>
        <v>0</v>
      </c>
      <c r="P304" s="293">
        <f t="shared" si="16"/>
        <v>0</v>
      </c>
      <c r="Q304" s="294" t="str">
        <f>'Unit Sales'!R312</f>
        <v/>
      </c>
      <c r="R304" s="294">
        <f>'Unit Sales'!N312</f>
        <v>0</v>
      </c>
    </row>
    <row r="305" spans="1:18" x14ac:dyDescent="0.3">
      <c r="A305" s="336" t="s">
        <v>1104</v>
      </c>
      <c r="B305" s="9">
        <f t="shared" si="14"/>
        <v>0</v>
      </c>
      <c r="C305" s="337" t="str">
        <f>IF('Unit Sales'!B313&lt;&gt;"",'Unit Sales'!B313,A305)</f>
        <v>304</v>
      </c>
      <c r="D305" s="9" t="str">
        <f>IF('Unit Sales'!D313&lt;&gt;"",'Unit Sales'!D313,"")</f>
        <v/>
      </c>
      <c r="E305" s="9" t="str">
        <f>IF('Unit Sales'!J313&lt;&gt;"",'Unit Sales'!J313,"")</f>
        <v/>
      </c>
      <c r="F305" s="9" t="str">
        <f>IF('Unit Sales'!G313&lt;&gt;"",'Unit Sales'!G313,"")</f>
        <v/>
      </c>
      <c r="G305" s="9" t="str">
        <f>IF('Unit Sales'!H313&lt;&gt;"",'Unit Sales'!H313,"")</f>
        <v/>
      </c>
      <c r="H305" s="9" t="str">
        <f>IF('Unit Sales'!C313&lt;&gt;"",'Unit Sales'!C313,"")</f>
        <v/>
      </c>
      <c r="I305" s="293" t="str">
        <f>IF('Unit Sales'!M313&lt;&gt;"",'Unit Sales'!M313,"")</f>
        <v/>
      </c>
      <c r="J305" s="9" t="str">
        <f>IF('Unit Sales'!I313&lt;&gt;"",'Unit Sales'!I313,"")</f>
        <v/>
      </c>
      <c r="K305" s="295"/>
      <c r="L305" s="295"/>
      <c r="M305" s="293">
        <f t="shared" si="15"/>
        <v>0</v>
      </c>
      <c r="N305" s="293">
        <f>IFERROR(I305*'Monthly cashflow'!$C$29*1.23,)</f>
        <v>0</v>
      </c>
      <c r="O305" s="293">
        <f>IFERROR(I305*'Monthly cashflow'!$C$30*1.23,)</f>
        <v>0</v>
      </c>
      <c r="P305" s="293">
        <f t="shared" si="16"/>
        <v>0</v>
      </c>
      <c r="Q305" s="294" t="str">
        <f>'Unit Sales'!R313</f>
        <v/>
      </c>
      <c r="R305" s="294">
        <f>'Unit Sales'!N313</f>
        <v>0</v>
      </c>
    </row>
    <row r="306" spans="1:18" x14ac:dyDescent="0.3">
      <c r="A306" s="336" t="s">
        <v>1105</v>
      </c>
      <c r="B306" s="9">
        <f t="shared" si="14"/>
        <v>0</v>
      </c>
      <c r="C306" s="337" t="str">
        <f>IF('Unit Sales'!B314&lt;&gt;"",'Unit Sales'!B314,A306)</f>
        <v>305</v>
      </c>
      <c r="D306" s="9" t="str">
        <f>IF('Unit Sales'!D314&lt;&gt;"",'Unit Sales'!D314,"")</f>
        <v/>
      </c>
      <c r="E306" s="9" t="str">
        <f>IF('Unit Sales'!J314&lt;&gt;"",'Unit Sales'!J314,"")</f>
        <v/>
      </c>
      <c r="F306" s="9" t="str">
        <f>IF('Unit Sales'!G314&lt;&gt;"",'Unit Sales'!G314,"")</f>
        <v/>
      </c>
      <c r="G306" s="9" t="str">
        <f>IF('Unit Sales'!H314&lt;&gt;"",'Unit Sales'!H314,"")</f>
        <v/>
      </c>
      <c r="H306" s="9" t="str">
        <f>IF('Unit Sales'!C314&lt;&gt;"",'Unit Sales'!C314,"")</f>
        <v/>
      </c>
      <c r="I306" s="293" t="str">
        <f>IF('Unit Sales'!M314&lt;&gt;"",'Unit Sales'!M314,"")</f>
        <v/>
      </c>
      <c r="J306" s="9" t="str">
        <f>IF('Unit Sales'!I314&lt;&gt;"",'Unit Sales'!I314,"")</f>
        <v/>
      </c>
      <c r="K306" s="295"/>
      <c r="L306" s="295"/>
      <c r="M306" s="293">
        <f t="shared" si="15"/>
        <v>0</v>
      </c>
      <c r="N306" s="293">
        <f>IFERROR(I306*'Monthly cashflow'!$C$29*1.23,)</f>
        <v>0</v>
      </c>
      <c r="O306" s="293">
        <f>IFERROR(I306*'Monthly cashflow'!$C$30*1.23,)</f>
        <v>0</v>
      </c>
      <c r="P306" s="293">
        <f t="shared" si="16"/>
        <v>0</v>
      </c>
      <c r="Q306" s="294" t="str">
        <f>'Unit Sales'!R314</f>
        <v/>
      </c>
      <c r="R306" s="294">
        <f>'Unit Sales'!N314</f>
        <v>0</v>
      </c>
    </row>
    <row r="307" spans="1:18" x14ac:dyDescent="0.3">
      <c r="A307" s="336" t="s">
        <v>1106</v>
      </c>
      <c r="B307" s="9">
        <f t="shared" si="14"/>
        <v>0</v>
      </c>
      <c r="C307" s="337" t="str">
        <f>IF('Unit Sales'!B315&lt;&gt;"",'Unit Sales'!B315,A307)</f>
        <v>306</v>
      </c>
      <c r="D307" s="9" t="str">
        <f>IF('Unit Sales'!D315&lt;&gt;"",'Unit Sales'!D315,"")</f>
        <v/>
      </c>
      <c r="E307" s="9" t="str">
        <f>IF('Unit Sales'!J315&lt;&gt;"",'Unit Sales'!J315,"")</f>
        <v/>
      </c>
      <c r="F307" s="9" t="str">
        <f>IF('Unit Sales'!G315&lt;&gt;"",'Unit Sales'!G315,"")</f>
        <v/>
      </c>
      <c r="G307" s="9" t="str">
        <f>IF('Unit Sales'!H315&lt;&gt;"",'Unit Sales'!H315,"")</f>
        <v/>
      </c>
      <c r="H307" s="9" t="str">
        <f>IF('Unit Sales'!C315&lt;&gt;"",'Unit Sales'!C315,"")</f>
        <v/>
      </c>
      <c r="I307" s="293" t="str">
        <f>IF('Unit Sales'!M315&lt;&gt;"",'Unit Sales'!M315,"")</f>
        <v/>
      </c>
      <c r="J307" s="9" t="str">
        <f>IF('Unit Sales'!I315&lt;&gt;"",'Unit Sales'!I315,"")</f>
        <v/>
      </c>
      <c r="K307" s="295"/>
      <c r="L307" s="295"/>
      <c r="M307" s="293">
        <f t="shared" si="15"/>
        <v>0</v>
      </c>
      <c r="N307" s="293">
        <f>IFERROR(I307*'Monthly cashflow'!$C$29*1.23,)</f>
        <v>0</v>
      </c>
      <c r="O307" s="293">
        <f>IFERROR(I307*'Monthly cashflow'!$C$30*1.23,)</f>
        <v>0</v>
      </c>
      <c r="P307" s="293">
        <f t="shared" si="16"/>
        <v>0</v>
      </c>
      <c r="Q307" s="294" t="str">
        <f>'Unit Sales'!R315</f>
        <v/>
      </c>
      <c r="R307" s="294">
        <f>'Unit Sales'!N315</f>
        <v>0</v>
      </c>
    </row>
    <row r="308" spans="1:18" x14ac:dyDescent="0.3">
      <c r="A308" s="336" t="s">
        <v>1107</v>
      </c>
      <c r="B308" s="9">
        <f t="shared" si="14"/>
        <v>0</v>
      </c>
      <c r="C308" s="337" t="str">
        <f>IF('Unit Sales'!B316&lt;&gt;"",'Unit Sales'!B316,A308)</f>
        <v>307</v>
      </c>
      <c r="D308" s="9" t="str">
        <f>IF('Unit Sales'!D316&lt;&gt;"",'Unit Sales'!D316,"")</f>
        <v/>
      </c>
      <c r="E308" s="9" t="str">
        <f>IF('Unit Sales'!J316&lt;&gt;"",'Unit Sales'!J316,"")</f>
        <v/>
      </c>
      <c r="F308" s="9" t="str">
        <f>IF('Unit Sales'!G316&lt;&gt;"",'Unit Sales'!G316,"")</f>
        <v/>
      </c>
      <c r="G308" s="9" t="str">
        <f>IF('Unit Sales'!H316&lt;&gt;"",'Unit Sales'!H316,"")</f>
        <v/>
      </c>
      <c r="H308" s="9" t="str">
        <f>IF('Unit Sales'!C316&lt;&gt;"",'Unit Sales'!C316,"")</f>
        <v/>
      </c>
      <c r="I308" s="293" t="str">
        <f>IF('Unit Sales'!M316&lt;&gt;"",'Unit Sales'!M316,"")</f>
        <v/>
      </c>
      <c r="J308" s="9" t="str">
        <f>IF('Unit Sales'!I316&lt;&gt;"",'Unit Sales'!I316,"")</f>
        <v/>
      </c>
      <c r="K308" s="295"/>
      <c r="L308" s="295"/>
      <c r="M308" s="293">
        <f t="shared" si="15"/>
        <v>0</v>
      </c>
      <c r="N308" s="293">
        <f>IFERROR(I308*'Monthly cashflow'!$C$29*1.23,)</f>
        <v>0</v>
      </c>
      <c r="O308" s="293">
        <f>IFERROR(I308*'Monthly cashflow'!$C$30*1.23,)</f>
        <v>0</v>
      </c>
      <c r="P308" s="293">
        <f t="shared" si="16"/>
        <v>0</v>
      </c>
      <c r="Q308" s="294" t="str">
        <f>'Unit Sales'!R316</f>
        <v/>
      </c>
      <c r="R308" s="294">
        <f>'Unit Sales'!N316</f>
        <v>0</v>
      </c>
    </row>
    <row r="309" spans="1:18" x14ac:dyDescent="0.3">
      <c r="A309" s="336" t="s">
        <v>1108</v>
      </c>
      <c r="B309" s="9">
        <f t="shared" si="14"/>
        <v>0</v>
      </c>
      <c r="C309" s="337" t="str">
        <f>IF('Unit Sales'!B317&lt;&gt;"",'Unit Sales'!B317,A309)</f>
        <v>308</v>
      </c>
      <c r="D309" s="9" t="str">
        <f>IF('Unit Sales'!D317&lt;&gt;"",'Unit Sales'!D317,"")</f>
        <v/>
      </c>
      <c r="E309" s="9" t="str">
        <f>IF('Unit Sales'!J317&lt;&gt;"",'Unit Sales'!J317,"")</f>
        <v/>
      </c>
      <c r="F309" s="9" t="str">
        <f>IF('Unit Sales'!G317&lt;&gt;"",'Unit Sales'!G317,"")</f>
        <v/>
      </c>
      <c r="G309" s="9" t="str">
        <f>IF('Unit Sales'!H317&lt;&gt;"",'Unit Sales'!H317,"")</f>
        <v/>
      </c>
      <c r="H309" s="9" t="str">
        <f>IF('Unit Sales'!C317&lt;&gt;"",'Unit Sales'!C317,"")</f>
        <v/>
      </c>
      <c r="I309" s="293" t="str">
        <f>IF('Unit Sales'!M317&lt;&gt;"",'Unit Sales'!M317,"")</f>
        <v/>
      </c>
      <c r="J309" s="9" t="str">
        <f>IF('Unit Sales'!I317&lt;&gt;"",'Unit Sales'!I317,"")</f>
        <v/>
      </c>
      <c r="K309" s="295"/>
      <c r="L309" s="295"/>
      <c r="M309" s="293">
        <f t="shared" si="15"/>
        <v>0</v>
      </c>
      <c r="N309" s="293">
        <f>IFERROR(I309*'Monthly cashflow'!$C$29*1.23,)</f>
        <v>0</v>
      </c>
      <c r="O309" s="293">
        <f>IFERROR(I309*'Monthly cashflow'!$C$30*1.23,)</f>
        <v>0</v>
      </c>
      <c r="P309" s="293">
        <f t="shared" si="16"/>
        <v>0</v>
      </c>
      <c r="Q309" s="294" t="str">
        <f>'Unit Sales'!R317</f>
        <v/>
      </c>
      <c r="R309" s="294">
        <f>'Unit Sales'!N317</f>
        <v>0</v>
      </c>
    </row>
    <row r="310" spans="1:18" x14ac:dyDescent="0.3">
      <c r="A310" s="336" t="s">
        <v>1109</v>
      </c>
      <c r="B310" s="9">
        <f t="shared" si="14"/>
        <v>0</v>
      </c>
      <c r="C310" s="337" t="str">
        <f>IF('Unit Sales'!B318&lt;&gt;"",'Unit Sales'!B318,A310)</f>
        <v>309</v>
      </c>
      <c r="D310" s="9" t="str">
        <f>IF('Unit Sales'!D318&lt;&gt;"",'Unit Sales'!D318,"")</f>
        <v/>
      </c>
      <c r="E310" s="9" t="str">
        <f>IF('Unit Sales'!J318&lt;&gt;"",'Unit Sales'!J318,"")</f>
        <v/>
      </c>
      <c r="F310" s="9" t="str">
        <f>IF('Unit Sales'!G318&lt;&gt;"",'Unit Sales'!G318,"")</f>
        <v/>
      </c>
      <c r="G310" s="9" t="str">
        <f>IF('Unit Sales'!H318&lt;&gt;"",'Unit Sales'!H318,"")</f>
        <v/>
      </c>
      <c r="H310" s="9" t="str">
        <f>IF('Unit Sales'!C318&lt;&gt;"",'Unit Sales'!C318,"")</f>
        <v/>
      </c>
      <c r="I310" s="293" t="str">
        <f>IF('Unit Sales'!M318&lt;&gt;"",'Unit Sales'!M318,"")</f>
        <v/>
      </c>
      <c r="J310" s="9" t="str">
        <f>IF('Unit Sales'!I318&lt;&gt;"",'Unit Sales'!I318,"")</f>
        <v/>
      </c>
      <c r="K310" s="295"/>
      <c r="L310" s="295"/>
      <c r="M310" s="293">
        <f t="shared" si="15"/>
        <v>0</v>
      </c>
      <c r="N310" s="293">
        <f>IFERROR(I310*'Monthly cashflow'!$C$29*1.23,)</f>
        <v>0</v>
      </c>
      <c r="O310" s="293">
        <f>IFERROR(I310*'Monthly cashflow'!$C$30*1.23,)</f>
        <v>0</v>
      </c>
      <c r="P310" s="293">
        <f t="shared" si="16"/>
        <v>0</v>
      </c>
      <c r="Q310" s="294" t="str">
        <f>'Unit Sales'!R318</f>
        <v/>
      </c>
      <c r="R310" s="294">
        <f>'Unit Sales'!N318</f>
        <v>0</v>
      </c>
    </row>
    <row r="311" spans="1:18" x14ac:dyDescent="0.3">
      <c r="A311" s="336" t="s">
        <v>1110</v>
      </c>
      <c r="B311" s="9">
        <f t="shared" si="14"/>
        <v>0</v>
      </c>
      <c r="C311" s="337" t="str">
        <f>IF('Unit Sales'!B319&lt;&gt;"",'Unit Sales'!B319,A311)</f>
        <v>310</v>
      </c>
      <c r="D311" s="9" t="str">
        <f>IF('Unit Sales'!D319&lt;&gt;"",'Unit Sales'!D319,"")</f>
        <v/>
      </c>
      <c r="E311" s="9" t="str">
        <f>IF('Unit Sales'!J319&lt;&gt;"",'Unit Sales'!J319,"")</f>
        <v/>
      </c>
      <c r="F311" s="9" t="str">
        <f>IF('Unit Sales'!G319&lt;&gt;"",'Unit Sales'!G319,"")</f>
        <v/>
      </c>
      <c r="G311" s="9" t="str">
        <f>IF('Unit Sales'!H319&lt;&gt;"",'Unit Sales'!H319,"")</f>
        <v/>
      </c>
      <c r="H311" s="9" t="str">
        <f>IF('Unit Sales'!C319&lt;&gt;"",'Unit Sales'!C319,"")</f>
        <v/>
      </c>
      <c r="I311" s="293" t="str">
        <f>IF('Unit Sales'!M319&lt;&gt;"",'Unit Sales'!M319,"")</f>
        <v/>
      </c>
      <c r="J311" s="9" t="str">
        <f>IF('Unit Sales'!I319&lt;&gt;"",'Unit Sales'!I319,"")</f>
        <v/>
      </c>
      <c r="K311" s="295"/>
      <c r="L311" s="295"/>
      <c r="M311" s="293">
        <f t="shared" si="15"/>
        <v>0</v>
      </c>
      <c r="N311" s="293">
        <f>IFERROR(I311*'Monthly cashflow'!$C$29*1.23,)</f>
        <v>0</v>
      </c>
      <c r="O311" s="293">
        <f>IFERROR(I311*'Monthly cashflow'!$C$30*1.23,)</f>
        <v>0</v>
      </c>
      <c r="P311" s="293">
        <f t="shared" si="16"/>
        <v>0</v>
      </c>
      <c r="Q311" s="294" t="str">
        <f>'Unit Sales'!R319</f>
        <v/>
      </c>
      <c r="R311" s="294">
        <f>'Unit Sales'!N319</f>
        <v>0</v>
      </c>
    </row>
    <row r="312" spans="1:18" x14ac:dyDescent="0.3">
      <c r="A312" s="336" t="s">
        <v>1111</v>
      </c>
      <c r="B312" s="9">
        <f t="shared" si="14"/>
        <v>0</v>
      </c>
      <c r="C312" s="337" t="str">
        <f>IF('Unit Sales'!B320&lt;&gt;"",'Unit Sales'!B320,A312)</f>
        <v>311</v>
      </c>
      <c r="D312" s="9" t="str">
        <f>IF('Unit Sales'!D320&lt;&gt;"",'Unit Sales'!D320,"")</f>
        <v/>
      </c>
      <c r="E312" s="9" t="str">
        <f>IF('Unit Sales'!J320&lt;&gt;"",'Unit Sales'!J320,"")</f>
        <v/>
      </c>
      <c r="F312" s="9" t="str">
        <f>IF('Unit Sales'!G320&lt;&gt;"",'Unit Sales'!G320,"")</f>
        <v/>
      </c>
      <c r="G312" s="9" t="str">
        <f>IF('Unit Sales'!H320&lt;&gt;"",'Unit Sales'!H320,"")</f>
        <v/>
      </c>
      <c r="H312" s="9" t="str">
        <f>IF('Unit Sales'!C320&lt;&gt;"",'Unit Sales'!C320,"")</f>
        <v/>
      </c>
      <c r="I312" s="293" t="str">
        <f>IF('Unit Sales'!M320&lt;&gt;"",'Unit Sales'!M320,"")</f>
        <v/>
      </c>
      <c r="J312" s="9" t="str">
        <f>IF('Unit Sales'!I320&lt;&gt;"",'Unit Sales'!I320,"")</f>
        <v/>
      </c>
      <c r="K312" s="295"/>
      <c r="L312" s="295"/>
      <c r="M312" s="293">
        <f t="shared" si="15"/>
        <v>0</v>
      </c>
      <c r="N312" s="293">
        <f>IFERROR(I312*'Monthly cashflow'!$C$29*1.23,)</f>
        <v>0</v>
      </c>
      <c r="O312" s="293">
        <f>IFERROR(I312*'Monthly cashflow'!$C$30*1.23,)</f>
        <v>0</v>
      </c>
      <c r="P312" s="293">
        <f t="shared" si="16"/>
        <v>0</v>
      </c>
      <c r="Q312" s="294" t="str">
        <f>'Unit Sales'!R320</f>
        <v/>
      </c>
      <c r="R312" s="294">
        <f>'Unit Sales'!N320</f>
        <v>0</v>
      </c>
    </row>
    <row r="313" spans="1:18" x14ac:dyDescent="0.3">
      <c r="A313" s="336" t="s">
        <v>1112</v>
      </c>
      <c r="B313" s="9">
        <f t="shared" si="14"/>
        <v>0</v>
      </c>
      <c r="C313" s="337" t="str">
        <f>IF('Unit Sales'!B321&lt;&gt;"",'Unit Sales'!B321,A313)</f>
        <v>312</v>
      </c>
      <c r="D313" s="9" t="str">
        <f>IF('Unit Sales'!D321&lt;&gt;"",'Unit Sales'!D321,"")</f>
        <v/>
      </c>
      <c r="E313" s="9" t="str">
        <f>IF('Unit Sales'!J321&lt;&gt;"",'Unit Sales'!J321,"")</f>
        <v/>
      </c>
      <c r="F313" s="9" t="str">
        <f>IF('Unit Sales'!G321&lt;&gt;"",'Unit Sales'!G321,"")</f>
        <v/>
      </c>
      <c r="G313" s="9" t="str">
        <f>IF('Unit Sales'!H321&lt;&gt;"",'Unit Sales'!H321,"")</f>
        <v/>
      </c>
      <c r="H313" s="9" t="str">
        <f>IF('Unit Sales'!C321&lt;&gt;"",'Unit Sales'!C321,"")</f>
        <v/>
      </c>
      <c r="I313" s="293" t="str">
        <f>IF('Unit Sales'!M321&lt;&gt;"",'Unit Sales'!M321,"")</f>
        <v/>
      </c>
      <c r="J313" s="9" t="str">
        <f>IF('Unit Sales'!I321&lt;&gt;"",'Unit Sales'!I321,"")</f>
        <v/>
      </c>
      <c r="K313" s="295"/>
      <c r="L313" s="295"/>
      <c r="M313" s="293">
        <f t="shared" si="15"/>
        <v>0</v>
      </c>
      <c r="N313" s="293">
        <f>IFERROR(I313*'Monthly cashflow'!$C$29*1.23,)</f>
        <v>0</v>
      </c>
      <c r="O313" s="293">
        <f>IFERROR(I313*'Monthly cashflow'!$C$30*1.23,)</f>
        <v>0</v>
      </c>
      <c r="P313" s="293">
        <f t="shared" si="16"/>
        <v>0</v>
      </c>
      <c r="Q313" s="294" t="str">
        <f>'Unit Sales'!R321</f>
        <v/>
      </c>
      <c r="R313" s="294">
        <f>'Unit Sales'!N321</f>
        <v>0</v>
      </c>
    </row>
    <row r="314" spans="1:18" x14ac:dyDescent="0.3">
      <c r="A314" s="336" t="s">
        <v>1113</v>
      </c>
      <c r="B314" s="9">
        <f t="shared" si="14"/>
        <v>0</v>
      </c>
      <c r="C314" s="337" t="str">
        <f>IF('Unit Sales'!B322&lt;&gt;"",'Unit Sales'!B322,A314)</f>
        <v>313</v>
      </c>
      <c r="D314" s="9" t="str">
        <f>IF('Unit Sales'!D322&lt;&gt;"",'Unit Sales'!D322,"")</f>
        <v/>
      </c>
      <c r="E314" s="9" t="str">
        <f>IF('Unit Sales'!J322&lt;&gt;"",'Unit Sales'!J322,"")</f>
        <v/>
      </c>
      <c r="F314" s="9" t="str">
        <f>IF('Unit Sales'!G322&lt;&gt;"",'Unit Sales'!G322,"")</f>
        <v/>
      </c>
      <c r="G314" s="9" t="str">
        <f>IF('Unit Sales'!H322&lt;&gt;"",'Unit Sales'!H322,"")</f>
        <v/>
      </c>
      <c r="H314" s="9" t="str">
        <f>IF('Unit Sales'!C322&lt;&gt;"",'Unit Sales'!C322,"")</f>
        <v/>
      </c>
      <c r="I314" s="293" t="str">
        <f>IF('Unit Sales'!M322&lt;&gt;"",'Unit Sales'!M322,"")</f>
        <v/>
      </c>
      <c r="J314" s="9" t="str">
        <f>IF('Unit Sales'!I322&lt;&gt;"",'Unit Sales'!I322,"")</f>
        <v/>
      </c>
      <c r="K314" s="295"/>
      <c r="L314" s="295"/>
      <c r="M314" s="293">
        <f t="shared" si="15"/>
        <v>0</v>
      </c>
      <c r="N314" s="293">
        <f>IFERROR(I314*'Monthly cashflow'!$C$29*1.23,)</f>
        <v>0</v>
      </c>
      <c r="O314" s="293">
        <f>IFERROR(I314*'Monthly cashflow'!$C$30*1.23,)</f>
        <v>0</v>
      </c>
      <c r="P314" s="293">
        <f t="shared" si="16"/>
        <v>0</v>
      </c>
      <c r="Q314" s="294" t="str">
        <f>'Unit Sales'!R322</f>
        <v/>
      </c>
      <c r="R314" s="294">
        <f>'Unit Sales'!N322</f>
        <v>0</v>
      </c>
    </row>
    <row r="315" spans="1:18" x14ac:dyDescent="0.3">
      <c r="A315" s="336" t="s">
        <v>1114</v>
      </c>
      <c r="B315" s="9">
        <f t="shared" si="14"/>
        <v>0</v>
      </c>
      <c r="C315" s="337" t="str">
        <f>IF('Unit Sales'!B323&lt;&gt;"",'Unit Sales'!B323,A315)</f>
        <v>314</v>
      </c>
      <c r="D315" s="9" t="str">
        <f>IF('Unit Sales'!D323&lt;&gt;"",'Unit Sales'!D323,"")</f>
        <v/>
      </c>
      <c r="E315" s="9" t="str">
        <f>IF('Unit Sales'!J323&lt;&gt;"",'Unit Sales'!J323,"")</f>
        <v/>
      </c>
      <c r="F315" s="9" t="str">
        <f>IF('Unit Sales'!G323&lt;&gt;"",'Unit Sales'!G323,"")</f>
        <v/>
      </c>
      <c r="G315" s="9" t="str">
        <f>IF('Unit Sales'!H323&lt;&gt;"",'Unit Sales'!H323,"")</f>
        <v/>
      </c>
      <c r="H315" s="9" t="str">
        <f>IF('Unit Sales'!C323&lt;&gt;"",'Unit Sales'!C323,"")</f>
        <v/>
      </c>
      <c r="I315" s="293" t="str">
        <f>IF('Unit Sales'!M323&lt;&gt;"",'Unit Sales'!M323,"")</f>
        <v/>
      </c>
      <c r="J315" s="9" t="str">
        <f>IF('Unit Sales'!I323&lt;&gt;"",'Unit Sales'!I323,"")</f>
        <v/>
      </c>
      <c r="K315" s="295"/>
      <c r="L315" s="295"/>
      <c r="M315" s="293">
        <f t="shared" si="15"/>
        <v>0</v>
      </c>
      <c r="N315" s="293">
        <f>IFERROR(I315*'Monthly cashflow'!$C$29*1.23,)</f>
        <v>0</v>
      </c>
      <c r="O315" s="293">
        <f>IFERROR(I315*'Monthly cashflow'!$C$30*1.23,)</f>
        <v>0</v>
      </c>
      <c r="P315" s="293">
        <f t="shared" si="16"/>
        <v>0</v>
      </c>
      <c r="Q315" s="294" t="str">
        <f>'Unit Sales'!R323</f>
        <v/>
      </c>
      <c r="R315" s="294">
        <f>'Unit Sales'!N323</f>
        <v>0</v>
      </c>
    </row>
    <row r="316" spans="1:18" x14ac:dyDescent="0.3">
      <c r="A316" s="336" t="s">
        <v>1115</v>
      </c>
      <c r="B316" s="9">
        <f t="shared" si="14"/>
        <v>0</v>
      </c>
      <c r="C316" s="337" t="str">
        <f>IF('Unit Sales'!B324&lt;&gt;"",'Unit Sales'!B324,A316)</f>
        <v>315</v>
      </c>
      <c r="D316" s="9" t="str">
        <f>IF('Unit Sales'!D324&lt;&gt;"",'Unit Sales'!D324,"")</f>
        <v/>
      </c>
      <c r="E316" s="9" t="str">
        <f>IF('Unit Sales'!J324&lt;&gt;"",'Unit Sales'!J324,"")</f>
        <v/>
      </c>
      <c r="F316" s="9" t="str">
        <f>IF('Unit Sales'!G324&lt;&gt;"",'Unit Sales'!G324,"")</f>
        <v/>
      </c>
      <c r="G316" s="9" t="str">
        <f>IF('Unit Sales'!H324&lt;&gt;"",'Unit Sales'!H324,"")</f>
        <v/>
      </c>
      <c r="H316" s="9" t="str">
        <f>IF('Unit Sales'!C324&lt;&gt;"",'Unit Sales'!C324,"")</f>
        <v/>
      </c>
      <c r="I316" s="293" t="str">
        <f>IF('Unit Sales'!M324&lt;&gt;"",'Unit Sales'!M324,"")</f>
        <v/>
      </c>
      <c r="J316" s="9" t="str">
        <f>IF('Unit Sales'!I324&lt;&gt;"",'Unit Sales'!I324,"")</f>
        <v/>
      </c>
      <c r="K316" s="295"/>
      <c r="L316" s="295"/>
      <c r="M316" s="293">
        <f t="shared" si="15"/>
        <v>0</v>
      </c>
      <c r="N316" s="293">
        <f>IFERROR(I316*'Monthly cashflow'!$C$29*1.23,)</f>
        <v>0</v>
      </c>
      <c r="O316" s="293">
        <f>IFERROR(I316*'Monthly cashflow'!$C$30*1.23,)</f>
        <v>0</v>
      </c>
      <c r="P316" s="293">
        <f t="shared" si="16"/>
        <v>0</v>
      </c>
      <c r="Q316" s="294" t="str">
        <f>'Unit Sales'!R324</f>
        <v/>
      </c>
      <c r="R316" s="294">
        <f>'Unit Sales'!N324</f>
        <v>0</v>
      </c>
    </row>
    <row r="317" spans="1:18" x14ac:dyDescent="0.3">
      <c r="A317" s="336" t="s">
        <v>1116</v>
      </c>
      <c r="B317" s="9">
        <f t="shared" si="14"/>
        <v>0</v>
      </c>
      <c r="C317" s="337" t="str">
        <f>IF('Unit Sales'!B325&lt;&gt;"",'Unit Sales'!B325,A317)</f>
        <v>316</v>
      </c>
      <c r="D317" s="9" t="str">
        <f>IF('Unit Sales'!D325&lt;&gt;"",'Unit Sales'!D325,"")</f>
        <v/>
      </c>
      <c r="E317" s="9" t="str">
        <f>IF('Unit Sales'!J325&lt;&gt;"",'Unit Sales'!J325,"")</f>
        <v/>
      </c>
      <c r="F317" s="9" t="str">
        <f>IF('Unit Sales'!G325&lt;&gt;"",'Unit Sales'!G325,"")</f>
        <v/>
      </c>
      <c r="G317" s="9" t="str">
        <f>IF('Unit Sales'!H325&lt;&gt;"",'Unit Sales'!H325,"")</f>
        <v/>
      </c>
      <c r="H317" s="9" t="str">
        <f>IF('Unit Sales'!C325&lt;&gt;"",'Unit Sales'!C325,"")</f>
        <v/>
      </c>
      <c r="I317" s="293" t="str">
        <f>IF('Unit Sales'!M325&lt;&gt;"",'Unit Sales'!M325,"")</f>
        <v/>
      </c>
      <c r="J317" s="9" t="str">
        <f>IF('Unit Sales'!I325&lt;&gt;"",'Unit Sales'!I325,"")</f>
        <v/>
      </c>
      <c r="K317" s="295"/>
      <c r="L317" s="295"/>
      <c r="M317" s="293">
        <f t="shared" si="15"/>
        <v>0</v>
      </c>
      <c r="N317" s="293">
        <f>IFERROR(I317*'Monthly cashflow'!$C$29*1.23,)</f>
        <v>0</v>
      </c>
      <c r="O317" s="293">
        <f>IFERROR(I317*'Monthly cashflow'!$C$30*1.23,)</f>
        <v>0</v>
      </c>
      <c r="P317" s="293">
        <f t="shared" si="16"/>
        <v>0</v>
      </c>
      <c r="Q317" s="294" t="str">
        <f>'Unit Sales'!R325</f>
        <v/>
      </c>
      <c r="R317" s="294">
        <f>'Unit Sales'!N325</f>
        <v>0</v>
      </c>
    </row>
    <row r="318" spans="1:18" x14ac:dyDescent="0.3">
      <c r="A318" s="336" t="s">
        <v>1117</v>
      </c>
      <c r="B318" s="9">
        <f t="shared" si="14"/>
        <v>0</v>
      </c>
      <c r="C318" s="337" t="str">
        <f>IF('Unit Sales'!B326&lt;&gt;"",'Unit Sales'!B326,A318)</f>
        <v>317</v>
      </c>
      <c r="D318" s="9" t="str">
        <f>IF('Unit Sales'!D326&lt;&gt;"",'Unit Sales'!D326,"")</f>
        <v/>
      </c>
      <c r="E318" s="9" t="str">
        <f>IF('Unit Sales'!J326&lt;&gt;"",'Unit Sales'!J326,"")</f>
        <v/>
      </c>
      <c r="F318" s="9" t="str">
        <f>IF('Unit Sales'!G326&lt;&gt;"",'Unit Sales'!G326,"")</f>
        <v/>
      </c>
      <c r="G318" s="9" t="str">
        <f>IF('Unit Sales'!H326&lt;&gt;"",'Unit Sales'!H326,"")</f>
        <v/>
      </c>
      <c r="H318" s="9" t="str">
        <f>IF('Unit Sales'!C326&lt;&gt;"",'Unit Sales'!C326,"")</f>
        <v/>
      </c>
      <c r="I318" s="293" t="str">
        <f>IF('Unit Sales'!M326&lt;&gt;"",'Unit Sales'!M326,"")</f>
        <v/>
      </c>
      <c r="J318" s="9" t="str">
        <f>IF('Unit Sales'!I326&lt;&gt;"",'Unit Sales'!I326,"")</f>
        <v/>
      </c>
      <c r="K318" s="295"/>
      <c r="L318" s="295"/>
      <c r="M318" s="293">
        <f t="shared" si="15"/>
        <v>0</v>
      </c>
      <c r="N318" s="293">
        <f>IFERROR(I318*'Monthly cashflow'!$C$29*1.23,)</f>
        <v>0</v>
      </c>
      <c r="O318" s="293">
        <f>IFERROR(I318*'Monthly cashflow'!$C$30*1.23,)</f>
        <v>0</v>
      </c>
      <c r="P318" s="293">
        <f t="shared" si="16"/>
        <v>0</v>
      </c>
      <c r="Q318" s="294" t="str">
        <f>'Unit Sales'!R326</f>
        <v/>
      </c>
      <c r="R318" s="294">
        <f>'Unit Sales'!N326</f>
        <v>0</v>
      </c>
    </row>
    <row r="319" spans="1:18" x14ac:dyDescent="0.3">
      <c r="A319" s="336" t="s">
        <v>1118</v>
      </c>
      <c r="B319" s="9">
        <f t="shared" si="14"/>
        <v>0</v>
      </c>
      <c r="C319" s="337" t="str">
        <f>IF('Unit Sales'!B327&lt;&gt;"",'Unit Sales'!B327,A319)</f>
        <v>318</v>
      </c>
      <c r="D319" s="9" t="str">
        <f>IF('Unit Sales'!D327&lt;&gt;"",'Unit Sales'!D327,"")</f>
        <v/>
      </c>
      <c r="E319" s="9" t="str">
        <f>IF('Unit Sales'!J327&lt;&gt;"",'Unit Sales'!J327,"")</f>
        <v/>
      </c>
      <c r="F319" s="9" t="str">
        <f>IF('Unit Sales'!G327&lt;&gt;"",'Unit Sales'!G327,"")</f>
        <v/>
      </c>
      <c r="G319" s="9" t="str">
        <f>IF('Unit Sales'!H327&lt;&gt;"",'Unit Sales'!H327,"")</f>
        <v/>
      </c>
      <c r="H319" s="9" t="str">
        <f>IF('Unit Sales'!C327&lt;&gt;"",'Unit Sales'!C327,"")</f>
        <v/>
      </c>
      <c r="I319" s="293" t="str">
        <f>IF('Unit Sales'!M327&lt;&gt;"",'Unit Sales'!M327,"")</f>
        <v/>
      </c>
      <c r="J319" s="9" t="str">
        <f>IF('Unit Sales'!I327&lt;&gt;"",'Unit Sales'!I327,"")</f>
        <v/>
      </c>
      <c r="K319" s="295"/>
      <c r="L319" s="295"/>
      <c r="M319" s="293">
        <f t="shared" si="15"/>
        <v>0</v>
      </c>
      <c r="N319" s="293">
        <f>IFERROR(I319*'Monthly cashflow'!$C$29*1.23,)</f>
        <v>0</v>
      </c>
      <c r="O319" s="293">
        <f>IFERROR(I319*'Monthly cashflow'!$C$30*1.23,)</f>
        <v>0</v>
      </c>
      <c r="P319" s="293">
        <f t="shared" si="16"/>
        <v>0</v>
      </c>
      <c r="Q319" s="294" t="str">
        <f>'Unit Sales'!R327</f>
        <v/>
      </c>
      <c r="R319" s="294">
        <f>'Unit Sales'!N327</f>
        <v>0</v>
      </c>
    </row>
    <row r="320" spans="1:18" x14ac:dyDescent="0.3">
      <c r="A320" s="336" t="s">
        <v>1119</v>
      </c>
      <c r="B320" s="9">
        <f t="shared" si="14"/>
        <v>0</v>
      </c>
      <c r="C320" s="337" t="str">
        <f>IF('Unit Sales'!B328&lt;&gt;"",'Unit Sales'!B328,A320)</f>
        <v>319</v>
      </c>
      <c r="D320" s="9" t="str">
        <f>IF('Unit Sales'!D328&lt;&gt;"",'Unit Sales'!D328,"")</f>
        <v/>
      </c>
      <c r="E320" s="9" t="str">
        <f>IF('Unit Sales'!J328&lt;&gt;"",'Unit Sales'!J328,"")</f>
        <v/>
      </c>
      <c r="F320" s="9" t="str">
        <f>IF('Unit Sales'!G328&lt;&gt;"",'Unit Sales'!G328,"")</f>
        <v/>
      </c>
      <c r="G320" s="9" t="str">
        <f>IF('Unit Sales'!H328&lt;&gt;"",'Unit Sales'!H328,"")</f>
        <v/>
      </c>
      <c r="H320" s="9" t="str">
        <f>IF('Unit Sales'!C328&lt;&gt;"",'Unit Sales'!C328,"")</f>
        <v/>
      </c>
      <c r="I320" s="293" t="str">
        <f>IF('Unit Sales'!M328&lt;&gt;"",'Unit Sales'!M328,"")</f>
        <v/>
      </c>
      <c r="J320" s="9" t="str">
        <f>IF('Unit Sales'!I328&lt;&gt;"",'Unit Sales'!I328,"")</f>
        <v/>
      </c>
      <c r="K320" s="295"/>
      <c r="L320" s="295"/>
      <c r="M320" s="293">
        <f t="shared" si="15"/>
        <v>0</v>
      </c>
      <c r="N320" s="293">
        <f>IFERROR(I320*'Monthly cashflow'!$C$29*1.23,)</f>
        <v>0</v>
      </c>
      <c r="O320" s="293">
        <f>IFERROR(I320*'Monthly cashflow'!$C$30*1.23,)</f>
        <v>0</v>
      </c>
      <c r="P320" s="293">
        <f t="shared" si="16"/>
        <v>0</v>
      </c>
      <c r="Q320" s="294" t="str">
        <f>'Unit Sales'!R328</f>
        <v/>
      </c>
      <c r="R320" s="294">
        <f>'Unit Sales'!N328</f>
        <v>0</v>
      </c>
    </row>
    <row r="321" spans="1:18" x14ac:dyDescent="0.3">
      <c r="A321" s="336" t="s">
        <v>1120</v>
      </c>
      <c r="B321" s="9">
        <f t="shared" si="14"/>
        <v>0</v>
      </c>
      <c r="C321" s="337" t="str">
        <f>IF('Unit Sales'!B329&lt;&gt;"",'Unit Sales'!B329,A321)</f>
        <v>320</v>
      </c>
      <c r="D321" s="9" t="str">
        <f>IF('Unit Sales'!D329&lt;&gt;"",'Unit Sales'!D329,"")</f>
        <v/>
      </c>
      <c r="E321" s="9" t="str">
        <f>IF('Unit Sales'!J329&lt;&gt;"",'Unit Sales'!J329,"")</f>
        <v/>
      </c>
      <c r="F321" s="9" t="str">
        <f>IF('Unit Sales'!G329&lt;&gt;"",'Unit Sales'!G329,"")</f>
        <v/>
      </c>
      <c r="G321" s="9" t="str">
        <f>IF('Unit Sales'!H329&lt;&gt;"",'Unit Sales'!H329,"")</f>
        <v/>
      </c>
      <c r="H321" s="9" t="str">
        <f>IF('Unit Sales'!C329&lt;&gt;"",'Unit Sales'!C329,"")</f>
        <v/>
      </c>
      <c r="I321" s="293" t="str">
        <f>IF('Unit Sales'!M329&lt;&gt;"",'Unit Sales'!M329,"")</f>
        <v/>
      </c>
      <c r="J321" s="9" t="str">
        <f>IF('Unit Sales'!I329&lt;&gt;"",'Unit Sales'!I329,"")</f>
        <v/>
      </c>
      <c r="K321" s="295"/>
      <c r="L321" s="295"/>
      <c r="M321" s="293">
        <f t="shared" si="15"/>
        <v>0</v>
      </c>
      <c r="N321" s="293">
        <f>IFERROR(I321*'Monthly cashflow'!$C$29*1.23,)</f>
        <v>0</v>
      </c>
      <c r="O321" s="293">
        <f>IFERROR(I321*'Monthly cashflow'!$C$30*1.23,)</f>
        <v>0</v>
      </c>
      <c r="P321" s="293">
        <f t="shared" si="16"/>
        <v>0</v>
      </c>
      <c r="Q321" s="294" t="str">
        <f>'Unit Sales'!R329</f>
        <v/>
      </c>
      <c r="R321" s="294">
        <f>'Unit Sales'!N329</f>
        <v>0</v>
      </c>
    </row>
    <row r="322" spans="1:18" x14ac:dyDescent="0.3">
      <c r="A322" s="336" t="s">
        <v>1121</v>
      </c>
      <c r="B322" s="9">
        <f t="shared" si="14"/>
        <v>0</v>
      </c>
      <c r="C322" s="337" t="str">
        <f>IF('Unit Sales'!B330&lt;&gt;"",'Unit Sales'!B330,A322)</f>
        <v>321</v>
      </c>
      <c r="D322" s="9" t="str">
        <f>IF('Unit Sales'!D330&lt;&gt;"",'Unit Sales'!D330,"")</f>
        <v/>
      </c>
      <c r="E322" s="9" t="str">
        <f>IF('Unit Sales'!J330&lt;&gt;"",'Unit Sales'!J330,"")</f>
        <v/>
      </c>
      <c r="F322" s="9" t="str">
        <f>IF('Unit Sales'!G330&lt;&gt;"",'Unit Sales'!G330,"")</f>
        <v/>
      </c>
      <c r="G322" s="9" t="str">
        <f>IF('Unit Sales'!H330&lt;&gt;"",'Unit Sales'!H330,"")</f>
        <v/>
      </c>
      <c r="H322" s="9" t="str">
        <f>IF('Unit Sales'!C330&lt;&gt;"",'Unit Sales'!C330,"")</f>
        <v/>
      </c>
      <c r="I322" s="293" t="str">
        <f>IF('Unit Sales'!M330&lt;&gt;"",'Unit Sales'!M330,"")</f>
        <v/>
      </c>
      <c r="J322" s="9" t="str">
        <f>IF('Unit Sales'!I330&lt;&gt;"",'Unit Sales'!I330,"")</f>
        <v/>
      </c>
      <c r="K322" s="295"/>
      <c r="L322" s="295"/>
      <c r="M322" s="293">
        <f t="shared" si="15"/>
        <v>0</v>
      </c>
      <c r="N322" s="293">
        <f>IFERROR(I322*'Monthly cashflow'!$C$29*1.23,)</f>
        <v>0</v>
      </c>
      <c r="O322" s="293">
        <f>IFERROR(I322*'Monthly cashflow'!$C$30*1.23,)</f>
        <v>0</v>
      </c>
      <c r="P322" s="293">
        <f t="shared" si="16"/>
        <v>0</v>
      </c>
      <c r="Q322" s="294" t="str">
        <f>'Unit Sales'!R330</f>
        <v/>
      </c>
      <c r="R322" s="294">
        <f>'Unit Sales'!N330</f>
        <v>0</v>
      </c>
    </row>
    <row r="323" spans="1:18" x14ac:dyDescent="0.3">
      <c r="A323" s="336" t="s">
        <v>1122</v>
      </c>
      <c r="B323" s="9">
        <f t="shared" si="14"/>
        <v>0</v>
      </c>
      <c r="C323" s="337" t="str">
        <f>IF('Unit Sales'!B331&lt;&gt;"",'Unit Sales'!B331,A323)</f>
        <v>322</v>
      </c>
      <c r="D323" s="9" t="str">
        <f>IF('Unit Sales'!D331&lt;&gt;"",'Unit Sales'!D331,"")</f>
        <v/>
      </c>
      <c r="E323" s="9" t="str">
        <f>IF('Unit Sales'!J331&lt;&gt;"",'Unit Sales'!J331,"")</f>
        <v/>
      </c>
      <c r="F323" s="9" t="str">
        <f>IF('Unit Sales'!G331&lt;&gt;"",'Unit Sales'!G331,"")</f>
        <v/>
      </c>
      <c r="G323" s="9" t="str">
        <f>IF('Unit Sales'!H331&lt;&gt;"",'Unit Sales'!H331,"")</f>
        <v/>
      </c>
      <c r="H323" s="9" t="str">
        <f>IF('Unit Sales'!C331&lt;&gt;"",'Unit Sales'!C331,"")</f>
        <v/>
      </c>
      <c r="I323" s="293" t="str">
        <f>IF('Unit Sales'!M331&lt;&gt;"",'Unit Sales'!M331,"")</f>
        <v/>
      </c>
      <c r="J323" s="9" t="str">
        <f>IF('Unit Sales'!I331&lt;&gt;"",'Unit Sales'!I331,"")</f>
        <v/>
      </c>
      <c r="K323" s="295"/>
      <c r="L323" s="295"/>
      <c r="M323" s="293">
        <f t="shared" si="15"/>
        <v>0</v>
      </c>
      <c r="N323" s="293">
        <f>IFERROR(I323*'Monthly cashflow'!$C$29*1.23,)</f>
        <v>0</v>
      </c>
      <c r="O323" s="293">
        <f>IFERROR(I323*'Monthly cashflow'!$C$30*1.23,)</f>
        <v>0</v>
      </c>
      <c r="P323" s="293">
        <f t="shared" si="16"/>
        <v>0</v>
      </c>
      <c r="Q323" s="294" t="str">
        <f>'Unit Sales'!R331</f>
        <v/>
      </c>
      <c r="R323" s="294">
        <f>'Unit Sales'!N331</f>
        <v>0</v>
      </c>
    </row>
    <row r="324" spans="1:18" x14ac:dyDescent="0.3">
      <c r="A324" s="336" t="s">
        <v>1123</v>
      </c>
      <c r="B324" s="9">
        <f t="shared" ref="B324:B387" si="17">$B$2</f>
        <v>0</v>
      </c>
      <c r="C324" s="337" t="str">
        <f>IF('Unit Sales'!B332&lt;&gt;"",'Unit Sales'!B332,A324)</f>
        <v>323</v>
      </c>
      <c r="D324" s="9" t="str">
        <f>IF('Unit Sales'!D332&lt;&gt;"",'Unit Sales'!D332,"")</f>
        <v/>
      </c>
      <c r="E324" s="9" t="str">
        <f>IF('Unit Sales'!J332&lt;&gt;"",'Unit Sales'!J332,"")</f>
        <v/>
      </c>
      <c r="F324" s="9" t="str">
        <f>IF('Unit Sales'!G332&lt;&gt;"",'Unit Sales'!G332,"")</f>
        <v/>
      </c>
      <c r="G324" s="9" t="str">
        <f>IF('Unit Sales'!H332&lt;&gt;"",'Unit Sales'!H332,"")</f>
        <v/>
      </c>
      <c r="H324" s="9" t="str">
        <f>IF('Unit Sales'!C332&lt;&gt;"",'Unit Sales'!C332,"")</f>
        <v/>
      </c>
      <c r="I324" s="293" t="str">
        <f>IF('Unit Sales'!M332&lt;&gt;"",'Unit Sales'!M332,"")</f>
        <v/>
      </c>
      <c r="J324" s="9" t="str">
        <f>IF('Unit Sales'!I332&lt;&gt;"",'Unit Sales'!I332,"")</f>
        <v/>
      </c>
      <c r="K324" s="295"/>
      <c r="L324" s="295"/>
      <c r="M324" s="293">
        <f t="shared" si="15"/>
        <v>0</v>
      </c>
      <c r="N324" s="293">
        <f>IFERROR(I324*'Monthly cashflow'!$C$29*1.23,)</f>
        <v>0</v>
      </c>
      <c r="O324" s="293">
        <f>IFERROR(I324*'Monthly cashflow'!$C$30*1.23,)</f>
        <v>0</v>
      </c>
      <c r="P324" s="293">
        <f t="shared" si="16"/>
        <v>0</v>
      </c>
      <c r="Q324" s="294" t="str">
        <f>'Unit Sales'!R332</f>
        <v/>
      </c>
      <c r="R324" s="294">
        <f>'Unit Sales'!N332</f>
        <v>0</v>
      </c>
    </row>
    <row r="325" spans="1:18" x14ac:dyDescent="0.3">
      <c r="A325" s="336" t="s">
        <v>1124</v>
      </c>
      <c r="B325" s="9">
        <f t="shared" si="17"/>
        <v>0</v>
      </c>
      <c r="C325" s="337" t="str">
        <f>IF('Unit Sales'!B333&lt;&gt;"",'Unit Sales'!B333,A325)</f>
        <v>324</v>
      </c>
      <c r="D325" s="9" t="str">
        <f>IF('Unit Sales'!D333&lt;&gt;"",'Unit Sales'!D333,"")</f>
        <v/>
      </c>
      <c r="E325" s="9" t="str">
        <f>IF('Unit Sales'!J333&lt;&gt;"",'Unit Sales'!J333,"")</f>
        <v/>
      </c>
      <c r="F325" s="9" t="str">
        <f>IF('Unit Sales'!G333&lt;&gt;"",'Unit Sales'!G333,"")</f>
        <v/>
      </c>
      <c r="G325" s="9" t="str">
        <f>IF('Unit Sales'!H333&lt;&gt;"",'Unit Sales'!H333,"")</f>
        <v/>
      </c>
      <c r="H325" s="9" t="str">
        <f>IF('Unit Sales'!C333&lt;&gt;"",'Unit Sales'!C333,"")</f>
        <v/>
      </c>
      <c r="I325" s="293" t="str">
        <f>IF('Unit Sales'!M333&lt;&gt;"",'Unit Sales'!M333,"")</f>
        <v/>
      </c>
      <c r="J325" s="9" t="str">
        <f>IF('Unit Sales'!I333&lt;&gt;"",'Unit Sales'!I333,"")</f>
        <v/>
      </c>
      <c r="K325" s="295"/>
      <c r="L325" s="295"/>
      <c r="M325" s="293">
        <f t="shared" si="15"/>
        <v>0</v>
      </c>
      <c r="N325" s="293">
        <f>IFERROR(I325*'Monthly cashflow'!$C$29*1.23,)</f>
        <v>0</v>
      </c>
      <c r="O325" s="293">
        <f>IFERROR(I325*'Monthly cashflow'!$C$30*1.23,)</f>
        <v>0</v>
      </c>
      <c r="P325" s="293">
        <f t="shared" si="16"/>
        <v>0</v>
      </c>
      <c r="Q325" s="294" t="str">
        <f>'Unit Sales'!R333</f>
        <v/>
      </c>
      <c r="R325" s="294">
        <f>'Unit Sales'!N333</f>
        <v>0</v>
      </c>
    </row>
    <row r="326" spans="1:18" x14ac:dyDescent="0.3">
      <c r="A326" s="336" t="s">
        <v>1125</v>
      </c>
      <c r="B326" s="9">
        <f t="shared" si="17"/>
        <v>0</v>
      </c>
      <c r="C326" s="337" t="str">
        <f>IF('Unit Sales'!B334&lt;&gt;"",'Unit Sales'!B334,A326)</f>
        <v>325</v>
      </c>
      <c r="D326" s="9" t="str">
        <f>IF('Unit Sales'!D334&lt;&gt;"",'Unit Sales'!D334,"")</f>
        <v/>
      </c>
      <c r="E326" s="9" t="str">
        <f>IF('Unit Sales'!J334&lt;&gt;"",'Unit Sales'!J334,"")</f>
        <v/>
      </c>
      <c r="F326" s="9" t="str">
        <f>IF('Unit Sales'!G334&lt;&gt;"",'Unit Sales'!G334,"")</f>
        <v/>
      </c>
      <c r="G326" s="9" t="str">
        <f>IF('Unit Sales'!H334&lt;&gt;"",'Unit Sales'!H334,"")</f>
        <v/>
      </c>
      <c r="H326" s="9" t="str">
        <f>IF('Unit Sales'!C334&lt;&gt;"",'Unit Sales'!C334,"")</f>
        <v/>
      </c>
      <c r="I326" s="293" t="str">
        <f>IF('Unit Sales'!M334&lt;&gt;"",'Unit Sales'!M334,"")</f>
        <v/>
      </c>
      <c r="J326" s="9" t="str">
        <f>IF('Unit Sales'!I334&lt;&gt;"",'Unit Sales'!I334,"")</f>
        <v/>
      </c>
      <c r="K326" s="295"/>
      <c r="L326" s="295"/>
      <c r="M326" s="293">
        <f t="shared" si="15"/>
        <v>0</v>
      </c>
      <c r="N326" s="293">
        <f>IFERROR(I326*'Monthly cashflow'!$C$29*1.23,)</f>
        <v>0</v>
      </c>
      <c r="O326" s="293">
        <f>IFERROR(I326*'Monthly cashflow'!$C$30*1.23,)</f>
        <v>0</v>
      </c>
      <c r="P326" s="293">
        <f t="shared" si="16"/>
        <v>0</v>
      </c>
      <c r="Q326" s="294" t="str">
        <f>'Unit Sales'!R334</f>
        <v/>
      </c>
      <c r="R326" s="294">
        <f>'Unit Sales'!N334</f>
        <v>0</v>
      </c>
    </row>
    <row r="327" spans="1:18" x14ac:dyDescent="0.3">
      <c r="A327" s="336" t="s">
        <v>1126</v>
      </c>
      <c r="B327" s="9">
        <f t="shared" si="17"/>
        <v>0</v>
      </c>
      <c r="C327" s="337" t="str">
        <f>IF('Unit Sales'!B335&lt;&gt;"",'Unit Sales'!B335,A327)</f>
        <v>326</v>
      </c>
      <c r="D327" s="9" t="str">
        <f>IF('Unit Sales'!D335&lt;&gt;"",'Unit Sales'!D335,"")</f>
        <v/>
      </c>
      <c r="E327" s="9" t="str">
        <f>IF('Unit Sales'!J335&lt;&gt;"",'Unit Sales'!J335,"")</f>
        <v/>
      </c>
      <c r="F327" s="9" t="str">
        <f>IF('Unit Sales'!G335&lt;&gt;"",'Unit Sales'!G335,"")</f>
        <v/>
      </c>
      <c r="G327" s="9" t="str">
        <f>IF('Unit Sales'!H335&lt;&gt;"",'Unit Sales'!H335,"")</f>
        <v/>
      </c>
      <c r="H327" s="9" t="str">
        <f>IF('Unit Sales'!C335&lt;&gt;"",'Unit Sales'!C335,"")</f>
        <v/>
      </c>
      <c r="I327" s="293" t="str">
        <f>IF('Unit Sales'!M335&lt;&gt;"",'Unit Sales'!M335,"")</f>
        <v/>
      </c>
      <c r="J327" s="9" t="str">
        <f>IF('Unit Sales'!I335&lt;&gt;"",'Unit Sales'!I335,"")</f>
        <v/>
      </c>
      <c r="K327" s="295"/>
      <c r="L327" s="295"/>
      <c r="M327" s="293">
        <f t="shared" si="15"/>
        <v>0</v>
      </c>
      <c r="N327" s="293">
        <f>IFERROR(I327*'Monthly cashflow'!$C$29*1.23,)</f>
        <v>0</v>
      </c>
      <c r="O327" s="293">
        <f>IFERROR(I327*'Monthly cashflow'!$C$30*1.23,)</f>
        <v>0</v>
      </c>
      <c r="P327" s="293">
        <f t="shared" si="16"/>
        <v>0</v>
      </c>
      <c r="Q327" s="294" t="str">
        <f>'Unit Sales'!R335</f>
        <v/>
      </c>
      <c r="R327" s="294">
        <f>'Unit Sales'!N335</f>
        <v>0</v>
      </c>
    </row>
    <row r="328" spans="1:18" x14ac:dyDescent="0.3">
      <c r="A328" s="336" t="s">
        <v>1127</v>
      </c>
      <c r="B328" s="9">
        <f t="shared" si="17"/>
        <v>0</v>
      </c>
      <c r="C328" s="337" t="str">
        <f>IF('Unit Sales'!B336&lt;&gt;"",'Unit Sales'!B336,A328)</f>
        <v>327</v>
      </c>
      <c r="D328" s="9" t="str">
        <f>IF('Unit Sales'!D336&lt;&gt;"",'Unit Sales'!D336,"")</f>
        <v/>
      </c>
      <c r="E328" s="9" t="str">
        <f>IF('Unit Sales'!J336&lt;&gt;"",'Unit Sales'!J336,"")</f>
        <v/>
      </c>
      <c r="F328" s="9" t="str">
        <f>IF('Unit Sales'!G336&lt;&gt;"",'Unit Sales'!G336,"")</f>
        <v/>
      </c>
      <c r="G328" s="9" t="str">
        <f>IF('Unit Sales'!H336&lt;&gt;"",'Unit Sales'!H336,"")</f>
        <v/>
      </c>
      <c r="H328" s="9" t="str">
        <f>IF('Unit Sales'!C336&lt;&gt;"",'Unit Sales'!C336,"")</f>
        <v/>
      </c>
      <c r="I328" s="293" t="str">
        <f>IF('Unit Sales'!M336&lt;&gt;"",'Unit Sales'!M336,"")</f>
        <v/>
      </c>
      <c r="J328" s="9" t="str">
        <f>IF('Unit Sales'!I336&lt;&gt;"",'Unit Sales'!I336,"")</f>
        <v/>
      </c>
      <c r="K328" s="295"/>
      <c r="L328" s="295"/>
      <c r="M328" s="293">
        <f t="shared" si="15"/>
        <v>0</v>
      </c>
      <c r="N328" s="293">
        <f>IFERROR(I328*'Monthly cashflow'!$C$29*1.23,)</f>
        <v>0</v>
      </c>
      <c r="O328" s="293">
        <f>IFERROR(I328*'Monthly cashflow'!$C$30*1.23,)</f>
        <v>0</v>
      </c>
      <c r="P328" s="293">
        <f t="shared" si="16"/>
        <v>0</v>
      </c>
      <c r="Q328" s="294" t="str">
        <f>'Unit Sales'!R336</f>
        <v/>
      </c>
      <c r="R328" s="294">
        <f>'Unit Sales'!N336</f>
        <v>0</v>
      </c>
    </row>
    <row r="329" spans="1:18" x14ac:dyDescent="0.3">
      <c r="A329" s="336" t="s">
        <v>1128</v>
      </c>
      <c r="B329" s="9">
        <f t="shared" si="17"/>
        <v>0</v>
      </c>
      <c r="C329" s="337" t="str">
        <f>IF('Unit Sales'!B337&lt;&gt;"",'Unit Sales'!B337,A329)</f>
        <v>328</v>
      </c>
      <c r="D329" s="9" t="str">
        <f>IF('Unit Sales'!D337&lt;&gt;"",'Unit Sales'!D337,"")</f>
        <v/>
      </c>
      <c r="E329" s="9" t="str">
        <f>IF('Unit Sales'!J337&lt;&gt;"",'Unit Sales'!J337,"")</f>
        <v/>
      </c>
      <c r="F329" s="9" t="str">
        <f>IF('Unit Sales'!G337&lt;&gt;"",'Unit Sales'!G337,"")</f>
        <v/>
      </c>
      <c r="G329" s="9" t="str">
        <f>IF('Unit Sales'!H337&lt;&gt;"",'Unit Sales'!H337,"")</f>
        <v/>
      </c>
      <c r="H329" s="9" t="str">
        <f>IF('Unit Sales'!C337&lt;&gt;"",'Unit Sales'!C337,"")</f>
        <v/>
      </c>
      <c r="I329" s="293" t="str">
        <f>IF('Unit Sales'!M337&lt;&gt;"",'Unit Sales'!M337,"")</f>
        <v/>
      </c>
      <c r="J329" s="9" t="str">
        <f>IF('Unit Sales'!I337&lt;&gt;"",'Unit Sales'!I337,"")</f>
        <v/>
      </c>
      <c r="K329" s="295"/>
      <c r="L329" s="295"/>
      <c r="M329" s="293">
        <f t="shared" si="15"/>
        <v>0</v>
      </c>
      <c r="N329" s="293">
        <f>IFERROR(I329*'Monthly cashflow'!$C$29*1.23,)</f>
        <v>0</v>
      </c>
      <c r="O329" s="293">
        <f>IFERROR(I329*'Monthly cashflow'!$C$30*1.23,)</f>
        <v>0</v>
      </c>
      <c r="P329" s="293">
        <f t="shared" si="16"/>
        <v>0</v>
      </c>
      <c r="Q329" s="294" t="str">
        <f>'Unit Sales'!R337</f>
        <v/>
      </c>
      <c r="R329" s="294">
        <f>'Unit Sales'!N337</f>
        <v>0</v>
      </c>
    </row>
    <row r="330" spans="1:18" x14ac:dyDescent="0.3">
      <c r="A330" s="336" t="s">
        <v>1129</v>
      </c>
      <c r="B330" s="9">
        <f t="shared" si="17"/>
        <v>0</v>
      </c>
      <c r="C330" s="337" t="str">
        <f>IF('Unit Sales'!B338&lt;&gt;"",'Unit Sales'!B338,A330)</f>
        <v>329</v>
      </c>
      <c r="D330" s="9" t="str">
        <f>IF('Unit Sales'!D338&lt;&gt;"",'Unit Sales'!D338,"")</f>
        <v/>
      </c>
      <c r="E330" s="9" t="str">
        <f>IF('Unit Sales'!J338&lt;&gt;"",'Unit Sales'!J338,"")</f>
        <v/>
      </c>
      <c r="F330" s="9" t="str">
        <f>IF('Unit Sales'!G338&lt;&gt;"",'Unit Sales'!G338,"")</f>
        <v/>
      </c>
      <c r="G330" s="9" t="str">
        <f>IF('Unit Sales'!H338&lt;&gt;"",'Unit Sales'!H338,"")</f>
        <v/>
      </c>
      <c r="H330" s="9" t="str">
        <f>IF('Unit Sales'!C338&lt;&gt;"",'Unit Sales'!C338,"")</f>
        <v/>
      </c>
      <c r="I330" s="293" t="str">
        <f>IF('Unit Sales'!M338&lt;&gt;"",'Unit Sales'!M338,"")</f>
        <v/>
      </c>
      <c r="J330" s="9" t="str">
        <f>IF('Unit Sales'!I338&lt;&gt;"",'Unit Sales'!I338,"")</f>
        <v/>
      </c>
      <c r="K330" s="295"/>
      <c r="L330" s="295"/>
      <c r="M330" s="293">
        <f t="shared" si="15"/>
        <v>0</v>
      </c>
      <c r="N330" s="293">
        <f>IFERROR(I330*'Monthly cashflow'!$C$29*1.23,)</f>
        <v>0</v>
      </c>
      <c r="O330" s="293">
        <f>IFERROR(I330*'Monthly cashflow'!$C$30*1.23,)</f>
        <v>0</v>
      </c>
      <c r="P330" s="293">
        <f t="shared" si="16"/>
        <v>0</v>
      </c>
      <c r="Q330" s="294" t="str">
        <f>'Unit Sales'!R338</f>
        <v/>
      </c>
      <c r="R330" s="294">
        <f>'Unit Sales'!N338</f>
        <v>0</v>
      </c>
    </row>
    <row r="331" spans="1:18" x14ac:dyDescent="0.3">
      <c r="A331" s="336" t="s">
        <v>1130</v>
      </c>
      <c r="B331" s="9">
        <f t="shared" si="17"/>
        <v>0</v>
      </c>
      <c r="C331" s="337" t="str">
        <f>IF('Unit Sales'!B339&lt;&gt;"",'Unit Sales'!B339,A331)</f>
        <v>330</v>
      </c>
      <c r="D331" s="9" t="str">
        <f>IF('Unit Sales'!D339&lt;&gt;"",'Unit Sales'!D339,"")</f>
        <v/>
      </c>
      <c r="E331" s="9" t="str">
        <f>IF('Unit Sales'!J339&lt;&gt;"",'Unit Sales'!J339,"")</f>
        <v/>
      </c>
      <c r="F331" s="9" t="str">
        <f>IF('Unit Sales'!G339&lt;&gt;"",'Unit Sales'!G339,"")</f>
        <v/>
      </c>
      <c r="G331" s="9" t="str">
        <f>IF('Unit Sales'!H339&lt;&gt;"",'Unit Sales'!H339,"")</f>
        <v/>
      </c>
      <c r="H331" s="9" t="str">
        <f>IF('Unit Sales'!C339&lt;&gt;"",'Unit Sales'!C339,"")</f>
        <v/>
      </c>
      <c r="I331" s="293" t="str">
        <f>IF('Unit Sales'!M339&lt;&gt;"",'Unit Sales'!M339,"")</f>
        <v/>
      </c>
      <c r="J331" s="9" t="str">
        <f>IF('Unit Sales'!I339&lt;&gt;"",'Unit Sales'!I339,"")</f>
        <v/>
      </c>
      <c r="K331" s="295"/>
      <c r="L331" s="295"/>
      <c r="M331" s="293">
        <f t="shared" si="15"/>
        <v>0</v>
      </c>
      <c r="N331" s="293">
        <f>IFERROR(I331*'Monthly cashflow'!$C$29*1.23,)</f>
        <v>0</v>
      </c>
      <c r="O331" s="293">
        <f>IFERROR(I331*'Monthly cashflow'!$C$30*1.23,)</f>
        <v>0</v>
      </c>
      <c r="P331" s="293">
        <f t="shared" si="16"/>
        <v>0</v>
      </c>
      <c r="Q331" s="294" t="str">
        <f>'Unit Sales'!R339</f>
        <v/>
      </c>
      <c r="R331" s="294">
        <f>'Unit Sales'!N339</f>
        <v>0</v>
      </c>
    </row>
    <row r="332" spans="1:18" x14ac:dyDescent="0.3">
      <c r="A332" s="336" t="s">
        <v>1131</v>
      </c>
      <c r="B332" s="9">
        <f t="shared" si="17"/>
        <v>0</v>
      </c>
      <c r="C332" s="337" t="str">
        <f>IF('Unit Sales'!B340&lt;&gt;"",'Unit Sales'!B340,A332)</f>
        <v>331</v>
      </c>
      <c r="D332" s="9" t="str">
        <f>IF('Unit Sales'!D340&lt;&gt;"",'Unit Sales'!D340,"")</f>
        <v/>
      </c>
      <c r="E332" s="9" t="str">
        <f>IF('Unit Sales'!J340&lt;&gt;"",'Unit Sales'!J340,"")</f>
        <v/>
      </c>
      <c r="F332" s="9" t="str">
        <f>IF('Unit Sales'!G340&lt;&gt;"",'Unit Sales'!G340,"")</f>
        <v/>
      </c>
      <c r="G332" s="9" t="str">
        <f>IF('Unit Sales'!H340&lt;&gt;"",'Unit Sales'!H340,"")</f>
        <v/>
      </c>
      <c r="H332" s="9" t="str">
        <f>IF('Unit Sales'!C340&lt;&gt;"",'Unit Sales'!C340,"")</f>
        <v/>
      </c>
      <c r="I332" s="293" t="str">
        <f>IF('Unit Sales'!M340&lt;&gt;"",'Unit Sales'!M340,"")</f>
        <v/>
      </c>
      <c r="J332" s="9" t="str">
        <f>IF('Unit Sales'!I340&lt;&gt;"",'Unit Sales'!I340,"")</f>
        <v/>
      </c>
      <c r="K332" s="295"/>
      <c r="L332" s="295"/>
      <c r="M332" s="293">
        <f t="shared" si="15"/>
        <v>0</v>
      </c>
      <c r="N332" s="293">
        <f>IFERROR(I332*'Monthly cashflow'!$C$29*1.23,)</f>
        <v>0</v>
      </c>
      <c r="O332" s="293">
        <f>IFERROR(I332*'Monthly cashflow'!$C$30*1.23,)</f>
        <v>0</v>
      </c>
      <c r="P332" s="293">
        <f t="shared" si="16"/>
        <v>0</v>
      </c>
      <c r="Q332" s="294" t="str">
        <f>'Unit Sales'!R340</f>
        <v/>
      </c>
      <c r="R332" s="294">
        <f>'Unit Sales'!N340</f>
        <v>0</v>
      </c>
    </row>
    <row r="333" spans="1:18" x14ac:dyDescent="0.3">
      <c r="A333" s="336" t="s">
        <v>1132</v>
      </c>
      <c r="B333" s="9">
        <f t="shared" si="17"/>
        <v>0</v>
      </c>
      <c r="C333" s="337" t="str">
        <f>IF('Unit Sales'!B341&lt;&gt;"",'Unit Sales'!B341,A333)</f>
        <v>332</v>
      </c>
      <c r="D333" s="9" t="str">
        <f>IF('Unit Sales'!D341&lt;&gt;"",'Unit Sales'!D341,"")</f>
        <v/>
      </c>
      <c r="E333" s="9" t="str">
        <f>IF('Unit Sales'!J341&lt;&gt;"",'Unit Sales'!J341,"")</f>
        <v/>
      </c>
      <c r="F333" s="9" t="str">
        <f>IF('Unit Sales'!G341&lt;&gt;"",'Unit Sales'!G341,"")</f>
        <v/>
      </c>
      <c r="G333" s="9" t="str">
        <f>IF('Unit Sales'!H341&lt;&gt;"",'Unit Sales'!H341,"")</f>
        <v/>
      </c>
      <c r="H333" s="9" t="str">
        <f>IF('Unit Sales'!C341&lt;&gt;"",'Unit Sales'!C341,"")</f>
        <v/>
      </c>
      <c r="I333" s="293" t="str">
        <f>IF('Unit Sales'!M341&lt;&gt;"",'Unit Sales'!M341,"")</f>
        <v/>
      </c>
      <c r="J333" s="9" t="str">
        <f>IF('Unit Sales'!I341&lt;&gt;"",'Unit Sales'!I341,"")</f>
        <v/>
      </c>
      <c r="K333" s="295"/>
      <c r="L333" s="295"/>
      <c r="M333" s="293">
        <f t="shared" si="15"/>
        <v>0</v>
      </c>
      <c r="N333" s="293">
        <f>IFERROR(I333*'Monthly cashflow'!$C$29*1.23,)</f>
        <v>0</v>
      </c>
      <c r="O333" s="293">
        <f>IFERROR(I333*'Monthly cashflow'!$C$30*1.23,)</f>
        <v>0</v>
      </c>
      <c r="P333" s="293">
        <f t="shared" si="16"/>
        <v>0</v>
      </c>
      <c r="Q333" s="294" t="str">
        <f>'Unit Sales'!R341</f>
        <v/>
      </c>
      <c r="R333" s="294">
        <f>'Unit Sales'!N341</f>
        <v>0</v>
      </c>
    </row>
    <row r="334" spans="1:18" x14ac:dyDescent="0.3">
      <c r="A334" s="336" t="s">
        <v>1133</v>
      </c>
      <c r="B334" s="9">
        <f t="shared" si="17"/>
        <v>0</v>
      </c>
      <c r="C334" s="337" t="str">
        <f>IF('Unit Sales'!B342&lt;&gt;"",'Unit Sales'!B342,A334)</f>
        <v>333</v>
      </c>
      <c r="D334" s="9" t="str">
        <f>IF('Unit Sales'!D342&lt;&gt;"",'Unit Sales'!D342,"")</f>
        <v/>
      </c>
      <c r="E334" s="9" t="str">
        <f>IF('Unit Sales'!J342&lt;&gt;"",'Unit Sales'!J342,"")</f>
        <v/>
      </c>
      <c r="F334" s="9" t="str">
        <f>IF('Unit Sales'!G342&lt;&gt;"",'Unit Sales'!G342,"")</f>
        <v/>
      </c>
      <c r="G334" s="9" t="str">
        <f>IF('Unit Sales'!H342&lt;&gt;"",'Unit Sales'!H342,"")</f>
        <v/>
      </c>
      <c r="H334" s="9" t="str">
        <f>IF('Unit Sales'!C342&lt;&gt;"",'Unit Sales'!C342,"")</f>
        <v/>
      </c>
      <c r="I334" s="293" t="str">
        <f>IF('Unit Sales'!M342&lt;&gt;"",'Unit Sales'!M342,"")</f>
        <v/>
      </c>
      <c r="J334" s="9" t="str">
        <f>IF('Unit Sales'!I342&lt;&gt;"",'Unit Sales'!I342,"")</f>
        <v/>
      </c>
      <c r="K334" s="295"/>
      <c r="L334" s="295"/>
      <c r="M334" s="293">
        <f t="shared" si="15"/>
        <v>0</v>
      </c>
      <c r="N334" s="293">
        <f>IFERROR(I334*'Monthly cashflow'!$C$29*1.23,)</f>
        <v>0</v>
      </c>
      <c r="O334" s="293">
        <f>IFERROR(I334*'Monthly cashflow'!$C$30*1.23,)</f>
        <v>0</v>
      </c>
      <c r="P334" s="293">
        <f t="shared" si="16"/>
        <v>0</v>
      </c>
      <c r="Q334" s="294" t="str">
        <f>'Unit Sales'!R342</f>
        <v/>
      </c>
      <c r="R334" s="294">
        <f>'Unit Sales'!N342</f>
        <v>0</v>
      </c>
    </row>
    <row r="335" spans="1:18" x14ac:dyDescent="0.3">
      <c r="A335" s="336" t="s">
        <v>1134</v>
      </c>
      <c r="B335" s="9">
        <f t="shared" si="17"/>
        <v>0</v>
      </c>
      <c r="C335" s="337" t="str">
        <f>IF('Unit Sales'!B343&lt;&gt;"",'Unit Sales'!B343,A335)</f>
        <v>334</v>
      </c>
      <c r="D335" s="9" t="str">
        <f>IF('Unit Sales'!D343&lt;&gt;"",'Unit Sales'!D343,"")</f>
        <v/>
      </c>
      <c r="E335" s="9" t="str">
        <f>IF('Unit Sales'!J343&lt;&gt;"",'Unit Sales'!J343,"")</f>
        <v/>
      </c>
      <c r="F335" s="9" t="str">
        <f>IF('Unit Sales'!G343&lt;&gt;"",'Unit Sales'!G343,"")</f>
        <v/>
      </c>
      <c r="G335" s="9" t="str">
        <f>IF('Unit Sales'!H343&lt;&gt;"",'Unit Sales'!H343,"")</f>
        <v/>
      </c>
      <c r="H335" s="9" t="str">
        <f>IF('Unit Sales'!C343&lt;&gt;"",'Unit Sales'!C343,"")</f>
        <v/>
      </c>
      <c r="I335" s="293" t="str">
        <f>IF('Unit Sales'!M343&lt;&gt;"",'Unit Sales'!M343,"")</f>
        <v/>
      </c>
      <c r="J335" s="9" t="str">
        <f>IF('Unit Sales'!I343&lt;&gt;"",'Unit Sales'!I343,"")</f>
        <v/>
      </c>
      <c r="K335" s="295"/>
      <c r="L335" s="295"/>
      <c r="M335" s="293">
        <f t="shared" si="15"/>
        <v>0</v>
      </c>
      <c r="N335" s="293">
        <f>IFERROR(I335*'Monthly cashflow'!$C$29*1.23,)</f>
        <v>0</v>
      </c>
      <c r="O335" s="293">
        <f>IFERROR(I335*'Monthly cashflow'!$C$30*1.23,)</f>
        <v>0</v>
      </c>
      <c r="P335" s="293">
        <f t="shared" si="16"/>
        <v>0</v>
      </c>
      <c r="Q335" s="294" t="str">
        <f>'Unit Sales'!R343</f>
        <v/>
      </c>
      <c r="R335" s="294">
        <f>'Unit Sales'!N343</f>
        <v>0</v>
      </c>
    </row>
    <row r="336" spans="1:18" x14ac:dyDescent="0.3">
      <c r="A336" s="336" t="s">
        <v>1135</v>
      </c>
      <c r="B336" s="9">
        <f t="shared" si="17"/>
        <v>0</v>
      </c>
      <c r="C336" s="337" t="str">
        <f>IF('Unit Sales'!B344&lt;&gt;"",'Unit Sales'!B344,A336)</f>
        <v>335</v>
      </c>
      <c r="D336" s="9" t="str">
        <f>IF('Unit Sales'!D344&lt;&gt;"",'Unit Sales'!D344,"")</f>
        <v/>
      </c>
      <c r="E336" s="9" t="str">
        <f>IF('Unit Sales'!J344&lt;&gt;"",'Unit Sales'!J344,"")</f>
        <v/>
      </c>
      <c r="F336" s="9" t="str">
        <f>IF('Unit Sales'!G344&lt;&gt;"",'Unit Sales'!G344,"")</f>
        <v/>
      </c>
      <c r="G336" s="9" t="str">
        <f>IF('Unit Sales'!H344&lt;&gt;"",'Unit Sales'!H344,"")</f>
        <v/>
      </c>
      <c r="H336" s="9" t="str">
        <f>IF('Unit Sales'!C344&lt;&gt;"",'Unit Sales'!C344,"")</f>
        <v/>
      </c>
      <c r="I336" s="293" t="str">
        <f>IF('Unit Sales'!M344&lt;&gt;"",'Unit Sales'!M344,"")</f>
        <v/>
      </c>
      <c r="J336" s="9" t="str">
        <f>IF('Unit Sales'!I344&lt;&gt;"",'Unit Sales'!I344,"")</f>
        <v/>
      </c>
      <c r="K336" s="295"/>
      <c r="L336" s="295"/>
      <c r="M336" s="293">
        <f t="shared" si="15"/>
        <v>0</v>
      </c>
      <c r="N336" s="293">
        <f>IFERROR(I336*'Monthly cashflow'!$C$29*1.23,)</f>
        <v>0</v>
      </c>
      <c r="O336" s="293">
        <f>IFERROR(I336*'Monthly cashflow'!$C$30*1.23,)</f>
        <v>0</v>
      </c>
      <c r="P336" s="293">
        <f t="shared" si="16"/>
        <v>0</v>
      </c>
      <c r="Q336" s="294" t="str">
        <f>'Unit Sales'!R344</f>
        <v/>
      </c>
      <c r="R336" s="294">
        <f>'Unit Sales'!N344</f>
        <v>0</v>
      </c>
    </row>
    <row r="337" spans="1:18" x14ac:dyDescent="0.3">
      <c r="A337" s="336" t="s">
        <v>1136</v>
      </c>
      <c r="B337" s="9">
        <f t="shared" si="17"/>
        <v>0</v>
      </c>
      <c r="C337" s="337" t="str">
        <f>IF('Unit Sales'!B345&lt;&gt;"",'Unit Sales'!B345,A337)</f>
        <v>336</v>
      </c>
      <c r="D337" s="9" t="str">
        <f>IF('Unit Sales'!D345&lt;&gt;"",'Unit Sales'!D345,"")</f>
        <v/>
      </c>
      <c r="E337" s="9" t="str">
        <f>IF('Unit Sales'!J345&lt;&gt;"",'Unit Sales'!J345,"")</f>
        <v/>
      </c>
      <c r="F337" s="9" t="str">
        <f>IF('Unit Sales'!G345&lt;&gt;"",'Unit Sales'!G345,"")</f>
        <v/>
      </c>
      <c r="G337" s="9" t="str">
        <f>IF('Unit Sales'!H345&lt;&gt;"",'Unit Sales'!H345,"")</f>
        <v/>
      </c>
      <c r="H337" s="9" t="str">
        <f>IF('Unit Sales'!C345&lt;&gt;"",'Unit Sales'!C345,"")</f>
        <v/>
      </c>
      <c r="I337" s="293" t="str">
        <f>IF('Unit Sales'!M345&lt;&gt;"",'Unit Sales'!M345,"")</f>
        <v/>
      </c>
      <c r="J337" s="9" t="str">
        <f>IF('Unit Sales'!I345&lt;&gt;"",'Unit Sales'!I345,"")</f>
        <v/>
      </c>
      <c r="K337" s="295"/>
      <c r="L337" s="295"/>
      <c r="M337" s="293">
        <f t="shared" si="15"/>
        <v>0</v>
      </c>
      <c r="N337" s="293">
        <f>IFERROR(I337*'Monthly cashflow'!$C$29*1.23,)</f>
        <v>0</v>
      </c>
      <c r="O337" s="293">
        <f>IFERROR(I337*'Monthly cashflow'!$C$30*1.23,)</f>
        <v>0</v>
      </c>
      <c r="P337" s="293">
        <f t="shared" si="16"/>
        <v>0</v>
      </c>
      <c r="Q337" s="294" t="str">
        <f>'Unit Sales'!R345</f>
        <v/>
      </c>
      <c r="R337" s="294">
        <f>'Unit Sales'!N345</f>
        <v>0</v>
      </c>
    </row>
    <row r="338" spans="1:18" x14ac:dyDescent="0.3">
      <c r="A338" s="336" t="s">
        <v>1137</v>
      </c>
      <c r="B338" s="9">
        <f t="shared" si="17"/>
        <v>0</v>
      </c>
      <c r="C338" s="337" t="str">
        <f>IF('Unit Sales'!B346&lt;&gt;"",'Unit Sales'!B346,A338)</f>
        <v>337</v>
      </c>
      <c r="D338" s="9" t="str">
        <f>IF('Unit Sales'!D346&lt;&gt;"",'Unit Sales'!D346,"")</f>
        <v/>
      </c>
      <c r="E338" s="9" t="str">
        <f>IF('Unit Sales'!J346&lt;&gt;"",'Unit Sales'!J346,"")</f>
        <v/>
      </c>
      <c r="F338" s="9" t="str">
        <f>IF('Unit Sales'!G346&lt;&gt;"",'Unit Sales'!G346,"")</f>
        <v/>
      </c>
      <c r="G338" s="9" t="str">
        <f>IF('Unit Sales'!H346&lt;&gt;"",'Unit Sales'!H346,"")</f>
        <v/>
      </c>
      <c r="H338" s="9" t="str">
        <f>IF('Unit Sales'!C346&lt;&gt;"",'Unit Sales'!C346,"")</f>
        <v/>
      </c>
      <c r="I338" s="293" t="str">
        <f>IF('Unit Sales'!M346&lt;&gt;"",'Unit Sales'!M346,"")</f>
        <v/>
      </c>
      <c r="J338" s="9" t="str">
        <f>IF('Unit Sales'!I346&lt;&gt;"",'Unit Sales'!I346,"")</f>
        <v/>
      </c>
      <c r="K338" s="295"/>
      <c r="L338" s="295"/>
      <c r="M338" s="293">
        <f t="shared" si="15"/>
        <v>0</v>
      </c>
      <c r="N338" s="293">
        <f>IFERROR(I338*'Monthly cashflow'!$C$29*1.23,)</f>
        <v>0</v>
      </c>
      <c r="O338" s="293">
        <f>IFERROR(I338*'Monthly cashflow'!$C$30*1.23,)</f>
        <v>0</v>
      </c>
      <c r="P338" s="293">
        <f t="shared" si="16"/>
        <v>0</v>
      </c>
      <c r="Q338" s="294" t="str">
        <f>'Unit Sales'!R346</f>
        <v/>
      </c>
      <c r="R338" s="294">
        <f>'Unit Sales'!N346</f>
        <v>0</v>
      </c>
    </row>
    <row r="339" spans="1:18" x14ac:dyDescent="0.3">
      <c r="A339" s="336" t="s">
        <v>1138</v>
      </c>
      <c r="B339" s="9">
        <f t="shared" si="17"/>
        <v>0</v>
      </c>
      <c r="C339" s="337" t="str">
        <f>IF('Unit Sales'!B347&lt;&gt;"",'Unit Sales'!B347,A339)</f>
        <v>338</v>
      </c>
      <c r="D339" s="9" t="str">
        <f>IF('Unit Sales'!D347&lt;&gt;"",'Unit Sales'!D347,"")</f>
        <v/>
      </c>
      <c r="E339" s="9" t="str">
        <f>IF('Unit Sales'!J347&lt;&gt;"",'Unit Sales'!J347,"")</f>
        <v/>
      </c>
      <c r="F339" s="9" t="str">
        <f>IF('Unit Sales'!G347&lt;&gt;"",'Unit Sales'!G347,"")</f>
        <v/>
      </c>
      <c r="G339" s="9" t="str">
        <f>IF('Unit Sales'!H347&lt;&gt;"",'Unit Sales'!H347,"")</f>
        <v/>
      </c>
      <c r="H339" s="9" t="str">
        <f>IF('Unit Sales'!C347&lt;&gt;"",'Unit Sales'!C347,"")</f>
        <v/>
      </c>
      <c r="I339" s="293" t="str">
        <f>IF('Unit Sales'!M347&lt;&gt;"",'Unit Sales'!M347,"")</f>
        <v/>
      </c>
      <c r="J339" s="9" t="str">
        <f>IF('Unit Sales'!I347&lt;&gt;"",'Unit Sales'!I347,"")</f>
        <v/>
      </c>
      <c r="K339" s="295"/>
      <c r="L339" s="295"/>
      <c r="M339" s="293">
        <f t="shared" si="15"/>
        <v>0</v>
      </c>
      <c r="N339" s="293">
        <f>IFERROR(I339*'Monthly cashflow'!$C$29*1.23,)</f>
        <v>0</v>
      </c>
      <c r="O339" s="293">
        <f>IFERROR(I339*'Monthly cashflow'!$C$30*1.23,)</f>
        <v>0</v>
      </c>
      <c r="P339" s="293">
        <f t="shared" si="16"/>
        <v>0</v>
      </c>
      <c r="Q339" s="294" t="str">
        <f>'Unit Sales'!R347</f>
        <v/>
      </c>
      <c r="R339" s="294">
        <f>'Unit Sales'!N347</f>
        <v>0</v>
      </c>
    </row>
    <row r="340" spans="1:18" x14ac:dyDescent="0.3">
      <c r="A340" s="336" t="s">
        <v>1139</v>
      </c>
      <c r="B340" s="9">
        <f t="shared" si="17"/>
        <v>0</v>
      </c>
      <c r="C340" s="337" t="str">
        <f>IF('Unit Sales'!B348&lt;&gt;"",'Unit Sales'!B348,A340)</f>
        <v>339</v>
      </c>
      <c r="D340" s="9" t="str">
        <f>IF('Unit Sales'!D348&lt;&gt;"",'Unit Sales'!D348,"")</f>
        <v/>
      </c>
      <c r="E340" s="9" t="str">
        <f>IF('Unit Sales'!J348&lt;&gt;"",'Unit Sales'!J348,"")</f>
        <v/>
      </c>
      <c r="F340" s="9" t="str">
        <f>IF('Unit Sales'!G348&lt;&gt;"",'Unit Sales'!G348,"")</f>
        <v/>
      </c>
      <c r="G340" s="9" t="str">
        <f>IF('Unit Sales'!H348&lt;&gt;"",'Unit Sales'!H348,"")</f>
        <v/>
      </c>
      <c r="H340" s="9" t="str">
        <f>IF('Unit Sales'!C348&lt;&gt;"",'Unit Sales'!C348,"")</f>
        <v/>
      </c>
      <c r="I340" s="293" t="str">
        <f>IF('Unit Sales'!M348&lt;&gt;"",'Unit Sales'!M348,"")</f>
        <v/>
      </c>
      <c r="J340" s="9" t="str">
        <f>IF('Unit Sales'!I348&lt;&gt;"",'Unit Sales'!I348,"")</f>
        <v/>
      </c>
      <c r="K340" s="295"/>
      <c r="L340" s="295"/>
      <c r="M340" s="293">
        <f t="shared" si="15"/>
        <v>0</v>
      </c>
      <c r="N340" s="293">
        <f>IFERROR(I340*'Monthly cashflow'!$C$29*1.23,)</f>
        <v>0</v>
      </c>
      <c r="O340" s="293">
        <f>IFERROR(I340*'Monthly cashflow'!$C$30*1.23,)</f>
        <v>0</v>
      </c>
      <c r="P340" s="293">
        <f t="shared" si="16"/>
        <v>0</v>
      </c>
      <c r="Q340" s="294" t="str">
        <f>'Unit Sales'!R348</f>
        <v/>
      </c>
      <c r="R340" s="294">
        <f>'Unit Sales'!N348</f>
        <v>0</v>
      </c>
    </row>
    <row r="341" spans="1:18" x14ac:dyDescent="0.3">
      <c r="A341" s="336" t="s">
        <v>1140</v>
      </c>
      <c r="B341" s="9">
        <f t="shared" si="17"/>
        <v>0</v>
      </c>
      <c r="C341" s="337" t="str">
        <f>IF('Unit Sales'!B349&lt;&gt;"",'Unit Sales'!B349,A341)</f>
        <v>340</v>
      </c>
      <c r="D341" s="9" t="str">
        <f>IF('Unit Sales'!D349&lt;&gt;"",'Unit Sales'!D349,"")</f>
        <v/>
      </c>
      <c r="E341" s="9" t="str">
        <f>IF('Unit Sales'!J349&lt;&gt;"",'Unit Sales'!J349,"")</f>
        <v/>
      </c>
      <c r="F341" s="9" t="str">
        <f>IF('Unit Sales'!G349&lt;&gt;"",'Unit Sales'!G349,"")</f>
        <v/>
      </c>
      <c r="G341" s="9" t="str">
        <f>IF('Unit Sales'!H349&lt;&gt;"",'Unit Sales'!H349,"")</f>
        <v/>
      </c>
      <c r="H341" s="9" t="str">
        <f>IF('Unit Sales'!C349&lt;&gt;"",'Unit Sales'!C349,"")</f>
        <v/>
      </c>
      <c r="I341" s="293" t="str">
        <f>IF('Unit Sales'!M349&lt;&gt;"",'Unit Sales'!M349,"")</f>
        <v/>
      </c>
      <c r="J341" s="9" t="str">
        <f>IF('Unit Sales'!I349&lt;&gt;"",'Unit Sales'!I349,"")</f>
        <v/>
      </c>
      <c r="K341" s="295"/>
      <c r="L341" s="295"/>
      <c r="M341" s="293">
        <f t="shared" si="15"/>
        <v>0</v>
      </c>
      <c r="N341" s="293">
        <f>IFERROR(I341*'Monthly cashflow'!$C$29*1.23,)</f>
        <v>0</v>
      </c>
      <c r="O341" s="293">
        <f>IFERROR(I341*'Monthly cashflow'!$C$30*1.23,)</f>
        <v>0</v>
      </c>
      <c r="P341" s="293">
        <f t="shared" si="16"/>
        <v>0</v>
      </c>
      <c r="Q341" s="294" t="str">
        <f>'Unit Sales'!R349</f>
        <v/>
      </c>
      <c r="R341" s="294">
        <f>'Unit Sales'!N349</f>
        <v>0</v>
      </c>
    </row>
    <row r="342" spans="1:18" x14ac:dyDescent="0.3">
      <c r="A342" s="336" t="s">
        <v>1141</v>
      </c>
      <c r="B342" s="9">
        <f t="shared" si="17"/>
        <v>0</v>
      </c>
      <c r="C342" s="337" t="str">
        <f>IF('Unit Sales'!B350&lt;&gt;"",'Unit Sales'!B350,A342)</f>
        <v>341</v>
      </c>
      <c r="D342" s="9" t="str">
        <f>IF('Unit Sales'!D350&lt;&gt;"",'Unit Sales'!D350,"")</f>
        <v/>
      </c>
      <c r="E342" s="9" t="str">
        <f>IF('Unit Sales'!J350&lt;&gt;"",'Unit Sales'!J350,"")</f>
        <v/>
      </c>
      <c r="F342" s="9" t="str">
        <f>IF('Unit Sales'!G350&lt;&gt;"",'Unit Sales'!G350,"")</f>
        <v/>
      </c>
      <c r="G342" s="9" t="str">
        <f>IF('Unit Sales'!H350&lt;&gt;"",'Unit Sales'!H350,"")</f>
        <v/>
      </c>
      <c r="H342" s="9" t="str">
        <f>IF('Unit Sales'!C350&lt;&gt;"",'Unit Sales'!C350,"")</f>
        <v/>
      </c>
      <c r="I342" s="293" t="str">
        <f>IF('Unit Sales'!M350&lt;&gt;"",'Unit Sales'!M350,"")</f>
        <v/>
      </c>
      <c r="J342" s="9" t="str">
        <f>IF('Unit Sales'!I350&lt;&gt;"",'Unit Sales'!I350,"")</f>
        <v/>
      </c>
      <c r="K342" s="295"/>
      <c r="L342" s="295"/>
      <c r="M342" s="293">
        <f t="shared" si="15"/>
        <v>0</v>
      </c>
      <c r="N342" s="293">
        <f>IFERROR(I342*'Monthly cashflow'!$C$29*1.23,)</f>
        <v>0</v>
      </c>
      <c r="O342" s="293">
        <f>IFERROR(I342*'Monthly cashflow'!$C$30*1.23,)</f>
        <v>0</v>
      </c>
      <c r="P342" s="293">
        <f t="shared" si="16"/>
        <v>0</v>
      </c>
      <c r="Q342" s="294" t="str">
        <f>'Unit Sales'!R350</f>
        <v/>
      </c>
      <c r="R342" s="294">
        <f>'Unit Sales'!N350</f>
        <v>0</v>
      </c>
    </row>
    <row r="343" spans="1:18" x14ac:dyDescent="0.3">
      <c r="A343" s="336" t="s">
        <v>1142</v>
      </c>
      <c r="B343" s="9">
        <f t="shared" si="17"/>
        <v>0</v>
      </c>
      <c r="C343" s="337" t="str">
        <f>IF('Unit Sales'!B351&lt;&gt;"",'Unit Sales'!B351,A343)</f>
        <v>342</v>
      </c>
      <c r="D343" s="9" t="str">
        <f>IF('Unit Sales'!D351&lt;&gt;"",'Unit Sales'!D351,"")</f>
        <v/>
      </c>
      <c r="E343" s="9" t="str">
        <f>IF('Unit Sales'!J351&lt;&gt;"",'Unit Sales'!J351,"")</f>
        <v/>
      </c>
      <c r="F343" s="9" t="str">
        <f>IF('Unit Sales'!G351&lt;&gt;"",'Unit Sales'!G351,"")</f>
        <v/>
      </c>
      <c r="G343" s="9" t="str">
        <f>IF('Unit Sales'!H351&lt;&gt;"",'Unit Sales'!H351,"")</f>
        <v/>
      </c>
      <c r="H343" s="9" t="str">
        <f>IF('Unit Sales'!C351&lt;&gt;"",'Unit Sales'!C351,"")</f>
        <v/>
      </c>
      <c r="I343" s="293" t="str">
        <f>IF('Unit Sales'!M351&lt;&gt;"",'Unit Sales'!M351,"")</f>
        <v/>
      </c>
      <c r="J343" s="9" t="str">
        <f>IF('Unit Sales'!I351&lt;&gt;"",'Unit Sales'!I351,"")</f>
        <v/>
      </c>
      <c r="K343" s="295"/>
      <c r="L343" s="295"/>
      <c r="M343" s="293">
        <f t="shared" si="15"/>
        <v>0</v>
      </c>
      <c r="N343" s="293">
        <f>IFERROR(I343*'Monthly cashflow'!$C$29*1.23,)</f>
        <v>0</v>
      </c>
      <c r="O343" s="293">
        <f>IFERROR(I343*'Monthly cashflow'!$C$30*1.23,)</f>
        <v>0</v>
      </c>
      <c r="P343" s="293">
        <f t="shared" si="16"/>
        <v>0</v>
      </c>
      <c r="Q343" s="294" t="str">
        <f>'Unit Sales'!R351</f>
        <v/>
      </c>
      <c r="R343" s="294">
        <f>'Unit Sales'!N351</f>
        <v>0</v>
      </c>
    </row>
    <row r="344" spans="1:18" x14ac:dyDescent="0.3">
      <c r="A344" s="336" t="s">
        <v>1143</v>
      </c>
      <c r="B344" s="9">
        <f t="shared" si="17"/>
        <v>0</v>
      </c>
      <c r="C344" s="337" t="str">
        <f>IF('Unit Sales'!B352&lt;&gt;"",'Unit Sales'!B352,A344)</f>
        <v>343</v>
      </c>
      <c r="D344" s="9" t="str">
        <f>IF('Unit Sales'!D352&lt;&gt;"",'Unit Sales'!D352,"")</f>
        <v/>
      </c>
      <c r="E344" s="9" t="str">
        <f>IF('Unit Sales'!J352&lt;&gt;"",'Unit Sales'!J352,"")</f>
        <v/>
      </c>
      <c r="F344" s="9" t="str">
        <f>IF('Unit Sales'!G352&lt;&gt;"",'Unit Sales'!G352,"")</f>
        <v/>
      </c>
      <c r="G344" s="9" t="str">
        <f>IF('Unit Sales'!H352&lt;&gt;"",'Unit Sales'!H352,"")</f>
        <v/>
      </c>
      <c r="H344" s="9" t="str">
        <f>IF('Unit Sales'!C352&lt;&gt;"",'Unit Sales'!C352,"")</f>
        <v/>
      </c>
      <c r="I344" s="293" t="str">
        <f>IF('Unit Sales'!M352&lt;&gt;"",'Unit Sales'!M352,"")</f>
        <v/>
      </c>
      <c r="J344" s="9" t="str">
        <f>IF('Unit Sales'!I352&lt;&gt;"",'Unit Sales'!I352,"")</f>
        <v/>
      </c>
      <c r="K344" s="295"/>
      <c r="L344" s="295"/>
      <c r="M344" s="293">
        <f t="shared" si="15"/>
        <v>0</v>
      </c>
      <c r="N344" s="293">
        <f>IFERROR(I344*'Monthly cashflow'!$C$29*1.23,)</f>
        <v>0</v>
      </c>
      <c r="O344" s="293">
        <f>IFERROR(I344*'Monthly cashflow'!$C$30*1.23,)</f>
        <v>0</v>
      </c>
      <c r="P344" s="293">
        <f t="shared" si="16"/>
        <v>0</v>
      </c>
      <c r="Q344" s="294" t="str">
        <f>'Unit Sales'!R352</f>
        <v/>
      </c>
      <c r="R344" s="294">
        <f>'Unit Sales'!N352</f>
        <v>0</v>
      </c>
    </row>
    <row r="345" spans="1:18" x14ac:dyDescent="0.3">
      <c r="A345" s="336" t="s">
        <v>1144</v>
      </c>
      <c r="B345" s="9">
        <f t="shared" si="17"/>
        <v>0</v>
      </c>
      <c r="C345" s="337" t="str">
        <f>IF('Unit Sales'!B353&lt;&gt;"",'Unit Sales'!B353,A345)</f>
        <v>344</v>
      </c>
      <c r="D345" s="9" t="str">
        <f>IF('Unit Sales'!D353&lt;&gt;"",'Unit Sales'!D353,"")</f>
        <v/>
      </c>
      <c r="E345" s="9" t="str">
        <f>IF('Unit Sales'!J353&lt;&gt;"",'Unit Sales'!J353,"")</f>
        <v/>
      </c>
      <c r="F345" s="9" t="str">
        <f>IF('Unit Sales'!G353&lt;&gt;"",'Unit Sales'!G353,"")</f>
        <v/>
      </c>
      <c r="G345" s="9" t="str">
        <f>IF('Unit Sales'!H353&lt;&gt;"",'Unit Sales'!H353,"")</f>
        <v/>
      </c>
      <c r="H345" s="9" t="str">
        <f>IF('Unit Sales'!C353&lt;&gt;"",'Unit Sales'!C353,"")</f>
        <v/>
      </c>
      <c r="I345" s="293" t="str">
        <f>IF('Unit Sales'!M353&lt;&gt;"",'Unit Sales'!M353,"")</f>
        <v/>
      </c>
      <c r="J345" s="9" t="str">
        <f>IF('Unit Sales'!I353&lt;&gt;"",'Unit Sales'!I353,"")</f>
        <v/>
      </c>
      <c r="K345" s="295"/>
      <c r="L345" s="295"/>
      <c r="M345" s="293">
        <f t="shared" si="15"/>
        <v>0</v>
      </c>
      <c r="N345" s="293">
        <f>IFERROR(I345*'Monthly cashflow'!$C$29*1.23,)</f>
        <v>0</v>
      </c>
      <c r="O345" s="293">
        <f>IFERROR(I345*'Monthly cashflow'!$C$30*1.23,)</f>
        <v>0</v>
      </c>
      <c r="P345" s="293">
        <f t="shared" si="16"/>
        <v>0</v>
      </c>
      <c r="Q345" s="294" t="str">
        <f>'Unit Sales'!R353</f>
        <v/>
      </c>
      <c r="R345" s="294">
        <f>'Unit Sales'!N353</f>
        <v>0</v>
      </c>
    </row>
    <row r="346" spans="1:18" x14ac:dyDescent="0.3">
      <c r="A346" s="336" t="s">
        <v>1145</v>
      </c>
      <c r="B346" s="9">
        <f t="shared" si="17"/>
        <v>0</v>
      </c>
      <c r="C346" s="337" t="str">
        <f>IF('Unit Sales'!B354&lt;&gt;"",'Unit Sales'!B354,A346)</f>
        <v>345</v>
      </c>
      <c r="D346" s="9" t="str">
        <f>IF('Unit Sales'!D354&lt;&gt;"",'Unit Sales'!D354,"")</f>
        <v/>
      </c>
      <c r="E346" s="9" t="str">
        <f>IF('Unit Sales'!J354&lt;&gt;"",'Unit Sales'!J354,"")</f>
        <v/>
      </c>
      <c r="F346" s="9" t="str">
        <f>IF('Unit Sales'!G354&lt;&gt;"",'Unit Sales'!G354,"")</f>
        <v/>
      </c>
      <c r="G346" s="9" t="str">
        <f>IF('Unit Sales'!H354&lt;&gt;"",'Unit Sales'!H354,"")</f>
        <v/>
      </c>
      <c r="H346" s="9" t="str">
        <f>IF('Unit Sales'!C354&lt;&gt;"",'Unit Sales'!C354,"")</f>
        <v/>
      </c>
      <c r="I346" s="293" t="str">
        <f>IF('Unit Sales'!M354&lt;&gt;"",'Unit Sales'!M354,"")</f>
        <v/>
      </c>
      <c r="J346" s="9" t="str">
        <f>IF('Unit Sales'!I354&lt;&gt;"",'Unit Sales'!I354,"")</f>
        <v/>
      </c>
      <c r="K346" s="295"/>
      <c r="L346" s="295"/>
      <c r="M346" s="293">
        <f t="shared" si="15"/>
        <v>0</v>
      </c>
      <c r="N346" s="293">
        <f>IFERROR(I346*'Monthly cashflow'!$C$29*1.23,)</f>
        <v>0</v>
      </c>
      <c r="O346" s="293">
        <f>IFERROR(I346*'Monthly cashflow'!$C$30*1.23,)</f>
        <v>0</v>
      </c>
      <c r="P346" s="293">
        <f t="shared" si="16"/>
        <v>0</v>
      </c>
      <c r="Q346" s="294" t="str">
        <f>'Unit Sales'!R354</f>
        <v/>
      </c>
      <c r="R346" s="294">
        <f>'Unit Sales'!N354</f>
        <v>0</v>
      </c>
    </row>
    <row r="347" spans="1:18" x14ac:dyDescent="0.3">
      <c r="A347" s="336" t="s">
        <v>1146</v>
      </c>
      <c r="B347" s="9">
        <f t="shared" si="17"/>
        <v>0</v>
      </c>
      <c r="C347" s="337" t="str">
        <f>IF('Unit Sales'!B355&lt;&gt;"",'Unit Sales'!B355,A347)</f>
        <v>346</v>
      </c>
      <c r="D347" s="9" t="str">
        <f>IF('Unit Sales'!D355&lt;&gt;"",'Unit Sales'!D355,"")</f>
        <v/>
      </c>
      <c r="E347" s="9" t="str">
        <f>IF('Unit Sales'!J355&lt;&gt;"",'Unit Sales'!J355,"")</f>
        <v/>
      </c>
      <c r="F347" s="9" t="str">
        <f>IF('Unit Sales'!G355&lt;&gt;"",'Unit Sales'!G355,"")</f>
        <v/>
      </c>
      <c r="G347" s="9" t="str">
        <f>IF('Unit Sales'!H355&lt;&gt;"",'Unit Sales'!H355,"")</f>
        <v/>
      </c>
      <c r="H347" s="9" t="str">
        <f>IF('Unit Sales'!C355&lt;&gt;"",'Unit Sales'!C355,"")</f>
        <v/>
      </c>
      <c r="I347" s="293" t="str">
        <f>IF('Unit Sales'!M355&lt;&gt;"",'Unit Sales'!M355,"")</f>
        <v/>
      </c>
      <c r="J347" s="9" t="str">
        <f>IF('Unit Sales'!I355&lt;&gt;"",'Unit Sales'!I355,"")</f>
        <v/>
      </c>
      <c r="K347" s="295"/>
      <c r="L347" s="295"/>
      <c r="M347" s="293">
        <f t="shared" si="15"/>
        <v>0</v>
      </c>
      <c r="N347" s="293">
        <f>IFERROR(I347*'Monthly cashflow'!$C$29*1.23,)</f>
        <v>0</v>
      </c>
      <c r="O347" s="293">
        <f>IFERROR(I347*'Monthly cashflow'!$C$30*1.23,)</f>
        <v>0</v>
      </c>
      <c r="P347" s="293">
        <f t="shared" si="16"/>
        <v>0</v>
      </c>
      <c r="Q347" s="294" t="str">
        <f>'Unit Sales'!R355</f>
        <v/>
      </c>
      <c r="R347" s="294">
        <f>'Unit Sales'!N355</f>
        <v>0</v>
      </c>
    </row>
    <row r="348" spans="1:18" x14ac:dyDescent="0.3">
      <c r="A348" s="336" t="s">
        <v>1147</v>
      </c>
      <c r="B348" s="9">
        <f t="shared" si="17"/>
        <v>0</v>
      </c>
      <c r="C348" s="337" t="str">
        <f>IF('Unit Sales'!B356&lt;&gt;"",'Unit Sales'!B356,A348)</f>
        <v>347</v>
      </c>
      <c r="D348" s="9" t="str">
        <f>IF('Unit Sales'!D356&lt;&gt;"",'Unit Sales'!D356,"")</f>
        <v/>
      </c>
      <c r="E348" s="9" t="str">
        <f>IF('Unit Sales'!J356&lt;&gt;"",'Unit Sales'!J356,"")</f>
        <v/>
      </c>
      <c r="F348" s="9" t="str">
        <f>IF('Unit Sales'!G356&lt;&gt;"",'Unit Sales'!G356,"")</f>
        <v/>
      </c>
      <c r="G348" s="9" t="str">
        <f>IF('Unit Sales'!H356&lt;&gt;"",'Unit Sales'!H356,"")</f>
        <v/>
      </c>
      <c r="H348" s="9" t="str">
        <f>IF('Unit Sales'!C356&lt;&gt;"",'Unit Sales'!C356,"")</f>
        <v/>
      </c>
      <c r="I348" s="293" t="str">
        <f>IF('Unit Sales'!M356&lt;&gt;"",'Unit Sales'!M356,"")</f>
        <v/>
      </c>
      <c r="J348" s="9" t="str">
        <f>IF('Unit Sales'!I356&lt;&gt;"",'Unit Sales'!I356,"")</f>
        <v/>
      </c>
      <c r="K348" s="295"/>
      <c r="L348" s="295"/>
      <c r="M348" s="293">
        <f t="shared" si="15"/>
        <v>0</v>
      </c>
      <c r="N348" s="293">
        <f>IFERROR(I348*'Monthly cashflow'!$C$29*1.23,)</f>
        <v>0</v>
      </c>
      <c r="O348" s="293">
        <f>IFERROR(I348*'Monthly cashflow'!$C$30*1.23,)</f>
        <v>0</v>
      </c>
      <c r="P348" s="293">
        <f t="shared" si="16"/>
        <v>0</v>
      </c>
      <c r="Q348" s="294" t="str">
        <f>'Unit Sales'!R356</f>
        <v/>
      </c>
      <c r="R348" s="294">
        <f>'Unit Sales'!N356</f>
        <v>0</v>
      </c>
    </row>
    <row r="349" spans="1:18" x14ac:dyDescent="0.3">
      <c r="A349" s="336" t="s">
        <v>1148</v>
      </c>
      <c r="B349" s="9">
        <f t="shared" si="17"/>
        <v>0</v>
      </c>
      <c r="C349" s="337" t="str">
        <f>IF('Unit Sales'!B357&lt;&gt;"",'Unit Sales'!B357,A349)</f>
        <v>348</v>
      </c>
      <c r="D349" s="9" t="str">
        <f>IF('Unit Sales'!D357&lt;&gt;"",'Unit Sales'!D357,"")</f>
        <v/>
      </c>
      <c r="E349" s="9" t="str">
        <f>IF('Unit Sales'!J357&lt;&gt;"",'Unit Sales'!J357,"")</f>
        <v/>
      </c>
      <c r="F349" s="9" t="str">
        <f>IF('Unit Sales'!G357&lt;&gt;"",'Unit Sales'!G357,"")</f>
        <v/>
      </c>
      <c r="G349" s="9" t="str">
        <f>IF('Unit Sales'!H357&lt;&gt;"",'Unit Sales'!H357,"")</f>
        <v/>
      </c>
      <c r="H349" s="9" t="str">
        <f>IF('Unit Sales'!C357&lt;&gt;"",'Unit Sales'!C357,"")</f>
        <v/>
      </c>
      <c r="I349" s="293" t="str">
        <f>IF('Unit Sales'!M357&lt;&gt;"",'Unit Sales'!M357,"")</f>
        <v/>
      </c>
      <c r="J349" s="9" t="str">
        <f>IF('Unit Sales'!I357&lt;&gt;"",'Unit Sales'!I357,"")</f>
        <v/>
      </c>
      <c r="K349" s="295"/>
      <c r="L349" s="295"/>
      <c r="M349" s="293">
        <f t="shared" si="15"/>
        <v>0</v>
      </c>
      <c r="N349" s="293">
        <f>IFERROR(I349*'Monthly cashflow'!$C$29*1.23,)</f>
        <v>0</v>
      </c>
      <c r="O349" s="293">
        <f>IFERROR(I349*'Monthly cashflow'!$C$30*1.23,)</f>
        <v>0</v>
      </c>
      <c r="P349" s="293">
        <f t="shared" si="16"/>
        <v>0</v>
      </c>
      <c r="Q349" s="294" t="str">
        <f>'Unit Sales'!R357</f>
        <v/>
      </c>
      <c r="R349" s="294">
        <f>'Unit Sales'!N357</f>
        <v>0</v>
      </c>
    </row>
    <row r="350" spans="1:18" x14ac:dyDescent="0.3">
      <c r="A350" s="336" t="s">
        <v>1149</v>
      </c>
      <c r="B350" s="9">
        <f t="shared" si="17"/>
        <v>0</v>
      </c>
      <c r="C350" s="337" t="str">
        <f>IF('Unit Sales'!B358&lt;&gt;"",'Unit Sales'!B358,A350)</f>
        <v>349</v>
      </c>
      <c r="D350" s="9" t="str">
        <f>IF('Unit Sales'!D358&lt;&gt;"",'Unit Sales'!D358,"")</f>
        <v/>
      </c>
      <c r="E350" s="9" t="str">
        <f>IF('Unit Sales'!J358&lt;&gt;"",'Unit Sales'!J358,"")</f>
        <v/>
      </c>
      <c r="F350" s="9" t="str">
        <f>IF('Unit Sales'!G358&lt;&gt;"",'Unit Sales'!G358,"")</f>
        <v/>
      </c>
      <c r="G350" s="9" t="str">
        <f>IF('Unit Sales'!H358&lt;&gt;"",'Unit Sales'!H358,"")</f>
        <v/>
      </c>
      <c r="H350" s="9" t="str">
        <f>IF('Unit Sales'!C358&lt;&gt;"",'Unit Sales'!C358,"")</f>
        <v/>
      </c>
      <c r="I350" s="293" t="str">
        <f>IF('Unit Sales'!M358&lt;&gt;"",'Unit Sales'!M358,"")</f>
        <v/>
      </c>
      <c r="J350" s="9" t="str">
        <f>IF('Unit Sales'!I358&lt;&gt;"",'Unit Sales'!I358,"")</f>
        <v/>
      </c>
      <c r="K350" s="295"/>
      <c r="L350" s="295"/>
      <c r="M350" s="293">
        <f t="shared" si="15"/>
        <v>0</v>
      </c>
      <c r="N350" s="293">
        <f>IFERROR(I350*'Monthly cashflow'!$C$29*1.23,)</f>
        <v>0</v>
      </c>
      <c r="O350" s="293">
        <f>IFERROR(I350*'Monthly cashflow'!$C$30*1.23,)</f>
        <v>0</v>
      </c>
      <c r="P350" s="293">
        <f t="shared" si="16"/>
        <v>0</v>
      </c>
      <c r="Q350" s="294" t="str">
        <f>'Unit Sales'!R358</f>
        <v/>
      </c>
      <c r="R350" s="294">
        <f>'Unit Sales'!N358</f>
        <v>0</v>
      </c>
    </row>
    <row r="351" spans="1:18" x14ac:dyDescent="0.3">
      <c r="A351" s="336" t="s">
        <v>1150</v>
      </c>
      <c r="B351" s="9">
        <f t="shared" si="17"/>
        <v>0</v>
      </c>
      <c r="C351" s="337" t="str">
        <f>IF('Unit Sales'!B359&lt;&gt;"",'Unit Sales'!B359,A351)</f>
        <v>350</v>
      </c>
      <c r="D351" s="9" t="str">
        <f>IF('Unit Sales'!D359&lt;&gt;"",'Unit Sales'!D359,"")</f>
        <v/>
      </c>
      <c r="E351" s="9" t="str">
        <f>IF('Unit Sales'!J359&lt;&gt;"",'Unit Sales'!J359,"")</f>
        <v/>
      </c>
      <c r="F351" s="9" t="str">
        <f>IF('Unit Sales'!G359&lt;&gt;"",'Unit Sales'!G359,"")</f>
        <v/>
      </c>
      <c r="G351" s="9" t="str">
        <f>IF('Unit Sales'!H359&lt;&gt;"",'Unit Sales'!H359,"")</f>
        <v/>
      </c>
      <c r="H351" s="9" t="str">
        <f>IF('Unit Sales'!C359&lt;&gt;"",'Unit Sales'!C359,"")</f>
        <v/>
      </c>
      <c r="I351" s="293" t="str">
        <f>IF('Unit Sales'!M359&lt;&gt;"",'Unit Sales'!M359,"")</f>
        <v/>
      </c>
      <c r="J351" s="9" t="str">
        <f>IF('Unit Sales'!I359&lt;&gt;"",'Unit Sales'!I359,"")</f>
        <v/>
      </c>
      <c r="K351" s="295"/>
      <c r="L351" s="295"/>
      <c r="M351" s="293">
        <f t="shared" si="15"/>
        <v>0</v>
      </c>
      <c r="N351" s="293">
        <f>IFERROR(I351*'Monthly cashflow'!$C$29*1.23,)</f>
        <v>0</v>
      </c>
      <c r="O351" s="293">
        <f>IFERROR(I351*'Monthly cashflow'!$C$30*1.23,)</f>
        <v>0</v>
      </c>
      <c r="P351" s="293">
        <f t="shared" si="16"/>
        <v>0</v>
      </c>
      <c r="Q351" s="294" t="str">
        <f>'Unit Sales'!R359</f>
        <v/>
      </c>
      <c r="R351" s="294">
        <f>'Unit Sales'!N359</f>
        <v>0</v>
      </c>
    </row>
    <row r="352" spans="1:18" x14ac:dyDescent="0.3">
      <c r="A352" s="336" t="s">
        <v>1151</v>
      </c>
      <c r="B352" s="9">
        <f t="shared" si="17"/>
        <v>0</v>
      </c>
      <c r="C352" s="337" t="str">
        <f>IF('Unit Sales'!B360&lt;&gt;"",'Unit Sales'!B360,A352)</f>
        <v>351</v>
      </c>
      <c r="D352" s="9" t="str">
        <f>IF('Unit Sales'!D360&lt;&gt;"",'Unit Sales'!D360,"")</f>
        <v/>
      </c>
      <c r="E352" s="9" t="str">
        <f>IF('Unit Sales'!J360&lt;&gt;"",'Unit Sales'!J360,"")</f>
        <v/>
      </c>
      <c r="F352" s="9" t="str">
        <f>IF('Unit Sales'!G360&lt;&gt;"",'Unit Sales'!G360,"")</f>
        <v/>
      </c>
      <c r="G352" s="9" t="str">
        <f>IF('Unit Sales'!H360&lt;&gt;"",'Unit Sales'!H360,"")</f>
        <v/>
      </c>
      <c r="H352" s="9" t="str">
        <f>IF('Unit Sales'!C360&lt;&gt;"",'Unit Sales'!C360,"")</f>
        <v/>
      </c>
      <c r="I352" s="293" t="str">
        <f>IF('Unit Sales'!M360&lt;&gt;"",'Unit Sales'!M360,"")</f>
        <v/>
      </c>
      <c r="J352" s="9" t="str">
        <f>IF('Unit Sales'!I360&lt;&gt;"",'Unit Sales'!I360,"")</f>
        <v/>
      </c>
      <c r="K352" s="295"/>
      <c r="L352" s="295"/>
      <c r="M352" s="293">
        <f t="shared" si="15"/>
        <v>0</v>
      </c>
      <c r="N352" s="293">
        <f>IFERROR(I352*'Monthly cashflow'!$C$29*1.23,)</f>
        <v>0</v>
      </c>
      <c r="O352" s="293">
        <f>IFERROR(I352*'Monthly cashflow'!$C$30*1.23,)</f>
        <v>0</v>
      </c>
      <c r="P352" s="293">
        <f t="shared" si="16"/>
        <v>0</v>
      </c>
      <c r="Q352" s="294" t="str">
        <f>'Unit Sales'!R360</f>
        <v/>
      </c>
      <c r="R352" s="294">
        <f>'Unit Sales'!N360</f>
        <v>0</v>
      </c>
    </row>
    <row r="353" spans="1:18" x14ac:dyDescent="0.3">
      <c r="A353" s="336" t="s">
        <v>1152</v>
      </c>
      <c r="B353" s="9">
        <f t="shared" si="17"/>
        <v>0</v>
      </c>
      <c r="C353" s="337" t="str">
        <f>IF('Unit Sales'!B361&lt;&gt;"",'Unit Sales'!B361,A353)</f>
        <v>352</v>
      </c>
      <c r="D353" s="9" t="str">
        <f>IF('Unit Sales'!D361&lt;&gt;"",'Unit Sales'!D361,"")</f>
        <v/>
      </c>
      <c r="E353" s="9" t="str">
        <f>IF('Unit Sales'!J361&lt;&gt;"",'Unit Sales'!J361,"")</f>
        <v/>
      </c>
      <c r="F353" s="9" t="str">
        <f>IF('Unit Sales'!G361&lt;&gt;"",'Unit Sales'!G361,"")</f>
        <v/>
      </c>
      <c r="G353" s="9" t="str">
        <f>IF('Unit Sales'!H361&lt;&gt;"",'Unit Sales'!H361,"")</f>
        <v/>
      </c>
      <c r="H353" s="9" t="str">
        <f>IF('Unit Sales'!C361&lt;&gt;"",'Unit Sales'!C361,"")</f>
        <v/>
      </c>
      <c r="I353" s="293" t="str">
        <f>IF('Unit Sales'!M361&lt;&gt;"",'Unit Sales'!M361,"")</f>
        <v/>
      </c>
      <c r="J353" s="9" t="str">
        <f>IF('Unit Sales'!I361&lt;&gt;"",'Unit Sales'!I361,"")</f>
        <v/>
      </c>
      <c r="K353" s="295"/>
      <c r="L353" s="295"/>
      <c r="M353" s="293">
        <f t="shared" si="15"/>
        <v>0</v>
      </c>
      <c r="N353" s="293">
        <f>IFERROR(I353*'Monthly cashflow'!$C$29*1.23,)</f>
        <v>0</v>
      </c>
      <c r="O353" s="293">
        <f>IFERROR(I353*'Monthly cashflow'!$C$30*1.23,)</f>
        <v>0</v>
      </c>
      <c r="P353" s="293">
        <f t="shared" si="16"/>
        <v>0</v>
      </c>
      <c r="Q353" s="294" t="str">
        <f>'Unit Sales'!R361</f>
        <v/>
      </c>
      <c r="R353" s="294">
        <f>'Unit Sales'!N361</f>
        <v>0</v>
      </c>
    </row>
    <row r="354" spans="1:18" x14ac:dyDescent="0.3">
      <c r="A354" s="336" t="s">
        <v>1153</v>
      </c>
      <c r="B354" s="9">
        <f t="shared" si="17"/>
        <v>0</v>
      </c>
      <c r="C354" s="337" t="str">
        <f>IF('Unit Sales'!B362&lt;&gt;"",'Unit Sales'!B362,A354)</f>
        <v>353</v>
      </c>
      <c r="D354" s="9" t="str">
        <f>IF('Unit Sales'!D362&lt;&gt;"",'Unit Sales'!D362,"")</f>
        <v/>
      </c>
      <c r="E354" s="9" t="str">
        <f>IF('Unit Sales'!J362&lt;&gt;"",'Unit Sales'!J362,"")</f>
        <v/>
      </c>
      <c r="F354" s="9" t="str">
        <f>IF('Unit Sales'!G362&lt;&gt;"",'Unit Sales'!G362,"")</f>
        <v/>
      </c>
      <c r="G354" s="9" t="str">
        <f>IF('Unit Sales'!H362&lt;&gt;"",'Unit Sales'!H362,"")</f>
        <v/>
      </c>
      <c r="H354" s="9" t="str">
        <f>IF('Unit Sales'!C362&lt;&gt;"",'Unit Sales'!C362,"")</f>
        <v/>
      </c>
      <c r="I354" s="293" t="str">
        <f>IF('Unit Sales'!M362&lt;&gt;"",'Unit Sales'!M362,"")</f>
        <v/>
      </c>
      <c r="J354" s="9" t="str">
        <f>IF('Unit Sales'!I362&lt;&gt;"",'Unit Sales'!I362,"")</f>
        <v/>
      </c>
      <c r="K354" s="295"/>
      <c r="L354" s="295"/>
      <c r="M354" s="293">
        <f t="shared" si="15"/>
        <v>0</v>
      </c>
      <c r="N354" s="293">
        <f>IFERROR(I354*'Monthly cashflow'!$C$29*1.23,)</f>
        <v>0</v>
      </c>
      <c r="O354" s="293">
        <f>IFERROR(I354*'Monthly cashflow'!$C$30*1.23,)</f>
        <v>0</v>
      </c>
      <c r="P354" s="293">
        <f t="shared" si="16"/>
        <v>0</v>
      </c>
      <c r="Q354" s="294" t="str">
        <f>'Unit Sales'!R362</f>
        <v/>
      </c>
      <c r="R354" s="294">
        <f>'Unit Sales'!N362</f>
        <v>0</v>
      </c>
    </row>
    <row r="355" spans="1:18" x14ac:dyDescent="0.3">
      <c r="A355" s="336" t="s">
        <v>1154</v>
      </c>
      <c r="B355" s="9">
        <f t="shared" si="17"/>
        <v>0</v>
      </c>
      <c r="C355" s="337" t="str">
        <f>IF('Unit Sales'!B363&lt;&gt;"",'Unit Sales'!B363,A355)</f>
        <v>354</v>
      </c>
      <c r="D355" s="9" t="str">
        <f>IF('Unit Sales'!D363&lt;&gt;"",'Unit Sales'!D363,"")</f>
        <v/>
      </c>
      <c r="E355" s="9" t="str">
        <f>IF('Unit Sales'!J363&lt;&gt;"",'Unit Sales'!J363,"")</f>
        <v/>
      </c>
      <c r="F355" s="9" t="str">
        <f>IF('Unit Sales'!G363&lt;&gt;"",'Unit Sales'!G363,"")</f>
        <v/>
      </c>
      <c r="G355" s="9" t="str">
        <f>IF('Unit Sales'!H363&lt;&gt;"",'Unit Sales'!H363,"")</f>
        <v/>
      </c>
      <c r="H355" s="9" t="str">
        <f>IF('Unit Sales'!C363&lt;&gt;"",'Unit Sales'!C363,"")</f>
        <v/>
      </c>
      <c r="I355" s="293" t="str">
        <f>IF('Unit Sales'!M363&lt;&gt;"",'Unit Sales'!M363,"")</f>
        <v/>
      </c>
      <c r="J355" s="9" t="str">
        <f>IF('Unit Sales'!I363&lt;&gt;"",'Unit Sales'!I363,"")</f>
        <v/>
      </c>
      <c r="K355" s="295"/>
      <c r="L355" s="295"/>
      <c r="M355" s="293">
        <f t="shared" si="15"/>
        <v>0</v>
      </c>
      <c r="N355" s="293">
        <f>IFERROR(I355*'Monthly cashflow'!$C$29*1.23,)</f>
        <v>0</v>
      </c>
      <c r="O355" s="293">
        <f>IFERROR(I355*'Monthly cashflow'!$C$30*1.23,)</f>
        <v>0</v>
      </c>
      <c r="P355" s="293">
        <f t="shared" si="16"/>
        <v>0</v>
      </c>
      <c r="Q355" s="294" t="str">
        <f>'Unit Sales'!R363</f>
        <v/>
      </c>
      <c r="R355" s="294">
        <f>'Unit Sales'!N363</f>
        <v>0</v>
      </c>
    </row>
    <row r="356" spans="1:18" x14ac:dyDescent="0.3">
      <c r="A356" s="336" t="s">
        <v>1155</v>
      </c>
      <c r="B356" s="9">
        <f t="shared" si="17"/>
        <v>0</v>
      </c>
      <c r="C356" s="337" t="str">
        <f>IF('Unit Sales'!B364&lt;&gt;"",'Unit Sales'!B364,A356)</f>
        <v>355</v>
      </c>
      <c r="D356" s="9" t="str">
        <f>IF('Unit Sales'!D364&lt;&gt;"",'Unit Sales'!D364,"")</f>
        <v/>
      </c>
      <c r="E356" s="9" t="str">
        <f>IF('Unit Sales'!J364&lt;&gt;"",'Unit Sales'!J364,"")</f>
        <v/>
      </c>
      <c r="F356" s="9" t="str">
        <f>IF('Unit Sales'!G364&lt;&gt;"",'Unit Sales'!G364,"")</f>
        <v/>
      </c>
      <c r="G356" s="9" t="str">
        <f>IF('Unit Sales'!H364&lt;&gt;"",'Unit Sales'!H364,"")</f>
        <v/>
      </c>
      <c r="H356" s="9" t="str">
        <f>IF('Unit Sales'!C364&lt;&gt;"",'Unit Sales'!C364,"")</f>
        <v/>
      </c>
      <c r="I356" s="293" t="str">
        <f>IF('Unit Sales'!M364&lt;&gt;"",'Unit Sales'!M364,"")</f>
        <v/>
      </c>
      <c r="J356" s="9" t="str">
        <f>IF('Unit Sales'!I364&lt;&gt;"",'Unit Sales'!I364,"")</f>
        <v/>
      </c>
      <c r="K356" s="295"/>
      <c r="L356" s="295"/>
      <c r="M356" s="293">
        <f t="shared" si="15"/>
        <v>0</v>
      </c>
      <c r="N356" s="293">
        <f>IFERROR(I356*'Monthly cashflow'!$C$29*1.23,)</f>
        <v>0</v>
      </c>
      <c r="O356" s="293">
        <f>IFERROR(I356*'Monthly cashflow'!$C$30*1.23,)</f>
        <v>0</v>
      </c>
      <c r="P356" s="293">
        <f t="shared" si="16"/>
        <v>0</v>
      </c>
      <c r="Q356" s="294" t="str">
        <f>'Unit Sales'!R364</f>
        <v/>
      </c>
      <c r="R356" s="294">
        <f>'Unit Sales'!N364</f>
        <v>0</v>
      </c>
    </row>
    <row r="357" spans="1:18" x14ac:dyDescent="0.3">
      <c r="A357" s="336" t="s">
        <v>1156</v>
      </c>
      <c r="B357" s="9">
        <f t="shared" si="17"/>
        <v>0</v>
      </c>
      <c r="C357" s="337" t="str">
        <f>IF('Unit Sales'!B365&lt;&gt;"",'Unit Sales'!B365,A357)</f>
        <v>356</v>
      </c>
      <c r="D357" s="9" t="str">
        <f>IF('Unit Sales'!D365&lt;&gt;"",'Unit Sales'!D365,"")</f>
        <v/>
      </c>
      <c r="E357" s="9" t="str">
        <f>IF('Unit Sales'!J365&lt;&gt;"",'Unit Sales'!J365,"")</f>
        <v/>
      </c>
      <c r="F357" s="9" t="str">
        <f>IF('Unit Sales'!G365&lt;&gt;"",'Unit Sales'!G365,"")</f>
        <v/>
      </c>
      <c r="G357" s="9" t="str">
        <f>IF('Unit Sales'!H365&lt;&gt;"",'Unit Sales'!H365,"")</f>
        <v/>
      </c>
      <c r="H357" s="9" t="str">
        <f>IF('Unit Sales'!C365&lt;&gt;"",'Unit Sales'!C365,"")</f>
        <v/>
      </c>
      <c r="I357" s="293" t="str">
        <f>IF('Unit Sales'!M365&lt;&gt;"",'Unit Sales'!M365,"")</f>
        <v/>
      </c>
      <c r="J357" s="9" t="str">
        <f>IF('Unit Sales'!I365&lt;&gt;"",'Unit Sales'!I365,"")</f>
        <v/>
      </c>
      <c r="K357" s="295"/>
      <c r="L357" s="295"/>
      <c r="M357" s="293">
        <f t="shared" si="15"/>
        <v>0</v>
      </c>
      <c r="N357" s="293">
        <f>IFERROR(I357*'Monthly cashflow'!$C$29*1.23,)</f>
        <v>0</v>
      </c>
      <c r="O357" s="293">
        <f>IFERROR(I357*'Monthly cashflow'!$C$30*1.23,)</f>
        <v>0</v>
      </c>
      <c r="P357" s="293">
        <f t="shared" si="16"/>
        <v>0</v>
      </c>
      <c r="Q357" s="294" t="str">
        <f>'Unit Sales'!R365</f>
        <v/>
      </c>
      <c r="R357" s="294">
        <f>'Unit Sales'!N365</f>
        <v>0</v>
      </c>
    </row>
    <row r="358" spans="1:18" x14ac:dyDescent="0.3">
      <c r="A358" s="336" t="s">
        <v>1157</v>
      </c>
      <c r="B358" s="9">
        <f t="shared" si="17"/>
        <v>0</v>
      </c>
      <c r="C358" s="337" t="str">
        <f>IF('Unit Sales'!B366&lt;&gt;"",'Unit Sales'!B366,A358)</f>
        <v>357</v>
      </c>
      <c r="D358" s="9" t="str">
        <f>IF('Unit Sales'!D366&lt;&gt;"",'Unit Sales'!D366,"")</f>
        <v/>
      </c>
      <c r="E358" s="9" t="str">
        <f>IF('Unit Sales'!J366&lt;&gt;"",'Unit Sales'!J366,"")</f>
        <v/>
      </c>
      <c r="F358" s="9" t="str">
        <f>IF('Unit Sales'!G366&lt;&gt;"",'Unit Sales'!G366,"")</f>
        <v/>
      </c>
      <c r="G358" s="9" t="str">
        <f>IF('Unit Sales'!H366&lt;&gt;"",'Unit Sales'!H366,"")</f>
        <v/>
      </c>
      <c r="H358" s="9" t="str">
        <f>IF('Unit Sales'!C366&lt;&gt;"",'Unit Sales'!C366,"")</f>
        <v/>
      </c>
      <c r="I358" s="293" t="str">
        <f>IF('Unit Sales'!M366&lt;&gt;"",'Unit Sales'!M366,"")</f>
        <v/>
      </c>
      <c r="J358" s="9" t="str">
        <f>IF('Unit Sales'!I366&lt;&gt;"",'Unit Sales'!I366,"")</f>
        <v/>
      </c>
      <c r="K358" s="295"/>
      <c r="L358" s="295"/>
      <c r="M358" s="293">
        <f t="shared" si="15"/>
        <v>0</v>
      </c>
      <c r="N358" s="293">
        <f>IFERROR(I358*'Monthly cashflow'!$C$29*1.23,)</f>
        <v>0</v>
      </c>
      <c r="O358" s="293">
        <f>IFERROR(I358*'Monthly cashflow'!$C$30*1.23,)</f>
        <v>0</v>
      </c>
      <c r="P358" s="293">
        <f t="shared" si="16"/>
        <v>0</v>
      </c>
      <c r="Q358" s="294" t="str">
        <f>'Unit Sales'!R366</f>
        <v/>
      </c>
      <c r="R358" s="294">
        <f>'Unit Sales'!N366</f>
        <v>0</v>
      </c>
    </row>
    <row r="359" spans="1:18" x14ac:dyDescent="0.3">
      <c r="A359" s="336" t="s">
        <v>1158</v>
      </c>
      <c r="B359" s="9">
        <f t="shared" si="17"/>
        <v>0</v>
      </c>
      <c r="C359" s="337" t="str">
        <f>IF('Unit Sales'!B367&lt;&gt;"",'Unit Sales'!B367,A359)</f>
        <v>358</v>
      </c>
      <c r="D359" s="9" t="str">
        <f>IF('Unit Sales'!D367&lt;&gt;"",'Unit Sales'!D367,"")</f>
        <v/>
      </c>
      <c r="E359" s="9" t="str">
        <f>IF('Unit Sales'!J367&lt;&gt;"",'Unit Sales'!J367,"")</f>
        <v/>
      </c>
      <c r="F359" s="9" t="str">
        <f>IF('Unit Sales'!G367&lt;&gt;"",'Unit Sales'!G367,"")</f>
        <v/>
      </c>
      <c r="G359" s="9" t="str">
        <f>IF('Unit Sales'!H367&lt;&gt;"",'Unit Sales'!H367,"")</f>
        <v/>
      </c>
      <c r="H359" s="9" t="str">
        <f>IF('Unit Sales'!C367&lt;&gt;"",'Unit Sales'!C367,"")</f>
        <v/>
      </c>
      <c r="I359" s="293" t="str">
        <f>IF('Unit Sales'!M367&lt;&gt;"",'Unit Sales'!M367,"")</f>
        <v/>
      </c>
      <c r="J359" s="9" t="str">
        <f>IF('Unit Sales'!I367&lt;&gt;"",'Unit Sales'!I367,"")</f>
        <v/>
      </c>
      <c r="K359" s="295"/>
      <c r="L359" s="295"/>
      <c r="M359" s="293">
        <f t="shared" si="15"/>
        <v>0</v>
      </c>
      <c r="N359" s="293">
        <f>IFERROR(I359*'Monthly cashflow'!$C$29*1.23,)</f>
        <v>0</v>
      </c>
      <c r="O359" s="293">
        <f>IFERROR(I359*'Monthly cashflow'!$C$30*1.23,)</f>
        <v>0</v>
      </c>
      <c r="P359" s="293">
        <f t="shared" si="16"/>
        <v>0</v>
      </c>
      <c r="Q359" s="294" t="str">
        <f>'Unit Sales'!R367</f>
        <v/>
      </c>
      <c r="R359" s="294">
        <f>'Unit Sales'!N367</f>
        <v>0</v>
      </c>
    </row>
    <row r="360" spans="1:18" x14ac:dyDescent="0.3">
      <c r="A360" s="336" t="s">
        <v>1159</v>
      </c>
      <c r="B360" s="9">
        <f t="shared" si="17"/>
        <v>0</v>
      </c>
      <c r="C360" s="337" t="str">
        <f>IF('Unit Sales'!B368&lt;&gt;"",'Unit Sales'!B368,A360)</f>
        <v>359</v>
      </c>
      <c r="D360" s="9" t="str">
        <f>IF('Unit Sales'!D368&lt;&gt;"",'Unit Sales'!D368,"")</f>
        <v/>
      </c>
      <c r="E360" s="9" t="str">
        <f>IF('Unit Sales'!J368&lt;&gt;"",'Unit Sales'!J368,"")</f>
        <v/>
      </c>
      <c r="F360" s="9" t="str">
        <f>IF('Unit Sales'!G368&lt;&gt;"",'Unit Sales'!G368,"")</f>
        <v/>
      </c>
      <c r="G360" s="9" t="str">
        <f>IF('Unit Sales'!H368&lt;&gt;"",'Unit Sales'!H368,"")</f>
        <v/>
      </c>
      <c r="H360" s="9" t="str">
        <f>IF('Unit Sales'!C368&lt;&gt;"",'Unit Sales'!C368,"")</f>
        <v/>
      </c>
      <c r="I360" s="293" t="str">
        <f>IF('Unit Sales'!M368&lt;&gt;"",'Unit Sales'!M368,"")</f>
        <v/>
      </c>
      <c r="J360" s="9" t="str">
        <f>IF('Unit Sales'!I368&lt;&gt;"",'Unit Sales'!I368,"")</f>
        <v/>
      </c>
      <c r="K360" s="295"/>
      <c r="L360" s="295"/>
      <c r="M360" s="293">
        <f t="shared" si="15"/>
        <v>0</v>
      </c>
      <c r="N360" s="293">
        <f>IFERROR(I360*'Monthly cashflow'!$C$29*1.23,)</f>
        <v>0</v>
      </c>
      <c r="O360" s="293">
        <f>IFERROR(I360*'Monthly cashflow'!$C$30*1.23,)</f>
        <v>0</v>
      </c>
      <c r="P360" s="293">
        <f t="shared" si="16"/>
        <v>0</v>
      </c>
      <c r="Q360" s="294" t="str">
        <f>'Unit Sales'!R368</f>
        <v/>
      </c>
      <c r="R360" s="294">
        <f>'Unit Sales'!N368</f>
        <v>0</v>
      </c>
    </row>
    <row r="361" spans="1:18" x14ac:dyDescent="0.3">
      <c r="A361" s="336" t="s">
        <v>1160</v>
      </c>
      <c r="B361" s="9">
        <f t="shared" si="17"/>
        <v>0</v>
      </c>
      <c r="C361" s="337" t="str">
        <f>IF('Unit Sales'!B369&lt;&gt;"",'Unit Sales'!B369,A361)</f>
        <v>360</v>
      </c>
      <c r="D361" s="9" t="str">
        <f>IF('Unit Sales'!D369&lt;&gt;"",'Unit Sales'!D369,"")</f>
        <v/>
      </c>
      <c r="E361" s="9" t="str">
        <f>IF('Unit Sales'!J369&lt;&gt;"",'Unit Sales'!J369,"")</f>
        <v/>
      </c>
      <c r="F361" s="9" t="str">
        <f>IF('Unit Sales'!G369&lt;&gt;"",'Unit Sales'!G369,"")</f>
        <v/>
      </c>
      <c r="G361" s="9" t="str">
        <f>IF('Unit Sales'!H369&lt;&gt;"",'Unit Sales'!H369,"")</f>
        <v/>
      </c>
      <c r="H361" s="9" t="str">
        <f>IF('Unit Sales'!C369&lt;&gt;"",'Unit Sales'!C369,"")</f>
        <v/>
      </c>
      <c r="I361" s="293" t="str">
        <f>IF('Unit Sales'!M369&lt;&gt;"",'Unit Sales'!M369,"")</f>
        <v/>
      </c>
      <c r="J361" s="9" t="str">
        <f>IF('Unit Sales'!I369&lt;&gt;"",'Unit Sales'!I369,"")</f>
        <v/>
      </c>
      <c r="K361" s="295"/>
      <c r="L361" s="295"/>
      <c r="M361" s="293">
        <f t="shared" si="15"/>
        <v>0</v>
      </c>
      <c r="N361" s="293">
        <f>IFERROR(I361*'Monthly cashflow'!$C$29*1.23,)</f>
        <v>0</v>
      </c>
      <c r="O361" s="293">
        <f>IFERROR(I361*'Monthly cashflow'!$C$30*1.23,)</f>
        <v>0</v>
      </c>
      <c r="P361" s="293">
        <f t="shared" si="16"/>
        <v>0</v>
      </c>
      <c r="Q361" s="294" t="str">
        <f>'Unit Sales'!R369</f>
        <v/>
      </c>
      <c r="R361" s="294">
        <f>'Unit Sales'!N369</f>
        <v>0</v>
      </c>
    </row>
    <row r="362" spans="1:18" x14ac:dyDescent="0.3">
      <c r="A362" s="336" t="s">
        <v>1161</v>
      </c>
      <c r="B362" s="9">
        <f t="shared" si="17"/>
        <v>0</v>
      </c>
      <c r="C362" s="337" t="str">
        <f>IF('Unit Sales'!B370&lt;&gt;"",'Unit Sales'!B370,A362)</f>
        <v>361</v>
      </c>
      <c r="D362" s="9" t="str">
        <f>IF('Unit Sales'!D370&lt;&gt;"",'Unit Sales'!D370,"")</f>
        <v/>
      </c>
      <c r="E362" s="9" t="str">
        <f>IF('Unit Sales'!J370&lt;&gt;"",'Unit Sales'!J370,"")</f>
        <v/>
      </c>
      <c r="F362" s="9" t="str">
        <f>IF('Unit Sales'!G370&lt;&gt;"",'Unit Sales'!G370,"")</f>
        <v/>
      </c>
      <c r="G362" s="9" t="str">
        <f>IF('Unit Sales'!H370&lt;&gt;"",'Unit Sales'!H370,"")</f>
        <v/>
      </c>
      <c r="H362" s="9" t="str">
        <f>IF('Unit Sales'!C370&lt;&gt;"",'Unit Sales'!C370,"")</f>
        <v/>
      </c>
      <c r="I362" s="293" t="str">
        <f>IF('Unit Sales'!M370&lt;&gt;"",'Unit Sales'!M370,"")</f>
        <v/>
      </c>
      <c r="J362" s="9" t="str">
        <f>IF('Unit Sales'!I370&lt;&gt;"",'Unit Sales'!I370,"")</f>
        <v/>
      </c>
      <c r="K362" s="295"/>
      <c r="L362" s="295"/>
      <c r="M362" s="293">
        <f t="shared" si="15"/>
        <v>0</v>
      </c>
      <c r="N362" s="293">
        <f>IFERROR(I362*'Monthly cashflow'!$C$29*1.23,)</f>
        <v>0</v>
      </c>
      <c r="O362" s="293">
        <f>IFERROR(I362*'Monthly cashflow'!$C$30*1.23,)</f>
        <v>0</v>
      </c>
      <c r="P362" s="293">
        <f t="shared" si="16"/>
        <v>0</v>
      </c>
      <c r="Q362" s="294" t="str">
        <f>'Unit Sales'!R370</f>
        <v/>
      </c>
      <c r="R362" s="294">
        <f>'Unit Sales'!N370</f>
        <v>0</v>
      </c>
    </row>
    <row r="363" spans="1:18" x14ac:dyDescent="0.3">
      <c r="A363" s="336" t="s">
        <v>1162</v>
      </c>
      <c r="B363" s="9">
        <f t="shared" si="17"/>
        <v>0</v>
      </c>
      <c r="C363" s="337" t="str">
        <f>IF('Unit Sales'!B371&lt;&gt;"",'Unit Sales'!B371,A363)</f>
        <v>362</v>
      </c>
      <c r="D363" s="9" t="str">
        <f>IF('Unit Sales'!D371&lt;&gt;"",'Unit Sales'!D371,"")</f>
        <v/>
      </c>
      <c r="E363" s="9" t="str">
        <f>IF('Unit Sales'!J371&lt;&gt;"",'Unit Sales'!J371,"")</f>
        <v/>
      </c>
      <c r="F363" s="9" t="str">
        <f>IF('Unit Sales'!G371&lt;&gt;"",'Unit Sales'!G371,"")</f>
        <v/>
      </c>
      <c r="G363" s="9" t="str">
        <f>IF('Unit Sales'!H371&lt;&gt;"",'Unit Sales'!H371,"")</f>
        <v/>
      </c>
      <c r="H363" s="9" t="str">
        <f>IF('Unit Sales'!C371&lt;&gt;"",'Unit Sales'!C371,"")</f>
        <v/>
      </c>
      <c r="I363" s="293" t="str">
        <f>IF('Unit Sales'!M371&lt;&gt;"",'Unit Sales'!M371,"")</f>
        <v/>
      </c>
      <c r="J363" s="9" t="str">
        <f>IF('Unit Sales'!I371&lt;&gt;"",'Unit Sales'!I371,"")</f>
        <v/>
      </c>
      <c r="K363" s="295"/>
      <c r="L363" s="295"/>
      <c r="M363" s="293">
        <f t="shared" si="15"/>
        <v>0</v>
      </c>
      <c r="N363" s="293">
        <f>IFERROR(I363*'Monthly cashflow'!$C$29*1.23,)</f>
        <v>0</v>
      </c>
      <c r="O363" s="293">
        <f>IFERROR(I363*'Monthly cashflow'!$C$30*1.23,)</f>
        <v>0</v>
      </c>
      <c r="P363" s="293">
        <f t="shared" si="16"/>
        <v>0</v>
      </c>
      <c r="Q363" s="294" t="str">
        <f>'Unit Sales'!R371</f>
        <v/>
      </c>
      <c r="R363" s="294">
        <f>'Unit Sales'!N371</f>
        <v>0</v>
      </c>
    </row>
    <row r="364" spans="1:18" x14ac:dyDescent="0.3">
      <c r="A364" s="336" t="s">
        <v>1163</v>
      </c>
      <c r="B364" s="9">
        <f t="shared" si="17"/>
        <v>0</v>
      </c>
      <c r="C364" s="337" t="str">
        <f>IF('Unit Sales'!B372&lt;&gt;"",'Unit Sales'!B372,A364)</f>
        <v>363</v>
      </c>
      <c r="D364" s="9" t="str">
        <f>IF('Unit Sales'!D372&lt;&gt;"",'Unit Sales'!D372,"")</f>
        <v/>
      </c>
      <c r="E364" s="9" t="str">
        <f>IF('Unit Sales'!J372&lt;&gt;"",'Unit Sales'!J372,"")</f>
        <v/>
      </c>
      <c r="F364" s="9" t="str">
        <f>IF('Unit Sales'!G372&lt;&gt;"",'Unit Sales'!G372,"")</f>
        <v/>
      </c>
      <c r="G364" s="9" t="str">
        <f>IF('Unit Sales'!H372&lt;&gt;"",'Unit Sales'!H372,"")</f>
        <v/>
      </c>
      <c r="H364" s="9" t="str">
        <f>IF('Unit Sales'!C372&lt;&gt;"",'Unit Sales'!C372,"")</f>
        <v/>
      </c>
      <c r="I364" s="293" t="str">
        <f>IF('Unit Sales'!M372&lt;&gt;"",'Unit Sales'!M372,"")</f>
        <v/>
      </c>
      <c r="J364" s="9" t="str">
        <f>IF('Unit Sales'!I372&lt;&gt;"",'Unit Sales'!I372,"")</f>
        <v/>
      </c>
      <c r="K364" s="295"/>
      <c r="L364" s="295"/>
      <c r="M364" s="293">
        <f t="shared" si="15"/>
        <v>0</v>
      </c>
      <c r="N364" s="293">
        <f>IFERROR(I364*'Monthly cashflow'!$C$29*1.23,)</f>
        <v>0</v>
      </c>
      <c r="O364" s="293">
        <f>IFERROR(I364*'Monthly cashflow'!$C$30*1.23,)</f>
        <v>0</v>
      </c>
      <c r="P364" s="293">
        <f t="shared" si="16"/>
        <v>0</v>
      </c>
      <c r="Q364" s="294" t="str">
        <f>'Unit Sales'!R372</f>
        <v/>
      </c>
      <c r="R364" s="294">
        <f>'Unit Sales'!N372</f>
        <v>0</v>
      </c>
    </row>
    <row r="365" spans="1:18" x14ac:dyDescent="0.3">
      <c r="A365" s="336" t="s">
        <v>1164</v>
      </c>
      <c r="B365" s="9">
        <f t="shared" si="17"/>
        <v>0</v>
      </c>
      <c r="C365" s="337" t="str">
        <f>IF('Unit Sales'!B373&lt;&gt;"",'Unit Sales'!B373,A365)</f>
        <v>364</v>
      </c>
      <c r="D365" s="9" t="str">
        <f>IF('Unit Sales'!D373&lt;&gt;"",'Unit Sales'!D373,"")</f>
        <v/>
      </c>
      <c r="E365" s="9" t="str">
        <f>IF('Unit Sales'!J373&lt;&gt;"",'Unit Sales'!J373,"")</f>
        <v/>
      </c>
      <c r="F365" s="9" t="str">
        <f>IF('Unit Sales'!G373&lt;&gt;"",'Unit Sales'!G373,"")</f>
        <v/>
      </c>
      <c r="G365" s="9" t="str">
        <f>IF('Unit Sales'!H373&lt;&gt;"",'Unit Sales'!H373,"")</f>
        <v/>
      </c>
      <c r="H365" s="9" t="str">
        <f>IF('Unit Sales'!C373&lt;&gt;"",'Unit Sales'!C373,"")</f>
        <v/>
      </c>
      <c r="I365" s="293" t="str">
        <f>IF('Unit Sales'!M373&lt;&gt;"",'Unit Sales'!M373,"")</f>
        <v/>
      </c>
      <c r="J365" s="9" t="str">
        <f>IF('Unit Sales'!I373&lt;&gt;"",'Unit Sales'!I373,"")</f>
        <v/>
      </c>
      <c r="K365" s="295"/>
      <c r="L365" s="295"/>
      <c r="M365" s="293">
        <f t="shared" si="15"/>
        <v>0</v>
      </c>
      <c r="N365" s="293">
        <f>IFERROR(I365*'Monthly cashflow'!$C$29*1.23,)</f>
        <v>0</v>
      </c>
      <c r="O365" s="293">
        <f>IFERROR(I365*'Monthly cashflow'!$C$30*1.23,)</f>
        <v>0</v>
      </c>
      <c r="P365" s="293">
        <f t="shared" si="16"/>
        <v>0</v>
      </c>
      <c r="Q365" s="294" t="str">
        <f>'Unit Sales'!R373</f>
        <v/>
      </c>
      <c r="R365" s="294">
        <f>'Unit Sales'!N373</f>
        <v>0</v>
      </c>
    </row>
    <row r="366" spans="1:18" x14ac:dyDescent="0.3">
      <c r="A366" s="336" t="s">
        <v>1165</v>
      </c>
      <c r="B366" s="9">
        <f t="shared" si="17"/>
        <v>0</v>
      </c>
      <c r="C366" s="337" t="str">
        <f>IF('Unit Sales'!B374&lt;&gt;"",'Unit Sales'!B374,A366)</f>
        <v>365</v>
      </c>
      <c r="D366" s="9" t="str">
        <f>IF('Unit Sales'!D374&lt;&gt;"",'Unit Sales'!D374,"")</f>
        <v/>
      </c>
      <c r="E366" s="9" t="str">
        <f>IF('Unit Sales'!J374&lt;&gt;"",'Unit Sales'!J374,"")</f>
        <v/>
      </c>
      <c r="F366" s="9" t="str">
        <f>IF('Unit Sales'!G374&lt;&gt;"",'Unit Sales'!G374,"")</f>
        <v/>
      </c>
      <c r="G366" s="9" t="str">
        <f>IF('Unit Sales'!H374&lt;&gt;"",'Unit Sales'!H374,"")</f>
        <v/>
      </c>
      <c r="H366" s="9" t="str">
        <f>IF('Unit Sales'!C374&lt;&gt;"",'Unit Sales'!C374,"")</f>
        <v/>
      </c>
      <c r="I366" s="293" t="str">
        <f>IF('Unit Sales'!M374&lt;&gt;"",'Unit Sales'!M374,"")</f>
        <v/>
      </c>
      <c r="J366" s="9" t="str">
        <f>IF('Unit Sales'!I374&lt;&gt;"",'Unit Sales'!I374,"")</f>
        <v/>
      </c>
      <c r="K366" s="295"/>
      <c r="L366" s="295"/>
      <c r="M366" s="293">
        <f t="shared" ref="M366:M429" si="18">IFERROR(IF(D366="Apartment",(I366/1.09)*0.09,(I366/1.135)*0.135),0)</f>
        <v>0</v>
      </c>
      <c r="N366" s="293">
        <f>IFERROR(I366*'Monthly cashflow'!$C$29*1.23,)</f>
        <v>0</v>
      </c>
      <c r="O366" s="293">
        <f>IFERROR(I366*'Monthly cashflow'!$C$30*1.23,)</f>
        <v>0</v>
      </c>
      <c r="P366" s="293">
        <f t="shared" ref="P366:P429" si="19">IFERROR(I366-M366-N366-O366,)</f>
        <v>0</v>
      </c>
      <c r="Q366" s="294" t="str">
        <f>'Unit Sales'!R374</f>
        <v/>
      </c>
      <c r="R366" s="294">
        <f>'Unit Sales'!N374</f>
        <v>0</v>
      </c>
    </row>
    <row r="367" spans="1:18" x14ac:dyDescent="0.3">
      <c r="A367" s="336" t="s">
        <v>1166</v>
      </c>
      <c r="B367" s="9">
        <f t="shared" si="17"/>
        <v>0</v>
      </c>
      <c r="C367" s="337" t="str">
        <f>IF('Unit Sales'!B375&lt;&gt;"",'Unit Sales'!B375,A367)</f>
        <v>366</v>
      </c>
      <c r="D367" s="9" t="str">
        <f>IF('Unit Sales'!D375&lt;&gt;"",'Unit Sales'!D375,"")</f>
        <v/>
      </c>
      <c r="E367" s="9" t="str">
        <f>IF('Unit Sales'!J375&lt;&gt;"",'Unit Sales'!J375,"")</f>
        <v/>
      </c>
      <c r="F367" s="9" t="str">
        <f>IF('Unit Sales'!G375&lt;&gt;"",'Unit Sales'!G375,"")</f>
        <v/>
      </c>
      <c r="G367" s="9" t="str">
        <f>IF('Unit Sales'!H375&lt;&gt;"",'Unit Sales'!H375,"")</f>
        <v/>
      </c>
      <c r="H367" s="9" t="str">
        <f>IF('Unit Sales'!C375&lt;&gt;"",'Unit Sales'!C375,"")</f>
        <v/>
      </c>
      <c r="I367" s="293" t="str">
        <f>IF('Unit Sales'!M375&lt;&gt;"",'Unit Sales'!M375,"")</f>
        <v/>
      </c>
      <c r="J367" s="9" t="str">
        <f>IF('Unit Sales'!I375&lt;&gt;"",'Unit Sales'!I375,"")</f>
        <v/>
      </c>
      <c r="K367" s="295"/>
      <c r="L367" s="295"/>
      <c r="M367" s="293">
        <f t="shared" si="18"/>
        <v>0</v>
      </c>
      <c r="N367" s="293">
        <f>IFERROR(I367*'Monthly cashflow'!$C$29*1.23,)</f>
        <v>0</v>
      </c>
      <c r="O367" s="293">
        <f>IFERROR(I367*'Monthly cashflow'!$C$30*1.23,)</f>
        <v>0</v>
      </c>
      <c r="P367" s="293">
        <f t="shared" si="19"/>
        <v>0</v>
      </c>
      <c r="Q367" s="294" t="str">
        <f>'Unit Sales'!R375</f>
        <v/>
      </c>
      <c r="R367" s="294">
        <f>'Unit Sales'!N375</f>
        <v>0</v>
      </c>
    </row>
    <row r="368" spans="1:18" x14ac:dyDescent="0.3">
      <c r="A368" s="336" t="s">
        <v>1167</v>
      </c>
      <c r="B368" s="9">
        <f t="shared" si="17"/>
        <v>0</v>
      </c>
      <c r="C368" s="337" t="str">
        <f>IF('Unit Sales'!B376&lt;&gt;"",'Unit Sales'!B376,A368)</f>
        <v>367</v>
      </c>
      <c r="D368" s="9" t="str">
        <f>IF('Unit Sales'!D376&lt;&gt;"",'Unit Sales'!D376,"")</f>
        <v/>
      </c>
      <c r="E368" s="9" t="str">
        <f>IF('Unit Sales'!J376&lt;&gt;"",'Unit Sales'!J376,"")</f>
        <v/>
      </c>
      <c r="F368" s="9" t="str">
        <f>IF('Unit Sales'!G376&lt;&gt;"",'Unit Sales'!G376,"")</f>
        <v/>
      </c>
      <c r="G368" s="9" t="str">
        <f>IF('Unit Sales'!H376&lt;&gt;"",'Unit Sales'!H376,"")</f>
        <v/>
      </c>
      <c r="H368" s="9" t="str">
        <f>IF('Unit Sales'!C376&lt;&gt;"",'Unit Sales'!C376,"")</f>
        <v/>
      </c>
      <c r="I368" s="293" t="str">
        <f>IF('Unit Sales'!M376&lt;&gt;"",'Unit Sales'!M376,"")</f>
        <v/>
      </c>
      <c r="J368" s="9" t="str">
        <f>IF('Unit Sales'!I376&lt;&gt;"",'Unit Sales'!I376,"")</f>
        <v/>
      </c>
      <c r="K368" s="295"/>
      <c r="L368" s="295"/>
      <c r="M368" s="293">
        <f t="shared" si="18"/>
        <v>0</v>
      </c>
      <c r="N368" s="293">
        <f>IFERROR(I368*'Monthly cashflow'!$C$29*1.23,)</f>
        <v>0</v>
      </c>
      <c r="O368" s="293">
        <f>IFERROR(I368*'Monthly cashflow'!$C$30*1.23,)</f>
        <v>0</v>
      </c>
      <c r="P368" s="293">
        <f t="shared" si="19"/>
        <v>0</v>
      </c>
      <c r="Q368" s="294" t="str">
        <f>'Unit Sales'!R376</f>
        <v/>
      </c>
      <c r="R368" s="294">
        <f>'Unit Sales'!N376</f>
        <v>0</v>
      </c>
    </row>
    <row r="369" spans="1:18" x14ac:dyDescent="0.3">
      <c r="A369" s="336" t="s">
        <v>1168</v>
      </c>
      <c r="B369" s="9">
        <f t="shared" si="17"/>
        <v>0</v>
      </c>
      <c r="C369" s="337" t="str">
        <f>IF('Unit Sales'!B377&lt;&gt;"",'Unit Sales'!B377,A369)</f>
        <v>368</v>
      </c>
      <c r="D369" s="9" t="str">
        <f>IF('Unit Sales'!D377&lt;&gt;"",'Unit Sales'!D377,"")</f>
        <v/>
      </c>
      <c r="E369" s="9" t="str">
        <f>IF('Unit Sales'!J377&lt;&gt;"",'Unit Sales'!J377,"")</f>
        <v/>
      </c>
      <c r="F369" s="9" t="str">
        <f>IF('Unit Sales'!G377&lt;&gt;"",'Unit Sales'!G377,"")</f>
        <v/>
      </c>
      <c r="G369" s="9" t="str">
        <f>IF('Unit Sales'!H377&lt;&gt;"",'Unit Sales'!H377,"")</f>
        <v/>
      </c>
      <c r="H369" s="9" t="str">
        <f>IF('Unit Sales'!C377&lt;&gt;"",'Unit Sales'!C377,"")</f>
        <v/>
      </c>
      <c r="I369" s="293" t="str">
        <f>IF('Unit Sales'!M377&lt;&gt;"",'Unit Sales'!M377,"")</f>
        <v/>
      </c>
      <c r="J369" s="9" t="str">
        <f>IF('Unit Sales'!I377&lt;&gt;"",'Unit Sales'!I377,"")</f>
        <v/>
      </c>
      <c r="K369" s="295"/>
      <c r="L369" s="295"/>
      <c r="M369" s="293">
        <f t="shared" si="18"/>
        <v>0</v>
      </c>
      <c r="N369" s="293">
        <f>IFERROR(I369*'Monthly cashflow'!$C$29*1.23,)</f>
        <v>0</v>
      </c>
      <c r="O369" s="293">
        <f>IFERROR(I369*'Monthly cashflow'!$C$30*1.23,)</f>
        <v>0</v>
      </c>
      <c r="P369" s="293">
        <f t="shared" si="19"/>
        <v>0</v>
      </c>
      <c r="Q369" s="294" t="str">
        <f>'Unit Sales'!R377</f>
        <v/>
      </c>
      <c r="R369" s="294">
        <f>'Unit Sales'!N377</f>
        <v>0</v>
      </c>
    </row>
    <row r="370" spans="1:18" x14ac:dyDescent="0.3">
      <c r="A370" s="336" t="s">
        <v>1169</v>
      </c>
      <c r="B370" s="9">
        <f t="shared" si="17"/>
        <v>0</v>
      </c>
      <c r="C370" s="337" t="str">
        <f>IF('Unit Sales'!B378&lt;&gt;"",'Unit Sales'!B378,A370)</f>
        <v>369</v>
      </c>
      <c r="D370" s="9" t="str">
        <f>IF('Unit Sales'!D378&lt;&gt;"",'Unit Sales'!D378,"")</f>
        <v/>
      </c>
      <c r="E370" s="9" t="str">
        <f>IF('Unit Sales'!J378&lt;&gt;"",'Unit Sales'!J378,"")</f>
        <v/>
      </c>
      <c r="F370" s="9" t="str">
        <f>IF('Unit Sales'!G378&lt;&gt;"",'Unit Sales'!G378,"")</f>
        <v/>
      </c>
      <c r="G370" s="9" t="str">
        <f>IF('Unit Sales'!H378&lt;&gt;"",'Unit Sales'!H378,"")</f>
        <v/>
      </c>
      <c r="H370" s="9" t="str">
        <f>IF('Unit Sales'!C378&lt;&gt;"",'Unit Sales'!C378,"")</f>
        <v/>
      </c>
      <c r="I370" s="293" t="str">
        <f>IF('Unit Sales'!M378&lt;&gt;"",'Unit Sales'!M378,"")</f>
        <v/>
      </c>
      <c r="J370" s="9" t="str">
        <f>IF('Unit Sales'!I378&lt;&gt;"",'Unit Sales'!I378,"")</f>
        <v/>
      </c>
      <c r="K370" s="295"/>
      <c r="L370" s="295"/>
      <c r="M370" s="293">
        <f t="shared" si="18"/>
        <v>0</v>
      </c>
      <c r="N370" s="293">
        <f>IFERROR(I370*'Monthly cashflow'!$C$29*1.23,)</f>
        <v>0</v>
      </c>
      <c r="O370" s="293">
        <f>IFERROR(I370*'Monthly cashflow'!$C$30*1.23,)</f>
        <v>0</v>
      </c>
      <c r="P370" s="293">
        <f t="shared" si="19"/>
        <v>0</v>
      </c>
      <c r="Q370" s="294" t="str">
        <f>'Unit Sales'!R378</f>
        <v/>
      </c>
      <c r="R370" s="294">
        <f>'Unit Sales'!N378</f>
        <v>0</v>
      </c>
    </row>
    <row r="371" spans="1:18" x14ac:dyDescent="0.3">
      <c r="A371" s="336" t="s">
        <v>1170</v>
      </c>
      <c r="B371" s="9">
        <f t="shared" si="17"/>
        <v>0</v>
      </c>
      <c r="C371" s="337" t="str">
        <f>IF('Unit Sales'!B379&lt;&gt;"",'Unit Sales'!B379,A371)</f>
        <v>370</v>
      </c>
      <c r="D371" s="9" t="str">
        <f>IF('Unit Sales'!D379&lt;&gt;"",'Unit Sales'!D379,"")</f>
        <v/>
      </c>
      <c r="E371" s="9" t="str">
        <f>IF('Unit Sales'!J379&lt;&gt;"",'Unit Sales'!J379,"")</f>
        <v/>
      </c>
      <c r="F371" s="9" t="str">
        <f>IF('Unit Sales'!G379&lt;&gt;"",'Unit Sales'!G379,"")</f>
        <v/>
      </c>
      <c r="G371" s="9" t="str">
        <f>IF('Unit Sales'!H379&lt;&gt;"",'Unit Sales'!H379,"")</f>
        <v/>
      </c>
      <c r="H371" s="9" t="str">
        <f>IF('Unit Sales'!C379&lt;&gt;"",'Unit Sales'!C379,"")</f>
        <v/>
      </c>
      <c r="I371" s="293" t="str">
        <f>IF('Unit Sales'!M379&lt;&gt;"",'Unit Sales'!M379,"")</f>
        <v/>
      </c>
      <c r="J371" s="9" t="str">
        <f>IF('Unit Sales'!I379&lt;&gt;"",'Unit Sales'!I379,"")</f>
        <v/>
      </c>
      <c r="K371" s="295"/>
      <c r="L371" s="295"/>
      <c r="M371" s="293">
        <f t="shared" si="18"/>
        <v>0</v>
      </c>
      <c r="N371" s="293">
        <f>IFERROR(I371*'Monthly cashflow'!$C$29*1.23,)</f>
        <v>0</v>
      </c>
      <c r="O371" s="293">
        <f>IFERROR(I371*'Monthly cashflow'!$C$30*1.23,)</f>
        <v>0</v>
      </c>
      <c r="P371" s="293">
        <f t="shared" si="19"/>
        <v>0</v>
      </c>
      <c r="Q371" s="294" t="str">
        <f>'Unit Sales'!R379</f>
        <v/>
      </c>
      <c r="R371" s="294">
        <f>'Unit Sales'!N379</f>
        <v>0</v>
      </c>
    </row>
    <row r="372" spans="1:18" x14ac:dyDescent="0.3">
      <c r="A372" s="336" t="s">
        <v>1171</v>
      </c>
      <c r="B372" s="9">
        <f t="shared" si="17"/>
        <v>0</v>
      </c>
      <c r="C372" s="337" t="str">
        <f>IF('Unit Sales'!B380&lt;&gt;"",'Unit Sales'!B380,A372)</f>
        <v>371</v>
      </c>
      <c r="D372" s="9" t="str">
        <f>IF('Unit Sales'!D380&lt;&gt;"",'Unit Sales'!D380,"")</f>
        <v/>
      </c>
      <c r="E372" s="9" t="str">
        <f>IF('Unit Sales'!J380&lt;&gt;"",'Unit Sales'!J380,"")</f>
        <v/>
      </c>
      <c r="F372" s="9" t="str">
        <f>IF('Unit Sales'!G380&lt;&gt;"",'Unit Sales'!G380,"")</f>
        <v/>
      </c>
      <c r="G372" s="9" t="str">
        <f>IF('Unit Sales'!H380&lt;&gt;"",'Unit Sales'!H380,"")</f>
        <v/>
      </c>
      <c r="H372" s="9" t="str">
        <f>IF('Unit Sales'!C380&lt;&gt;"",'Unit Sales'!C380,"")</f>
        <v/>
      </c>
      <c r="I372" s="293" t="str">
        <f>IF('Unit Sales'!M380&lt;&gt;"",'Unit Sales'!M380,"")</f>
        <v/>
      </c>
      <c r="J372" s="9" t="str">
        <f>IF('Unit Sales'!I380&lt;&gt;"",'Unit Sales'!I380,"")</f>
        <v/>
      </c>
      <c r="K372" s="295"/>
      <c r="L372" s="295"/>
      <c r="M372" s="293">
        <f t="shared" si="18"/>
        <v>0</v>
      </c>
      <c r="N372" s="293">
        <f>IFERROR(I372*'Monthly cashflow'!$C$29*1.23,)</f>
        <v>0</v>
      </c>
      <c r="O372" s="293">
        <f>IFERROR(I372*'Monthly cashflow'!$C$30*1.23,)</f>
        <v>0</v>
      </c>
      <c r="P372" s="293">
        <f t="shared" si="19"/>
        <v>0</v>
      </c>
      <c r="Q372" s="294" t="str">
        <f>'Unit Sales'!R380</f>
        <v/>
      </c>
      <c r="R372" s="294">
        <f>'Unit Sales'!N380</f>
        <v>0</v>
      </c>
    </row>
    <row r="373" spans="1:18" x14ac:dyDescent="0.3">
      <c r="A373" s="336" t="s">
        <v>1172</v>
      </c>
      <c r="B373" s="9">
        <f t="shared" si="17"/>
        <v>0</v>
      </c>
      <c r="C373" s="337" t="str">
        <f>IF('Unit Sales'!B381&lt;&gt;"",'Unit Sales'!B381,A373)</f>
        <v>372</v>
      </c>
      <c r="D373" s="9" t="str">
        <f>IF('Unit Sales'!D381&lt;&gt;"",'Unit Sales'!D381,"")</f>
        <v/>
      </c>
      <c r="E373" s="9" t="str">
        <f>IF('Unit Sales'!J381&lt;&gt;"",'Unit Sales'!J381,"")</f>
        <v/>
      </c>
      <c r="F373" s="9" t="str">
        <f>IF('Unit Sales'!G381&lt;&gt;"",'Unit Sales'!G381,"")</f>
        <v/>
      </c>
      <c r="G373" s="9" t="str">
        <f>IF('Unit Sales'!H381&lt;&gt;"",'Unit Sales'!H381,"")</f>
        <v/>
      </c>
      <c r="H373" s="9" t="str">
        <f>IF('Unit Sales'!C381&lt;&gt;"",'Unit Sales'!C381,"")</f>
        <v/>
      </c>
      <c r="I373" s="293" t="str">
        <f>IF('Unit Sales'!M381&lt;&gt;"",'Unit Sales'!M381,"")</f>
        <v/>
      </c>
      <c r="J373" s="9" t="str">
        <f>IF('Unit Sales'!I381&lt;&gt;"",'Unit Sales'!I381,"")</f>
        <v/>
      </c>
      <c r="K373" s="295"/>
      <c r="L373" s="295"/>
      <c r="M373" s="293">
        <f t="shared" si="18"/>
        <v>0</v>
      </c>
      <c r="N373" s="293">
        <f>IFERROR(I373*'Monthly cashflow'!$C$29*1.23,)</f>
        <v>0</v>
      </c>
      <c r="O373" s="293">
        <f>IFERROR(I373*'Monthly cashflow'!$C$30*1.23,)</f>
        <v>0</v>
      </c>
      <c r="P373" s="293">
        <f t="shared" si="19"/>
        <v>0</v>
      </c>
      <c r="Q373" s="294" t="str">
        <f>'Unit Sales'!R381</f>
        <v/>
      </c>
      <c r="R373" s="294">
        <f>'Unit Sales'!N381</f>
        <v>0</v>
      </c>
    </row>
    <row r="374" spans="1:18" x14ac:dyDescent="0.3">
      <c r="A374" s="336" t="s">
        <v>1173</v>
      </c>
      <c r="B374" s="9">
        <f t="shared" si="17"/>
        <v>0</v>
      </c>
      <c r="C374" s="337" t="str">
        <f>IF('Unit Sales'!B382&lt;&gt;"",'Unit Sales'!B382,A374)</f>
        <v>373</v>
      </c>
      <c r="D374" s="9" t="str">
        <f>IF('Unit Sales'!D382&lt;&gt;"",'Unit Sales'!D382,"")</f>
        <v/>
      </c>
      <c r="E374" s="9" t="str">
        <f>IF('Unit Sales'!J382&lt;&gt;"",'Unit Sales'!J382,"")</f>
        <v/>
      </c>
      <c r="F374" s="9" t="str">
        <f>IF('Unit Sales'!G382&lt;&gt;"",'Unit Sales'!G382,"")</f>
        <v/>
      </c>
      <c r="G374" s="9" t="str">
        <f>IF('Unit Sales'!H382&lt;&gt;"",'Unit Sales'!H382,"")</f>
        <v/>
      </c>
      <c r="H374" s="9" t="str">
        <f>IF('Unit Sales'!C382&lt;&gt;"",'Unit Sales'!C382,"")</f>
        <v/>
      </c>
      <c r="I374" s="293" t="str">
        <f>IF('Unit Sales'!M382&lt;&gt;"",'Unit Sales'!M382,"")</f>
        <v/>
      </c>
      <c r="J374" s="9" t="str">
        <f>IF('Unit Sales'!I382&lt;&gt;"",'Unit Sales'!I382,"")</f>
        <v/>
      </c>
      <c r="K374" s="295"/>
      <c r="L374" s="295"/>
      <c r="M374" s="293">
        <f t="shared" si="18"/>
        <v>0</v>
      </c>
      <c r="N374" s="293">
        <f>IFERROR(I374*'Monthly cashflow'!$C$29*1.23,)</f>
        <v>0</v>
      </c>
      <c r="O374" s="293">
        <f>IFERROR(I374*'Monthly cashflow'!$C$30*1.23,)</f>
        <v>0</v>
      </c>
      <c r="P374" s="293">
        <f t="shared" si="19"/>
        <v>0</v>
      </c>
      <c r="Q374" s="294" t="str">
        <f>'Unit Sales'!R382</f>
        <v/>
      </c>
      <c r="R374" s="294">
        <f>'Unit Sales'!N382</f>
        <v>0</v>
      </c>
    </row>
    <row r="375" spans="1:18" x14ac:dyDescent="0.3">
      <c r="A375" s="336" t="s">
        <v>1174</v>
      </c>
      <c r="B375" s="9">
        <f t="shared" si="17"/>
        <v>0</v>
      </c>
      <c r="C375" s="337" t="str">
        <f>IF('Unit Sales'!B383&lt;&gt;"",'Unit Sales'!B383,A375)</f>
        <v>374</v>
      </c>
      <c r="D375" s="9" t="str">
        <f>IF('Unit Sales'!D383&lt;&gt;"",'Unit Sales'!D383,"")</f>
        <v/>
      </c>
      <c r="E375" s="9" t="str">
        <f>IF('Unit Sales'!J383&lt;&gt;"",'Unit Sales'!J383,"")</f>
        <v/>
      </c>
      <c r="F375" s="9" t="str">
        <f>IF('Unit Sales'!G383&lt;&gt;"",'Unit Sales'!G383,"")</f>
        <v/>
      </c>
      <c r="G375" s="9" t="str">
        <f>IF('Unit Sales'!H383&lt;&gt;"",'Unit Sales'!H383,"")</f>
        <v/>
      </c>
      <c r="H375" s="9" t="str">
        <f>IF('Unit Sales'!C383&lt;&gt;"",'Unit Sales'!C383,"")</f>
        <v/>
      </c>
      <c r="I375" s="293" t="str">
        <f>IF('Unit Sales'!M383&lt;&gt;"",'Unit Sales'!M383,"")</f>
        <v/>
      </c>
      <c r="J375" s="9" t="str">
        <f>IF('Unit Sales'!I383&lt;&gt;"",'Unit Sales'!I383,"")</f>
        <v/>
      </c>
      <c r="K375" s="295"/>
      <c r="L375" s="295"/>
      <c r="M375" s="293">
        <f t="shared" si="18"/>
        <v>0</v>
      </c>
      <c r="N375" s="293">
        <f>IFERROR(I375*'Monthly cashflow'!$C$29*1.23,)</f>
        <v>0</v>
      </c>
      <c r="O375" s="293">
        <f>IFERROR(I375*'Monthly cashflow'!$C$30*1.23,)</f>
        <v>0</v>
      </c>
      <c r="P375" s="293">
        <f t="shared" si="19"/>
        <v>0</v>
      </c>
      <c r="Q375" s="294" t="str">
        <f>'Unit Sales'!R383</f>
        <v/>
      </c>
      <c r="R375" s="294">
        <f>'Unit Sales'!N383</f>
        <v>0</v>
      </c>
    </row>
    <row r="376" spans="1:18" x14ac:dyDescent="0.3">
      <c r="A376" s="336" t="s">
        <v>1175</v>
      </c>
      <c r="B376" s="9">
        <f t="shared" si="17"/>
        <v>0</v>
      </c>
      <c r="C376" s="337" t="str">
        <f>IF('Unit Sales'!B384&lt;&gt;"",'Unit Sales'!B384,A376)</f>
        <v>375</v>
      </c>
      <c r="D376" s="9" t="str">
        <f>IF('Unit Sales'!D384&lt;&gt;"",'Unit Sales'!D384,"")</f>
        <v/>
      </c>
      <c r="E376" s="9" t="str">
        <f>IF('Unit Sales'!J384&lt;&gt;"",'Unit Sales'!J384,"")</f>
        <v/>
      </c>
      <c r="F376" s="9" t="str">
        <f>IF('Unit Sales'!G384&lt;&gt;"",'Unit Sales'!G384,"")</f>
        <v/>
      </c>
      <c r="G376" s="9" t="str">
        <f>IF('Unit Sales'!H384&lt;&gt;"",'Unit Sales'!H384,"")</f>
        <v/>
      </c>
      <c r="H376" s="9" t="str">
        <f>IF('Unit Sales'!C384&lt;&gt;"",'Unit Sales'!C384,"")</f>
        <v/>
      </c>
      <c r="I376" s="293" t="str">
        <f>IF('Unit Sales'!M384&lt;&gt;"",'Unit Sales'!M384,"")</f>
        <v/>
      </c>
      <c r="J376" s="9" t="str">
        <f>IF('Unit Sales'!I384&lt;&gt;"",'Unit Sales'!I384,"")</f>
        <v/>
      </c>
      <c r="K376" s="295"/>
      <c r="L376" s="295"/>
      <c r="M376" s="293">
        <f t="shared" si="18"/>
        <v>0</v>
      </c>
      <c r="N376" s="293">
        <f>IFERROR(I376*'Monthly cashflow'!$C$29*1.23,)</f>
        <v>0</v>
      </c>
      <c r="O376" s="293">
        <f>IFERROR(I376*'Monthly cashflow'!$C$30*1.23,)</f>
        <v>0</v>
      </c>
      <c r="P376" s="293">
        <f t="shared" si="19"/>
        <v>0</v>
      </c>
      <c r="Q376" s="294" t="str">
        <f>'Unit Sales'!R384</f>
        <v/>
      </c>
      <c r="R376" s="294">
        <f>'Unit Sales'!N384</f>
        <v>0</v>
      </c>
    </row>
    <row r="377" spans="1:18" x14ac:dyDescent="0.3">
      <c r="A377" s="336" t="s">
        <v>1176</v>
      </c>
      <c r="B377" s="9">
        <f t="shared" si="17"/>
        <v>0</v>
      </c>
      <c r="C377" s="337" t="str">
        <f>IF('Unit Sales'!B385&lt;&gt;"",'Unit Sales'!B385,A377)</f>
        <v>376</v>
      </c>
      <c r="D377" s="9" t="str">
        <f>IF('Unit Sales'!D385&lt;&gt;"",'Unit Sales'!D385,"")</f>
        <v/>
      </c>
      <c r="E377" s="9" t="str">
        <f>IF('Unit Sales'!J385&lt;&gt;"",'Unit Sales'!J385,"")</f>
        <v/>
      </c>
      <c r="F377" s="9" t="str">
        <f>IF('Unit Sales'!G385&lt;&gt;"",'Unit Sales'!G385,"")</f>
        <v/>
      </c>
      <c r="G377" s="9" t="str">
        <f>IF('Unit Sales'!H385&lt;&gt;"",'Unit Sales'!H385,"")</f>
        <v/>
      </c>
      <c r="H377" s="9" t="str">
        <f>IF('Unit Sales'!C385&lt;&gt;"",'Unit Sales'!C385,"")</f>
        <v/>
      </c>
      <c r="I377" s="293" t="str">
        <f>IF('Unit Sales'!M385&lt;&gt;"",'Unit Sales'!M385,"")</f>
        <v/>
      </c>
      <c r="J377" s="9" t="str">
        <f>IF('Unit Sales'!I385&lt;&gt;"",'Unit Sales'!I385,"")</f>
        <v/>
      </c>
      <c r="K377" s="295"/>
      <c r="L377" s="295"/>
      <c r="M377" s="293">
        <f t="shared" si="18"/>
        <v>0</v>
      </c>
      <c r="N377" s="293">
        <f>IFERROR(I377*'Monthly cashflow'!$C$29*1.23,)</f>
        <v>0</v>
      </c>
      <c r="O377" s="293">
        <f>IFERROR(I377*'Monthly cashflow'!$C$30*1.23,)</f>
        <v>0</v>
      </c>
      <c r="P377" s="293">
        <f t="shared" si="19"/>
        <v>0</v>
      </c>
      <c r="Q377" s="294" t="str">
        <f>'Unit Sales'!R385</f>
        <v/>
      </c>
      <c r="R377" s="294">
        <f>'Unit Sales'!N385</f>
        <v>0</v>
      </c>
    </row>
    <row r="378" spans="1:18" x14ac:dyDescent="0.3">
      <c r="A378" s="336" t="s">
        <v>1177</v>
      </c>
      <c r="B378" s="9">
        <f t="shared" si="17"/>
        <v>0</v>
      </c>
      <c r="C378" s="337" t="str">
        <f>IF('Unit Sales'!B386&lt;&gt;"",'Unit Sales'!B386,A378)</f>
        <v>377</v>
      </c>
      <c r="D378" s="9" t="str">
        <f>IF('Unit Sales'!D386&lt;&gt;"",'Unit Sales'!D386,"")</f>
        <v/>
      </c>
      <c r="E378" s="9" t="str">
        <f>IF('Unit Sales'!J386&lt;&gt;"",'Unit Sales'!J386,"")</f>
        <v/>
      </c>
      <c r="F378" s="9" t="str">
        <f>IF('Unit Sales'!G386&lt;&gt;"",'Unit Sales'!G386,"")</f>
        <v/>
      </c>
      <c r="G378" s="9" t="str">
        <f>IF('Unit Sales'!H386&lt;&gt;"",'Unit Sales'!H386,"")</f>
        <v/>
      </c>
      <c r="H378" s="9" t="str">
        <f>IF('Unit Sales'!C386&lt;&gt;"",'Unit Sales'!C386,"")</f>
        <v/>
      </c>
      <c r="I378" s="293" t="str">
        <f>IF('Unit Sales'!M386&lt;&gt;"",'Unit Sales'!M386,"")</f>
        <v/>
      </c>
      <c r="J378" s="9" t="str">
        <f>IF('Unit Sales'!I386&lt;&gt;"",'Unit Sales'!I386,"")</f>
        <v/>
      </c>
      <c r="K378" s="295"/>
      <c r="L378" s="295"/>
      <c r="M378" s="293">
        <f t="shared" si="18"/>
        <v>0</v>
      </c>
      <c r="N378" s="293">
        <f>IFERROR(I378*'Monthly cashflow'!$C$29*1.23,)</f>
        <v>0</v>
      </c>
      <c r="O378" s="293">
        <f>IFERROR(I378*'Monthly cashflow'!$C$30*1.23,)</f>
        <v>0</v>
      </c>
      <c r="P378" s="293">
        <f t="shared" si="19"/>
        <v>0</v>
      </c>
      <c r="Q378" s="294" t="str">
        <f>'Unit Sales'!R386</f>
        <v/>
      </c>
      <c r="R378" s="294">
        <f>'Unit Sales'!N386</f>
        <v>0</v>
      </c>
    </row>
    <row r="379" spans="1:18" x14ac:dyDescent="0.3">
      <c r="A379" s="336" t="s">
        <v>1178</v>
      </c>
      <c r="B379" s="9">
        <f t="shared" si="17"/>
        <v>0</v>
      </c>
      <c r="C379" s="337" t="str">
        <f>IF('Unit Sales'!B387&lt;&gt;"",'Unit Sales'!B387,A379)</f>
        <v>378</v>
      </c>
      <c r="D379" s="9" t="str">
        <f>IF('Unit Sales'!D387&lt;&gt;"",'Unit Sales'!D387,"")</f>
        <v/>
      </c>
      <c r="E379" s="9" t="str">
        <f>IF('Unit Sales'!J387&lt;&gt;"",'Unit Sales'!J387,"")</f>
        <v/>
      </c>
      <c r="F379" s="9" t="str">
        <f>IF('Unit Sales'!G387&lt;&gt;"",'Unit Sales'!G387,"")</f>
        <v/>
      </c>
      <c r="G379" s="9" t="str">
        <f>IF('Unit Sales'!H387&lt;&gt;"",'Unit Sales'!H387,"")</f>
        <v/>
      </c>
      <c r="H379" s="9" t="str">
        <f>IF('Unit Sales'!C387&lt;&gt;"",'Unit Sales'!C387,"")</f>
        <v/>
      </c>
      <c r="I379" s="293" t="str">
        <f>IF('Unit Sales'!M387&lt;&gt;"",'Unit Sales'!M387,"")</f>
        <v/>
      </c>
      <c r="J379" s="9" t="str">
        <f>IF('Unit Sales'!I387&lt;&gt;"",'Unit Sales'!I387,"")</f>
        <v/>
      </c>
      <c r="K379" s="295"/>
      <c r="L379" s="295"/>
      <c r="M379" s="293">
        <f t="shared" si="18"/>
        <v>0</v>
      </c>
      <c r="N379" s="293">
        <f>IFERROR(I379*'Monthly cashflow'!$C$29*1.23,)</f>
        <v>0</v>
      </c>
      <c r="O379" s="293">
        <f>IFERROR(I379*'Monthly cashflow'!$C$30*1.23,)</f>
        <v>0</v>
      </c>
      <c r="P379" s="293">
        <f t="shared" si="19"/>
        <v>0</v>
      </c>
      <c r="Q379" s="294" t="str">
        <f>'Unit Sales'!R387</f>
        <v/>
      </c>
      <c r="R379" s="294">
        <f>'Unit Sales'!N387</f>
        <v>0</v>
      </c>
    </row>
    <row r="380" spans="1:18" x14ac:dyDescent="0.3">
      <c r="A380" s="336" t="s">
        <v>1179</v>
      </c>
      <c r="B380" s="9">
        <f t="shared" si="17"/>
        <v>0</v>
      </c>
      <c r="C380" s="337" t="str">
        <f>IF('Unit Sales'!B388&lt;&gt;"",'Unit Sales'!B388,A380)</f>
        <v>379</v>
      </c>
      <c r="D380" s="9" t="str">
        <f>IF('Unit Sales'!D388&lt;&gt;"",'Unit Sales'!D388,"")</f>
        <v/>
      </c>
      <c r="E380" s="9" t="str">
        <f>IF('Unit Sales'!J388&lt;&gt;"",'Unit Sales'!J388,"")</f>
        <v/>
      </c>
      <c r="F380" s="9" t="str">
        <f>IF('Unit Sales'!G388&lt;&gt;"",'Unit Sales'!G388,"")</f>
        <v/>
      </c>
      <c r="G380" s="9" t="str">
        <f>IF('Unit Sales'!H388&lt;&gt;"",'Unit Sales'!H388,"")</f>
        <v/>
      </c>
      <c r="H380" s="9" t="str">
        <f>IF('Unit Sales'!C388&lt;&gt;"",'Unit Sales'!C388,"")</f>
        <v/>
      </c>
      <c r="I380" s="293" t="str">
        <f>IF('Unit Sales'!M388&lt;&gt;"",'Unit Sales'!M388,"")</f>
        <v/>
      </c>
      <c r="J380" s="9" t="str">
        <f>IF('Unit Sales'!I388&lt;&gt;"",'Unit Sales'!I388,"")</f>
        <v/>
      </c>
      <c r="K380" s="295"/>
      <c r="L380" s="295"/>
      <c r="M380" s="293">
        <f t="shared" si="18"/>
        <v>0</v>
      </c>
      <c r="N380" s="293">
        <f>IFERROR(I380*'Monthly cashflow'!$C$29*1.23,)</f>
        <v>0</v>
      </c>
      <c r="O380" s="293">
        <f>IFERROR(I380*'Monthly cashflow'!$C$30*1.23,)</f>
        <v>0</v>
      </c>
      <c r="P380" s="293">
        <f t="shared" si="19"/>
        <v>0</v>
      </c>
      <c r="Q380" s="294" t="str">
        <f>'Unit Sales'!R388</f>
        <v/>
      </c>
      <c r="R380" s="294">
        <f>'Unit Sales'!N388</f>
        <v>0</v>
      </c>
    </row>
    <row r="381" spans="1:18" x14ac:dyDescent="0.3">
      <c r="A381" s="336" t="s">
        <v>1180</v>
      </c>
      <c r="B381" s="9">
        <f t="shared" si="17"/>
        <v>0</v>
      </c>
      <c r="C381" s="337" t="str">
        <f>IF('Unit Sales'!B389&lt;&gt;"",'Unit Sales'!B389,A381)</f>
        <v>380</v>
      </c>
      <c r="D381" s="9" t="str">
        <f>IF('Unit Sales'!D389&lt;&gt;"",'Unit Sales'!D389,"")</f>
        <v/>
      </c>
      <c r="E381" s="9" t="str">
        <f>IF('Unit Sales'!J389&lt;&gt;"",'Unit Sales'!J389,"")</f>
        <v/>
      </c>
      <c r="F381" s="9" t="str">
        <f>IF('Unit Sales'!G389&lt;&gt;"",'Unit Sales'!G389,"")</f>
        <v/>
      </c>
      <c r="G381" s="9" t="str">
        <f>IF('Unit Sales'!H389&lt;&gt;"",'Unit Sales'!H389,"")</f>
        <v/>
      </c>
      <c r="H381" s="9" t="str">
        <f>IF('Unit Sales'!C389&lt;&gt;"",'Unit Sales'!C389,"")</f>
        <v/>
      </c>
      <c r="I381" s="293" t="str">
        <f>IF('Unit Sales'!M389&lt;&gt;"",'Unit Sales'!M389,"")</f>
        <v/>
      </c>
      <c r="J381" s="9" t="str">
        <f>IF('Unit Sales'!I389&lt;&gt;"",'Unit Sales'!I389,"")</f>
        <v/>
      </c>
      <c r="K381" s="295"/>
      <c r="L381" s="295"/>
      <c r="M381" s="293">
        <f t="shared" si="18"/>
        <v>0</v>
      </c>
      <c r="N381" s="293">
        <f>IFERROR(I381*'Monthly cashflow'!$C$29*1.23,)</f>
        <v>0</v>
      </c>
      <c r="O381" s="293">
        <f>IFERROR(I381*'Monthly cashflow'!$C$30*1.23,)</f>
        <v>0</v>
      </c>
      <c r="P381" s="293">
        <f t="shared" si="19"/>
        <v>0</v>
      </c>
      <c r="Q381" s="294" t="str">
        <f>'Unit Sales'!R389</f>
        <v/>
      </c>
      <c r="R381" s="294">
        <f>'Unit Sales'!N389</f>
        <v>0</v>
      </c>
    </row>
    <row r="382" spans="1:18" x14ac:dyDescent="0.3">
      <c r="A382" s="336" t="s">
        <v>1181</v>
      </c>
      <c r="B382" s="9">
        <f t="shared" si="17"/>
        <v>0</v>
      </c>
      <c r="C382" s="337" t="str">
        <f>IF('Unit Sales'!B390&lt;&gt;"",'Unit Sales'!B390,A382)</f>
        <v>381</v>
      </c>
      <c r="D382" s="9" t="str">
        <f>IF('Unit Sales'!D390&lt;&gt;"",'Unit Sales'!D390,"")</f>
        <v/>
      </c>
      <c r="E382" s="9" t="str">
        <f>IF('Unit Sales'!J390&lt;&gt;"",'Unit Sales'!J390,"")</f>
        <v/>
      </c>
      <c r="F382" s="9" t="str">
        <f>IF('Unit Sales'!G390&lt;&gt;"",'Unit Sales'!G390,"")</f>
        <v/>
      </c>
      <c r="G382" s="9" t="str">
        <f>IF('Unit Sales'!H390&lt;&gt;"",'Unit Sales'!H390,"")</f>
        <v/>
      </c>
      <c r="H382" s="9" t="str">
        <f>IF('Unit Sales'!C390&lt;&gt;"",'Unit Sales'!C390,"")</f>
        <v/>
      </c>
      <c r="I382" s="293" t="str">
        <f>IF('Unit Sales'!M390&lt;&gt;"",'Unit Sales'!M390,"")</f>
        <v/>
      </c>
      <c r="J382" s="9" t="str">
        <f>IF('Unit Sales'!I390&lt;&gt;"",'Unit Sales'!I390,"")</f>
        <v/>
      </c>
      <c r="K382" s="295"/>
      <c r="L382" s="295"/>
      <c r="M382" s="293">
        <f t="shared" si="18"/>
        <v>0</v>
      </c>
      <c r="N382" s="293">
        <f>IFERROR(I382*'Monthly cashflow'!$C$29*1.23,)</f>
        <v>0</v>
      </c>
      <c r="O382" s="293">
        <f>IFERROR(I382*'Monthly cashflow'!$C$30*1.23,)</f>
        <v>0</v>
      </c>
      <c r="P382" s="293">
        <f t="shared" si="19"/>
        <v>0</v>
      </c>
      <c r="Q382" s="294" t="str">
        <f>'Unit Sales'!R390</f>
        <v/>
      </c>
      <c r="R382" s="294">
        <f>'Unit Sales'!N390</f>
        <v>0</v>
      </c>
    </row>
    <row r="383" spans="1:18" x14ac:dyDescent="0.3">
      <c r="A383" s="336" t="s">
        <v>1182</v>
      </c>
      <c r="B383" s="9">
        <f t="shared" si="17"/>
        <v>0</v>
      </c>
      <c r="C383" s="337" t="str">
        <f>IF('Unit Sales'!B391&lt;&gt;"",'Unit Sales'!B391,A383)</f>
        <v>382</v>
      </c>
      <c r="D383" s="9" t="str">
        <f>IF('Unit Sales'!D391&lt;&gt;"",'Unit Sales'!D391,"")</f>
        <v/>
      </c>
      <c r="E383" s="9" t="str">
        <f>IF('Unit Sales'!J391&lt;&gt;"",'Unit Sales'!J391,"")</f>
        <v/>
      </c>
      <c r="F383" s="9" t="str">
        <f>IF('Unit Sales'!G391&lt;&gt;"",'Unit Sales'!G391,"")</f>
        <v/>
      </c>
      <c r="G383" s="9" t="str">
        <f>IF('Unit Sales'!H391&lt;&gt;"",'Unit Sales'!H391,"")</f>
        <v/>
      </c>
      <c r="H383" s="9" t="str">
        <f>IF('Unit Sales'!C391&lt;&gt;"",'Unit Sales'!C391,"")</f>
        <v/>
      </c>
      <c r="I383" s="293" t="str">
        <f>IF('Unit Sales'!M391&lt;&gt;"",'Unit Sales'!M391,"")</f>
        <v/>
      </c>
      <c r="J383" s="9" t="str">
        <f>IF('Unit Sales'!I391&lt;&gt;"",'Unit Sales'!I391,"")</f>
        <v/>
      </c>
      <c r="K383" s="295"/>
      <c r="L383" s="295"/>
      <c r="M383" s="293">
        <f t="shared" si="18"/>
        <v>0</v>
      </c>
      <c r="N383" s="293">
        <f>IFERROR(I383*'Monthly cashflow'!$C$29*1.23,)</f>
        <v>0</v>
      </c>
      <c r="O383" s="293">
        <f>IFERROR(I383*'Monthly cashflow'!$C$30*1.23,)</f>
        <v>0</v>
      </c>
      <c r="P383" s="293">
        <f t="shared" si="19"/>
        <v>0</v>
      </c>
      <c r="Q383" s="294" t="str">
        <f>'Unit Sales'!R391</f>
        <v/>
      </c>
      <c r="R383" s="294">
        <f>'Unit Sales'!N391</f>
        <v>0</v>
      </c>
    </row>
    <row r="384" spans="1:18" x14ac:dyDescent="0.3">
      <c r="A384" s="336" t="s">
        <v>1183</v>
      </c>
      <c r="B384" s="9">
        <f t="shared" si="17"/>
        <v>0</v>
      </c>
      <c r="C384" s="337" t="str">
        <f>IF('Unit Sales'!B392&lt;&gt;"",'Unit Sales'!B392,A384)</f>
        <v>383</v>
      </c>
      <c r="D384" s="9" t="str">
        <f>IF('Unit Sales'!D392&lt;&gt;"",'Unit Sales'!D392,"")</f>
        <v/>
      </c>
      <c r="E384" s="9" t="str">
        <f>IF('Unit Sales'!J392&lt;&gt;"",'Unit Sales'!J392,"")</f>
        <v/>
      </c>
      <c r="F384" s="9" t="str">
        <f>IF('Unit Sales'!G392&lt;&gt;"",'Unit Sales'!G392,"")</f>
        <v/>
      </c>
      <c r="G384" s="9" t="str">
        <f>IF('Unit Sales'!H392&lt;&gt;"",'Unit Sales'!H392,"")</f>
        <v/>
      </c>
      <c r="H384" s="9" t="str">
        <f>IF('Unit Sales'!C392&lt;&gt;"",'Unit Sales'!C392,"")</f>
        <v/>
      </c>
      <c r="I384" s="293" t="str">
        <f>IF('Unit Sales'!M392&lt;&gt;"",'Unit Sales'!M392,"")</f>
        <v/>
      </c>
      <c r="J384" s="9" t="str">
        <f>IF('Unit Sales'!I392&lt;&gt;"",'Unit Sales'!I392,"")</f>
        <v/>
      </c>
      <c r="K384" s="295"/>
      <c r="L384" s="295"/>
      <c r="M384" s="293">
        <f t="shared" si="18"/>
        <v>0</v>
      </c>
      <c r="N384" s="293">
        <f>IFERROR(I384*'Monthly cashflow'!$C$29*1.23,)</f>
        <v>0</v>
      </c>
      <c r="O384" s="293">
        <f>IFERROR(I384*'Monthly cashflow'!$C$30*1.23,)</f>
        <v>0</v>
      </c>
      <c r="P384" s="293">
        <f t="shared" si="19"/>
        <v>0</v>
      </c>
      <c r="Q384" s="294" t="str">
        <f>'Unit Sales'!R392</f>
        <v/>
      </c>
      <c r="R384" s="294">
        <f>'Unit Sales'!N392</f>
        <v>0</v>
      </c>
    </row>
    <row r="385" spans="1:18" x14ac:dyDescent="0.3">
      <c r="A385" s="336" t="s">
        <v>1184</v>
      </c>
      <c r="B385" s="9">
        <f t="shared" si="17"/>
        <v>0</v>
      </c>
      <c r="C385" s="337" t="str">
        <f>IF('Unit Sales'!B393&lt;&gt;"",'Unit Sales'!B393,A385)</f>
        <v>384</v>
      </c>
      <c r="D385" s="9" t="str">
        <f>IF('Unit Sales'!D393&lt;&gt;"",'Unit Sales'!D393,"")</f>
        <v/>
      </c>
      <c r="E385" s="9" t="str">
        <f>IF('Unit Sales'!J393&lt;&gt;"",'Unit Sales'!J393,"")</f>
        <v/>
      </c>
      <c r="F385" s="9" t="str">
        <f>IF('Unit Sales'!G393&lt;&gt;"",'Unit Sales'!G393,"")</f>
        <v/>
      </c>
      <c r="G385" s="9" t="str">
        <f>IF('Unit Sales'!H393&lt;&gt;"",'Unit Sales'!H393,"")</f>
        <v/>
      </c>
      <c r="H385" s="9" t="str">
        <f>IF('Unit Sales'!C393&lt;&gt;"",'Unit Sales'!C393,"")</f>
        <v/>
      </c>
      <c r="I385" s="293" t="str">
        <f>IF('Unit Sales'!M393&lt;&gt;"",'Unit Sales'!M393,"")</f>
        <v/>
      </c>
      <c r="J385" s="9" t="str">
        <f>IF('Unit Sales'!I393&lt;&gt;"",'Unit Sales'!I393,"")</f>
        <v/>
      </c>
      <c r="K385" s="295"/>
      <c r="L385" s="295"/>
      <c r="M385" s="293">
        <f t="shared" si="18"/>
        <v>0</v>
      </c>
      <c r="N385" s="293">
        <f>IFERROR(I385*'Monthly cashflow'!$C$29*1.23,)</f>
        <v>0</v>
      </c>
      <c r="O385" s="293">
        <f>IFERROR(I385*'Monthly cashflow'!$C$30*1.23,)</f>
        <v>0</v>
      </c>
      <c r="P385" s="293">
        <f t="shared" si="19"/>
        <v>0</v>
      </c>
      <c r="Q385" s="294" t="str">
        <f>'Unit Sales'!R393</f>
        <v/>
      </c>
      <c r="R385" s="294">
        <f>'Unit Sales'!N393</f>
        <v>0</v>
      </c>
    </row>
    <row r="386" spans="1:18" x14ac:dyDescent="0.3">
      <c r="A386" s="336" t="s">
        <v>1185</v>
      </c>
      <c r="B386" s="9">
        <f t="shared" si="17"/>
        <v>0</v>
      </c>
      <c r="C386" s="337" t="str">
        <f>IF('Unit Sales'!B394&lt;&gt;"",'Unit Sales'!B394,A386)</f>
        <v>385</v>
      </c>
      <c r="D386" s="9" t="str">
        <f>IF('Unit Sales'!D394&lt;&gt;"",'Unit Sales'!D394,"")</f>
        <v/>
      </c>
      <c r="E386" s="9" t="str">
        <f>IF('Unit Sales'!J394&lt;&gt;"",'Unit Sales'!J394,"")</f>
        <v/>
      </c>
      <c r="F386" s="9" t="str">
        <f>IF('Unit Sales'!G394&lt;&gt;"",'Unit Sales'!G394,"")</f>
        <v/>
      </c>
      <c r="G386" s="9" t="str">
        <f>IF('Unit Sales'!H394&lt;&gt;"",'Unit Sales'!H394,"")</f>
        <v/>
      </c>
      <c r="H386" s="9" t="str">
        <f>IF('Unit Sales'!C394&lt;&gt;"",'Unit Sales'!C394,"")</f>
        <v/>
      </c>
      <c r="I386" s="293" t="str">
        <f>IF('Unit Sales'!M394&lt;&gt;"",'Unit Sales'!M394,"")</f>
        <v/>
      </c>
      <c r="J386" s="9" t="str">
        <f>IF('Unit Sales'!I394&lt;&gt;"",'Unit Sales'!I394,"")</f>
        <v/>
      </c>
      <c r="K386" s="295"/>
      <c r="L386" s="295"/>
      <c r="M386" s="293">
        <f t="shared" si="18"/>
        <v>0</v>
      </c>
      <c r="N386" s="293">
        <f>IFERROR(I386*'Monthly cashflow'!$C$29*1.23,)</f>
        <v>0</v>
      </c>
      <c r="O386" s="293">
        <f>IFERROR(I386*'Monthly cashflow'!$C$30*1.23,)</f>
        <v>0</v>
      </c>
      <c r="P386" s="293">
        <f t="shared" si="19"/>
        <v>0</v>
      </c>
      <c r="Q386" s="294" t="str">
        <f>'Unit Sales'!R394</f>
        <v/>
      </c>
      <c r="R386" s="294">
        <f>'Unit Sales'!N394</f>
        <v>0</v>
      </c>
    </row>
    <row r="387" spans="1:18" x14ac:dyDescent="0.3">
      <c r="A387" s="336" t="s">
        <v>1186</v>
      </c>
      <c r="B387" s="9">
        <f t="shared" si="17"/>
        <v>0</v>
      </c>
      <c r="C387" s="337" t="str">
        <f>IF('Unit Sales'!B395&lt;&gt;"",'Unit Sales'!B395,A387)</f>
        <v>386</v>
      </c>
      <c r="D387" s="9" t="str">
        <f>IF('Unit Sales'!D395&lt;&gt;"",'Unit Sales'!D395,"")</f>
        <v/>
      </c>
      <c r="E387" s="9" t="str">
        <f>IF('Unit Sales'!J395&lt;&gt;"",'Unit Sales'!J395,"")</f>
        <v/>
      </c>
      <c r="F387" s="9" t="str">
        <f>IF('Unit Sales'!G395&lt;&gt;"",'Unit Sales'!G395,"")</f>
        <v/>
      </c>
      <c r="G387" s="9" t="str">
        <f>IF('Unit Sales'!H395&lt;&gt;"",'Unit Sales'!H395,"")</f>
        <v/>
      </c>
      <c r="H387" s="9" t="str">
        <f>IF('Unit Sales'!C395&lt;&gt;"",'Unit Sales'!C395,"")</f>
        <v/>
      </c>
      <c r="I387" s="293" t="str">
        <f>IF('Unit Sales'!M395&lt;&gt;"",'Unit Sales'!M395,"")</f>
        <v/>
      </c>
      <c r="J387" s="9" t="str">
        <f>IF('Unit Sales'!I395&lt;&gt;"",'Unit Sales'!I395,"")</f>
        <v/>
      </c>
      <c r="K387" s="295"/>
      <c r="L387" s="295"/>
      <c r="M387" s="293">
        <f t="shared" si="18"/>
        <v>0</v>
      </c>
      <c r="N387" s="293">
        <f>IFERROR(I387*'Monthly cashflow'!$C$29*1.23,)</f>
        <v>0</v>
      </c>
      <c r="O387" s="293">
        <f>IFERROR(I387*'Monthly cashflow'!$C$30*1.23,)</f>
        <v>0</v>
      </c>
      <c r="P387" s="293">
        <f t="shared" si="19"/>
        <v>0</v>
      </c>
      <c r="Q387" s="294" t="str">
        <f>'Unit Sales'!R395</f>
        <v/>
      </c>
      <c r="R387" s="294">
        <f>'Unit Sales'!N395</f>
        <v>0</v>
      </c>
    </row>
    <row r="388" spans="1:18" x14ac:dyDescent="0.3">
      <c r="A388" s="336" t="s">
        <v>1187</v>
      </c>
      <c r="B388" s="9">
        <f t="shared" ref="B388:B451" si="20">$B$2</f>
        <v>0</v>
      </c>
      <c r="C388" s="337" t="str">
        <f>IF('Unit Sales'!B396&lt;&gt;"",'Unit Sales'!B396,A388)</f>
        <v>387</v>
      </c>
      <c r="D388" s="9" t="str">
        <f>IF('Unit Sales'!D396&lt;&gt;"",'Unit Sales'!D396,"")</f>
        <v/>
      </c>
      <c r="E388" s="9" t="str">
        <f>IF('Unit Sales'!J396&lt;&gt;"",'Unit Sales'!J396,"")</f>
        <v/>
      </c>
      <c r="F388" s="9" t="str">
        <f>IF('Unit Sales'!G396&lt;&gt;"",'Unit Sales'!G396,"")</f>
        <v/>
      </c>
      <c r="G388" s="9" t="str">
        <f>IF('Unit Sales'!H396&lt;&gt;"",'Unit Sales'!H396,"")</f>
        <v/>
      </c>
      <c r="H388" s="9" t="str">
        <f>IF('Unit Sales'!C396&lt;&gt;"",'Unit Sales'!C396,"")</f>
        <v/>
      </c>
      <c r="I388" s="293" t="str">
        <f>IF('Unit Sales'!M396&lt;&gt;"",'Unit Sales'!M396,"")</f>
        <v/>
      </c>
      <c r="J388" s="9" t="str">
        <f>IF('Unit Sales'!I396&lt;&gt;"",'Unit Sales'!I396,"")</f>
        <v/>
      </c>
      <c r="K388" s="295"/>
      <c r="L388" s="295"/>
      <c r="M388" s="293">
        <f t="shared" si="18"/>
        <v>0</v>
      </c>
      <c r="N388" s="293">
        <f>IFERROR(I388*'Monthly cashflow'!$C$29*1.23,)</f>
        <v>0</v>
      </c>
      <c r="O388" s="293">
        <f>IFERROR(I388*'Monthly cashflow'!$C$30*1.23,)</f>
        <v>0</v>
      </c>
      <c r="P388" s="293">
        <f t="shared" si="19"/>
        <v>0</v>
      </c>
      <c r="Q388" s="294" t="str">
        <f>'Unit Sales'!R396</f>
        <v/>
      </c>
      <c r="R388" s="294">
        <f>'Unit Sales'!N396</f>
        <v>0</v>
      </c>
    </row>
    <row r="389" spans="1:18" x14ac:dyDescent="0.3">
      <c r="A389" s="336" t="s">
        <v>1188</v>
      </c>
      <c r="B389" s="9">
        <f t="shared" si="20"/>
        <v>0</v>
      </c>
      <c r="C389" s="337" t="str">
        <f>IF('Unit Sales'!B397&lt;&gt;"",'Unit Sales'!B397,A389)</f>
        <v>388</v>
      </c>
      <c r="D389" s="9" t="str">
        <f>IF('Unit Sales'!D397&lt;&gt;"",'Unit Sales'!D397,"")</f>
        <v/>
      </c>
      <c r="E389" s="9" t="str">
        <f>IF('Unit Sales'!J397&lt;&gt;"",'Unit Sales'!J397,"")</f>
        <v/>
      </c>
      <c r="F389" s="9" t="str">
        <f>IF('Unit Sales'!G397&lt;&gt;"",'Unit Sales'!G397,"")</f>
        <v/>
      </c>
      <c r="G389" s="9" t="str">
        <f>IF('Unit Sales'!H397&lt;&gt;"",'Unit Sales'!H397,"")</f>
        <v/>
      </c>
      <c r="H389" s="9" t="str">
        <f>IF('Unit Sales'!C397&lt;&gt;"",'Unit Sales'!C397,"")</f>
        <v/>
      </c>
      <c r="I389" s="293" t="str">
        <f>IF('Unit Sales'!M397&lt;&gt;"",'Unit Sales'!M397,"")</f>
        <v/>
      </c>
      <c r="J389" s="9" t="str">
        <f>IF('Unit Sales'!I397&lt;&gt;"",'Unit Sales'!I397,"")</f>
        <v/>
      </c>
      <c r="K389" s="295"/>
      <c r="L389" s="295"/>
      <c r="M389" s="293">
        <f t="shared" si="18"/>
        <v>0</v>
      </c>
      <c r="N389" s="293">
        <f>IFERROR(I389*'Monthly cashflow'!$C$29*1.23,)</f>
        <v>0</v>
      </c>
      <c r="O389" s="293">
        <f>IFERROR(I389*'Monthly cashflow'!$C$30*1.23,)</f>
        <v>0</v>
      </c>
      <c r="P389" s="293">
        <f t="shared" si="19"/>
        <v>0</v>
      </c>
      <c r="Q389" s="294" t="str">
        <f>'Unit Sales'!R397</f>
        <v/>
      </c>
      <c r="R389" s="294">
        <f>'Unit Sales'!N397</f>
        <v>0</v>
      </c>
    </row>
    <row r="390" spans="1:18" x14ac:dyDescent="0.3">
      <c r="A390" s="336" t="s">
        <v>1189</v>
      </c>
      <c r="B390" s="9">
        <f t="shared" si="20"/>
        <v>0</v>
      </c>
      <c r="C390" s="337" t="str">
        <f>IF('Unit Sales'!B398&lt;&gt;"",'Unit Sales'!B398,A390)</f>
        <v>389</v>
      </c>
      <c r="D390" s="9" t="str">
        <f>IF('Unit Sales'!D398&lt;&gt;"",'Unit Sales'!D398,"")</f>
        <v/>
      </c>
      <c r="E390" s="9" t="str">
        <f>IF('Unit Sales'!J398&lt;&gt;"",'Unit Sales'!J398,"")</f>
        <v/>
      </c>
      <c r="F390" s="9" t="str">
        <f>IF('Unit Sales'!G398&lt;&gt;"",'Unit Sales'!G398,"")</f>
        <v/>
      </c>
      <c r="G390" s="9" t="str">
        <f>IF('Unit Sales'!H398&lt;&gt;"",'Unit Sales'!H398,"")</f>
        <v/>
      </c>
      <c r="H390" s="9" t="str">
        <f>IF('Unit Sales'!C398&lt;&gt;"",'Unit Sales'!C398,"")</f>
        <v/>
      </c>
      <c r="I390" s="293" t="str">
        <f>IF('Unit Sales'!M398&lt;&gt;"",'Unit Sales'!M398,"")</f>
        <v/>
      </c>
      <c r="J390" s="9" t="str">
        <f>IF('Unit Sales'!I398&lt;&gt;"",'Unit Sales'!I398,"")</f>
        <v/>
      </c>
      <c r="K390" s="295"/>
      <c r="L390" s="295"/>
      <c r="M390" s="293">
        <f t="shared" si="18"/>
        <v>0</v>
      </c>
      <c r="N390" s="293">
        <f>IFERROR(I390*'Monthly cashflow'!$C$29*1.23,)</f>
        <v>0</v>
      </c>
      <c r="O390" s="293">
        <f>IFERROR(I390*'Monthly cashflow'!$C$30*1.23,)</f>
        <v>0</v>
      </c>
      <c r="P390" s="293">
        <f t="shared" si="19"/>
        <v>0</v>
      </c>
      <c r="Q390" s="294" t="str">
        <f>'Unit Sales'!R398</f>
        <v/>
      </c>
      <c r="R390" s="294">
        <f>'Unit Sales'!N398</f>
        <v>0</v>
      </c>
    </row>
    <row r="391" spans="1:18" x14ac:dyDescent="0.3">
      <c r="A391" s="336" t="s">
        <v>1190</v>
      </c>
      <c r="B391" s="9">
        <f t="shared" si="20"/>
        <v>0</v>
      </c>
      <c r="C391" s="337" t="str">
        <f>IF('Unit Sales'!B399&lt;&gt;"",'Unit Sales'!B399,A391)</f>
        <v>390</v>
      </c>
      <c r="D391" s="9" t="str">
        <f>IF('Unit Sales'!D399&lt;&gt;"",'Unit Sales'!D399,"")</f>
        <v/>
      </c>
      <c r="E391" s="9" t="str">
        <f>IF('Unit Sales'!J399&lt;&gt;"",'Unit Sales'!J399,"")</f>
        <v/>
      </c>
      <c r="F391" s="9" t="str">
        <f>IF('Unit Sales'!G399&lt;&gt;"",'Unit Sales'!G399,"")</f>
        <v/>
      </c>
      <c r="G391" s="9" t="str">
        <f>IF('Unit Sales'!H399&lt;&gt;"",'Unit Sales'!H399,"")</f>
        <v/>
      </c>
      <c r="H391" s="9" t="str">
        <f>IF('Unit Sales'!C399&lt;&gt;"",'Unit Sales'!C399,"")</f>
        <v/>
      </c>
      <c r="I391" s="293" t="str">
        <f>IF('Unit Sales'!M399&lt;&gt;"",'Unit Sales'!M399,"")</f>
        <v/>
      </c>
      <c r="J391" s="9" t="str">
        <f>IF('Unit Sales'!I399&lt;&gt;"",'Unit Sales'!I399,"")</f>
        <v/>
      </c>
      <c r="K391" s="295"/>
      <c r="L391" s="295"/>
      <c r="M391" s="293">
        <f t="shared" si="18"/>
        <v>0</v>
      </c>
      <c r="N391" s="293">
        <f>IFERROR(I391*'Monthly cashflow'!$C$29*1.23,)</f>
        <v>0</v>
      </c>
      <c r="O391" s="293">
        <f>IFERROR(I391*'Monthly cashflow'!$C$30*1.23,)</f>
        <v>0</v>
      </c>
      <c r="P391" s="293">
        <f t="shared" si="19"/>
        <v>0</v>
      </c>
      <c r="Q391" s="294" t="str">
        <f>'Unit Sales'!R399</f>
        <v/>
      </c>
      <c r="R391" s="294">
        <f>'Unit Sales'!N399</f>
        <v>0</v>
      </c>
    </row>
    <row r="392" spans="1:18" x14ac:dyDescent="0.3">
      <c r="A392" s="336" t="s">
        <v>1191</v>
      </c>
      <c r="B392" s="9">
        <f t="shared" si="20"/>
        <v>0</v>
      </c>
      <c r="C392" s="337" t="str">
        <f>IF('Unit Sales'!B400&lt;&gt;"",'Unit Sales'!B400,A392)</f>
        <v>391</v>
      </c>
      <c r="D392" s="9" t="str">
        <f>IF('Unit Sales'!D400&lt;&gt;"",'Unit Sales'!D400,"")</f>
        <v/>
      </c>
      <c r="E392" s="9" t="str">
        <f>IF('Unit Sales'!J400&lt;&gt;"",'Unit Sales'!J400,"")</f>
        <v/>
      </c>
      <c r="F392" s="9" t="str">
        <f>IF('Unit Sales'!G400&lt;&gt;"",'Unit Sales'!G400,"")</f>
        <v/>
      </c>
      <c r="G392" s="9" t="str">
        <f>IF('Unit Sales'!H400&lt;&gt;"",'Unit Sales'!H400,"")</f>
        <v/>
      </c>
      <c r="H392" s="9" t="str">
        <f>IF('Unit Sales'!C400&lt;&gt;"",'Unit Sales'!C400,"")</f>
        <v/>
      </c>
      <c r="I392" s="293" t="str">
        <f>IF('Unit Sales'!M400&lt;&gt;"",'Unit Sales'!M400,"")</f>
        <v/>
      </c>
      <c r="J392" s="9" t="str">
        <f>IF('Unit Sales'!I400&lt;&gt;"",'Unit Sales'!I400,"")</f>
        <v/>
      </c>
      <c r="K392" s="295"/>
      <c r="L392" s="295"/>
      <c r="M392" s="293">
        <f t="shared" si="18"/>
        <v>0</v>
      </c>
      <c r="N392" s="293">
        <f>IFERROR(I392*'Monthly cashflow'!$C$29*1.23,)</f>
        <v>0</v>
      </c>
      <c r="O392" s="293">
        <f>IFERROR(I392*'Monthly cashflow'!$C$30*1.23,)</f>
        <v>0</v>
      </c>
      <c r="P392" s="293">
        <f t="shared" si="19"/>
        <v>0</v>
      </c>
      <c r="Q392" s="294" t="str">
        <f>'Unit Sales'!R400</f>
        <v/>
      </c>
      <c r="R392" s="294">
        <f>'Unit Sales'!N400</f>
        <v>0</v>
      </c>
    </row>
    <row r="393" spans="1:18" x14ac:dyDescent="0.3">
      <c r="A393" s="336" t="s">
        <v>1192</v>
      </c>
      <c r="B393" s="9">
        <f t="shared" si="20"/>
        <v>0</v>
      </c>
      <c r="C393" s="337" t="str">
        <f>IF('Unit Sales'!B401&lt;&gt;"",'Unit Sales'!B401,A393)</f>
        <v>392</v>
      </c>
      <c r="D393" s="9" t="str">
        <f>IF('Unit Sales'!D401&lt;&gt;"",'Unit Sales'!D401,"")</f>
        <v/>
      </c>
      <c r="E393" s="9" t="str">
        <f>IF('Unit Sales'!J401&lt;&gt;"",'Unit Sales'!J401,"")</f>
        <v/>
      </c>
      <c r="F393" s="9" t="str">
        <f>IF('Unit Sales'!G401&lt;&gt;"",'Unit Sales'!G401,"")</f>
        <v/>
      </c>
      <c r="G393" s="9" t="str">
        <f>IF('Unit Sales'!H401&lt;&gt;"",'Unit Sales'!H401,"")</f>
        <v/>
      </c>
      <c r="H393" s="9" t="str">
        <f>IF('Unit Sales'!C401&lt;&gt;"",'Unit Sales'!C401,"")</f>
        <v/>
      </c>
      <c r="I393" s="293" t="str">
        <f>IF('Unit Sales'!M401&lt;&gt;"",'Unit Sales'!M401,"")</f>
        <v/>
      </c>
      <c r="J393" s="9" t="str">
        <f>IF('Unit Sales'!I401&lt;&gt;"",'Unit Sales'!I401,"")</f>
        <v/>
      </c>
      <c r="K393" s="295"/>
      <c r="L393" s="295"/>
      <c r="M393" s="293">
        <f t="shared" si="18"/>
        <v>0</v>
      </c>
      <c r="N393" s="293">
        <f>IFERROR(I393*'Monthly cashflow'!$C$29*1.23,)</f>
        <v>0</v>
      </c>
      <c r="O393" s="293">
        <f>IFERROR(I393*'Monthly cashflow'!$C$30*1.23,)</f>
        <v>0</v>
      </c>
      <c r="P393" s="293">
        <f t="shared" si="19"/>
        <v>0</v>
      </c>
      <c r="Q393" s="294" t="str">
        <f>'Unit Sales'!R401</f>
        <v/>
      </c>
      <c r="R393" s="294">
        <f>'Unit Sales'!N401</f>
        <v>0</v>
      </c>
    </row>
    <row r="394" spans="1:18" x14ac:dyDescent="0.3">
      <c r="A394" s="336" t="s">
        <v>1193</v>
      </c>
      <c r="B394" s="9">
        <f t="shared" si="20"/>
        <v>0</v>
      </c>
      <c r="C394" s="337" t="str">
        <f>IF('Unit Sales'!B402&lt;&gt;"",'Unit Sales'!B402,A394)</f>
        <v>393</v>
      </c>
      <c r="D394" s="9" t="str">
        <f>IF('Unit Sales'!D402&lt;&gt;"",'Unit Sales'!D402,"")</f>
        <v/>
      </c>
      <c r="E394" s="9" t="str">
        <f>IF('Unit Sales'!J402&lt;&gt;"",'Unit Sales'!J402,"")</f>
        <v/>
      </c>
      <c r="F394" s="9" t="str">
        <f>IF('Unit Sales'!G402&lt;&gt;"",'Unit Sales'!G402,"")</f>
        <v/>
      </c>
      <c r="G394" s="9" t="str">
        <f>IF('Unit Sales'!H402&lt;&gt;"",'Unit Sales'!H402,"")</f>
        <v/>
      </c>
      <c r="H394" s="9" t="str">
        <f>IF('Unit Sales'!C402&lt;&gt;"",'Unit Sales'!C402,"")</f>
        <v/>
      </c>
      <c r="I394" s="293" t="str">
        <f>IF('Unit Sales'!M402&lt;&gt;"",'Unit Sales'!M402,"")</f>
        <v/>
      </c>
      <c r="J394" s="9" t="str">
        <f>IF('Unit Sales'!I402&lt;&gt;"",'Unit Sales'!I402,"")</f>
        <v/>
      </c>
      <c r="K394" s="295"/>
      <c r="L394" s="295"/>
      <c r="M394" s="293">
        <f t="shared" si="18"/>
        <v>0</v>
      </c>
      <c r="N394" s="293">
        <f>IFERROR(I394*'Monthly cashflow'!$C$29*1.23,)</f>
        <v>0</v>
      </c>
      <c r="O394" s="293">
        <f>IFERROR(I394*'Monthly cashflow'!$C$30*1.23,)</f>
        <v>0</v>
      </c>
      <c r="P394" s="293">
        <f t="shared" si="19"/>
        <v>0</v>
      </c>
      <c r="Q394" s="294" t="str">
        <f>'Unit Sales'!R402</f>
        <v/>
      </c>
      <c r="R394" s="294">
        <f>'Unit Sales'!N402</f>
        <v>0</v>
      </c>
    </row>
    <row r="395" spans="1:18" x14ac:dyDescent="0.3">
      <c r="A395" s="336" t="s">
        <v>1194</v>
      </c>
      <c r="B395" s="9">
        <f t="shared" si="20"/>
        <v>0</v>
      </c>
      <c r="C395" s="337" t="str">
        <f>IF('Unit Sales'!B403&lt;&gt;"",'Unit Sales'!B403,A395)</f>
        <v>394</v>
      </c>
      <c r="D395" s="9" t="str">
        <f>IF('Unit Sales'!D403&lt;&gt;"",'Unit Sales'!D403,"")</f>
        <v/>
      </c>
      <c r="E395" s="9" t="str">
        <f>IF('Unit Sales'!J403&lt;&gt;"",'Unit Sales'!J403,"")</f>
        <v/>
      </c>
      <c r="F395" s="9" t="str">
        <f>IF('Unit Sales'!G403&lt;&gt;"",'Unit Sales'!G403,"")</f>
        <v/>
      </c>
      <c r="G395" s="9" t="str">
        <f>IF('Unit Sales'!H403&lt;&gt;"",'Unit Sales'!H403,"")</f>
        <v/>
      </c>
      <c r="H395" s="9" t="str">
        <f>IF('Unit Sales'!C403&lt;&gt;"",'Unit Sales'!C403,"")</f>
        <v/>
      </c>
      <c r="I395" s="293" t="str">
        <f>IF('Unit Sales'!M403&lt;&gt;"",'Unit Sales'!M403,"")</f>
        <v/>
      </c>
      <c r="J395" s="9" t="str">
        <f>IF('Unit Sales'!I403&lt;&gt;"",'Unit Sales'!I403,"")</f>
        <v/>
      </c>
      <c r="K395" s="295"/>
      <c r="L395" s="295"/>
      <c r="M395" s="293">
        <f t="shared" si="18"/>
        <v>0</v>
      </c>
      <c r="N395" s="293">
        <f>IFERROR(I395*'Monthly cashflow'!$C$29*1.23,)</f>
        <v>0</v>
      </c>
      <c r="O395" s="293">
        <f>IFERROR(I395*'Monthly cashflow'!$C$30*1.23,)</f>
        <v>0</v>
      </c>
      <c r="P395" s="293">
        <f t="shared" si="19"/>
        <v>0</v>
      </c>
      <c r="Q395" s="294" t="str">
        <f>'Unit Sales'!R403</f>
        <v/>
      </c>
      <c r="R395" s="294">
        <f>'Unit Sales'!N403</f>
        <v>0</v>
      </c>
    </row>
    <row r="396" spans="1:18" x14ac:dyDescent="0.3">
      <c r="A396" s="336" t="s">
        <v>1195</v>
      </c>
      <c r="B396" s="9">
        <f t="shared" si="20"/>
        <v>0</v>
      </c>
      <c r="C396" s="337" t="str">
        <f>IF('Unit Sales'!B404&lt;&gt;"",'Unit Sales'!B404,A396)</f>
        <v>395</v>
      </c>
      <c r="D396" s="9" t="str">
        <f>IF('Unit Sales'!D404&lt;&gt;"",'Unit Sales'!D404,"")</f>
        <v/>
      </c>
      <c r="E396" s="9" t="str">
        <f>IF('Unit Sales'!J404&lt;&gt;"",'Unit Sales'!J404,"")</f>
        <v/>
      </c>
      <c r="F396" s="9" t="str">
        <f>IF('Unit Sales'!G404&lt;&gt;"",'Unit Sales'!G404,"")</f>
        <v/>
      </c>
      <c r="G396" s="9" t="str">
        <f>IF('Unit Sales'!H404&lt;&gt;"",'Unit Sales'!H404,"")</f>
        <v/>
      </c>
      <c r="H396" s="9" t="str">
        <f>IF('Unit Sales'!C404&lt;&gt;"",'Unit Sales'!C404,"")</f>
        <v/>
      </c>
      <c r="I396" s="293" t="str">
        <f>IF('Unit Sales'!M404&lt;&gt;"",'Unit Sales'!M404,"")</f>
        <v/>
      </c>
      <c r="J396" s="9" t="str">
        <f>IF('Unit Sales'!I404&lt;&gt;"",'Unit Sales'!I404,"")</f>
        <v/>
      </c>
      <c r="K396" s="295"/>
      <c r="L396" s="295"/>
      <c r="M396" s="293">
        <f t="shared" si="18"/>
        <v>0</v>
      </c>
      <c r="N396" s="293">
        <f>IFERROR(I396*'Monthly cashflow'!$C$29*1.23,)</f>
        <v>0</v>
      </c>
      <c r="O396" s="293">
        <f>IFERROR(I396*'Monthly cashflow'!$C$30*1.23,)</f>
        <v>0</v>
      </c>
      <c r="P396" s="293">
        <f t="shared" si="19"/>
        <v>0</v>
      </c>
      <c r="Q396" s="294" t="str">
        <f>'Unit Sales'!R404</f>
        <v/>
      </c>
      <c r="R396" s="294">
        <f>'Unit Sales'!N404</f>
        <v>0</v>
      </c>
    </row>
    <row r="397" spans="1:18" x14ac:dyDescent="0.3">
      <c r="A397" s="336" t="s">
        <v>1196</v>
      </c>
      <c r="B397" s="9">
        <f t="shared" si="20"/>
        <v>0</v>
      </c>
      <c r="C397" s="337" t="str">
        <f>IF('Unit Sales'!B405&lt;&gt;"",'Unit Sales'!B405,A397)</f>
        <v>396</v>
      </c>
      <c r="D397" s="9" t="str">
        <f>IF('Unit Sales'!D405&lt;&gt;"",'Unit Sales'!D405,"")</f>
        <v/>
      </c>
      <c r="E397" s="9" t="str">
        <f>IF('Unit Sales'!J405&lt;&gt;"",'Unit Sales'!J405,"")</f>
        <v/>
      </c>
      <c r="F397" s="9" t="str">
        <f>IF('Unit Sales'!G405&lt;&gt;"",'Unit Sales'!G405,"")</f>
        <v/>
      </c>
      <c r="G397" s="9" t="str">
        <f>IF('Unit Sales'!H405&lt;&gt;"",'Unit Sales'!H405,"")</f>
        <v/>
      </c>
      <c r="H397" s="9" t="str">
        <f>IF('Unit Sales'!C405&lt;&gt;"",'Unit Sales'!C405,"")</f>
        <v/>
      </c>
      <c r="I397" s="293" t="str">
        <f>IF('Unit Sales'!M405&lt;&gt;"",'Unit Sales'!M405,"")</f>
        <v/>
      </c>
      <c r="J397" s="9" t="str">
        <f>IF('Unit Sales'!I405&lt;&gt;"",'Unit Sales'!I405,"")</f>
        <v/>
      </c>
      <c r="K397" s="295"/>
      <c r="L397" s="295"/>
      <c r="M397" s="293">
        <f t="shared" si="18"/>
        <v>0</v>
      </c>
      <c r="N397" s="293">
        <f>IFERROR(I397*'Monthly cashflow'!$C$29*1.23,)</f>
        <v>0</v>
      </c>
      <c r="O397" s="293">
        <f>IFERROR(I397*'Monthly cashflow'!$C$30*1.23,)</f>
        <v>0</v>
      </c>
      <c r="P397" s="293">
        <f t="shared" si="19"/>
        <v>0</v>
      </c>
      <c r="Q397" s="294" t="str">
        <f>'Unit Sales'!R405</f>
        <v/>
      </c>
      <c r="R397" s="294">
        <f>'Unit Sales'!N405</f>
        <v>0</v>
      </c>
    </row>
    <row r="398" spans="1:18" x14ac:dyDescent="0.3">
      <c r="A398" s="336" t="s">
        <v>1197</v>
      </c>
      <c r="B398" s="9">
        <f t="shared" si="20"/>
        <v>0</v>
      </c>
      <c r="C398" s="337" t="str">
        <f>IF('Unit Sales'!B406&lt;&gt;"",'Unit Sales'!B406,A398)</f>
        <v>397</v>
      </c>
      <c r="D398" s="9" t="str">
        <f>IF('Unit Sales'!D406&lt;&gt;"",'Unit Sales'!D406,"")</f>
        <v/>
      </c>
      <c r="E398" s="9" t="str">
        <f>IF('Unit Sales'!J406&lt;&gt;"",'Unit Sales'!J406,"")</f>
        <v/>
      </c>
      <c r="F398" s="9" t="str">
        <f>IF('Unit Sales'!G406&lt;&gt;"",'Unit Sales'!G406,"")</f>
        <v/>
      </c>
      <c r="G398" s="9" t="str">
        <f>IF('Unit Sales'!H406&lt;&gt;"",'Unit Sales'!H406,"")</f>
        <v/>
      </c>
      <c r="H398" s="9" t="str">
        <f>IF('Unit Sales'!C406&lt;&gt;"",'Unit Sales'!C406,"")</f>
        <v/>
      </c>
      <c r="I398" s="293" t="str">
        <f>IF('Unit Sales'!M406&lt;&gt;"",'Unit Sales'!M406,"")</f>
        <v/>
      </c>
      <c r="J398" s="9" t="str">
        <f>IF('Unit Sales'!I406&lt;&gt;"",'Unit Sales'!I406,"")</f>
        <v/>
      </c>
      <c r="K398" s="295"/>
      <c r="L398" s="295"/>
      <c r="M398" s="293">
        <f t="shared" si="18"/>
        <v>0</v>
      </c>
      <c r="N398" s="293">
        <f>IFERROR(I398*'Monthly cashflow'!$C$29*1.23,)</f>
        <v>0</v>
      </c>
      <c r="O398" s="293">
        <f>IFERROR(I398*'Monthly cashflow'!$C$30*1.23,)</f>
        <v>0</v>
      </c>
      <c r="P398" s="293">
        <f t="shared" si="19"/>
        <v>0</v>
      </c>
      <c r="Q398" s="294" t="str">
        <f>'Unit Sales'!R406</f>
        <v/>
      </c>
      <c r="R398" s="294">
        <f>'Unit Sales'!N406</f>
        <v>0</v>
      </c>
    </row>
    <row r="399" spans="1:18" x14ac:dyDescent="0.3">
      <c r="A399" s="336" t="s">
        <v>1198</v>
      </c>
      <c r="B399" s="9">
        <f t="shared" si="20"/>
        <v>0</v>
      </c>
      <c r="C399" s="337" t="str">
        <f>IF('Unit Sales'!B407&lt;&gt;"",'Unit Sales'!B407,A399)</f>
        <v>398</v>
      </c>
      <c r="D399" s="9" t="str">
        <f>IF('Unit Sales'!D407&lt;&gt;"",'Unit Sales'!D407,"")</f>
        <v/>
      </c>
      <c r="E399" s="9" t="str">
        <f>IF('Unit Sales'!J407&lt;&gt;"",'Unit Sales'!J407,"")</f>
        <v/>
      </c>
      <c r="F399" s="9" t="str">
        <f>IF('Unit Sales'!G407&lt;&gt;"",'Unit Sales'!G407,"")</f>
        <v/>
      </c>
      <c r="G399" s="9" t="str">
        <f>IF('Unit Sales'!H407&lt;&gt;"",'Unit Sales'!H407,"")</f>
        <v/>
      </c>
      <c r="H399" s="9" t="str">
        <f>IF('Unit Sales'!C407&lt;&gt;"",'Unit Sales'!C407,"")</f>
        <v/>
      </c>
      <c r="I399" s="293" t="str">
        <f>IF('Unit Sales'!M407&lt;&gt;"",'Unit Sales'!M407,"")</f>
        <v/>
      </c>
      <c r="J399" s="9" t="str">
        <f>IF('Unit Sales'!I407&lt;&gt;"",'Unit Sales'!I407,"")</f>
        <v/>
      </c>
      <c r="K399" s="295"/>
      <c r="L399" s="295"/>
      <c r="M399" s="293">
        <f t="shared" si="18"/>
        <v>0</v>
      </c>
      <c r="N399" s="293">
        <f>IFERROR(I399*'Monthly cashflow'!$C$29*1.23,)</f>
        <v>0</v>
      </c>
      <c r="O399" s="293">
        <f>IFERROR(I399*'Monthly cashflow'!$C$30*1.23,)</f>
        <v>0</v>
      </c>
      <c r="P399" s="293">
        <f t="shared" si="19"/>
        <v>0</v>
      </c>
      <c r="Q399" s="294" t="str">
        <f>'Unit Sales'!R407</f>
        <v/>
      </c>
      <c r="R399" s="294">
        <f>'Unit Sales'!N407</f>
        <v>0</v>
      </c>
    </row>
    <row r="400" spans="1:18" x14ac:dyDescent="0.3">
      <c r="A400" s="336" t="s">
        <v>1199</v>
      </c>
      <c r="B400" s="9">
        <f t="shared" si="20"/>
        <v>0</v>
      </c>
      <c r="C400" s="337" t="str">
        <f>IF('Unit Sales'!B408&lt;&gt;"",'Unit Sales'!B408,A400)</f>
        <v>399</v>
      </c>
      <c r="D400" s="9" t="str">
        <f>IF('Unit Sales'!D408&lt;&gt;"",'Unit Sales'!D408,"")</f>
        <v/>
      </c>
      <c r="E400" s="9" t="str">
        <f>IF('Unit Sales'!J408&lt;&gt;"",'Unit Sales'!J408,"")</f>
        <v/>
      </c>
      <c r="F400" s="9" t="str">
        <f>IF('Unit Sales'!G408&lt;&gt;"",'Unit Sales'!G408,"")</f>
        <v/>
      </c>
      <c r="G400" s="9" t="str">
        <f>IF('Unit Sales'!H408&lt;&gt;"",'Unit Sales'!H408,"")</f>
        <v/>
      </c>
      <c r="H400" s="9" t="str">
        <f>IF('Unit Sales'!C408&lt;&gt;"",'Unit Sales'!C408,"")</f>
        <v/>
      </c>
      <c r="I400" s="293" t="str">
        <f>IF('Unit Sales'!M408&lt;&gt;"",'Unit Sales'!M408,"")</f>
        <v/>
      </c>
      <c r="J400" s="9" t="str">
        <f>IF('Unit Sales'!I408&lt;&gt;"",'Unit Sales'!I408,"")</f>
        <v/>
      </c>
      <c r="K400" s="295"/>
      <c r="L400" s="295"/>
      <c r="M400" s="293">
        <f t="shared" si="18"/>
        <v>0</v>
      </c>
      <c r="N400" s="293">
        <f>IFERROR(I400*'Monthly cashflow'!$C$29*1.23,)</f>
        <v>0</v>
      </c>
      <c r="O400" s="293">
        <f>IFERROR(I400*'Monthly cashflow'!$C$30*1.23,)</f>
        <v>0</v>
      </c>
      <c r="P400" s="293">
        <f t="shared" si="19"/>
        <v>0</v>
      </c>
      <c r="Q400" s="294" t="str">
        <f>'Unit Sales'!R408</f>
        <v/>
      </c>
      <c r="R400" s="294">
        <f>'Unit Sales'!N408</f>
        <v>0</v>
      </c>
    </row>
    <row r="401" spans="1:18" x14ac:dyDescent="0.3">
      <c r="A401" s="336" t="s">
        <v>1200</v>
      </c>
      <c r="B401" s="9">
        <f t="shared" si="20"/>
        <v>0</v>
      </c>
      <c r="C401" s="337" t="str">
        <f>IF('Unit Sales'!B409&lt;&gt;"",'Unit Sales'!B409,A401)</f>
        <v>400</v>
      </c>
      <c r="D401" s="9" t="str">
        <f>IF('Unit Sales'!D409&lt;&gt;"",'Unit Sales'!D409,"")</f>
        <v/>
      </c>
      <c r="E401" s="9" t="str">
        <f>IF('Unit Sales'!J409&lt;&gt;"",'Unit Sales'!J409,"")</f>
        <v/>
      </c>
      <c r="F401" s="9" t="str">
        <f>IF('Unit Sales'!G409&lt;&gt;"",'Unit Sales'!G409,"")</f>
        <v/>
      </c>
      <c r="G401" s="9" t="str">
        <f>IF('Unit Sales'!H409&lt;&gt;"",'Unit Sales'!H409,"")</f>
        <v/>
      </c>
      <c r="H401" s="9" t="str">
        <f>IF('Unit Sales'!C409&lt;&gt;"",'Unit Sales'!C409,"")</f>
        <v/>
      </c>
      <c r="I401" s="293" t="str">
        <f>IF('Unit Sales'!M409&lt;&gt;"",'Unit Sales'!M409,"")</f>
        <v/>
      </c>
      <c r="J401" s="9" t="str">
        <f>IF('Unit Sales'!I409&lt;&gt;"",'Unit Sales'!I409,"")</f>
        <v/>
      </c>
      <c r="K401" s="295"/>
      <c r="L401" s="295"/>
      <c r="M401" s="293">
        <f t="shared" si="18"/>
        <v>0</v>
      </c>
      <c r="N401" s="293">
        <f>IFERROR(I401*'Monthly cashflow'!$C$29*1.23,)</f>
        <v>0</v>
      </c>
      <c r="O401" s="293">
        <f>IFERROR(I401*'Monthly cashflow'!$C$30*1.23,)</f>
        <v>0</v>
      </c>
      <c r="P401" s="293">
        <f t="shared" si="19"/>
        <v>0</v>
      </c>
      <c r="Q401" s="294" t="str">
        <f>'Unit Sales'!R409</f>
        <v/>
      </c>
      <c r="R401" s="294">
        <f>'Unit Sales'!N409</f>
        <v>0</v>
      </c>
    </row>
    <row r="402" spans="1:18" x14ac:dyDescent="0.3">
      <c r="A402" s="336" t="s">
        <v>1201</v>
      </c>
      <c r="B402" s="9">
        <f t="shared" si="20"/>
        <v>0</v>
      </c>
      <c r="C402" s="337" t="str">
        <f>IF('Unit Sales'!B410&lt;&gt;"",'Unit Sales'!B410,A402)</f>
        <v>401</v>
      </c>
      <c r="D402" s="9" t="str">
        <f>IF('Unit Sales'!D410&lt;&gt;"",'Unit Sales'!D410,"")</f>
        <v/>
      </c>
      <c r="E402" s="9" t="str">
        <f>IF('Unit Sales'!J410&lt;&gt;"",'Unit Sales'!J410,"")</f>
        <v/>
      </c>
      <c r="F402" s="9" t="str">
        <f>IF('Unit Sales'!G410&lt;&gt;"",'Unit Sales'!G410,"")</f>
        <v/>
      </c>
      <c r="G402" s="9" t="str">
        <f>IF('Unit Sales'!H410&lt;&gt;"",'Unit Sales'!H410,"")</f>
        <v/>
      </c>
      <c r="H402" s="9" t="str">
        <f>IF('Unit Sales'!C410&lt;&gt;"",'Unit Sales'!C410,"")</f>
        <v/>
      </c>
      <c r="I402" s="293" t="str">
        <f>IF('Unit Sales'!M410&lt;&gt;"",'Unit Sales'!M410,"")</f>
        <v/>
      </c>
      <c r="J402" s="9" t="str">
        <f>IF('Unit Sales'!I410&lt;&gt;"",'Unit Sales'!I410,"")</f>
        <v/>
      </c>
      <c r="K402" s="295"/>
      <c r="L402" s="295"/>
      <c r="M402" s="293">
        <f t="shared" si="18"/>
        <v>0</v>
      </c>
      <c r="N402" s="293">
        <f>IFERROR(I402*'Monthly cashflow'!$C$29*1.23,)</f>
        <v>0</v>
      </c>
      <c r="O402" s="293">
        <f>IFERROR(I402*'Monthly cashflow'!$C$30*1.23,)</f>
        <v>0</v>
      </c>
      <c r="P402" s="293">
        <f t="shared" si="19"/>
        <v>0</v>
      </c>
      <c r="Q402" s="294" t="str">
        <f>'Unit Sales'!R410</f>
        <v/>
      </c>
      <c r="R402" s="294">
        <f>'Unit Sales'!N410</f>
        <v>0</v>
      </c>
    </row>
    <row r="403" spans="1:18" x14ac:dyDescent="0.3">
      <c r="A403" s="336" t="s">
        <v>1202</v>
      </c>
      <c r="B403" s="9">
        <f t="shared" si="20"/>
        <v>0</v>
      </c>
      <c r="C403" s="337" t="str">
        <f>IF('Unit Sales'!B411&lt;&gt;"",'Unit Sales'!B411,A403)</f>
        <v>402</v>
      </c>
      <c r="D403" s="9" t="str">
        <f>IF('Unit Sales'!D411&lt;&gt;"",'Unit Sales'!D411,"")</f>
        <v/>
      </c>
      <c r="E403" s="9" t="str">
        <f>IF('Unit Sales'!J411&lt;&gt;"",'Unit Sales'!J411,"")</f>
        <v/>
      </c>
      <c r="F403" s="9" t="str">
        <f>IF('Unit Sales'!G411&lt;&gt;"",'Unit Sales'!G411,"")</f>
        <v/>
      </c>
      <c r="G403" s="9" t="str">
        <f>IF('Unit Sales'!H411&lt;&gt;"",'Unit Sales'!H411,"")</f>
        <v/>
      </c>
      <c r="H403" s="9" t="str">
        <f>IF('Unit Sales'!C411&lt;&gt;"",'Unit Sales'!C411,"")</f>
        <v/>
      </c>
      <c r="I403" s="293" t="str">
        <f>IF('Unit Sales'!M411&lt;&gt;"",'Unit Sales'!M411,"")</f>
        <v/>
      </c>
      <c r="J403" s="9" t="str">
        <f>IF('Unit Sales'!I411&lt;&gt;"",'Unit Sales'!I411,"")</f>
        <v/>
      </c>
      <c r="K403" s="295"/>
      <c r="L403" s="295"/>
      <c r="M403" s="293">
        <f t="shared" si="18"/>
        <v>0</v>
      </c>
      <c r="N403" s="293">
        <f>IFERROR(I403*'Monthly cashflow'!$C$29*1.23,)</f>
        <v>0</v>
      </c>
      <c r="O403" s="293">
        <f>IFERROR(I403*'Monthly cashflow'!$C$30*1.23,)</f>
        <v>0</v>
      </c>
      <c r="P403" s="293">
        <f t="shared" si="19"/>
        <v>0</v>
      </c>
      <c r="Q403" s="294" t="str">
        <f>'Unit Sales'!R411</f>
        <v/>
      </c>
      <c r="R403" s="294">
        <f>'Unit Sales'!N411</f>
        <v>0</v>
      </c>
    </row>
    <row r="404" spans="1:18" x14ac:dyDescent="0.3">
      <c r="A404" s="336" t="s">
        <v>1203</v>
      </c>
      <c r="B404" s="9">
        <f t="shared" si="20"/>
        <v>0</v>
      </c>
      <c r="C404" s="337" t="str">
        <f>IF('Unit Sales'!B412&lt;&gt;"",'Unit Sales'!B412,A404)</f>
        <v>403</v>
      </c>
      <c r="D404" s="9" t="str">
        <f>IF('Unit Sales'!D412&lt;&gt;"",'Unit Sales'!D412,"")</f>
        <v/>
      </c>
      <c r="E404" s="9" t="str">
        <f>IF('Unit Sales'!J412&lt;&gt;"",'Unit Sales'!J412,"")</f>
        <v/>
      </c>
      <c r="F404" s="9" t="str">
        <f>IF('Unit Sales'!G412&lt;&gt;"",'Unit Sales'!G412,"")</f>
        <v/>
      </c>
      <c r="G404" s="9" t="str">
        <f>IF('Unit Sales'!H412&lt;&gt;"",'Unit Sales'!H412,"")</f>
        <v/>
      </c>
      <c r="H404" s="9" t="str">
        <f>IF('Unit Sales'!C412&lt;&gt;"",'Unit Sales'!C412,"")</f>
        <v/>
      </c>
      <c r="I404" s="293" t="str">
        <f>IF('Unit Sales'!M412&lt;&gt;"",'Unit Sales'!M412,"")</f>
        <v/>
      </c>
      <c r="J404" s="9" t="str">
        <f>IF('Unit Sales'!I412&lt;&gt;"",'Unit Sales'!I412,"")</f>
        <v/>
      </c>
      <c r="K404" s="295"/>
      <c r="L404" s="295"/>
      <c r="M404" s="293">
        <f t="shared" si="18"/>
        <v>0</v>
      </c>
      <c r="N404" s="293">
        <f>IFERROR(I404*'Monthly cashflow'!$C$29*1.23,)</f>
        <v>0</v>
      </c>
      <c r="O404" s="293">
        <f>IFERROR(I404*'Monthly cashflow'!$C$30*1.23,)</f>
        <v>0</v>
      </c>
      <c r="P404" s="293">
        <f t="shared" si="19"/>
        <v>0</v>
      </c>
      <c r="Q404" s="294" t="str">
        <f>'Unit Sales'!R412</f>
        <v/>
      </c>
      <c r="R404" s="294">
        <f>'Unit Sales'!N412</f>
        <v>0</v>
      </c>
    </row>
    <row r="405" spans="1:18" x14ac:dyDescent="0.3">
      <c r="A405" s="336" t="s">
        <v>1204</v>
      </c>
      <c r="B405" s="9">
        <f t="shared" si="20"/>
        <v>0</v>
      </c>
      <c r="C405" s="337" t="str">
        <f>IF('Unit Sales'!B413&lt;&gt;"",'Unit Sales'!B413,A405)</f>
        <v>404</v>
      </c>
      <c r="D405" s="9" t="str">
        <f>IF('Unit Sales'!D413&lt;&gt;"",'Unit Sales'!D413,"")</f>
        <v/>
      </c>
      <c r="E405" s="9" t="str">
        <f>IF('Unit Sales'!J413&lt;&gt;"",'Unit Sales'!J413,"")</f>
        <v/>
      </c>
      <c r="F405" s="9" t="str">
        <f>IF('Unit Sales'!G413&lt;&gt;"",'Unit Sales'!G413,"")</f>
        <v/>
      </c>
      <c r="G405" s="9" t="str">
        <f>IF('Unit Sales'!H413&lt;&gt;"",'Unit Sales'!H413,"")</f>
        <v/>
      </c>
      <c r="H405" s="9" t="str">
        <f>IF('Unit Sales'!C413&lt;&gt;"",'Unit Sales'!C413,"")</f>
        <v/>
      </c>
      <c r="I405" s="293" t="str">
        <f>IF('Unit Sales'!M413&lt;&gt;"",'Unit Sales'!M413,"")</f>
        <v/>
      </c>
      <c r="J405" s="9" t="str">
        <f>IF('Unit Sales'!I413&lt;&gt;"",'Unit Sales'!I413,"")</f>
        <v/>
      </c>
      <c r="K405" s="295"/>
      <c r="L405" s="295"/>
      <c r="M405" s="293">
        <f t="shared" si="18"/>
        <v>0</v>
      </c>
      <c r="N405" s="293">
        <f>IFERROR(I405*'Monthly cashflow'!$C$29*1.23,)</f>
        <v>0</v>
      </c>
      <c r="O405" s="293">
        <f>IFERROR(I405*'Monthly cashflow'!$C$30*1.23,)</f>
        <v>0</v>
      </c>
      <c r="P405" s="293">
        <f t="shared" si="19"/>
        <v>0</v>
      </c>
      <c r="Q405" s="294" t="str">
        <f>'Unit Sales'!R413</f>
        <v/>
      </c>
      <c r="R405" s="294">
        <f>'Unit Sales'!N413</f>
        <v>0</v>
      </c>
    </row>
    <row r="406" spans="1:18" x14ac:dyDescent="0.3">
      <c r="A406" s="336" t="s">
        <v>1205</v>
      </c>
      <c r="B406" s="9">
        <f t="shared" si="20"/>
        <v>0</v>
      </c>
      <c r="C406" s="337" t="str">
        <f>IF('Unit Sales'!B414&lt;&gt;"",'Unit Sales'!B414,A406)</f>
        <v>405</v>
      </c>
      <c r="D406" s="9" t="str">
        <f>IF('Unit Sales'!D414&lt;&gt;"",'Unit Sales'!D414,"")</f>
        <v/>
      </c>
      <c r="E406" s="9" t="str">
        <f>IF('Unit Sales'!J414&lt;&gt;"",'Unit Sales'!J414,"")</f>
        <v/>
      </c>
      <c r="F406" s="9" t="str">
        <f>IF('Unit Sales'!G414&lt;&gt;"",'Unit Sales'!G414,"")</f>
        <v/>
      </c>
      <c r="G406" s="9" t="str">
        <f>IF('Unit Sales'!H414&lt;&gt;"",'Unit Sales'!H414,"")</f>
        <v/>
      </c>
      <c r="H406" s="9" t="str">
        <f>IF('Unit Sales'!C414&lt;&gt;"",'Unit Sales'!C414,"")</f>
        <v/>
      </c>
      <c r="I406" s="293" t="str">
        <f>IF('Unit Sales'!M414&lt;&gt;"",'Unit Sales'!M414,"")</f>
        <v/>
      </c>
      <c r="J406" s="9" t="str">
        <f>IF('Unit Sales'!I414&lt;&gt;"",'Unit Sales'!I414,"")</f>
        <v/>
      </c>
      <c r="K406" s="295"/>
      <c r="L406" s="295"/>
      <c r="M406" s="293">
        <f t="shared" si="18"/>
        <v>0</v>
      </c>
      <c r="N406" s="293">
        <f>IFERROR(I406*'Monthly cashflow'!$C$29*1.23,)</f>
        <v>0</v>
      </c>
      <c r="O406" s="293">
        <f>IFERROR(I406*'Monthly cashflow'!$C$30*1.23,)</f>
        <v>0</v>
      </c>
      <c r="P406" s="293">
        <f t="shared" si="19"/>
        <v>0</v>
      </c>
      <c r="Q406" s="294" t="str">
        <f>'Unit Sales'!R414</f>
        <v/>
      </c>
      <c r="R406" s="294">
        <f>'Unit Sales'!N414</f>
        <v>0</v>
      </c>
    </row>
    <row r="407" spans="1:18" x14ac:dyDescent="0.3">
      <c r="A407" s="336" t="s">
        <v>1206</v>
      </c>
      <c r="B407" s="9">
        <f t="shared" si="20"/>
        <v>0</v>
      </c>
      <c r="C407" s="337" t="str">
        <f>IF('Unit Sales'!B415&lt;&gt;"",'Unit Sales'!B415,A407)</f>
        <v>406</v>
      </c>
      <c r="D407" s="9" t="str">
        <f>IF('Unit Sales'!D415&lt;&gt;"",'Unit Sales'!D415,"")</f>
        <v/>
      </c>
      <c r="E407" s="9" t="str">
        <f>IF('Unit Sales'!J415&lt;&gt;"",'Unit Sales'!J415,"")</f>
        <v/>
      </c>
      <c r="F407" s="9" t="str">
        <f>IF('Unit Sales'!G415&lt;&gt;"",'Unit Sales'!G415,"")</f>
        <v/>
      </c>
      <c r="G407" s="9" t="str">
        <f>IF('Unit Sales'!H415&lt;&gt;"",'Unit Sales'!H415,"")</f>
        <v/>
      </c>
      <c r="H407" s="9" t="str">
        <f>IF('Unit Sales'!C415&lt;&gt;"",'Unit Sales'!C415,"")</f>
        <v/>
      </c>
      <c r="I407" s="293" t="str">
        <f>IF('Unit Sales'!M415&lt;&gt;"",'Unit Sales'!M415,"")</f>
        <v/>
      </c>
      <c r="J407" s="9" t="str">
        <f>IF('Unit Sales'!I415&lt;&gt;"",'Unit Sales'!I415,"")</f>
        <v/>
      </c>
      <c r="K407" s="295"/>
      <c r="L407" s="295"/>
      <c r="M407" s="293">
        <f t="shared" si="18"/>
        <v>0</v>
      </c>
      <c r="N407" s="293">
        <f>IFERROR(I407*'Monthly cashflow'!$C$29*1.23,)</f>
        <v>0</v>
      </c>
      <c r="O407" s="293">
        <f>IFERROR(I407*'Monthly cashflow'!$C$30*1.23,)</f>
        <v>0</v>
      </c>
      <c r="P407" s="293">
        <f t="shared" si="19"/>
        <v>0</v>
      </c>
      <c r="Q407" s="294" t="str">
        <f>'Unit Sales'!R415</f>
        <v/>
      </c>
      <c r="R407" s="294">
        <f>'Unit Sales'!N415</f>
        <v>0</v>
      </c>
    </row>
    <row r="408" spans="1:18" x14ac:dyDescent="0.3">
      <c r="A408" s="336" t="s">
        <v>1207</v>
      </c>
      <c r="B408" s="9">
        <f t="shared" si="20"/>
        <v>0</v>
      </c>
      <c r="C408" s="337" t="str">
        <f>IF('Unit Sales'!B416&lt;&gt;"",'Unit Sales'!B416,A408)</f>
        <v>407</v>
      </c>
      <c r="D408" s="9" t="str">
        <f>IF('Unit Sales'!D416&lt;&gt;"",'Unit Sales'!D416,"")</f>
        <v/>
      </c>
      <c r="E408" s="9" t="str">
        <f>IF('Unit Sales'!J416&lt;&gt;"",'Unit Sales'!J416,"")</f>
        <v/>
      </c>
      <c r="F408" s="9" t="str">
        <f>IF('Unit Sales'!G416&lt;&gt;"",'Unit Sales'!G416,"")</f>
        <v/>
      </c>
      <c r="G408" s="9" t="str">
        <f>IF('Unit Sales'!H416&lt;&gt;"",'Unit Sales'!H416,"")</f>
        <v/>
      </c>
      <c r="H408" s="9" t="str">
        <f>IF('Unit Sales'!C416&lt;&gt;"",'Unit Sales'!C416,"")</f>
        <v/>
      </c>
      <c r="I408" s="293" t="str">
        <f>IF('Unit Sales'!M416&lt;&gt;"",'Unit Sales'!M416,"")</f>
        <v/>
      </c>
      <c r="J408" s="9" t="str">
        <f>IF('Unit Sales'!I416&lt;&gt;"",'Unit Sales'!I416,"")</f>
        <v/>
      </c>
      <c r="K408" s="295"/>
      <c r="L408" s="295"/>
      <c r="M408" s="293">
        <f t="shared" si="18"/>
        <v>0</v>
      </c>
      <c r="N408" s="293">
        <f>IFERROR(I408*'Monthly cashflow'!$C$29*1.23,)</f>
        <v>0</v>
      </c>
      <c r="O408" s="293">
        <f>IFERROR(I408*'Monthly cashflow'!$C$30*1.23,)</f>
        <v>0</v>
      </c>
      <c r="P408" s="293">
        <f t="shared" si="19"/>
        <v>0</v>
      </c>
      <c r="Q408" s="294" t="str">
        <f>'Unit Sales'!R416</f>
        <v/>
      </c>
      <c r="R408" s="294">
        <f>'Unit Sales'!N416</f>
        <v>0</v>
      </c>
    </row>
    <row r="409" spans="1:18" x14ac:dyDescent="0.3">
      <c r="A409" s="336" t="s">
        <v>1208</v>
      </c>
      <c r="B409" s="9">
        <f t="shared" si="20"/>
        <v>0</v>
      </c>
      <c r="C409" s="337" t="str">
        <f>IF('Unit Sales'!B417&lt;&gt;"",'Unit Sales'!B417,A409)</f>
        <v>408</v>
      </c>
      <c r="D409" s="9" t="str">
        <f>IF('Unit Sales'!D417&lt;&gt;"",'Unit Sales'!D417,"")</f>
        <v/>
      </c>
      <c r="E409" s="9" t="str">
        <f>IF('Unit Sales'!J417&lt;&gt;"",'Unit Sales'!J417,"")</f>
        <v/>
      </c>
      <c r="F409" s="9" t="str">
        <f>IF('Unit Sales'!G417&lt;&gt;"",'Unit Sales'!G417,"")</f>
        <v/>
      </c>
      <c r="G409" s="9" t="str">
        <f>IF('Unit Sales'!H417&lt;&gt;"",'Unit Sales'!H417,"")</f>
        <v/>
      </c>
      <c r="H409" s="9" t="str">
        <f>IF('Unit Sales'!C417&lt;&gt;"",'Unit Sales'!C417,"")</f>
        <v/>
      </c>
      <c r="I409" s="293" t="str">
        <f>IF('Unit Sales'!M417&lt;&gt;"",'Unit Sales'!M417,"")</f>
        <v/>
      </c>
      <c r="J409" s="9" t="str">
        <f>IF('Unit Sales'!I417&lt;&gt;"",'Unit Sales'!I417,"")</f>
        <v/>
      </c>
      <c r="K409" s="295"/>
      <c r="L409" s="295"/>
      <c r="M409" s="293">
        <f t="shared" si="18"/>
        <v>0</v>
      </c>
      <c r="N409" s="293">
        <f>IFERROR(I409*'Monthly cashflow'!$C$29*1.23,)</f>
        <v>0</v>
      </c>
      <c r="O409" s="293">
        <f>IFERROR(I409*'Monthly cashflow'!$C$30*1.23,)</f>
        <v>0</v>
      </c>
      <c r="P409" s="293">
        <f t="shared" si="19"/>
        <v>0</v>
      </c>
      <c r="Q409" s="294" t="str">
        <f>'Unit Sales'!R417</f>
        <v/>
      </c>
      <c r="R409" s="294">
        <f>'Unit Sales'!N417</f>
        <v>0</v>
      </c>
    </row>
    <row r="410" spans="1:18" x14ac:dyDescent="0.3">
      <c r="A410" s="336" t="s">
        <v>1209</v>
      </c>
      <c r="B410" s="9">
        <f t="shared" si="20"/>
        <v>0</v>
      </c>
      <c r="C410" s="337" t="str">
        <f>IF('Unit Sales'!B418&lt;&gt;"",'Unit Sales'!B418,A410)</f>
        <v>409</v>
      </c>
      <c r="D410" s="9" t="str">
        <f>IF('Unit Sales'!D418&lt;&gt;"",'Unit Sales'!D418,"")</f>
        <v/>
      </c>
      <c r="E410" s="9" t="str">
        <f>IF('Unit Sales'!J418&lt;&gt;"",'Unit Sales'!J418,"")</f>
        <v/>
      </c>
      <c r="F410" s="9" t="str">
        <f>IF('Unit Sales'!G418&lt;&gt;"",'Unit Sales'!G418,"")</f>
        <v/>
      </c>
      <c r="G410" s="9" t="str">
        <f>IF('Unit Sales'!H418&lt;&gt;"",'Unit Sales'!H418,"")</f>
        <v/>
      </c>
      <c r="H410" s="9" t="str">
        <f>IF('Unit Sales'!C418&lt;&gt;"",'Unit Sales'!C418,"")</f>
        <v/>
      </c>
      <c r="I410" s="293" t="str">
        <f>IF('Unit Sales'!M418&lt;&gt;"",'Unit Sales'!M418,"")</f>
        <v/>
      </c>
      <c r="J410" s="9" t="str">
        <f>IF('Unit Sales'!I418&lt;&gt;"",'Unit Sales'!I418,"")</f>
        <v/>
      </c>
      <c r="K410" s="295"/>
      <c r="L410" s="295"/>
      <c r="M410" s="293">
        <f t="shared" si="18"/>
        <v>0</v>
      </c>
      <c r="N410" s="293">
        <f>IFERROR(I410*'Monthly cashflow'!$C$29*1.23,)</f>
        <v>0</v>
      </c>
      <c r="O410" s="293">
        <f>IFERROR(I410*'Monthly cashflow'!$C$30*1.23,)</f>
        <v>0</v>
      </c>
      <c r="P410" s="293">
        <f t="shared" si="19"/>
        <v>0</v>
      </c>
      <c r="Q410" s="294" t="str">
        <f>'Unit Sales'!R418</f>
        <v/>
      </c>
      <c r="R410" s="294">
        <f>'Unit Sales'!N418</f>
        <v>0</v>
      </c>
    </row>
    <row r="411" spans="1:18" x14ac:dyDescent="0.3">
      <c r="A411" s="336" t="s">
        <v>1210</v>
      </c>
      <c r="B411" s="9">
        <f t="shared" si="20"/>
        <v>0</v>
      </c>
      <c r="C411" s="337" t="str">
        <f>IF('Unit Sales'!B419&lt;&gt;"",'Unit Sales'!B419,A411)</f>
        <v>410</v>
      </c>
      <c r="D411" s="9" t="str">
        <f>IF('Unit Sales'!D419&lt;&gt;"",'Unit Sales'!D419,"")</f>
        <v/>
      </c>
      <c r="E411" s="9" t="str">
        <f>IF('Unit Sales'!J419&lt;&gt;"",'Unit Sales'!J419,"")</f>
        <v/>
      </c>
      <c r="F411" s="9" t="str">
        <f>IF('Unit Sales'!G419&lt;&gt;"",'Unit Sales'!G419,"")</f>
        <v/>
      </c>
      <c r="G411" s="9" t="str">
        <f>IF('Unit Sales'!H419&lt;&gt;"",'Unit Sales'!H419,"")</f>
        <v/>
      </c>
      <c r="H411" s="9" t="str">
        <f>IF('Unit Sales'!C419&lt;&gt;"",'Unit Sales'!C419,"")</f>
        <v/>
      </c>
      <c r="I411" s="293" t="str">
        <f>IF('Unit Sales'!M419&lt;&gt;"",'Unit Sales'!M419,"")</f>
        <v/>
      </c>
      <c r="J411" s="9" t="str">
        <f>IF('Unit Sales'!I419&lt;&gt;"",'Unit Sales'!I419,"")</f>
        <v/>
      </c>
      <c r="K411" s="295"/>
      <c r="L411" s="295"/>
      <c r="M411" s="293">
        <f t="shared" si="18"/>
        <v>0</v>
      </c>
      <c r="N411" s="293">
        <f>IFERROR(I411*'Monthly cashflow'!$C$29*1.23,)</f>
        <v>0</v>
      </c>
      <c r="O411" s="293">
        <f>IFERROR(I411*'Monthly cashflow'!$C$30*1.23,)</f>
        <v>0</v>
      </c>
      <c r="P411" s="293">
        <f t="shared" si="19"/>
        <v>0</v>
      </c>
      <c r="Q411" s="294" t="str">
        <f>'Unit Sales'!R419</f>
        <v/>
      </c>
      <c r="R411" s="294">
        <f>'Unit Sales'!N419</f>
        <v>0</v>
      </c>
    </row>
    <row r="412" spans="1:18" x14ac:dyDescent="0.3">
      <c r="A412" s="336" t="s">
        <v>1211</v>
      </c>
      <c r="B412" s="9">
        <f t="shared" si="20"/>
        <v>0</v>
      </c>
      <c r="C412" s="337" t="str">
        <f>IF('Unit Sales'!B420&lt;&gt;"",'Unit Sales'!B420,A412)</f>
        <v>411</v>
      </c>
      <c r="D412" s="9" t="str">
        <f>IF('Unit Sales'!D420&lt;&gt;"",'Unit Sales'!D420,"")</f>
        <v/>
      </c>
      <c r="E412" s="9" t="str">
        <f>IF('Unit Sales'!J420&lt;&gt;"",'Unit Sales'!J420,"")</f>
        <v/>
      </c>
      <c r="F412" s="9" t="str">
        <f>IF('Unit Sales'!G420&lt;&gt;"",'Unit Sales'!G420,"")</f>
        <v/>
      </c>
      <c r="G412" s="9" t="str">
        <f>IF('Unit Sales'!H420&lt;&gt;"",'Unit Sales'!H420,"")</f>
        <v/>
      </c>
      <c r="H412" s="9" t="str">
        <f>IF('Unit Sales'!C420&lt;&gt;"",'Unit Sales'!C420,"")</f>
        <v/>
      </c>
      <c r="I412" s="293" t="str">
        <f>IF('Unit Sales'!M420&lt;&gt;"",'Unit Sales'!M420,"")</f>
        <v/>
      </c>
      <c r="J412" s="9" t="str">
        <f>IF('Unit Sales'!I420&lt;&gt;"",'Unit Sales'!I420,"")</f>
        <v/>
      </c>
      <c r="K412" s="295"/>
      <c r="L412" s="295"/>
      <c r="M412" s="293">
        <f t="shared" si="18"/>
        <v>0</v>
      </c>
      <c r="N412" s="293">
        <f>IFERROR(I412*'Monthly cashflow'!$C$29*1.23,)</f>
        <v>0</v>
      </c>
      <c r="O412" s="293">
        <f>IFERROR(I412*'Monthly cashflow'!$C$30*1.23,)</f>
        <v>0</v>
      </c>
      <c r="P412" s="293">
        <f t="shared" si="19"/>
        <v>0</v>
      </c>
      <c r="Q412" s="294" t="str">
        <f>'Unit Sales'!R420</f>
        <v/>
      </c>
      <c r="R412" s="294">
        <f>'Unit Sales'!N420</f>
        <v>0</v>
      </c>
    </row>
    <row r="413" spans="1:18" x14ac:dyDescent="0.3">
      <c r="A413" s="336" t="s">
        <v>1212</v>
      </c>
      <c r="B413" s="9">
        <f t="shared" si="20"/>
        <v>0</v>
      </c>
      <c r="C413" s="337" t="str">
        <f>IF('Unit Sales'!B421&lt;&gt;"",'Unit Sales'!B421,A413)</f>
        <v>412</v>
      </c>
      <c r="D413" s="9" t="str">
        <f>IF('Unit Sales'!D421&lt;&gt;"",'Unit Sales'!D421,"")</f>
        <v/>
      </c>
      <c r="E413" s="9" t="str">
        <f>IF('Unit Sales'!J421&lt;&gt;"",'Unit Sales'!J421,"")</f>
        <v/>
      </c>
      <c r="F413" s="9" t="str">
        <f>IF('Unit Sales'!G421&lt;&gt;"",'Unit Sales'!G421,"")</f>
        <v/>
      </c>
      <c r="G413" s="9" t="str">
        <f>IF('Unit Sales'!H421&lt;&gt;"",'Unit Sales'!H421,"")</f>
        <v/>
      </c>
      <c r="H413" s="9" t="str">
        <f>IF('Unit Sales'!C421&lt;&gt;"",'Unit Sales'!C421,"")</f>
        <v/>
      </c>
      <c r="I413" s="293" t="str">
        <f>IF('Unit Sales'!M421&lt;&gt;"",'Unit Sales'!M421,"")</f>
        <v/>
      </c>
      <c r="J413" s="9" t="str">
        <f>IF('Unit Sales'!I421&lt;&gt;"",'Unit Sales'!I421,"")</f>
        <v/>
      </c>
      <c r="K413" s="295"/>
      <c r="L413" s="295"/>
      <c r="M413" s="293">
        <f t="shared" si="18"/>
        <v>0</v>
      </c>
      <c r="N413" s="293">
        <f>IFERROR(I413*'Monthly cashflow'!$C$29*1.23,)</f>
        <v>0</v>
      </c>
      <c r="O413" s="293">
        <f>IFERROR(I413*'Monthly cashflow'!$C$30*1.23,)</f>
        <v>0</v>
      </c>
      <c r="P413" s="293">
        <f t="shared" si="19"/>
        <v>0</v>
      </c>
      <c r="Q413" s="294" t="str">
        <f>'Unit Sales'!R421</f>
        <v/>
      </c>
      <c r="R413" s="294">
        <f>'Unit Sales'!N421</f>
        <v>0</v>
      </c>
    </row>
    <row r="414" spans="1:18" x14ac:dyDescent="0.3">
      <c r="A414" s="336" t="s">
        <v>1213</v>
      </c>
      <c r="B414" s="9">
        <f t="shared" si="20"/>
        <v>0</v>
      </c>
      <c r="C414" s="337" t="str">
        <f>IF('Unit Sales'!B422&lt;&gt;"",'Unit Sales'!B422,A414)</f>
        <v>413</v>
      </c>
      <c r="D414" s="9" t="str">
        <f>IF('Unit Sales'!D422&lt;&gt;"",'Unit Sales'!D422,"")</f>
        <v/>
      </c>
      <c r="E414" s="9" t="str">
        <f>IF('Unit Sales'!J422&lt;&gt;"",'Unit Sales'!J422,"")</f>
        <v/>
      </c>
      <c r="F414" s="9" t="str">
        <f>IF('Unit Sales'!G422&lt;&gt;"",'Unit Sales'!G422,"")</f>
        <v/>
      </c>
      <c r="G414" s="9" t="str">
        <f>IF('Unit Sales'!H422&lt;&gt;"",'Unit Sales'!H422,"")</f>
        <v/>
      </c>
      <c r="H414" s="9" t="str">
        <f>IF('Unit Sales'!C422&lt;&gt;"",'Unit Sales'!C422,"")</f>
        <v/>
      </c>
      <c r="I414" s="293" t="str">
        <f>IF('Unit Sales'!M422&lt;&gt;"",'Unit Sales'!M422,"")</f>
        <v/>
      </c>
      <c r="J414" s="9" t="str">
        <f>IF('Unit Sales'!I422&lt;&gt;"",'Unit Sales'!I422,"")</f>
        <v/>
      </c>
      <c r="K414" s="295"/>
      <c r="L414" s="295"/>
      <c r="M414" s="293">
        <f t="shared" si="18"/>
        <v>0</v>
      </c>
      <c r="N414" s="293">
        <f>IFERROR(I414*'Monthly cashflow'!$C$29*1.23,)</f>
        <v>0</v>
      </c>
      <c r="O414" s="293">
        <f>IFERROR(I414*'Monthly cashflow'!$C$30*1.23,)</f>
        <v>0</v>
      </c>
      <c r="P414" s="293">
        <f t="shared" si="19"/>
        <v>0</v>
      </c>
      <c r="Q414" s="294" t="str">
        <f>'Unit Sales'!R422</f>
        <v/>
      </c>
      <c r="R414" s="294">
        <f>'Unit Sales'!N422</f>
        <v>0</v>
      </c>
    </row>
    <row r="415" spans="1:18" x14ac:dyDescent="0.3">
      <c r="A415" s="336" t="s">
        <v>1214</v>
      </c>
      <c r="B415" s="9">
        <f t="shared" si="20"/>
        <v>0</v>
      </c>
      <c r="C415" s="337" t="str">
        <f>IF('Unit Sales'!B423&lt;&gt;"",'Unit Sales'!B423,A415)</f>
        <v>414</v>
      </c>
      <c r="D415" s="9" t="str">
        <f>IF('Unit Sales'!D423&lt;&gt;"",'Unit Sales'!D423,"")</f>
        <v/>
      </c>
      <c r="E415" s="9" t="str">
        <f>IF('Unit Sales'!J423&lt;&gt;"",'Unit Sales'!J423,"")</f>
        <v/>
      </c>
      <c r="F415" s="9" t="str">
        <f>IF('Unit Sales'!G423&lt;&gt;"",'Unit Sales'!G423,"")</f>
        <v/>
      </c>
      <c r="G415" s="9" t="str">
        <f>IF('Unit Sales'!H423&lt;&gt;"",'Unit Sales'!H423,"")</f>
        <v/>
      </c>
      <c r="H415" s="9" t="str">
        <f>IF('Unit Sales'!C423&lt;&gt;"",'Unit Sales'!C423,"")</f>
        <v/>
      </c>
      <c r="I415" s="293" t="str">
        <f>IF('Unit Sales'!M423&lt;&gt;"",'Unit Sales'!M423,"")</f>
        <v/>
      </c>
      <c r="J415" s="9" t="str">
        <f>IF('Unit Sales'!I423&lt;&gt;"",'Unit Sales'!I423,"")</f>
        <v/>
      </c>
      <c r="K415" s="295"/>
      <c r="L415" s="295"/>
      <c r="M415" s="293">
        <f t="shared" si="18"/>
        <v>0</v>
      </c>
      <c r="N415" s="293">
        <f>IFERROR(I415*'Monthly cashflow'!$C$29*1.23,)</f>
        <v>0</v>
      </c>
      <c r="O415" s="293">
        <f>IFERROR(I415*'Monthly cashflow'!$C$30*1.23,)</f>
        <v>0</v>
      </c>
      <c r="P415" s="293">
        <f t="shared" si="19"/>
        <v>0</v>
      </c>
      <c r="Q415" s="294" t="str">
        <f>'Unit Sales'!R423</f>
        <v/>
      </c>
      <c r="R415" s="294">
        <f>'Unit Sales'!N423</f>
        <v>0</v>
      </c>
    </row>
    <row r="416" spans="1:18" x14ac:dyDescent="0.3">
      <c r="A416" s="336" t="s">
        <v>1215</v>
      </c>
      <c r="B416" s="9">
        <f t="shared" si="20"/>
        <v>0</v>
      </c>
      <c r="C416" s="337" t="str">
        <f>IF('Unit Sales'!B424&lt;&gt;"",'Unit Sales'!B424,A416)</f>
        <v>415</v>
      </c>
      <c r="D416" s="9" t="str">
        <f>IF('Unit Sales'!D424&lt;&gt;"",'Unit Sales'!D424,"")</f>
        <v/>
      </c>
      <c r="E416" s="9" t="str">
        <f>IF('Unit Sales'!J424&lt;&gt;"",'Unit Sales'!J424,"")</f>
        <v/>
      </c>
      <c r="F416" s="9" t="str">
        <f>IF('Unit Sales'!G424&lt;&gt;"",'Unit Sales'!G424,"")</f>
        <v/>
      </c>
      <c r="G416" s="9" t="str">
        <f>IF('Unit Sales'!H424&lt;&gt;"",'Unit Sales'!H424,"")</f>
        <v/>
      </c>
      <c r="H416" s="9" t="str">
        <f>IF('Unit Sales'!C424&lt;&gt;"",'Unit Sales'!C424,"")</f>
        <v/>
      </c>
      <c r="I416" s="293" t="str">
        <f>IF('Unit Sales'!M424&lt;&gt;"",'Unit Sales'!M424,"")</f>
        <v/>
      </c>
      <c r="J416" s="9" t="str">
        <f>IF('Unit Sales'!I424&lt;&gt;"",'Unit Sales'!I424,"")</f>
        <v/>
      </c>
      <c r="K416" s="295"/>
      <c r="L416" s="295"/>
      <c r="M416" s="293">
        <f t="shared" si="18"/>
        <v>0</v>
      </c>
      <c r="N416" s="293">
        <f>IFERROR(I416*'Monthly cashflow'!$C$29*1.23,)</f>
        <v>0</v>
      </c>
      <c r="O416" s="293">
        <f>IFERROR(I416*'Monthly cashflow'!$C$30*1.23,)</f>
        <v>0</v>
      </c>
      <c r="P416" s="293">
        <f t="shared" si="19"/>
        <v>0</v>
      </c>
      <c r="Q416" s="294" t="str">
        <f>'Unit Sales'!R424</f>
        <v/>
      </c>
      <c r="R416" s="294">
        <f>'Unit Sales'!N424</f>
        <v>0</v>
      </c>
    </row>
    <row r="417" spans="1:18" x14ac:dyDescent="0.3">
      <c r="A417" s="336" t="s">
        <v>1216</v>
      </c>
      <c r="B417" s="9">
        <f t="shared" si="20"/>
        <v>0</v>
      </c>
      <c r="C417" s="337" t="str">
        <f>IF('Unit Sales'!B425&lt;&gt;"",'Unit Sales'!B425,A417)</f>
        <v>416</v>
      </c>
      <c r="D417" s="9" t="str">
        <f>IF('Unit Sales'!D425&lt;&gt;"",'Unit Sales'!D425,"")</f>
        <v/>
      </c>
      <c r="E417" s="9" t="str">
        <f>IF('Unit Sales'!J425&lt;&gt;"",'Unit Sales'!J425,"")</f>
        <v/>
      </c>
      <c r="F417" s="9" t="str">
        <f>IF('Unit Sales'!G425&lt;&gt;"",'Unit Sales'!G425,"")</f>
        <v/>
      </c>
      <c r="G417" s="9" t="str">
        <f>IF('Unit Sales'!H425&lt;&gt;"",'Unit Sales'!H425,"")</f>
        <v/>
      </c>
      <c r="H417" s="9" t="str">
        <f>IF('Unit Sales'!C425&lt;&gt;"",'Unit Sales'!C425,"")</f>
        <v/>
      </c>
      <c r="I417" s="293" t="str">
        <f>IF('Unit Sales'!M425&lt;&gt;"",'Unit Sales'!M425,"")</f>
        <v/>
      </c>
      <c r="J417" s="9" t="str">
        <f>IF('Unit Sales'!I425&lt;&gt;"",'Unit Sales'!I425,"")</f>
        <v/>
      </c>
      <c r="K417" s="295"/>
      <c r="L417" s="295"/>
      <c r="M417" s="293">
        <f t="shared" si="18"/>
        <v>0</v>
      </c>
      <c r="N417" s="293">
        <f>IFERROR(I417*'Monthly cashflow'!$C$29*1.23,)</f>
        <v>0</v>
      </c>
      <c r="O417" s="293">
        <f>IFERROR(I417*'Monthly cashflow'!$C$30*1.23,)</f>
        <v>0</v>
      </c>
      <c r="P417" s="293">
        <f t="shared" si="19"/>
        <v>0</v>
      </c>
      <c r="Q417" s="294" t="str">
        <f>'Unit Sales'!R425</f>
        <v/>
      </c>
      <c r="R417" s="294">
        <f>'Unit Sales'!N425</f>
        <v>0</v>
      </c>
    </row>
    <row r="418" spans="1:18" x14ac:dyDescent="0.3">
      <c r="A418" s="336" t="s">
        <v>1217</v>
      </c>
      <c r="B418" s="9">
        <f t="shared" si="20"/>
        <v>0</v>
      </c>
      <c r="C418" s="337" t="str">
        <f>IF('Unit Sales'!B426&lt;&gt;"",'Unit Sales'!B426,A418)</f>
        <v>417</v>
      </c>
      <c r="D418" s="9" t="str">
        <f>IF('Unit Sales'!D426&lt;&gt;"",'Unit Sales'!D426,"")</f>
        <v/>
      </c>
      <c r="E418" s="9" t="str">
        <f>IF('Unit Sales'!J426&lt;&gt;"",'Unit Sales'!J426,"")</f>
        <v/>
      </c>
      <c r="F418" s="9" t="str">
        <f>IF('Unit Sales'!G426&lt;&gt;"",'Unit Sales'!G426,"")</f>
        <v/>
      </c>
      <c r="G418" s="9" t="str">
        <f>IF('Unit Sales'!H426&lt;&gt;"",'Unit Sales'!H426,"")</f>
        <v/>
      </c>
      <c r="H418" s="9" t="str">
        <f>IF('Unit Sales'!C426&lt;&gt;"",'Unit Sales'!C426,"")</f>
        <v/>
      </c>
      <c r="I418" s="293" t="str">
        <f>IF('Unit Sales'!M426&lt;&gt;"",'Unit Sales'!M426,"")</f>
        <v/>
      </c>
      <c r="J418" s="9" t="str">
        <f>IF('Unit Sales'!I426&lt;&gt;"",'Unit Sales'!I426,"")</f>
        <v/>
      </c>
      <c r="K418" s="295"/>
      <c r="L418" s="295"/>
      <c r="M418" s="293">
        <f t="shared" si="18"/>
        <v>0</v>
      </c>
      <c r="N418" s="293">
        <f>IFERROR(I418*'Monthly cashflow'!$C$29*1.23,)</f>
        <v>0</v>
      </c>
      <c r="O418" s="293">
        <f>IFERROR(I418*'Monthly cashflow'!$C$30*1.23,)</f>
        <v>0</v>
      </c>
      <c r="P418" s="293">
        <f t="shared" si="19"/>
        <v>0</v>
      </c>
      <c r="Q418" s="294" t="str">
        <f>'Unit Sales'!R426</f>
        <v/>
      </c>
      <c r="R418" s="294">
        <f>'Unit Sales'!N426</f>
        <v>0</v>
      </c>
    </row>
    <row r="419" spans="1:18" x14ac:dyDescent="0.3">
      <c r="A419" s="336" t="s">
        <v>1218</v>
      </c>
      <c r="B419" s="9">
        <f t="shared" si="20"/>
        <v>0</v>
      </c>
      <c r="C419" s="337" t="str">
        <f>IF('Unit Sales'!B427&lt;&gt;"",'Unit Sales'!B427,A419)</f>
        <v>418</v>
      </c>
      <c r="D419" s="9" t="str">
        <f>IF('Unit Sales'!D427&lt;&gt;"",'Unit Sales'!D427,"")</f>
        <v/>
      </c>
      <c r="E419" s="9" t="str">
        <f>IF('Unit Sales'!J427&lt;&gt;"",'Unit Sales'!J427,"")</f>
        <v/>
      </c>
      <c r="F419" s="9" t="str">
        <f>IF('Unit Sales'!G427&lt;&gt;"",'Unit Sales'!G427,"")</f>
        <v/>
      </c>
      <c r="G419" s="9" t="str">
        <f>IF('Unit Sales'!H427&lt;&gt;"",'Unit Sales'!H427,"")</f>
        <v/>
      </c>
      <c r="H419" s="9" t="str">
        <f>IF('Unit Sales'!C427&lt;&gt;"",'Unit Sales'!C427,"")</f>
        <v/>
      </c>
      <c r="I419" s="293" t="str">
        <f>IF('Unit Sales'!M427&lt;&gt;"",'Unit Sales'!M427,"")</f>
        <v/>
      </c>
      <c r="J419" s="9" t="str">
        <f>IF('Unit Sales'!I427&lt;&gt;"",'Unit Sales'!I427,"")</f>
        <v/>
      </c>
      <c r="K419" s="295"/>
      <c r="L419" s="295"/>
      <c r="M419" s="293">
        <f t="shared" si="18"/>
        <v>0</v>
      </c>
      <c r="N419" s="293">
        <f>IFERROR(I419*'Monthly cashflow'!$C$29*1.23,)</f>
        <v>0</v>
      </c>
      <c r="O419" s="293">
        <f>IFERROR(I419*'Monthly cashflow'!$C$30*1.23,)</f>
        <v>0</v>
      </c>
      <c r="P419" s="293">
        <f t="shared" si="19"/>
        <v>0</v>
      </c>
      <c r="Q419" s="294" t="str">
        <f>'Unit Sales'!R427</f>
        <v/>
      </c>
      <c r="R419" s="294">
        <f>'Unit Sales'!N427</f>
        <v>0</v>
      </c>
    </row>
    <row r="420" spans="1:18" x14ac:dyDescent="0.3">
      <c r="A420" s="336" t="s">
        <v>1219</v>
      </c>
      <c r="B420" s="9">
        <f t="shared" si="20"/>
        <v>0</v>
      </c>
      <c r="C420" s="337" t="str">
        <f>IF('Unit Sales'!B428&lt;&gt;"",'Unit Sales'!B428,A420)</f>
        <v>419</v>
      </c>
      <c r="D420" s="9" t="str">
        <f>IF('Unit Sales'!D428&lt;&gt;"",'Unit Sales'!D428,"")</f>
        <v/>
      </c>
      <c r="E420" s="9" t="str">
        <f>IF('Unit Sales'!J428&lt;&gt;"",'Unit Sales'!J428,"")</f>
        <v/>
      </c>
      <c r="F420" s="9" t="str">
        <f>IF('Unit Sales'!G428&lt;&gt;"",'Unit Sales'!G428,"")</f>
        <v/>
      </c>
      <c r="G420" s="9" t="str">
        <f>IF('Unit Sales'!H428&lt;&gt;"",'Unit Sales'!H428,"")</f>
        <v/>
      </c>
      <c r="H420" s="9" t="str">
        <f>IF('Unit Sales'!C428&lt;&gt;"",'Unit Sales'!C428,"")</f>
        <v/>
      </c>
      <c r="I420" s="293" t="str">
        <f>IF('Unit Sales'!M428&lt;&gt;"",'Unit Sales'!M428,"")</f>
        <v/>
      </c>
      <c r="J420" s="9" t="str">
        <f>IF('Unit Sales'!I428&lt;&gt;"",'Unit Sales'!I428,"")</f>
        <v/>
      </c>
      <c r="K420" s="295"/>
      <c r="L420" s="295"/>
      <c r="M420" s="293">
        <f t="shared" si="18"/>
        <v>0</v>
      </c>
      <c r="N420" s="293">
        <f>IFERROR(I420*'Monthly cashflow'!$C$29*1.23,)</f>
        <v>0</v>
      </c>
      <c r="O420" s="293">
        <f>IFERROR(I420*'Monthly cashflow'!$C$30*1.23,)</f>
        <v>0</v>
      </c>
      <c r="P420" s="293">
        <f t="shared" si="19"/>
        <v>0</v>
      </c>
      <c r="Q420" s="294" t="str">
        <f>'Unit Sales'!R428</f>
        <v/>
      </c>
      <c r="R420" s="294">
        <f>'Unit Sales'!N428</f>
        <v>0</v>
      </c>
    </row>
    <row r="421" spans="1:18" x14ac:dyDescent="0.3">
      <c r="A421" s="336" t="s">
        <v>1220</v>
      </c>
      <c r="B421" s="9">
        <f t="shared" si="20"/>
        <v>0</v>
      </c>
      <c r="C421" s="337" t="str">
        <f>IF('Unit Sales'!B429&lt;&gt;"",'Unit Sales'!B429,A421)</f>
        <v>420</v>
      </c>
      <c r="D421" s="9" t="str">
        <f>IF('Unit Sales'!D429&lt;&gt;"",'Unit Sales'!D429,"")</f>
        <v/>
      </c>
      <c r="E421" s="9" t="str">
        <f>IF('Unit Sales'!J429&lt;&gt;"",'Unit Sales'!J429,"")</f>
        <v/>
      </c>
      <c r="F421" s="9" t="str">
        <f>IF('Unit Sales'!G429&lt;&gt;"",'Unit Sales'!G429,"")</f>
        <v/>
      </c>
      <c r="G421" s="9" t="str">
        <f>IF('Unit Sales'!H429&lt;&gt;"",'Unit Sales'!H429,"")</f>
        <v/>
      </c>
      <c r="H421" s="9" t="str">
        <f>IF('Unit Sales'!C429&lt;&gt;"",'Unit Sales'!C429,"")</f>
        <v/>
      </c>
      <c r="I421" s="293" t="str">
        <f>IF('Unit Sales'!M429&lt;&gt;"",'Unit Sales'!M429,"")</f>
        <v/>
      </c>
      <c r="J421" s="9" t="str">
        <f>IF('Unit Sales'!I429&lt;&gt;"",'Unit Sales'!I429,"")</f>
        <v/>
      </c>
      <c r="K421" s="295"/>
      <c r="L421" s="295"/>
      <c r="M421" s="293">
        <f t="shared" si="18"/>
        <v>0</v>
      </c>
      <c r="N421" s="293">
        <f>IFERROR(I421*'Monthly cashflow'!$C$29*1.23,)</f>
        <v>0</v>
      </c>
      <c r="O421" s="293">
        <f>IFERROR(I421*'Monthly cashflow'!$C$30*1.23,)</f>
        <v>0</v>
      </c>
      <c r="P421" s="293">
        <f t="shared" si="19"/>
        <v>0</v>
      </c>
      <c r="Q421" s="294" t="str">
        <f>'Unit Sales'!R429</f>
        <v/>
      </c>
      <c r="R421" s="294">
        <f>'Unit Sales'!N429</f>
        <v>0</v>
      </c>
    </row>
    <row r="422" spans="1:18" x14ac:dyDescent="0.3">
      <c r="A422" s="336" t="s">
        <v>1221</v>
      </c>
      <c r="B422" s="9">
        <f t="shared" si="20"/>
        <v>0</v>
      </c>
      <c r="C422" s="337" t="str">
        <f>IF('Unit Sales'!B430&lt;&gt;"",'Unit Sales'!B430,A422)</f>
        <v>421</v>
      </c>
      <c r="D422" s="9" t="str">
        <f>IF('Unit Sales'!D430&lt;&gt;"",'Unit Sales'!D430,"")</f>
        <v/>
      </c>
      <c r="E422" s="9" t="str">
        <f>IF('Unit Sales'!J430&lt;&gt;"",'Unit Sales'!J430,"")</f>
        <v/>
      </c>
      <c r="F422" s="9" t="str">
        <f>IF('Unit Sales'!G430&lt;&gt;"",'Unit Sales'!G430,"")</f>
        <v/>
      </c>
      <c r="G422" s="9" t="str">
        <f>IF('Unit Sales'!H430&lt;&gt;"",'Unit Sales'!H430,"")</f>
        <v/>
      </c>
      <c r="H422" s="9" t="str">
        <f>IF('Unit Sales'!C430&lt;&gt;"",'Unit Sales'!C430,"")</f>
        <v/>
      </c>
      <c r="I422" s="293" t="str">
        <f>IF('Unit Sales'!M430&lt;&gt;"",'Unit Sales'!M430,"")</f>
        <v/>
      </c>
      <c r="J422" s="9" t="str">
        <f>IF('Unit Sales'!I430&lt;&gt;"",'Unit Sales'!I430,"")</f>
        <v/>
      </c>
      <c r="K422" s="295"/>
      <c r="L422" s="295"/>
      <c r="M422" s="293">
        <f t="shared" si="18"/>
        <v>0</v>
      </c>
      <c r="N422" s="293">
        <f>IFERROR(I422*'Monthly cashflow'!$C$29*1.23,)</f>
        <v>0</v>
      </c>
      <c r="O422" s="293">
        <f>IFERROR(I422*'Monthly cashflow'!$C$30*1.23,)</f>
        <v>0</v>
      </c>
      <c r="P422" s="293">
        <f t="shared" si="19"/>
        <v>0</v>
      </c>
      <c r="Q422" s="294" t="str">
        <f>'Unit Sales'!R430</f>
        <v/>
      </c>
      <c r="R422" s="294">
        <f>'Unit Sales'!N430</f>
        <v>0</v>
      </c>
    </row>
    <row r="423" spans="1:18" x14ac:dyDescent="0.3">
      <c r="A423" s="336" t="s">
        <v>1222</v>
      </c>
      <c r="B423" s="9">
        <f t="shared" si="20"/>
        <v>0</v>
      </c>
      <c r="C423" s="337" t="str">
        <f>IF('Unit Sales'!B431&lt;&gt;"",'Unit Sales'!B431,A423)</f>
        <v>422</v>
      </c>
      <c r="D423" s="9" t="str">
        <f>IF('Unit Sales'!D431&lt;&gt;"",'Unit Sales'!D431,"")</f>
        <v/>
      </c>
      <c r="E423" s="9" t="str">
        <f>IF('Unit Sales'!J431&lt;&gt;"",'Unit Sales'!J431,"")</f>
        <v/>
      </c>
      <c r="F423" s="9" t="str">
        <f>IF('Unit Sales'!G431&lt;&gt;"",'Unit Sales'!G431,"")</f>
        <v/>
      </c>
      <c r="G423" s="9" t="str">
        <f>IF('Unit Sales'!H431&lt;&gt;"",'Unit Sales'!H431,"")</f>
        <v/>
      </c>
      <c r="H423" s="9" t="str">
        <f>IF('Unit Sales'!C431&lt;&gt;"",'Unit Sales'!C431,"")</f>
        <v/>
      </c>
      <c r="I423" s="293" t="str">
        <f>IF('Unit Sales'!M431&lt;&gt;"",'Unit Sales'!M431,"")</f>
        <v/>
      </c>
      <c r="J423" s="9" t="str">
        <f>IF('Unit Sales'!I431&lt;&gt;"",'Unit Sales'!I431,"")</f>
        <v/>
      </c>
      <c r="K423" s="295"/>
      <c r="L423" s="295"/>
      <c r="M423" s="293">
        <f t="shared" si="18"/>
        <v>0</v>
      </c>
      <c r="N423" s="293">
        <f>IFERROR(I423*'Monthly cashflow'!$C$29*1.23,)</f>
        <v>0</v>
      </c>
      <c r="O423" s="293">
        <f>IFERROR(I423*'Monthly cashflow'!$C$30*1.23,)</f>
        <v>0</v>
      </c>
      <c r="P423" s="293">
        <f t="shared" si="19"/>
        <v>0</v>
      </c>
      <c r="Q423" s="294" t="str">
        <f>'Unit Sales'!R431</f>
        <v/>
      </c>
      <c r="R423" s="294">
        <f>'Unit Sales'!N431</f>
        <v>0</v>
      </c>
    </row>
    <row r="424" spans="1:18" x14ac:dyDescent="0.3">
      <c r="A424" s="336" t="s">
        <v>1223</v>
      </c>
      <c r="B424" s="9">
        <f t="shared" si="20"/>
        <v>0</v>
      </c>
      <c r="C424" s="337" t="str">
        <f>IF('Unit Sales'!B432&lt;&gt;"",'Unit Sales'!B432,A424)</f>
        <v>423</v>
      </c>
      <c r="D424" s="9" t="str">
        <f>IF('Unit Sales'!D432&lt;&gt;"",'Unit Sales'!D432,"")</f>
        <v/>
      </c>
      <c r="E424" s="9" t="str">
        <f>IF('Unit Sales'!J432&lt;&gt;"",'Unit Sales'!J432,"")</f>
        <v/>
      </c>
      <c r="F424" s="9" t="str">
        <f>IF('Unit Sales'!G432&lt;&gt;"",'Unit Sales'!G432,"")</f>
        <v/>
      </c>
      <c r="G424" s="9" t="str">
        <f>IF('Unit Sales'!H432&lt;&gt;"",'Unit Sales'!H432,"")</f>
        <v/>
      </c>
      <c r="H424" s="9" t="str">
        <f>IF('Unit Sales'!C432&lt;&gt;"",'Unit Sales'!C432,"")</f>
        <v/>
      </c>
      <c r="I424" s="293" t="str">
        <f>IF('Unit Sales'!M432&lt;&gt;"",'Unit Sales'!M432,"")</f>
        <v/>
      </c>
      <c r="J424" s="9" t="str">
        <f>IF('Unit Sales'!I432&lt;&gt;"",'Unit Sales'!I432,"")</f>
        <v/>
      </c>
      <c r="K424" s="295"/>
      <c r="L424" s="295"/>
      <c r="M424" s="293">
        <f t="shared" si="18"/>
        <v>0</v>
      </c>
      <c r="N424" s="293">
        <f>IFERROR(I424*'Monthly cashflow'!$C$29*1.23,)</f>
        <v>0</v>
      </c>
      <c r="O424" s="293">
        <f>IFERROR(I424*'Monthly cashflow'!$C$30*1.23,)</f>
        <v>0</v>
      </c>
      <c r="P424" s="293">
        <f t="shared" si="19"/>
        <v>0</v>
      </c>
      <c r="Q424" s="294" t="str">
        <f>'Unit Sales'!R432</f>
        <v/>
      </c>
      <c r="R424" s="294">
        <f>'Unit Sales'!N432</f>
        <v>0</v>
      </c>
    </row>
    <row r="425" spans="1:18" x14ac:dyDescent="0.3">
      <c r="A425" s="336" t="s">
        <v>1224</v>
      </c>
      <c r="B425" s="9">
        <f t="shared" si="20"/>
        <v>0</v>
      </c>
      <c r="C425" s="337" t="str">
        <f>IF('Unit Sales'!B433&lt;&gt;"",'Unit Sales'!B433,A425)</f>
        <v>424</v>
      </c>
      <c r="D425" s="9" t="str">
        <f>IF('Unit Sales'!D433&lt;&gt;"",'Unit Sales'!D433,"")</f>
        <v/>
      </c>
      <c r="E425" s="9" t="str">
        <f>IF('Unit Sales'!J433&lt;&gt;"",'Unit Sales'!J433,"")</f>
        <v/>
      </c>
      <c r="F425" s="9" t="str">
        <f>IF('Unit Sales'!G433&lt;&gt;"",'Unit Sales'!G433,"")</f>
        <v/>
      </c>
      <c r="G425" s="9" t="str">
        <f>IF('Unit Sales'!H433&lt;&gt;"",'Unit Sales'!H433,"")</f>
        <v/>
      </c>
      <c r="H425" s="9" t="str">
        <f>IF('Unit Sales'!C433&lt;&gt;"",'Unit Sales'!C433,"")</f>
        <v/>
      </c>
      <c r="I425" s="293" t="str">
        <f>IF('Unit Sales'!M433&lt;&gt;"",'Unit Sales'!M433,"")</f>
        <v/>
      </c>
      <c r="J425" s="9" t="str">
        <f>IF('Unit Sales'!I433&lt;&gt;"",'Unit Sales'!I433,"")</f>
        <v/>
      </c>
      <c r="K425" s="295"/>
      <c r="L425" s="295"/>
      <c r="M425" s="293">
        <f t="shared" si="18"/>
        <v>0</v>
      </c>
      <c r="N425" s="293">
        <f>IFERROR(I425*'Monthly cashflow'!$C$29*1.23,)</f>
        <v>0</v>
      </c>
      <c r="O425" s="293">
        <f>IFERROR(I425*'Monthly cashflow'!$C$30*1.23,)</f>
        <v>0</v>
      </c>
      <c r="P425" s="293">
        <f t="shared" si="19"/>
        <v>0</v>
      </c>
      <c r="Q425" s="294" t="str">
        <f>'Unit Sales'!R433</f>
        <v/>
      </c>
      <c r="R425" s="294">
        <f>'Unit Sales'!N433</f>
        <v>0</v>
      </c>
    </row>
    <row r="426" spans="1:18" x14ac:dyDescent="0.3">
      <c r="A426" s="336" t="s">
        <v>1225</v>
      </c>
      <c r="B426" s="9">
        <f t="shared" si="20"/>
        <v>0</v>
      </c>
      <c r="C426" s="337" t="str">
        <f>IF('Unit Sales'!B434&lt;&gt;"",'Unit Sales'!B434,A426)</f>
        <v>425</v>
      </c>
      <c r="D426" s="9" t="str">
        <f>IF('Unit Sales'!D434&lt;&gt;"",'Unit Sales'!D434,"")</f>
        <v/>
      </c>
      <c r="E426" s="9" t="str">
        <f>IF('Unit Sales'!J434&lt;&gt;"",'Unit Sales'!J434,"")</f>
        <v/>
      </c>
      <c r="F426" s="9" t="str">
        <f>IF('Unit Sales'!G434&lt;&gt;"",'Unit Sales'!G434,"")</f>
        <v/>
      </c>
      <c r="G426" s="9" t="str">
        <f>IF('Unit Sales'!H434&lt;&gt;"",'Unit Sales'!H434,"")</f>
        <v/>
      </c>
      <c r="H426" s="9" t="str">
        <f>IF('Unit Sales'!C434&lt;&gt;"",'Unit Sales'!C434,"")</f>
        <v/>
      </c>
      <c r="I426" s="293" t="str">
        <f>IF('Unit Sales'!M434&lt;&gt;"",'Unit Sales'!M434,"")</f>
        <v/>
      </c>
      <c r="J426" s="9" t="str">
        <f>IF('Unit Sales'!I434&lt;&gt;"",'Unit Sales'!I434,"")</f>
        <v/>
      </c>
      <c r="K426" s="295"/>
      <c r="L426" s="295"/>
      <c r="M426" s="293">
        <f t="shared" si="18"/>
        <v>0</v>
      </c>
      <c r="N426" s="293">
        <f>IFERROR(I426*'Monthly cashflow'!$C$29*1.23,)</f>
        <v>0</v>
      </c>
      <c r="O426" s="293">
        <f>IFERROR(I426*'Monthly cashflow'!$C$30*1.23,)</f>
        <v>0</v>
      </c>
      <c r="P426" s="293">
        <f t="shared" si="19"/>
        <v>0</v>
      </c>
      <c r="Q426" s="294" t="str">
        <f>'Unit Sales'!R434</f>
        <v/>
      </c>
      <c r="R426" s="294">
        <f>'Unit Sales'!N434</f>
        <v>0</v>
      </c>
    </row>
    <row r="427" spans="1:18" x14ac:dyDescent="0.3">
      <c r="A427" s="336" t="s">
        <v>1226</v>
      </c>
      <c r="B427" s="9">
        <f t="shared" si="20"/>
        <v>0</v>
      </c>
      <c r="C427" s="337" t="str">
        <f>IF('Unit Sales'!B435&lt;&gt;"",'Unit Sales'!B435,A427)</f>
        <v>426</v>
      </c>
      <c r="D427" s="9" t="str">
        <f>IF('Unit Sales'!D435&lt;&gt;"",'Unit Sales'!D435,"")</f>
        <v/>
      </c>
      <c r="E427" s="9" t="str">
        <f>IF('Unit Sales'!J435&lt;&gt;"",'Unit Sales'!J435,"")</f>
        <v/>
      </c>
      <c r="F427" s="9" t="str">
        <f>IF('Unit Sales'!G435&lt;&gt;"",'Unit Sales'!G435,"")</f>
        <v/>
      </c>
      <c r="G427" s="9" t="str">
        <f>IF('Unit Sales'!H435&lt;&gt;"",'Unit Sales'!H435,"")</f>
        <v/>
      </c>
      <c r="H427" s="9" t="str">
        <f>IF('Unit Sales'!C435&lt;&gt;"",'Unit Sales'!C435,"")</f>
        <v/>
      </c>
      <c r="I427" s="293" t="str">
        <f>IF('Unit Sales'!M435&lt;&gt;"",'Unit Sales'!M435,"")</f>
        <v/>
      </c>
      <c r="J427" s="9" t="str">
        <f>IF('Unit Sales'!I435&lt;&gt;"",'Unit Sales'!I435,"")</f>
        <v/>
      </c>
      <c r="K427" s="295"/>
      <c r="L427" s="295"/>
      <c r="M427" s="293">
        <f t="shared" si="18"/>
        <v>0</v>
      </c>
      <c r="N427" s="293">
        <f>IFERROR(I427*'Monthly cashflow'!$C$29*1.23,)</f>
        <v>0</v>
      </c>
      <c r="O427" s="293">
        <f>IFERROR(I427*'Monthly cashflow'!$C$30*1.23,)</f>
        <v>0</v>
      </c>
      <c r="P427" s="293">
        <f t="shared" si="19"/>
        <v>0</v>
      </c>
      <c r="Q427" s="294" t="str">
        <f>'Unit Sales'!R435</f>
        <v/>
      </c>
      <c r="R427" s="294">
        <f>'Unit Sales'!N435</f>
        <v>0</v>
      </c>
    </row>
    <row r="428" spans="1:18" x14ac:dyDescent="0.3">
      <c r="A428" s="336" t="s">
        <v>1227</v>
      </c>
      <c r="B428" s="9">
        <f t="shared" si="20"/>
        <v>0</v>
      </c>
      <c r="C428" s="337" t="str">
        <f>IF('Unit Sales'!B436&lt;&gt;"",'Unit Sales'!B436,A428)</f>
        <v>427</v>
      </c>
      <c r="D428" s="9" t="str">
        <f>IF('Unit Sales'!D436&lt;&gt;"",'Unit Sales'!D436,"")</f>
        <v/>
      </c>
      <c r="E428" s="9" t="str">
        <f>IF('Unit Sales'!J436&lt;&gt;"",'Unit Sales'!J436,"")</f>
        <v/>
      </c>
      <c r="F428" s="9" t="str">
        <f>IF('Unit Sales'!G436&lt;&gt;"",'Unit Sales'!G436,"")</f>
        <v/>
      </c>
      <c r="G428" s="9" t="str">
        <f>IF('Unit Sales'!H436&lt;&gt;"",'Unit Sales'!H436,"")</f>
        <v/>
      </c>
      <c r="H428" s="9" t="str">
        <f>IF('Unit Sales'!C436&lt;&gt;"",'Unit Sales'!C436,"")</f>
        <v/>
      </c>
      <c r="I428" s="293" t="str">
        <f>IF('Unit Sales'!M436&lt;&gt;"",'Unit Sales'!M436,"")</f>
        <v/>
      </c>
      <c r="J428" s="9" t="str">
        <f>IF('Unit Sales'!I436&lt;&gt;"",'Unit Sales'!I436,"")</f>
        <v/>
      </c>
      <c r="K428" s="295"/>
      <c r="L428" s="295"/>
      <c r="M428" s="293">
        <f t="shared" si="18"/>
        <v>0</v>
      </c>
      <c r="N428" s="293">
        <f>IFERROR(I428*'Monthly cashflow'!$C$29*1.23,)</f>
        <v>0</v>
      </c>
      <c r="O428" s="293">
        <f>IFERROR(I428*'Monthly cashflow'!$C$30*1.23,)</f>
        <v>0</v>
      </c>
      <c r="P428" s="293">
        <f t="shared" si="19"/>
        <v>0</v>
      </c>
      <c r="Q428" s="294" t="str">
        <f>'Unit Sales'!R436</f>
        <v/>
      </c>
      <c r="R428" s="294">
        <f>'Unit Sales'!N436</f>
        <v>0</v>
      </c>
    </row>
    <row r="429" spans="1:18" x14ac:dyDescent="0.3">
      <c r="A429" s="336" t="s">
        <v>1228</v>
      </c>
      <c r="B429" s="9">
        <f t="shared" si="20"/>
        <v>0</v>
      </c>
      <c r="C429" s="337" t="str">
        <f>IF('Unit Sales'!B437&lt;&gt;"",'Unit Sales'!B437,A429)</f>
        <v>428</v>
      </c>
      <c r="D429" s="9" t="str">
        <f>IF('Unit Sales'!D437&lt;&gt;"",'Unit Sales'!D437,"")</f>
        <v/>
      </c>
      <c r="E429" s="9" t="str">
        <f>IF('Unit Sales'!J437&lt;&gt;"",'Unit Sales'!J437,"")</f>
        <v/>
      </c>
      <c r="F429" s="9" t="str">
        <f>IF('Unit Sales'!G437&lt;&gt;"",'Unit Sales'!G437,"")</f>
        <v/>
      </c>
      <c r="G429" s="9" t="str">
        <f>IF('Unit Sales'!H437&lt;&gt;"",'Unit Sales'!H437,"")</f>
        <v/>
      </c>
      <c r="H429" s="9" t="str">
        <f>IF('Unit Sales'!C437&lt;&gt;"",'Unit Sales'!C437,"")</f>
        <v/>
      </c>
      <c r="I429" s="293" t="str">
        <f>IF('Unit Sales'!M437&lt;&gt;"",'Unit Sales'!M437,"")</f>
        <v/>
      </c>
      <c r="J429" s="9" t="str">
        <f>IF('Unit Sales'!I437&lt;&gt;"",'Unit Sales'!I437,"")</f>
        <v/>
      </c>
      <c r="K429" s="295"/>
      <c r="L429" s="295"/>
      <c r="M429" s="293">
        <f t="shared" si="18"/>
        <v>0</v>
      </c>
      <c r="N429" s="293">
        <f>IFERROR(I429*'Monthly cashflow'!$C$29*1.23,)</f>
        <v>0</v>
      </c>
      <c r="O429" s="293">
        <f>IFERROR(I429*'Monthly cashflow'!$C$30*1.23,)</f>
        <v>0</v>
      </c>
      <c r="P429" s="293">
        <f t="shared" si="19"/>
        <v>0</v>
      </c>
      <c r="Q429" s="294" t="str">
        <f>'Unit Sales'!R437</f>
        <v/>
      </c>
      <c r="R429" s="294">
        <f>'Unit Sales'!N437</f>
        <v>0</v>
      </c>
    </row>
    <row r="430" spans="1:18" x14ac:dyDescent="0.3">
      <c r="A430" s="336" t="s">
        <v>1229</v>
      </c>
      <c r="B430" s="9">
        <f t="shared" si="20"/>
        <v>0</v>
      </c>
      <c r="C430" s="337" t="str">
        <f>IF('Unit Sales'!B438&lt;&gt;"",'Unit Sales'!B438,A430)</f>
        <v>429</v>
      </c>
      <c r="D430" s="9" t="str">
        <f>IF('Unit Sales'!D438&lt;&gt;"",'Unit Sales'!D438,"")</f>
        <v/>
      </c>
      <c r="E430" s="9" t="str">
        <f>IF('Unit Sales'!J438&lt;&gt;"",'Unit Sales'!J438,"")</f>
        <v/>
      </c>
      <c r="F430" s="9" t="str">
        <f>IF('Unit Sales'!G438&lt;&gt;"",'Unit Sales'!G438,"")</f>
        <v/>
      </c>
      <c r="G430" s="9" t="str">
        <f>IF('Unit Sales'!H438&lt;&gt;"",'Unit Sales'!H438,"")</f>
        <v/>
      </c>
      <c r="H430" s="9" t="str">
        <f>IF('Unit Sales'!C438&lt;&gt;"",'Unit Sales'!C438,"")</f>
        <v/>
      </c>
      <c r="I430" s="293" t="str">
        <f>IF('Unit Sales'!M438&lt;&gt;"",'Unit Sales'!M438,"")</f>
        <v/>
      </c>
      <c r="J430" s="9" t="str">
        <f>IF('Unit Sales'!I438&lt;&gt;"",'Unit Sales'!I438,"")</f>
        <v/>
      </c>
      <c r="K430" s="295"/>
      <c r="L430" s="295"/>
      <c r="M430" s="293">
        <f t="shared" ref="M430:M493" si="21">IFERROR(IF(D430="Apartment",(I430/1.09)*0.09,(I430/1.135)*0.135),0)</f>
        <v>0</v>
      </c>
      <c r="N430" s="293">
        <f>IFERROR(I430*'Monthly cashflow'!$C$29*1.23,)</f>
        <v>0</v>
      </c>
      <c r="O430" s="293">
        <f>IFERROR(I430*'Monthly cashflow'!$C$30*1.23,)</f>
        <v>0</v>
      </c>
      <c r="P430" s="293">
        <f t="shared" ref="P430:P493" si="22">IFERROR(I430-M430-N430-O430,)</f>
        <v>0</v>
      </c>
      <c r="Q430" s="294" t="str">
        <f>'Unit Sales'!R438</f>
        <v/>
      </c>
      <c r="R430" s="294">
        <f>'Unit Sales'!N438</f>
        <v>0</v>
      </c>
    </row>
    <row r="431" spans="1:18" x14ac:dyDescent="0.3">
      <c r="A431" s="336" t="s">
        <v>1230</v>
      </c>
      <c r="B431" s="9">
        <f t="shared" si="20"/>
        <v>0</v>
      </c>
      <c r="C431" s="337" t="str">
        <f>IF('Unit Sales'!B439&lt;&gt;"",'Unit Sales'!B439,A431)</f>
        <v>430</v>
      </c>
      <c r="D431" s="9" t="str">
        <f>IF('Unit Sales'!D439&lt;&gt;"",'Unit Sales'!D439,"")</f>
        <v/>
      </c>
      <c r="E431" s="9" t="str">
        <f>IF('Unit Sales'!J439&lt;&gt;"",'Unit Sales'!J439,"")</f>
        <v/>
      </c>
      <c r="F431" s="9" t="str">
        <f>IF('Unit Sales'!G439&lt;&gt;"",'Unit Sales'!G439,"")</f>
        <v/>
      </c>
      <c r="G431" s="9" t="str">
        <f>IF('Unit Sales'!H439&lt;&gt;"",'Unit Sales'!H439,"")</f>
        <v/>
      </c>
      <c r="H431" s="9" t="str">
        <f>IF('Unit Sales'!C439&lt;&gt;"",'Unit Sales'!C439,"")</f>
        <v/>
      </c>
      <c r="I431" s="293" t="str">
        <f>IF('Unit Sales'!M439&lt;&gt;"",'Unit Sales'!M439,"")</f>
        <v/>
      </c>
      <c r="J431" s="9" t="str">
        <f>IF('Unit Sales'!I439&lt;&gt;"",'Unit Sales'!I439,"")</f>
        <v/>
      </c>
      <c r="K431" s="295"/>
      <c r="L431" s="295"/>
      <c r="M431" s="293">
        <f t="shared" si="21"/>
        <v>0</v>
      </c>
      <c r="N431" s="293">
        <f>IFERROR(I431*'Monthly cashflow'!$C$29*1.23,)</f>
        <v>0</v>
      </c>
      <c r="O431" s="293">
        <f>IFERROR(I431*'Monthly cashflow'!$C$30*1.23,)</f>
        <v>0</v>
      </c>
      <c r="P431" s="293">
        <f t="shared" si="22"/>
        <v>0</v>
      </c>
      <c r="Q431" s="294" t="str">
        <f>'Unit Sales'!R439</f>
        <v/>
      </c>
      <c r="R431" s="294">
        <f>'Unit Sales'!N439</f>
        <v>0</v>
      </c>
    </row>
    <row r="432" spans="1:18" x14ac:dyDescent="0.3">
      <c r="A432" s="336" t="s">
        <v>1231</v>
      </c>
      <c r="B432" s="9">
        <f t="shared" si="20"/>
        <v>0</v>
      </c>
      <c r="C432" s="337" t="str">
        <f>IF('Unit Sales'!B440&lt;&gt;"",'Unit Sales'!B440,A432)</f>
        <v>431</v>
      </c>
      <c r="D432" s="9" t="str">
        <f>IF('Unit Sales'!D440&lt;&gt;"",'Unit Sales'!D440,"")</f>
        <v/>
      </c>
      <c r="E432" s="9" t="str">
        <f>IF('Unit Sales'!J440&lt;&gt;"",'Unit Sales'!J440,"")</f>
        <v/>
      </c>
      <c r="F432" s="9" t="str">
        <f>IF('Unit Sales'!G440&lt;&gt;"",'Unit Sales'!G440,"")</f>
        <v/>
      </c>
      <c r="G432" s="9" t="str">
        <f>IF('Unit Sales'!H440&lt;&gt;"",'Unit Sales'!H440,"")</f>
        <v/>
      </c>
      <c r="H432" s="9" t="str">
        <f>IF('Unit Sales'!C440&lt;&gt;"",'Unit Sales'!C440,"")</f>
        <v/>
      </c>
      <c r="I432" s="293" t="str">
        <f>IF('Unit Sales'!M440&lt;&gt;"",'Unit Sales'!M440,"")</f>
        <v/>
      </c>
      <c r="J432" s="9" t="str">
        <f>IF('Unit Sales'!I440&lt;&gt;"",'Unit Sales'!I440,"")</f>
        <v/>
      </c>
      <c r="K432" s="295"/>
      <c r="L432" s="295"/>
      <c r="M432" s="293">
        <f t="shared" si="21"/>
        <v>0</v>
      </c>
      <c r="N432" s="293">
        <f>IFERROR(I432*'Monthly cashflow'!$C$29*1.23,)</f>
        <v>0</v>
      </c>
      <c r="O432" s="293">
        <f>IFERROR(I432*'Monthly cashflow'!$C$30*1.23,)</f>
        <v>0</v>
      </c>
      <c r="P432" s="293">
        <f t="shared" si="22"/>
        <v>0</v>
      </c>
      <c r="Q432" s="294" t="str">
        <f>'Unit Sales'!R440</f>
        <v/>
      </c>
      <c r="R432" s="294">
        <f>'Unit Sales'!N440</f>
        <v>0</v>
      </c>
    </row>
    <row r="433" spans="1:18" x14ac:dyDescent="0.3">
      <c r="A433" s="336" t="s">
        <v>1232</v>
      </c>
      <c r="B433" s="9">
        <f t="shared" si="20"/>
        <v>0</v>
      </c>
      <c r="C433" s="337" t="str">
        <f>IF('Unit Sales'!B441&lt;&gt;"",'Unit Sales'!B441,A433)</f>
        <v>432</v>
      </c>
      <c r="D433" s="9" t="str">
        <f>IF('Unit Sales'!D441&lt;&gt;"",'Unit Sales'!D441,"")</f>
        <v/>
      </c>
      <c r="E433" s="9" t="str">
        <f>IF('Unit Sales'!J441&lt;&gt;"",'Unit Sales'!J441,"")</f>
        <v/>
      </c>
      <c r="F433" s="9" t="str">
        <f>IF('Unit Sales'!G441&lt;&gt;"",'Unit Sales'!G441,"")</f>
        <v/>
      </c>
      <c r="G433" s="9" t="str">
        <f>IF('Unit Sales'!H441&lt;&gt;"",'Unit Sales'!H441,"")</f>
        <v/>
      </c>
      <c r="H433" s="9" t="str">
        <f>IF('Unit Sales'!C441&lt;&gt;"",'Unit Sales'!C441,"")</f>
        <v/>
      </c>
      <c r="I433" s="293" t="str">
        <f>IF('Unit Sales'!M441&lt;&gt;"",'Unit Sales'!M441,"")</f>
        <v/>
      </c>
      <c r="J433" s="9" t="str">
        <f>IF('Unit Sales'!I441&lt;&gt;"",'Unit Sales'!I441,"")</f>
        <v/>
      </c>
      <c r="K433" s="295"/>
      <c r="L433" s="295"/>
      <c r="M433" s="293">
        <f t="shared" si="21"/>
        <v>0</v>
      </c>
      <c r="N433" s="293">
        <f>IFERROR(I433*'Monthly cashflow'!$C$29*1.23,)</f>
        <v>0</v>
      </c>
      <c r="O433" s="293">
        <f>IFERROR(I433*'Monthly cashflow'!$C$30*1.23,)</f>
        <v>0</v>
      </c>
      <c r="P433" s="293">
        <f t="shared" si="22"/>
        <v>0</v>
      </c>
      <c r="Q433" s="294" t="str">
        <f>'Unit Sales'!R441</f>
        <v/>
      </c>
      <c r="R433" s="294">
        <f>'Unit Sales'!N441</f>
        <v>0</v>
      </c>
    </row>
    <row r="434" spans="1:18" x14ac:dyDescent="0.3">
      <c r="A434" s="336" t="s">
        <v>1233</v>
      </c>
      <c r="B434" s="9">
        <f t="shared" si="20"/>
        <v>0</v>
      </c>
      <c r="C434" s="337" t="str">
        <f>IF('Unit Sales'!B442&lt;&gt;"",'Unit Sales'!B442,A434)</f>
        <v>433</v>
      </c>
      <c r="D434" s="9" t="str">
        <f>IF('Unit Sales'!D442&lt;&gt;"",'Unit Sales'!D442,"")</f>
        <v/>
      </c>
      <c r="E434" s="9" t="str">
        <f>IF('Unit Sales'!J442&lt;&gt;"",'Unit Sales'!J442,"")</f>
        <v/>
      </c>
      <c r="F434" s="9" t="str">
        <f>IF('Unit Sales'!G442&lt;&gt;"",'Unit Sales'!G442,"")</f>
        <v/>
      </c>
      <c r="G434" s="9" t="str">
        <f>IF('Unit Sales'!H442&lt;&gt;"",'Unit Sales'!H442,"")</f>
        <v/>
      </c>
      <c r="H434" s="9" t="str">
        <f>IF('Unit Sales'!C442&lt;&gt;"",'Unit Sales'!C442,"")</f>
        <v/>
      </c>
      <c r="I434" s="293" t="str">
        <f>IF('Unit Sales'!M442&lt;&gt;"",'Unit Sales'!M442,"")</f>
        <v/>
      </c>
      <c r="J434" s="9" t="str">
        <f>IF('Unit Sales'!I442&lt;&gt;"",'Unit Sales'!I442,"")</f>
        <v/>
      </c>
      <c r="K434" s="295"/>
      <c r="L434" s="295"/>
      <c r="M434" s="293">
        <f t="shared" si="21"/>
        <v>0</v>
      </c>
      <c r="N434" s="293">
        <f>IFERROR(I434*'Monthly cashflow'!$C$29*1.23,)</f>
        <v>0</v>
      </c>
      <c r="O434" s="293">
        <f>IFERROR(I434*'Monthly cashflow'!$C$30*1.23,)</f>
        <v>0</v>
      </c>
      <c r="P434" s="293">
        <f t="shared" si="22"/>
        <v>0</v>
      </c>
      <c r="Q434" s="294" t="str">
        <f>'Unit Sales'!R442</f>
        <v/>
      </c>
      <c r="R434" s="294">
        <f>'Unit Sales'!N442</f>
        <v>0</v>
      </c>
    </row>
    <row r="435" spans="1:18" x14ac:dyDescent="0.3">
      <c r="A435" s="336" t="s">
        <v>1234</v>
      </c>
      <c r="B435" s="9">
        <f t="shared" si="20"/>
        <v>0</v>
      </c>
      <c r="C435" s="337" t="str">
        <f>IF('Unit Sales'!B443&lt;&gt;"",'Unit Sales'!B443,A435)</f>
        <v>434</v>
      </c>
      <c r="D435" s="9" t="str">
        <f>IF('Unit Sales'!D443&lt;&gt;"",'Unit Sales'!D443,"")</f>
        <v/>
      </c>
      <c r="E435" s="9" t="str">
        <f>IF('Unit Sales'!J443&lt;&gt;"",'Unit Sales'!J443,"")</f>
        <v/>
      </c>
      <c r="F435" s="9" t="str">
        <f>IF('Unit Sales'!G443&lt;&gt;"",'Unit Sales'!G443,"")</f>
        <v/>
      </c>
      <c r="G435" s="9" t="str">
        <f>IF('Unit Sales'!H443&lt;&gt;"",'Unit Sales'!H443,"")</f>
        <v/>
      </c>
      <c r="H435" s="9" t="str">
        <f>IF('Unit Sales'!C443&lt;&gt;"",'Unit Sales'!C443,"")</f>
        <v/>
      </c>
      <c r="I435" s="293" t="str">
        <f>IF('Unit Sales'!M443&lt;&gt;"",'Unit Sales'!M443,"")</f>
        <v/>
      </c>
      <c r="J435" s="9" t="str">
        <f>IF('Unit Sales'!I443&lt;&gt;"",'Unit Sales'!I443,"")</f>
        <v/>
      </c>
      <c r="K435" s="295"/>
      <c r="L435" s="295"/>
      <c r="M435" s="293">
        <f t="shared" si="21"/>
        <v>0</v>
      </c>
      <c r="N435" s="293">
        <f>IFERROR(I435*'Monthly cashflow'!$C$29*1.23,)</f>
        <v>0</v>
      </c>
      <c r="O435" s="293">
        <f>IFERROR(I435*'Monthly cashflow'!$C$30*1.23,)</f>
        <v>0</v>
      </c>
      <c r="P435" s="293">
        <f t="shared" si="22"/>
        <v>0</v>
      </c>
      <c r="Q435" s="294" t="str">
        <f>'Unit Sales'!R443</f>
        <v/>
      </c>
      <c r="R435" s="294">
        <f>'Unit Sales'!N443</f>
        <v>0</v>
      </c>
    </row>
    <row r="436" spans="1:18" x14ac:dyDescent="0.3">
      <c r="A436" s="336" t="s">
        <v>1235</v>
      </c>
      <c r="B436" s="9">
        <f t="shared" si="20"/>
        <v>0</v>
      </c>
      <c r="C436" s="337" t="str">
        <f>IF('Unit Sales'!B444&lt;&gt;"",'Unit Sales'!B444,A436)</f>
        <v>435</v>
      </c>
      <c r="D436" s="9" t="str">
        <f>IF('Unit Sales'!D444&lt;&gt;"",'Unit Sales'!D444,"")</f>
        <v/>
      </c>
      <c r="E436" s="9" t="str">
        <f>IF('Unit Sales'!J444&lt;&gt;"",'Unit Sales'!J444,"")</f>
        <v/>
      </c>
      <c r="F436" s="9" t="str">
        <f>IF('Unit Sales'!G444&lt;&gt;"",'Unit Sales'!G444,"")</f>
        <v/>
      </c>
      <c r="G436" s="9" t="str">
        <f>IF('Unit Sales'!H444&lt;&gt;"",'Unit Sales'!H444,"")</f>
        <v/>
      </c>
      <c r="H436" s="9" t="str">
        <f>IF('Unit Sales'!C444&lt;&gt;"",'Unit Sales'!C444,"")</f>
        <v/>
      </c>
      <c r="I436" s="293" t="str">
        <f>IF('Unit Sales'!M444&lt;&gt;"",'Unit Sales'!M444,"")</f>
        <v/>
      </c>
      <c r="J436" s="9" t="str">
        <f>IF('Unit Sales'!I444&lt;&gt;"",'Unit Sales'!I444,"")</f>
        <v/>
      </c>
      <c r="K436" s="295"/>
      <c r="L436" s="295"/>
      <c r="M436" s="293">
        <f t="shared" si="21"/>
        <v>0</v>
      </c>
      <c r="N436" s="293">
        <f>IFERROR(I436*'Monthly cashflow'!$C$29*1.23,)</f>
        <v>0</v>
      </c>
      <c r="O436" s="293">
        <f>IFERROR(I436*'Monthly cashflow'!$C$30*1.23,)</f>
        <v>0</v>
      </c>
      <c r="P436" s="293">
        <f t="shared" si="22"/>
        <v>0</v>
      </c>
      <c r="Q436" s="294" t="str">
        <f>'Unit Sales'!R444</f>
        <v/>
      </c>
      <c r="R436" s="294">
        <f>'Unit Sales'!N444</f>
        <v>0</v>
      </c>
    </row>
    <row r="437" spans="1:18" x14ac:dyDescent="0.3">
      <c r="A437" s="336" t="s">
        <v>1236</v>
      </c>
      <c r="B437" s="9">
        <f t="shared" si="20"/>
        <v>0</v>
      </c>
      <c r="C437" s="337" t="str">
        <f>IF('Unit Sales'!B445&lt;&gt;"",'Unit Sales'!B445,A437)</f>
        <v>436</v>
      </c>
      <c r="D437" s="9" t="str">
        <f>IF('Unit Sales'!D445&lt;&gt;"",'Unit Sales'!D445,"")</f>
        <v/>
      </c>
      <c r="E437" s="9" t="str">
        <f>IF('Unit Sales'!J445&lt;&gt;"",'Unit Sales'!J445,"")</f>
        <v/>
      </c>
      <c r="F437" s="9" t="str">
        <f>IF('Unit Sales'!G445&lt;&gt;"",'Unit Sales'!G445,"")</f>
        <v/>
      </c>
      <c r="G437" s="9" t="str">
        <f>IF('Unit Sales'!H445&lt;&gt;"",'Unit Sales'!H445,"")</f>
        <v/>
      </c>
      <c r="H437" s="9" t="str">
        <f>IF('Unit Sales'!C445&lt;&gt;"",'Unit Sales'!C445,"")</f>
        <v/>
      </c>
      <c r="I437" s="293" t="str">
        <f>IF('Unit Sales'!M445&lt;&gt;"",'Unit Sales'!M445,"")</f>
        <v/>
      </c>
      <c r="J437" s="9" t="str">
        <f>IF('Unit Sales'!I445&lt;&gt;"",'Unit Sales'!I445,"")</f>
        <v/>
      </c>
      <c r="K437" s="295"/>
      <c r="L437" s="295"/>
      <c r="M437" s="293">
        <f t="shared" si="21"/>
        <v>0</v>
      </c>
      <c r="N437" s="293">
        <f>IFERROR(I437*'Monthly cashflow'!$C$29*1.23,)</f>
        <v>0</v>
      </c>
      <c r="O437" s="293">
        <f>IFERROR(I437*'Monthly cashflow'!$C$30*1.23,)</f>
        <v>0</v>
      </c>
      <c r="P437" s="293">
        <f t="shared" si="22"/>
        <v>0</v>
      </c>
      <c r="Q437" s="294" t="str">
        <f>'Unit Sales'!R445</f>
        <v/>
      </c>
      <c r="R437" s="294">
        <f>'Unit Sales'!N445</f>
        <v>0</v>
      </c>
    </row>
    <row r="438" spans="1:18" x14ac:dyDescent="0.3">
      <c r="A438" s="336" t="s">
        <v>1237</v>
      </c>
      <c r="B438" s="9">
        <f t="shared" si="20"/>
        <v>0</v>
      </c>
      <c r="C438" s="337" t="str">
        <f>IF('Unit Sales'!B446&lt;&gt;"",'Unit Sales'!B446,A438)</f>
        <v>437</v>
      </c>
      <c r="D438" s="9" t="str">
        <f>IF('Unit Sales'!D446&lt;&gt;"",'Unit Sales'!D446,"")</f>
        <v/>
      </c>
      <c r="E438" s="9" t="str">
        <f>IF('Unit Sales'!J446&lt;&gt;"",'Unit Sales'!J446,"")</f>
        <v/>
      </c>
      <c r="F438" s="9" t="str">
        <f>IF('Unit Sales'!G446&lt;&gt;"",'Unit Sales'!G446,"")</f>
        <v/>
      </c>
      <c r="G438" s="9" t="str">
        <f>IF('Unit Sales'!H446&lt;&gt;"",'Unit Sales'!H446,"")</f>
        <v/>
      </c>
      <c r="H438" s="9" t="str">
        <f>IF('Unit Sales'!C446&lt;&gt;"",'Unit Sales'!C446,"")</f>
        <v/>
      </c>
      <c r="I438" s="293" t="str">
        <f>IF('Unit Sales'!M446&lt;&gt;"",'Unit Sales'!M446,"")</f>
        <v/>
      </c>
      <c r="J438" s="9" t="str">
        <f>IF('Unit Sales'!I446&lt;&gt;"",'Unit Sales'!I446,"")</f>
        <v/>
      </c>
      <c r="K438" s="295"/>
      <c r="L438" s="295"/>
      <c r="M438" s="293">
        <f t="shared" si="21"/>
        <v>0</v>
      </c>
      <c r="N438" s="293">
        <f>IFERROR(I438*'Monthly cashflow'!$C$29*1.23,)</f>
        <v>0</v>
      </c>
      <c r="O438" s="293">
        <f>IFERROR(I438*'Monthly cashflow'!$C$30*1.23,)</f>
        <v>0</v>
      </c>
      <c r="P438" s="293">
        <f t="shared" si="22"/>
        <v>0</v>
      </c>
      <c r="Q438" s="294" t="str">
        <f>'Unit Sales'!R446</f>
        <v/>
      </c>
      <c r="R438" s="294">
        <f>'Unit Sales'!N446</f>
        <v>0</v>
      </c>
    </row>
    <row r="439" spans="1:18" x14ac:dyDescent="0.3">
      <c r="A439" s="336" t="s">
        <v>1238</v>
      </c>
      <c r="B439" s="9">
        <f t="shared" si="20"/>
        <v>0</v>
      </c>
      <c r="C439" s="337" t="str">
        <f>IF('Unit Sales'!B447&lt;&gt;"",'Unit Sales'!B447,A439)</f>
        <v>438</v>
      </c>
      <c r="D439" s="9" t="str">
        <f>IF('Unit Sales'!D447&lt;&gt;"",'Unit Sales'!D447,"")</f>
        <v/>
      </c>
      <c r="E439" s="9" t="str">
        <f>IF('Unit Sales'!J447&lt;&gt;"",'Unit Sales'!J447,"")</f>
        <v/>
      </c>
      <c r="F439" s="9" t="str">
        <f>IF('Unit Sales'!G447&lt;&gt;"",'Unit Sales'!G447,"")</f>
        <v/>
      </c>
      <c r="G439" s="9" t="str">
        <f>IF('Unit Sales'!H447&lt;&gt;"",'Unit Sales'!H447,"")</f>
        <v/>
      </c>
      <c r="H439" s="9" t="str">
        <f>IF('Unit Sales'!C447&lt;&gt;"",'Unit Sales'!C447,"")</f>
        <v/>
      </c>
      <c r="I439" s="293" t="str">
        <f>IF('Unit Sales'!M447&lt;&gt;"",'Unit Sales'!M447,"")</f>
        <v/>
      </c>
      <c r="J439" s="9" t="str">
        <f>IF('Unit Sales'!I447&lt;&gt;"",'Unit Sales'!I447,"")</f>
        <v/>
      </c>
      <c r="K439" s="295"/>
      <c r="L439" s="295"/>
      <c r="M439" s="293">
        <f t="shared" si="21"/>
        <v>0</v>
      </c>
      <c r="N439" s="293">
        <f>IFERROR(I439*'Monthly cashflow'!$C$29*1.23,)</f>
        <v>0</v>
      </c>
      <c r="O439" s="293">
        <f>IFERROR(I439*'Monthly cashflow'!$C$30*1.23,)</f>
        <v>0</v>
      </c>
      <c r="P439" s="293">
        <f t="shared" si="22"/>
        <v>0</v>
      </c>
      <c r="Q439" s="294" t="str">
        <f>'Unit Sales'!R447</f>
        <v/>
      </c>
      <c r="R439" s="294">
        <f>'Unit Sales'!N447</f>
        <v>0</v>
      </c>
    </row>
    <row r="440" spans="1:18" x14ac:dyDescent="0.3">
      <c r="A440" s="336" t="s">
        <v>1239</v>
      </c>
      <c r="B440" s="9">
        <f t="shared" si="20"/>
        <v>0</v>
      </c>
      <c r="C440" s="337" t="str">
        <f>IF('Unit Sales'!B448&lt;&gt;"",'Unit Sales'!B448,A440)</f>
        <v>439</v>
      </c>
      <c r="D440" s="9" t="str">
        <f>IF('Unit Sales'!D448&lt;&gt;"",'Unit Sales'!D448,"")</f>
        <v/>
      </c>
      <c r="E440" s="9" t="str">
        <f>IF('Unit Sales'!J448&lt;&gt;"",'Unit Sales'!J448,"")</f>
        <v/>
      </c>
      <c r="F440" s="9" t="str">
        <f>IF('Unit Sales'!G448&lt;&gt;"",'Unit Sales'!G448,"")</f>
        <v/>
      </c>
      <c r="G440" s="9" t="str">
        <f>IF('Unit Sales'!H448&lt;&gt;"",'Unit Sales'!H448,"")</f>
        <v/>
      </c>
      <c r="H440" s="9" t="str">
        <f>IF('Unit Sales'!C448&lt;&gt;"",'Unit Sales'!C448,"")</f>
        <v/>
      </c>
      <c r="I440" s="293" t="str">
        <f>IF('Unit Sales'!M448&lt;&gt;"",'Unit Sales'!M448,"")</f>
        <v/>
      </c>
      <c r="J440" s="9" t="str">
        <f>IF('Unit Sales'!I448&lt;&gt;"",'Unit Sales'!I448,"")</f>
        <v/>
      </c>
      <c r="K440" s="295"/>
      <c r="L440" s="295"/>
      <c r="M440" s="293">
        <f t="shared" si="21"/>
        <v>0</v>
      </c>
      <c r="N440" s="293">
        <f>IFERROR(I440*'Monthly cashflow'!$C$29*1.23,)</f>
        <v>0</v>
      </c>
      <c r="O440" s="293">
        <f>IFERROR(I440*'Monthly cashflow'!$C$30*1.23,)</f>
        <v>0</v>
      </c>
      <c r="P440" s="293">
        <f t="shared" si="22"/>
        <v>0</v>
      </c>
      <c r="Q440" s="294" t="str">
        <f>'Unit Sales'!R448</f>
        <v/>
      </c>
      <c r="R440" s="294">
        <f>'Unit Sales'!N448</f>
        <v>0</v>
      </c>
    </row>
    <row r="441" spans="1:18" x14ac:dyDescent="0.3">
      <c r="A441" s="336" t="s">
        <v>1240</v>
      </c>
      <c r="B441" s="9">
        <f t="shared" si="20"/>
        <v>0</v>
      </c>
      <c r="C441" s="337" t="str">
        <f>IF('Unit Sales'!B449&lt;&gt;"",'Unit Sales'!B449,A441)</f>
        <v>440</v>
      </c>
      <c r="D441" s="9" t="str">
        <f>IF('Unit Sales'!D449&lt;&gt;"",'Unit Sales'!D449,"")</f>
        <v/>
      </c>
      <c r="E441" s="9" t="str">
        <f>IF('Unit Sales'!J449&lt;&gt;"",'Unit Sales'!J449,"")</f>
        <v/>
      </c>
      <c r="F441" s="9" t="str">
        <f>IF('Unit Sales'!G449&lt;&gt;"",'Unit Sales'!G449,"")</f>
        <v/>
      </c>
      <c r="G441" s="9" t="str">
        <f>IF('Unit Sales'!H449&lt;&gt;"",'Unit Sales'!H449,"")</f>
        <v/>
      </c>
      <c r="H441" s="9" t="str">
        <f>IF('Unit Sales'!C449&lt;&gt;"",'Unit Sales'!C449,"")</f>
        <v/>
      </c>
      <c r="I441" s="293" t="str">
        <f>IF('Unit Sales'!M449&lt;&gt;"",'Unit Sales'!M449,"")</f>
        <v/>
      </c>
      <c r="J441" s="9" t="str">
        <f>IF('Unit Sales'!I449&lt;&gt;"",'Unit Sales'!I449,"")</f>
        <v/>
      </c>
      <c r="K441" s="295"/>
      <c r="L441" s="295"/>
      <c r="M441" s="293">
        <f t="shared" si="21"/>
        <v>0</v>
      </c>
      <c r="N441" s="293">
        <f>IFERROR(I441*'Monthly cashflow'!$C$29*1.23,)</f>
        <v>0</v>
      </c>
      <c r="O441" s="293">
        <f>IFERROR(I441*'Monthly cashflow'!$C$30*1.23,)</f>
        <v>0</v>
      </c>
      <c r="P441" s="293">
        <f t="shared" si="22"/>
        <v>0</v>
      </c>
      <c r="Q441" s="294" t="str">
        <f>'Unit Sales'!R449</f>
        <v/>
      </c>
      <c r="R441" s="294">
        <f>'Unit Sales'!N449</f>
        <v>0</v>
      </c>
    </row>
    <row r="442" spans="1:18" x14ac:dyDescent="0.3">
      <c r="A442" s="336" t="s">
        <v>1241</v>
      </c>
      <c r="B442" s="9">
        <f t="shared" si="20"/>
        <v>0</v>
      </c>
      <c r="C442" s="337" t="str">
        <f>IF('Unit Sales'!B450&lt;&gt;"",'Unit Sales'!B450,A442)</f>
        <v>441</v>
      </c>
      <c r="D442" s="9" t="str">
        <f>IF('Unit Sales'!D450&lt;&gt;"",'Unit Sales'!D450,"")</f>
        <v/>
      </c>
      <c r="E442" s="9" t="str">
        <f>IF('Unit Sales'!J450&lt;&gt;"",'Unit Sales'!J450,"")</f>
        <v/>
      </c>
      <c r="F442" s="9" t="str">
        <f>IF('Unit Sales'!G450&lt;&gt;"",'Unit Sales'!G450,"")</f>
        <v/>
      </c>
      <c r="G442" s="9" t="str">
        <f>IF('Unit Sales'!H450&lt;&gt;"",'Unit Sales'!H450,"")</f>
        <v/>
      </c>
      <c r="H442" s="9" t="str">
        <f>IF('Unit Sales'!C450&lt;&gt;"",'Unit Sales'!C450,"")</f>
        <v/>
      </c>
      <c r="I442" s="293" t="str">
        <f>IF('Unit Sales'!M450&lt;&gt;"",'Unit Sales'!M450,"")</f>
        <v/>
      </c>
      <c r="J442" s="9" t="str">
        <f>IF('Unit Sales'!I450&lt;&gt;"",'Unit Sales'!I450,"")</f>
        <v/>
      </c>
      <c r="K442" s="295"/>
      <c r="L442" s="295"/>
      <c r="M442" s="293">
        <f t="shared" si="21"/>
        <v>0</v>
      </c>
      <c r="N442" s="293">
        <f>IFERROR(I442*'Monthly cashflow'!$C$29*1.23,)</f>
        <v>0</v>
      </c>
      <c r="O442" s="293">
        <f>IFERROR(I442*'Monthly cashflow'!$C$30*1.23,)</f>
        <v>0</v>
      </c>
      <c r="P442" s="293">
        <f t="shared" si="22"/>
        <v>0</v>
      </c>
      <c r="Q442" s="294" t="str">
        <f>'Unit Sales'!R450</f>
        <v/>
      </c>
      <c r="R442" s="294">
        <f>'Unit Sales'!N450</f>
        <v>0</v>
      </c>
    </row>
    <row r="443" spans="1:18" x14ac:dyDescent="0.3">
      <c r="A443" s="336" t="s">
        <v>1242</v>
      </c>
      <c r="B443" s="9">
        <f t="shared" si="20"/>
        <v>0</v>
      </c>
      <c r="C443" s="337" t="str">
        <f>IF('Unit Sales'!B451&lt;&gt;"",'Unit Sales'!B451,A443)</f>
        <v>442</v>
      </c>
      <c r="D443" s="9" t="str">
        <f>IF('Unit Sales'!D451&lt;&gt;"",'Unit Sales'!D451,"")</f>
        <v/>
      </c>
      <c r="E443" s="9" t="str">
        <f>IF('Unit Sales'!J451&lt;&gt;"",'Unit Sales'!J451,"")</f>
        <v/>
      </c>
      <c r="F443" s="9" t="str">
        <f>IF('Unit Sales'!G451&lt;&gt;"",'Unit Sales'!G451,"")</f>
        <v/>
      </c>
      <c r="G443" s="9" t="str">
        <f>IF('Unit Sales'!H451&lt;&gt;"",'Unit Sales'!H451,"")</f>
        <v/>
      </c>
      <c r="H443" s="9" t="str">
        <f>IF('Unit Sales'!C451&lt;&gt;"",'Unit Sales'!C451,"")</f>
        <v/>
      </c>
      <c r="I443" s="293" t="str">
        <f>IF('Unit Sales'!M451&lt;&gt;"",'Unit Sales'!M451,"")</f>
        <v/>
      </c>
      <c r="J443" s="9" t="str">
        <f>IF('Unit Sales'!I451&lt;&gt;"",'Unit Sales'!I451,"")</f>
        <v/>
      </c>
      <c r="K443" s="295"/>
      <c r="L443" s="295"/>
      <c r="M443" s="293">
        <f t="shared" si="21"/>
        <v>0</v>
      </c>
      <c r="N443" s="293">
        <f>IFERROR(I443*'Monthly cashflow'!$C$29*1.23,)</f>
        <v>0</v>
      </c>
      <c r="O443" s="293">
        <f>IFERROR(I443*'Monthly cashflow'!$C$30*1.23,)</f>
        <v>0</v>
      </c>
      <c r="P443" s="293">
        <f t="shared" si="22"/>
        <v>0</v>
      </c>
      <c r="Q443" s="294" t="str">
        <f>'Unit Sales'!R451</f>
        <v/>
      </c>
      <c r="R443" s="294">
        <f>'Unit Sales'!N451</f>
        <v>0</v>
      </c>
    </row>
    <row r="444" spans="1:18" x14ac:dyDescent="0.3">
      <c r="A444" s="336" t="s">
        <v>1243</v>
      </c>
      <c r="B444" s="9">
        <f t="shared" si="20"/>
        <v>0</v>
      </c>
      <c r="C444" s="337" t="str">
        <f>IF('Unit Sales'!B452&lt;&gt;"",'Unit Sales'!B452,A444)</f>
        <v>443</v>
      </c>
      <c r="D444" s="9" t="str">
        <f>IF('Unit Sales'!D452&lt;&gt;"",'Unit Sales'!D452,"")</f>
        <v/>
      </c>
      <c r="E444" s="9" t="str">
        <f>IF('Unit Sales'!J452&lt;&gt;"",'Unit Sales'!J452,"")</f>
        <v/>
      </c>
      <c r="F444" s="9" t="str">
        <f>IF('Unit Sales'!G452&lt;&gt;"",'Unit Sales'!G452,"")</f>
        <v/>
      </c>
      <c r="G444" s="9" t="str">
        <f>IF('Unit Sales'!H452&lt;&gt;"",'Unit Sales'!H452,"")</f>
        <v/>
      </c>
      <c r="H444" s="9" t="str">
        <f>IF('Unit Sales'!C452&lt;&gt;"",'Unit Sales'!C452,"")</f>
        <v/>
      </c>
      <c r="I444" s="293" t="str">
        <f>IF('Unit Sales'!M452&lt;&gt;"",'Unit Sales'!M452,"")</f>
        <v/>
      </c>
      <c r="J444" s="9" t="str">
        <f>IF('Unit Sales'!I452&lt;&gt;"",'Unit Sales'!I452,"")</f>
        <v/>
      </c>
      <c r="K444" s="295"/>
      <c r="L444" s="295"/>
      <c r="M444" s="293">
        <f t="shared" si="21"/>
        <v>0</v>
      </c>
      <c r="N444" s="293">
        <f>IFERROR(I444*'Monthly cashflow'!$C$29*1.23,)</f>
        <v>0</v>
      </c>
      <c r="O444" s="293">
        <f>IFERROR(I444*'Monthly cashflow'!$C$30*1.23,)</f>
        <v>0</v>
      </c>
      <c r="P444" s="293">
        <f t="shared" si="22"/>
        <v>0</v>
      </c>
      <c r="Q444" s="294" t="str">
        <f>'Unit Sales'!R452</f>
        <v/>
      </c>
      <c r="R444" s="294">
        <f>'Unit Sales'!N452</f>
        <v>0</v>
      </c>
    </row>
    <row r="445" spans="1:18" x14ac:dyDescent="0.3">
      <c r="A445" s="336" t="s">
        <v>1244</v>
      </c>
      <c r="B445" s="9">
        <f t="shared" si="20"/>
        <v>0</v>
      </c>
      <c r="C445" s="337" t="str">
        <f>IF('Unit Sales'!B453&lt;&gt;"",'Unit Sales'!B453,A445)</f>
        <v>444</v>
      </c>
      <c r="D445" s="9" t="str">
        <f>IF('Unit Sales'!D453&lt;&gt;"",'Unit Sales'!D453,"")</f>
        <v/>
      </c>
      <c r="E445" s="9" t="str">
        <f>IF('Unit Sales'!J453&lt;&gt;"",'Unit Sales'!J453,"")</f>
        <v/>
      </c>
      <c r="F445" s="9" t="str">
        <f>IF('Unit Sales'!G453&lt;&gt;"",'Unit Sales'!G453,"")</f>
        <v/>
      </c>
      <c r="G445" s="9" t="str">
        <f>IF('Unit Sales'!H453&lt;&gt;"",'Unit Sales'!H453,"")</f>
        <v/>
      </c>
      <c r="H445" s="9" t="str">
        <f>IF('Unit Sales'!C453&lt;&gt;"",'Unit Sales'!C453,"")</f>
        <v/>
      </c>
      <c r="I445" s="293" t="str">
        <f>IF('Unit Sales'!M453&lt;&gt;"",'Unit Sales'!M453,"")</f>
        <v/>
      </c>
      <c r="J445" s="9" t="str">
        <f>IF('Unit Sales'!I453&lt;&gt;"",'Unit Sales'!I453,"")</f>
        <v/>
      </c>
      <c r="K445" s="295"/>
      <c r="L445" s="295"/>
      <c r="M445" s="293">
        <f t="shared" si="21"/>
        <v>0</v>
      </c>
      <c r="N445" s="293">
        <f>IFERROR(I445*'Monthly cashflow'!$C$29*1.23,)</f>
        <v>0</v>
      </c>
      <c r="O445" s="293">
        <f>IFERROR(I445*'Monthly cashflow'!$C$30*1.23,)</f>
        <v>0</v>
      </c>
      <c r="P445" s="293">
        <f t="shared" si="22"/>
        <v>0</v>
      </c>
      <c r="Q445" s="294" t="str">
        <f>'Unit Sales'!R453</f>
        <v/>
      </c>
      <c r="R445" s="294">
        <f>'Unit Sales'!N453</f>
        <v>0</v>
      </c>
    </row>
    <row r="446" spans="1:18" x14ac:dyDescent="0.3">
      <c r="A446" s="336" t="s">
        <v>1245</v>
      </c>
      <c r="B446" s="9">
        <f t="shared" si="20"/>
        <v>0</v>
      </c>
      <c r="C446" s="337" t="str">
        <f>IF('Unit Sales'!B454&lt;&gt;"",'Unit Sales'!B454,A446)</f>
        <v>445</v>
      </c>
      <c r="D446" s="9" t="str">
        <f>IF('Unit Sales'!D454&lt;&gt;"",'Unit Sales'!D454,"")</f>
        <v/>
      </c>
      <c r="E446" s="9" t="str">
        <f>IF('Unit Sales'!J454&lt;&gt;"",'Unit Sales'!J454,"")</f>
        <v/>
      </c>
      <c r="F446" s="9" t="str">
        <f>IF('Unit Sales'!G454&lt;&gt;"",'Unit Sales'!G454,"")</f>
        <v/>
      </c>
      <c r="G446" s="9" t="str">
        <f>IF('Unit Sales'!H454&lt;&gt;"",'Unit Sales'!H454,"")</f>
        <v/>
      </c>
      <c r="H446" s="9" t="str">
        <f>IF('Unit Sales'!C454&lt;&gt;"",'Unit Sales'!C454,"")</f>
        <v/>
      </c>
      <c r="I446" s="293" t="str">
        <f>IF('Unit Sales'!M454&lt;&gt;"",'Unit Sales'!M454,"")</f>
        <v/>
      </c>
      <c r="J446" s="9" t="str">
        <f>IF('Unit Sales'!I454&lt;&gt;"",'Unit Sales'!I454,"")</f>
        <v/>
      </c>
      <c r="K446" s="295"/>
      <c r="L446" s="295"/>
      <c r="M446" s="293">
        <f t="shared" si="21"/>
        <v>0</v>
      </c>
      <c r="N446" s="293">
        <f>IFERROR(I446*'Monthly cashflow'!$C$29*1.23,)</f>
        <v>0</v>
      </c>
      <c r="O446" s="293">
        <f>IFERROR(I446*'Monthly cashflow'!$C$30*1.23,)</f>
        <v>0</v>
      </c>
      <c r="P446" s="293">
        <f t="shared" si="22"/>
        <v>0</v>
      </c>
      <c r="Q446" s="294" t="str">
        <f>'Unit Sales'!R454</f>
        <v/>
      </c>
      <c r="R446" s="294">
        <f>'Unit Sales'!N454</f>
        <v>0</v>
      </c>
    </row>
    <row r="447" spans="1:18" x14ac:dyDescent="0.3">
      <c r="A447" s="336" t="s">
        <v>1246</v>
      </c>
      <c r="B447" s="9">
        <f t="shared" si="20"/>
        <v>0</v>
      </c>
      <c r="C447" s="337" t="str">
        <f>IF('Unit Sales'!B455&lt;&gt;"",'Unit Sales'!B455,A447)</f>
        <v>446</v>
      </c>
      <c r="D447" s="9" t="str">
        <f>IF('Unit Sales'!D455&lt;&gt;"",'Unit Sales'!D455,"")</f>
        <v/>
      </c>
      <c r="E447" s="9" t="str">
        <f>IF('Unit Sales'!J455&lt;&gt;"",'Unit Sales'!J455,"")</f>
        <v/>
      </c>
      <c r="F447" s="9" t="str">
        <f>IF('Unit Sales'!G455&lt;&gt;"",'Unit Sales'!G455,"")</f>
        <v/>
      </c>
      <c r="G447" s="9" t="str">
        <f>IF('Unit Sales'!H455&lt;&gt;"",'Unit Sales'!H455,"")</f>
        <v/>
      </c>
      <c r="H447" s="9" t="str">
        <f>IF('Unit Sales'!C455&lt;&gt;"",'Unit Sales'!C455,"")</f>
        <v/>
      </c>
      <c r="I447" s="293" t="str">
        <f>IF('Unit Sales'!M455&lt;&gt;"",'Unit Sales'!M455,"")</f>
        <v/>
      </c>
      <c r="J447" s="9" t="str">
        <f>IF('Unit Sales'!I455&lt;&gt;"",'Unit Sales'!I455,"")</f>
        <v/>
      </c>
      <c r="K447" s="295"/>
      <c r="L447" s="295"/>
      <c r="M447" s="293">
        <f t="shared" si="21"/>
        <v>0</v>
      </c>
      <c r="N447" s="293">
        <f>IFERROR(I447*'Monthly cashflow'!$C$29*1.23,)</f>
        <v>0</v>
      </c>
      <c r="O447" s="293">
        <f>IFERROR(I447*'Monthly cashflow'!$C$30*1.23,)</f>
        <v>0</v>
      </c>
      <c r="P447" s="293">
        <f t="shared" si="22"/>
        <v>0</v>
      </c>
      <c r="Q447" s="294" t="str">
        <f>'Unit Sales'!R455</f>
        <v/>
      </c>
      <c r="R447" s="294">
        <f>'Unit Sales'!N455</f>
        <v>0</v>
      </c>
    </row>
    <row r="448" spans="1:18" x14ac:dyDescent="0.3">
      <c r="A448" s="336" t="s">
        <v>1247</v>
      </c>
      <c r="B448" s="9">
        <f t="shared" si="20"/>
        <v>0</v>
      </c>
      <c r="C448" s="337" t="str">
        <f>IF('Unit Sales'!B456&lt;&gt;"",'Unit Sales'!B456,A448)</f>
        <v>447</v>
      </c>
      <c r="D448" s="9" t="str">
        <f>IF('Unit Sales'!D456&lt;&gt;"",'Unit Sales'!D456,"")</f>
        <v/>
      </c>
      <c r="E448" s="9" t="str">
        <f>IF('Unit Sales'!J456&lt;&gt;"",'Unit Sales'!J456,"")</f>
        <v/>
      </c>
      <c r="F448" s="9" t="str">
        <f>IF('Unit Sales'!G456&lt;&gt;"",'Unit Sales'!G456,"")</f>
        <v/>
      </c>
      <c r="G448" s="9" t="str">
        <f>IF('Unit Sales'!H456&lt;&gt;"",'Unit Sales'!H456,"")</f>
        <v/>
      </c>
      <c r="H448" s="9" t="str">
        <f>IF('Unit Sales'!C456&lt;&gt;"",'Unit Sales'!C456,"")</f>
        <v/>
      </c>
      <c r="I448" s="293" t="str">
        <f>IF('Unit Sales'!M456&lt;&gt;"",'Unit Sales'!M456,"")</f>
        <v/>
      </c>
      <c r="J448" s="9" t="str">
        <f>IF('Unit Sales'!I456&lt;&gt;"",'Unit Sales'!I456,"")</f>
        <v/>
      </c>
      <c r="K448" s="295"/>
      <c r="L448" s="295"/>
      <c r="M448" s="293">
        <f t="shared" si="21"/>
        <v>0</v>
      </c>
      <c r="N448" s="293">
        <f>IFERROR(I448*'Monthly cashflow'!$C$29*1.23,)</f>
        <v>0</v>
      </c>
      <c r="O448" s="293">
        <f>IFERROR(I448*'Monthly cashflow'!$C$30*1.23,)</f>
        <v>0</v>
      </c>
      <c r="P448" s="293">
        <f t="shared" si="22"/>
        <v>0</v>
      </c>
      <c r="Q448" s="294" t="str">
        <f>'Unit Sales'!R456</f>
        <v/>
      </c>
      <c r="R448" s="294">
        <f>'Unit Sales'!N456</f>
        <v>0</v>
      </c>
    </row>
    <row r="449" spans="1:18" x14ac:dyDescent="0.3">
      <c r="A449" s="336" t="s">
        <v>1248</v>
      </c>
      <c r="B449" s="9">
        <f t="shared" si="20"/>
        <v>0</v>
      </c>
      <c r="C449" s="337" t="str">
        <f>IF('Unit Sales'!B457&lt;&gt;"",'Unit Sales'!B457,A449)</f>
        <v>448</v>
      </c>
      <c r="D449" s="9" t="str">
        <f>IF('Unit Sales'!D457&lt;&gt;"",'Unit Sales'!D457,"")</f>
        <v/>
      </c>
      <c r="E449" s="9" t="str">
        <f>IF('Unit Sales'!J457&lt;&gt;"",'Unit Sales'!J457,"")</f>
        <v/>
      </c>
      <c r="F449" s="9" t="str">
        <f>IF('Unit Sales'!G457&lt;&gt;"",'Unit Sales'!G457,"")</f>
        <v/>
      </c>
      <c r="G449" s="9" t="str">
        <f>IF('Unit Sales'!H457&lt;&gt;"",'Unit Sales'!H457,"")</f>
        <v/>
      </c>
      <c r="H449" s="9" t="str">
        <f>IF('Unit Sales'!C457&lt;&gt;"",'Unit Sales'!C457,"")</f>
        <v/>
      </c>
      <c r="I449" s="293" t="str">
        <f>IF('Unit Sales'!M457&lt;&gt;"",'Unit Sales'!M457,"")</f>
        <v/>
      </c>
      <c r="J449" s="9" t="str">
        <f>IF('Unit Sales'!I457&lt;&gt;"",'Unit Sales'!I457,"")</f>
        <v/>
      </c>
      <c r="K449" s="295"/>
      <c r="L449" s="295"/>
      <c r="M449" s="293">
        <f t="shared" si="21"/>
        <v>0</v>
      </c>
      <c r="N449" s="293">
        <f>IFERROR(I449*'Monthly cashflow'!$C$29*1.23,)</f>
        <v>0</v>
      </c>
      <c r="O449" s="293">
        <f>IFERROR(I449*'Monthly cashflow'!$C$30*1.23,)</f>
        <v>0</v>
      </c>
      <c r="P449" s="293">
        <f t="shared" si="22"/>
        <v>0</v>
      </c>
      <c r="Q449" s="294" t="str">
        <f>'Unit Sales'!R457</f>
        <v/>
      </c>
      <c r="R449" s="294">
        <f>'Unit Sales'!N457</f>
        <v>0</v>
      </c>
    </row>
    <row r="450" spans="1:18" x14ac:dyDescent="0.3">
      <c r="A450" s="336" t="s">
        <v>1249</v>
      </c>
      <c r="B450" s="9">
        <f t="shared" si="20"/>
        <v>0</v>
      </c>
      <c r="C450" s="337" t="str">
        <f>IF('Unit Sales'!B458&lt;&gt;"",'Unit Sales'!B458,A450)</f>
        <v>449</v>
      </c>
      <c r="D450" s="9" t="str">
        <f>IF('Unit Sales'!D458&lt;&gt;"",'Unit Sales'!D458,"")</f>
        <v/>
      </c>
      <c r="E450" s="9" t="str">
        <f>IF('Unit Sales'!J458&lt;&gt;"",'Unit Sales'!J458,"")</f>
        <v/>
      </c>
      <c r="F450" s="9" t="str">
        <f>IF('Unit Sales'!G458&lt;&gt;"",'Unit Sales'!G458,"")</f>
        <v/>
      </c>
      <c r="G450" s="9" t="str">
        <f>IF('Unit Sales'!H458&lt;&gt;"",'Unit Sales'!H458,"")</f>
        <v/>
      </c>
      <c r="H450" s="9" t="str">
        <f>IF('Unit Sales'!C458&lt;&gt;"",'Unit Sales'!C458,"")</f>
        <v/>
      </c>
      <c r="I450" s="293" t="str">
        <f>IF('Unit Sales'!M458&lt;&gt;"",'Unit Sales'!M458,"")</f>
        <v/>
      </c>
      <c r="J450" s="9" t="str">
        <f>IF('Unit Sales'!I458&lt;&gt;"",'Unit Sales'!I458,"")</f>
        <v/>
      </c>
      <c r="K450" s="295"/>
      <c r="L450" s="295"/>
      <c r="M450" s="293">
        <f t="shared" si="21"/>
        <v>0</v>
      </c>
      <c r="N450" s="293">
        <f>IFERROR(I450*'Monthly cashflow'!$C$29*1.23,)</f>
        <v>0</v>
      </c>
      <c r="O450" s="293">
        <f>IFERROR(I450*'Monthly cashflow'!$C$30*1.23,)</f>
        <v>0</v>
      </c>
      <c r="P450" s="293">
        <f t="shared" si="22"/>
        <v>0</v>
      </c>
      <c r="Q450" s="294" t="str">
        <f>'Unit Sales'!R458</f>
        <v/>
      </c>
      <c r="R450" s="294">
        <f>'Unit Sales'!N458</f>
        <v>0</v>
      </c>
    </row>
    <row r="451" spans="1:18" x14ac:dyDescent="0.3">
      <c r="A451" s="336" t="s">
        <v>1250</v>
      </c>
      <c r="B451" s="9">
        <f t="shared" si="20"/>
        <v>0</v>
      </c>
      <c r="C451" s="337" t="str">
        <f>IF('Unit Sales'!B459&lt;&gt;"",'Unit Sales'!B459,A451)</f>
        <v>450</v>
      </c>
      <c r="D451" s="9" t="str">
        <f>IF('Unit Sales'!D459&lt;&gt;"",'Unit Sales'!D459,"")</f>
        <v/>
      </c>
      <c r="E451" s="9" t="str">
        <f>IF('Unit Sales'!J459&lt;&gt;"",'Unit Sales'!J459,"")</f>
        <v/>
      </c>
      <c r="F451" s="9" t="str">
        <f>IF('Unit Sales'!G459&lt;&gt;"",'Unit Sales'!G459,"")</f>
        <v/>
      </c>
      <c r="G451" s="9" t="str">
        <f>IF('Unit Sales'!H459&lt;&gt;"",'Unit Sales'!H459,"")</f>
        <v/>
      </c>
      <c r="H451" s="9" t="str">
        <f>IF('Unit Sales'!C459&lt;&gt;"",'Unit Sales'!C459,"")</f>
        <v/>
      </c>
      <c r="I451" s="293" t="str">
        <f>IF('Unit Sales'!M459&lt;&gt;"",'Unit Sales'!M459,"")</f>
        <v/>
      </c>
      <c r="J451" s="9" t="str">
        <f>IF('Unit Sales'!I459&lt;&gt;"",'Unit Sales'!I459,"")</f>
        <v/>
      </c>
      <c r="K451" s="295"/>
      <c r="L451" s="295"/>
      <c r="M451" s="293">
        <f t="shared" si="21"/>
        <v>0</v>
      </c>
      <c r="N451" s="293">
        <f>IFERROR(I451*'Monthly cashflow'!$C$29*1.23,)</f>
        <v>0</v>
      </c>
      <c r="O451" s="293">
        <f>IFERROR(I451*'Monthly cashflow'!$C$30*1.23,)</f>
        <v>0</v>
      </c>
      <c r="P451" s="293">
        <f t="shared" si="22"/>
        <v>0</v>
      </c>
      <c r="Q451" s="294" t="str">
        <f>'Unit Sales'!R459</f>
        <v/>
      </c>
      <c r="R451" s="294">
        <f>'Unit Sales'!N459</f>
        <v>0</v>
      </c>
    </row>
    <row r="452" spans="1:18" x14ac:dyDescent="0.3">
      <c r="A452" s="336" t="s">
        <v>1251</v>
      </c>
      <c r="B452" s="9">
        <f t="shared" ref="B452:B515" si="23">$B$2</f>
        <v>0</v>
      </c>
      <c r="C452" s="337" t="str">
        <f>IF('Unit Sales'!B460&lt;&gt;"",'Unit Sales'!B460,A452)</f>
        <v>451</v>
      </c>
      <c r="D452" s="9" t="str">
        <f>IF('Unit Sales'!D460&lt;&gt;"",'Unit Sales'!D460,"")</f>
        <v/>
      </c>
      <c r="E452" s="9" t="str">
        <f>IF('Unit Sales'!J460&lt;&gt;"",'Unit Sales'!J460,"")</f>
        <v/>
      </c>
      <c r="F452" s="9" t="str">
        <f>IF('Unit Sales'!G460&lt;&gt;"",'Unit Sales'!G460,"")</f>
        <v/>
      </c>
      <c r="G452" s="9" t="str">
        <f>IF('Unit Sales'!H460&lt;&gt;"",'Unit Sales'!H460,"")</f>
        <v/>
      </c>
      <c r="H452" s="9" t="str">
        <f>IF('Unit Sales'!C460&lt;&gt;"",'Unit Sales'!C460,"")</f>
        <v/>
      </c>
      <c r="I452" s="293" t="str">
        <f>IF('Unit Sales'!M460&lt;&gt;"",'Unit Sales'!M460,"")</f>
        <v/>
      </c>
      <c r="J452" s="9" t="str">
        <f>IF('Unit Sales'!I460&lt;&gt;"",'Unit Sales'!I460,"")</f>
        <v/>
      </c>
      <c r="K452" s="295"/>
      <c r="L452" s="295"/>
      <c r="M452" s="293">
        <f t="shared" si="21"/>
        <v>0</v>
      </c>
      <c r="N452" s="293">
        <f>IFERROR(I452*'Monthly cashflow'!$C$29*1.23,)</f>
        <v>0</v>
      </c>
      <c r="O452" s="293">
        <f>IFERROR(I452*'Monthly cashflow'!$C$30*1.23,)</f>
        <v>0</v>
      </c>
      <c r="P452" s="293">
        <f t="shared" si="22"/>
        <v>0</v>
      </c>
      <c r="Q452" s="294" t="str">
        <f>'Unit Sales'!R460</f>
        <v/>
      </c>
      <c r="R452" s="294">
        <f>'Unit Sales'!N460</f>
        <v>0</v>
      </c>
    </row>
    <row r="453" spans="1:18" x14ac:dyDescent="0.3">
      <c r="A453" s="336" t="s">
        <v>1252</v>
      </c>
      <c r="B453" s="9">
        <f t="shared" si="23"/>
        <v>0</v>
      </c>
      <c r="C453" s="337" t="str">
        <f>IF('Unit Sales'!B461&lt;&gt;"",'Unit Sales'!B461,A453)</f>
        <v>452</v>
      </c>
      <c r="D453" s="9" t="str">
        <f>IF('Unit Sales'!D461&lt;&gt;"",'Unit Sales'!D461,"")</f>
        <v/>
      </c>
      <c r="E453" s="9" t="str">
        <f>IF('Unit Sales'!J461&lt;&gt;"",'Unit Sales'!J461,"")</f>
        <v/>
      </c>
      <c r="F453" s="9" t="str">
        <f>IF('Unit Sales'!G461&lt;&gt;"",'Unit Sales'!G461,"")</f>
        <v/>
      </c>
      <c r="G453" s="9" t="str">
        <f>IF('Unit Sales'!H461&lt;&gt;"",'Unit Sales'!H461,"")</f>
        <v/>
      </c>
      <c r="H453" s="9" t="str">
        <f>IF('Unit Sales'!C461&lt;&gt;"",'Unit Sales'!C461,"")</f>
        <v/>
      </c>
      <c r="I453" s="293" t="str">
        <f>IF('Unit Sales'!M461&lt;&gt;"",'Unit Sales'!M461,"")</f>
        <v/>
      </c>
      <c r="J453" s="9" t="str">
        <f>IF('Unit Sales'!I461&lt;&gt;"",'Unit Sales'!I461,"")</f>
        <v/>
      </c>
      <c r="K453" s="295"/>
      <c r="L453" s="295"/>
      <c r="M453" s="293">
        <f t="shared" si="21"/>
        <v>0</v>
      </c>
      <c r="N453" s="293">
        <f>IFERROR(I453*'Monthly cashflow'!$C$29*1.23,)</f>
        <v>0</v>
      </c>
      <c r="O453" s="293">
        <f>IFERROR(I453*'Monthly cashflow'!$C$30*1.23,)</f>
        <v>0</v>
      </c>
      <c r="P453" s="293">
        <f t="shared" si="22"/>
        <v>0</v>
      </c>
      <c r="Q453" s="294" t="str">
        <f>'Unit Sales'!R461</f>
        <v/>
      </c>
      <c r="R453" s="294">
        <f>'Unit Sales'!N461</f>
        <v>0</v>
      </c>
    </row>
    <row r="454" spans="1:18" x14ac:dyDescent="0.3">
      <c r="A454" s="336" t="s">
        <v>1253</v>
      </c>
      <c r="B454" s="9">
        <f t="shared" si="23"/>
        <v>0</v>
      </c>
      <c r="C454" s="337" t="str">
        <f>IF('Unit Sales'!B462&lt;&gt;"",'Unit Sales'!B462,A454)</f>
        <v>453</v>
      </c>
      <c r="D454" s="9" t="str">
        <f>IF('Unit Sales'!D462&lt;&gt;"",'Unit Sales'!D462,"")</f>
        <v/>
      </c>
      <c r="E454" s="9" t="str">
        <f>IF('Unit Sales'!J462&lt;&gt;"",'Unit Sales'!J462,"")</f>
        <v/>
      </c>
      <c r="F454" s="9" t="str">
        <f>IF('Unit Sales'!G462&lt;&gt;"",'Unit Sales'!G462,"")</f>
        <v/>
      </c>
      <c r="G454" s="9" t="str">
        <f>IF('Unit Sales'!H462&lt;&gt;"",'Unit Sales'!H462,"")</f>
        <v/>
      </c>
      <c r="H454" s="9" t="str">
        <f>IF('Unit Sales'!C462&lt;&gt;"",'Unit Sales'!C462,"")</f>
        <v/>
      </c>
      <c r="I454" s="293" t="str">
        <f>IF('Unit Sales'!M462&lt;&gt;"",'Unit Sales'!M462,"")</f>
        <v/>
      </c>
      <c r="J454" s="9" t="str">
        <f>IF('Unit Sales'!I462&lt;&gt;"",'Unit Sales'!I462,"")</f>
        <v/>
      </c>
      <c r="K454" s="295"/>
      <c r="L454" s="295"/>
      <c r="M454" s="293">
        <f t="shared" si="21"/>
        <v>0</v>
      </c>
      <c r="N454" s="293">
        <f>IFERROR(I454*'Monthly cashflow'!$C$29*1.23,)</f>
        <v>0</v>
      </c>
      <c r="O454" s="293">
        <f>IFERROR(I454*'Monthly cashflow'!$C$30*1.23,)</f>
        <v>0</v>
      </c>
      <c r="P454" s="293">
        <f t="shared" si="22"/>
        <v>0</v>
      </c>
      <c r="Q454" s="294" t="str">
        <f>'Unit Sales'!R462</f>
        <v/>
      </c>
      <c r="R454" s="294">
        <f>'Unit Sales'!N462</f>
        <v>0</v>
      </c>
    </row>
    <row r="455" spans="1:18" x14ac:dyDescent="0.3">
      <c r="A455" s="336" t="s">
        <v>1254</v>
      </c>
      <c r="B455" s="9">
        <f t="shared" si="23"/>
        <v>0</v>
      </c>
      <c r="C455" s="337" t="str">
        <f>IF('Unit Sales'!B463&lt;&gt;"",'Unit Sales'!B463,A455)</f>
        <v>454</v>
      </c>
      <c r="D455" s="9" t="str">
        <f>IF('Unit Sales'!D463&lt;&gt;"",'Unit Sales'!D463,"")</f>
        <v/>
      </c>
      <c r="E455" s="9" t="str">
        <f>IF('Unit Sales'!J463&lt;&gt;"",'Unit Sales'!J463,"")</f>
        <v/>
      </c>
      <c r="F455" s="9" t="str">
        <f>IF('Unit Sales'!G463&lt;&gt;"",'Unit Sales'!G463,"")</f>
        <v/>
      </c>
      <c r="G455" s="9" t="str">
        <f>IF('Unit Sales'!H463&lt;&gt;"",'Unit Sales'!H463,"")</f>
        <v/>
      </c>
      <c r="H455" s="9" t="str">
        <f>IF('Unit Sales'!C463&lt;&gt;"",'Unit Sales'!C463,"")</f>
        <v/>
      </c>
      <c r="I455" s="293" t="str">
        <f>IF('Unit Sales'!M463&lt;&gt;"",'Unit Sales'!M463,"")</f>
        <v/>
      </c>
      <c r="J455" s="9" t="str">
        <f>IF('Unit Sales'!I463&lt;&gt;"",'Unit Sales'!I463,"")</f>
        <v/>
      </c>
      <c r="K455" s="295"/>
      <c r="L455" s="295"/>
      <c r="M455" s="293">
        <f t="shared" si="21"/>
        <v>0</v>
      </c>
      <c r="N455" s="293">
        <f>IFERROR(I455*'Monthly cashflow'!$C$29*1.23,)</f>
        <v>0</v>
      </c>
      <c r="O455" s="293">
        <f>IFERROR(I455*'Monthly cashflow'!$C$30*1.23,)</f>
        <v>0</v>
      </c>
      <c r="P455" s="293">
        <f t="shared" si="22"/>
        <v>0</v>
      </c>
      <c r="Q455" s="294" t="str">
        <f>'Unit Sales'!R463</f>
        <v/>
      </c>
      <c r="R455" s="294">
        <f>'Unit Sales'!N463</f>
        <v>0</v>
      </c>
    </row>
    <row r="456" spans="1:18" x14ac:dyDescent="0.3">
      <c r="A456" s="336" t="s">
        <v>1255</v>
      </c>
      <c r="B456" s="9">
        <f t="shared" si="23"/>
        <v>0</v>
      </c>
      <c r="C456" s="337" t="str">
        <f>IF('Unit Sales'!B464&lt;&gt;"",'Unit Sales'!B464,A456)</f>
        <v>455</v>
      </c>
      <c r="D456" s="9" t="str">
        <f>IF('Unit Sales'!D464&lt;&gt;"",'Unit Sales'!D464,"")</f>
        <v/>
      </c>
      <c r="E456" s="9" t="str">
        <f>IF('Unit Sales'!J464&lt;&gt;"",'Unit Sales'!J464,"")</f>
        <v/>
      </c>
      <c r="F456" s="9" t="str">
        <f>IF('Unit Sales'!G464&lt;&gt;"",'Unit Sales'!G464,"")</f>
        <v/>
      </c>
      <c r="G456" s="9" t="str">
        <f>IF('Unit Sales'!H464&lt;&gt;"",'Unit Sales'!H464,"")</f>
        <v/>
      </c>
      <c r="H456" s="9" t="str">
        <f>IF('Unit Sales'!C464&lt;&gt;"",'Unit Sales'!C464,"")</f>
        <v/>
      </c>
      <c r="I456" s="293" t="str">
        <f>IF('Unit Sales'!M464&lt;&gt;"",'Unit Sales'!M464,"")</f>
        <v/>
      </c>
      <c r="J456" s="9" t="str">
        <f>IF('Unit Sales'!I464&lt;&gt;"",'Unit Sales'!I464,"")</f>
        <v/>
      </c>
      <c r="K456" s="295"/>
      <c r="L456" s="295"/>
      <c r="M456" s="293">
        <f t="shared" si="21"/>
        <v>0</v>
      </c>
      <c r="N456" s="293">
        <f>IFERROR(I456*'Monthly cashflow'!$C$29*1.23,)</f>
        <v>0</v>
      </c>
      <c r="O456" s="293">
        <f>IFERROR(I456*'Monthly cashflow'!$C$30*1.23,)</f>
        <v>0</v>
      </c>
      <c r="P456" s="293">
        <f t="shared" si="22"/>
        <v>0</v>
      </c>
      <c r="Q456" s="294" t="str">
        <f>'Unit Sales'!R464</f>
        <v/>
      </c>
      <c r="R456" s="294">
        <f>'Unit Sales'!N464</f>
        <v>0</v>
      </c>
    </row>
    <row r="457" spans="1:18" x14ac:dyDescent="0.3">
      <c r="A457" s="336" t="s">
        <v>1256</v>
      </c>
      <c r="B457" s="9">
        <f t="shared" si="23"/>
        <v>0</v>
      </c>
      <c r="C457" s="337" t="str">
        <f>IF('Unit Sales'!B465&lt;&gt;"",'Unit Sales'!B465,A457)</f>
        <v>456</v>
      </c>
      <c r="D457" s="9" t="str">
        <f>IF('Unit Sales'!D465&lt;&gt;"",'Unit Sales'!D465,"")</f>
        <v/>
      </c>
      <c r="E457" s="9" t="str">
        <f>IF('Unit Sales'!J465&lt;&gt;"",'Unit Sales'!J465,"")</f>
        <v/>
      </c>
      <c r="F457" s="9" t="str">
        <f>IF('Unit Sales'!G465&lt;&gt;"",'Unit Sales'!G465,"")</f>
        <v/>
      </c>
      <c r="G457" s="9" t="str">
        <f>IF('Unit Sales'!H465&lt;&gt;"",'Unit Sales'!H465,"")</f>
        <v/>
      </c>
      <c r="H457" s="9" t="str">
        <f>IF('Unit Sales'!C465&lt;&gt;"",'Unit Sales'!C465,"")</f>
        <v/>
      </c>
      <c r="I457" s="293" t="str">
        <f>IF('Unit Sales'!M465&lt;&gt;"",'Unit Sales'!M465,"")</f>
        <v/>
      </c>
      <c r="J457" s="9" t="str">
        <f>IF('Unit Sales'!I465&lt;&gt;"",'Unit Sales'!I465,"")</f>
        <v/>
      </c>
      <c r="K457" s="295"/>
      <c r="L457" s="295"/>
      <c r="M457" s="293">
        <f t="shared" si="21"/>
        <v>0</v>
      </c>
      <c r="N457" s="293">
        <f>IFERROR(I457*'Monthly cashflow'!$C$29*1.23,)</f>
        <v>0</v>
      </c>
      <c r="O457" s="293">
        <f>IFERROR(I457*'Monthly cashflow'!$C$30*1.23,)</f>
        <v>0</v>
      </c>
      <c r="P457" s="293">
        <f t="shared" si="22"/>
        <v>0</v>
      </c>
      <c r="Q457" s="294" t="str">
        <f>'Unit Sales'!R465</f>
        <v/>
      </c>
      <c r="R457" s="294">
        <f>'Unit Sales'!N465</f>
        <v>0</v>
      </c>
    </row>
    <row r="458" spans="1:18" x14ac:dyDescent="0.3">
      <c r="A458" s="336" t="s">
        <v>1257</v>
      </c>
      <c r="B458" s="9">
        <f t="shared" si="23"/>
        <v>0</v>
      </c>
      <c r="C458" s="337" t="str">
        <f>IF('Unit Sales'!B466&lt;&gt;"",'Unit Sales'!B466,A458)</f>
        <v>457</v>
      </c>
      <c r="D458" s="9" t="str">
        <f>IF('Unit Sales'!D466&lt;&gt;"",'Unit Sales'!D466,"")</f>
        <v/>
      </c>
      <c r="E458" s="9" t="str">
        <f>IF('Unit Sales'!J466&lt;&gt;"",'Unit Sales'!J466,"")</f>
        <v/>
      </c>
      <c r="F458" s="9" t="str">
        <f>IF('Unit Sales'!G466&lt;&gt;"",'Unit Sales'!G466,"")</f>
        <v/>
      </c>
      <c r="G458" s="9" t="str">
        <f>IF('Unit Sales'!H466&lt;&gt;"",'Unit Sales'!H466,"")</f>
        <v/>
      </c>
      <c r="H458" s="9" t="str">
        <f>IF('Unit Sales'!C466&lt;&gt;"",'Unit Sales'!C466,"")</f>
        <v/>
      </c>
      <c r="I458" s="293" t="str">
        <f>IF('Unit Sales'!M466&lt;&gt;"",'Unit Sales'!M466,"")</f>
        <v/>
      </c>
      <c r="J458" s="9" t="str">
        <f>IF('Unit Sales'!I466&lt;&gt;"",'Unit Sales'!I466,"")</f>
        <v/>
      </c>
      <c r="K458" s="295"/>
      <c r="L458" s="295"/>
      <c r="M458" s="293">
        <f t="shared" si="21"/>
        <v>0</v>
      </c>
      <c r="N458" s="293">
        <f>IFERROR(I458*'Monthly cashflow'!$C$29*1.23,)</f>
        <v>0</v>
      </c>
      <c r="O458" s="293">
        <f>IFERROR(I458*'Monthly cashflow'!$C$30*1.23,)</f>
        <v>0</v>
      </c>
      <c r="P458" s="293">
        <f t="shared" si="22"/>
        <v>0</v>
      </c>
      <c r="Q458" s="294" t="str">
        <f>'Unit Sales'!R466</f>
        <v/>
      </c>
      <c r="R458" s="294">
        <f>'Unit Sales'!N466</f>
        <v>0</v>
      </c>
    </row>
    <row r="459" spans="1:18" x14ac:dyDescent="0.3">
      <c r="A459" s="336" t="s">
        <v>1258</v>
      </c>
      <c r="B459" s="9">
        <f t="shared" si="23"/>
        <v>0</v>
      </c>
      <c r="C459" s="337" t="str">
        <f>IF('Unit Sales'!B467&lt;&gt;"",'Unit Sales'!B467,A459)</f>
        <v>458</v>
      </c>
      <c r="D459" s="9" t="str">
        <f>IF('Unit Sales'!D467&lt;&gt;"",'Unit Sales'!D467,"")</f>
        <v/>
      </c>
      <c r="E459" s="9" t="str">
        <f>IF('Unit Sales'!J467&lt;&gt;"",'Unit Sales'!J467,"")</f>
        <v/>
      </c>
      <c r="F459" s="9" t="str">
        <f>IF('Unit Sales'!G467&lt;&gt;"",'Unit Sales'!G467,"")</f>
        <v/>
      </c>
      <c r="G459" s="9" t="str">
        <f>IF('Unit Sales'!H467&lt;&gt;"",'Unit Sales'!H467,"")</f>
        <v/>
      </c>
      <c r="H459" s="9" t="str">
        <f>IF('Unit Sales'!C467&lt;&gt;"",'Unit Sales'!C467,"")</f>
        <v/>
      </c>
      <c r="I459" s="293" t="str">
        <f>IF('Unit Sales'!M467&lt;&gt;"",'Unit Sales'!M467,"")</f>
        <v/>
      </c>
      <c r="J459" s="9" t="str">
        <f>IF('Unit Sales'!I467&lt;&gt;"",'Unit Sales'!I467,"")</f>
        <v/>
      </c>
      <c r="K459" s="295"/>
      <c r="L459" s="295"/>
      <c r="M459" s="293">
        <f t="shared" si="21"/>
        <v>0</v>
      </c>
      <c r="N459" s="293">
        <f>IFERROR(I459*'Monthly cashflow'!$C$29*1.23,)</f>
        <v>0</v>
      </c>
      <c r="O459" s="293">
        <f>IFERROR(I459*'Monthly cashflow'!$C$30*1.23,)</f>
        <v>0</v>
      </c>
      <c r="P459" s="293">
        <f t="shared" si="22"/>
        <v>0</v>
      </c>
      <c r="Q459" s="294" t="str">
        <f>'Unit Sales'!R467</f>
        <v/>
      </c>
      <c r="R459" s="294">
        <f>'Unit Sales'!N467</f>
        <v>0</v>
      </c>
    </row>
    <row r="460" spans="1:18" x14ac:dyDescent="0.3">
      <c r="A460" s="336" t="s">
        <v>1259</v>
      </c>
      <c r="B460" s="9">
        <f t="shared" si="23"/>
        <v>0</v>
      </c>
      <c r="C460" s="337" t="str">
        <f>IF('Unit Sales'!B468&lt;&gt;"",'Unit Sales'!B468,A460)</f>
        <v>459</v>
      </c>
      <c r="D460" s="9" t="str">
        <f>IF('Unit Sales'!D468&lt;&gt;"",'Unit Sales'!D468,"")</f>
        <v/>
      </c>
      <c r="E460" s="9" t="str">
        <f>IF('Unit Sales'!J468&lt;&gt;"",'Unit Sales'!J468,"")</f>
        <v/>
      </c>
      <c r="F460" s="9" t="str">
        <f>IF('Unit Sales'!G468&lt;&gt;"",'Unit Sales'!G468,"")</f>
        <v/>
      </c>
      <c r="G460" s="9" t="str">
        <f>IF('Unit Sales'!H468&lt;&gt;"",'Unit Sales'!H468,"")</f>
        <v/>
      </c>
      <c r="H460" s="9" t="str">
        <f>IF('Unit Sales'!C468&lt;&gt;"",'Unit Sales'!C468,"")</f>
        <v/>
      </c>
      <c r="I460" s="293" t="str">
        <f>IF('Unit Sales'!M468&lt;&gt;"",'Unit Sales'!M468,"")</f>
        <v/>
      </c>
      <c r="J460" s="9" t="str">
        <f>IF('Unit Sales'!I468&lt;&gt;"",'Unit Sales'!I468,"")</f>
        <v/>
      </c>
      <c r="K460" s="295"/>
      <c r="L460" s="295"/>
      <c r="M460" s="293">
        <f t="shared" si="21"/>
        <v>0</v>
      </c>
      <c r="N460" s="293">
        <f>IFERROR(I460*'Monthly cashflow'!$C$29*1.23,)</f>
        <v>0</v>
      </c>
      <c r="O460" s="293">
        <f>IFERROR(I460*'Monthly cashflow'!$C$30*1.23,)</f>
        <v>0</v>
      </c>
      <c r="P460" s="293">
        <f t="shared" si="22"/>
        <v>0</v>
      </c>
      <c r="Q460" s="294" t="str">
        <f>'Unit Sales'!R468</f>
        <v/>
      </c>
      <c r="R460" s="294">
        <f>'Unit Sales'!N468</f>
        <v>0</v>
      </c>
    </row>
    <row r="461" spans="1:18" x14ac:dyDescent="0.3">
      <c r="A461" s="336" t="s">
        <v>1260</v>
      </c>
      <c r="B461" s="9">
        <f t="shared" si="23"/>
        <v>0</v>
      </c>
      <c r="C461" s="337" t="str">
        <f>IF('Unit Sales'!B469&lt;&gt;"",'Unit Sales'!B469,A461)</f>
        <v>460</v>
      </c>
      <c r="D461" s="9" t="str">
        <f>IF('Unit Sales'!D469&lt;&gt;"",'Unit Sales'!D469,"")</f>
        <v/>
      </c>
      <c r="E461" s="9" t="str">
        <f>IF('Unit Sales'!J469&lt;&gt;"",'Unit Sales'!J469,"")</f>
        <v/>
      </c>
      <c r="F461" s="9" t="str">
        <f>IF('Unit Sales'!G469&lt;&gt;"",'Unit Sales'!G469,"")</f>
        <v/>
      </c>
      <c r="G461" s="9" t="str">
        <f>IF('Unit Sales'!H469&lt;&gt;"",'Unit Sales'!H469,"")</f>
        <v/>
      </c>
      <c r="H461" s="9" t="str">
        <f>IF('Unit Sales'!C469&lt;&gt;"",'Unit Sales'!C469,"")</f>
        <v/>
      </c>
      <c r="I461" s="293" t="str">
        <f>IF('Unit Sales'!M469&lt;&gt;"",'Unit Sales'!M469,"")</f>
        <v/>
      </c>
      <c r="J461" s="9" t="str">
        <f>IF('Unit Sales'!I469&lt;&gt;"",'Unit Sales'!I469,"")</f>
        <v/>
      </c>
      <c r="K461" s="295"/>
      <c r="L461" s="295"/>
      <c r="M461" s="293">
        <f t="shared" si="21"/>
        <v>0</v>
      </c>
      <c r="N461" s="293">
        <f>IFERROR(I461*'Monthly cashflow'!$C$29*1.23,)</f>
        <v>0</v>
      </c>
      <c r="O461" s="293">
        <f>IFERROR(I461*'Monthly cashflow'!$C$30*1.23,)</f>
        <v>0</v>
      </c>
      <c r="P461" s="293">
        <f t="shared" si="22"/>
        <v>0</v>
      </c>
      <c r="Q461" s="294" t="str">
        <f>'Unit Sales'!R469</f>
        <v/>
      </c>
      <c r="R461" s="294">
        <f>'Unit Sales'!N469</f>
        <v>0</v>
      </c>
    </row>
    <row r="462" spans="1:18" x14ac:dyDescent="0.3">
      <c r="A462" s="336" t="s">
        <v>1261</v>
      </c>
      <c r="B462" s="9">
        <f t="shared" si="23"/>
        <v>0</v>
      </c>
      <c r="C462" s="337" t="str">
        <f>IF('Unit Sales'!B470&lt;&gt;"",'Unit Sales'!B470,A462)</f>
        <v>461</v>
      </c>
      <c r="D462" s="9" t="str">
        <f>IF('Unit Sales'!D470&lt;&gt;"",'Unit Sales'!D470,"")</f>
        <v/>
      </c>
      <c r="E462" s="9" t="str">
        <f>IF('Unit Sales'!J470&lt;&gt;"",'Unit Sales'!J470,"")</f>
        <v/>
      </c>
      <c r="F462" s="9" t="str">
        <f>IF('Unit Sales'!G470&lt;&gt;"",'Unit Sales'!G470,"")</f>
        <v/>
      </c>
      <c r="G462" s="9" t="str">
        <f>IF('Unit Sales'!H470&lt;&gt;"",'Unit Sales'!H470,"")</f>
        <v/>
      </c>
      <c r="H462" s="9" t="str">
        <f>IF('Unit Sales'!C470&lt;&gt;"",'Unit Sales'!C470,"")</f>
        <v/>
      </c>
      <c r="I462" s="293" t="str">
        <f>IF('Unit Sales'!M470&lt;&gt;"",'Unit Sales'!M470,"")</f>
        <v/>
      </c>
      <c r="J462" s="9" t="str">
        <f>IF('Unit Sales'!I470&lt;&gt;"",'Unit Sales'!I470,"")</f>
        <v/>
      </c>
      <c r="K462" s="295"/>
      <c r="L462" s="295"/>
      <c r="M462" s="293">
        <f t="shared" si="21"/>
        <v>0</v>
      </c>
      <c r="N462" s="293">
        <f>IFERROR(I462*'Monthly cashflow'!$C$29*1.23,)</f>
        <v>0</v>
      </c>
      <c r="O462" s="293">
        <f>IFERROR(I462*'Monthly cashflow'!$C$30*1.23,)</f>
        <v>0</v>
      </c>
      <c r="P462" s="293">
        <f t="shared" si="22"/>
        <v>0</v>
      </c>
      <c r="Q462" s="294" t="str">
        <f>'Unit Sales'!R470</f>
        <v/>
      </c>
      <c r="R462" s="294">
        <f>'Unit Sales'!N470</f>
        <v>0</v>
      </c>
    </row>
    <row r="463" spans="1:18" x14ac:dyDescent="0.3">
      <c r="A463" s="336" t="s">
        <v>1262</v>
      </c>
      <c r="B463" s="9">
        <f t="shared" si="23"/>
        <v>0</v>
      </c>
      <c r="C463" s="337" t="str">
        <f>IF('Unit Sales'!B471&lt;&gt;"",'Unit Sales'!B471,A463)</f>
        <v>462</v>
      </c>
      <c r="D463" s="9" t="str">
        <f>IF('Unit Sales'!D471&lt;&gt;"",'Unit Sales'!D471,"")</f>
        <v/>
      </c>
      <c r="E463" s="9" t="str">
        <f>IF('Unit Sales'!J471&lt;&gt;"",'Unit Sales'!J471,"")</f>
        <v/>
      </c>
      <c r="F463" s="9" t="str">
        <f>IF('Unit Sales'!G471&lt;&gt;"",'Unit Sales'!G471,"")</f>
        <v/>
      </c>
      <c r="G463" s="9" t="str">
        <f>IF('Unit Sales'!H471&lt;&gt;"",'Unit Sales'!H471,"")</f>
        <v/>
      </c>
      <c r="H463" s="9" t="str">
        <f>IF('Unit Sales'!C471&lt;&gt;"",'Unit Sales'!C471,"")</f>
        <v/>
      </c>
      <c r="I463" s="293" t="str">
        <f>IF('Unit Sales'!M471&lt;&gt;"",'Unit Sales'!M471,"")</f>
        <v/>
      </c>
      <c r="J463" s="9" t="str">
        <f>IF('Unit Sales'!I471&lt;&gt;"",'Unit Sales'!I471,"")</f>
        <v/>
      </c>
      <c r="K463" s="295"/>
      <c r="L463" s="295"/>
      <c r="M463" s="293">
        <f t="shared" si="21"/>
        <v>0</v>
      </c>
      <c r="N463" s="293">
        <f>IFERROR(I463*'Monthly cashflow'!$C$29*1.23,)</f>
        <v>0</v>
      </c>
      <c r="O463" s="293">
        <f>IFERROR(I463*'Monthly cashflow'!$C$30*1.23,)</f>
        <v>0</v>
      </c>
      <c r="P463" s="293">
        <f t="shared" si="22"/>
        <v>0</v>
      </c>
      <c r="Q463" s="294" t="str">
        <f>'Unit Sales'!R471</f>
        <v/>
      </c>
      <c r="R463" s="294">
        <f>'Unit Sales'!N471</f>
        <v>0</v>
      </c>
    </row>
    <row r="464" spans="1:18" x14ac:dyDescent="0.3">
      <c r="A464" s="336" t="s">
        <v>1263</v>
      </c>
      <c r="B464" s="9">
        <f t="shared" si="23"/>
        <v>0</v>
      </c>
      <c r="C464" s="337" t="str">
        <f>IF('Unit Sales'!B472&lt;&gt;"",'Unit Sales'!B472,A464)</f>
        <v>463</v>
      </c>
      <c r="D464" s="9" t="str">
        <f>IF('Unit Sales'!D472&lt;&gt;"",'Unit Sales'!D472,"")</f>
        <v/>
      </c>
      <c r="E464" s="9" t="str">
        <f>IF('Unit Sales'!J472&lt;&gt;"",'Unit Sales'!J472,"")</f>
        <v/>
      </c>
      <c r="F464" s="9" t="str">
        <f>IF('Unit Sales'!G472&lt;&gt;"",'Unit Sales'!G472,"")</f>
        <v/>
      </c>
      <c r="G464" s="9" t="str">
        <f>IF('Unit Sales'!H472&lt;&gt;"",'Unit Sales'!H472,"")</f>
        <v/>
      </c>
      <c r="H464" s="9" t="str">
        <f>IF('Unit Sales'!C472&lt;&gt;"",'Unit Sales'!C472,"")</f>
        <v/>
      </c>
      <c r="I464" s="293" t="str">
        <f>IF('Unit Sales'!M472&lt;&gt;"",'Unit Sales'!M472,"")</f>
        <v/>
      </c>
      <c r="J464" s="9" t="str">
        <f>IF('Unit Sales'!I472&lt;&gt;"",'Unit Sales'!I472,"")</f>
        <v/>
      </c>
      <c r="K464" s="295"/>
      <c r="L464" s="295"/>
      <c r="M464" s="293">
        <f t="shared" si="21"/>
        <v>0</v>
      </c>
      <c r="N464" s="293">
        <f>IFERROR(I464*'Monthly cashflow'!$C$29*1.23,)</f>
        <v>0</v>
      </c>
      <c r="O464" s="293">
        <f>IFERROR(I464*'Monthly cashflow'!$C$30*1.23,)</f>
        <v>0</v>
      </c>
      <c r="P464" s="293">
        <f t="shared" si="22"/>
        <v>0</v>
      </c>
      <c r="Q464" s="294" t="str">
        <f>'Unit Sales'!R472</f>
        <v/>
      </c>
      <c r="R464" s="294">
        <f>'Unit Sales'!N472</f>
        <v>0</v>
      </c>
    </row>
    <row r="465" spans="1:18" x14ac:dyDescent="0.3">
      <c r="A465" s="336" t="s">
        <v>1264</v>
      </c>
      <c r="B465" s="9">
        <f t="shared" si="23"/>
        <v>0</v>
      </c>
      <c r="C465" s="337" t="str">
        <f>IF('Unit Sales'!B473&lt;&gt;"",'Unit Sales'!B473,A465)</f>
        <v>464</v>
      </c>
      <c r="D465" s="9" t="str">
        <f>IF('Unit Sales'!D473&lt;&gt;"",'Unit Sales'!D473,"")</f>
        <v/>
      </c>
      <c r="E465" s="9" t="str">
        <f>IF('Unit Sales'!J473&lt;&gt;"",'Unit Sales'!J473,"")</f>
        <v/>
      </c>
      <c r="F465" s="9" t="str">
        <f>IF('Unit Sales'!G473&lt;&gt;"",'Unit Sales'!G473,"")</f>
        <v/>
      </c>
      <c r="G465" s="9" t="str">
        <f>IF('Unit Sales'!H473&lt;&gt;"",'Unit Sales'!H473,"")</f>
        <v/>
      </c>
      <c r="H465" s="9" t="str">
        <f>IF('Unit Sales'!C473&lt;&gt;"",'Unit Sales'!C473,"")</f>
        <v/>
      </c>
      <c r="I465" s="293" t="str">
        <f>IF('Unit Sales'!M473&lt;&gt;"",'Unit Sales'!M473,"")</f>
        <v/>
      </c>
      <c r="J465" s="9" t="str">
        <f>IF('Unit Sales'!I473&lt;&gt;"",'Unit Sales'!I473,"")</f>
        <v/>
      </c>
      <c r="K465" s="295"/>
      <c r="L465" s="295"/>
      <c r="M465" s="293">
        <f t="shared" si="21"/>
        <v>0</v>
      </c>
      <c r="N465" s="293">
        <f>IFERROR(I465*'Monthly cashflow'!$C$29*1.23,)</f>
        <v>0</v>
      </c>
      <c r="O465" s="293">
        <f>IFERROR(I465*'Monthly cashflow'!$C$30*1.23,)</f>
        <v>0</v>
      </c>
      <c r="P465" s="293">
        <f t="shared" si="22"/>
        <v>0</v>
      </c>
      <c r="Q465" s="294" t="str">
        <f>'Unit Sales'!R473</f>
        <v/>
      </c>
      <c r="R465" s="294">
        <f>'Unit Sales'!N473</f>
        <v>0</v>
      </c>
    </row>
    <row r="466" spans="1:18" x14ac:dyDescent="0.3">
      <c r="A466" s="336" t="s">
        <v>1265</v>
      </c>
      <c r="B466" s="9">
        <f t="shared" si="23"/>
        <v>0</v>
      </c>
      <c r="C466" s="337" t="str">
        <f>IF('Unit Sales'!B474&lt;&gt;"",'Unit Sales'!B474,A466)</f>
        <v>465</v>
      </c>
      <c r="D466" s="9" t="str">
        <f>IF('Unit Sales'!D474&lt;&gt;"",'Unit Sales'!D474,"")</f>
        <v/>
      </c>
      <c r="E466" s="9" t="str">
        <f>IF('Unit Sales'!J474&lt;&gt;"",'Unit Sales'!J474,"")</f>
        <v/>
      </c>
      <c r="F466" s="9" t="str">
        <f>IF('Unit Sales'!G474&lt;&gt;"",'Unit Sales'!G474,"")</f>
        <v/>
      </c>
      <c r="G466" s="9" t="str">
        <f>IF('Unit Sales'!H474&lt;&gt;"",'Unit Sales'!H474,"")</f>
        <v/>
      </c>
      <c r="H466" s="9" t="str">
        <f>IF('Unit Sales'!C474&lt;&gt;"",'Unit Sales'!C474,"")</f>
        <v/>
      </c>
      <c r="I466" s="293" t="str">
        <f>IF('Unit Sales'!M474&lt;&gt;"",'Unit Sales'!M474,"")</f>
        <v/>
      </c>
      <c r="J466" s="9" t="str">
        <f>IF('Unit Sales'!I474&lt;&gt;"",'Unit Sales'!I474,"")</f>
        <v/>
      </c>
      <c r="K466" s="295"/>
      <c r="L466" s="295"/>
      <c r="M466" s="293">
        <f t="shared" si="21"/>
        <v>0</v>
      </c>
      <c r="N466" s="293">
        <f>IFERROR(I466*'Monthly cashflow'!$C$29*1.23,)</f>
        <v>0</v>
      </c>
      <c r="O466" s="293">
        <f>IFERROR(I466*'Monthly cashflow'!$C$30*1.23,)</f>
        <v>0</v>
      </c>
      <c r="P466" s="293">
        <f t="shared" si="22"/>
        <v>0</v>
      </c>
      <c r="Q466" s="294" t="str">
        <f>'Unit Sales'!R474</f>
        <v/>
      </c>
      <c r="R466" s="294">
        <f>'Unit Sales'!N474</f>
        <v>0</v>
      </c>
    </row>
    <row r="467" spans="1:18" x14ac:dyDescent="0.3">
      <c r="A467" s="336" t="s">
        <v>1266</v>
      </c>
      <c r="B467" s="9">
        <f t="shared" si="23"/>
        <v>0</v>
      </c>
      <c r="C467" s="337" t="str">
        <f>IF('Unit Sales'!B475&lt;&gt;"",'Unit Sales'!B475,A467)</f>
        <v>466</v>
      </c>
      <c r="D467" s="9" t="str">
        <f>IF('Unit Sales'!D475&lt;&gt;"",'Unit Sales'!D475,"")</f>
        <v/>
      </c>
      <c r="E467" s="9" t="str">
        <f>IF('Unit Sales'!J475&lt;&gt;"",'Unit Sales'!J475,"")</f>
        <v/>
      </c>
      <c r="F467" s="9" t="str">
        <f>IF('Unit Sales'!G475&lt;&gt;"",'Unit Sales'!G475,"")</f>
        <v/>
      </c>
      <c r="G467" s="9" t="str">
        <f>IF('Unit Sales'!H475&lt;&gt;"",'Unit Sales'!H475,"")</f>
        <v/>
      </c>
      <c r="H467" s="9" t="str">
        <f>IF('Unit Sales'!C475&lt;&gt;"",'Unit Sales'!C475,"")</f>
        <v/>
      </c>
      <c r="I467" s="293" t="str">
        <f>IF('Unit Sales'!M475&lt;&gt;"",'Unit Sales'!M475,"")</f>
        <v/>
      </c>
      <c r="J467" s="9" t="str">
        <f>IF('Unit Sales'!I475&lt;&gt;"",'Unit Sales'!I475,"")</f>
        <v/>
      </c>
      <c r="K467" s="295"/>
      <c r="L467" s="295"/>
      <c r="M467" s="293">
        <f t="shared" si="21"/>
        <v>0</v>
      </c>
      <c r="N467" s="293">
        <f>IFERROR(I467*'Monthly cashflow'!$C$29*1.23,)</f>
        <v>0</v>
      </c>
      <c r="O467" s="293">
        <f>IFERROR(I467*'Monthly cashflow'!$C$30*1.23,)</f>
        <v>0</v>
      </c>
      <c r="P467" s="293">
        <f t="shared" si="22"/>
        <v>0</v>
      </c>
      <c r="Q467" s="294" t="str">
        <f>'Unit Sales'!R475</f>
        <v/>
      </c>
      <c r="R467" s="294">
        <f>'Unit Sales'!N475</f>
        <v>0</v>
      </c>
    </row>
    <row r="468" spans="1:18" x14ac:dyDescent="0.3">
      <c r="A468" s="336" t="s">
        <v>1267</v>
      </c>
      <c r="B468" s="9">
        <f t="shared" si="23"/>
        <v>0</v>
      </c>
      <c r="C468" s="337" t="str">
        <f>IF('Unit Sales'!B476&lt;&gt;"",'Unit Sales'!B476,A468)</f>
        <v>467</v>
      </c>
      <c r="D468" s="9" t="str">
        <f>IF('Unit Sales'!D476&lt;&gt;"",'Unit Sales'!D476,"")</f>
        <v/>
      </c>
      <c r="E468" s="9" t="str">
        <f>IF('Unit Sales'!J476&lt;&gt;"",'Unit Sales'!J476,"")</f>
        <v/>
      </c>
      <c r="F468" s="9" t="str">
        <f>IF('Unit Sales'!G476&lt;&gt;"",'Unit Sales'!G476,"")</f>
        <v/>
      </c>
      <c r="G468" s="9" t="str">
        <f>IF('Unit Sales'!H476&lt;&gt;"",'Unit Sales'!H476,"")</f>
        <v/>
      </c>
      <c r="H468" s="9" t="str">
        <f>IF('Unit Sales'!C476&lt;&gt;"",'Unit Sales'!C476,"")</f>
        <v/>
      </c>
      <c r="I468" s="293" t="str">
        <f>IF('Unit Sales'!M476&lt;&gt;"",'Unit Sales'!M476,"")</f>
        <v/>
      </c>
      <c r="J468" s="9" t="str">
        <f>IF('Unit Sales'!I476&lt;&gt;"",'Unit Sales'!I476,"")</f>
        <v/>
      </c>
      <c r="K468" s="295"/>
      <c r="L468" s="295"/>
      <c r="M468" s="293">
        <f t="shared" si="21"/>
        <v>0</v>
      </c>
      <c r="N468" s="293">
        <f>IFERROR(I468*'Monthly cashflow'!$C$29*1.23,)</f>
        <v>0</v>
      </c>
      <c r="O468" s="293">
        <f>IFERROR(I468*'Monthly cashflow'!$C$30*1.23,)</f>
        <v>0</v>
      </c>
      <c r="P468" s="293">
        <f t="shared" si="22"/>
        <v>0</v>
      </c>
      <c r="Q468" s="294" t="str">
        <f>'Unit Sales'!R476</f>
        <v/>
      </c>
      <c r="R468" s="294">
        <f>'Unit Sales'!N476</f>
        <v>0</v>
      </c>
    </row>
    <row r="469" spans="1:18" x14ac:dyDescent="0.3">
      <c r="A469" s="336" t="s">
        <v>1268</v>
      </c>
      <c r="B469" s="9">
        <f t="shared" si="23"/>
        <v>0</v>
      </c>
      <c r="C469" s="337" t="str">
        <f>IF('Unit Sales'!B477&lt;&gt;"",'Unit Sales'!B477,A469)</f>
        <v>468</v>
      </c>
      <c r="D469" s="9" t="str">
        <f>IF('Unit Sales'!D477&lt;&gt;"",'Unit Sales'!D477,"")</f>
        <v/>
      </c>
      <c r="E469" s="9" t="str">
        <f>IF('Unit Sales'!J477&lt;&gt;"",'Unit Sales'!J477,"")</f>
        <v/>
      </c>
      <c r="F469" s="9" t="str">
        <f>IF('Unit Sales'!G477&lt;&gt;"",'Unit Sales'!G477,"")</f>
        <v/>
      </c>
      <c r="G469" s="9" t="str">
        <f>IF('Unit Sales'!H477&lt;&gt;"",'Unit Sales'!H477,"")</f>
        <v/>
      </c>
      <c r="H469" s="9" t="str">
        <f>IF('Unit Sales'!C477&lt;&gt;"",'Unit Sales'!C477,"")</f>
        <v/>
      </c>
      <c r="I469" s="293" t="str">
        <f>IF('Unit Sales'!M477&lt;&gt;"",'Unit Sales'!M477,"")</f>
        <v/>
      </c>
      <c r="J469" s="9" t="str">
        <f>IF('Unit Sales'!I477&lt;&gt;"",'Unit Sales'!I477,"")</f>
        <v/>
      </c>
      <c r="K469" s="295"/>
      <c r="L469" s="295"/>
      <c r="M469" s="293">
        <f t="shared" si="21"/>
        <v>0</v>
      </c>
      <c r="N469" s="293">
        <f>IFERROR(I469*'Monthly cashflow'!$C$29*1.23,)</f>
        <v>0</v>
      </c>
      <c r="O469" s="293">
        <f>IFERROR(I469*'Monthly cashflow'!$C$30*1.23,)</f>
        <v>0</v>
      </c>
      <c r="P469" s="293">
        <f t="shared" si="22"/>
        <v>0</v>
      </c>
      <c r="Q469" s="294" t="str">
        <f>'Unit Sales'!R477</f>
        <v/>
      </c>
      <c r="R469" s="294">
        <f>'Unit Sales'!N477</f>
        <v>0</v>
      </c>
    </row>
    <row r="470" spans="1:18" x14ac:dyDescent="0.3">
      <c r="A470" s="336" t="s">
        <v>1269</v>
      </c>
      <c r="B470" s="9">
        <f t="shared" si="23"/>
        <v>0</v>
      </c>
      <c r="C470" s="337" t="str">
        <f>IF('Unit Sales'!B478&lt;&gt;"",'Unit Sales'!B478,A470)</f>
        <v>469</v>
      </c>
      <c r="D470" s="9" t="str">
        <f>IF('Unit Sales'!D478&lt;&gt;"",'Unit Sales'!D478,"")</f>
        <v/>
      </c>
      <c r="E470" s="9" t="str">
        <f>IF('Unit Sales'!J478&lt;&gt;"",'Unit Sales'!J478,"")</f>
        <v/>
      </c>
      <c r="F470" s="9" t="str">
        <f>IF('Unit Sales'!G478&lt;&gt;"",'Unit Sales'!G478,"")</f>
        <v/>
      </c>
      <c r="G470" s="9" t="str">
        <f>IF('Unit Sales'!H478&lt;&gt;"",'Unit Sales'!H478,"")</f>
        <v/>
      </c>
      <c r="H470" s="9" t="str">
        <f>IF('Unit Sales'!C478&lt;&gt;"",'Unit Sales'!C478,"")</f>
        <v/>
      </c>
      <c r="I470" s="293" t="str">
        <f>IF('Unit Sales'!M478&lt;&gt;"",'Unit Sales'!M478,"")</f>
        <v/>
      </c>
      <c r="J470" s="9" t="str">
        <f>IF('Unit Sales'!I478&lt;&gt;"",'Unit Sales'!I478,"")</f>
        <v/>
      </c>
      <c r="K470" s="295"/>
      <c r="L470" s="295"/>
      <c r="M470" s="293">
        <f t="shared" si="21"/>
        <v>0</v>
      </c>
      <c r="N470" s="293">
        <f>IFERROR(I470*'Monthly cashflow'!$C$29*1.23,)</f>
        <v>0</v>
      </c>
      <c r="O470" s="293">
        <f>IFERROR(I470*'Monthly cashflow'!$C$30*1.23,)</f>
        <v>0</v>
      </c>
      <c r="P470" s="293">
        <f t="shared" si="22"/>
        <v>0</v>
      </c>
      <c r="Q470" s="294" t="str">
        <f>'Unit Sales'!R478</f>
        <v/>
      </c>
      <c r="R470" s="294">
        <f>'Unit Sales'!N478</f>
        <v>0</v>
      </c>
    </row>
    <row r="471" spans="1:18" x14ac:dyDescent="0.3">
      <c r="A471" s="336" t="s">
        <v>1270</v>
      </c>
      <c r="B471" s="9">
        <f t="shared" si="23"/>
        <v>0</v>
      </c>
      <c r="C471" s="337" t="str">
        <f>IF('Unit Sales'!B479&lt;&gt;"",'Unit Sales'!B479,A471)</f>
        <v>470</v>
      </c>
      <c r="D471" s="9" t="str">
        <f>IF('Unit Sales'!D479&lt;&gt;"",'Unit Sales'!D479,"")</f>
        <v/>
      </c>
      <c r="E471" s="9" t="str">
        <f>IF('Unit Sales'!J479&lt;&gt;"",'Unit Sales'!J479,"")</f>
        <v/>
      </c>
      <c r="F471" s="9" t="str">
        <f>IF('Unit Sales'!G479&lt;&gt;"",'Unit Sales'!G479,"")</f>
        <v/>
      </c>
      <c r="G471" s="9" t="str">
        <f>IF('Unit Sales'!H479&lt;&gt;"",'Unit Sales'!H479,"")</f>
        <v/>
      </c>
      <c r="H471" s="9" t="str">
        <f>IF('Unit Sales'!C479&lt;&gt;"",'Unit Sales'!C479,"")</f>
        <v/>
      </c>
      <c r="I471" s="293" t="str">
        <f>IF('Unit Sales'!M479&lt;&gt;"",'Unit Sales'!M479,"")</f>
        <v/>
      </c>
      <c r="J471" s="9" t="str">
        <f>IF('Unit Sales'!I479&lt;&gt;"",'Unit Sales'!I479,"")</f>
        <v/>
      </c>
      <c r="K471" s="295"/>
      <c r="L471" s="295"/>
      <c r="M471" s="293">
        <f t="shared" si="21"/>
        <v>0</v>
      </c>
      <c r="N471" s="293">
        <f>IFERROR(I471*'Monthly cashflow'!$C$29*1.23,)</f>
        <v>0</v>
      </c>
      <c r="O471" s="293">
        <f>IFERROR(I471*'Monthly cashflow'!$C$30*1.23,)</f>
        <v>0</v>
      </c>
      <c r="P471" s="293">
        <f t="shared" si="22"/>
        <v>0</v>
      </c>
      <c r="Q471" s="294" t="str">
        <f>'Unit Sales'!R479</f>
        <v/>
      </c>
      <c r="R471" s="294">
        <f>'Unit Sales'!N479</f>
        <v>0</v>
      </c>
    </row>
    <row r="472" spans="1:18" x14ac:dyDescent="0.3">
      <c r="A472" s="336" t="s">
        <v>1271</v>
      </c>
      <c r="B472" s="9">
        <f t="shared" si="23"/>
        <v>0</v>
      </c>
      <c r="C472" s="337" t="str">
        <f>IF('Unit Sales'!B480&lt;&gt;"",'Unit Sales'!B480,A472)</f>
        <v>471</v>
      </c>
      <c r="D472" s="9" t="str">
        <f>IF('Unit Sales'!D480&lt;&gt;"",'Unit Sales'!D480,"")</f>
        <v/>
      </c>
      <c r="E472" s="9" t="str">
        <f>IF('Unit Sales'!J480&lt;&gt;"",'Unit Sales'!J480,"")</f>
        <v/>
      </c>
      <c r="F472" s="9" t="str">
        <f>IF('Unit Sales'!G480&lt;&gt;"",'Unit Sales'!G480,"")</f>
        <v/>
      </c>
      <c r="G472" s="9" t="str">
        <f>IF('Unit Sales'!H480&lt;&gt;"",'Unit Sales'!H480,"")</f>
        <v/>
      </c>
      <c r="H472" s="9" t="str">
        <f>IF('Unit Sales'!C480&lt;&gt;"",'Unit Sales'!C480,"")</f>
        <v/>
      </c>
      <c r="I472" s="293" t="str">
        <f>IF('Unit Sales'!M480&lt;&gt;"",'Unit Sales'!M480,"")</f>
        <v/>
      </c>
      <c r="J472" s="9" t="str">
        <f>IF('Unit Sales'!I480&lt;&gt;"",'Unit Sales'!I480,"")</f>
        <v/>
      </c>
      <c r="K472" s="295"/>
      <c r="L472" s="295"/>
      <c r="M472" s="293">
        <f t="shared" si="21"/>
        <v>0</v>
      </c>
      <c r="N472" s="293">
        <f>IFERROR(I472*'Monthly cashflow'!$C$29*1.23,)</f>
        <v>0</v>
      </c>
      <c r="O472" s="293">
        <f>IFERROR(I472*'Monthly cashflow'!$C$30*1.23,)</f>
        <v>0</v>
      </c>
      <c r="P472" s="293">
        <f t="shared" si="22"/>
        <v>0</v>
      </c>
      <c r="Q472" s="294" t="str">
        <f>'Unit Sales'!R480</f>
        <v/>
      </c>
      <c r="R472" s="294">
        <f>'Unit Sales'!N480</f>
        <v>0</v>
      </c>
    </row>
    <row r="473" spans="1:18" x14ac:dyDescent="0.3">
      <c r="A473" s="336" t="s">
        <v>1272</v>
      </c>
      <c r="B473" s="9">
        <f t="shared" si="23"/>
        <v>0</v>
      </c>
      <c r="C473" s="337" t="str">
        <f>IF('Unit Sales'!B481&lt;&gt;"",'Unit Sales'!B481,A473)</f>
        <v>472</v>
      </c>
      <c r="D473" s="9" t="str">
        <f>IF('Unit Sales'!D481&lt;&gt;"",'Unit Sales'!D481,"")</f>
        <v/>
      </c>
      <c r="E473" s="9" t="str">
        <f>IF('Unit Sales'!J481&lt;&gt;"",'Unit Sales'!J481,"")</f>
        <v/>
      </c>
      <c r="F473" s="9" t="str">
        <f>IF('Unit Sales'!G481&lt;&gt;"",'Unit Sales'!G481,"")</f>
        <v/>
      </c>
      <c r="G473" s="9" t="str">
        <f>IF('Unit Sales'!H481&lt;&gt;"",'Unit Sales'!H481,"")</f>
        <v/>
      </c>
      <c r="H473" s="9" t="str">
        <f>IF('Unit Sales'!C481&lt;&gt;"",'Unit Sales'!C481,"")</f>
        <v/>
      </c>
      <c r="I473" s="293" t="str">
        <f>IF('Unit Sales'!M481&lt;&gt;"",'Unit Sales'!M481,"")</f>
        <v/>
      </c>
      <c r="J473" s="9" t="str">
        <f>IF('Unit Sales'!I481&lt;&gt;"",'Unit Sales'!I481,"")</f>
        <v/>
      </c>
      <c r="K473" s="295"/>
      <c r="L473" s="295"/>
      <c r="M473" s="293">
        <f t="shared" si="21"/>
        <v>0</v>
      </c>
      <c r="N473" s="293">
        <f>IFERROR(I473*'Monthly cashflow'!$C$29*1.23,)</f>
        <v>0</v>
      </c>
      <c r="O473" s="293">
        <f>IFERROR(I473*'Monthly cashflow'!$C$30*1.23,)</f>
        <v>0</v>
      </c>
      <c r="P473" s="293">
        <f t="shared" si="22"/>
        <v>0</v>
      </c>
      <c r="Q473" s="294" t="str">
        <f>'Unit Sales'!R481</f>
        <v/>
      </c>
      <c r="R473" s="294">
        <f>'Unit Sales'!N481</f>
        <v>0</v>
      </c>
    </row>
    <row r="474" spans="1:18" x14ac:dyDescent="0.3">
      <c r="A474" s="336" t="s">
        <v>1273</v>
      </c>
      <c r="B474" s="9">
        <f t="shared" si="23"/>
        <v>0</v>
      </c>
      <c r="C474" s="337" t="str">
        <f>IF('Unit Sales'!B482&lt;&gt;"",'Unit Sales'!B482,A474)</f>
        <v>473</v>
      </c>
      <c r="D474" s="9" t="str">
        <f>IF('Unit Sales'!D482&lt;&gt;"",'Unit Sales'!D482,"")</f>
        <v/>
      </c>
      <c r="E474" s="9" t="str">
        <f>IF('Unit Sales'!J482&lt;&gt;"",'Unit Sales'!J482,"")</f>
        <v/>
      </c>
      <c r="F474" s="9" t="str">
        <f>IF('Unit Sales'!G482&lt;&gt;"",'Unit Sales'!G482,"")</f>
        <v/>
      </c>
      <c r="G474" s="9" t="str">
        <f>IF('Unit Sales'!H482&lt;&gt;"",'Unit Sales'!H482,"")</f>
        <v/>
      </c>
      <c r="H474" s="9" t="str">
        <f>IF('Unit Sales'!C482&lt;&gt;"",'Unit Sales'!C482,"")</f>
        <v/>
      </c>
      <c r="I474" s="293" t="str">
        <f>IF('Unit Sales'!M482&lt;&gt;"",'Unit Sales'!M482,"")</f>
        <v/>
      </c>
      <c r="J474" s="9" t="str">
        <f>IF('Unit Sales'!I482&lt;&gt;"",'Unit Sales'!I482,"")</f>
        <v/>
      </c>
      <c r="K474" s="295"/>
      <c r="L474" s="295"/>
      <c r="M474" s="293">
        <f t="shared" si="21"/>
        <v>0</v>
      </c>
      <c r="N474" s="293">
        <f>IFERROR(I474*'Monthly cashflow'!$C$29*1.23,)</f>
        <v>0</v>
      </c>
      <c r="O474" s="293">
        <f>IFERROR(I474*'Monthly cashflow'!$C$30*1.23,)</f>
        <v>0</v>
      </c>
      <c r="P474" s="293">
        <f t="shared" si="22"/>
        <v>0</v>
      </c>
      <c r="Q474" s="294" t="str">
        <f>'Unit Sales'!R482</f>
        <v/>
      </c>
      <c r="R474" s="294">
        <f>'Unit Sales'!N482</f>
        <v>0</v>
      </c>
    </row>
    <row r="475" spans="1:18" x14ac:dyDescent="0.3">
      <c r="A475" s="336" t="s">
        <v>1274</v>
      </c>
      <c r="B475" s="9">
        <f t="shared" si="23"/>
        <v>0</v>
      </c>
      <c r="C475" s="337" t="str">
        <f>IF('Unit Sales'!B483&lt;&gt;"",'Unit Sales'!B483,A475)</f>
        <v>474</v>
      </c>
      <c r="D475" s="9" t="str">
        <f>IF('Unit Sales'!D483&lt;&gt;"",'Unit Sales'!D483,"")</f>
        <v/>
      </c>
      <c r="E475" s="9" t="str">
        <f>IF('Unit Sales'!J483&lt;&gt;"",'Unit Sales'!J483,"")</f>
        <v/>
      </c>
      <c r="F475" s="9" t="str">
        <f>IF('Unit Sales'!G483&lt;&gt;"",'Unit Sales'!G483,"")</f>
        <v/>
      </c>
      <c r="G475" s="9" t="str">
        <f>IF('Unit Sales'!H483&lt;&gt;"",'Unit Sales'!H483,"")</f>
        <v/>
      </c>
      <c r="H475" s="9" t="str">
        <f>IF('Unit Sales'!C483&lt;&gt;"",'Unit Sales'!C483,"")</f>
        <v/>
      </c>
      <c r="I475" s="293" t="str">
        <f>IF('Unit Sales'!M483&lt;&gt;"",'Unit Sales'!M483,"")</f>
        <v/>
      </c>
      <c r="J475" s="9" t="str">
        <f>IF('Unit Sales'!I483&lt;&gt;"",'Unit Sales'!I483,"")</f>
        <v/>
      </c>
      <c r="K475" s="295"/>
      <c r="L475" s="295"/>
      <c r="M475" s="293">
        <f t="shared" si="21"/>
        <v>0</v>
      </c>
      <c r="N475" s="293">
        <f>IFERROR(I475*'Monthly cashflow'!$C$29*1.23,)</f>
        <v>0</v>
      </c>
      <c r="O475" s="293">
        <f>IFERROR(I475*'Monthly cashflow'!$C$30*1.23,)</f>
        <v>0</v>
      </c>
      <c r="P475" s="293">
        <f t="shared" si="22"/>
        <v>0</v>
      </c>
      <c r="Q475" s="294" t="str">
        <f>'Unit Sales'!R483</f>
        <v/>
      </c>
      <c r="R475" s="294">
        <f>'Unit Sales'!N483</f>
        <v>0</v>
      </c>
    </row>
    <row r="476" spans="1:18" x14ac:dyDescent="0.3">
      <c r="A476" s="336" t="s">
        <v>1275</v>
      </c>
      <c r="B476" s="9">
        <f t="shared" si="23"/>
        <v>0</v>
      </c>
      <c r="C476" s="337" t="str">
        <f>IF('Unit Sales'!B484&lt;&gt;"",'Unit Sales'!B484,A476)</f>
        <v>475</v>
      </c>
      <c r="D476" s="9" t="str">
        <f>IF('Unit Sales'!D484&lt;&gt;"",'Unit Sales'!D484,"")</f>
        <v/>
      </c>
      <c r="E476" s="9" t="str">
        <f>IF('Unit Sales'!J484&lt;&gt;"",'Unit Sales'!J484,"")</f>
        <v/>
      </c>
      <c r="F476" s="9" t="str">
        <f>IF('Unit Sales'!G484&lt;&gt;"",'Unit Sales'!G484,"")</f>
        <v/>
      </c>
      <c r="G476" s="9" t="str">
        <f>IF('Unit Sales'!H484&lt;&gt;"",'Unit Sales'!H484,"")</f>
        <v/>
      </c>
      <c r="H476" s="9" t="str">
        <f>IF('Unit Sales'!C484&lt;&gt;"",'Unit Sales'!C484,"")</f>
        <v/>
      </c>
      <c r="I476" s="293" t="str">
        <f>IF('Unit Sales'!M484&lt;&gt;"",'Unit Sales'!M484,"")</f>
        <v/>
      </c>
      <c r="J476" s="9" t="str">
        <f>IF('Unit Sales'!I484&lt;&gt;"",'Unit Sales'!I484,"")</f>
        <v/>
      </c>
      <c r="K476" s="295"/>
      <c r="L476" s="295"/>
      <c r="M476" s="293">
        <f t="shared" si="21"/>
        <v>0</v>
      </c>
      <c r="N476" s="293">
        <f>IFERROR(I476*'Monthly cashflow'!$C$29*1.23,)</f>
        <v>0</v>
      </c>
      <c r="O476" s="293">
        <f>IFERROR(I476*'Monthly cashflow'!$C$30*1.23,)</f>
        <v>0</v>
      </c>
      <c r="P476" s="293">
        <f t="shared" si="22"/>
        <v>0</v>
      </c>
      <c r="Q476" s="294" t="str">
        <f>'Unit Sales'!R484</f>
        <v/>
      </c>
      <c r="R476" s="294">
        <f>'Unit Sales'!N484</f>
        <v>0</v>
      </c>
    </row>
    <row r="477" spans="1:18" x14ac:dyDescent="0.3">
      <c r="A477" s="336" t="s">
        <v>1276</v>
      </c>
      <c r="B477" s="9">
        <f t="shared" si="23"/>
        <v>0</v>
      </c>
      <c r="C477" s="337" t="str">
        <f>IF('Unit Sales'!B485&lt;&gt;"",'Unit Sales'!B485,A477)</f>
        <v>476</v>
      </c>
      <c r="D477" s="9" t="str">
        <f>IF('Unit Sales'!D485&lt;&gt;"",'Unit Sales'!D485,"")</f>
        <v/>
      </c>
      <c r="E477" s="9" t="str">
        <f>IF('Unit Sales'!J485&lt;&gt;"",'Unit Sales'!J485,"")</f>
        <v/>
      </c>
      <c r="F477" s="9" t="str">
        <f>IF('Unit Sales'!G485&lt;&gt;"",'Unit Sales'!G485,"")</f>
        <v/>
      </c>
      <c r="G477" s="9" t="str">
        <f>IF('Unit Sales'!H485&lt;&gt;"",'Unit Sales'!H485,"")</f>
        <v/>
      </c>
      <c r="H477" s="9" t="str">
        <f>IF('Unit Sales'!C485&lt;&gt;"",'Unit Sales'!C485,"")</f>
        <v/>
      </c>
      <c r="I477" s="293" t="str">
        <f>IF('Unit Sales'!M485&lt;&gt;"",'Unit Sales'!M485,"")</f>
        <v/>
      </c>
      <c r="J477" s="9" t="str">
        <f>IF('Unit Sales'!I485&lt;&gt;"",'Unit Sales'!I485,"")</f>
        <v/>
      </c>
      <c r="K477" s="295"/>
      <c r="L477" s="295"/>
      <c r="M477" s="293">
        <f t="shared" si="21"/>
        <v>0</v>
      </c>
      <c r="N477" s="293">
        <f>IFERROR(I477*'Monthly cashflow'!$C$29*1.23,)</f>
        <v>0</v>
      </c>
      <c r="O477" s="293">
        <f>IFERROR(I477*'Monthly cashflow'!$C$30*1.23,)</f>
        <v>0</v>
      </c>
      <c r="P477" s="293">
        <f t="shared" si="22"/>
        <v>0</v>
      </c>
      <c r="Q477" s="294" t="str">
        <f>'Unit Sales'!R485</f>
        <v/>
      </c>
      <c r="R477" s="294">
        <f>'Unit Sales'!N485</f>
        <v>0</v>
      </c>
    </row>
    <row r="478" spans="1:18" x14ac:dyDescent="0.3">
      <c r="A478" s="336" t="s">
        <v>1277</v>
      </c>
      <c r="B478" s="9">
        <f t="shared" si="23"/>
        <v>0</v>
      </c>
      <c r="C478" s="337" t="str">
        <f>IF('Unit Sales'!B486&lt;&gt;"",'Unit Sales'!B486,A478)</f>
        <v>477</v>
      </c>
      <c r="D478" s="9" t="str">
        <f>IF('Unit Sales'!D486&lt;&gt;"",'Unit Sales'!D486,"")</f>
        <v/>
      </c>
      <c r="E478" s="9" t="str">
        <f>IF('Unit Sales'!J486&lt;&gt;"",'Unit Sales'!J486,"")</f>
        <v/>
      </c>
      <c r="F478" s="9" t="str">
        <f>IF('Unit Sales'!G486&lt;&gt;"",'Unit Sales'!G486,"")</f>
        <v/>
      </c>
      <c r="G478" s="9" t="str">
        <f>IF('Unit Sales'!H486&lt;&gt;"",'Unit Sales'!H486,"")</f>
        <v/>
      </c>
      <c r="H478" s="9" t="str">
        <f>IF('Unit Sales'!C486&lt;&gt;"",'Unit Sales'!C486,"")</f>
        <v/>
      </c>
      <c r="I478" s="293" t="str">
        <f>IF('Unit Sales'!M486&lt;&gt;"",'Unit Sales'!M486,"")</f>
        <v/>
      </c>
      <c r="J478" s="9" t="str">
        <f>IF('Unit Sales'!I486&lt;&gt;"",'Unit Sales'!I486,"")</f>
        <v/>
      </c>
      <c r="K478" s="295"/>
      <c r="L478" s="295"/>
      <c r="M478" s="293">
        <f t="shared" si="21"/>
        <v>0</v>
      </c>
      <c r="N478" s="293">
        <f>IFERROR(I478*'Monthly cashflow'!$C$29*1.23,)</f>
        <v>0</v>
      </c>
      <c r="O478" s="293">
        <f>IFERROR(I478*'Monthly cashflow'!$C$30*1.23,)</f>
        <v>0</v>
      </c>
      <c r="P478" s="293">
        <f t="shared" si="22"/>
        <v>0</v>
      </c>
      <c r="Q478" s="294" t="str">
        <f>'Unit Sales'!R486</f>
        <v/>
      </c>
      <c r="R478" s="294">
        <f>'Unit Sales'!N486</f>
        <v>0</v>
      </c>
    </row>
    <row r="479" spans="1:18" x14ac:dyDescent="0.3">
      <c r="A479" s="336" t="s">
        <v>1278</v>
      </c>
      <c r="B479" s="9">
        <f t="shared" si="23"/>
        <v>0</v>
      </c>
      <c r="C479" s="337" t="str">
        <f>IF('Unit Sales'!B487&lt;&gt;"",'Unit Sales'!B487,A479)</f>
        <v>478</v>
      </c>
      <c r="D479" s="9" t="str">
        <f>IF('Unit Sales'!D487&lt;&gt;"",'Unit Sales'!D487,"")</f>
        <v/>
      </c>
      <c r="E479" s="9" t="str">
        <f>IF('Unit Sales'!J487&lt;&gt;"",'Unit Sales'!J487,"")</f>
        <v/>
      </c>
      <c r="F479" s="9" t="str">
        <f>IF('Unit Sales'!G487&lt;&gt;"",'Unit Sales'!G487,"")</f>
        <v/>
      </c>
      <c r="G479" s="9" t="str">
        <f>IF('Unit Sales'!H487&lt;&gt;"",'Unit Sales'!H487,"")</f>
        <v/>
      </c>
      <c r="H479" s="9" t="str">
        <f>IF('Unit Sales'!C487&lt;&gt;"",'Unit Sales'!C487,"")</f>
        <v/>
      </c>
      <c r="I479" s="293" t="str">
        <f>IF('Unit Sales'!M487&lt;&gt;"",'Unit Sales'!M487,"")</f>
        <v/>
      </c>
      <c r="J479" s="9" t="str">
        <f>IF('Unit Sales'!I487&lt;&gt;"",'Unit Sales'!I487,"")</f>
        <v/>
      </c>
      <c r="K479" s="295"/>
      <c r="L479" s="295"/>
      <c r="M479" s="293">
        <f t="shared" si="21"/>
        <v>0</v>
      </c>
      <c r="N479" s="293">
        <f>IFERROR(I479*'Monthly cashflow'!$C$29*1.23,)</f>
        <v>0</v>
      </c>
      <c r="O479" s="293">
        <f>IFERROR(I479*'Monthly cashflow'!$C$30*1.23,)</f>
        <v>0</v>
      </c>
      <c r="P479" s="293">
        <f t="shared" si="22"/>
        <v>0</v>
      </c>
      <c r="Q479" s="294" t="str">
        <f>'Unit Sales'!R487</f>
        <v/>
      </c>
      <c r="R479" s="294">
        <f>'Unit Sales'!N487</f>
        <v>0</v>
      </c>
    </row>
    <row r="480" spans="1:18" x14ac:dyDescent="0.3">
      <c r="A480" s="336" t="s">
        <v>1279</v>
      </c>
      <c r="B480" s="9">
        <f t="shared" si="23"/>
        <v>0</v>
      </c>
      <c r="C480" s="337" t="str">
        <f>IF('Unit Sales'!B488&lt;&gt;"",'Unit Sales'!B488,A480)</f>
        <v>479</v>
      </c>
      <c r="D480" s="9" t="str">
        <f>IF('Unit Sales'!D488&lt;&gt;"",'Unit Sales'!D488,"")</f>
        <v/>
      </c>
      <c r="E480" s="9" t="str">
        <f>IF('Unit Sales'!J488&lt;&gt;"",'Unit Sales'!J488,"")</f>
        <v/>
      </c>
      <c r="F480" s="9" t="str">
        <f>IF('Unit Sales'!G488&lt;&gt;"",'Unit Sales'!G488,"")</f>
        <v/>
      </c>
      <c r="G480" s="9" t="str">
        <f>IF('Unit Sales'!H488&lt;&gt;"",'Unit Sales'!H488,"")</f>
        <v/>
      </c>
      <c r="H480" s="9" t="str">
        <f>IF('Unit Sales'!C488&lt;&gt;"",'Unit Sales'!C488,"")</f>
        <v/>
      </c>
      <c r="I480" s="293" t="str">
        <f>IF('Unit Sales'!M488&lt;&gt;"",'Unit Sales'!M488,"")</f>
        <v/>
      </c>
      <c r="J480" s="9" t="str">
        <f>IF('Unit Sales'!I488&lt;&gt;"",'Unit Sales'!I488,"")</f>
        <v/>
      </c>
      <c r="K480" s="295"/>
      <c r="L480" s="295"/>
      <c r="M480" s="293">
        <f t="shared" si="21"/>
        <v>0</v>
      </c>
      <c r="N480" s="293">
        <f>IFERROR(I480*'Monthly cashflow'!$C$29*1.23,)</f>
        <v>0</v>
      </c>
      <c r="O480" s="293">
        <f>IFERROR(I480*'Monthly cashflow'!$C$30*1.23,)</f>
        <v>0</v>
      </c>
      <c r="P480" s="293">
        <f t="shared" si="22"/>
        <v>0</v>
      </c>
      <c r="Q480" s="294" t="str">
        <f>'Unit Sales'!R488</f>
        <v/>
      </c>
      <c r="R480" s="294">
        <f>'Unit Sales'!N488</f>
        <v>0</v>
      </c>
    </row>
    <row r="481" spans="1:18" x14ac:dyDescent="0.3">
      <c r="A481" s="336" t="s">
        <v>1280</v>
      </c>
      <c r="B481" s="9">
        <f t="shared" si="23"/>
        <v>0</v>
      </c>
      <c r="C481" s="337" t="str">
        <f>IF('Unit Sales'!B489&lt;&gt;"",'Unit Sales'!B489,A481)</f>
        <v>480</v>
      </c>
      <c r="D481" s="9" t="str">
        <f>IF('Unit Sales'!D489&lt;&gt;"",'Unit Sales'!D489,"")</f>
        <v/>
      </c>
      <c r="E481" s="9" t="str">
        <f>IF('Unit Sales'!J489&lt;&gt;"",'Unit Sales'!J489,"")</f>
        <v/>
      </c>
      <c r="F481" s="9" t="str">
        <f>IF('Unit Sales'!G489&lt;&gt;"",'Unit Sales'!G489,"")</f>
        <v/>
      </c>
      <c r="G481" s="9" t="str">
        <f>IF('Unit Sales'!H489&lt;&gt;"",'Unit Sales'!H489,"")</f>
        <v/>
      </c>
      <c r="H481" s="9" t="str">
        <f>IF('Unit Sales'!C489&lt;&gt;"",'Unit Sales'!C489,"")</f>
        <v/>
      </c>
      <c r="I481" s="293" t="str">
        <f>IF('Unit Sales'!M489&lt;&gt;"",'Unit Sales'!M489,"")</f>
        <v/>
      </c>
      <c r="J481" s="9" t="str">
        <f>IF('Unit Sales'!I489&lt;&gt;"",'Unit Sales'!I489,"")</f>
        <v/>
      </c>
      <c r="K481" s="295"/>
      <c r="L481" s="295"/>
      <c r="M481" s="293">
        <f t="shared" si="21"/>
        <v>0</v>
      </c>
      <c r="N481" s="293">
        <f>IFERROR(I481*'Monthly cashflow'!$C$29*1.23,)</f>
        <v>0</v>
      </c>
      <c r="O481" s="293">
        <f>IFERROR(I481*'Monthly cashflow'!$C$30*1.23,)</f>
        <v>0</v>
      </c>
      <c r="P481" s="293">
        <f t="shared" si="22"/>
        <v>0</v>
      </c>
      <c r="Q481" s="294" t="str">
        <f>'Unit Sales'!R489</f>
        <v/>
      </c>
      <c r="R481" s="294">
        <f>'Unit Sales'!N489</f>
        <v>0</v>
      </c>
    </row>
    <row r="482" spans="1:18" x14ac:dyDescent="0.3">
      <c r="A482" s="336" t="s">
        <v>1281</v>
      </c>
      <c r="B482" s="9">
        <f t="shared" si="23"/>
        <v>0</v>
      </c>
      <c r="C482" s="337" t="str">
        <f>IF('Unit Sales'!B490&lt;&gt;"",'Unit Sales'!B490,A482)</f>
        <v>481</v>
      </c>
      <c r="D482" s="9" t="str">
        <f>IF('Unit Sales'!D490&lt;&gt;"",'Unit Sales'!D490,"")</f>
        <v/>
      </c>
      <c r="E482" s="9" t="str">
        <f>IF('Unit Sales'!J490&lt;&gt;"",'Unit Sales'!J490,"")</f>
        <v/>
      </c>
      <c r="F482" s="9" t="str">
        <f>IF('Unit Sales'!G490&lt;&gt;"",'Unit Sales'!G490,"")</f>
        <v/>
      </c>
      <c r="G482" s="9" t="str">
        <f>IF('Unit Sales'!H490&lt;&gt;"",'Unit Sales'!H490,"")</f>
        <v/>
      </c>
      <c r="H482" s="9" t="str">
        <f>IF('Unit Sales'!C490&lt;&gt;"",'Unit Sales'!C490,"")</f>
        <v/>
      </c>
      <c r="I482" s="293" t="str">
        <f>IF('Unit Sales'!M490&lt;&gt;"",'Unit Sales'!M490,"")</f>
        <v/>
      </c>
      <c r="J482" s="9" t="str">
        <f>IF('Unit Sales'!I490&lt;&gt;"",'Unit Sales'!I490,"")</f>
        <v/>
      </c>
      <c r="K482" s="295"/>
      <c r="L482" s="295"/>
      <c r="M482" s="293">
        <f t="shared" si="21"/>
        <v>0</v>
      </c>
      <c r="N482" s="293">
        <f>IFERROR(I482*'Monthly cashflow'!$C$29*1.23,)</f>
        <v>0</v>
      </c>
      <c r="O482" s="293">
        <f>IFERROR(I482*'Monthly cashflow'!$C$30*1.23,)</f>
        <v>0</v>
      </c>
      <c r="P482" s="293">
        <f t="shared" si="22"/>
        <v>0</v>
      </c>
      <c r="Q482" s="294" t="str">
        <f>'Unit Sales'!R490</f>
        <v/>
      </c>
      <c r="R482" s="294">
        <f>'Unit Sales'!N490</f>
        <v>0</v>
      </c>
    </row>
    <row r="483" spans="1:18" x14ac:dyDescent="0.3">
      <c r="A483" s="336" t="s">
        <v>1282</v>
      </c>
      <c r="B483" s="9">
        <f t="shared" si="23"/>
        <v>0</v>
      </c>
      <c r="C483" s="337" t="str">
        <f>IF('Unit Sales'!B491&lt;&gt;"",'Unit Sales'!B491,A483)</f>
        <v>482</v>
      </c>
      <c r="D483" s="9" t="str">
        <f>IF('Unit Sales'!D491&lt;&gt;"",'Unit Sales'!D491,"")</f>
        <v/>
      </c>
      <c r="E483" s="9" t="str">
        <f>IF('Unit Sales'!J491&lt;&gt;"",'Unit Sales'!J491,"")</f>
        <v/>
      </c>
      <c r="F483" s="9" t="str">
        <f>IF('Unit Sales'!G491&lt;&gt;"",'Unit Sales'!G491,"")</f>
        <v/>
      </c>
      <c r="G483" s="9" t="str">
        <f>IF('Unit Sales'!H491&lt;&gt;"",'Unit Sales'!H491,"")</f>
        <v/>
      </c>
      <c r="H483" s="9" t="str">
        <f>IF('Unit Sales'!C491&lt;&gt;"",'Unit Sales'!C491,"")</f>
        <v/>
      </c>
      <c r="I483" s="293" t="str">
        <f>IF('Unit Sales'!M491&lt;&gt;"",'Unit Sales'!M491,"")</f>
        <v/>
      </c>
      <c r="J483" s="9" t="str">
        <f>IF('Unit Sales'!I491&lt;&gt;"",'Unit Sales'!I491,"")</f>
        <v/>
      </c>
      <c r="K483" s="295"/>
      <c r="L483" s="295"/>
      <c r="M483" s="293">
        <f t="shared" si="21"/>
        <v>0</v>
      </c>
      <c r="N483" s="293">
        <f>IFERROR(I483*'Monthly cashflow'!$C$29*1.23,)</f>
        <v>0</v>
      </c>
      <c r="O483" s="293">
        <f>IFERROR(I483*'Monthly cashflow'!$C$30*1.23,)</f>
        <v>0</v>
      </c>
      <c r="P483" s="293">
        <f t="shared" si="22"/>
        <v>0</v>
      </c>
      <c r="Q483" s="294" t="str">
        <f>'Unit Sales'!R491</f>
        <v/>
      </c>
      <c r="R483" s="294">
        <f>'Unit Sales'!N491</f>
        <v>0</v>
      </c>
    </row>
    <row r="484" spans="1:18" x14ac:dyDescent="0.3">
      <c r="A484" s="336" t="s">
        <v>1283</v>
      </c>
      <c r="B484" s="9">
        <f t="shared" si="23"/>
        <v>0</v>
      </c>
      <c r="C484" s="337" t="str">
        <f>IF('Unit Sales'!B492&lt;&gt;"",'Unit Sales'!B492,A484)</f>
        <v>483</v>
      </c>
      <c r="D484" s="9" t="str">
        <f>IF('Unit Sales'!D492&lt;&gt;"",'Unit Sales'!D492,"")</f>
        <v/>
      </c>
      <c r="E484" s="9" t="str">
        <f>IF('Unit Sales'!J492&lt;&gt;"",'Unit Sales'!J492,"")</f>
        <v/>
      </c>
      <c r="F484" s="9" t="str">
        <f>IF('Unit Sales'!G492&lt;&gt;"",'Unit Sales'!G492,"")</f>
        <v/>
      </c>
      <c r="G484" s="9" t="str">
        <f>IF('Unit Sales'!H492&lt;&gt;"",'Unit Sales'!H492,"")</f>
        <v/>
      </c>
      <c r="H484" s="9" t="str">
        <f>IF('Unit Sales'!C492&lt;&gt;"",'Unit Sales'!C492,"")</f>
        <v/>
      </c>
      <c r="I484" s="293" t="str">
        <f>IF('Unit Sales'!M492&lt;&gt;"",'Unit Sales'!M492,"")</f>
        <v/>
      </c>
      <c r="J484" s="9" t="str">
        <f>IF('Unit Sales'!I492&lt;&gt;"",'Unit Sales'!I492,"")</f>
        <v/>
      </c>
      <c r="K484" s="295"/>
      <c r="L484" s="295"/>
      <c r="M484" s="293">
        <f t="shared" si="21"/>
        <v>0</v>
      </c>
      <c r="N484" s="293">
        <f>IFERROR(I484*'Monthly cashflow'!$C$29*1.23,)</f>
        <v>0</v>
      </c>
      <c r="O484" s="293">
        <f>IFERROR(I484*'Monthly cashflow'!$C$30*1.23,)</f>
        <v>0</v>
      </c>
      <c r="P484" s="293">
        <f t="shared" si="22"/>
        <v>0</v>
      </c>
      <c r="Q484" s="294" t="str">
        <f>'Unit Sales'!R492</f>
        <v/>
      </c>
      <c r="R484" s="294">
        <f>'Unit Sales'!N492</f>
        <v>0</v>
      </c>
    </row>
    <row r="485" spans="1:18" x14ac:dyDescent="0.3">
      <c r="A485" s="336" t="s">
        <v>1284</v>
      </c>
      <c r="B485" s="9">
        <f t="shared" si="23"/>
        <v>0</v>
      </c>
      <c r="C485" s="337" t="str">
        <f>IF('Unit Sales'!B493&lt;&gt;"",'Unit Sales'!B493,A485)</f>
        <v>484</v>
      </c>
      <c r="D485" s="9" t="str">
        <f>IF('Unit Sales'!D493&lt;&gt;"",'Unit Sales'!D493,"")</f>
        <v/>
      </c>
      <c r="E485" s="9" t="str">
        <f>IF('Unit Sales'!J493&lt;&gt;"",'Unit Sales'!J493,"")</f>
        <v/>
      </c>
      <c r="F485" s="9" t="str">
        <f>IF('Unit Sales'!G493&lt;&gt;"",'Unit Sales'!G493,"")</f>
        <v/>
      </c>
      <c r="G485" s="9" t="str">
        <f>IF('Unit Sales'!H493&lt;&gt;"",'Unit Sales'!H493,"")</f>
        <v/>
      </c>
      <c r="H485" s="9" t="str">
        <f>IF('Unit Sales'!C493&lt;&gt;"",'Unit Sales'!C493,"")</f>
        <v/>
      </c>
      <c r="I485" s="293" t="str">
        <f>IF('Unit Sales'!M493&lt;&gt;"",'Unit Sales'!M493,"")</f>
        <v/>
      </c>
      <c r="J485" s="9" t="str">
        <f>IF('Unit Sales'!I493&lt;&gt;"",'Unit Sales'!I493,"")</f>
        <v/>
      </c>
      <c r="K485" s="295"/>
      <c r="L485" s="295"/>
      <c r="M485" s="293">
        <f t="shared" si="21"/>
        <v>0</v>
      </c>
      <c r="N485" s="293">
        <f>IFERROR(I485*'Monthly cashflow'!$C$29*1.23,)</f>
        <v>0</v>
      </c>
      <c r="O485" s="293">
        <f>IFERROR(I485*'Monthly cashflow'!$C$30*1.23,)</f>
        <v>0</v>
      </c>
      <c r="P485" s="293">
        <f t="shared" si="22"/>
        <v>0</v>
      </c>
      <c r="Q485" s="294" t="str">
        <f>'Unit Sales'!R493</f>
        <v/>
      </c>
      <c r="R485" s="294">
        <f>'Unit Sales'!N493</f>
        <v>0</v>
      </c>
    </row>
    <row r="486" spans="1:18" x14ac:dyDescent="0.3">
      <c r="A486" s="336" t="s">
        <v>1285</v>
      </c>
      <c r="B486" s="9">
        <f t="shared" si="23"/>
        <v>0</v>
      </c>
      <c r="C486" s="337" t="str">
        <f>IF('Unit Sales'!B494&lt;&gt;"",'Unit Sales'!B494,A486)</f>
        <v>485</v>
      </c>
      <c r="D486" s="9" t="str">
        <f>IF('Unit Sales'!D494&lt;&gt;"",'Unit Sales'!D494,"")</f>
        <v/>
      </c>
      <c r="E486" s="9" t="str">
        <f>IF('Unit Sales'!J494&lt;&gt;"",'Unit Sales'!J494,"")</f>
        <v/>
      </c>
      <c r="F486" s="9" t="str">
        <f>IF('Unit Sales'!G494&lt;&gt;"",'Unit Sales'!G494,"")</f>
        <v/>
      </c>
      <c r="G486" s="9" t="str">
        <f>IF('Unit Sales'!H494&lt;&gt;"",'Unit Sales'!H494,"")</f>
        <v/>
      </c>
      <c r="H486" s="9" t="str">
        <f>IF('Unit Sales'!C494&lt;&gt;"",'Unit Sales'!C494,"")</f>
        <v/>
      </c>
      <c r="I486" s="293" t="str">
        <f>IF('Unit Sales'!M494&lt;&gt;"",'Unit Sales'!M494,"")</f>
        <v/>
      </c>
      <c r="J486" s="9" t="str">
        <f>IF('Unit Sales'!I494&lt;&gt;"",'Unit Sales'!I494,"")</f>
        <v/>
      </c>
      <c r="K486" s="295"/>
      <c r="L486" s="295"/>
      <c r="M486" s="293">
        <f t="shared" si="21"/>
        <v>0</v>
      </c>
      <c r="N486" s="293">
        <f>IFERROR(I486*'Monthly cashflow'!$C$29*1.23,)</f>
        <v>0</v>
      </c>
      <c r="O486" s="293">
        <f>IFERROR(I486*'Monthly cashflow'!$C$30*1.23,)</f>
        <v>0</v>
      </c>
      <c r="P486" s="293">
        <f t="shared" si="22"/>
        <v>0</v>
      </c>
      <c r="Q486" s="294" t="str">
        <f>'Unit Sales'!R494</f>
        <v/>
      </c>
      <c r="R486" s="294">
        <f>'Unit Sales'!N494</f>
        <v>0</v>
      </c>
    </row>
    <row r="487" spans="1:18" x14ac:dyDescent="0.3">
      <c r="A487" s="336" t="s">
        <v>1286</v>
      </c>
      <c r="B487" s="9">
        <f t="shared" si="23"/>
        <v>0</v>
      </c>
      <c r="C487" s="337" t="str">
        <f>IF('Unit Sales'!B495&lt;&gt;"",'Unit Sales'!B495,A487)</f>
        <v>486</v>
      </c>
      <c r="D487" s="9" t="str">
        <f>IF('Unit Sales'!D495&lt;&gt;"",'Unit Sales'!D495,"")</f>
        <v/>
      </c>
      <c r="E487" s="9" t="str">
        <f>IF('Unit Sales'!J495&lt;&gt;"",'Unit Sales'!J495,"")</f>
        <v/>
      </c>
      <c r="F487" s="9" t="str">
        <f>IF('Unit Sales'!G495&lt;&gt;"",'Unit Sales'!G495,"")</f>
        <v/>
      </c>
      <c r="G487" s="9" t="str">
        <f>IF('Unit Sales'!H495&lt;&gt;"",'Unit Sales'!H495,"")</f>
        <v/>
      </c>
      <c r="H487" s="9" t="str">
        <f>IF('Unit Sales'!C495&lt;&gt;"",'Unit Sales'!C495,"")</f>
        <v/>
      </c>
      <c r="I487" s="293" t="str">
        <f>IF('Unit Sales'!M495&lt;&gt;"",'Unit Sales'!M495,"")</f>
        <v/>
      </c>
      <c r="J487" s="9" t="str">
        <f>IF('Unit Sales'!I495&lt;&gt;"",'Unit Sales'!I495,"")</f>
        <v/>
      </c>
      <c r="K487" s="295"/>
      <c r="L487" s="295"/>
      <c r="M487" s="293">
        <f t="shared" si="21"/>
        <v>0</v>
      </c>
      <c r="N487" s="293">
        <f>IFERROR(I487*'Monthly cashflow'!$C$29*1.23,)</f>
        <v>0</v>
      </c>
      <c r="O487" s="293">
        <f>IFERROR(I487*'Monthly cashflow'!$C$30*1.23,)</f>
        <v>0</v>
      </c>
      <c r="P487" s="293">
        <f t="shared" si="22"/>
        <v>0</v>
      </c>
      <c r="Q487" s="294" t="str">
        <f>'Unit Sales'!R495</f>
        <v/>
      </c>
      <c r="R487" s="294">
        <f>'Unit Sales'!N495</f>
        <v>0</v>
      </c>
    </row>
    <row r="488" spans="1:18" x14ac:dyDescent="0.3">
      <c r="A488" s="336" t="s">
        <v>1287</v>
      </c>
      <c r="B488" s="9">
        <f t="shared" si="23"/>
        <v>0</v>
      </c>
      <c r="C488" s="337" t="str">
        <f>IF('Unit Sales'!B496&lt;&gt;"",'Unit Sales'!B496,A488)</f>
        <v>487</v>
      </c>
      <c r="D488" s="9" t="str">
        <f>IF('Unit Sales'!D496&lt;&gt;"",'Unit Sales'!D496,"")</f>
        <v/>
      </c>
      <c r="E488" s="9" t="str">
        <f>IF('Unit Sales'!J496&lt;&gt;"",'Unit Sales'!J496,"")</f>
        <v/>
      </c>
      <c r="F488" s="9" t="str">
        <f>IF('Unit Sales'!G496&lt;&gt;"",'Unit Sales'!G496,"")</f>
        <v/>
      </c>
      <c r="G488" s="9" t="str">
        <f>IF('Unit Sales'!H496&lt;&gt;"",'Unit Sales'!H496,"")</f>
        <v/>
      </c>
      <c r="H488" s="9" t="str">
        <f>IF('Unit Sales'!C496&lt;&gt;"",'Unit Sales'!C496,"")</f>
        <v/>
      </c>
      <c r="I488" s="293" t="str">
        <f>IF('Unit Sales'!M496&lt;&gt;"",'Unit Sales'!M496,"")</f>
        <v/>
      </c>
      <c r="J488" s="9" t="str">
        <f>IF('Unit Sales'!I496&lt;&gt;"",'Unit Sales'!I496,"")</f>
        <v/>
      </c>
      <c r="K488" s="295"/>
      <c r="L488" s="295"/>
      <c r="M488" s="293">
        <f t="shared" si="21"/>
        <v>0</v>
      </c>
      <c r="N488" s="293">
        <f>IFERROR(I488*'Monthly cashflow'!$C$29*1.23,)</f>
        <v>0</v>
      </c>
      <c r="O488" s="293">
        <f>IFERROR(I488*'Monthly cashflow'!$C$30*1.23,)</f>
        <v>0</v>
      </c>
      <c r="P488" s="293">
        <f t="shared" si="22"/>
        <v>0</v>
      </c>
      <c r="Q488" s="294" t="str">
        <f>'Unit Sales'!R496</f>
        <v/>
      </c>
      <c r="R488" s="294">
        <f>'Unit Sales'!N496</f>
        <v>0</v>
      </c>
    </row>
    <row r="489" spans="1:18" x14ac:dyDescent="0.3">
      <c r="A489" s="336" t="s">
        <v>1288</v>
      </c>
      <c r="B489" s="9">
        <f t="shared" si="23"/>
        <v>0</v>
      </c>
      <c r="C489" s="337" t="str">
        <f>IF('Unit Sales'!B497&lt;&gt;"",'Unit Sales'!B497,A489)</f>
        <v>488</v>
      </c>
      <c r="D489" s="9" t="str">
        <f>IF('Unit Sales'!D497&lt;&gt;"",'Unit Sales'!D497,"")</f>
        <v/>
      </c>
      <c r="E489" s="9" t="str">
        <f>IF('Unit Sales'!J497&lt;&gt;"",'Unit Sales'!J497,"")</f>
        <v/>
      </c>
      <c r="F489" s="9" t="str">
        <f>IF('Unit Sales'!G497&lt;&gt;"",'Unit Sales'!G497,"")</f>
        <v/>
      </c>
      <c r="G489" s="9" t="str">
        <f>IF('Unit Sales'!H497&lt;&gt;"",'Unit Sales'!H497,"")</f>
        <v/>
      </c>
      <c r="H489" s="9" t="str">
        <f>IF('Unit Sales'!C497&lt;&gt;"",'Unit Sales'!C497,"")</f>
        <v/>
      </c>
      <c r="I489" s="293" t="str">
        <f>IF('Unit Sales'!M497&lt;&gt;"",'Unit Sales'!M497,"")</f>
        <v/>
      </c>
      <c r="J489" s="9" t="str">
        <f>IF('Unit Sales'!I497&lt;&gt;"",'Unit Sales'!I497,"")</f>
        <v/>
      </c>
      <c r="K489" s="295"/>
      <c r="L489" s="295"/>
      <c r="M489" s="293">
        <f t="shared" si="21"/>
        <v>0</v>
      </c>
      <c r="N489" s="293">
        <f>IFERROR(I489*'Monthly cashflow'!$C$29*1.23,)</f>
        <v>0</v>
      </c>
      <c r="O489" s="293">
        <f>IFERROR(I489*'Monthly cashflow'!$C$30*1.23,)</f>
        <v>0</v>
      </c>
      <c r="P489" s="293">
        <f t="shared" si="22"/>
        <v>0</v>
      </c>
      <c r="Q489" s="294" t="str">
        <f>'Unit Sales'!R497</f>
        <v/>
      </c>
      <c r="R489" s="294">
        <f>'Unit Sales'!N497</f>
        <v>0</v>
      </c>
    </row>
    <row r="490" spans="1:18" x14ac:dyDescent="0.3">
      <c r="A490" s="336" t="s">
        <v>1289</v>
      </c>
      <c r="B490" s="9">
        <f t="shared" si="23"/>
        <v>0</v>
      </c>
      <c r="C490" s="337" t="str">
        <f>IF('Unit Sales'!B498&lt;&gt;"",'Unit Sales'!B498,A490)</f>
        <v>489</v>
      </c>
      <c r="D490" s="9" t="str">
        <f>IF('Unit Sales'!D498&lt;&gt;"",'Unit Sales'!D498,"")</f>
        <v/>
      </c>
      <c r="E490" s="9" t="str">
        <f>IF('Unit Sales'!J498&lt;&gt;"",'Unit Sales'!J498,"")</f>
        <v/>
      </c>
      <c r="F490" s="9" t="str">
        <f>IF('Unit Sales'!G498&lt;&gt;"",'Unit Sales'!G498,"")</f>
        <v/>
      </c>
      <c r="G490" s="9" t="str">
        <f>IF('Unit Sales'!H498&lt;&gt;"",'Unit Sales'!H498,"")</f>
        <v/>
      </c>
      <c r="H490" s="9" t="str">
        <f>IF('Unit Sales'!C498&lt;&gt;"",'Unit Sales'!C498,"")</f>
        <v/>
      </c>
      <c r="I490" s="293" t="str">
        <f>IF('Unit Sales'!M498&lt;&gt;"",'Unit Sales'!M498,"")</f>
        <v/>
      </c>
      <c r="J490" s="9" t="str">
        <f>IF('Unit Sales'!I498&lt;&gt;"",'Unit Sales'!I498,"")</f>
        <v/>
      </c>
      <c r="K490" s="295"/>
      <c r="L490" s="295"/>
      <c r="M490" s="293">
        <f t="shared" si="21"/>
        <v>0</v>
      </c>
      <c r="N490" s="293">
        <f>IFERROR(I490*'Monthly cashflow'!$C$29*1.23,)</f>
        <v>0</v>
      </c>
      <c r="O490" s="293">
        <f>IFERROR(I490*'Monthly cashflow'!$C$30*1.23,)</f>
        <v>0</v>
      </c>
      <c r="P490" s="293">
        <f t="shared" si="22"/>
        <v>0</v>
      </c>
      <c r="Q490" s="294" t="str">
        <f>'Unit Sales'!R498</f>
        <v/>
      </c>
      <c r="R490" s="294">
        <f>'Unit Sales'!N498</f>
        <v>0</v>
      </c>
    </row>
    <row r="491" spans="1:18" x14ac:dyDescent="0.3">
      <c r="A491" s="336" t="s">
        <v>1290</v>
      </c>
      <c r="B491" s="9">
        <f t="shared" si="23"/>
        <v>0</v>
      </c>
      <c r="C491" s="337" t="str">
        <f>IF('Unit Sales'!B499&lt;&gt;"",'Unit Sales'!B499,A491)</f>
        <v>490</v>
      </c>
      <c r="D491" s="9" t="str">
        <f>IF('Unit Sales'!D499&lt;&gt;"",'Unit Sales'!D499,"")</f>
        <v/>
      </c>
      <c r="E491" s="9" t="str">
        <f>IF('Unit Sales'!J499&lt;&gt;"",'Unit Sales'!J499,"")</f>
        <v/>
      </c>
      <c r="F491" s="9" t="str">
        <f>IF('Unit Sales'!G499&lt;&gt;"",'Unit Sales'!G499,"")</f>
        <v/>
      </c>
      <c r="G491" s="9" t="str">
        <f>IF('Unit Sales'!H499&lt;&gt;"",'Unit Sales'!H499,"")</f>
        <v/>
      </c>
      <c r="H491" s="9" t="str">
        <f>IF('Unit Sales'!C499&lt;&gt;"",'Unit Sales'!C499,"")</f>
        <v/>
      </c>
      <c r="I491" s="293" t="str">
        <f>IF('Unit Sales'!M499&lt;&gt;"",'Unit Sales'!M499,"")</f>
        <v/>
      </c>
      <c r="J491" s="9" t="str">
        <f>IF('Unit Sales'!I499&lt;&gt;"",'Unit Sales'!I499,"")</f>
        <v/>
      </c>
      <c r="K491" s="295"/>
      <c r="L491" s="295"/>
      <c r="M491" s="293">
        <f t="shared" si="21"/>
        <v>0</v>
      </c>
      <c r="N491" s="293">
        <f>IFERROR(I491*'Monthly cashflow'!$C$29*1.23,)</f>
        <v>0</v>
      </c>
      <c r="O491" s="293">
        <f>IFERROR(I491*'Monthly cashflow'!$C$30*1.23,)</f>
        <v>0</v>
      </c>
      <c r="P491" s="293">
        <f t="shared" si="22"/>
        <v>0</v>
      </c>
      <c r="Q491" s="294" t="str">
        <f>'Unit Sales'!R499</f>
        <v/>
      </c>
      <c r="R491" s="294">
        <f>'Unit Sales'!N499</f>
        <v>0</v>
      </c>
    </row>
    <row r="492" spans="1:18" x14ac:dyDescent="0.3">
      <c r="A492" s="336" t="s">
        <v>1291</v>
      </c>
      <c r="B492" s="9">
        <f t="shared" si="23"/>
        <v>0</v>
      </c>
      <c r="C492" s="337" t="str">
        <f>IF('Unit Sales'!B500&lt;&gt;"",'Unit Sales'!B500,A492)</f>
        <v>491</v>
      </c>
      <c r="D492" s="9" t="str">
        <f>IF('Unit Sales'!D500&lt;&gt;"",'Unit Sales'!D500,"")</f>
        <v/>
      </c>
      <c r="E492" s="9" t="str">
        <f>IF('Unit Sales'!J500&lt;&gt;"",'Unit Sales'!J500,"")</f>
        <v/>
      </c>
      <c r="F492" s="9" t="str">
        <f>IF('Unit Sales'!G500&lt;&gt;"",'Unit Sales'!G500,"")</f>
        <v/>
      </c>
      <c r="G492" s="9" t="str">
        <f>IF('Unit Sales'!H500&lt;&gt;"",'Unit Sales'!H500,"")</f>
        <v/>
      </c>
      <c r="H492" s="9" t="str">
        <f>IF('Unit Sales'!C500&lt;&gt;"",'Unit Sales'!C500,"")</f>
        <v/>
      </c>
      <c r="I492" s="293" t="str">
        <f>IF('Unit Sales'!M500&lt;&gt;"",'Unit Sales'!M500,"")</f>
        <v/>
      </c>
      <c r="J492" s="9" t="str">
        <f>IF('Unit Sales'!I500&lt;&gt;"",'Unit Sales'!I500,"")</f>
        <v/>
      </c>
      <c r="K492" s="295"/>
      <c r="L492" s="295"/>
      <c r="M492" s="293">
        <f t="shared" si="21"/>
        <v>0</v>
      </c>
      <c r="N492" s="293">
        <f>IFERROR(I492*'Monthly cashflow'!$C$29*1.23,)</f>
        <v>0</v>
      </c>
      <c r="O492" s="293">
        <f>IFERROR(I492*'Monthly cashflow'!$C$30*1.23,)</f>
        <v>0</v>
      </c>
      <c r="P492" s="293">
        <f t="shared" si="22"/>
        <v>0</v>
      </c>
      <c r="Q492" s="294" t="str">
        <f>'Unit Sales'!R500</f>
        <v/>
      </c>
      <c r="R492" s="294">
        <f>'Unit Sales'!N500</f>
        <v>0</v>
      </c>
    </row>
    <row r="493" spans="1:18" x14ac:dyDescent="0.3">
      <c r="A493" s="336" t="s">
        <v>1292</v>
      </c>
      <c r="B493" s="9">
        <f t="shared" si="23"/>
        <v>0</v>
      </c>
      <c r="C493" s="337" t="str">
        <f>IF('Unit Sales'!B501&lt;&gt;"",'Unit Sales'!B501,A493)</f>
        <v>492</v>
      </c>
      <c r="D493" s="9" t="str">
        <f>IF('Unit Sales'!D501&lt;&gt;"",'Unit Sales'!D501,"")</f>
        <v/>
      </c>
      <c r="E493" s="9" t="str">
        <f>IF('Unit Sales'!J501&lt;&gt;"",'Unit Sales'!J501,"")</f>
        <v/>
      </c>
      <c r="F493" s="9" t="str">
        <f>IF('Unit Sales'!G501&lt;&gt;"",'Unit Sales'!G501,"")</f>
        <v/>
      </c>
      <c r="G493" s="9" t="str">
        <f>IF('Unit Sales'!H501&lt;&gt;"",'Unit Sales'!H501,"")</f>
        <v/>
      </c>
      <c r="H493" s="9" t="str">
        <f>IF('Unit Sales'!C501&lt;&gt;"",'Unit Sales'!C501,"")</f>
        <v/>
      </c>
      <c r="I493" s="293" t="str">
        <f>IF('Unit Sales'!M501&lt;&gt;"",'Unit Sales'!M501,"")</f>
        <v/>
      </c>
      <c r="J493" s="9" t="str">
        <f>IF('Unit Sales'!I501&lt;&gt;"",'Unit Sales'!I501,"")</f>
        <v/>
      </c>
      <c r="K493" s="295"/>
      <c r="L493" s="295"/>
      <c r="M493" s="293">
        <f t="shared" si="21"/>
        <v>0</v>
      </c>
      <c r="N493" s="293">
        <f>IFERROR(I493*'Monthly cashflow'!$C$29*1.23,)</f>
        <v>0</v>
      </c>
      <c r="O493" s="293">
        <f>IFERROR(I493*'Monthly cashflow'!$C$30*1.23,)</f>
        <v>0</v>
      </c>
      <c r="P493" s="293">
        <f t="shared" si="22"/>
        <v>0</v>
      </c>
      <c r="Q493" s="294" t="str">
        <f>'Unit Sales'!R501</f>
        <v/>
      </c>
      <c r="R493" s="294">
        <f>'Unit Sales'!N501</f>
        <v>0</v>
      </c>
    </row>
    <row r="494" spans="1:18" x14ac:dyDescent="0.3">
      <c r="A494" s="336" t="s">
        <v>1293</v>
      </c>
      <c r="B494" s="9">
        <f t="shared" si="23"/>
        <v>0</v>
      </c>
      <c r="C494" s="337" t="str">
        <f>IF('Unit Sales'!B502&lt;&gt;"",'Unit Sales'!B502,A494)</f>
        <v>493</v>
      </c>
      <c r="D494" s="9" t="str">
        <f>IF('Unit Sales'!D502&lt;&gt;"",'Unit Sales'!D502,"")</f>
        <v/>
      </c>
      <c r="E494" s="9" t="str">
        <f>IF('Unit Sales'!J502&lt;&gt;"",'Unit Sales'!J502,"")</f>
        <v/>
      </c>
      <c r="F494" s="9" t="str">
        <f>IF('Unit Sales'!G502&lt;&gt;"",'Unit Sales'!G502,"")</f>
        <v/>
      </c>
      <c r="G494" s="9" t="str">
        <f>IF('Unit Sales'!H502&lt;&gt;"",'Unit Sales'!H502,"")</f>
        <v/>
      </c>
      <c r="H494" s="9" t="str">
        <f>IF('Unit Sales'!C502&lt;&gt;"",'Unit Sales'!C502,"")</f>
        <v/>
      </c>
      <c r="I494" s="293" t="str">
        <f>IF('Unit Sales'!M502&lt;&gt;"",'Unit Sales'!M502,"")</f>
        <v/>
      </c>
      <c r="J494" s="9" t="str">
        <f>IF('Unit Sales'!I502&lt;&gt;"",'Unit Sales'!I502,"")</f>
        <v/>
      </c>
      <c r="K494" s="295"/>
      <c r="L494" s="295"/>
      <c r="M494" s="293">
        <f t="shared" ref="M494:M557" si="24">IFERROR(IF(D494="Apartment",(I494/1.09)*0.09,(I494/1.135)*0.135),0)</f>
        <v>0</v>
      </c>
      <c r="N494" s="293">
        <f>IFERROR(I494*'Monthly cashflow'!$C$29*1.23,)</f>
        <v>0</v>
      </c>
      <c r="O494" s="293">
        <f>IFERROR(I494*'Monthly cashflow'!$C$30*1.23,)</f>
        <v>0</v>
      </c>
      <c r="P494" s="293">
        <f t="shared" ref="P494:P557" si="25">IFERROR(I494-M494-N494-O494,)</f>
        <v>0</v>
      </c>
      <c r="Q494" s="294" t="str">
        <f>'Unit Sales'!R502</f>
        <v/>
      </c>
      <c r="R494" s="294">
        <f>'Unit Sales'!N502</f>
        <v>0</v>
      </c>
    </row>
    <row r="495" spans="1:18" x14ac:dyDescent="0.3">
      <c r="A495" s="336" t="s">
        <v>1294</v>
      </c>
      <c r="B495" s="9">
        <f t="shared" si="23"/>
        <v>0</v>
      </c>
      <c r="C495" s="337" t="str">
        <f>IF('Unit Sales'!B503&lt;&gt;"",'Unit Sales'!B503,A495)</f>
        <v>494</v>
      </c>
      <c r="D495" s="9" t="str">
        <f>IF('Unit Sales'!D503&lt;&gt;"",'Unit Sales'!D503,"")</f>
        <v/>
      </c>
      <c r="E495" s="9" t="str">
        <f>IF('Unit Sales'!J503&lt;&gt;"",'Unit Sales'!J503,"")</f>
        <v/>
      </c>
      <c r="F495" s="9" t="str">
        <f>IF('Unit Sales'!G503&lt;&gt;"",'Unit Sales'!G503,"")</f>
        <v/>
      </c>
      <c r="G495" s="9" t="str">
        <f>IF('Unit Sales'!H503&lt;&gt;"",'Unit Sales'!H503,"")</f>
        <v/>
      </c>
      <c r="H495" s="9" t="str">
        <f>IF('Unit Sales'!C503&lt;&gt;"",'Unit Sales'!C503,"")</f>
        <v/>
      </c>
      <c r="I495" s="293" t="str">
        <f>IF('Unit Sales'!M503&lt;&gt;"",'Unit Sales'!M503,"")</f>
        <v/>
      </c>
      <c r="J495" s="9" t="str">
        <f>IF('Unit Sales'!I503&lt;&gt;"",'Unit Sales'!I503,"")</f>
        <v/>
      </c>
      <c r="K495" s="295"/>
      <c r="L495" s="295"/>
      <c r="M495" s="293">
        <f t="shared" si="24"/>
        <v>0</v>
      </c>
      <c r="N495" s="293">
        <f>IFERROR(I495*'Monthly cashflow'!$C$29*1.23,)</f>
        <v>0</v>
      </c>
      <c r="O495" s="293">
        <f>IFERROR(I495*'Monthly cashflow'!$C$30*1.23,)</f>
        <v>0</v>
      </c>
      <c r="P495" s="293">
        <f t="shared" si="25"/>
        <v>0</v>
      </c>
      <c r="Q495" s="294" t="str">
        <f>'Unit Sales'!R503</f>
        <v/>
      </c>
      <c r="R495" s="294">
        <f>'Unit Sales'!N503</f>
        <v>0</v>
      </c>
    </row>
    <row r="496" spans="1:18" x14ac:dyDescent="0.3">
      <c r="A496" s="336" t="s">
        <v>1295</v>
      </c>
      <c r="B496" s="9">
        <f t="shared" si="23"/>
        <v>0</v>
      </c>
      <c r="C496" s="337" t="str">
        <f>IF('Unit Sales'!B504&lt;&gt;"",'Unit Sales'!B504,A496)</f>
        <v>495</v>
      </c>
      <c r="D496" s="9" t="str">
        <f>IF('Unit Sales'!D504&lt;&gt;"",'Unit Sales'!D504,"")</f>
        <v/>
      </c>
      <c r="E496" s="9" t="str">
        <f>IF('Unit Sales'!J504&lt;&gt;"",'Unit Sales'!J504,"")</f>
        <v/>
      </c>
      <c r="F496" s="9" t="str">
        <f>IF('Unit Sales'!G504&lt;&gt;"",'Unit Sales'!G504,"")</f>
        <v/>
      </c>
      <c r="G496" s="9" t="str">
        <f>IF('Unit Sales'!H504&lt;&gt;"",'Unit Sales'!H504,"")</f>
        <v/>
      </c>
      <c r="H496" s="9" t="str">
        <f>IF('Unit Sales'!C504&lt;&gt;"",'Unit Sales'!C504,"")</f>
        <v/>
      </c>
      <c r="I496" s="293" t="str">
        <f>IF('Unit Sales'!M504&lt;&gt;"",'Unit Sales'!M504,"")</f>
        <v/>
      </c>
      <c r="J496" s="9" t="str">
        <f>IF('Unit Sales'!I504&lt;&gt;"",'Unit Sales'!I504,"")</f>
        <v/>
      </c>
      <c r="K496" s="295"/>
      <c r="L496" s="295"/>
      <c r="M496" s="293">
        <f t="shared" si="24"/>
        <v>0</v>
      </c>
      <c r="N496" s="293">
        <f>IFERROR(I496*'Monthly cashflow'!$C$29*1.23,)</f>
        <v>0</v>
      </c>
      <c r="O496" s="293">
        <f>IFERROR(I496*'Monthly cashflow'!$C$30*1.23,)</f>
        <v>0</v>
      </c>
      <c r="P496" s="293">
        <f t="shared" si="25"/>
        <v>0</v>
      </c>
      <c r="Q496" s="294" t="str">
        <f>'Unit Sales'!R504</f>
        <v/>
      </c>
      <c r="R496" s="294">
        <f>'Unit Sales'!N504</f>
        <v>0</v>
      </c>
    </row>
    <row r="497" spans="1:18" x14ac:dyDescent="0.3">
      <c r="A497" s="336" t="s">
        <v>1296</v>
      </c>
      <c r="B497" s="9">
        <f t="shared" si="23"/>
        <v>0</v>
      </c>
      <c r="C497" s="337" t="str">
        <f>IF('Unit Sales'!B505&lt;&gt;"",'Unit Sales'!B505,A497)</f>
        <v>496</v>
      </c>
      <c r="D497" s="9" t="str">
        <f>IF('Unit Sales'!D505&lt;&gt;"",'Unit Sales'!D505,"")</f>
        <v/>
      </c>
      <c r="E497" s="9" t="str">
        <f>IF('Unit Sales'!J505&lt;&gt;"",'Unit Sales'!J505,"")</f>
        <v/>
      </c>
      <c r="F497" s="9" t="str">
        <f>IF('Unit Sales'!G505&lt;&gt;"",'Unit Sales'!G505,"")</f>
        <v/>
      </c>
      <c r="G497" s="9" t="str">
        <f>IF('Unit Sales'!H505&lt;&gt;"",'Unit Sales'!H505,"")</f>
        <v/>
      </c>
      <c r="H497" s="9" t="str">
        <f>IF('Unit Sales'!C505&lt;&gt;"",'Unit Sales'!C505,"")</f>
        <v/>
      </c>
      <c r="I497" s="293" t="str">
        <f>IF('Unit Sales'!M505&lt;&gt;"",'Unit Sales'!M505,"")</f>
        <v/>
      </c>
      <c r="J497" s="9" t="str">
        <f>IF('Unit Sales'!I505&lt;&gt;"",'Unit Sales'!I505,"")</f>
        <v/>
      </c>
      <c r="K497" s="295"/>
      <c r="L497" s="295"/>
      <c r="M497" s="293">
        <f t="shared" si="24"/>
        <v>0</v>
      </c>
      <c r="N497" s="293">
        <f>IFERROR(I497*'Monthly cashflow'!$C$29*1.23,)</f>
        <v>0</v>
      </c>
      <c r="O497" s="293">
        <f>IFERROR(I497*'Monthly cashflow'!$C$30*1.23,)</f>
        <v>0</v>
      </c>
      <c r="P497" s="293">
        <f t="shared" si="25"/>
        <v>0</v>
      </c>
      <c r="Q497" s="294" t="str">
        <f>'Unit Sales'!R505</f>
        <v/>
      </c>
      <c r="R497" s="294">
        <f>'Unit Sales'!N505</f>
        <v>0</v>
      </c>
    </row>
    <row r="498" spans="1:18" x14ac:dyDescent="0.3">
      <c r="A498" s="336" t="s">
        <v>1297</v>
      </c>
      <c r="B498" s="9">
        <f t="shared" si="23"/>
        <v>0</v>
      </c>
      <c r="C498" s="337" t="str">
        <f>IF('Unit Sales'!B506&lt;&gt;"",'Unit Sales'!B506,A498)</f>
        <v>497</v>
      </c>
      <c r="D498" s="9" t="str">
        <f>IF('Unit Sales'!D506&lt;&gt;"",'Unit Sales'!D506,"")</f>
        <v/>
      </c>
      <c r="E498" s="9" t="str">
        <f>IF('Unit Sales'!J506&lt;&gt;"",'Unit Sales'!J506,"")</f>
        <v/>
      </c>
      <c r="F498" s="9" t="str">
        <f>IF('Unit Sales'!G506&lt;&gt;"",'Unit Sales'!G506,"")</f>
        <v/>
      </c>
      <c r="G498" s="9" t="str">
        <f>IF('Unit Sales'!H506&lt;&gt;"",'Unit Sales'!H506,"")</f>
        <v/>
      </c>
      <c r="H498" s="9" t="str">
        <f>IF('Unit Sales'!C506&lt;&gt;"",'Unit Sales'!C506,"")</f>
        <v/>
      </c>
      <c r="I498" s="293" t="str">
        <f>IF('Unit Sales'!M506&lt;&gt;"",'Unit Sales'!M506,"")</f>
        <v/>
      </c>
      <c r="J498" s="9" t="str">
        <f>IF('Unit Sales'!I506&lt;&gt;"",'Unit Sales'!I506,"")</f>
        <v/>
      </c>
      <c r="K498" s="295"/>
      <c r="L498" s="295"/>
      <c r="M498" s="293">
        <f t="shared" si="24"/>
        <v>0</v>
      </c>
      <c r="N498" s="293">
        <f>IFERROR(I498*'Monthly cashflow'!$C$29*1.23,)</f>
        <v>0</v>
      </c>
      <c r="O498" s="293">
        <f>IFERROR(I498*'Monthly cashflow'!$C$30*1.23,)</f>
        <v>0</v>
      </c>
      <c r="P498" s="293">
        <f t="shared" si="25"/>
        <v>0</v>
      </c>
      <c r="Q498" s="294" t="str">
        <f>'Unit Sales'!R506</f>
        <v/>
      </c>
      <c r="R498" s="294">
        <f>'Unit Sales'!N506</f>
        <v>0</v>
      </c>
    </row>
    <row r="499" spans="1:18" x14ac:dyDescent="0.3">
      <c r="A499" s="336" t="s">
        <v>1298</v>
      </c>
      <c r="B499" s="9">
        <f t="shared" si="23"/>
        <v>0</v>
      </c>
      <c r="C499" s="337" t="str">
        <f>IF('Unit Sales'!B507&lt;&gt;"",'Unit Sales'!B507,A499)</f>
        <v>498</v>
      </c>
      <c r="D499" s="9" t="str">
        <f>IF('Unit Sales'!D507&lt;&gt;"",'Unit Sales'!D507,"")</f>
        <v/>
      </c>
      <c r="E499" s="9" t="str">
        <f>IF('Unit Sales'!J507&lt;&gt;"",'Unit Sales'!J507,"")</f>
        <v/>
      </c>
      <c r="F499" s="9" t="str">
        <f>IF('Unit Sales'!G507&lt;&gt;"",'Unit Sales'!G507,"")</f>
        <v/>
      </c>
      <c r="G499" s="9" t="str">
        <f>IF('Unit Sales'!H507&lt;&gt;"",'Unit Sales'!H507,"")</f>
        <v/>
      </c>
      <c r="H499" s="9" t="str">
        <f>IF('Unit Sales'!C507&lt;&gt;"",'Unit Sales'!C507,"")</f>
        <v/>
      </c>
      <c r="I499" s="293" t="str">
        <f>IF('Unit Sales'!M507&lt;&gt;"",'Unit Sales'!M507,"")</f>
        <v/>
      </c>
      <c r="J499" s="9" t="str">
        <f>IF('Unit Sales'!I507&lt;&gt;"",'Unit Sales'!I507,"")</f>
        <v/>
      </c>
      <c r="K499" s="295"/>
      <c r="L499" s="295"/>
      <c r="M499" s="293">
        <f t="shared" si="24"/>
        <v>0</v>
      </c>
      <c r="N499" s="293">
        <f>IFERROR(I499*'Monthly cashflow'!$C$29*1.23,)</f>
        <v>0</v>
      </c>
      <c r="O499" s="293">
        <f>IFERROR(I499*'Monthly cashflow'!$C$30*1.23,)</f>
        <v>0</v>
      </c>
      <c r="P499" s="293">
        <f t="shared" si="25"/>
        <v>0</v>
      </c>
      <c r="Q499" s="294" t="str">
        <f>'Unit Sales'!R507</f>
        <v/>
      </c>
      <c r="R499" s="294">
        <f>'Unit Sales'!N507</f>
        <v>0</v>
      </c>
    </row>
    <row r="500" spans="1:18" x14ac:dyDescent="0.3">
      <c r="A500" s="336" t="s">
        <v>1299</v>
      </c>
      <c r="B500" s="9">
        <f t="shared" si="23"/>
        <v>0</v>
      </c>
      <c r="C500" s="337" t="str">
        <f>IF('Unit Sales'!B508&lt;&gt;"",'Unit Sales'!B508,A500)</f>
        <v>499</v>
      </c>
      <c r="D500" s="9" t="str">
        <f>IF('Unit Sales'!D508&lt;&gt;"",'Unit Sales'!D508,"")</f>
        <v/>
      </c>
      <c r="E500" s="9" t="str">
        <f>IF('Unit Sales'!J508&lt;&gt;"",'Unit Sales'!J508,"")</f>
        <v/>
      </c>
      <c r="F500" s="9" t="str">
        <f>IF('Unit Sales'!G508&lt;&gt;"",'Unit Sales'!G508,"")</f>
        <v/>
      </c>
      <c r="G500" s="9" t="str">
        <f>IF('Unit Sales'!H508&lt;&gt;"",'Unit Sales'!H508,"")</f>
        <v/>
      </c>
      <c r="H500" s="9" t="str">
        <f>IF('Unit Sales'!C508&lt;&gt;"",'Unit Sales'!C508,"")</f>
        <v/>
      </c>
      <c r="I500" s="293" t="str">
        <f>IF('Unit Sales'!M508&lt;&gt;"",'Unit Sales'!M508,"")</f>
        <v/>
      </c>
      <c r="J500" s="9" t="str">
        <f>IF('Unit Sales'!I508&lt;&gt;"",'Unit Sales'!I508,"")</f>
        <v/>
      </c>
      <c r="K500" s="295"/>
      <c r="L500" s="295"/>
      <c r="M500" s="293">
        <f t="shared" si="24"/>
        <v>0</v>
      </c>
      <c r="N500" s="293">
        <f>IFERROR(I500*'Monthly cashflow'!$C$29*1.23,)</f>
        <v>0</v>
      </c>
      <c r="O500" s="293">
        <f>IFERROR(I500*'Monthly cashflow'!$C$30*1.23,)</f>
        <v>0</v>
      </c>
      <c r="P500" s="293">
        <f t="shared" si="25"/>
        <v>0</v>
      </c>
      <c r="Q500" s="294" t="str">
        <f>'Unit Sales'!R508</f>
        <v/>
      </c>
      <c r="R500" s="294">
        <f>'Unit Sales'!N508</f>
        <v>0</v>
      </c>
    </row>
    <row r="501" spans="1:18" x14ac:dyDescent="0.3">
      <c r="A501" s="336" t="s">
        <v>1300</v>
      </c>
      <c r="B501" s="9">
        <f t="shared" si="23"/>
        <v>0</v>
      </c>
      <c r="C501" s="337" t="str">
        <f>IF('Unit Sales'!B509&lt;&gt;"",'Unit Sales'!B509,A501)</f>
        <v>500</v>
      </c>
      <c r="D501" s="9" t="str">
        <f>IF('Unit Sales'!D509&lt;&gt;"",'Unit Sales'!D509,"")</f>
        <v/>
      </c>
      <c r="E501" s="9" t="str">
        <f>IF('Unit Sales'!J509&lt;&gt;"",'Unit Sales'!J509,"")</f>
        <v/>
      </c>
      <c r="F501" s="9" t="str">
        <f>IF('Unit Sales'!G509&lt;&gt;"",'Unit Sales'!G509,"")</f>
        <v/>
      </c>
      <c r="G501" s="9" t="str">
        <f>IF('Unit Sales'!H509&lt;&gt;"",'Unit Sales'!H509,"")</f>
        <v/>
      </c>
      <c r="H501" s="9" t="str">
        <f>IF('Unit Sales'!C509&lt;&gt;"",'Unit Sales'!C509,"")</f>
        <v/>
      </c>
      <c r="I501" s="293" t="str">
        <f>IF('Unit Sales'!M509&lt;&gt;"",'Unit Sales'!M509,"")</f>
        <v/>
      </c>
      <c r="J501" s="9" t="str">
        <f>IF('Unit Sales'!I509&lt;&gt;"",'Unit Sales'!I509,"")</f>
        <v/>
      </c>
      <c r="K501" s="295"/>
      <c r="L501" s="295"/>
      <c r="M501" s="293">
        <f t="shared" si="24"/>
        <v>0</v>
      </c>
      <c r="N501" s="293">
        <f>IFERROR(I501*'Monthly cashflow'!$C$29*1.23,)</f>
        <v>0</v>
      </c>
      <c r="O501" s="293">
        <f>IFERROR(I501*'Monthly cashflow'!$C$30*1.23,)</f>
        <v>0</v>
      </c>
      <c r="P501" s="293">
        <f t="shared" si="25"/>
        <v>0</v>
      </c>
      <c r="Q501" s="294" t="str">
        <f>'Unit Sales'!R509</f>
        <v/>
      </c>
      <c r="R501" s="294">
        <f>'Unit Sales'!N509</f>
        <v>0</v>
      </c>
    </row>
    <row r="502" spans="1:18" x14ac:dyDescent="0.3">
      <c r="A502" s="336" t="s">
        <v>1301</v>
      </c>
      <c r="B502" s="9">
        <f t="shared" si="23"/>
        <v>0</v>
      </c>
      <c r="C502" s="337" t="str">
        <f>IF('Unit Sales'!B510&lt;&gt;"",'Unit Sales'!B510,A502)</f>
        <v>501</v>
      </c>
      <c r="D502" s="9" t="str">
        <f>IF('Unit Sales'!D510&lt;&gt;"",'Unit Sales'!D510,"")</f>
        <v/>
      </c>
      <c r="E502" s="9" t="str">
        <f>IF('Unit Sales'!J510&lt;&gt;"",'Unit Sales'!J510,"")</f>
        <v/>
      </c>
      <c r="F502" s="9" t="str">
        <f>IF('Unit Sales'!G510&lt;&gt;"",'Unit Sales'!G510,"")</f>
        <v/>
      </c>
      <c r="G502" s="9" t="str">
        <f>IF('Unit Sales'!H510&lt;&gt;"",'Unit Sales'!H510,"")</f>
        <v/>
      </c>
      <c r="H502" s="9" t="str">
        <f>IF('Unit Sales'!C510&lt;&gt;"",'Unit Sales'!C510,"")</f>
        <v/>
      </c>
      <c r="I502" s="293" t="str">
        <f>IF('Unit Sales'!M510&lt;&gt;"",'Unit Sales'!M510,"")</f>
        <v/>
      </c>
      <c r="J502" s="9" t="str">
        <f>IF('Unit Sales'!I510&lt;&gt;"",'Unit Sales'!I510,"")</f>
        <v/>
      </c>
      <c r="K502" s="295"/>
      <c r="L502" s="295"/>
      <c r="M502" s="293">
        <f t="shared" si="24"/>
        <v>0</v>
      </c>
      <c r="N502" s="293">
        <f>IFERROR(I502*'Monthly cashflow'!$C$29*1.23,)</f>
        <v>0</v>
      </c>
      <c r="O502" s="293">
        <f>IFERROR(I502*'Monthly cashflow'!$C$30*1.23,)</f>
        <v>0</v>
      </c>
      <c r="P502" s="293">
        <f t="shared" si="25"/>
        <v>0</v>
      </c>
      <c r="Q502" s="294" t="str">
        <f>'Unit Sales'!R510</f>
        <v/>
      </c>
      <c r="R502" s="294">
        <f>'Unit Sales'!N510</f>
        <v>0</v>
      </c>
    </row>
    <row r="503" spans="1:18" x14ac:dyDescent="0.3">
      <c r="A503" s="336" t="s">
        <v>1302</v>
      </c>
      <c r="B503" s="9">
        <f t="shared" si="23"/>
        <v>0</v>
      </c>
      <c r="C503" s="337" t="str">
        <f>IF('Unit Sales'!B511&lt;&gt;"",'Unit Sales'!B511,A503)</f>
        <v>502</v>
      </c>
      <c r="D503" s="9" t="str">
        <f>IF('Unit Sales'!D511&lt;&gt;"",'Unit Sales'!D511,"")</f>
        <v/>
      </c>
      <c r="E503" s="9" t="str">
        <f>IF('Unit Sales'!J511&lt;&gt;"",'Unit Sales'!J511,"")</f>
        <v/>
      </c>
      <c r="F503" s="9" t="str">
        <f>IF('Unit Sales'!G511&lt;&gt;"",'Unit Sales'!G511,"")</f>
        <v/>
      </c>
      <c r="G503" s="9" t="str">
        <f>IF('Unit Sales'!H511&lt;&gt;"",'Unit Sales'!H511,"")</f>
        <v/>
      </c>
      <c r="H503" s="9" t="str">
        <f>IF('Unit Sales'!C511&lt;&gt;"",'Unit Sales'!C511,"")</f>
        <v/>
      </c>
      <c r="I503" s="293" t="str">
        <f>IF('Unit Sales'!M511&lt;&gt;"",'Unit Sales'!M511,"")</f>
        <v/>
      </c>
      <c r="J503" s="9" t="str">
        <f>IF('Unit Sales'!I511&lt;&gt;"",'Unit Sales'!I511,"")</f>
        <v/>
      </c>
      <c r="K503" s="295"/>
      <c r="L503" s="295"/>
      <c r="M503" s="293">
        <f t="shared" si="24"/>
        <v>0</v>
      </c>
      <c r="N503" s="293">
        <f>IFERROR(I503*'Monthly cashflow'!$C$29*1.23,)</f>
        <v>0</v>
      </c>
      <c r="O503" s="293">
        <f>IFERROR(I503*'Monthly cashflow'!$C$30*1.23,)</f>
        <v>0</v>
      </c>
      <c r="P503" s="293">
        <f t="shared" si="25"/>
        <v>0</v>
      </c>
      <c r="Q503" s="294" t="str">
        <f>'Unit Sales'!R511</f>
        <v/>
      </c>
      <c r="R503" s="294">
        <f>'Unit Sales'!N511</f>
        <v>0</v>
      </c>
    </row>
    <row r="504" spans="1:18" x14ac:dyDescent="0.3">
      <c r="A504" s="336" t="s">
        <v>1303</v>
      </c>
      <c r="B504" s="9">
        <f t="shared" si="23"/>
        <v>0</v>
      </c>
      <c r="C504" s="337" t="str">
        <f>IF('Unit Sales'!B512&lt;&gt;"",'Unit Sales'!B512,A504)</f>
        <v>503</v>
      </c>
      <c r="D504" s="9" t="str">
        <f>IF('Unit Sales'!D512&lt;&gt;"",'Unit Sales'!D512,"")</f>
        <v/>
      </c>
      <c r="E504" s="9" t="str">
        <f>IF('Unit Sales'!J512&lt;&gt;"",'Unit Sales'!J512,"")</f>
        <v/>
      </c>
      <c r="F504" s="9" t="str">
        <f>IF('Unit Sales'!G512&lt;&gt;"",'Unit Sales'!G512,"")</f>
        <v/>
      </c>
      <c r="G504" s="9" t="str">
        <f>IF('Unit Sales'!H512&lt;&gt;"",'Unit Sales'!H512,"")</f>
        <v/>
      </c>
      <c r="H504" s="9" t="str">
        <f>IF('Unit Sales'!C512&lt;&gt;"",'Unit Sales'!C512,"")</f>
        <v/>
      </c>
      <c r="I504" s="293" t="str">
        <f>IF('Unit Sales'!M512&lt;&gt;"",'Unit Sales'!M512,"")</f>
        <v/>
      </c>
      <c r="J504" s="9" t="str">
        <f>IF('Unit Sales'!I512&lt;&gt;"",'Unit Sales'!I512,"")</f>
        <v/>
      </c>
      <c r="K504" s="295"/>
      <c r="L504" s="295"/>
      <c r="M504" s="293">
        <f t="shared" si="24"/>
        <v>0</v>
      </c>
      <c r="N504" s="293">
        <f>IFERROR(I504*'Monthly cashflow'!$C$29*1.23,)</f>
        <v>0</v>
      </c>
      <c r="O504" s="293">
        <f>IFERROR(I504*'Monthly cashflow'!$C$30*1.23,)</f>
        <v>0</v>
      </c>
      <c r="P504" s="293">
        <f t="shared" si="25"/>
        <v>0</v>
      </c>
      <c r="Q504" s="294" t="str">
        <f>'Unit Sales'!R512</f>
        <v/>
      </c>
      <c r="R504" s="294">
        <f>'Unit Sales'!N512</f>
        <v>0</v>
      </c>
    </row>
    <row r="505" spans="1:18" x14ac:dyDescent="0.3">
      <c r="A505" s="336" t="s">
        <v>1304</v>
      </c>
      <c r="B505" s="9">
        <f t="shared" si="23"/>
        <v>0</v>
      </c>
      <c r="C505" s="337" t="str">
        <f>IF('Unit Sales'!B513&lt;&gt;"",'Unit Sales'!B513,A505)</f>
        <v>504</v>
      </c>
      <c r="D505" s="9" t="str">
        <f>IF('Unit Sales'!D513&lt;&gt;"",'Unit Sales'!D513,"")</f>
        <v/>
      </c>
      <c r="E505" s="9" t="str">
        <f>IF('Unit Sales'!J513&lt;&gt;"",'Unit Sales'!J513,"")</f>
        <v/>
      </c>
      <c r="F505" s="9" t="str">
        <f>IF('Unit Sales'!G513&lt;&gt;"",'Unit Sales'!G513,"")</f>
        <v/>
      </c>
      <c r="G505" s="9" t="str">
        <f>IF('Unit Sales'!H513&lt;&gt;"",'Unit Sales'!H513,"")</f>
        <v/>
      </c>
      <c r="H505" s="9" t="str">
        <f>IF('Unit Sales'!C513&lt;&gt;"",'Unit Sales'!C513,"")</f>
        <v/>
      </c>
      <c r="I505" s="293" t="str">
        <f>IF('Unit Sales'!M513&lt;&gt;"",'Unit Sales'!M513,"")</f>
        <v/>
      </c>
      <c r="J505" s="9" t="str">
        <f>IF('Unit Sales'!I513&lt;&gt;"",'Unit Sales'!I513,"")</f>
        <v/>
      </c>
      <c r="K505" s="295"/>
      <c r="L505" s="295"/>
      <c r="M505" s="293">
        <f t="shared" si="24"/>
        <v>0</v>
      </c>
      <c r="N505" s="293">
        <f>IFERROR(I505*'Monthly cashflow'!$C$29*1.23,)</f>
        <v>0</v>
      </c>
      <c r="O505" s="293">
        <f>IFERROR(I505*'Monthly cashflow'!$C$30*1.23,)</f>
        <v>0</v>
      </c>
      <c r="P505" s="293">
        <f t="shared" si="25"/>
        <v>0</v>
      </c>
      <c r="Q505" s="294" t="str">
        <f>'Unit Sales'!R513</f>
        <v/>
      </c>
      <c r="R505" s="294">
        <f>'Unit Sales'!N513</f>
        <v>0</v>
      </c>
    </row>
    <row r="506" spans="1:18" x14ac:dyDescent="0.3">
      <c r="A506" s="336" t="s">
        <v>1305</v>
      </c>
      <c r="B506" s="9">
        <f t="shared" si="23"/>
        <v>0</v>
      </c>
      <c r="C506" s="337" t="str">
        <f>IF('Unit Sales'!B514&lt;&gt;"",'Unit Sales'!B514,A506)</f>
        <v>505</v>
      </c>
      <c r="D506" s="9" t="str">
        <f>IF('Unit Sales'!D514&lt;&gt;"",'Unit Sales'!D514,"")</f>
        <v/>
      </c>
      <c r="E506" s="9" t="str">
        <f>IF('Unit Sales'!J514&lt;&gt;"",'Unit Sales'!J514,"")</f>
        <v/>
      </c>
      <c r="F506" s="9" t="str">
        <f>IF('Unit Sales'!G514&lt;&gt;"",'Unit Sales'!G514,"")</f>
        <v/>
      </c>
      <c r="G506" s="9" t="str">
        <f>IF('Unit Sales'!H514&lt;&gt;"",'Unit Sales'!H514,"")</f>
        <v/>
      </c>
      <c r="H506" s="9" t="str">
        <f>IF('Unit Sales'!C514&lt;&gt;"",'Unit Sales'!C514,"")</f>
        <v/>
      </c>
      <c r="I506" s="293" t="str">
        <f>IF('Unit Sales'!M514&lt;&gt;"",'Unit Sales'!M514,"")</f>
        <v/>
      </c>
      <c r="J506" s="9" t="str">
        <f>IF('Unit Sales'!I514&lt;&gt;"",'Unit Sales'!I514,"")</f>
        <v/>
      </c>
      <c r="K506" s="295"/>
      <c r="L506" s="295"/>
      <c r="M506" s="293">
        <f t="shared" si="24"/>
        <v>0</v>
      </c>
      <c r="N506" s="293">
        <f>IFERROR(I506*'Monthly cashflow'!$C$29*1.23,)</f>
        <v>0</v>
      </c>
      <c r="O506" s="293">
        <f>IFERROR(I506*'Monthly cashflow'!$C$30*1.23,)</f>
        <v>0</v>
      </c>
      <c r="P506" s="293">
        <f t="shared" si="25"/>
        <v>0</v>
      </c>
      <c r="Q506" s="294" t="str">
        <f>'Unit Sales'!R514</f>
        <v/>
      </c>
      <c r="R506" s="294">
        <f>'Unit Sales'!N514</f>
        <v>0</v>
      </c>
    </row>
    <row r="507" spans="1:18" x14ac:dyDescent="0.3">
      <c r="A507" s="336" t="s">
        <v>1306</v>
      </c>
      <c r="B507" s="9">
        <f t="shared" si="23"/>
        <v>0</v>
      </c>
      <c r="C507" s="337" t="str">
        <f>IF('Unit Sales'!B515&lt;&gt;"",'Unit Sales'!B515,A507)</f>
        <v>506</v>
      </c>
      <c r="D507" s="9" t="str">
        <f>IF('Unit Sales'!D515&lt;&gt;"",'Unit Sales'!D515,"")</f>
        <v/>
      </c>
      <c r="E507" s="9" t="str">
        <f>IF('Unit Sales'!J515&lt;&gt;"",'Unit Sales'!J515,"")</f>
        <v/>
      </c>
      <c r="F507" s="9" t="str">
        <f>IF('Unit Sales'!G515&lt;&gt;"",'Unit Sales'!G515,"")</f>
        <v/>
      </c>
      <c r="G507" s="9" t="str">
        <f>IF('Unit Sales'!H515&lt;&gt;"",'Unit Sales'!H515,"")</f>
        <v/>
      </c>
      <c r="H507" s="9" t="str">
        <f>IF('Unit Sales'!C515&lt;&gt;"",'Unit Sales'!C515,"")</f>
        <v/>
      </c>
      <c r="I507" s="293" t="str">
        <f>IF('Unit Sales'!M515&lt;&gt;"",'Unit Sales'!M515,"")</f>
        <v/>
      </c>
      <c r="J507" s="9" t="str">
        <f>IF('Unit Sales'!I515&lt;&gt;"",'Unit Sales'!I515,"")</f>
        <v/>
      </c>
      <c r="K507" s="295"/>
      <c r="L507" s="295"/>
      <c r="M507" s="293">
        <f t="shared" si="24"/>
        <v>0</v>
      </c>
      <c r="N507" s="293">
        <f>IFERROR(I507*'Monthly cashflow'!$C$29*1.23,)</f>
        <v>0</v>
      </c>
      <c r="O507" s="293">
        <f>IFERROR(I507*'Monthly cashflow'!$C$30*1.23,)</f>
        <v>0</v>
      </c>
      <c r="P507" s="293">
        <f t="shared" si="25"/>
        <v>0</v>
      </c>
      <c r="Q507" s="294" t="str">
        <f>'Unit Sales'!R515</f>
        <v/>
      </c>
      <c r="R507" s="294">
        <f>'Unit Sales'!N515</f>
        <v>0</v>
      </c>
    </row>
    <row r="508" spans="1:18" x14ac:dyDescent="0.3">
      <c r="A508" s="336" t="s">
        <v>1307</v>
      </c>
      <c r="B508" s="9">
        <f t="shared" si="23"/>
        <v>0</v>
      </c>
      <c r="C508" s="337" t="str">
        <f>IF('Unit Sales'!B516&lt;&gt;"",'Unit Sales'!B516,A508)</f>
        <v>507</v>
      </c>
      <c r="D508" s="9" t="str">
        <f>IF('Unit Sales'!D516&lt;&gt;"",'Unit Sales'!D516,"")</f>
        <v/>
      </c>
      <c r="E508" s="9" t="str">
        <f>IF('Unit Sales'!J516&lt;&gt;"",'Unit Sales'!J516,"")</f>
        <v/>
      </c>
      <c r="F508" s="9" t="str">
        <f>IF('Unit Sales'!G516&lt;&gt;"",'Unit Sales'!G516,"")</f>
        <v/>
      </c>
      <c r="G508" s="9" t="str">
        <f>IF('Unit Sales'!H516&lt;&gt;"",'Unit Sales'!H516,"")</f>
        <v/>
      </c>
      <c r="H508" s="9" t="str">
        <f>IF('Unit Sales'!C516&lt;&gt;"",'Unit Sales'!C516,"")</f>
        <v/>
      </c>
      <c r="I508" s="293" t="str">
        <f>IF('Unit Sales'!M516&lt;&gt;"",'Unit Sales'!M516,"")</f>
        <v/>
      </c>
      <c r="J508" s="9" t="str">
        <f>IF('Unit Sales'!I516&lt;&gt;"",'Unit Sales'!I516,"")</f>
        <v/>
      </c>
      <c r="K508" s="295"/>
      <c r="L508" s="295"/>
      <c r="M508" s="293">
        <f t="shared" si="24"/>
        <v>0</v>
      </c>
      <c r="N508" s="293">
        <f>IFERROR(I508*'Monthly cashflow'!$C$29*1.23,)</f>
        <v>0</v>
      </c>
      <c r="O508" s="293">
        <f>IFERROR(I508*'Monthly cashflow'!$C$30*1.23,)</f>
        <v>0</v>
      </c>
      <c r="P508" s="293">
        <f t="shared" si="25"/>
        <v>0</v>
      </c>
      <c r="Q508" s="294" t="str">
        <f>'Unit Sales'!R516</f>
        <v/>
      </c>
      <c r="R508" s="294">
        <f>'Unit Sales'!N516</f>
        <v>0</v>
      </c>
    </row>
    <row r="509" spans="1:18" x14ac:dyDescent="0.3">
      <c r="A509" s="336" t="s">
        <v>1308</v>
      </c>
      <c r="B509" s="9">
        <f t="shared" si="23"/>
        <v>0</v>
      </c>
      <c r="C509" s="337" t="str">
        <f>IF('Unit Sales'!B517&lt;&gt;"",'Unit Sales'!B517,A509)</f>
        <v>508</v>
      </c>
      <c r="D509" s="9" t="str">
        <f>IF('Unit Sales'!D517&lt;&gt;"",'Unit Sales'!D517,"")</f>
        <v/>
      </c>
      <c r="E509" s="9" t="str">
        <f>IF('Unit Sales'!J517&lt;&gt;"",'Unit Sales'!J517,"")</f>
        <v/>
      </c>
      <c r="F509" s="9" t="str">
        <f>IF('Unit Sales'!G517&lt;&gt;"",'Unit Sales'!G517,"")</f>
        <v/>
      </c>
      <c r="G509" s="9" t="str">
        <f>IF('Unit Sales'!H517&lt;&gt;"",'Unit Sales'!H517,"")</f>
        <v/>
      </c>
      <c r="H509" s="9" t="str">
        <f>IF('Unit Sales'!C517&lt;&gt;"",'Unit Sales'!C517,"")</f>
        <v/>
      </c>
      <c r="I509" s="293" t="str">
        <f>IF('Unit Sales'!M517&lt;&gt;"",'Unit Sales'!M517,"")</f>
        <v/>
      </c>
      <c r="J509" s="9" t="str">
        <f>IF('Unit Sales'!I517&lt;&gt;"",'Unit Sales'!I517,"")</f>
        <v/>
      </c>
      <c r="K509" s="295"/>
      <c r="L509" s="295"/>
      <c r="M509" s="293">
        <f t="shared" si="24"/>
        <v>0</v>
      </c>
      <c r="N509" s="293">
        <f>IFERROR(I509*'Monthly cashflow'!$C$29*1.23,)</f>
        <v>0</v>
      </c>
      <c r="O509" s="293">
        <f>IFERROR(I509*'Monthly cashflow'!$C$30*1.23,)</f>
        <v>0</v>
      </c>
      <c r="P509" s="293">
        <f t="shared" si="25"/>
        <v>0</v>
      </c>
      <c r="Q509" s="294" t="str">
        <f>'Unit Sales'!R517</f>
        <v/>
      </c>
      <c r="R509" s="294">
        <f>'Unit Sales'!N517</f>
        <v>0</v>
      </c>
    </row>
    <row r="510" spans="1:18" x14ac:dyDescent="0.3">
      <c r="A510" s="336" t="s">
        <v>1309</v>
      </c>
      <c r="B510" s="9">
        <f t="shared" si="23"/>
        <v>0</v>
      </c>
      <c r="C510" s="337" t="str">
        <f>IF('Unit Sales'!B518&lt;&gt;"",'Unit Sales'!B518,A510)</f>
        <v>509</v>
      </c>
      <c r="D510" s="9" t="str">
        <f>IF('Unit Sales'!D518&lt;&gt;"",'Unit Sales'!D518,"")</f>
        <v/>
      </c>
      <c r="E510" s="9" t="str">
        <f>IF('Unit Sales'!J518&lt;&gt;"",'Unit Sales'!J518,"")</f>
        <v/>
      </c>
      <c r="F510" s="9" t="str">
        <f>IF('Unit Sales'!G518&lt;&gt;"",'Unit Sales'!G518,"")</f>
        <v/>
      </c>
      <c r="G510" s="9" t="str">
        <f>IF('Unit Sales'!H518&lt;&gt;"",'Unit Sales'!H518,"")</f>
        <v/>
      </c>
      <c r="H510" s="9" t="str">
        <f>IF('Unit Sales'!C518&lt;&gt;"",'Unit Sales'!C518,"")</f>
        <v/>
      </c>
      <c r="I510" s="293" t="str">
        <f>IF('Unit Sales'!M518&lt;&gt;"",'Unit Sales'!M518,"")</f>
        <v/>
      </c>
      <c r="J510" s="9" t="str">
        <f>IF('Unit Sales'!I518&lt;&gt;"",'Unit Sales'!I518,"")</f>
        <v/>
      </c>
      <c r="K510" s="295"/>
      <c r="L510" s="295"/>
      <c r="M510" s="293">
        <f t="shared" si="24"/>
        <v>0</v>
      </c>
      <c r="N510" s="293">
        <f>IFERROR(I510*'Monthly cashflow'!$C$29*1.23,)</f>
        <v>0</v>
      </c>
      <c r="O510" s="293">
        <f>IFERROR(I510*'Monthly cashflow'!$C$30*1.23,)</f>
        <v>0</v>
      </c>
      <c r="P510" s="293">
        <f t="shared" si="25"/>
        <v>0</v>
      </c>
      <c r="Q510" s="294" t="str">
        <f>'Unit Sales'!R518</f>
        <v/>
      </c>
      <c r="R510" s="294">
        <f>'Unit Sales'!N518</f>
        <v>0</v>
      </c>
    </row>
    <row r="511" spans="1:18" x14ac:dyDescent="0.3">
      <c r="A511" s="336" t="s">
        <v>1310</v>
      </c>
      <c r="B511" s="9">
        <f t="shared" si="23"/>
        <v>0</v>
      </c>
      <c r="C511" s="337" t="str">
        <f>IF('Unit Sales'!B519&lt;&gt;"",'Unit Sales'!B519,A511)</f>
        <v>510</v>
      </c>
      <c r="D511" s="9" t="str">
        <f>IF('Unit Sales'!D519&lt;&gt;"",'Unit Sales'!D519,"")</f>
        <v/>
      </c>
      <c r="E511" s="9" t="str">
        <f>IF('Unit Sales'!J519&lt;&gt;"",'Unit Sales'!J519,"")</f>
        <v/>
      </c>
      <c r="F511" s="9" t="str">
        <f>IF('Unit Sales'!G519&lt;&gt;"",'Unit Sales'!G519,"")</f>
        <v/>
      </c>
      <c r="G511" s="9" t="str">
        <f>IF('Unit Sales'!H519&lt;&gt;"",'Unit Sales'!H519,"")</f>
        <v/>
      </c>
      <c r="H511" s="9" t="str">
        <f>IF('Unit Sales'!C519&lt;&gt;"",'Unit Sales'!C519,"")</f>
        <v/>
      </c>
      <c r="I511" s="293" t="str">
        <f>IF('Unit Sales'!M519&lt;&gt;"",'Unit Sales'!M519,"")</f>
        <v/>
      </c>
      <c r="J511" s="9" t="str">
        <f>IF('Unit Sales'!I519&lt;&gt;"",'Unit Sales'!I519,"")</f>
        <v/>
      </c>
      <c r="K511" s="295"/>
      <c r="L511" s="295"/>
      <c r="M511" s="293">
        <f t="shared" si="24"/>
        <v>0</v>
      </c>
      <c r="N511" s="293">
        <f>IFERROR(I511*'Monthly cashflow'!$C$29*1.23,)</f>
        <v>0</v>
      </c>
      <c r="O511" s="293">
        <f>IFERROR(I511*'Monthly cashflow'!$C$30*1.23,)</f>
        <v>0</v>
      </c>
      <c r="P511" s="293">
        <f t="shared" si="25"/>
        <v>0</v>
      </c>
      <c r="Q511" s="294" t="str">
        <f>'Unit Sales'!R519</f>
        <v/>
      </c>
      <c r="R511" s="294">
        <f>'Unit Sales'!N519</f>
        <v>0</v>
      </c>
    </row>
    <row r="512" spans="1:18" x14ac:dyDescent="0.3">
      <c r="A512" s="336" t="s">
        <v>1311</v>
      </c>
      <c r="B512" s="9">
        <f t="shared" si="23"/>
        <v>0</v>
      </c>
      <c r="C512" s="337" t="str">
        <f>IF('Unit Sales'!B520&lt;&gt;"",'Unit Sales'!B520,A512)</f>
        <v>511</v>
      </c>
      <c r="D512" s="9" t="str">
        <f>IF('Unit Sales'!D520&lt;&gt;"",'Unit Sales'!D520,"")</f>
        <v/>
      </c>
      <c r="E512" s="9" t="str">
        <f>IF('Unit Sales'!J520&lt;&gt;"",'Unit Sales'!J520,"")</f>
        <v/>
      </c>
      <c r="F512" s="9" t="str">
        <f>IF('Unit Sales'!G520&lt;&gt;"",'Unit Sales'!G520,"")</f>
        <v/>
      </c>
      <c r="G512" s="9" t="str">
        <f>IF('Unit Sales'!H520&lt;&gt;"",'Unit Sales'!H520,"")</f>
        <v/>
      </c>
      <c r="H512" s="9" t="str">
        <f>IF('Unit Sales'!C520&lt;&gt;"",'Unit Sales'!C520,"")</f>
        <v/>
      </c>
      <c r="I512" s="293" t="str">
        <f>IF('Unit Sales'!M520&lt;&gt;"",'Unit Sales'!M520,"")</f>
        <v/>
      </c>
      <c r="J512" s="9" t="str">
        <f>IF('Unit Sales'!I520&lt;&gt;"",'Unit Sales'!I520,"")</f>
        <v/>
      </c>
      <c r="K512" s="295"/>
      <c r="L512" s="295"/>
      <c r="M512" s="293">
        <f t="shared" si="24"/>
        <v>0</v>
      </c>
      <c r="N512" s="293">
        <f>IFERROR(I512*'Monthly cashflow'!$C$29*1.23,)</f>
        <v>0</v>
      </c>
      <c r="O512" s="293">
        <f>IFERROR(I512*'Monthly cashflow'!$C$30*1.23,)</f>
        <v>0</v>
      </c>
      <c r="P512" s="293">
        <f t="shared" si="25"/>
        <v>0</v>
      </c>
      <c r="Q512" s="294" t="str">
        <f>'Unit Sales'!R520</f>
        <v/>
      </c>
      <c r="R512" s="294">
        <f>'Unit Sales'!N520</f>
        <v>0</v>
      </c>
    </row>
    <row r="513" spans="1:18" x14ac:dyDescent="0.3">
      <c r="A513" s="336" t="s">
        <v>1312</v>
      </c>
      <c r="B513" s="9">
        <f t="shared" si="23"/>
        <v>0</v>
      </c>
      <c r="C513" s="337" t="str">
        <f>IF('Unit Sales'!B521&lt;&gt;"",'Unit Sales'!B521,A513)</f>
        <v>512</v>
      </c>
      <c r="D513" s="9" t="str">
        <f>IF('Unit Sales'!D521&lt;&gt;"",'Unit Sales'!D521,"")</f>
        <v/>
      </c>
      <c r="E513" s="9" t="str">
        <f>IF('Unit Sales'!J521&lt;&gt;"",'Unit Sales'!J521,"")</f>
        <v/>
      </c>
      <c r="F513" s="9" t="str">
        <f>IF('Unit Sales'!G521&lt;&gt;"",'Unit Sales'!G521,"")</f>
        <v/>
      </c>
      <c r="G513" s="9" t="str">
        <f>IF('Unit Sales'!H521&lt;&gt;"",'Unit Sales'!H521,"")</f>
        <v/>
      </c>
      <c r="H513" s="9" t="str">
        <f>IF('Unit Sales'!C521&lt;&gt;"",'Unit Sales'!C521,"")</f>
        <v/>
      </c>
      <c r="I513" s="293" t="str">
        <f>IF('Unit Sales'!M521&lt;&gt;"",'Unit Sales'!M521,"")</f>
        <v/>
      </c>
      <c r="J513" s="9" t="str">
        <f>IF('Unit Sales'!I521&lt;&gt;"",'Unit Sales'!I521,"")</f>
        <v/>
      </c>
      <c r="K513" s="295"/>
      <c r="L513" s="295"/>
      <c r="M513" s="293">
        <f t="shared" si="24"/>
        <v>0</v>
      </c>
      <c r="N513" s="293">
        <f>IFERROR(I513*'Monthly cashflow'!$C$29*1.23,)</f>
        <v>0</v>
      </c>
      <c r="O513" s="293">
        <f>IFERROR(I513*'Monthly cashflow'!$C$30*1.23,)</f>
        <v>0</v>
      </c>
      <c r="P513" s="293">
        <f t="shared" si="25"/>
        <v>0</v>
      </c>
      <c r="Q513" s="294" t="str">
        <f>'Unit Sales'!R521</f>
        <v/>
      </c>
      <c r="R513" s="294">
        <f>'Unit Sales'!N521</f>
        <v>0</v>
      </c>
    </row>
    <row r="514" spans="1:18" x14ac:dyDescent="0.3">
      <c r="A514" s="336" t="s">
        <v>1313</v>
      </c>
      <c r="B514" s="9">
        <f t="shared" si="23"/>
        <v>0</v>
      </c>
      <c r="C514" s="337" t="str">
        <f>IF('Unit Sales'!B522&lt;&gt;"",'Unit Sales'!B522,A514)</f>
        <v>513</v>
      </c>
      <c r="D514" s="9" t="str">
        <f>IF('Unit Sales'!D522&lt;&gt;"",'Unit Sales'!D522,"")</f>
        <v/>
      </c>
      <c r="E514" s="9" t="str">
        <f>IF('Unit Sales'!J522&lt;&gt;"",'Unit Sales'!J522,"")</f>
        <v/>
      </c>
      <c r="F514" s="9" t="str">
        <f>IF('Unit Sales'!G522&lt;&gt;"",'Unit Sales'!G522,"")</f>
        <v/>
      </c>
      <c r="G514" s="9" t="str">
        <f>IF('Unit Sales'!H522&lt;&gt;"",'Unit Sales'!H522,"")</f>
        <v/>
      </c>
      <c r="H514" s="9" t="str">
        <f>IF('Unit Sales'!C522&lt;&gt;"",'Unit Sales'!C522,"")</f>
        <v/>
      </c>
      <c r="I514" s="293" t="str">
        <f>IF('Unit Sales'!M522&lt;&gt;"",'Unit Sales'!M522,"")</f>
        <v/>
      </c>
      <c r="J514" s="9" t="str">
        <f>IF('Unit Sales'!I522&lt;&gt;"",'Unit Sales'!I522,"")</f>
        <v/>
      </c>
      <c r="K514" s="295"/>
      <c r="L514" s="295"/>
      <c r="M514" s="293">
        <f t="shared" si="24"/>
        <v>0</v>
      </c>
      <c r="N514" s="293">
        <f>IFERROR(I514*'Monthly cashflow'!$C$29*1.23,)</f>
        <v>0</v>
      </c>
      <c r="O514" s="293">
        <f>IFERROR(I514*'Monthly cashflow'!$C$30*1.23,)</f>
        <v>0</v>
      </c>
      <c r="P514" s="293">
        <f t="shared" si="25"/>
        <v>0</v>
      </c>
      <c r="Q514" s="294" t="str">
        <f>'Unit Sales'!R522</f>
        <v/>
      </c>
      <c r="R514" s="294">
        <f>'Unit Sales'!N522</f>
        <v>0</v>
      </c>
    </row>
    <row r="515" spans="1:18" x14ac:dyDescent="0.3">
      <c r="A515" s="336" t="s">
        <v>1314</v>
      </c>
      <c r="B515" s="9">
        <f t="shared" si="23"/>
        <v>0</v>
      </c>
      <c r="C515" s="337" t="str">
        <f>IF('Unit Sales'!B523&lt;&gt;"",'Unit Sales'!B523,A515)</f>
        <v>514</v>
      </c>
      <c r="D515" s="9" t="str">
        <f>IF('Unit Sales'!D523&lt;&gt;"",'Unit Sales'!D523,"")</f>
        <v/>
      </c>
      <c r="E515" s="9" t="str">
        <f>IF('Unit Sales'!J523&lt;&gt;"",'Unit Sales'!J523,"")</f>
        <v/>
      </c>
      <c r="F515" s="9" t="str">
        <f>IF('Unit Sales'!G523&lt;&gt;"",'Unit Sales'!G523,"")</f>
        <v/>
      </c>
      <c r="G515" s="9" t="str">
        <f>IF('Unit Sales'!H523&lt;&gt;"",'Unit Sales'!H523,"")</f>
        <v/>
      </c>
      <c r="H515" s="9" t="str">
        <f>IF('Unit Sales'!C523&lt;&gt;"",'Unit Sales'!C523,"")</f>
        <v/>
      </c>
      <c r="I515" s="293" t="str">
        <f>IF('Unit Sales'!M523&lt;&gt;"",'Unit Sales'!M523,"")</f>
        <v/>
      </c>
      <c r="J515" s="9" t="str">
        <f>IF('Unit Sales'!I523&lt;&gt;"",'Unit Sales'!I523,"")</f>
        <v/>
      </c>
      <c r="K515" s="295"/>
      <c r="L515" s="295"/>
      <c r="M515" s="293">
        <f t="shared" si="24"/>
        <v>0</v>
      </c>
      <c r="N515" s="293">
        <f>IFERROR(I515*'Monthly cashflow'!$C$29*1.23,)</f>
        <v>0</v>
      </c>
      <c r="O515" s="293">
        <f>IFERROR(I515*'Monthly cashflow'!$C$30*1.23,)</f>
        <v>0</v>
      </c>
      <c r="P515" s="293">
        <f t="shared" si="25"/>
        <v>0</v>
      </c>
      <c r="Q515" s="294" t="str">
        <f>'Unit Sales'!R523</f>
        <v/>
      </c>
      <c r="R515" s="294">
        <f>'Unit Sales'!N523</f>
        <v>0</v>
      </c>
    </row>
    <row r="516" spans="1:18" x14ac:dyDescent="0.3">
      <c r="A516" s="336" t="s">
        <v>1315</v>
      </c>
      <c r="B516" s="9">
        <f t="shared" ref="B516:B579" si="26">$B$2</f>
        <v>0</v>
      </c>
      <c r="C516" s="337" t="str">
        <f>IF('Unit Sales'!B524&lt;&gt;"",'Unit Sales'!B524,A516)</f>
        <v>515</v>
      </c>
      <c r="D516" s="9" t="str">
        <f>IF('Unit Sales'!D524&lt;&gt;"",'Unit Sales'!D524,"")</f>
        <v/>
      </c>
      <c r="E516" s="9" t="str">
        <f>IF('Unit Sales'!J524&lt;&gt;"",'Unit Sales'!J524,"")</f>
        <v/>
      </c>
      <c r="F516" s="9" t="str">
        <f>IF('Unit Sales'!G524&lt;&gt;"",'Unit Sales'!G524,"")</f>
        <v/>
      </c>
      <c r="G516" s="9" t="str">
        <f>IF('Unit Sales'!H524&lt;&gt;"",'Unit Sales'!H524,"")</f>
        <v/>
      </c>
      <c r="H516" s="9" t="str">
        <f>IF('Unit Sales'!C524&lt;&gt;"",'Unit Sales'!C524,"")</f>
        <v/>
      </c>
      <c r="I516" s="293" t="str">
        <f>IF('Unit Sales'!M524&lt;&gt;"",'Unit Sales'!M524,"")</f>
        <v/>
      </c>
      <c r="J516" s="9" t="str">
        <f>IF('Unit Sales'!I524&lt;&gt;"",'Unit Sales'!I524,"")</f>
        <v/>
      </c>
      <c r="K516" s="295"/>
      <c r="L516" s="295"/>
      <c r="M516" s="293">
        <f t="shared" si="24"/>
        <v>0</v>
      </c>
      <c r="N516" s="293">
        <f>IFERROR(I516*'Monthly cashflow'!$C$29*1.23,)</f>
        <v>0</v>
      </c>
      <c r="O516" s="293">
        <f>IFERROR(I516*'Monthly cashflow'!$C$30*1.23,)</f>
        <v>0</v>
      </c>
      <c r="P516" s="293">
        <f t="shared" si="25"/>
        <v>0</v>
      </c>
      <c r="Q516" s="294" t="str">
        <f>'Unit Sales'!R524</f>
        <v/>
      </c>
      <c r="R516" s="294">
        <f>'Unit Sales'!N524</f>
        <v>0</v>
      </c>
    </row>
    <row r="517" spans="1:18" x14ac:dyDescent="0.3">
      <c r="A517" s="336" t="s">
        <v>1316</v>
      </c>
      <c r="B517" s="9">
        <f t="shared" si="26"/>
        <v>0</v>
      </c>
      <c r="C517" s="337" t="str">
        <f>IF('Unit Sales'!B525&lt;&gt;"",'Unit Sales'!B525,A517)</f>
        <v>516</v>
      </c>
      <c r="D517" s="9" t="str">
        <f>IF('Unit Sales'!D525&lt;&gt;"",'Unit Sales'!D525,"")</f>
        <v/>
      </c>
      <c r="E517" s="9" t="str">
        <f>IF('Unit Sales'!J525&lt;&gt;"",'Unit Sales'!J525,"")</f>
        <v/>
      </c>
      <c r="F517" s="9" t="str">
        <f>IF('Unit Sales'!G525&lt;&gt;"",'Unit Sales'!G525,"")</f>
        <v/>
      </c>
      <c r="G517" s="9" t="str">
        <f>IF('Unit Sales'!H525&lt;&gt;"",'Unit Sales'!H525,"")</f>
        <v/>
      </c>
      <c r="H517" s="9" t="str">
        <f>IF('Unit Sales'!C525&lt;&gt;"",'Unit Sales'!C525,"")</f>
        <v/>
      </c>
      <c r="I517" s="293" t="str">
        <f>IF('Unit Sales'!M525&lt;&gt;"",'Unit Sales'!M525,"")</f>
        <v/>
      </c>
      <c r="J517" s="9" t="str">
        <f>IF('Unit Sales'!I525&lt;&gt;"",'Unit Sales'!I525,"")</f>
        <v/>
      </c>
      <c r="K517" s="295"/>
      <c r="L517" s="295"/>
      <c r="M517" s="293">
        <f t="shared" si="24"/>
        <v>0</v>
      </c>
      <c r="N517" s="293">
        <f>IFERROR(I517*'Monthly cashflow'!$C$29*1.23,)</f>
        <v>0</v>
      </c>
      <c r="O517" s="293">
        <f>IFERROR(I517*'Monthly cashflow'!$C$30*1.23,)</f>
        <v>0</v>
      </c>
      <c r="P517" s="293">
        <f t="shared" si="25"/>
        <v>0</v>
      </c>
      <c r="Q517" s="294" t="str">
        <f>'Unit Sales'!R525</f>
        <v/>
      </c>
      <c r="R517" s="294">
        <f>'Unit Sales'!N525</f>
        <v>0</v>
      </c>
    </row>
    <row r="518" spans="1:18" x14ac:dyDescent="0.3">
      <c r="A518" s="336" t="s">
        <v>1317</v>
      </c>
      <c r="B518" s="9">
        <f t="shared" si="26"/>
        <v>0</v>
      </c>
      <c r="C518" s="337" t="str">
        <f>IF('Unit Sales'!B526&lt;&gt;"",'Unit Sales'!B526,A518)</f>
        <v>517</v>
      </c>
      <c r="D518" s="9" t="str">
        <f>IF('Unit Sales'!D526&lt;&gt;"",'Unit Sales'!D526,"")</f>
        <v/>
      </c>
      <c r="E518" s="9" t="str">
        <f>IF('Unit Sales'!J526&lt;&gt;"",'Unit Sales'!J526,"")</f>
        <v/>
      </c>
      <c r="F518" s="9" t="str">
        <f>IF('Unit Sales'!G526&lt;&gt;"",'Unit Sales'!G526,"")</f>
        <v/>
      </c>
      <c r="G518" s="9" t="str">
        <f>IF('Unit Sales'!H526&lt;&gt;"",'Unit Sales'!H526,"")</f>
        <v/>
      </c>
      <c r="H518" s="9" t="str">
        <f>IF('Unit Sales'!C526&lt;&gt;"",'Unit Sales'!C526,"")</f>
        <v/>
      </c>
      <c r="I518" s="293" t="str">
        <f>IF('Unit Sales'!M526&lt;&gt;"",'Unit Sales'!M526,"")</f>
        <v/>
      </c>
      <c r="J518" s="9" t="str">
        <f>IF('Unit Sales'!I526&lt;&gt;"",'Unit Sales'!I526,"")</f>
        <v/>
      </c>
      <c r="K518" s="295"/>
      <c r="L518" s="295"/>
      <c r="M518" s="293">
        <f t="shared" si="24"/>
        <v>0</v>
      </c>
      <c r="N518" s="293">
        <f>IFERROR(I518*'Monthly cashflow'!$C$29*1.23,)</f>
        <v>0</v>
      </c>
      <c r="O518" s="293">
        <f>IFERROR(I518*'Monthly cashflow'!$C$30*1.23,)</f>
        <v>0</v>
      </c>
      <c r="P518" s="293">
        <f t="shared" si="25"/>
        <v>0</v>
      </c>
      <c r="Q518" s="294" t="str">
        <f>'Unit Sales'!R526</f>
        <v/>
      </c>
      <c r="R518" s="294">
        <f>'Unit Sales'!N526</f>
        <v>0</v>
      </c>
    </row>
    <row r="519" spans="1:18" x14ac:dyDescent="0.3">
      <c r="A519" s="336" t="s">
        <v>1318</v>
      </c>
      <c r="B519" s="9">
        <f t="shared" si="26"/>
        <v>0</v>
      </c>
      <c r="C519" s="337" t="str">
        <f>IF('Unit Sales'!B527&lt;&gt;"",'Unit Sales'!B527,A519)</f>
        <v>518</v>
      </c>
      <c r="D519" s="9" t="str">
        <f>IF('Unit Sales'!D527&lt;&gt;"",'Unit Sales'!D527,"")</f>
        <v/>
      </c>
      <c r="E519" s="9" t="str">
        <f>IF('Unit Sales'!J527&lt;&gt;"",'Unit Sales'!J527,"")</f>
        <v/>
      </c>
      <c r="F519" s="9" t="str">
        <f>IF('Unit Sales'!G527&lt;&gt;"",'Unit Sales'!G527,"")</f>
        <v/>
      </c>
      <c r="G519" s="9" t="str">
        <f>IF('Unit Sales'!H527&lt;&gt;"",'Unit Sales'!H527,"")</f>
        <v/>
      </c>
      <c r="H519" s="9" t="str">
        <f>IF('Unit Sales'!C527&lt;&gt;"",'Unit Sales'!C527,"")</f>
        <v/>
      </c>
      <c r="I519" s="293" t="str">
        <f>IF('Unit Sales'!M527&lt;&gt;"",'Unit Sales'!M527,"")</f>
        <v/>
      </c>
      <c r="J519" s="9" t="str">
        <f>IF('Unit Sales'!I527&lt;&gt;"",'Unit Sales'!I527,"")</f>
        <v/>
      </c>
      <c r="K519" s="295"/>
      <c r="L519" s="295"/>
      <c r="M519" s="293">
        <f t="shared" si="24"/>
        <v>0</v>
      </c>
      <c r="N519" s="293">
        <f>IFERROR(I519*'Monthly cashflow'!$C$29*1.23,)</f>
        <v>0</v>
      </c>
      <c r="O519" s="293">
        <f>IFERROR(I519*'Monthly cashflow'!$C$30*1.23,)</f>
        <v>0</v>
      </c>
      <c r="P519" s="293">
        <f t="shared" si="25"/>
        <v>0</v>
      </c>
      <c r="Q519" s="294" t="str">
        <f>'Unit Sales'!R527</f>
        <v/>
      </c>
      <c r="R519" s="294">
        <f>'Unit Sales'!N527</f>
        <v>0</v>
      </c>
    </row>
    <row r="520" spans="1:18" x14ac:dyDescent="0.3">
      <c r="A520" s="336" t="s">
        <v>1319</v>
      </c>
      <c r="B520" s="9">
        <f t="shared" si="26"/>
        <v>0</v>
      </c>
      <c r="C520" s="337" t="str">
        <f>IF('Unit Sales'!B528&lt;&gt;"",'Unit Sales'!B528,A520)</f>
        <v>519</v>
      </c>
      <c r="D520" s="9" t="str">
        <f>IF('Unit Sales'!D528&lt;&gt;"",'Unit Sales'!D528,"")</f>
        <v/>
      </c>
      <c r="E520" s="9" t="str">
        <f>IF('Unit Sales'!J528&lt;&gt;"",'Unit Sales'!J528,"")</f>
        <v/>
      </c>
      <c r="F520" s="9" t="str">
        <f>IF('Unit Sales'!G528&lt;&gt;"",'Unit Sales'!G528,"")</f>
        <v/>
      </c>
      <c r="G520" s="9" t="str">
        <f>IF('Unit Sales'!H528&lt;&gt;"",'Unit Sales'!H528,"")</f>
        <v/>
      </c>
      <c r="H520" s="9" t="str">
        <f>IF('Unit Sales'!C528&lt;&gt;"",'Unit Sales'!C528,"")</f>
        <v/>
      </c>
      <c r="I520" s="293" t="str">
        <f>IF('Unit Sales'!M528&lt;&gt;"",'Unit Sales'!M528,"")</f>
        <v/>
      </c>
      <c r="J520" s="9" t="str">
        <f>IF('Unit Sales'!I528&lt;&gt;"",'Unit Sales'!I528,"")</f>
        <v/>
      </c>
      <c r="K520" s="295"/>
      <c r="L520" s="295"/>
      <c r="M520" s="293">
        <f t="shared" si="24"/>
        <v>0</v>
      </c>
      <c r="N520" s="293">
        <f>IFERROR(I520*'Monthly cashflow'!$C$29*1.23,)</f>
        <v>0</v>
      </c>
      <c r="O520" s="293">
        <f>IFERROR(I520*'Monthly cashflow'!$C$30*1.23,)</f>
        <v>0</v>
      </c>
      <c r="P520" s="293">
        <f t="shared" si="25"/>
        <v>0</v>
      </c>
      <c r="Q520" s="294" t="str">
        <f>'Unit Sales'!R528</f>
        <v/>
      </c>
      <c r="R520" s="294">
        <f>'Unit Sales'!N528</f>
        <v>0</v>
      </c>
    </row>
    <row r="521" spans="1:18" x14ac:dyDescent="0.3">
      <c r="A521" s="336" t="s">
        <v>1320</v>
      </c>
      <c r="B521" s="9">
        <f t="shared" si="26"/>
        <v>0</v>
      </c>
      <c r="C521" s="337" t="str">
        <f>IF('Unit Sales'!B529&lt;&gt;"",'Unit Sales'!B529,A521)</f>
        <v>520</v>
      </c>
      <c r="D521" s="9" t="str">
        <f>IF('Unit Sales'!D529&lt;&gt;"",'Unit Sales'!D529,"")</f>
        <v/>
      </c>
      <c r="E521" s="9" t="str">
        <f>IF('Unit Sales'!J529&lt;&gt;"",'Unit Sales'!J529,"")</f>
        <v/>
      </c>
      <c r="F521" s="9" t="str">
        <f>IF('Unit Sales'!G529&lt;&gt;"",'Unit Sales'!G529,"")</f>
        <v/>
      </c>
      <c r="G521" s="9" t="str">
        <f>IF('Unit Sales'!H529&lt;&gt;"",'Unit Sales'!H529,"")</f>
        <v/>
      </c>
      <c r="H521" s="9" t="str">
        <f>IF('Unit Sales'!C529&lt;&gt;"",'Unit Sales'!C529,"")</f>
        <v/>
      </c>
      <c r="I521" s="293" t="str">
        <f>IF('Unit Sales'!M529&lt;&gt;"",'Unit Sales'!M529,"")</f>
        <v/>
      </c>
      <c r="J521" s="9" t="str">
        <f>IF('Unit Sales'!I529&lt;&gt;"",'Unit Sales'!I529,"")</f>
        <v/>
      </c>
      <c r="K521" s="295"/>
      <c r="L521" s="295"/>
      <c r="M521" s="293">
        <f t="shared" si="24"/>
        <v>0</v>
      </c>
      <c r="N521" s="293">
        <f>IFERROR(I521*'Monthly cashflow'!$C$29*1.23,)</f>
        <v>0</v>
      </c>
      <c r="O521" s="293">
        <f>IFERROR(I521*'Monthly cashflow'!$C$30*1.23,)</f>
        <v>0</v>
      </c>
      <c r="P521" s="293">
        <f t="shared" si="25"/>
        <v>0</v>
      </c>
      <c r="Q521" s="294" t="str">
        <f>'Unit Sales'!R529</f>
        <v/>
      </c>
      <c r="R521" s="294">
        <f>'Unit Sales'!N529</f>
        <v>0</v>
      </c>
    </row>
    <row r="522" spans="1:18" x14ac:dyDescent="0.3">
      <c r="A522" s="336" t="s">
        <v>1321</v>
      </c>
      <c r="B522" s="9">
        <f t="shared" si="26"/>
        <v>0</v>
      </c>
      <c r="C522" s="337" t="str">
        <f>IF('Unit Sales'!B530&lt;&gt;"",'Unit Sales'!B530,A522)</f>
        <v>521</v>
      </c>
      <c r="D522" s="9" t="str">
        <f>IF('Unit Sales'!D530&lt;&gt;"",'Unit Sales'!D530,"")</f>
        <v/>
      </c>
      <c r="E522" s="9" t="str">
        <f>IF('Unit Sales'!J530&lt;&gt;"",'Unit Sales'!J530,"")</f>
        <v/>
      </c>
      <c r="F522" s="9" t="str">
        <f>IF('Unit Sales'!G530&lt;&gt;"",'Unit Sales'!G530,"")</f>
        <v/>
      </c>
      <c r="G522" s="9" t="str">
        <f>IF('Unit Sales'!H530&lt;&gt;"",'Unit Sales'!H530,"")</f>
        <v/>
      </c>
      <c r="H522" s="9" t="str">
        <f>IF('Unit Sales'!C530&lt;&gt;"",'Unit Sales'!C530,"")</f>
        <v/>
      </c>
      <c r="I522" s="293" t="str">
        <f>IF('Unit Sales'!M530&lt;&gt;"",'Unit Sales'!M530,"")</f>
        <v/>
      </c>
      <c r="J522" s="9" t="str">
        <f>IF('Unit Sales'!I530&lt;&gt;"",'Unit Sales'!I530,"")</f>
        <v/>
      </c>
      <c r="K522" s="295"/>
      <c r="L522" s="295"/>
      <c r="M522" s="293">
        <f t="shared" si="24"/>
        <v>0</v>
      </c>
      <c r="N522" s="293">
        <f>IFERROR(I522*'Monthly cashflow'!$C$29*1.23,)</f>
        <v>0</v>
      </c>
      <c r="O522" s="293">
        <f>IFERROR(I522*'Monthly cashflow'!$C$30*1.23,)</f>
        <v>0</v>
      </c>
      <c r="P522" s="293">
        <f t="shared" si="25"/>
        <v>0</v>
      </c>
      <c r="Q522" s="294" t="str">
        <f>'Unit Sales'!R530</f>
        <v/>
      </c>
      <c r="R522" s="294">
        <f>'Unit Sales'!N530</f>
        <v>0</v>
      </c>
    </row>
    <row r="523" spans="1:18" x14ac:dyDescent="0.3">
      <c r="A523" s="336" t="s">
        <v>1322</v>
      </c>
      <c r="B523" s="9">
        <f t="shared" si="26"/>
        <v>0</v>
      </c>
      <c r="C523" s="337" t="str">
        <f>IF('Unit Sales'!B531&lt;&gt;"",'Unit Sales'!B531,A523)</f>
        <v>522</v>
      </c>
      <c r="D523" s="9" t="str">
        <f>IF('Unit Sales'!D531&lt;&gt;"",'Unit Sales'!D531,"")</f>
        <v/>
      </c>
      <c r="E523" s="9" t="str">
        <f>IF('Unit Sales'!J531&lt;&gt;"",'Unit Sales'!J531,"")</f>
        <v/>
      </c>
      <c r="F523" s="9" t="str">
        <f>IF('Unit Sales'!G531&lt;&gt;"",'Unit Sales'!G531,"")</f>
        <v/>
      </c>
      <c r="G523" s="9" t="str">
        <f>IF('Unit Sales'!H531&lt;&gt;"",'Unit Sales'!H531,"")</f>
        <v/>
      </c>
      <c r="H523" s="9" t="str">
        <f>IF('Unit Sales'!C531&lt;&gt;"",'Unit Sales'!C531,"")</f>
        <v/>
      </c>
      <c r="I523" s="293" t="str">
        <f>IF('Unit Sales'!M531&lt;&gt;"",'Unit Sales'!M531,"")</f>
        <v/>
      </c>
      <c r="J523" s="9" t="str">
        <f>IF('Unit Sales'!I531&lt;&gt;"",'Unit Sales'!I531,"")</f>
        <v/>
      </c>
      <c r="K523" s="295"/>
      <c r="L523" s="295"/>
      <c r="M523" s="293">
        <f t="shared" si="24"/>
        <v>0</v>
      </c>
      <c r="N523" s="293">
        <f>IFERROR(I523*'Monthly cashflow'!$C$29*1.23,)</f>
        <v>0</v>
      </c>
      <c r="O523" s="293">
        <f>IFERROR(I523*'Monthly cashflow'!$C$30*1.23,)</f>
        <v>0</v>
      </c>
      <c r="P523" s="293">
        <f t="shared" si="25"/>
        <v>0</v>
      </c>
      <c r="Q523" s="294" t="str">
        <f>'Unit Sales'!R531</f>
        <v/>
      </c>
      <c r="R523" s="294">
        <f>'Unit Sales'!N531</f>
        <v>0</v>
      </c>
    </row>
    <row r="524" spans="1:18" x14ac:dyDescent="0.3">
      <c r="A524" s="336" t="s">
        <v>1323</v>
      </c>
      <c r="B524" s="9">
        <f t="shared" si="26"/>
        <v>0</v>
      </c>
      <c r="C524" s="337" t="str">
        <f>IF('Unit Sales'!B532&lt;&gt;"",'Unit Sales'!B532,A524)</f>
        <v>523</v>
      </c>
      <c r="D524" s="9" t="str">
        <f>IF('Unit Sales'!D532&lt;&gt;"",'Unit Sales'!D532,"")</f>
        <v/>
      </c>
      <c r="E524" s="9" t="str">
        <f>IF('Unit Sales'!J532&lt;&gt;"",'Unit Sales'!J532,"")</f>
        <v/>
      </c>
      <c r="F524" s="9" t="str">
        <f>IF('Unit Sales'!G532&lt;&gt;"",'Unit Sales'!G532,"")</f>
        <v/>
      </c>
      <c r="G524" s="9" t="str">
        <f>IF('Unit Sales'!H532&lt;&gt;"",'Unit Sales'!H532,"")</f>
        <v/>
      </c>
      <c r="H524" s="9" t="str">
        <f>IF('Unit Sales'!C532&lt;&gt;"",'Unit Sales'!C532,"")</f>
        <v/>
      </c>
      <c r="I524" s="293" t="str">
        <f>IF('Unit Sales'!M532&lt;&gt;"",'Unit Sales'!M532,"")</f>
        <v/>
      </c>
      <c r="J524" s="9" t="str">
        <f>IF('Unit Sales'!I532&lt;&gt;"",'Unit Sales'!I532,"")</f>
        <v/>
      </c>
      <c r="K524" s="295"/>
      <c r="L524" s="295"/>
      <c r="M524" s="293">
        <f t="shared" si="24"/>
        <v>0</v>
      </c>
      <c r="N524" s="293">
        <f>IFERROR(I524*'Monthly cashflow'!$C$29*1.23,)</f>
        <v>0</v>
      </c>
      <c r="O524" s="293">
        <f>IFERROR(I524*'Monthly cashflow'!$C$30*1.23,)</f>
        <v>0</v>
      </c>
      <c r="P524" s="293">
        <f t="shared" si="25"/>
        <v>0</v>
      </c>
      <c r="Q524" s="294" t="str">
        <f>'Unit Sales'!R532</f>
        <v/>
      </c>
      <c r="R524" s="294">
        <f>'Unit Sales'!N532</f>
        <v>0</v>
      </c>
    </row>
    <row r="525" spans="1:18" x14ac:dyDescent="0.3">
      <c r="A525" s="336" t="s">
        <v>1324</v>
      </c>
      <c r="B525" s="9">
        <f t="shared" si="26"/>
        <v>0</v>
      </c>
      <c r="C525" s="337" t="str">
        <f>IF('Unit Sales'!B533&lt;&gt;"",'Unit Sales'!B533,A525)</f>
        <v>524</v>
      </c>
      <c r="D525" s="9" t="str">
        <f>IF('Unit Sales'!D533&lt;&gt;"",'Unit Sales'!D533,"")</f>
        <v/>
      </c>
      <c r="E525" s="9" t="str">
        <f>IF('Unit Sales'!J533&lt;&gt;"",'Unit Sales'!J533,"")</f>
        <v/>
      </c>
      <c r="F525" s="9" t="str">
        <f>IF('Unit Sales'!G533&lt;&gt;"",'Unit Sales'!G533,"")</f>
        <v/>
      </c>
      <c r="G525" s="9" t="str">
        <f>IF('Unit Sales'!H533&lt;&gt;"",'Unit Sales'!H533,"")</f>
        <v/>
      </c>
      <c r="H525" s="9" t="str">
        <f>IF('Unit Sales'!C533&lt;&gt;"",'Unit Sales'!C533,"")</f>
        <v/>
      </c>
      <c r="I525" s="293" t="str">
        <f>IF('Unit Sales'!M533&lt;&gt;"",'Unit Sales'!M533,"")</f>
        <v/>
      </c>
      <c r="J525" s="9" t="str">
        <f>IF('Unit Sales'!I533&lt;&gt;"",'Unit Sales'!I533,"")</f>
        <v/>
      </c>
      <c r="K525" s="295"/>
      <c r="L525" s="295"/>
      <c r="M525" s="293">
        <f t="shared" si="24"/>
        <v>0</v>
      </c>
      <c r="N525" s="293">
        <f>IFERROR(I525*'Monthly cashflow'!$C$29*1.23,)</f>
        <v>0</v>
      </c>
      <c r="O525" s="293">
        <f>IFERROR(I525*'Monthly cashflow'!$C$30*1.23,)</f>
        <v>0</v>
      </c>
      <c r="P525" s="293">
        <f t="shared" si="25"/>
        <v>0</v>
      </c>
      <c r="Q525" s="294" t="str">
        <f>'Unit Sales'!R533</f>
        <v/>
      </c>
      <c r="R525" s="294">
        <f>'Unit Sales'!N533</f>
        <v>0</v>
      </c>
    </row>
    <row r="526" spans="1:18" x14ac:dyDescent="0.3">
      <c r="A526" s="336" t="s">
        <v>1325</v>
      </c>
      <c r="B526" s="9">
        <f t="shared" si="26"/>
        <v>0</v>
      </c>
      <c r="C526" s="337" t="str">
        <f>IF('Unit Sales'!B534&lt;&gt;"",'Unit Sales'!B534,A526)</f>
        <v>525</v>
      </c>
      <c r="D526" s="9" t="str">
        <f>IF('Unit Sales'!D534&lt;&gt;"",'Unit Sales'!D534,"")</f>
        <v/>
      </c>
      <c r="E526" s="9" t="str">
        <f>IF('Unit Sales'!J534&lt;&gt;"",'Unit Sales'!J534,"")</f>
        <v/>
      </c>
      <c r="F526" s="9" t="str">
        <f>IF('Unit Sales'!G534&lt;&gt;"",'Unit Sales'!G534,"")</f>
        <v/>
      </c>
      <c r="G526" s="9" t="str">
        <f>IF('Unit Sales'!H534&lt;&gt;"",'Unit Sales'!H534,"")</f>
        <v/>
      </c>
      <c r="H526" s="9" t="str">
        <f>IF('Unit Sales'!C534&lt;&gt;"",'Unit Sales'!C534,"")</f>
        <v/>
      </c>
      <c r="I526" s="293" t="str">
        <f>IF('Unit Sales'!M534&lt;&gt;"",'Unit Sales'!M534,"")</f>
        <v/>
      </c>
      <c r="J526" s="9" t="str">
        <f>IF('Unit Sales'!I534&lt;&gt;"",'Unit Sales'!I534,"")</f>
        <v/>
      </c>
      <c r="K526" s="295"/>
      <c r="L526" s="295"/>
      <c r="M526" s="293">
        <f t="shared" si="24"/>
        <v>0</v>
      </c>
      <c r="N526" s="293">
        <f>IFERROR(I526*'Monthly cashflow'!$C$29*1.23,)</f>
        <v>0</v>
      </c>
      <c r="O526" s="293">
        <f>IFERROR(I526*'Monthly cashflow'!$C$30*1.23,)</f>
        <v>0</v>
      </c>
      <c r="P526" s="293">
        <f t="shared" si="25"/>
        <v>0</v>
      </c>
      <c r="Q526" s="294" t="str">
        <f>'Unit Sales'!R534</f>
        <v/>
      </c>
      <c r="R526" s="294">
        <f>'Unit Sales'!N534</f>
        <v>0</v>
      </c>
    </row>
    <row r="527" spans="1:18" x14ac:dyDescent="0.3">
      <c r="A527" s="336" t="s">
        <v>1326</v>
      </c>
      <c r="B527" s="9">
        <f t="shared" si="26"/>
        <v>0</v>
      </c>
      <c r="C527" s="337" t="str">
        <f>IF('Unit Sales'!B535&lt;&gt;"",'Unit Sales'!B535,A527)</f>
        <v>526</v>
      </c>
      <c r="D527" s="9" t="str">
        <f>IF('Unit Sales'!D535&lt;&gt;"",'Unit Sales'!D535,"")</f>
        <v/>
      </c>
      <c r="E527" s="9" t="str">
        <f>IF('Unit Sales'!J535&lt;&gt;"",'Unit Sales'!J535,"")</f>
        <v/>
      </c>
      <c r="F527" s="9" t="str">
        <f>IF('Unit Sales'!G535&lt;&gt;"",'Unit Sales'!G535,"")</f>
        <v/>
      </c>
      <c r="G527" s="9" t="str">
        <f>IF('Unit Sales'!H535&lt;&gt;"",'Unit Sales'!H535,"")</f>
        <v/>
      </c>
      <c r="H527" s="9" t="str">
        <f>IF('Unit Sales'!C535&lt;&gt;"",'Unit Sales'!C535,"")</f>
        <v/>
      </c>
      <c r="I527" s="293" t="str">
        <f>IF('Unit Sales'!M535&lt;&gt;"",'Unit Sales'!M535,"")</f>
        <v/>
      </c>
      <c r="J527" s="9" t="str">
        <f>IF('Unit Sales'!I535&lt;&gt;"",'Unit Sales'!I535,"")</f>
        <v/>
      </c>
      <c r="K527" s="295"/>
      <c r="L527" s="295"/>
      <c r="M527" s="293">
        <f t="shared" si="24"/>
        <v>0</v>
      </c>
      <c r="N527" s="293">
        <f>IFERROR(I527*'Monthly cashflow'!$C$29*1.23,)</f>
        <v>0</v>
      </c>
      <c r="O527" s="293">
        <f>IFERROR(I527*'Monthly cashflow'!$C$30*1.23,)</f>
        <v>0</v>
      </c>
      <c r="P527" s="293">
        <f t="shared" si="25"/>
        <v>0</v>
      </c>
      <c r="Q527" s="294" t="str">
        <f>'Unit Sales'!R535</f>
        <v/>
      </c>
      <c r="R527" s="294">
        <f>'Unit Sales'!N535</f>
        <v>0</v>
      </c>
    </row>
    <row r="528" spans="1:18" x14ac:dyDescent="0.3">
      <c r="A528" s="336" t="s">
        <v>1327</v>
      </c>
      <c r="B528" s="9">
        <f t="shared" si="26"/>
        <v>0</v>
      </c>
      <c r="C528" s="337" t="str">
        <f>IF('Unit Sales'!B536&lt;&gt;"",'Unit Sales'!B536,A528)</f>
        <v>527</v>
      </c>
      <c r="D528" s="9" t="str">
        <f>IF('Unit Sales'!D536&lt;&gt;"",'Unit Sales'!D536,"")</f>
        <v/>
      </c>
      <c r="E528" s="9" t="str">
        <f>IF('Unit Sales'!J536&lt;&gt;"",'Unit Sales'!J536,"")</f>
        <v/>
      </c>
      <c r="F528" s="9" t="str">
        <f>IF('Unit Sales'!G536&lt;&gt;"",'Unit Sales'!G536,"")</f>
        <v/>
      </c>
      <c r="G528" s="9" t="str">
        <f>IF('Unit Sales'!H536&lt;&gt;"",'Unit Sales'!H536,"")</f>
        <v/>
      </c>
      <c r="H528" s="9" t="str">
        <f>IF('Unit Sales'!C536&lt;&gt;"",'Unit Sales'!C536,"")</f>
        <v/>
      </c>
      <c r="I528" s="293" t="str">
        <f>IF('Unit Sales'!M536&lt;&gt;"",'Unit Sales'!M536,"")</f>
        <v/>
      </c>
      <c r="J528" s="9" t="str">
        <f>IF('Unit Sales'!I536&lt;&gt;"",'Unit Sales'!I536,"")</f>
        <v/>
      </c>
      <c r="K528" s="295"/>
      <c r="L528" s="295"/>
      <c r="M528" s="293">
        <f t="shared" si="24"/>
        <v>0</v>
      </c>
      <c r="N528" s="293">
        <f>IFERROR(I528*'Monthly cashflow'!$C$29*1.23,)</f>
        <v>0</v>
      </c>
      <c r="O528" s="293">
        <f>IFERROR(I528*'Monthly cashflow'!$C$30*1.23,)</f>
        <v>0</v>
      </c>
      <c r="P528" s="293">
        <f t="shared" si="25"/>
        <v>0</v>
      </c>
      <c r="Q528" s="294" t="str">
        <f>'Unit Sales'!R536</f>
        <v/>
      </c>
      <c r="R528" s="294">
        <f>'Unit Sales'!N536</f>
        <v>0</v>
      </c>
    </row>
    <row r="529" spans="1:18" x14ac:dyDescent="0.3">
      <c r="A529" s="336" t="s">
        <v>1328</v>
      </c>
      <c r="B529" s="9">
        <f t="shared" si="26"/>
        <v>0</v>
      </c>
      <c r="C529" s="337" t="str">
        <f>IF('Unit Sales'!B537&lt;&gt;"",'Unit Sales'!B537,A529)</f>
        <v>528</v>
      </c>
      <c r="D529" s="9" t="str">
        <f>IF('Unit Sales'!D537&lt;&gt;"",'Unit Sales'!D537,"")</f>
        <v/>
      </c>
      <c r="E529" s="9" t="str">
        <f>IF('Unit Sales'!J537&lt;&gt;"",'Unit Sales'!J537,"")</f>
        <v/>
      </c>
      <c r="F529" s="9" t="str">
        <f>IF('Unit Sales'!G537&lt;&gt;"",'Unit Sales'!G537,"")</f>
        <v/>
      </c>
      <c r="G529" s="9" t="str">
        <f>IF('Unit Sales'!H537&lt;&gt;"",'Unit Sales'!H537,"")</f>
        <v/>
      </c>
      <c r="H529" s="9" t="str">
        <f>IF('Unit Sales'!C537&lt;&gt;"",'Unit Sales'!C537,"")</f>
        <v/>
      </c>
      <c r="I529" s="293" t="str">
        <f>IF('Unit Sales'!M537&lt;&gt;"",'Unit Sales'!M537,"")</f>
        <v/>
      </c>
      <c r="J529" s="9" t="str">
        <f>IF('Unit Sales'!I537&lt;&gt;"",'Unit Sales'!I537,"")</f>
        <v/>
      </c>
      <c r="K529" s="295"/>
      <c r="L529" s="295"/>
      <c r="M529" s="293">
        <f t="shared" si="24"/>
        <v>0</v>
      </c>
      <c r="N529" s="293">
        <f>IFERROR(I529*'Monthly cashflow'!$C$29*1.23,)</f>
        <v>0</v>
      </c>
      <c r="O529" s="293">
        <f>IFERROR(I529*'Monthly cashflow'!$C$30*1.23,)</f>
        <v>0</v>
      </c>
      <c r="P529" s="293">
        <f t="shared" si="25"/>
        <v>0</v>
      </c>
      <c r="Q529" s="294" t="str">
        <f>'Unit Sales'!R537</f>
        <v/>
      </c>
      <c r="R529" s="294">
        <f>'Unit Sales'!N537</f>
        <v>0</v>
      </c>
    </row>
    <row r="530" spans="1:18" x14ac:dyDescent="0.3">
      <c r="A530" s="336" t="s">
        <v>1329</v>
      </c>
      <c r="B530" s="9">
        <f t="shared" si="26"/>
        <v>0</v>
      </c>
      <c r="C530" s="337" t="str">
        <f>IF('Unit Sales'!B538&lt;&gt;"",'Unit Sales'!B538,A530)</f>
        <v>529</v>
      </c>
      <c r="D530" s="9" t="str">
        <f>IF('Unit Sales'!D538&lt;&gt;"",'Unit Sales'!D538,"")</f>
        <v/>
      </c>
      <c r="E530" s="9" t="str">
        <f>IF('Unit Sales'!J538&lt;&gt;"",'Unit Sales'!J538,"")</f>
        <v/>
      </c>
      <c r="F530" s="9" t="str">
        <f>IF('Unit Sales'!G538&lt;&gt;"",'Unit Sales'!G538,"")</f>
        <v/>
      </c>
      <c r="G530" s="9" t="str">
        <f>IF('Unit Sales'!H538&lt;&gt;"",'Unit Sales'!H538,"")</f>
        <v/>
      </c>
      <c r="H530" s="9" t="str">
        <f>IF('Unit Sales'!C538&lt;&gt;"",'Unit Sales'!C538,"")</f>
        <v/>
      </c>
      <c r="I530" s="293" t="str">
        <f>IF('Unit Sales'!M538&lt;&gt;"",'Unit Sales'!M538,"")</f>
        <v/>
      </c>
      <c r="J530" s="9" t="str">
        <f>IF('Unit Sales'!I538&lt;&gt;"",'Unit Sales'!I538,"")</f>
        <v/>
      </c>
      <c r="K530" s="295"/>
      <c r="L530" s="295"/>
      <c r="M530" s="293">
        <f t="shared" si="24"/>
        <v>0</v>
      </c>
      <c r="N530" s="293">
        <f>IFERROR(I530*'Monthly cashflow'!$C$29*1.23,)</f>
        <v>0</v>
      </c>
      <c r="O530" s="293">
        <f>IFERROR(I530*'Monthly cashflow'!$C$30*1.23,)</f>
        <v>0</v>
      </c>
      <c r="P530" s="293">
        <f t="shared" si="25"/>
        <v>0</v>
      </c>
      <c r="Q530" s="294" t="str">
        <f>'Unit Sales'!R538</f>
        <v/>
      </c>
      <c r="R530" s="294">
        <f>'Unit Sales'!N538</f>
        <v>0</v>
      </c>
    </row>
    <row r="531" spans="1:18" x14ac:dyDescent="0.3">
      <c r="A531" s="336" t="s">
        <v>1330</v>
      </c>
      <c r="B531" s="9">
        <f t="shared" si="26"/>
        <v>0</v>
      </c>
      <c r="C531" s="337" t="str">
        <f>IF('Unit Sales'!B539&lt;&gt;"",'Unit Sales'!B539,A531)</f>
        <v>530</v>
      </c>
      <c r="D531" s="9" t="str">
        <f>IF('Unit Sales'!D539&lt;&gt;"",'Unit Sales'!D539,"")</f>
        <v/>
      </c>
      <c r="E531" s="9" t="str">
        <f>IF('Unit Sales'!J539&lt;&gt;"",'Unit Sales'!J539,"")</f>
        <v/>
      </c>
      <c r="F531" s="9" t="str">
        <f>IF('Unit Sales'!G539&lt;&gt;"",'Unit Sales'!G539,"")</f>
        <v/>
      </c>
      <c r="G531" s="9" t="str">
        <f>IF('Unit Sales'!H539&lt;&gt;"",'Unit Sales'!H539,"")</f>
        <v/>
      </c>
      <c r="H531" s="9" t="str">
        <f>IF('Unit Sales'!C539&lt;&gt;"",'Unit Sales'!C539,"")</f>
        <v/>
      </c>
      <c r="I531" s="293" t="str">
        <f>IF('Unit Sales'!M539&lt;&gt;"",'Unit Sales'!M539,"")</f>
        <v/>
      </c>
      <c r="J531" s="9" t="str">
        <f>IF('Unit Sales'!I539&lt;&gt;"",'Unit Sales'!I539,"")</f>
        <v/>
      </c>
      <c r="K531" s="295"/>
      <c r="L531" s="295"/>
      <c r="M531" s="293">
        <f t="shared" si="24"/>
        <v>0</v>
      </c>
      <c r="N531" s="293">
        <f>IFERROR(I531*'Monthly cashflow'!$C$29*1.23,)</f>
        <v>0</v>
      </c>
      <c r="O531" s="293">
        <f>IFERROR(I531*'Monthly cashflow'!$C$30*1.23,)</f>
        <v>0</v>
      </c>
      <c r="P531" s="293">
        <f t="shared" si="25"/>
        <v>0</v>
      </c>
      <c r="Q531" s="294" t="str">
        <f>'Unit Sales'!R539</f>
        <v/>
      </c>
      <c r="R531" s="294">
        <f>'Unit Sales'!N539</f>
        <v>0</v>
      </c>
    </row>
    <row r="532" spans="1:18" x14ac:dyDescent="0.3">
      <c r="A532" s="336" t="s">
        <v>1331</v>
      </c>
      <c r="B532" s="9">
        <f t="shared" si="26"/>
        <v>0</v>
      </c>
      <c r="C532" s="337" t="str">
        <f>IF('Unit Sales'!B540&lt;&gt;"",'Unit Sales'!B540,A532)</f>
        <v>531</v>
      </c>
      <c r="D532" s="9" t="str">
        <f>IF('Unit Sales'!D540&lt;&gt;"",'Unit Sales'!D540,"")</f>
        <v/>
      </c>
      <c r="E532" s="9" t="str">
        <f>IF('Unit Sales'!J540&lt;&gt;"",'Unit Sales'!J540,"")</f>
        <v/>
      </c>
      <c r="F532" s="9" t="str">
        <f>IF('Unit Sales'!G540&lt;&gt;"",'Unit Sales'!G540,"")</f>
        <v/>
      </c>
      <c r="G532" s="9" t="str">
        <f>IF('Unit Sales'!H540&lt;&gt;"",'Unit Sales'!H540,"")</f>
        <v/>
      </c>
      <c r="H532" s="9" t="str">
        <f>IF('Unit Sales'!C540&lt;&gt;"",'Unit Sales'!C540,"")</f>
        <v/>
      </c>
      <c r="I532" s="293" t="str">
        <f>IF('Unit Sales'!M540&lt;&gt;"",'Unit Sales'!M540,"")</f>
        <v/>
      </c>
      <c r="J532" s="9" t="str">
        <f>IF('Unit Sales'!I540&lt;&gt;"",'Unit Sales'!I540,"")</f>
        <v/>
      </c>
      <c r="K532" s="295"/>
      <c r="L532" s="295"/>
      <c r="M532" s="293">
        <f t="shared" si="24"/>
        <v>0</v>
      </c>
      <c r="N532" s="293">
        <f>IFERROR(I532*'Monthly cashflow'!$C$29*1.23,)</f>
        <v>0</v>
      </c>
      <c r="O532" s="293">
        <f>IFERROR(I532*'Monthly cashflow'!$C$30*1.23,)</f>
        <v>0</v>
      </c>
      <c r="P532" s="293">
        <f t="shared" si="25"/>
        <v>0</v>
      </c>
      <c r="Q532" s="294" t="str">
        <f>'Unit Sales'!R540</f>
        <v/>
      </c>
      <c r="R532" s="294">
        <f>'Unit Sales'!N540</f>
        <v>0</v>
      </c>
    </row>
    <row r="533" spans="1:18" x14ac:dyDescent="0.3">
      <c r="A533" s="336" t="s">
        <v>1332</v>
      </c>
      <c r="B533" s="9">
        <f t="shared" si="26"/>
        <v>0</v>
      </c>
      <c r="C533" s="337" t="str">
        <f>IF('Unit Sales'!B541&lt;&gt;"",'Unit Sales'!B541,A533)</f>
        <v>532</v>
      </c>
      <c r="D533" s="9" t="str">
        <f>IF('Unit Sales'!D541&lt;&gt;"",'Unit Sales'!D541,"")</f>
        <v/>
      </c>
      <c r="E533" s="9" t="str">
        <f>IF('Unit Sales'!J541&lt;&gt;"",'Unit Sales'!J541,"")</f>
        <v/>
      </c>
      <c r="F533" s="9" t="str">
        <f>IF('Unit Sales'!G541&lt;&gt;"",'Unit Sales'!G541,"")</f>
        <v/>
      </c>
      <c r="G533" s="9" t="str">
        <f>IF('Unit Sales'!H541&lt;&gt;"",'Unit Sales'!H541,"")</f>
        <v/>
      </c>
      <c r="H533" s="9" t="str">
        <f>IF('Unit Sales'!C541&lt;&gt;"",'Unit Sales'!C541,"")</f>
        <v/>
      </c>
      <c r="I533" s="293" t="str">
        <f>IF('Unit Sales'!M541&lt;&gt;"",'Unit Sales'!M541,"")</f>
        <v/>
      </c>
      <c r="J533" s="9" t="str">
        <f>IF('Unit Sales'!I541&lt;&gt;"",'Unit Sales'!I541,"")</f>
        <v/>
      </c>
      <c r="K533" s="295"/>
      <c r="L533" s="295"/>
      <c r="M533" s="293">
        <f t="shared" si="24"/>
        <v>0</v>
      </c>
      <c r="N533" s="293">
        <f>IFERROR(I533*'Monthly cashflow'!$C$29*1.23,)</f>
        <v>0</v>
      </c>
      <c r="O533" s="293">
        <f>IFERROR(I533*'Monthly cashflow'!$C$30*1.23,)</f>
        <v>0</v>
      </c>
      <c r="P533" s="293">
        <f t="shared" si="25"/>
        <v>0</v>
      </c>
      <c r="Q533" s="294" t="str">
        <f>'Unit Sales'!R541</f>
        <v/>
      </c>
      <c r="R533" s="294">
        <f>'Unit Sales'!N541</f>
        <v>0</v>
      </c>
    </row>
    <row r="534" spans="1:18" x14ac:dyDescent="0.3">
      <c r="A534" s="336" t="s">
        <v>1333</v>
      </c>
      <c r="B534" s="9">
        <f t="shared" si="26"/>
        <v>0</v>
      </c>
      <c r="C534" s="337" t="str">
        <f>IF('Unit Sales'!B542&lt;&gt;"",'Unit Sales'!B542,A534)</f>
        <v>533</v>
      </c>
      <c r="D534" s="9" t="str">
        <f>IF('Unit Sales'!D542&lt;&gt;"",'Unit Sales'!D542,"")</f>
        <v/>
      </c>
      <c r="E534" s="9" t="str">
        <f>IF('Unit Sales'!J542&lt;&gt;"",'Unit Sales'!J542,"")</f>
        <v/>
      </c>
      <c r="F534" s="9" t="str">
        <f>IF('Unit Sales'!G542&lt;&gt;"",'Unit Sales'!G542,"")</f>
        <v/>
      </c>
      <c r="G534" s="9" t="str">
        <f>IF('Unit Sales'!H542&lt;&gt;"",'Unit Sales'!H542,"")</f>
        <v/>
      </c>
      <c r="H534" s="9" t="str">
        <f>IF('Unit Sales'!C542&lt;&gt;"",'Unit Sales'!C542,"")</f>
        <v/>
      </c>
      <c r="I534" s="293" t="str">
        <f>IF('Unit Sales'!M542&lt;&gt;"",'Unit Sales'!M542,"")</f>
        <v/>
      </c>
      <c r="J534" s="9" t="str">
        <f>IF('Unit Sales'!I542&lt;&gt;"",'Unit Sales'!I542,"")</f>
        <v/>
      </c>
      <c r="K534" s="295"/>
      <c r="L534" s="295"/>
      <c r="M534" s="293">
        <f t="shared" si="24"/>
        <v>0</v>
      </c>
      <c r="N534" s="293">
        <f>IFERROR(I534*'Monthly cashflow'!$C$29*1.23,)</f>
        <v>0</v>
      </c>
      <c r="O534" s="293">
        <f>IFERROR(I534*'Monthly cashflow'!$C$30*1.23,)</f>
        <v>0</v>
      </c>
      <c r="P534" s="293">
        <f t="shared" si="25"/>
        <v>0</v>
      </c>
      <c r="Q534" s="294" t="str">
        <f>'Unit Sales'!R542</f>
        <v/>
      </c>
      <c r="R534" s="294">
        <f>'Unit Sales'!N542</f>
        <v>0</v>
      </c>
    </row>
    <row r="535" spans="1:18" x14ac:dyDescent="0.3">
      <c r="A535" s="336" t="s">
        <v>1334</v>
      </c>
      <c r="B535" s="9">
        <f t="shared" si="26"/>
        <v>0</v>
      </c>
      <c r="C535" s="337" t="str">
        <f>IF('Unit Sales'!B543&lt;&gt;"",'Unit Sales'!B543,A535)</f>
        <v>534</v>
      </c>
      <c r="D535" s="9" t="str">
        <f>IF('Unit Sales'!D543&lt;&gt;"",'Unit Sales'!D543,"")</f>
        <v/>
      </c>
      <c r="E535" s="9" t="str">
        <f>IF('Unit Sales'!J543&lt;&gt;"",'Unit Sales'!J543,"")</f>
        <v/>
      </c>
      <c r="F535" s="9" t="str">
        <f>IF('Unit Sales'!G543&lt;&gt;"",'Unit Sales'!G543,"")</f>
        <v/>
      </c>
      <c r="G535" s="9" t="str">
        <f>IF('Unit Sales'!H543&lt;&gt;"",'Unit Sales'!H543,"")</f>
        <v/>
      </c>
      <c r="H535" s="9" t="str">
        <f>IF('Unit Sales'!C543&lt;&gt;"",'Unit Sales'!C543,"")</f>
        <v/>
      </c>
      <c r="I535" s="293" t="str">
        <f>IF('Unit Sales'!M543&lt;&gt;"",'Unit Sales'!M543,"")</f>
        <v/>
      </c>
      <c r="J535" s="9" t="str">
        <f>IF('Unit Sales'!I543&lt;&gt;"",'Unit Sales'!I543,"")</f>
        <v/>
      </c>
      <c r="K535" s="295"/>
      <c r="L535" s="295"/>
      <c r="M535" s="293">
        <f t="shared" si="24"/>
        <v>0</v>
      </c>
      <c r="N535" s="293">
        <f>IFERROR(I535*'Monthly cashflow'!$C$29*1.23,)</f>
        <v>0</v>
      </c>
      <c r="O535" s="293">
        <f>IFERROR(I535*'Monthly cashflow'!$C$30*1.23,)</f>
        <v>0</v>
      </c>
      <c r="P535" s="293">
        <f t="shared" si="25"/>
        <v>0</v>
      </c>
      <c r="Q535" s="294" t="str">
        <f>'Unit Sales'!R543</f>
        <v/>
      </c>
      <c r="R535" s="294">
        <f>'Unit Sales'!N543</f>
        <v>0</v>
      </c>
    </row>
    <row r="536" spans="1:18" x14ac:dyDescent="0.3">
      <c r="A536" s="336" t="s">
        <v>1335</v>
      </c>
      <c r="B536" s="9">
        <f t="shared" si="26"/>
        <v>0</v>
      </c>
      <c r="C536" s="337" t="str">
        <f>IF('Unit Sales'!B544&lt;&gt;"",'Unit Sales'!B544,A536)</f>
        <v>535</v>
      </c>
      <c r="D536" s="9" t="str">
        <f>IF('Unit Sales'!D544&lt;&gt;"",'Unit Sales'!D544,"")</f>
        <v/>
      </c>
      <c r="E536" s="9" t="str">
        <f>IF('Unit Sales'!J544&lt;&gt;"",'Unit Sales'!J544,"")</f>
        <v/>
      </c>
      <c r="F536" s="9" t="str">
        <f>IF('Unit Sales'!G544&lt;&gt;"",'Unit Sales'!G544,"")</f>
        <v/>
      </c>
      <c r="G536" s="9" t="str">
        <f>IF('Unit Sales'!H544&lt;&gt;"",'Unit Sales'!H544,"")</f>
        <v/>
      </c>
      <c r="H536" s="9" t="str">
        <f>IF('Unit Sales'!C544&lt;&gt;"",'Unit Sales'!C544,"")</f>
        <v/>
      </c>
      <c r="I536" s="293" t="str">
        <f>IF('Unit Sales'!M544&lt;&gt;"",'Unit Sales'!M544,"")</f>
        <v/>
      </c>
      <c r="J536" s="9" t="str">
        <f>IF('Unit Sales'!I544&lt;&gt;"",'Unit Sales'!I544,"")</f>
        <v/>
      </c>
      <c r="K536" s="295"/>
      <c r="L536" s="295"/>
      <c r="M536" s="293">
        <f t="shared" si="24"/>
        <v>0</v>
      </c>
      <c r="N536" s="293">
        <f>IFERROR(I536*'Monthly cashflow'!$C$29*1.23,)</f>
        <v>0</v>
      </c>
      <c r="O536" s="293">
        <f>IFERROR(I536*'Monthly cashflow'!$C$30*1.23,)</f>
        <v>0</v>
      </c>
      <c r="P536" s="293">
        <f t="shared" si="25"/>
        <v>0</v>
      </c>
      <c r="Q536" s="294" t="str">
        <f>'Unit Sales'!R544</f>
        <v/>
      </c>
      <c r="R536" s="294">
        <f>'Unit Sales'!N544</f>
        <v>0</v>
      </c>
    </row>
    <row r="537" spans="1:18" x14ac:dyDescent="0.3">
      <c r="A537" s="336" t="s">
        <v>1336</v>
      </c>
      <c r="B537" s="9">
        <f t="shared" si="26"/>
        <v>0</v>
      </c>
      <c r="C537" s="337" t="str">
        <f>IF('Unit Sales'!B545&lt;&gt;"",'Unit Sales'!B545,A537)</f>
        <v>536</v>
      </c>
      <c r="D537" s="9" t="str">
        <f>IF('Unit Sales'!D545&lt;&gt;"",'Unit Sales'!D545,"")</f>
        <v/>
      </c>
      <c r="E537" s="9" t="str">
        <f>IF('Unit Sales'!J545&lt;&gt;"",'Unit Sales'!J545,"")</f>
        <v/>
      </c>
      <c r="F537" s="9" t="str">
        <f>IF('Unit Sales'!G545&lt;&gt;"",'Unit Sales'!G545,"")</f>
        <v/>
      </c>
      <c r="G537" s="9" t="str">
        <f>IF('Unit Sales'!H545&lt;&gt;"",'Unit Sales'!H545,"")</f>
        <v/>
      </c>
      <c r="H537" s="9" t="str">
        <f>IF('Unit Sales'!C545&lt;&gt;"",'Unit Sales'!C545,"")</f>
        <v/>
      </c>
      <c r="I537" s="293" t="str">
        <f>IF('Unit Sales'!M545&lt;&gt;"",'Unit Sales'!M545,"")</f>
        <v/>
      </c>
      <c r="J537" s="9" t="str">
        <f>IF('Unit Sales'!I545&lt;&gt;"",'Unit Sales'!I545,"")</f>
        <v/>
      </c>
      <c r="K537" s="295"/>
      <c r="L537" s="295"/>
      <c r="M537" s="293">
        <f t="shared" si="24"/>
        <v>0</v>
      </c>
      <c r="N537" s="293">
        <f>IFERROR(I537*'Monthly cashflow'!$C$29*1.23,)</f>
        <v>0</v>
      </c>
      <c r="O537" s="293">
        <f>IFERROR(I537*'Monthly cashflow'!$C$30*1.23,)</f>
        <v>0</v>
      </c>
      <c r="P537" s="293">
        <f t="shared" si="25"/>
        <v>0</v>
      </c>
      <c r="Q537" s="294" t="str">
        <f>'Unit Sales'!R545</f>
        <v/>
      </c>
      <c r="R537" s="294">
        <f>'Unit Sales'!N545</f>
        <v>0</v>
      </c>
    </row>
    <row r="538" spans="1:18" x14ac:dyDescent="0.3">
      <c r="A538" s="336" t="s">
        <v>1337</v>
      </c>
      <c r="B538" s="9">
        <f t="shared" si="26"/>
        <v>0</v>
      </c>
      <c r="C538" s="337" t="str">
        <f>IF('Unit Sales'!B546&lt;&gt;"",'Unit Sales'!B546,A538)</f>
        <v>537</v>
      </c>
      <c r="D538" s="9" t="str">
        <f>IF('Unit Sales'!D546&lt;&gt;"",'Unit Sales'!D546,"")</f>
        <v/>
      </c>
      <c r="E538" s="9" t="str">
        <f>IF('Unit Sales'!J546&lt;&gt;"",'Unit Sales'!J546,"")</f>
        <v/>
      </c>
      <c r="F538" s="9" t="str">
        <f>IF('Unit Sales'!G546&lt;&gt;"",'Unit Sales'!G546,"")</f>
        <v/>
      </c>
      <c r="G538" s="9" t="str">
        <f>IF('Unit Sales'!H546&lt;&gt;"",'Unit Sales'!H546,"")</f>
        <v/>
      </c>
      <c r="H538" s="9" t="str">
        <f>IF('Unit Sales'!C546&lt;&gt;"",'Unit Sales'!C546,"")</f>
        <v/>
      </c>
      <c r="I538" s="293" t="str">
        <f>IF('Unit Sales'!M546&lt;&gt;"",'Unit Sales'!M546,"")</f>
        <v/>
      </c>
      <c r="J538" s="9" t="str">
        <f>IF('Unit Sales'!I546&lt;&gt;"",'Unit Sales'!I546,"")</f>
        <v/>
      </c>
      <c r="K538" s="295"/>
      <c r="L538" s="295"/>
      <c r="M538" s="293">
        <f t="shared" si="24"/>
        <v>0</v>
      </c>
      <c r="N538" s="293">
        <f>IFERROR(I538*'Monthly cashflow'!$C$29*1.23,)</f>
        <v>0</v>
      </c>
      <c r="O538" s="293">
        <f>IFERROR(I538*'Monthly cashflow'!$C$30*1.23,)</f>
        <v>0</v>
      </c>
      <c r="P538" s="293">
        <f t="shared" si="25"/>
        <v>0</v>
      </c>
      <c r="Q538" s="294" t="str">
        <f>'Unit Sales'!R546</f>
        <v/>
      </c>
      <c r="R538" s="294">
        <f>'Unit Sales'!N546</f>
        <v>0</v>
      </c>
    </row>
    <row r="539" spans="1:18" x14ac:dyDescent="0.3">
      <c r="A539" s="336" t="s">
        <v>1338</v>
      </c>
      <c r="B539" s="9">
        <f t="shared" si="26"/>
        <v>0</v>
      </c>
      <c r="C539" s="337" t="str">
        <f>IF('Unit Sales'!B547&lt;&gt;"",'Unit Sales'!B547,A539)</f>
        <v>538</v>
      </c>
      <c r="D539" s="9" t="str">
        <f>IF('Unit Sales'!D547&lt;&gt;"",'Unit Sales'!D547,"")</f>
        <v/>
      </c>
      <c r="E539" s="9" t="str">
        <f>IF('Unit Sales'!J547&lt;&gt;"",'Unit Sales'!J547,"")</f>
        <v/>
      </c>
      <c r="F539" s="9" t="str">
        <f>IF('Unit Sales'!G547&lt;&gt;"",'Unit Sales'!G547,"")</f>
        <v/>
      </c>
      <c r="G539" s="9" t="str">
        <f>IF('Unit Sales'!H547&lt;&gt;"",'Unit Sales'!H547,"")</f>
        <v/>
      </c>
      <c r="H539" s="9" t="str">
        <f>IF('Unit Sales'!C547&lt;&gt;"",'Unit Sales'!C547,"")</f>
        <v/>
      </c>
      <c r="I539" s="293" t="str">
        <f>IF('Unit Sales'!M547&lt;&gt;"",'Unit Sales'!M547,"")</f>
        <v/>
      </c>
      <c r="J539" s="9" t="str">
        <f>IF('Unit Sales'!I547&lt;&gt;"",'Unit Sales'!I547,"")</f>
        <v/>
      </c>
      <c r="K539" s="295"/>
      <c r="L539" s="295"/>
      <c r="M539" s="293">
        <f t="shared" si="24"/>
        <v>0</v>
      </c>
      <c r="N539" s="293">
        <f>IFERROR(I539*'Monthly cashflow'!$C$29*1.23,)</f>
        <v>0</v>
      </c>
      <c r="O539" s="293">
        <f>IFERROR(I539*'Monthly cashflow'!$C$30*1.23,)</f>
        <v>0</v>
      </c>
      <c r="P539" s="293">
        <f t="shared" si="25"/>
        <v>0</v>
      </c>
      <c r="Q539" s="294" t="str">
        <f>'Unit Sales'!R547</f>
        <v/>
      </c>
      <c r="R539" s="294">
        <f>'Unit Sales'!N547</f>
        <v>0</v>
      </c>
    </row>
    <row r="540" spans="1:18" x14ac:dyDescent="0.3">
      <c r="A540" s="336" t="s">
        <v>1339</v>
      </c>
      <c r="B540" s="9">
        <f t="shared" si="26"/>
        <v>0</v>
      </c>
      <c r="C540" s="337" t="str">
        <f>IF('Unit Sales'!B548&lt;&gt;"",'Unit Sales'!B548,A540)</f>
        <v>539</v>
      </c>
      <c r="D540" s="9" t="str">
        <f>IF('Unit Sales'!D548&lt;&gt;"",'Unit Sales'!D548,"")</f>
        <v/>
      </c>
      <c r="E540" s="9" t="str">
        <f>IF('Unit Sales'!J548&lt;&gt;"",'Unit Sales'!J548,"")</f>
        <v/>
      </c>
      <c r="F540" s="9" t="str">
        <f>IF('Unit Sales'!G548&lt;&gt;"",'Unit Sales'!G548,"")</f>
        <v/>
      </c>
      <c r="G540" s="9" t="str">
        <f>IF('Unit Sales'!H548&lt;&gt;"",'Unit Sales'!H548,"")</f>
        <v/>
      </c>
      <c r="H540" s="9" t="str">
        <f>IF('Unit Sales'!C548&lt;&gt;"",'Unit Sales'!C548,"")</f>
        <v/>
      </c>
      <c r="I540" s="293" t="str">
        <f>IF('Unit Sales'!M548&lt;&gt;"",'Unit Sales'!M548,"")</f>
        <v/>
      </c>
      <c r="J540" s="9" t="str">
        <f>IF('Unit Sales'!I548&lt;&gt;"",'Unit Sales'!I548,"")</f>
        <v/>
      </c>
      <c r="K540" s="295"/>
      <c r="L540" s="295"/>
      <c r="M540" s="293">
        <f t="shared" si="24"/>
        <v>0</v>
      </c>
      <c r="N540" s="293">
        <f>IFERROR(I540*'Monthly cashflow'!$C$29*1.23,)</f>
        <v>0</v>
      </c>
      <c r="O540" s="293">
        <f>IFERROR(I540*'Monthly cashflow'!$C$30*1.23,)</f>
        <v>0</v>
      </c>
      <c r="P540" s="293">
        <f t="shared" si="25"/>
        <v>0</v>
      </c>
      <c r="Q540" s="294" t="str">
        <f>'Unit Sales'!R548</f>
        <v/>
      </c>
      <c r="R540" s="294">
        <f>'Unit Sales'!N548</f>
        <v>0</v>
      </c>
    </row>
    <row r="541" spans="1:18" x14ac:dyDescent="0.3">
      <c r="A541" s="336" t="s">
        <v>1340</v>
      </c>
      <c r="B541" s="9">
        <f t="shared" si="26"/>
        <v>0</v>
      </c>
      <c r="C541" s="337" t="str">
        <f>IF('Unit Sales'!B549&lt;&gt;"",'Unit Sales'!B549,A541)</f>
        <v>540</v>
      </c>
      <c r="D541" s="9" t="str">
        <f>IF('Unit Sales'!D549&lt;&gt;"",'Unit Sales'!D549,"")</f>
        <v/>
      </c>
      <c r="E541" s="9" t="str">
        <f>IF('Unit Sales'!J549&lt;&gt;"",'Unit Sales'!J549,"")</f>
        <v/>
      </c>
      <c r="F541" s="9" t="str">
        <f>IF('Unit Sales'!G549&lt;&gt;"",'Unit Sales'!G549,"")</f>
        <v/>
      </c>
      <c r="G541" s="9" t="str">
        <f>IF('Unit Sales'!H549&lt;&gt;"",'Unit Sales'!H549,"")</f>
        <v/>
      </c>
      <c r="H541" s="9" t="str">
        <f>IF('Unit Sales'!C549&lt;&gt;"",'Unit Sales'!C549,"")</f>
        <v/>
      </c>
      <c r="I541" s="293" t="str">
        <f>IF('Unit Sales'!M549&lt;&gt;"",'Unit Sales'!M549,"")</f>
        <v/>
      </c>
      <c r="J541" s="9" t="str">
        <f>IF('Unit Sales'!I549&lt;&gt;"",'Unit Sales'!I549,"")</f>
        <v/>
      </c>
      <c r="K541" s="295"/>
      <c r="L541" s="295"/>
      <c r="M541" s="293">
        <f t="shared" si="24"/>
        <v>0</v>
      </c>
      <c r="N541" s="293">
        <f>IFERROR(I541*'Monthly cashflow'!$C$29*1.23,)</f>
        <v>0</v>
      </c>
      <c r="O541" s="293">
        <f>IFERROR(I541*'Monthly cashflow'!$C$30*1.23,)</f>
        <v>0</v>
      </c>
      <c r="P541" s="293">
        <f t="shared" si="25"/>
        <v>0</v>
      </c>
      <c r="Q541" s="294" t="str">
        <f>'Unit Sales'!R549</f>
        <v/>
      </c>
      <c r="R541" s="294">
        <f>'Unit Sales'!N549</f>
        <v>0</v>
      </c>
    </row>
    <row r="542" spans="1:18" x14ac:dyDescent="0.3">
      <c r="A542" s="336" t="s">
        <v>1341</v>
      </c>
      <c r="B542" s="9">
        <f t="shared" si="26"/>
        <v>0</v>
      </c>
      <c r="C542" s="337" t="str">
        <f>IF('Unit Sales'!B550&lt;&gt;"",'Unit Sales'!B550,A542)</f>
        <v>541</v>
      </c>
      <c r="D542" s="9" t="str">
        <f>IF('Unit Sales'!D550&lt;&gt;"",'Unit Sales'!D550,"")</f>
        <v/>
      </c>
      <c r="E542" s="9" t="str">
        <f>IF('Unit Sales'!J550&lt;&gt;"",'Unit Sales'!J550,"")</f>
        <v/>
      </c>
      <c r="F542" s="9" t="str">
        <f>IF('Unit Sales'!G550&lt;&gt;"",'Unit Sales'!G550,"")</f>
        <v/>
      </c>
      <c r="G542" s="9" t="str">
        <f>IF('Unit Sales'!H550&lt;&gt;"",'Unit Sales'!H550,"")</f>
        <v/>
      </c>
      <c r="H542" s="9" t="str">
        <f>IF('Unit Sales'!C550&lt;&gt;"",'Unit Sales'!C550,"")</f>
        <v/>
      </c>
      <c r="I542" s="293" t="str">
        <f>IF('Unit Sales'!M550&lt;&gt;"",'Unit Sales'!M550,"")</f>
        <v/>
      </c>
      <c r="J542" s="9" t="str">
        <f>IF('Unit Sales'!I550&lt;&gt;"",'Unit Sales'!I550,"")</f>
        <v/>
      </c>
      <c r="K542" s="295"/>
      <c r="L542" s="295"/>
      <c r="M542" s="293">
        <f t="shared" si="24"/>
        <v>0</v>
      </c>
      <c r="N542" s="293">
        <f>IFERROR(I542*'Monthly cashflow'!$C$29*1.23,)</f>
        <v>0</v>
      </c>
      <c r="O542" s="293">
        <f>IFERROR(I542*'Monthly cashflow'!$C$30*1.23,)</f>
        <v>0</v>
      </c>
      <c r="P542" s="293">
        <f t="shared" si="25"/>
        <v>0</v>
      </c>
      <c r="Q542" s="294" t="str">
        <f>'Unit Sales'!R550</f>
        <v/>
      </c>
      <c r="R542" s="294">
        <f>'Unit Sales'!N550</f>
        <v>0</v>
      </c>
    </row>
    <row r="543" spans="1:18" x14ac:dyDescent="0.3">
      <c r="A543" s="336" t="s">
        <v>1342</v>
      </c>
      <c r="B543" s="9">
        <f t="shared" si="26"/>
        <v>0</v>
      </c>
      <c r="C543" s="337" t="str">
        <f>IF('Unit Sales'!B551&lt;&gt;"",'Unit Sales'!B551,A543)</f>
        <v>542</v>
      </c>
      <c r="D543" s="9" t="str">
        <f>IF('Unit Sales'!D551&lt;&gt;"",'Unit Sales'!D551,"")</f>
        <v/>
      </c>
      <c r="E543" s="9" t="str">
        <f>IF('Unit Sales'!J551&lt;&gt;"",'Unit Sales'!J551,"")</f>
        <v/>
      </c>
      <c r="F543" s="9" t="str">
        <f>IF('Unit Sales'!G551&lt;&gt;"",'Unit Sales'!G551,"")</f>
        <v/>
      </c>
      <c r="G543" s="9" t="str">
        <f>IF('Unit Sales'!H551&lt;&gt;"",'Unit Sales'!H551,"")</f>
        <v/>
      </c>
      <c r="H543" s="9" t="str">
        <f>IF('Unit Sales'!C551&lt;&gt;"",'Unit Sales'!C551,"")</f>
        <v/>
      </c>
      <c r="I543" s="293" t="str">
        <f>IF('Unit Sales'!M551&lt;&gt;"",'Unit Sales'!M551,"")</f>
        <v/>
      </c>
      <c r="J543" s="9" t="str">
        <f>IF('Unit Sales'!I551&lt;&gt;"",'Unit Sales'!I551,"")</f>
        <v/>
      </c>
      <c r="K543" s="295"/>
      <c r="L543" s="295"/>
      <c r="M543" s="293">
        <f t="shared" si="24"/>
        <v>0</v>
      </c>
      <c r="N543" s="293">
        <f>IFERROR(I543*'Monthly cashflow'!$C$29*1.23,)</f>
        <v>0</v>
      </c>
      <c r="O543" s="293">
        <f>IFERROR(I543*'Monthly cashflow'!$C$30*1.23,)</f>
        <v>0</v>
      </c>
      <c r="P543" s="293">
        <f t="shared" si="25"/>
        <v>0</v>
      </c>
      <c r="Q543" s="294" t="str">
        <f>'Unit Sales'!R551</f>
        <v/>
      </c>
      <c r="R543" s="294">
        <f>'Unit Sales'!N551</f>
        <v>0</v>
      </c>
    </row>
    <row r="544" spans="1:18" x14ac:dyDescent="0.3">
      <c r="A544" s="336" t="s">
        <v>1343</v>
      </c>
      <c r="B544" s="9">
        <f t="shared" si="26"/>
        <v>0</v>
      </c>
      <c r="C544" s="337" t="str">
        <f>IF('Unit Sales'!B552&lt;&gt;"",'Unit Sales'!B552,A544)</f>
        <v>543</v>
      </c>
      <c r="D544" s="9" t="str">
        <f>IF('Unit Sales'!D552&lt;&gt;"",'Unit Sales'!D552,"")</f>
        <v/>
      </c>
      <c r="E544" s="9" t="str">
        <f>IF('Unit Sales'!J552&lt;&gt;"",'Unit Sales'!J552,"")</f>
        <v/>
      </c>
      <c r="F544" s="9" t="str">
        <f>IF('Unit Sales'!G552&lt;&gt;"",'Unit Sales'!G552,"")</f>
        <v/>
      </c>
      <c r="G544" s="9" t="str">
        <f>IF('Unit Sales'!H552&lt;&gt;"",'Unit Sales'!H552,"")</f>
        <v/>
      </c>
      <c r="H544" s="9" t="str">
        <f>IF('Unit Sales'!C552&lt;&gt;"",'Unit Sales'!C552,"")</f>
        <v/>
      </c>
      <c r="I544" s="293" t="str">
        <f>IF('Unit Sales'!M552&lt;&gt;"",'Unit Sales'!M552,"")</f>
        <v/>
      </c>
      <c r="J544" s="9" t="str">
        <f>IF('Unit Sales'!I552&lt;&gt;"",'Unit Sales'!I552,"")</f>
        <v/>
      </c>
      <c r="K544" s="295"/>
      <c r="L544" s="295"/>
      <c r="M544" s="293">
        <f t="shared" si="24"/>
        <v>0</v>
      </c>
      <c r="N544" s="293">
        <f>IFERROR(I544*'Monthly cashflow'!$C$29*1.23,)</f>
        <v>0</v>
      </c>
      <c r="O544" s="293">
        <f>IFERROR(I544*'Monthly cashflow'!$C$30*1.23,)</f>
        <v>0</v>
      </c>
      <c r="P544" s="293">
        <f t="shared" si="25"/>
        <v>0</v>
      </c>
      <c r="Q544" s="294" t="str">
        <f>'Unit Sales'!R552</f>
        <v/>
      </c>
      <c r="R544" s="294">
        <f>'Unit Sales'!N552</f>
        <v>0</v>
      </c>
    </row>
    <row r="545" spans="1:18" x14ac:dyDescent="0.3">
      <c r="A545" s="336" t="s">
        <v>1344</v>
      </c>
      <c r="B545" s="9">
        <f t="shared" si="26"/>
        <v>0</v>
      </c>
      <c r="C545" s="337" t="str">
        <f>IF('Unit Sales'!B553&lt;&gt;"",'Unit Sales'!B553,A545)</f>
        <v>544</v>
      </c>
      <c r="D545" s="9" t="str">
        <f>IF('Unit Sales'!D553&lt;&gt;"",'Unit Sales'!D553,"")</f>
        <v/>
      </c>
      <c r="E545" s="9" t="str">
        <f>IF('Unit Sales'!J553&lt;&gt;"",'Unit Sales'!J553,"")</f>
        <v/>
      </c>
      <c r="F545" s="9" t="str">
        <f>IF('Unit Sales'!G553&lt;&gt;"",'Unit Sales'!G553,"")</f>
        <v/>
      </c>
      <c r="G545" s="9" t="str">
        <f>IF('Unit Sales'!H553&lt;&gt;"",'Unit Sales'!H553,"")</f>
        <v/>
      </c>
      <c r="H545" s="9" t="str">
        <f>IF('Unit Sales'!C553&lt;&gt;"",'Unit Sales'!C553,"")</f>
        <v/>
      </c>
      <c r="I545" s="293" t="str">
        <f>IF('Unit Sales'!M553&lt;&gt;"",'Unit Sales'!M553,"")</f>
        <v/>
      </c>
      <c r="J545" s="9" t="str">
        <f>IF('Unit Sales'!I553&lt;&gt;"",'Unit Sales'!I553,"")</f>
        <v/>
      </c>
      <c r="K545" s="295"/>
      <c r="L545" s="295"/>
      <c r="M545" s="293">
        <f t="shared" si="24"/>
        <v>0</v>
      </c>
      <c r="N545" s="293">
        <f>IFERROR(I545*'Monthly cashflow'!$C$29*1.23,)</f>
        <v>0</v>
      </c>
      <c r="O545" s="293">
        <f>IFERROR(I545*'Monthly cashflow'!$C$30*1.23,)</f>
        <v>0</v>
      </c>
      <c r="P545" s="293">
        <f t="shared" si="25"/>
        <v>0</v>
      </c>
      <c r="Q545" s="294" t="str">
        <f>'Unit Sales'!R553</f>
        <v/>
      </c>
      <c r="R545" s="294">
        <f>'Unit Sales'!N553</f>
        <v>0</v>
      </c>
    </row>
    <row r="546" spans="1:18" x14ac:dyDescent="0.3">
      <c r="A546" s="336" t="s">
        <v>1345</v>
      </c>
      <c r="B546" s="9">
        <f t="shared" si="26"/>
        <v>0</v>
      </c>
      <c r="C546" s="337" t="str">
        <f>IF('Unit Sales'!B554&lt;&gt;"",'Unit Sales'!B554,A546)</f>
        <v>545</v>
      </c>
      <c r="D546" s="9" t="str">
        <f>IF('Unit Sales'!D554&lt;&gt;"",'Unit Sales'!D554,"")</f>
        <v/>
      </c>
      <c r="E546" s="9" t="str">
        <f>IF('Unit Sales'!J554&lt;&gt;"",'Unit Sales'!J554,"")</f>
        <v/>
      </c>
      <c r="F546" s="9" t="str">
        <f>IF('Unit Sales'!G554&lt;&gt;"",'Unit Sales'!G554,"")</f>
        <v/>
      </c>
      <c r="G546" s="9" t="str">
        <f>IF('Unit Sales'!H554&lt;&gt;"",'Unit Sales'!H554,"")</f>
        <v/>
      </c>
      <c r="H546" s="9" t="str">
        <f>IF('Unit Sales'!C554&lt;&gt;"",'Unit Sales'!C554,"")</f>
        <v/>
      </c>
      <c r="I546" s="293" t="str">
        <f>IF('Unit Sales'!M554&lt;&gt;"",'Unit Sales'!M554,"")</f>
        <v/>
      </c>
      <c r="J546" s="9" t="str">
        <f>IF('Unit Sales'!I554&lt;&gt;"",'Unit Sales'!I554,"")</f>
        <v/>
      </c>
      <c r="K546" s="295"/>
      <c r="L546" s="295"/>
      <c r="M546" s="293">
        <f t="shared" si="24"/>
        <v>0</v>
      </c>
      <c r="N546" s="293">
        <f>IFERROR(I546*'Monthly cashflow'!$C$29*1.23,)</f>
        <v>0</v>
      </c>
      <c r="O546" s="293">
        <f>IFERROR(I546*'Monthly cashflow'!$C$30*1.23,)</f>
        <v>0</v>
      </c>
      <c r="P546" s="293">
        <f t="shared" si="25"/>
        <v>0</v>
      </c>
      <c r="Q546" s="294" t="str">
        <f>'Unit Sales'!R554</f>
        <v/>
      </c>
      <c r="R546" s="294">
        <f>'Unit Sales'!N554</f>
        <v>0</v>
      </c>
    </row>
    <row r="547" spans="1:18" x14ac:dyDescent="0.3">
      <c r="A547" s="336" t="s">
        <v>1346</v>
      </c>
      <c r="B547" s="9">
        <f t="shared" si="26"/>
        <v>0</v>
      </c>
      <c r="C547" s="337" t="str">
        <f>IF('Unit Sales'!B555&lt;&gt;"",'Unit Sales'!B555,A547)</f>
        <v>546</v>
      </c>
      <c r="D547" s="9" t="str">
        <f>IF('Unit Sales'!D555&lt;&gt;"",'Unit Sales'!D555,"")</f>
        <v/>
      </c>
      <c r="E547" s="9" t="str">
        <f>IF('Unit Sales'!J555&lt;&gt;"",'Unit Sales'!J555,"")</f>
        <v/>
      </c>
      <c r="F547" s="9" t="str">
        <f>IF('Unit Sales'!G555&lt;&gt;"",'Unit Sales'!G555,"")</f>
        <v/>
      </c>
      <c r="G547" s="9" t="str">
        <f>IF('Unit Sales'!H555&lt;&gt;"",'Unit Sales'!H555,"")</f>
        <v/>
      </c>
      <c r="H547" s="9" t="str">
        <f>IF('Unit Sales'!C555&lt;&gt;"",'Unit Sales'!C555,"")</f>
        <v/>
      </c>
      <c r="I547" s="293" t="str">
        <f>IF('Unit Sales'!M555&lt;&gt;"",'Unit Sales'!M555,"")</f>
        <v/>
      </c>
      <c r="J547" s="9" t="str">
        <f>IF('Unit Sales'!I555&lt;&gt;"",'Unit Sales'!I555,"")</f>
        <v/>
      </c>
      <c r="K547" s="295"/>
      <c r="L547" s="295"/>
      <c r="M547" s="293">
        <f t="shared" si="24"/>
        <v>0</v>
      </c>
      <c r="N547" s="293">
        <f>IFERROR(I547*'Monthly cashflow'!$C$29*1.23,)</f>
        <v>0</v>
      </c>
      <c r="O547" s="293">
        <f>IFERROR(I547*'Monthly cashflow'!$C$30*1.23,)</f>
        <v>0</v>
      </c>
      <c r="P547" s="293">
        <f t="shared" si="25"/>
        <v>0</v>
      </c>
      <c r="Q547" s="294" t="str">
        <f>'Unit Sales'!R555</f>
        <v/>
      </c>
      <c r="R547" s="294">
        <f>'Unit Sales'!N555</f>
        <v>0</v>
      </c>
    </row>
    <row r="548" spans="1:18" x14ac:dyDescent="0.3">
      <c r="A548" s="336" t="s">
        <v>1347</v>
      </c>
      <c r="B548" s="9">
        <f t="shared" si="26"/>
        <v>0</v>
      </c>
      <c r="C548" s="337" t="str">
        <f>IF('Unit Sales'!B556&lt;&gt;"",'Unit Sales'!B556,A548)</f>
        <v>547</v>
      </c>
      <c r="D548" s="9" t="str">
        <f>IF('Unit Sales'!D556&lt;&gt;"",'Unit Sales'!D556,"")</f>
        <v/>
      </c>
      <c r="E548" s="9" t="str">
        <f>IF('Unit Sales'!J556&lt;&gt;"",'Unit Sales'!J556,"")</f>
        <v/>
      </c>
      <c r="F548" s="9" t="str">
        <f>IF('Unit Sales'!G556&lt;&gt;"",'Unit Sales'!G556,"")</f>
        <v/>
      </c>
      <c r="G548" s="9" t="str">
        <f>IF('Unit Sales'!H556&lt;&gt;"",'Unit Sales'!H556,"")</f>
        <v/>
      </c>
      <c r="H548" s="9" t="str">
        <f>IF('Unit Sales'!C556&lt;&gt;"",'Unit Sales'!C556,"")</f>
        <v/>
      </c>
      <c r="I548" s="293" t="str">
        <f>IF('Unit Sales'!M556&lt;&gt;"",'Unit Sales'!M556,"")</f>
        <v/>
      </c>
      <c r="J548" s="9" t="str">
        <f>IF('Unit Sales'!I556&lt;&gt;"",'Unit Sales'!I556,"")</f>
        <v/>
      </c>
      <c r="K548" s="295"/>
      <c r="L548" s="295"/>
      <c r="M548" s="293">
        <f t="shared" si="24"/>
        <v>0</v>
      </c>
      <c r="N548" s="293">
        <f>IFERROR(I548*'Monthly cashflow'!$C$29*1.23,)</f>
        <v>0</v>
      </c>
      <c r="O548" s="293">
        <f>IFERROR(I548*'Monthly cashflow'!$C$30*1.23,)</f>
        <v>0</v>
      </c>
      <c r="P548" s="293">
        <f t="shared" si="25"/>
        <v>0</v>
      </c>
      <c r="Q548" s="294" t="str">
        <f>'Unit Sales'!R556</f>
        <v/>
      </c>
      <c r="R548" s="294">
        <f>'Unit Sales'!N556</f>
        <v>0</v>
      </c>
    </row>
    <row r="549" spans="1:18" x14ac:dyDescent="0.3">
      <c r="A549" s="336" t="s">
        <v>1348</v>
      </c>
      <c r="B549" s="9">
        <f t="shared" si="26"/>
        <v>0</v>
      </c>
      <c r="C549" s="337" t="str">
        <f>IF('Unit Sales'!B557&lt;&gt;"",'Unit Sales'!B557,A549)</f>
        <v>548</v>
      </c>
      <c r="D549" s="9" t="str">
        <f>IF('Unit Sales'!D557&lt;&gt;"",'Unit Sales'!D557,"")</f>
        <v/>
      </c>
      <c r="E549" s="9" t="str">
        <f>IF('Unit Sales'!J557&lt;&gt;"",'Unit Sales'!J557,"")</f>
        <v/>
      </c>
      <c r="F549" s="9" t="str">
        <f>IF('Unit Sales'!G557&lt;&gt;"",'Unit Sales'!G557,"")</f>
        <v/>
      </c>
      <c r="G549" s="9" t="str">
        <f>IF('Unit Sales'!H557&lt;&gt;"",'Unit Sales'!H557,"")</f>
        <v/>
      </c>
      <c r="H549" s="9" t="str">
        <f>IF('Unit Sales'!C557&lt;&gt;"",'Unit Sales'!C557,"")</f>
        <v/>
      </c>
      <c r="I549" s="293" t="str">
        <f>IF('Unit Sales'!M557&lt;&gt;"",'Unit Sales'!M557,"")</f>
        <v/>
      </c>
      <c r="J549" s="9" t="str">
        <f>IF('Unit Sales'!I557&lt;&gt;"",'Unit Sales'!I557,"")</f>
        <v/>
      </c>
      <c r="K549" s="295"/>
      <c r="L549" s="295"/>
      <c r="M549" s="293">
        <f t="shared" si="24"/>
        <v>0</v>
      </c>
      <c r="N549" s="293">
        <f>IFERROR(I549*'Monthly cashflow'!$C$29*1.23,)</f>
        <v>0</v>
      </c>
      <c r="O549" s="293">
        <f>IFERROR(I549*'Monthly cashflow'!$C$30*1.23,)</f>
        <v>0</v>
      </c>
      <c r="P549" s="293">
        <f t="shared" si="25"/>
        <v>0</v>
      </c>
      <c r="Q549" s="294" t="str">
        <f>'Unit Sales'!R557</f>
        <v/>
      </c>
      <c r="R549" s="294">
        <f>'Unit Sales'!N557</f>
        <v>0</v>
      </c>
    </row>
    <row r="550" spans="1:18" x14ac:dyDescent="0.3">
      <c r="A550" s="336" t="s">
        <v>1349</v>
      </c>
      <c r="B550" s="9">
        <f t="shared" si="26"/>
        <v>0</v>
      </c>
      <c r="C550" s="337" t="str">
        <f>IF('Unit Sales'!B558&lt;&gt;"",'Unit Sales'!B558,A550)</f>
        <v>549</v>
      </c>
      <c r="D550" s="9" t="str">
        <f>IF('Unit Sales'!D558&lt;&gt;"",'Unit Sales'!D558,"")</f>
        <v/>
      </c>
      <c r="E550" s="9" t="str">
        <f>IF('Unit Sales'!J558&lt;&gt;"",'Unit Sales'!J558,"")</f>
        <v/>
      </c>
      <c r="F550" s="9" t="str">
        <f>IF('Unit Sales'!G558&lt;&gt;"",'Unit Sales'!G558,"")</f>
        <v/>
      </c>
      <c r="G550" s="9" t="str">
        <f>IF('Unit Sales'!H558&lt;&gt;"",'Unit Sales'!H558,"")</f>
        <v/>
      </c>
      <c r="H550" s="9" t="str">
        <f>IF('Unit Sales'!C558&lt;&gt;"",'Unit Sales'!C558,"")</f>
        <v/>
      </c>
      <c r="I550" s="293" t="str">
        <f>IF('Unit Sales'!M558&lt;&gt;"",'Unit Sales'!M558,"")</f>
        <v/>
      </c>
      <c r="J550" s="9" t="str">
        <f>IF('Unit Sales'!I558&lt;&gt;"",'Unit Sales'!I558,"")</f>
        <v/>
      </c>
      <c r="K550" s="295"/>
      <c r="L550" s="295"/>
      <c r="M550" s="293">
        <f t="shared" si="24"/>
        <v>0</v>
      </c>
      <c r="N550" s="293">
        <f>IFERROR(I550*'Monthly cashflow'!$C$29*1.23,)</f>
        <v>0</v>
      </c>
      <c r="O550" s="293">
        <f>IFERROR(I550*'Monthly cashflow'!$C$30*1.23,)</f>
        <v>0</v>
      </c>
      <c r="P550" s="293">
        <f t="shared" si="25"/>
        <v>0</v>
      </c>
      <c r="Q550" s="294" t="str">
        <f>'Unit Sales'!R558</f>
        <v/>
      </c>
      <c r="R550" s="294">
        <f>'Unit Sales'!N558</f>
        <v>0</v>
      </c>
    </row>
    <row r="551" spans="1:18" x14ac:dyDescent="0.3">
      <c r="A551" s="336" t="s">
        <v>1350</v>
      </c>
      <c r="B551" s="9">
        <f t="shared" si="26"/>
        <v>0</v>
      </c>
      <c r="C551" s="337" t="str">
        <f>IF('Unit Sales'!B559&lt;&gt;"",'Unit Sales'!B559,A551)</f>
        <v>550</v>
      </c>
      <c r="D551" s="9" t="str">
        <f>IF('Unit Sales'!D559&lt;&gt;"",'Unit Sales'!D559,"")</f>
        <v/>
      </c>
      <c r="E551" s="9" t="str">
        <f>IF('Unit Sales'!J559&lt;&gt;"",'Unit Sales'!J559,"")</f>
        <v/>
      </c>
      <c r="F551" s="9" t="str">
        <f>IF('Unit Sales'!G559&lt;&gt;"",'Unit Sales'!G559,"")</f>
        <v/>
      </c>
      <c r="G551" s="9" t="str">
        <f>IF('Unit Sales'!H559&lt;&gt;"",'Unit Sales'!H559,"")</f>
        <v/>
      </c>
      <c r="H551" s="9" t="str">
        <f>IF('Unit Sales'!C559&lt;&gt;"",'Unit Sales'!C559,"")</f>
        <v/>
      </c>
      <c r="I551" s="293" t="str">
        <f>IF('Unit Sales'!M559&lt;&gt;"",'Unit Sales'!M559,"")</f>
        <v/>
      </c>
      <c r="J551" s="9" t="str">
        <f>IF('Unit Sales'!I559&lt;&gt;"",'Unit Sales'!I559,"")</f>
        <v/>
      </c>
      <c r="K551" s="295"/>
      <c r="L551" s="295"/>
      <c r="M551" s="293">
        <f t="shared" si="24"/>
        <v>0</v>
      </c>
      <c r="N551" s="293">
        <f>IFERROR(I551*'Monthly cashflow'!$C$29*1.23,)</f>
        <v>0</v>
      </c>
      <c r="O551" s="293">
        <f>IFERROR(I551*'Monthly cashflow'!$C$30*1.23,)</f>
        <v>0</v>
      </c>
      <c r="P551" s="293">
        <f t="shared" si="25"/>
        <v>0</v>
      </c>
      <c r="Q551" s="294" t="str">
        <f>'Unit Sales'!R559</f>
        <v/>
      </c>
      <c r="R551" s="294">
        <f>'Unit Sales'!N559</f>
        <v>0</v>
      </c>
    </row>
    <row r="552" spans="1:18" x14ac:dyDescent="0.3">
      <c r="A552" s="336" t="s">
        <v>1351</v>
      </c>
      <c r="B552" s="9">
        <f t="shared" si="26"/>
        <v>0</v>
      </c>
      <c r="C552" s="337" t="str">
        <f>IF('Unit Sales'!B560&lt;&gt;"",'Unit Sales'!B560,A552)</f>
        <v>551</v>
      </c>
      <c r="D552" s="9" t="str">
        <f>IF('Unit Sales'!D560&lt;&gt;"",'Unit Sales'!D560,"")</f>
        <v/>
      </c>
      <c r="E552" s="9" t="str">
        <f>IF('Unit Sales'!J560&lt;&gt;"",'Unit Sales'!J560,"")</f>
        <v/>
      </c>
      <c r="F552" s="9" t="str">
        <f>IF('Unit Sales'!G560&lt;&gt;"",'Unit Sales'!G560,"")</f>
        <v/>
      </c>
      <c r="G552" s="9" t="str">
        <f>IF('Unit Sales'!H560&lt;&gt;"",'Unit Sales'!H560,"")</f>
        <v/>
      </c>
      <c r="H552" s="9" t="str">
        <f>IF('Unit Sales'!C560&lt;&gt;"",'Unit Sales'!C560,"")</f>
        <v/>
      </c>
      <c r="I552" s="293" t="str">
        <f>IF('Unit Sales'!M560&lt;&gt;"",'Unit Sales'!M560,"")</f>
        <v/>
      </c>
      <c r="J552" s="9" t="str">
        <f>IF('Unit Sales'!I560&lt;&gt;"",'Unit Sales'!I560,"")</f>
        <v/>
      </c>
      <c r="K552" s="295"/>
      <c r="L552" s="295"/>
      <c r="M552" s="293">
        <f t="shared" si="24"/>
        <v>0</v>
      </c>
      <c r="N552" s="293">
        <f>IFERROR(I552*'Monthly cashflow'!$C$29*1.23,)</f>
        <v>0</v>
      </c>
      <c r="O552" s="293">
        <f>IFERROR(I552*'Monthly cashflow'!$C$30*1.23,)</f>
        <v>0</v>
      </c>
      <c r="P552" s="293">
        <f t="shared" si="25"/>
        <v>0</v>
      </c>
      <c r="Q552" s="294" t="str">
        <f>'Unit Sales'!R560</f>
        <v/>
      </c>
      <c r="R552" s="294">
        <f>'Unit Sales'!N560</f>
        <v>0</v>
      </c>
    </row>
    <row r="553" spans="1:18" x14ac:dyDescent="0.3">
      <c r="A553" s="336" t="s">
        <v>1352</v>
      </c>
      <c r="B553" s="9">
        <f t="shared" si="26"/>
        <v>0</v>
      </c>
      <c r="C553" s="337" t="str">
        <f>IF('Unit Sales'!B561&lt;&gt;"",'Unit Sales'!B561,A553)</f>
        <v>552</v>
      </c>
      <c r="D553" s="9" t="str">
        <f>IF('Unit Sales'!D561&lt;&gt;"",'Unit Sales'!D561,"")</f>
        <v/>
      </c>
      <c r="E553" s="9" t="str">
        <f>IF('Unit Sales'!J561&lt;&gt;"",'Unit Sales'!J561,"")</f>
        <v/>
      </c>
      <c r="F553" s="9" t="str">
        <f>IF('Unit Sales'!G561&lt;&gt;"",'Unit Sales'!G561,"")</f>
        <v/>
      </c>
      <c r="G553" s="9" t="str">
        <f>IF('Unit Sales'!H561&lt;&gt;"",'Unit Sales'!H561,"")</f>
        <v/>
      </c>
      <c r="H553" s="9" t="str">
        <f>IF('Unit Sales'!C561&lt;&gt;"",'Unit Sales'!C561,"")</f>
        <v/>
      </c>
      <c r="I553" s="293" t="str">
        <f>IF('Unit Sales'!M561&lt;&gt;"",'Unit Sales'!M561,"")</f>
        <v/>
      </c>
      <c r="J553" s="9" t="str">
        <f>IF('Unit Sales'!I561&lt;&gt;"",'Unit Sales'!I561,"")</f>
        <v/>
      </c>
      <c r="K553" s="295"/>
      <c r="L553" s="295"/>
      <c r="M553" s="293">
        <f t="shared" si="24"/>
        <v>0</v>
      </c>
      <c r="N553" s="293">
        <f>IFERROR(I553*'Monthly cashflow'!$C$29*1.23,)</f>
        <v>0</v>
      </c>
      <c r="O553" s="293">
        <f>IFERROR(I553*'Monthly cashflow'!$C$30*1.23,)</f>
        <v>0</v>
      </c>
      <c r="P553" s="293">
        <f t="shared" si="25"/>
        <v>0</v>
      </c>
      <c r="Q553" s="294" t="str">
        <f>'Unit Sales'!R561</f>
        <v/>
      </c>
      <c r="R553" s="294">
        <f>'Unit Sales'!N561</f>
        <v>0</v>
      </c>
    </row>
    <row r="554" spans="1:18" x14ac:dyDescent="0.3">
      <c r="A554" s="336" t="s">
        <v>1353</v>
      </c>
      <c r="B554" s="9">
        <f t="shared" si="26"/>
        <v>0</v>
      </c>
      <c r="C554" s="337" t="str">
        <f>IF('Unit Sales'!B562&lt;&gt;"",'Unit Sales'!B562,A554)</f>
        <v>553</v>
      </c>
      <c r="D554" s="9" t="str">
        <f>IF('Unit Sales'!D562&lt;&gt;"",'Unit Sales'!D562,"")</f>
        <v/>
      </c>
      <c r="E554" s="9" t="str">
        <f>IF('Unit Sales'!J562&lt;&gt;"",'Unit Sales'!J562,"")</f>
        <v/>
      </c>
      <c r="F554" s="9" t="str">
        <f>IF('Unit Sales'!G562&lt;&gt;"",'Unit Sales'!G562,"")</f>
        <v/>
      </c>
      <c r="G554" s="9" t="str">
        <f>IF('Unit Sales'!H562&lt;&gt;"",'Unit Sales'!H562,"")</f>
        <v/>
      </c>
      <c r="H554" s="9" t="str">
        <f>IF('Unit Sales'!C562&lt;&gt;"",'Unit Sales'!C562,"")</f>
        <v/>
      </c>
      <c r="I554" s="293" t="str">
        <f>IF('Unit Sales'!M562&lt;&gt;"",'Unit Sales'!M562,"")</f>
        <v/>
      </c>
      <c r="J554" s="9" t="str">
        <f>IF('Unit Sales'!I562&lt;&gt;"",'Unit Sales'!I562,"")</f>
        <v/>
      </c>
      <c r="K554" s="295"/>
      <c r="L554" s="295"/>
      <c r="M554" s="293">
        <f t="shared" si="24"/>
        <v>0</v>
      </c>
      <c r="N554" s="293">
        <f>IFERROR(I554*'Monthly cashflow'!$C$29*1.23,)</f>
        <v>0</v>
      </c>
      <c r="O554" s="293">
        <f>IFERROR(I554*'Monthly cashflow'!$C$30*1.23,)</f>
        <v>0</v>
      </c>
      <c r="P554" s="293">
        <f t="shared" si="25"/>
        <v>0</v>
      </c>
      <c r="Q554" s="294" t="str">
        <f>'Unit Sales'!R562</f>
        <v/>
      </c>
      <c r="R554" s="294">
        <f>'Unit Sales'!N562</f>
        <v>0</v>
      </c>
    </row>
    <row r="555" spans="1:18" x14ac:dyDescent="0.3">
      <c r="A555" s="336" t="s">
        <v>1354</v>
      </c>
      <c r="B555" s="9">
        <f t="shared" si="26"/>
        <v>0</v>
      </c>
      <c r="C555" s="337" t="str">
        <f>IF('Unit Sales'!B563&lt;&gt;"",'Unit Sales'!B563,A555)</f>
        <v>554</v>
      </c>
      <c r="D555" s="9" t="str">
        <f>IF('Unit Sales'!D563&lt;&gt;"",'Unit Sales'!D563,"")</f>
        <v/>
      </c>
      <c r="E555" s="9" t="str">
        <f>IF('Unit Sales'!J563&lt;&gt;"",'Unit Sales'!J563,"")</f>
        <v/>
      </c>
      <c r="F555" s="9" t="str">
        <f>IF('Unit Sales'!G563&lt;&gt;"",'Unit Sales'!G563,"")</f>
        <v/>
      </c>
      <c r="G555" s="9" t="str">
        <f>IF('Unit Sales'!H563&lt;&gt;"",'Unit Sales'!H563,"")</f>
        <v/>
      </c>
      <c r="H555" s="9" t="str">
        <f>IF('Unit Sales'!C563&lt;&gt;"",'Unit Sales'!C563,"")</f>
        <v/>
      </c>
      <c r="I555" s="293" t="str">
        <f>IF('Unit Sales'!M563&lt;&gt;"",'Unit Sales'!M563,"")</f>
        <v/>
      </c>
      <c r="J555" s="9" t="str">
        <f>IF('Unit Sales'!I563&lt;&gt;"",'Unit Sales'!I563,"")</f>
        <v/>
      </c>
      <c r="K555" s="295"/>
      <c r="L555" s="295"/>
      <c r="M555" s="293">
        <f t="shared" si="24"/>
        <v>0</v>
      </c>
      <c r="N555" s="293">
        <f>IFERROR(I555*'Monthly cashflow'!$C$29*1.23,)</f>
        <v>0</v>
      </c>
      <c r="O555" s="293">
        <f>IFERROR(I555*'Monthly cashflow'!$C$30*1.23,)</f>
        <v>0</v>
      </c>
      <c r="P555" s="293">
        <f t="shared" si="25"/>
        <v>0</v>
      </c>
      <c r="Q555" s="294" t="str">
        <f>'Unit Sales'!R563</f>
        <v/>
      </c>
      <c r="R555" s="294">
        <f>'Unit Sales'!N563</f>
        <v>0</v>
      </c>
    </row>
    <row r="556" spans="1:18" x14ac:dyDescent="0.3">
      <c r="A556" s="336" t="s">
        <v>1355</v>
      </c>
      <c r="B556" s="9">
        <f t="shared" si="26"/>
        <v>0</v>
      </c>
      <c r="C556" s="337" t="str">
        <f>IF('Unit Sales'!B564&lt;&gt;"",'Unit Sales'!B564,A556)</f>
        <v>555</v>
      </c>
      <c r="D556" s="9" t="str">
        <f>IF('Unit Sales'!D564&lt;&gt;"",'Unit Sales'!D564,"")</f>
        <v/>
      </c>
      <c r="E556" s="9" t="str">
        <f>IF('Unit Sales'!J564&lt;&gt;"",'Unit Sales'!J564,"")</f>
        <v/>
      </c>
      <c r="F556" s="9" t="str">
        <f>IF('Unit Sales'!G564&lt;&gt;"",'Unit Sales'!G564,"")</f>
        <v/>
      </c>
      <c r="G556" s="9" t="str">
        <f>IF('Unit Sales'!H564&lt;&gt;"",'Unit Sales'!H564,"")</f>
        <v/>
      </c>
      <c r="H556" s="9" t="str">
        <f>IF('Unit Sales'!C564&lt;&gt;"",'Unit Sales'!C564,"")</f>
        <v/>
      </c>
      <c r="I556" s="293" t="str">
        <f>IF('Unit Sales'!M564&lt;&gt;"",'Unit Sales'!M564,"")</f>
        <v/>
      </c>
      <c r="J556" s="9" t="str">
        <f>IF('Unit Sales'!I564&lt;&gt;"",'Unit Sales'!I564,"")</f>
        <v/>
      </c>
      <c r="K556" s="295"/>
      <c r="L556" s="295"/>
      <c r="M556" s="293">
        <f t="shared" si="24"/>
        <v>0</v>
      </c>
      <c r="N556" s="293">
        <f>IFERROR(I556*'Monthly cashflow'!$C$29*1.23,)</f>
        <v>0</v>
      </c>
      <c r="O556" s="293">
        <f>IFERROR(I556*'Monthly cashflow'!$C$30*1.23,)</f>
        <v>0</v>
      </c>
      <c r="P556" s="293">
        <f t="shared" si="25"/>
        <v>0</v>
      </c>
      <c r="Q556" s="294" t="str">
        <f>'Unit Sales'!R564</f>
        <v/>
      </c>
      <c r="R556" s="294">
        <f>'Unit Sales'!N564</f>
        <v>0</v>
      </c>
    </row>
    <row r="557" spans="1:18" x14ac:dyDescent="0.3">
      <c r="A557" s="336" t="s">
        <v>1356</v>
      </c>
      <c r="B557" s="9">
        <f t="shared" si="26"/>
        <v>0</v>
      </c>
      <c r="C557" s="337" t="str">
        <f>IF('Unit Sales'!B565&lt;&gt;"",'Unit Sales'!B565,A557)</f>
        <v>556</v>
      </c>
      <c r="D557" s="9" t="str">
        <f>IF('Unit Sales'!D565&lt;&gt;"",'Unit Sales'!D565,"")</f>
        <v/>
      </c>
      <c r="E557" s="9" t="str">
        <f>IF('Unit Sales'!J565&lt;&gt;"",'Unit Sales'!J565,"")</f>
        <v/>
      </c>
      <c r="F557" s="9" t="str">
        <f>IF('Unit Sales'!G565&lt;&gt;"",'Unit Sales'!G565,"")</f>
        <v/>
      </c>
      <c r="G557" s="9" t="str">
        <f>IF('Unit Sales'!H565&lt;&gt;"",'Unit Sales'!H565,"")</f>
        <v/>
      </c>
      <c r="H557" s="9" t="str">
        <f>IF('Unit Sales'!C565&lt;&gt;"",'Unit Sales'!C565,"")</f>
        <v/>
      </c>
      <c r="I557" s="293" t="str">
        <f>IF('Unit Sales'!M565&lt;&gt;"",'Unit Sales'!M565,"")</f>
        <v/>
      </c>
      <c r="J557" s="9" t="str">
        <f>IF('Unit Sales'!I565&lt;&gt;"",'Unit Sales'!I565,"")</f>
        <v/>
      </c>
      <c r="K557" s="295"/>
      <c r="L557" s="295"/>
      <c r="M557" s="293">
        <f t="shared" si="24"/>
        <v>0</v>
      </c>
      <c r="N557" s="293">
        <f>IFERROR(I557*'Monthly cashflow'!$C$29*1.23,)</f>
        <v>0</v>
      </c>
      <c r="O557" s="293">
        <f>IFERROR(I557*'Monthly cashflow'!$C$30*1.23,)</f>
        <v>0</v>
      </c>
      <c r="P557" s="293">
        <f t="shared" si="25"/>
        <v>0</v>
      </c>
      <c r="Q557" s="294" t="str">
        <f>'Unit Sales'!R565</f>
        <v/>
      </c>
      <c r="R557" s="294">
        <f>'Unit Sales'!N565</f>
        <v>0</v>
      </c>
    </row>
    <row r="558" spans="1:18" x14ac:dyDescent="0.3">
      <c r="A558" s="336" t="s">
        <v>1357</v>
      </c>
      <c r="B558" s="9">
        <f t="shared" si="26"/>
        <v>0</v>
      </c>
      <c r="C558" s="337" t="str">
        <f>IF('Unit Sales'!B566&lt;&gt;"",'Unit Sales'!B566,A558)</f>
        <v>557</v>
      </c>
      <c r="D558" s="9" t="str">
        <f>IF('Unit Sales'!D566&lt;&gt;"",'Unit Sales'!D566,"")</f>
        <v/>
      </c>
      <c r="E558" s="9" t="str">
        <f>IF('Unit Sales'!J566&lt;&gt;"",'Unit Sales'!J566,"")</f>
        <v/>
      </c>
      <c r="F558" s="9" t="str">
        <f>IF('Unit Sales'!G566&lt;&gt;"",'Unit Sales'!G566,"")</f>
        <v/>
      </c>
      <c r="G558" s="9" t="str">
        <f>IF('Unit Sales'!H566&lt;&gt;"",'Unit Sales'!H566,"")</f>
        <v/>
      </c>
      <c r="H558" s="9" t="str">
        <f>IF('Unit Sales'!C566&lt;&gt;"",'Unit Sales'!C566,"")</f>
        <v/>
      </c>
      <c r="I558" s="293" t="str">
        <f>IF('Unit Sales'!M566&lt;&gt;"",'Unit Sales'!M566,"")</f>
        <v/>
      </c>
      <c r="J558" s="9" t="str">
        <f>IF('Unit Sales'!I566&lt;&gt;"",'Unit Sales'!I566,"")</f>
        <v/>
      </c>
      <c r="K558" s="295"/>
      <c r="L558" s="295"/>
      <c r="M558" s="293">
        <f t="shared" ref="M558:M621" si="27">IFERROR(IF(D558="Apartment",(I558/1.09)*0.09,(I558/1.135)*0.135),0)</f>
        <v>0</v>
      </c>
      <c r="N558" s="293">
        <f>IFERROR(I558*'Monthly cashflow'!$C$29*1.23,)</f>
        <v>0</v>
      </c>
      <c r="O558" s="293">
        <f>IFERROR(I558*'Monthly cashflow'!$C$30*1.23,)</f>
        <v>0</v>
      </c>
      <c r="P558" s="293">
        <f t="shared" ref="P558:P621" si="28">IFERROR(I558-M558-N558-O558,)</f>
        <v>0</v>
      </c>
      <c r="Q558" s="294" t="str">
        <f>'Unit Sales'!R566</f>
        <v/>
      </c>
      <c r="R558" s="294">
        <f>'Unit Sales'!N566</f>
        <v>0</v>
      </c>
    </row>
    <row r="559" spans="1:18" x14ac:dyDescent="0.3">
      <c r="A559" s="336" t="s">
        <v>1358</v>
      </c>
      <c r="B559" s="9">
        <f t="shared" si="26"/>
        <v>0</v>
      </c>
      <c r="C559" s="337" t="str">
        <f>IF('Unit Sales'!B567&lt;&gt;"",'Unit Sales'!B567,A559)</f>
        <v>558</v>
      </c>
      <c r="D559" s="9" t="str">
        <f>IF('Unit Sales'!D567&lt;&gt;"",'Unit Sales'!D567,"")</f>
        <v/>
      </c>
      <c r="E559" s="9" t="str">
        <f>IF('Unit Sales'!J567&lt;&gt;"",'Unit Sales'!J567,"")</f>
        <v/>
      </c>
      <c r="F559" s="9" t="str">
        <f>IF('Unit Sales'!G567&lt;&gt;"",'Unit Sales'!G567,"")</f>
        <v/>
      </c>
      <c r="G559" s="9" t="str">
        <f>IF('Unit Sales'!H567&lt;&gt;"",'Unit Sales'!H567,"")</f>
        <v/>
      </c>
      <c r="H559" s="9" t="str">
        <f>IF('Unit Sales'!C567&lt;&gt;"",'Unit Sales'!C567,"")</f>
        <v/>
      </c>
      <c r="I559" s="293" t="str">
        <f>IF('Unit Sales'!M567&lt;&gt;"",'Unit Sales'!M567,"")</f>
        <v/>
      </c>
      <c r="J559" s="9" t="str">
        <f>IF('Unit Sales'!I567&lt;&gt;"",'Unit Sales'!I567,"")</f>
        <v/>
      </c>
      <c r="K559" s="295"/>
      <c r="L559" s="295"/>
      <c r="M559" s="293">
        <f t="shared" si="27"/>
        <v>0</v>
      </c>
      <c r="N559" s="293">
        <f>IFERROR(I559*'Monthly cashflow'!$C$29*1.23,)</f>
        <v>0</v>
      </c>
      <c r="O559" s="293">
        <f>IFERROR(I559*'Monthly cashflow'!$C$30*1.23,)</f>
        <v>0</v>
      </c>
      <c r="P559" s="293">
        <f t="shared" si="28"/>
        <v>0</v>
      </c>
      <c r="Q559" s="294" t="str">
        <f>'Unit Sales'!R567</f>
        <v/>
      </c>
      <c r="R559" s="294">
        <f>'Unit Sales'!N567</f>
        <v>0</v>
      </c>
    </row>
    <row r="560" spans="1:18" x14ac:dyDescent="0.3">
      <c r="A560" s="336" t="s">
        <v>1359</v>
      </c>
      <c r="B560" s="9">
        <f t="shared" si="26"/>
        <v>0</v>
      </c>
      <c r="C560" s="337" t="str">
        <f>IF('Unit Sales'!B568&lt;&gt;"",'Unit Sales'!B568,A560)</f>
        <v>559</v>
      </c>
      <c r="D560" s="9" t="str">
        <f>IF('Unit Sales'!D568&lt;&gt;"",'Unit Sales'!D568,"")</f>
        <v/>
      </c>
      <c r="E560" s="9" t="str">
        <f>IF('Unit Sales'!J568&lt;&gt;"",'Unit Sales'!J568,"")</f>
        <v/>
      </c>
      <c r="F560" s="9" t="str">
        <f>IF('Unit Sales'!G568&lt;&gt;"",'Unit Sales'!G568,"")</f>
        <v/>
      </c>
      <c r="G560" s="9" t="str">
        <f>IF('Unit Sales'!H568&lt;&gt;"",'Unit Sales'!H568,"")</f>
        <v/>
      </c>
      <c r="H560" s="9" t="str">
        <f>IF('Unit Sales'!C568&lt;&gt;"",'Unit Sales'!C568,"")</f>
        <v/>
      </c>
      <c r="I560" s="293" t="str">
        <f>IF('Unit Sales'!M568&lt;&gt;"",'Unit Sales'!M568,"")</f>
        <v/>
      </c>
      <c r="J560" s="9" t="str">
        <f>IF('Unit Sales'!I568&lt;&gt;"",'Unit Sales'!I568,"")</f>
        <v/>
      </c>
      <c r="K560" s="295"/>
      <c r="L560" s="295"/>
      <c r="M560" s="293">
        <f t="shared" si="27"/>
        <v>0</v>
      </c>
      <c r="N560" s="293">
        <f>IFERROR(I560*'Monthly cashflow'!$C$29*1.23,)</f>
        <v>0</v>
      </c>
      <c r="O560" s="293">
        <f>IFERROR(I560*'Monthly cashflow'!$C$30*1.23,)</f>
        <v>0</v>
      </c>
      <c r="P560" s="293">
        <f t="shared" si="28"/>
        <v>0</v>
      </c>
      <c r="Q560" s="294" t="str">
        <f>'Unit Sales'!R568</f>
        <v/>
      </c>
      <c r="R560" s="294">
        <f>'Unit Sales'!N568</f>
        <v>0</v>
      </c>
    </row>
    <row r="561" spans="1:18" x14ac:dyDescent="0.3">
      <c r="A561" s="336" t="s">
        <v>1360</v>
      </c>
      <c r="B561" s="9">
        <f t="shared" si="26"/>
        <v>0</v>
      </c>
      <c r="C561" s="337" t="str">
        <f>IF('Unit Sales'!B569&lt;&gt;"",'Unit Sales'!B569,A561)</f>
        <v>560</v>
      </c>
      <c r="D561" s="9" t="str">
        <f>IF('Unit Sales'!D569&lt;&gt;"",'Unit Sales'!D569,"")</f>
        <v/>
      </c>
      <c r="E561" s="9" t="str">
        <f>IF('Unit Sales'!J569&lt;&gt;"",'Unit Sales'!J569,"")</f>
        <v/>
      </c>
      <c r="F561" s="9" t="str">
        <f>IF('Unit Sales'!G569&lt;&gt;"",'Unit Sales'!G569,"")</f>
        <v/>
      </c>
      <c r="G561" s="9" t="str">
        <f>IF('Unit Sales'!H569&lt;&gt;"",'Unit Sales'!H569,"")</f>
        <v/>
      </c>
      <c r="H561" s="9" t="str">
        <f>IF('Unit Sales'!C569&lt;&gt;"",'Unit Sales'!C569,"")</f>
        <v/>
      </c>
      <c r="I561" s="293" t="str">
        <f>IF('Unit Sales'!M569&lt;&gt;"",'Unit Sales'!M569,"")</f>
        <v/>
      </c>
      <c r="J561" s="9" t="str">
        <f>IF('Unit Sales'!I569&lt;&gt;"",'Unit Sales'!I569,"")</f>
        <v/>
      </c>
      <c r="K561" s="295"/>
      <c r="L561" s="295"/>
      <c r="M561" s="293">
        <f t="shared" si="27"/>
        <v>0</v>
      </c>
      <c r="N561" s="293">
        <f>IFERROR(I561*'Monthly cashflow'!$C$29*1.23,)</f>
        <v>0</v>
      </c>
      <c r="O561" s="293">
        <f>IFERROR(I561*'Monthly cashflow'!$C$30*1.23,)</f>
        <v>0</v>
      </c>
      <c r="P561" s="293">
        <f t="shared" si="28"/>
        <v>0</v>
      </c>
      <c r="Q561" s="294" t="str">
        <f>'Unit Sales'!R569</f>
        <v/>
      </c>
      <c r="R561" s="294">
        <f>'Unit Sales'!N569</f>
        <v>0</v>
      </c>
    </row>
    <row r="562" spans="1:18" x14ac:dyDescent="0.3">
      <c r="A562" s="336" t="s">
        <v>1361</v>
      </c>
      <c r="B562" s="9">
        <f t="shared" si="26"/>
        <v>0</v>
      </c>
      <c r="C562" s="337" t="str">
        <f>IF('Unit Sales'!B570&lt;&gt;"",'Unit Sales'!B570,A562)</f>
        <v>561</v>
      </c>
      <c r="D562" s="9" t="str">
        <f>IF('Unit Sales'!D570&lt;&gt;"",'Unit Sales'!D570,"")</f>
        <v/>
      </c>
      <c r="E562" s="9" t="str">
        <f>IF('Unit Sales'!J570&lt;&gt;"",'Unit Sales'!J570,"")</f>
        <v/>
      </c>
      <c r="F562" s="9" t="str">
        <f>IF('Unit Sales'!G570&lt;&gt;"",'Unit Sales'!G570,"")</f>
        <v/>
      </c>
      <c r="G562" s="9" t="str">
        <f>IF('Unit Sales'!H570&lt;&gt;"",'Unit Sales'!H570,"")</f>
        <v/>
      </c>
      <c r="H562" s="9" t="str">
        <f>IF('Unit Sales'!C570&lt;&gt;"",'Unit Sales'!C570,"")</f>
        <v/>
      </c>
      <c r="I562" s="293" t="str">
        <f>IF('Unit Sales'!M570&lt;&gt;"",'Unit Sales'!M570,"")</f>
        <v/>
      </c>
      <c r="J562" s="9" t="str">
        <f>IF('Unit Sales'!I570&lt;&gt;"",'Unit Sales'!I570,"")</f>
        <v/>
      </c>
      <c r="K562" s="295"/>
      <c r="L562" s="295"/>
      <c r="M562" s="293">
        <f t="shared" si="27"/>
        <v>0</v>
      </c>
      <c r="N562" s="293">
        <f>IFERROR(I562*'Monthly cashflow'!$C$29*1.23,)</f>
        <v>0</v>
      </c>
      <c r="O562" s="293">
        <f>IFERROR(I562*'Monthly cashflow'!$C$30*1.23,)</f>
        <v>0</v>
      </c>
      <c r="P562" s="293">
        <f t="shared" si="28"/>
        <v>0</v>
      </c>
      <c r="Q562" s="294" t="str">
        <f>'Unit Sales'!R570</f>
        <v/>
      </c>
      <c r="R562" s="294">
        <f>'Unit Sales'!N570</f>
        <v>0</v>
      </c>
    </row>
    <row r="563" spans="1:18" x14ac:dyDescent="0.3">
      <c r="A563" s="336" t="s">
        <v>1362</v>
      </c>
      <c r="B563" s="9">
        <f t="shared" si="26"/>
        <v>0</v>
      </c>
      <c r="C563" s="337" t="str">
        <f>IF('Unit Sales'!B571&lt;&gt;"",'Unit Sales'!B571,A563)</f>
        <v>562</v>
      </c>
      <c r="D563" s="9" t="str">
        <f>IF('Unit Sales'!D571&lt;&gt;"",'Unit Sales'!D571,"")</f>
        <v/>
      </c>
      <c r="E563" s="9" t="str">
        <f>IF('Unit Sales'!J571&lt;&gt;"",'Unit Sales'!J571,"")</f>
        <v/>
      </c>
      <c r="F563" s="9" t="str">
        <f>IF('Unit Sales'!G571&lt;&gt;"",'Unit Sales'!G571,"")</f>
        <v/>
      </c>
      <c r="G563" s="9" t="str">
        <f>IF('Unit Sales'!H571&lt;&gt;"",'Unit Sales'!H571,"")</f>
        <v/>
      </c>
      <c r="H563" s="9" t="str">
        <f>IF('Unit Sales'!C571&lt;&gt;"",'Unit Sales'!C571,"")</f>
        <v/>
      </c>
      <c r="I563" s="293" t="str">
        <f>IF('Unit Sales'!M571&lt;&gt;"",'Unit Sales'!M571,"")</f>
        <v/>
      </c>
      <c r="J563" s="9" t="str">
        <f>IF('Unit Sales'!I571&lt;&gt;"",'Unit Sales'!I571,"")</f>
        <v/>
      </c>
      <c r="K563" s="295"/>
      <c r="L563" s="295"/>
      <c r="M563" s="293">
        <f t="shared" si="27"/>
        <v>0</v>
      </c>
      <c r="N563" s="293">
        <f>IFERROR(I563*'Monthly cashflow'!$C$29*1.23,)</f>
        <v>0</v>
      </c>
      <c r="O563" s="293">
        <f>IFERROR(I563*'Monthly cashflow'!$C$30*1.23,)</f>
        <v>0</v>
      </c>
      <c r="P563" s="293">
        <f t="shared" si="28"/>
        <v>0</v>
      </c>
      <c r="Q563" s="294" t="str">
        <f>'Unit Sales'!R571</f>
        <v/>
      </c>
      <c r="R563" s="294">
        <f>'Unit Sales'!N571</f>
        <v>0</v>
      </c>
    </row>
    <row r="564" spans="1:18" x14ac:dyDescent="0.3">
      <c r="A564" s="336" t="s">
        <v>1363</v>
      </c>
      <c r="B564" s="9">
        <f t="shared" si="26"/>
        <v>0</v>
      </c>
      <c r="C564" s="337" t="str">
        <f>IF('Unit Sales'!B572&lt;&gt;"",'Unit Sales'!B572,A564)</f>
        <v>563</v>
      </c>
      <c r="D564" s="9" t="str">
        <f>IF('Unit Sales'!D572&lt;&gt;"",'Unit Sales'!D572,"")</f>
        <v/>
      </c>
      <c r="E564" s="9" t="str">
        <f>IF('Unit Sales'!J572&lt;&gt;"",'Unit Sales'!J572,"")</f>
        <v/>
      </c>
      <c r="F564" s="9" t="str">
        <f>IF('Unit Sales'!G572&lt;&gt;"",'Unit Sales'!G572,"")</f>
        <v/>
      </c>
      <c r="G564" s="9" t="str">
        <f>IF('Unit Sales'!H572&lt;&gt;"",'Unit Sales'!H572,"")</f>
        <v/>
      </c>
      <c r="H564" s="9" t="str">
        <f>IF('Unit Sales'!C572&lt;&gt;"",'Unit Sales'!C572,"")</f>
        <v/>
      </c>
      <c r="I564" s="293" t="str">
        <f>IF('Unit Sales'!M572&lt;&gt;"",'Unit Sales'!M572,"")</f>
        <v/>
      </c>
      <c r="J564" s="9" t="str">
        <f>IF('Unit Sales'!I572&lt;&gt;"",'Unit Sales'!I572,"")</f>
        <v/>
      </c>
      <c r="K564" s="295"/>
      <c r="L564" s="295"/>
      <c r="M564" s="293">
        <f t="shared" si="27"/>
        <v>0</v>
      </c>
      <c r="N564" s="293">
        <f>IFERROR(I564*'Monthly cashflow'!$C$29*1.23,)</f>
        <v>0</v>
      </c>
      <c r="O564" s="293">
        <f>IFERROR(I564*'Monthly cashflow'!$C$30*1.23,)</f>
        <v>0</v>
      </c>
      <c r="P564" s="293">
        <f t="shared" si="28"/>
        <v>0</v>
      </c>
      <c r="Q564" s="294" t="str">
        <f>'Unit Sales'!R572</f>
        <v/>
      </c>
      <c r="R564" s="294">
        <f>'Unit Sales'!N572</f>
        <v>0</v>
      </c>
    </row>
    <row r="565" spans="1:18" x14ac:dyDescent="0.3">
      <c r="A565" s="336" t="s">
        <v>1364</v>
      </c>
      <c r="B565" s="9">
        <f t="shared" si="26"/>
        <v>0</v>
      </c>
      <c r="C565" s="337" t="str">
        <f>IF('Unit Sales'!B573&lt;&gt;"",'Unit Sales'!B573,A565)</f>
        <v>564</v>
      </c>
      <c r="D565" s="9" t="str">
        <f>IF('Unit Sales'!D573&lt;&gt;"",'Unit Sales'!D573,"")</f>
        <v/>
      </c>
      <c r="E565" s="9" t="str">
        <f>IF('Unit Sales'!J573&lt;&gt;"",'Unit Sales'!J573,"")</f>
        <v/>
      </c>
      <c r="F565" s="9" t="str">
        <f>IF('Unit Sales'!G573&lt;&gt;"",'Unit Sales'!G573,"")</f>
        <v/>
      </c>
      <c r="G565" s="9" t="str">
        <f>IF('Unit Sales'!H573&lt;&gt;"",'Unit Sales'!H573,"")</f>
        <v/>
      </c>
      <c r="H565" s="9" t="str">
        <f>IF('Unit Sales'!C573&lt;&gt;"",'Unit Sales'!C573,"")</f>
        <v/>
      </c>
      <c r="I565" s="293" t="str">
        <f>IF('Unit Sales'!M573&lt;&gt;"",'Unit Sales'!M573,"")</f>
        <v/>
      </c>
      <c r="J565" s="9" t="str">
        <f>IF('Unit Sales'!I573&lt;&gt;"",'Unit Sales'!I573,"")</f>
        <v/>
      </c>
      <c r="K565" s="295"/>
      <c r="L565" s="295"/>
      <c r="M565" s="293">
        <f t="shared" si="27"/>
        <v>0</v>
      </c>
      <c r="N565" s="293">
        <f>IFERROR(I565*'Monthly cashflow'!$C$29*1.23,)</f>
        <v>0</v>
      </c>
      <c r="O565" s="293">
        <f>IFERROR(I565*'Monthly cashflow'!$C$30*1.23,)</f>
        <v>0</v>
      </c>
      <c r="P565" s="293">
        <f t="shared" si="28"/>
        <v>0</v>
      </c>
      <c r="Q565" s="294" t="str">
        <f>'Unit Sales'!R573</f>
        <v/>
      </c>
      <c r="R565" s="294">
        <f>'Unit Sales'!N573</f>
        <v>0</v>
      </c>
    </row>
    <row r="566" spans="1:18" x14ac:dyDescent="0.3">
      <c r="A566" s="336" t="s">
        <v>1365</v>
      </c>
      <c r="B566" s="9">
        <f t="shared" si="26"/>
        <v>0</v>
      </c>
      <c r="C566" s="337" t="str">
        <f>IF('Unit Sales'!B574&lt;&gt;"",'Unit Sales'!B574,A566)</f>
        <v>565</v>
      </c>
      <c r="D566" s="9" t="str">
        <f>IF('Unit Sales'!D574&lt;&gt;"",'Unit Sales'!D574,"")</f>
        <v/>
      </c>
      <c r="E566" s="9" t="str">
        <f>IF('Unit Sales'!J574&lt;&gt;"",'Unit Sales'!J574,"")</f>
        <v/>
      </c>
      <c r="F566" s="9" t="str">
        <f>IF('Unit Sales'!G574&lt;&gt;"",'Unit Sales'!G574,"")</f>
        <v/>
      </c>
      <c r="G566" s="9" t="str">
        <f>IF('Unit Sales'!H574&lt;&gt;"",'Unit Sales'!H574,"")</f>
        <v/>
      </c>
      <c r="H566" s="9" t="str">
        <f>IF('Unit Sales'!C574&lt;&gt;"",'Unit Sales'!C574,"")</f>
        <v/>
      </c>
      <c r="I566" s="293" t="str">
        <f>IF('Unit Sales'!M574&lt;&gt;"",'Unit Sales'!M574,"")</f>
        <v/>
      </c>
      <c r="J566" s="9" t="str">
        <f>IF('Unit Sales'!I574&lt;&gt;"",'Unit Sales'!I574,"")</f>
        <v/>
      </c>
      <c r="K566" s="295"/>
      <c r="L566" s="295"/>
      <c r="M566" s="293">
        <f t="shared" si="27"/>
        <v>0</v>
      </c>
      <c r="N566" s="293">
        <f>IFERROR(I566*'Monthly cashflow'!$C$29*1.23,)</f>
        <v>0</v>
      </c>
      <c r="O566" s="293">
        <f>IFERROR(I566*'Monthly cashflow'!$C$30*1.23,)</f>
        <v>0</v>
      </c>
      <c r="P566" s="293">
        <f t="shared" si="28"/>
        <v>0</v>
      </c>
      <c r="Q566" s="294" t="str">
        <f>'Unit Sales'!R574</f>
        <v/>
      </c>
      <c r="R566" s="294">
        <f>'Unit Sales'!N574</f>
        <v>0</v>
      </c>
    </row>
    <row r="567" spans="1:18" x14ac:dyDescent="0.3">
      <c r="A567" s="336" t="s">
        <v>1366</v>
      </c>
      <c r="B567" s="9">
        <f t="shared" si="26"/>
        <v>0</v>
      </c>
      <c r="C567" s="337" t="str">
        <f>IF('Unit Sales'!B575&lt;&gt;"",'Unit Sales'!B575,A567)</f>
        <v>566</v>
      </c>
      <c r="D567" s="9" t="str">
        <f>IF('Unit Sales'!D575&lt;&gt;"",'Unit Sales'!D575,"")</f>
        <v/>
      </c>
      <c r="E567" s="9" t="str">
        <f>IF('Unit Sales'!J575&lt;&gt;"",'Unit Sales'!J575,"")</f>
        <v/>
      </c>
      <c r="F567" s="9" t="str">
        <f>IF('Unit Sales'!G575&lt;&gt;"",'Unit Sales'!G575,"")</f>
        <v/>
      </c>
      <c r="G567" s="9" t="str">
        <f>IF('Unit Sales'!H575&lt;&gt;"",'Unit Sales'!H575,"")</f>
        <v/>
      </c>
      <c r="H567" s="9" t="str">
        <f>IF('Unit Sales'!C575&lt;&gt;"",'Unit Sales'!C575,"")</f>
        <v/>
      </c>
      <c r="I567" s="293" t="str">
        <f>IF('Unit Sales'!M575&lt;&gt;"",'Unit Sales'!M575,"")</f>
        <v/>
      </c>
      <c r="J567" s="9" t="str">
        <f>IF('Unit Sales'!I575&lt;&gt;"",'Unit Sales'!I575,"")</f>
        <v/>
      </c>
      <c r="K567" s="295"/>
      <c r="L567" s="295"/>
      <c r="M567" s="293">
        <f t="shared" si="27"/>
        <v>0</v>
      </c>
      <c r="N567" s="293">
        <f>IFERROR(I567*'Monthly cashflow'!$C$29*1.23,)</f>
        <v>0</v>
      </c>
      <c r="O567" s="293">
        <f>IFERROR(I567*'Monthly cashflow'!$C$30*1.23,)</f>
        <v>0</v>
      </c>
      <c r="P567" s="293">
        <f t="shared" si="28"/>
        <v>0</v>
      </c>
      <c r="Q567" s="294" t="str">
        <f>'Unit Sales'!R575</f>
        <v/>
      </c>
      <c r="R567" s="294">
        <f>'Unit Sales'!N575</f>
        <v>0</v>
      </c>
    </row>
    <row r="568" spans="1:18" x14ac:dyDescent="0.3">
      <c r="A568" s="336" t="s">
        <v>1367</v>
      </c>
      <c r="B568" s="9">
        <f t="shared" si="26"/>
        <v>0</v>
      </c>
      <c r="C568" s="337" t="str">
        <f>IF('Unit Sales'!B576&lt;&gt;"",'Unit Sales'!B576,A568)</f>
        <v>567</v>
      </c>
      <c r="D568" s="9" t="str">
        <f>IF('Unit Sales'!D576&lt;&gt;"",'Unit Sales'!D576,"")</f>
        <v/>
      </c>
      <c r="E568" s="9" t="str">
        <f>IF('Unit Sales'!J576&lt;&gt;"",'Unit Sales'!J576,"")</f>
        <v/>
      </c>
      <c r="F568" s="9" t="str">
        <f>IF('Unit Sales'!G576&lt;&gt;"",'Unit Sales'!G576,"")</f>
        <v/>
      </c>
      <c r="G568" s="9" t="str">
        <f>IF('Unit Sales'!H576&lt;&gt;"",'Unit Sales'!H576,"")</f>
        <v/>
      </c>
      <c r="H568" s="9" t="str">
        <f>IF('Unit Sales'!C576&lt;&gt;"",'Unit Sales'!C576,"")</f>
        <v/>
      </c>
      <c r="I568" s="293" t="str">
        <f>IF('Unit Sales'!M576&lt;&gt;"",'Unit Sales'!M576,"")</f>
        <v/>
      </c>
      <c r="J568" s="9" t="str">
        <f>IF('Unit Sales'!I576&lt;&gt;"",'Unit Sales'!I576,"")</f>
        <v/>
      </c>
      <c r="K568" s="295"/>
      <c r="L568" s="295"/>
      <c r="M568" s="293">
        <f t="shared" si="27"/>
        <v>0</v>
      </c>
      <c r="N568" s="293">
        <f>IFERROR(I568*'Monthly cashflow'!$C$29*1.23,)</f>
        <v>0</v>
      </c>
      <c r="O568" s="293">
        <f>IFERROR(I568*'Monthly cashflow'!$C$30*1.23,)</f>
        <v>0</v>
      </c>
      <c r="P568" s="293">
        <f t="shared" si="28"/>
        <v>0</v>
      </c>
      <c r="Q568" s="294" t="str">
        <f>'Unit Sales'!R576</f>
        <v/>
      </c>
      <c r="R568" s="294">
        <f>'Unit Sales'!N576</f>
        <v>0</v>
      </c>
    </row>
    <row r="569" spans="1:18" x14ac:dyDescent="0.3">
      <c r="A569" s="336" t="s">
        <v>1368</v>
      </c>
      <c r="B569" s="9">
        <f t="shared" si="26"/>
        <v>0</v>
      </c>
      <c r="C569" s="337" t="str">
        <f>IF('Unit Sales'!B577&lt;&gt;"",'Unit Sales'!B577,A569)</f>
        <v>568</v>
      </c>
      <c r="D569" s="9" t="str">
        <f>IF('Unit Sales'!D577&lt;&gt;"",'Unit Sales'!D577,"")</f>
        <v/>
      </c>
      <c r="E569" s="9" t="str">
        <f>IF('Unit Sales'!J577&lt;&gt;"",'Unit Sales'!J577,"")</f>
        <v/>
      </c>
      <c r="F569" s="9" t="str">
        <f>IF('Unit Sales'!G577&lt;&gt;"",'Unit Sales'!G577,"")</f>
        <v/>
      </c>
      <c r="G569" s="9" t="str">
        <f>IF('Unit Sales'!H577&lt;&gt;"",'Unit Sales'!H577,"")</f>
        <v/>
      </c>
      <c r="H569" s="9" t="str">
        <f>IF('Unit Sales'!C577&lt;&gt;"",'Unit Sales'!C577,"")</f>
        <v/>
      </c>
      <c r="I569" s="293" t="str">
        <f>IF('Unit Sales'!M577&lt;&gt;"",'Unit Sales'!M577,"")</f>
        <v/>
      </c>
      <c r="J569" s="9" t="str">
        <f>IF('Unit Sales'!I577&lt;&gt;"",'Unit Sales'!I577,"")</f>
        <v/>
      </c>
      <c r="K569" s="295"/>
      <c r="L569" s="295"/>
      <c r="M569" s="293">
        <f t="shared" si="27"/>
        <v>0</v>
      </c>
      <c r="N569" s="293">
        <f>IFERROR(I569*'Monthly cashflow'!$C$29*1.23,)</f>
        <v>0</v>
      </c>
      <c r="O569" s="293">
        <f>IFERROR(I569*'Monthly cashflow'!$C$30*1.23,)</f>
        <v>0</v>
      </c>
      <c r="P569" s="293">
        <f t="shared" si="28"/>
        <v>0</v>
      </c>
      <c r="Q569" s="294" t="str">
        <f>'Unit Sales'!R577</f>
        <v/>
      </c>
      <c r="R569" s="294">
        <f>'Unit Sales'!N577</f>
        <v>0</v>
      </c>
    </row>
    <row r="570" spans="1:18" x14ac:dyDescent="0.3">
      <c r="A570" s="336" t="s">
        <v>1369</v>
      </c>
      <c r="B570" s="9">
        <f t="shared" si="26"/>
        <v>0</v>
      </c>
      <c r="C570" s="337" t="str">
        <f>IF('Unit Sales'!B578&lt;&gt;"",'Unit Sales'!B578,A570)</f>
        <v>569</v>
      </c>
      <c r="D570" s="9" t="str">
        <f>IF('Unit Sales'!D578&lt;&gt;"",'Unit Sales'!D578,"")</f>
        <v/>
      </c>
      <c r="E570" s="9" t="str">
        <f>IF('Unit Sales'!J578&lt;&gt;"",'Unit Sales'!J578,"")</f>
        <v/>
      </c>
      <c r="F570" s="9" t="str">
        <f>IF('Unit Sales'!G578&lt;&gt;"",'Unit Sales'!G578,"")</f>
        <v/>
      </c>
      <c r="G570" s="9" t="str">
        <f>IF('Unit Sales'!H578&lt;&gt;"",'Unit Sales'!H578,"")</f>
        <v/>
      </c>
      <c r="H570" s="9" t="str">
        <f>IF('Unit Sales'!C578&lt;&gt;"",'Unit Sales'!C578,"")</f>
        <v/>
      </c>
      <c r="I570" s="293" t="str">
        <f>IF('Unit Sales'!M578&lt;&gt;"",'Unit Sales'!M578,"")</f>
        <v/>
      </c>
      <c r="J570" s="9" t="str">
        <f>IF('Unit Sales'!I578&lt;&gt;"",'Unit Sales'!I578,"")</f>
        <v/>
      </c>
      <c r="K570" s="295"/>
      <c r="L570" s="295"/>
      <c r="M570" s="293">
        <f t="shared" si="27"/>
        <v>0</v>
      </c>
      <c r="N570" s="293">
        <f>IFERROR(I570*'Monthly cashflow'!$C$29*1.23,)</f>
        <v>0</v>
      </c>
      <c r="O570" s="293">
        <f>IFERROR(I570*'Monthly cashflow'!$C$30*1.23,)</f>
        <v>0</v>
      </c>
      <c r="P570" s="293">
        <f t="shared" si="28"/>
        <v>0</v>
      </c>
      <c r="Q570" s="294" t="str">
        <f>'Unit Sales'!R578</f>
        <v/>
      </c>
      <c r="R570" s="294">
        <f>'Unit Sales'!N578</f>
        <v>0</v>
      </c>
    </row>
    <row r="571" spans="1:18" x14ac:dyDescent="0.3">
      <c r="A571" s="336" t="s">
        <v>1370</v>
      </c>
      <c r="B571" s="9">
        <f t="shared" si="26"/>
        <v>0</v>
      </c>
      <c r="C571" s="337" t="str">
        <f>IF('Unit Sales'!B579&lt;&gt;"",'Unit Sales'!B579,A571)</f>
        <v>570</v>
      </c>
      <c r="D571" s="9" t="str">
        <f>IF('Unit Sales'!D579&lt;&gt;"",'Unit Sales'!D579,"")</f>
        <v/>
      </c>
      <c r="E571" s="9" t="str">
        <f>IF('Unit Sales'!J579&lt;&gt;"",'Unit Sales'!J579,"")</f>
        <v/>
      </c>
      <c r="F571" s="9" t="str">
        <f>IF('Unit Sales'!G579&lt;&gt;"",'Unit Sales'!G579,"")</f>
        <v/>
      </c>
      <c r="G571" s="9" t="str">
        <f>IF('Unit Sales'!H579&lt;&gt;"",'Unit Sales'!H579,"")</f>
        <v/>
      </c>
      <c r="H571" s="9" t="str">
        <f>IF('Unit Sales'!C579&lt;&gt;"",'Unit Sales'!C579,"")</f>
        <v/>
      </c>
      <c r="I571" s="293" t="str">
        <f>IF('Unit Sales'!M579&lt;&gt;"",'Unit Sales'!M579,"")</f>
        <v/>
      </c>
      <c r="J571" s="9" t="str">
        <f>IF('Unit Sales'!I579&lt;&gt;"",'Unit Sales'!I579,"")</f>
        <v/>
      </c>
      <c r="K571" s="295"/>
      <c r="L571" s="295"/>
      <c r="M571" s="293">
        <f t="shared" si="27"/>
        <v>0</v>
      </c>
      <c r="N571" s="293">
        <f>IFERROR(I571*'Monthly cashflow'!$C$29*1.23,)</f>
        <v>0</v>
      </c>
      <c r="O571" s="293">
        <f>IFERROR(I571*'Monthly cashflow'!$C$30*1.23,)</f>
        <v>0</v>
      </c>
      <c r="P571" s="293">
        <f t="shared" si="28"/>
        <v>0</v>
      </c>
      <c r="Q571" s="294" t="str">
        <f>'Unit Sales'!R579</f>
        <v/>
      </c>
      <c r="R571" s="294">
        <f>'Unit Sales'!N579</f>
        <v>0</v>
      </c>
    </row>
    <row r="572" spans="1:18" x14ac:dyDescent="0.3">
      <c r="A572" s="336" t="s">
        <v>1371</v>
      </c>
      <c r="B572" s="9">
        <f t="shared" si="26"/>
        <v>0</v>
      </c>
      <c r="C572" s="337" t="str">
        <f>IF('Unit Sales'!B580&lt;&gt;"",'Unit Sales'!B580,A572)</f>
        <v>571</v>
      </c>
      <c r="D572" s="9" t="str">
        <f>IF('Unit Sales'!D580&lt;&gt;"",'Unit Sales'!D580,"")</f>
        <v/>
      </c>
      <c r="E572" s="9" t="str">
        <f>IF('Unit Sales'!J580&lt;&gt;"",'Unit Sales'!J580,"")</f>
        <v/>
      </c>
      <c r="F572" s="9" t="str">
        <f>IF('Unit Sales'!G580&lt;&gt;"",'Unit Sales'!G580,"")</f>
        <v/>
      </c>
      <c r="G572" s="9" t="str">
        <f>IF('Unit Sales'!H580&lt;&gt;"",'Unit Sales'!H580,"")</f>
        <v/>
      </c>
      <c r="H572" s="9" t="str">
        <f>IF('Unit Sales'!C580&lt;&gt;"",'Unit Sales'!C580,"")</f>
        <v/>
      </c>
      <c r="I572" s="293" t="str">
        <f>IF('Unit Sales'!M580&lt;&gt;"",'Unit Sales'!M580,"")</f>
        <v/>
      </c>
      <c r="J572" s="9" t="str">
        <f>IF('Unit Sales'!I580&lt;&gt;"",'Unit Sales'!I580,"")</f>
        <v/>
      </c>
      <c r="K572" s="295"/>
      <c r="L572" s="295"/>
      <c r="M572" s="293">
        <f t="shared" si="27"/>
        <v>0</v>
      </c>
      <c r="N572" s="293">
        <f>IFERROR(I572*'Monthly cashflow'!$C$29*1.23,)</f>
        <v>0</v>
      </c>
      <c r="O572" s="293">
        <f>IFERROR(I572*'Monthly cashflow'!$C$30*1.23,)</f>
        <v>0</v>
      </c>
      <c r="P572" s="293">
        <f t="shared" si="28"/>
        <v>0</v>
      </c>
      <c r="Q572" s="294" t="str">
        <f>'Unit Sales'!R580</f>
        <v/>
      </c>
      <c r="R572" s="294">
        <f>'Unit Sales'!N580</f>
        <v>0</v>
      </c>
    </row>
    <row r="573" spans="1:18" x14ac:dyDescent="0.3">
      <c r="A573" s="336" t="s">
        <v>1372</v>
      </c>
      <c r="B573" s="9">
        <f t="shared" si="26"/>
        <v>0</v>
      </c>
      <c r="C573" s="337" t="str">
        <f>IF('Unit Sales'!B581&lt;&gt;"",'Unit Sales'!B581,A573)</f>
        <v>572</v>
      </c>
      <c r="D573" s="9" t="str">
        <f>IF('Unit Sales'!D581&lt;&gt;"",'Unit Sales'!D581,"")</f>
        <v/>
      </c>
      <c r="E573" s="9" t="str">
        <f>IF('Unit Sales'!J581&lt;&gt;"",'Unit Sales'!J581,"")</f>
        <v/>
      </c>
      <c r="F573" s="9" t="str">
        <f>IF('Unit Sales'!G581&lt;&gt;"",'Unit Sales'!G581,"")</f>
        <v/>
      </c>
      <c r="G573" s="9" t="str">
        <f>IF('Unit Sales'!H581&lt;&gt;"",'Unit Sales'!H581,"")</f>
        <v/>
      </c>
      <c r="H573" s="9" t="str">
        <f>IF('Unit Sales'!C581&lt;&gt;"",'Unit Sales'!C581,"")</f>
        <v/>
      </c>
      <c r="I573" s="293" t="str">
        <f>IF('Unit Sales'!M581&lt;&gt;"",'Unit Sales'!M581,"")</f>
        <v/>
      </c>
      <c r="J573" s="9" t="str">
        <f>IF('Unit Sales'!I581&lt;&gt;"",'Unit Sales'!I581,"")</f>
        <v/>
      </c>
      <c r="K573" s="295"/>
      <c r="L573" s="295"/>
      <c r="M573" s="293">
        <f t="shared" si="27"/>
        <v>0</v>
      </c>
      <c r="N573" s="293">
        <f>IFERROR(I573*'Monthly cashflow'!$C$29*1.23,)</f>
        <v>0</v>
      </c>
      <c r="O573" s="293">
        <f>IFERROR(I573*'Monthly cashflow'!$C$30*1.23,)</f>
        <v>0</v>
      </c>
      <c r="P573" s="293">
        <f t="shared" si="28"/>
        <v>0</v>
      </c>
      <c r="Q573" s="294" t="str">
        <f>'Unit Sales'!R581</f>
        <v/>
      </c>
      <c r="R573" s="294">
        <f>'Unit Sales'!N581</f>
        <v>0</v>
      </c>
    </row>
    <row r="574" spans="1:18" x14ac:dyDescent="0.3">
      <c r="A574" s="336" t="s">
        <v>1373</v>
      </c>
      <c r="B574" s="9">
        <f t="shared" si="26"/>
        <v>0</v>
      </c>
      <c r="C574" s="337" t="str">
        <f>IF('Unit Sales'!B582&lt;&gt;"",'Unit Sales'!B582,A574)</f>
        <v>573</v>
      </c>
      <c r="D574" s="9" t="str">
        <f>IF('Unit Sales'!D582&lt;&gt;"",'Unit Sales'!D582,"")</f>
        <v/>
      </c>
      <c r="E574" s="9" t="str">
        <f>IF('Unit Sales'!J582&lt;&gt;"",'Unit Sales'!J582,"")</f>
        <v/>
      </c>
      <c r="F574" s="9" t="str">
        <f>IF('Unit Sales'!G582&lt;&gt;"",'Unit Sales'!G582,"")</f>
        <v/>
      </c>
      <c r="G574" s="9" t="str">
        <f>IF('Unit Sales'!H582&lt;&gt;"",'Unit Sales'!H582,"")</f>
        <v/>
      </c>
      <c r="H574" s="9" t="str">
        <f>IF('Unit Sales'!C582&lt;&gt;"",'Unit Sales'!C582,"")</f>
        <v/>
      </c>
      <c r="I574" s="293" t="str">
        <f>IF('Unit Sales'!M582&lt;&gt;"",'Unit Sales'!M582,"")</f>
        <v/>
      </c>
      <c r="J574" s="9" t="str">
        <f>IF('Unit Sales'!I582&lt;&gt;"",'Unit Sales'!I582,"")</f>
        <v/>
      </c>
      <c r="K574" s="295"/>
      <c r="L574" s="295"/>
      <c r="M574" s="293">
        <f t="shared" si="27"/>
        <v>0</v>
      </c>
      <c r="N574" s="293">
        <f>IFERROR(I574*'Monthly cashflow'!$C$29*1.23,)</f>
        <v>0</v>
      </c>
      <c r="O574" s="293">
        <f>IFERROR(I574*'Monthly cashflow'!$C$30*1.23,)</f>
        <v>0</v>
      </c>
      <c r="P574" s="293">
        <f t="shared" si="28"/>
        <v>0</v>
      </c>
      <c r="Q574" s="294" t="str">
        <f>'Unit Sales'!R582</f>
        <v/>
      </c>
      <c r="R574" s="294">
        <f>'Unit Sales'!N582</f>
        <v>0</v>
      </c>
    </row>
    <row r="575" spans="1:18" x14ac:dyDescent="0.3">
      <c r="A575" s="336" t="s">
        <v>1374</v>
      </c>
      <c r="B575" s="9">
        <f t="shared" si="26"/>
        <v>0</v>
      </c>
      <c r="C575" s="337" t="str">
        <f>IF('Unit Sales'!B583&lt;&gt;"",'Unit Sales'!B583,A575)</f>
        <v>574</v>
      </c>
      <c r="D575" s="9" t="str">
        <f>IF('Unit Sales'!D583&lt;&gt;"",'Unit Sales'!D583,"")</f>
        <v/>
      </c>
      <c r="E575" s="9" t="str">
        <f>IF('Unit Sales'!J583&lt;&gt;"",'Unit Sales'!J583,"")</f>
        <v/>
      </c>
      <c r="F575" s="9" t="str">
        <f>IF('Unit Sales'!G583&lt;&gt;"",'Unit Sales'!G583,"")</f>
        <v/>
      </c>
      <c r="G575" s="9" t="str">
        <f>IF('Unit Sales'!H583&lt;&gt;"",'Unit Sales'!H583,"")</f>
        <v/>
      </c>
      <c r="H575" s="9" t="str">
        <f>IF('Unit Sales'!C583&lt;&gt;"",'Unit Sales'!C583,"")</f>
        <v/>
      </c>
      <c r="I575" s="293" t="str">
        <f>IF('Unit Sales'!M583&lt;&gt;"",'Unit Sales'!M583,"")</f>
        <v/>
      </c>
      <c r="J575" s="9" t="str">
        <f>IF('Unit Sales'!I583&lt;&gt;"",'Unit Sales'!I583,"")</f>
        <v/>
      </c>
      <c r="K575" s="295"/>
      <c r="L575" s="295"/>
      <c r="M575" s="293">
        <f t="shared" si="27"/>
        <v>0</v>
      </c>
      <c r="N575" s="293">
        <f>IFERROR(I575*'Monthly cashflow'!$C$29*1.23,)</f>
        <v>0</v>
      </c>
      <c r="O575" s="293">
        <f>IFERROR(I575*'Monthly cashflow'!$C$30*1.23,)</f>
        <v>0</v>
      </c>
      <c r="P575" s="293">
        <f t="shared" si="28"/>
        <v>0</v>
      </c>
      <c r="Q575" s="294" t="str">
        <f>'Unit Sales'!R583</f>
        <v/>
      </c>
      <c r="R575" s="294">
        <f>'Unit Sales'!N583</f>
        <v>0</v>
      </c>
    </row>
    <row r="576" spans="1:18" x14ac:dyDescent="0.3">
      <c r="A576" s="336" t="s">
        <v>1375</v>
      </c>
      <c r="B576" s="9">
        <f t="shared" si="26"/>
        <v>0</v>
      </c>
      <c r="C576" s="337" t="str">
        <f>IF('Unit Sales'!B584&lt;&gt;"",'Unit Sales'!B584,A576)</f>
        <v>575</v>
      </c>
      <c r="D576" s="9" t="str">
        <f>IF('Unit Sales'!D584&lt;&gt;"",'Unit Sales'!D584,"")</f>
        <v/>
      </c>
      <c r="E576" s="9" t="str">
        <f>IF('Unit Sales'!J584&lt;&gt;"",'Unit Sales'!J584,"")</f>
        <v/>
      </c>
      <c r="F576" s="9" t="str">
        <f>IF('Unit Sales'!G584&lt;&gt;"",'Unit Sales'!G584,"")</f>
        <v/>
      </c>
      <c r="G576" s="9" t="str">
        <f>IF('Unit Sales'!H584&lt;&gt;"",'Unit Sales'!H584,"")</f>
        <v/>
      </c>
      <c r="H576" s="9" t="str">
        <f>IF('Unit Sales'!C584&lt;&gt;"",'Unit Sales'!C584,"")</f>
        <v/>
      </c>
      <c r="I576" s="293" t="str">
        <f>IF('Unit Sales'!M584&lt;&gt;"",'Unit Sales'!M584,"")</f>
        <v/>
      </c>
      <c r="J576" s="9" t="str">
        <f>IF('Unit Sales'!I584&lt;&gt;"",'Unit Sales'!I584,"")</f>
        <v/>
      </c>
      <c r="K576" s="295"/>
      <c r="L576" s="295"/>
      <c r="M576" s="293">
        <f t="shared" si="27"/>
        <v>0</v>
      </c>
      <c r="N576" s="293">
        <f>IFERROR(I576*'Monthly cashflow'!$C$29*1.23,)</f>
        <v>0</v>
      </c>
      <c r="O576" s="293">
        <f>IFERROR(I576*'Monthly cashflow'!$C$30*1.23,)</f>
        <v>0</v>
      </c>
      <c r="P576" s="293">
        <f t="shared" si="28"/>
        <v>0</v>
      </c>
      <c r="Q576" s="294" t="str">
        <f>'Unit Sales'!R584</f>
        <v/>
      </c>
      <c r="R576" s="294">
        <f>'Unit Sales'!N584</f>
        <v>0</v>
      </c>
    </row>
    <row r="577" spans="1:18" x14ac:dyDescent="0.3">
      <c r="A577" s="336" t="s">
        <v>1376</v>
      </c>
      <c r="B577" s="9">
        <f t="shared" si="26"/>
        <v>0</v>
      </c>
      <c r="C577" s="337" t="str">
        <f>IF('Unit Sales'!B585&lt;&gt;"",'Unit Sales'!B585,A577)</f>
        <v>576</v>
      </c>
      <c r="D577" s="9" t="str">
        <f>IF('Unit Sales'!D585&lt;&gt;"",'Unit Sales'!D585,"")</f>
        <v/>
      </c>
      <c r="E577" s="9" t="str">
        <f>IF('Unit Sales'!J585&lt;&gt;"",'Unit Sales'!J585,"")</f>
        <v/>
      </c>
      <c r="F577" s="9" t="str">
        <f>IF('Unit Sales'!G585&lt;&gt;"",'Unit Sales'!G585,"")</f>
        <v/>
      </c>
      <c r="G577" s="9" t="str">
        <f>IF('Unit Sales'!H585&lt;&gt;"",'Unit Sales'!H585,"")</f>
        <v/>
      </c>
      <c r="H577" s="9" t="str">
        <f>IF('Unit Sales'!C585&lt;&gt;"",'Unit Sales'!C585,"")</f>
        <v/>
      </c>
      <c r="I577" s="293" t="str">
        <f>IF('Unit Sales'!M585&lt;&gt;"",'Unit Sales'!M585,"")</f>
        <v/>
      </c>
      <c r="J577" s="9" t="str">
        <f>IF('Unit Sales'!I585&lt;&gt;"",'Unit Sales'!I585,"")</f>
        <v/>
      </c>
      <c r="K577" s="295"/>
      <c r="L577" s="295"/>
      <c r="M577" s="293">
        <f t="shared" si="27"/>
        <v>0</v>
      </c>
      <c r="N577" s="293">
        <f>IFERROR(I577*'Monthly cashflow'!$C$29*1.23,)</f>
        <v>0</v>
      </c>
      <c r="O577" s="293">
        <f>IFERROR(I577*'Monthly cashflow'!$C$30*1.23,)</f>
        <v>0</v>
      </c>
      <c r="P577" s="293">
        <f t="shared" si="28"/>
        <v>0</v>
      </c>
      <c r="Q577" s="294" t="str">
        <f>'Unit Sales'!R585</f>
        <v/>
      </c>
      <c r="R577" s="294">
        <f>'Unit Sales'!N585</f>
        <v>0</v>
      </c>
    </row>
    <row r="578" spans="1:18" x14ac:dyDescent="0.3">
      <c r="A578" s="336" t="s">
        <v>1377</v>
      </c>
      <c r="B578" s="9">
        <f t="shared" si="26"/>
        <v>0</v>
      </c>
      <c r="C578" s="337" t="str">
        <f>IF('Unit Sales'!B586&lt;&gt;"",'Unit Sales'!B586,A578)</f>
        <v>577</v>
      </c>
      <c r="D578" s="9" t="str">
        <f>IF('Unit Sales'!D586&lt;&gt;"",'Unit Sales'!D586,"")</f>
        <v/>
      </c>
      <c r="E578" s="9" t="str">
        <f>IF('Unit Sales'!J586&lt;&gt;"",'Unit Sales'!J586,"")</f>
        <v/>
      </c>
      <c r="F578" s="9" t="str">
        <f>IF('Unit Sales'!G586&lt;&gt;"",'Unit Sales'!G586,"")</f>
        <v/>
      </c>
      <c r="G578" s="9" t="str">
        <f>IF('Unit Sales'!H586&lt;&gt;"",'Unit Sales'!H586,"")</f>
        <v/>
      </c>
      <c r="H578" s="9" t="str">
        <f>IF('Unit Sales'!C586&lt;&gt;"",'Unit Sales'!C586,"")</f>
        <v/>
      </c>
      <c r="I578" s="293" t="str">
        <f>IF('Unit Sales'!M586&lt;&gt;"",'Unit Sales'!M586,"")</f>
        <v/>
      </c>
      <c r="J578" s="9" t="str">
        <f>IF('Unit Sales'!I586&lt;&gt;"",'Unit Sales'!I586,"")</f>
        <v/>
      </c>
      <c r="K578" s="295"/>
      <c r="L578" s="295"/>
      <c r="M578" s="293">
        <f t="shared" si="27"/>
        <v>0</v>
      </c>
      <c r="N578" s="293">
        <f>IFERROR(I578*'Monthly cashflow'!$C$29*1.23,)</f>
        <v>0</v>
      </c>
      <c r="O578" s="293">
        <f>IFERROR(I578*'Monthly cashflow'!$C$30*1.23,)</f>
        <v>0</v>
      </c>
      <c r="P578" s="293">
        <f t="shared" si="28"/>
        <v>0</v>
      </c>
      <c r="Q578" s="294" t="str">
        <f>'Unit Sales'!R586</f>
        <v/>
      </c>
      <c r="R578" s="294">
        <f>'Unit Sales'!N586</f>
        <v>0</v>
      </c>
    </row>
    <row r="579" spans="1:18" x14ac:dyDescent="0.3">
      <c r="A579" s="336" t="s">
        <v>1378</v>
      </c>
      <c r="B579" s="9">
        <f t="shared" si="26"/>
        <v>0</v>
      </c>
      <c r="C579" s="337" t="str">
        <f>IF('Unit Sales'!B587&lt;&gt;"",'Unit Sales'!B587,A579)</f>
        <v>578</v>
      </c>
      <c r="D579" s="9" t="str">
        <f>IF('Unit Sales'!D587&lt;&gt;"",'Unit Sales'!D587,"")</f>
        <v/>
      </c>
      <c r="E579" s="9" t="str">
        <f>IF('Unit Sales'!J587&lt;&gt;"",'Unit Sales'!J587,"")</f>
        <v/>
      </c>
      <c r="F579" s="9" t="str">
        <f>IF('Unit Sales'!G587&lt;&gt;"",'Unit Sales'!G587,"")</f>
        <v/>
      </c>
      <c r="G579" s="9" t="str">
        <f>IF('Unit Sales'!H587&lt;&gt;"",'Unit Sales'!H587,"")</f>
        <v/>
      </c>
      <c r="H579" s="9" t="str">
        <f>IF('Unit Sales'!C587&lt;&gt;"",'Unit Sales'!C587,"")</f>
        <v/>
      </c>
      <c r="I579" s="293" t="str">
        <f>IF('Unit Sales'!M587&lt;&gt;"",'Unit Sales'!M587,"")</f>
        <v/>
      </c>
      <c r="J579" s="9" t="str">
        <f>IF('Unit Sales'!I587&lt;&gt;"",'Unit Sales'!I587,"")</f>
        <v/>
      </c>
      <c r="K579" s="295"/>
      <c r="L579" s="295"/>
      <c r="M579" s="293">
        <f t="shared" si="27"/>
        <v>0</v>
      </c>
      <c r="N579" s="293">
        <f>IFERROR(I579*'Monthly cashflow'!$C$29*1.23,)</f>
        <v>0</v>
      </c>
      <c r="O579" s="293">
        <f>IFERROR(I579*'Monthly cashflow'!$C$30*1.23,)</f>
        <v>0</v>
      </c>
      <c r="P579" s="293">
        <f t="shared" si="28"/>
        <v>0</v>
      </c>
      <c r="Q579" s="294" t="str">
        <f>'Unit Sales'!R587</f>
        <v/>
      </c>
      <c r="R579" s="294">
        <f>'Unit Sales'!N587</f>
        <v>0</v>
      </c>
    </row>
    <row r="580" spans="1:18" x14ac:dyDescent="0.3">
      <c r="A580" s="336" t="s">
        <v>1379</v>
      </c>
      <c r="B580" s="9">
        <f t="shared" ref="B580:B643" si="29">$B$2</f>
        <v>0</v>
      </c>
      <c r="C580" s="337" t="str">
        <f>IF('Unit Sales'!B588&lt;&gt;"",'Unit Sales'!B588,A580)</f>
        <v>579</v>
      </c>
      <c r="D580" s="9" t="str">
        <f>IF('Unit Sales'!D588&lt;&gt;"",'Unit Sales'!D588,"")</f>
        <v/>
      </c>
      <c r="E580" s="9" t="str">
        <f>IF('Unit Sales'!J588&lt;&gt;"",'Unit Sales'!J588,"")</f>
        <v/>
      </c>
      <c r="F580" s="9" t="str">
        <f>IF('Unit Sales'!G588&lt;&gt;"",'Unit Sales'!G588,"")</f>
        <v/>
      </c>
      <c r="G580" s="9" t="str">
        <f>IF('Unit Sales'!H588&lt;&gt;"",'Unit Sales'!H588,"")</f>
        <v/>
      </c>
      <c r="H580" s="9" t="str">
        <f>IF('Unit Sales'!C588&lt;&gt;"",'Unit Sales'!C588,"")</f>
        <v/>
      </c>
      <c r="I580" s="293" t="str">
        <f>IF('Unit Sales'!M588&lt;&gt;"",'Unit Sales'!M588,"")</f>
        <v/>
      </c>
      <c r="J580" s="9" t="str">
        <f>IF('Unit Sales'!I588&lt;&gt;"",'Unit Sales'!I588,"")</f>
        <v/>
      </c>
      <c r="K580" s="295"/>
      <c r="L580" s="295"/>
      <c r="M580" s="293">
        <f t="shared" si="27"/>
        <v>0</v>
      </c>
      <c r="N580" s="293">
        <f>IFERROR(I580*'Monthly cashflow'!$C$29*1.23,)</f>
        <v>0</v>
      </c>
      <c r="O580" s="293">
        <f>IFERROR(I580*'Monthly cashflow'!$C$30*1.23,)</f>
        <v>0</v>
      </c>
      <c r="P580" s="293">
        <f t="shared" si="28"/>
        <v>0</v>
      </c>
      <c r="Q580" s="294" t="str">
        <f>'Unit Sales'!R588</f>
        <v/>
      </c>
      <c r="R580" s="294">
        <f>'Unit Sales'!N588</f>
        <v>0</v>
      </c>
    </row>
    <row r="581" spans="1:18" x14ac:dyDescent="0.3">
      <c r="A581" s="336" t="s">
        <v>1380</v>
      </c>
      <c r="B581" s="9">
        <f t="shared" si="29"/>
        <v>0</v>
      </c>
      <c r="C581" s="337" t="str">
        <f>IF('Unit Sales'!B589&lt;&gt;"",'Unit Sales'!B589,A581)</f>
        <v>580</v>
      </c>
      <c r="D581" s="9" t="str">
        <f>IF('Unit Sales'!D589&lt;&gt;"",'Unit Sales'!D589,"")</f>
        <v/>
      </c>
      <c r="E581" s="9" t="str">
        <f>IF('Unit Sales'!J589&lt;&gt;"",'Unit Sales'!J589,"")</f>
        <v/>
      </c>
      <c r="F581" s="9" t="str">
        <f>IF('Unit Sales'!G589&lt;&gt;"",'Unit Sales'!G589,"")</f>
        <v/>
      </c>
      <c r="G581" s="9" t="str">
        <f>IF('Unit Sales'!H589&lt;&gt;"",'Unit Sales'!H589,"")</f>
        <v/>
      </c>
      <c r="H581" s="9" t="str">
        <f>IF('Unit Sales'!C589&lt;&gt;"",'Unit Sales'!C589,"")</f>
        <v/>
      </c>
      <c r="I581" s="293" t="str">
        <f>IF('Unit Sales'!M589&lt;&gt;"",'Unit Sales'!M589,"")</f>
        <v/>
      </c>
      <c r="J581" s="9" t="str">
        <f>IF('Unit Sales'!I589&lt;&gt;"",'Unit Sales'!I589,"")</f>
        <v/>
      </c>
      <c r="K581" s="295"/>
      <c r="L581" s="295"/>
      <c r="M581" s="293">
        <f t="shared" si="27"/>
        <v>0</v>
      </c>
      <c r="N581" s="293">
        <f>IFERROR(I581*'Monthly cashflow'!$C$29*1.23,)</f>
        <v>0</v>
      </c>
      <c r="O581" s="293">
        <f>IFERROR(I581*'Monthly cashflow'!$C$30*1.23,)</f>
        <v>0</v>
      </c>
      <c r="P581" s="293">
        <f t="shared" si="28"/>
        <v>0</v>
      </c>
      <c r="Q581" s="294" t="str">
        <f>'Unit Sales'!R589</f>
        <v/>
      </c>
      <c r="R581" s="294">
        <f>'Unit Sales'!N589</f>
        <v>0</v>
      </c>
    </row>
    <row r="582" spans="1:18" x14ac:dyDescent="0.3">
      <c r="A582" s="336" t="s">
        <v>1381</v>
      </c>
      <c r="B582" s="9">
        <f t="shared" si="29"/>
        <v>0</v>
      </c>
      <c r="C582" s="337" t="str">
        <f>IF('Unit Sales'!B590&lt;&gt;"",'Unit Sales'!B590,A582)</f>
        <v>581</v>
      </c>
      <c r="D582" s="9" t="str">
        <f>IF('Unit Sales'!D590&lt;&gt;"",'Unit Sales'!D590,"")</f>
        <v/>
      </c>
      <c r="E582" s="9" t="str">
        <f>IF('Unit Sales'!J590&lt;&gt;"",'Unit Sales'!J590,"")</f>
        <v/>
      </c>
      <c r="F582" s="9" t="str">
        <f>IF('Unit Sales'!G590&lt;&gt;"",'Unit Sales'!G590,"")</f>
        <v/>
      </c>
      <c r="G582" s="9" t="str">
        <f>IF('Unit Sales'!H590&lt;&gt;"",'Unit Sales'!H590,"")</f>
        <v/>
      </c>
      <c r="H582" s="9" t="str">
        <f>IF('Unit Sales'!C590&lt;&gt;"",'Unit Sales'!C590,"")</f>
        <v/>
      </c>
      <c r="I582" s="293" t="str">
        <f>IF('Unit Sales'!M590&lt;&gt;"",'Unit Sales'!M590,"")</f>
        <v/>
      </c>
      <c r="J582" s="9" t="str">
        <f>IF('Unit Sales'!I590&lt;&gt;"",'Unit Sales'!I590,"")</f>
        <v/>
      </c>
      <c r="K582" s="295"/>
      <c r="L582" s="295"/>
      <c r="M582" s="293">
        <f t="shared" si="27"/>
        <v>0</v>
      </c>
      <c r="N582" s="293">
        <f>IFERROR(I582*'Monthly cashflow'!$C$29*1.23,)</f>
        <v>0</v>
      </c>
      <c r="O582" s="293">
        <f>IFERROR(I582*'Monthly cashflow'!$C$30*1.23,)</f>
        <v>0</v>
      </c>
      <c r="P582" s="293">
        <f t="shared" si="28"/>
        <v>0</v>
      </c>
      <c r="Q582" s="294" t="str">
        <f>'Unit Sales'!R590</f>
        <v/>
      </c>
      <c r="R582" s="294">
        <f>'Unit Sales'!N590</f>
        <v>0</v>
      </c>
    </row>
    <row r="583" spans="1:18" x14ac:dyDescent="0.3">
      <c r="A583" s="336" t="s">
        <v>1382</v>
      </c>
      <c r="B583" s="9">
        <f t="shared" si="29"/>
        <v>0</v>
      </c>
      <c r="C583" s="337" t="str">
        <f>IF('Unit Sales'!B591&lt;&gt;"",'Unit Sales'!B591,A583)</f>
        <v>582</v>
      </c>
      <c r="D583" s="9" t="str">
        <f>IF('Unit Sales'!D591&lt;&gt;"",'Unit Sales'!D591,"")</f>
        <v/>
      </c>
      <c r="E583" s="9" t="str">
        <f>IF('Unit Sales'!J591&lt;&gt;"",'Unit Sales'!J591,"")</f>
        <v/>
      </c>
      <c r="F583" s="9" t="str">
        <f>IF('Unit Sales'!G591&lt;&gt;"",'Unit Sales'!G591,"")</f>
        <v/>
      </c>
      <c r="G583" s="9" t="str">
        <f>IF('Unit Sales'!H591&lt;&gt;"",'Unit Sales'!H591,"")</f>
        <v/>
      </c>
      <c r="H583" s="9" t="str">
        <f>IF('Unit Sales'!C591&lt;&gt;"",'Unit Sales'!C591,"")</f>
        <v/>
      </c>
      <c r="I583" s="293" t="str">
        <f>IF('Unit Sales'!M591&lt;&gt;"",'Unit Sales'!M591,"")</f>
        <v/>
      </c>
      <c r="J583" s="9" t="str">
        <f>IF('Unit Sales'!I591&lt;&gt;"",'Unit Sales'!I591,"")</f>
        <v/>
      </c>
      <c r="K583" s="295"/>
      <c r="L583" s="295"/>
      <c r="M583" s="293">
        <f t="shared" si="27"/>
        <v>0</v>
      </c>
      <c r="N583" s="293">
        <f>IFERROR(I583*'Monthly cashflow'!$C$29*1.23,)</f>
        <v>0</v>
      </c>
      <c r="O583" s="293">
        <f>IFERROR(I583*'Monthly cashflow'!$C$30*1.23,)</f>
        <v>0</v>
      </c>
      <c r="P583" s="293">
        <f t="shared" si="28"/>
        <v>0</v>
      </c>
      <c r="Q583" s="294" t="str">
        <f>'Unit Sales'!R591</f>
        <v/>
      </c>
      <c r="R583" s="294">
        <f>'Unit Sales'!N591</f>
        <v>0</v>
      </c>
    </row>
    <row r="584" spans="1:18" x14ac:dyDescent="0.3">
      <c r="A584" s="336" t="s">
        <v>1383</v>
      </c>
      <c r="B584" s="9">
        <f t="shared" si="29"/>
        <v>0</v>
      </c>
      <c r="C584" s="337" t="str">
        <f>IF('Unit Sales'!B592&lt;&gt;"",'Unit Sales'!B592,A584)</f>
        <v>583</v>
      </c>
      <c r="D584" s="9" t="str">
        <f>IF('Unit Sales'!D592&lt;&gt;"",'Unit Sales'!D592,"")</f>
        <v/>
      </c>
      <c r="E584" s="9" t="str">
        <f>IF('Unit Sales'!J592&lt;&gt;"",'Unit Sales'!J592,"")</f>
        <v/>
      </c>
      <c r="F584" s="9" t="str">
        <f>IF('Unit Sales'!G592&lt;&gt;"",'Unit Sales'!G592,"")</f>
        <v/>
      </c>
      <c r="G584" s="9" t="str">
        <f>IF('Unit Sales'!H592&lt;&gt;"",'Unit Sales'!H592,"")</f>
        <v/>
      </c>
      <c r="H584" s="9" t="str">
        <f>IF('Unit Sales'!C592&lt;&gt;"",'Unit Sales'!C592,"")</f>
        <v/>
      </c>
      <c r="I584" s="293" t="str">
        <f>IF('Unit Sales'!M592&lt;&gt;"",'Unit Sales'!M592,"")</f>
        <v/>
      </c>
      <c r="J584" s="9" t="str">
        <f>IF('Unit Sales'!I592&lt;&gt;"",'Unit Sales'!I592,"")</f>
        <v/>
      </c>
      <c r="K584" s="295"/>
      <c r="L584" s="295"/>
      <c r="M584" s="293">
        <f t="shared" si="27"/>
        <v>0</v>
      </c>
      <c r="N584" s="293">
        <f>IFERROR(I584*'Monthly cashflow'!$C$29*1.23,)</f>
        <v>0</v>
      </c>
      <c r="O584" s="293">
        <f>IFERROR(I584*'Monthly cashflow'!$C$30*1.23,)</f>
        <v>0</v>
      </c>
      <c r="P584" s="293">
        <f t="shared" si="28"/>
        <v>0</v>
      </c>
      <c r="Q584" s="294" t="str">
        <f>'Unit Sales'!R592</f>
        <v/>
      </c>
      <c r="R584" s="294">
        <f>'Unit Sales'!N592</f>
        <v>0</v>
      </c>
    </row>
    <row r="585" spans="1:18" x14ac:dyDescent="0.3">
      <c r="A585" s="336" t="s">
        <v>1384</v>
      </c>
      <c r="B585" s="9">
        <f t="shared" si="29"/>
        <v>0</v>
      </c>
      <c r="C585" s="337" t="str">
        <f>IF('Unit Sales'!B593&lt;&gt;"",'Unit Sales'!B593,A585)</f>
        <v>584</v>
      </c>
      <c r="D585" s="9" t="str">
        <f>IF('Unit Sales'!D593&lt;&gt;"",'Unit Sales'!D593,"")</f>
        <v/>
      </c>
      <c r="E585" s="9" t="str">
        <f>IF('Unit Sales'!J593&lt;&gt;"",'Unit Sales'!J593,"")</f>
        <v/>
      </c>
      <c r="F585" s="9" t="str">
        <f>IF('Unit Sales'!G593&lt;&gt;"",'Unit Sales'!G593,"")</f>
        <v/>
      </c>
      <c r="G585" s="9" t="str">
        <f>IF('Unit Sales'!H593&lt;&gt;"",'Unit Sales'!H593,"")</f>
        <v/>
      </c>
      <c r="H585" s="9" t="str">
        <f>IF('Unit Sales'!C593&lt;&gt;"",'Unit Sales'!C593,"")</f>
        <v/>
      </c>
      <c r="I585" s="293" t="str">
        <f>IF('Unit Sales'!M593&lt;&gt;"",'Unit Sales'!M593,"")</f>
        <v/>
      </c>
      <c r="J585" s="9" t="str">
        <f>IF('Unit Sales'!I593&lt;&gt;"",'Unit Sales'!I593,"")</f>
        <v/>
      </c>
      <c r="K585" s="295"/>
      <c r="L585" s="295"/>
      <c r="M585" s="293">
        <f t="shared" si="27"/>
        <v>0</v>
      </c>
      <c r="N585" s="293">
        <f>IFERROR(I585*'Monthly cashflow'!$C$29*1.23,)</f>
        <v>0</v>
      </c>
      <c r="O585" s="293">
        <f>IFERROR(I585*'Monthly cashflow'!$C$30*1.23,)</f>
        <v>0</v>
      </c>
      <c r="P585" s="293">
        <f t="shared" si="28"/>
        <v>0</v>
      </c>
      <c r="Q585" s="294" t="str">
        <f>'Unit Sales'!R593</f>
        <v/>
      </c>
      <c r="R585" s="294">
        <f>'Unit Sales'!N593</f>
        <v>0</v>
      </c>
    </row>
    <row r="586" spans="1:18" x14ac:dyDescent="0.3">
      <c r="A586" s="336" t="s">
        <v>1385</v>
      </c>
      <c r="B586" s="9">
        <f t="shared" si="29"/>
        <v>0</v>
      </c>
      <c r="C586" s="337" t="str">
        <f>IF('Unit Sales'!B594&lt;&gt;"",'Unit Sales'!B594,A586)</f>
        <v>585</v>
      </c>
      <c r="D586" s="9" t="str">
        <f>IF('Unit Sales'!D594&lt;&gt;"",'Unit Sales'!D594,"")</f>
        <v/>
      </c>
      <c r="E586" s="9" t="str">
        <f>IF('Unit Sales'!J594&lt;&gt;"",'Unit Sales'!J594,"")</f>
        <v/>
      </c>
      <c r="F586" s="9" t="str">
        <f>IF('Unit Sales'!G594&lt;&gt;"",'Unit Sales'!G594,"")</f>
        <v/>
      </c>
      <c r="G586" s="9" t="str">
        <f>IF('Unit Sales'!H594&lt;&gt;"",'Unit Sales'!H594,"")</f>
        <v/>
      </c>
      <c r="H586" s="9" t="str">
        <f>IF('Unit Sales'!C594&lt;&gt;"",'Unit Sales'!C594,"")</f>
        <v/>
      </c>
      <c r="I586" s="293" t="str">
        <f>IF('Unit Sales'!M594&lt;&gt;"",'Unit Sales'!M594,"")</f>
        <v/>
      </c>
      <c r="J586" s="9" t="str">
        <f>IF('Unit Sales'!I594&lt;&gt;"",'Unit Sales'!I594,"")</f>
        <v/>
      </c>
      <c r="K586" s="295"/>
      <c r="L586" s="295"/>
      <c r="M586" s="293">
        <f t="shared" si="27"/>
        <v>0</v>
      </c>
      <c r="N586" s="293">
        <f>IFERROR(I586*'Monthly cashflow'!$C$29*1.23,)</f>
        <v>0</v>
      </c>
      <c r="O586" s="293">
        <f>IFERROR(I586*'Monthly cashflow'!$C$30*1.23,)</f>
        <v>0</v>
      </c>
      <c r="P586" s="293">
        <f t="shared" si="28"/>
        <v>0</v>
      </c>
      <c r="Q586" s="294" t="str">
        <f>'Unit Sales'!R594</f>
        <v/>
      </c>
      <c r="R586" s="294">
        <f>'Unit Sales'!N594</f>
        <v>0</v>
      </c>
    </row>
    <row r="587" spans="1:18" x14ac:dyDescent="0.3">
      <c r="A587" s="336" t="s">
        <v>1386</v>
      </c>
      <c r="B587" s="9">
        <f t="shared" si="29"/>
        <v>0</v>
      </c>
      <c r="C587" s="337" t="str">
        <f>IF('Unit Sales'!B595&lt;&gt;"",'Unit Sales'!B595,A587)</f>
        <v>586</v>
      </c>
      <c r="D587" s="9" t="str">
        <f>IF('Unit Sales'!D595&lt;&gt;"",'Unit Sales'!D595,"")</f>
        <v/>
      </c>
      <c r="E587" s="9" t="str">
        <f>IF('Unit Sales'!J595&lt;&gt;"",'Unit Sales'!J595,"")</f>
        <v/>
      </c>
      <c r="F587" s="9" t="str">
        <f>IF('Unit Sales'!G595&lt;&gt;"",'Unit Sales'!G595,"")</f>
        <v/>
      </c>
      <c r="G587" s="9" t="str">
        <f>IF('Unit Sales'!H595&lt;&gt;"",'Unit Sales'!H595,"")</f>
        <v/>
      </c>
      <c r="H587" s="9" t="str">
        <f>IF('Unit Sales'!C595&lt;&gt;"",'Unit Sales'!C595,"")</f>
        <v/>
      </c>
      <c r="I587" s="293" t="str">
        <f>IF('Unit Sales'!M595&lt;&gt;"",'Unit Sales'!M595,"")</f>
        <v/>
      </c>
      <c r="J587" s="9" t="str">
        <f>IF('Unit Sales'!I595&lt;&gt;"",'Unit Sales'!I595,"")</f>
        <v/>
      </c>
      <c r="K587" s="295"/>
      <c r="L587" s="295"/>
      <c r="M587" s="293">
        <f t="shared" si="27"/>
        <v>0</v>
      </c>
      <c r="N587" s="293">
        <f>IFERROR(I587*'Monthly cashflow'!$C$29*1.23,)</f>
        <v>0</v>
      </c>
      <c r="O587" s="293">
        <f>IFERROR(I587*'Monthly cashflow'!$C$30*1.23,)</f>
        <v>0</v>
      </c>
      <c r="P587" s="293">
        <f t="shared" si="28"/>
        <v>0</v>
      </c>
      <c r="Q587" s="294" t="str">
        <f>'Unit Sales'!R595</f>
        <v/>
      </c>
      <c r="R587" s="294">
        <f>'Unit Sales'!N595</f>
        <v>0</v>
      </c>
    </row>
    <row r="588" spans="1:18" x14ac:dyDescent="0.3">
      <c r="A588" s="336" t="s">
        <v>1387</v>
      </c>
      <c r="B588" s="9">
        <f t="shared" si="29"/>
        <v>0</v>
      </c>
      <c r="C588" s="337" t="str">
        <f>IF('Unit Sales'!B596&lt;&gt;"",'Unit Sales'!B596,A588)</f>
        <v>587</v>
      </c>
      <c r="D588" s="9" t="str">
        <f>IF('Unit Sales'!D596&lt;&gt;"",'Unit Sales'!D596,"")</f>
        <v/>
      </c>
      <c r="E588" s="9" t="str">
        <f>IF('Unit Sales'!J596&lt;&gt;"",'Unit Sales'!J596,"")</f>
        <v/>
      </c>
      <c r="F588" s="9" t="str">
        <f>IF('Unit Sales'!G596&lt;&gt;"",'Unit Sales'!G596,"")</f>
        <v/>
      </c>
      <c r="G588" s="9" t="str">
        <f>IF('Unit Sales'!H596&lt;&gt;"",'Unit Sales'!H596,"")</f>
        <v/>
      </c>
      <c r="H588" s="9" t="str">
        <f>IF('Unit Sales'!C596&lt;&gt;"",'Unit Sales'!C596,"")</f>
        <v/>
      </c>
      <c r="I588" s="293" t="str">
        <f>IF('Unit Sales'!M596&lt;&gt;"",'Unit Sales'!M596,"")</f>
        <v/>
      </c>
      <c r="J588" s="9" t="str">
        <f>IF('Unit Sales'!I596&lt;&gt;"",'Unit Sales'!I596,"")</f>
        <v/>
      </c>
      <c r="K588" s="295"/>
      <c r="L588" s="295"/>
      <c r="M588" s="293">
        <f t="shared" si="27"/>
        <v>0</v>
      </c>
      <c r="N588" s="293">
        <f>IFERROR(I588*'Monthly cashflow'!$C$29*1.23,)</f>
        <v>0</v>
      </c>
      <c r="O588" s="293">
        <f>IFERROR(I588*'Monthly cashflow'!$C$30*1.23,)</f>
        <v>0</v>
      </c>
      <c r="P588" s="293">
        <f t="shared" si="28"/>
        <v>0</v>
      </c>
      <c r="Q588" s="294" t="str">
        <f>'Unit Sales'!R596</f>
        <v/>
      </c>
      <c r="R588" s="294">
        <f>'Unit Sales'!N596</f>
        <v>0</v>
      </c>
    </row>
    <row r="589" spans="1:18" x14ac:dyDescent="0.3">
      <c r="A589" s="336" t="s">
        <v>1388</v>
      </c>
      <c r="B589" s="9">
        <f t="shared" si="29"/>
        <v>0</v>
      </c>
      <c r="C589" s="337" t="str">
        <f>IF('Unit Sales'!B597&lt;&gt;"",'Unit Sales'!B597,A589)</f>
        <v>588</v>
      </c>
      <c r="D589" s="9" t="str">
        <f>IF('Unit Sales'!D597&lt;&gt;"",'Unit Sales'!D597,"")</f>
        <v/>
      </c>
      <c r="E589" s="9" t="str">
        <f>IF('Unit Sales'!J597&lt;&gt;"",'Unit Sales'!J597,"")</f>
        <v/>
      </c>
      <c r="F589" s="9" t="str">
        <f>IF('Unit Sales'!G597&lt;&gt;"",'Unit Sales'!G597,"")</f>
        <v/>
      </c>
      <c r="G589" s="9" t="str">
        <f>IF('Unit Sales'!H597&lt;&gt;"",'Unit Sales'!H597,"")</f>
        <v/>
      </c>
      <c r="H589" s="9" t="str">
        <f>IF('Unit Sales'!C597&lt;&gt;"",'Unit Sales'!C597,"")</f>
        <v/>
      </c>
      <c r="I589" s="293" t="str">
        <f>IF('Unit Sales'!M597&lt;&gt;"",'Unit Sales'!M597,"")</f>
        <v/>
      </c>
      <c r="J589" s="9" t="str">
        <f>IF('Unit Sales'!I597&lt;&gt;"",'Unit Sales'!I597,"")</f>
        <v/>
      </c>
      <c r="K589" s="295"/>
      <c r="L589" s="295"/>
      <c r="M589" s="293">
        <f t="shared" si="27"/>
        <v>0</v>
      </c>
      <c r="N589" s="293">
        <f>IFERROR(I589*'Monthly cashflow'!$C$29*1.23,)</f>
        <v>0</v>
      </c>
      <c r="O589" s="293">
        <f>IFERROR(I589*'Monthly cashflow'!$C$30*1.23,)</f>
        <v>0</v>
      </c>
      <c r="P589" s="293">
        <f t="shared" si="28"/>
        <v>0</v>
      </c>
      <c r="Q589" s="294" t="str">
        <f>'Unit Sales'!R597</f>
        <v/>
      </c>
      <c r="R589" s="294">
        <f>'Unit Sales'!N597</f>
        <v>0</v>
      </c>
    </row>
    <row r="590" spans="1:18" x14ac:dyDescent="0.3">
      <c r="A590" s="336" t="s">
        <v>1389</v>
      </c>
      <c r="B590" s="9">
        <f t="shared" si="29"/>
        <v>0</v>
      </c>
      <c r="C590" s="337" t="str">
        <f>IF('Unit Sales'!B598&lt;&gt;"",'Unit Sales'!B598,A590)</f>
        <v>589</v>
      </c>
      <c r="D590" s="9" t="str">
        <f>IF('Unit Sales'!D598&lt;&gt;"",'Unit Sales'!D598,"")</f>
        <v/>
      </c>
      <c r="E590" s="9" t="str">
        <f>IF('Unit Sales'!J598&lt;&gt;"",'Unit Sales'!J598,"")</f>
        <v/>
      </c>
      <c r="F590" s="9" t="str">
        <f>IF('Unit Sales'!G598&lt;&gt;"",'Unit Sales'!G598,"")</f>
        <v/>
      </c>
      <c r="G590" s="9" t="str">
        <f>IF('Unit Sales'!H598&lt;&gt;"",'Unit Sales'!H598,"")</f>
        <v/>
      </c>
      <c r="H590" s="9" t="str">
        <f>IF('Unit Sales'!C598&lt;&gt;"",'Unit Sales'!C598,"")</f>
        <v/>
      </c>
      <c r="I590" s="293" t="str">
        <f>IF('Unit Sales'!M598&lt;&gt;"",'Unit Sales'!M598,"")</f>
        <v/>
      </c>
      <c r="J590" s="9" t="str">
        <f>IF('Unit Sales'!I598&lt;&gt;"",'Unit Sales'!I598,"")</f>
        <v/>
      </c>
      <c r="K590" s="295"/>
      <c r="L590" s="295"/>
      <c r="M590" s="293">
        <f t="shared" si="27"/>
        <v>0</v>
      </c>
      <c r="N590" s="293">
        <f>IFERROR(I590*'Monthly cashflow'!$C$29*1.23,)</f>
        <v>0</v>
      </c>
      <c r="O590" s="293">
        <f>IFERROR(I590*'Monthly cashflow'!$C$30*1.23,)</f>
        <v>0</v>
      </c>
      <c r="P590" s="293">
        <f t="shared" si="28"/>
        <v>0</v>
      </c>
      <c r="Q590" s="294" t="str">
        <f>'Unit Sales'!R598</f>
        <v/>
      </c>
      <c r="R590" s="294">
        <f>'Unit Sales'!N598</f>
        <v>0</v>
      </c>
    </row>
    <row r="591" spans="1:18" x14ac:dyDescent="0.3">
      <c r="A591" s="336" t="s">
        <v>1390</v>
      </c>
      <c r="B591" s="9">
        <f t="shared" si="29"/>
        <v>0</v>
      </c>
      <c r="C591" s="337" t="str">
        <f>IF('Unit Sales'!B599&lt;&gt;"",'Unit Sales'!B599,A591)</f>
        <v>590</v>
      </c>
      <c r="D591" s="9" t="str">
        <f>IF('Unit Sales'!D599&lt;&gt;"",'Unit Sales'!D599,"")</f>
        <v/>
      </c>
      <c r="E591" s="9" t="str">
        <f>IF('Unit Sales'!J599&lt;&gt;"",'Unit Sales'!J599,"")</f>
        <v/>
      </c>
      <c r="F591" s="9" t="str">
        <f>IF('Unit Sales'!G599&lt;&gt;"",'Unit Sales'!G599,"")</f>
        <v/>
      </c>
      <c r="G591" s="9" t="str">
        <f>IF('Unit Sales'!H599&lt;&gt;"",'Unit Sales'!H599,"")</f>
        <v/>
      </c>
      <c r="H591" s="9" t="str">
        <f>IF('Unit Sales'!C599&lt;&gt;"",'Unit Sales'!C599,"")</f>
        <v/>
      </c>
      <c r="I591" s="293" t="str">
        <f>IF('Unit Sales'!M599&lt;&gt;"",'Unit Sales'!M599,"")</f>
        <v/>
      </c>
      <c r="J591" s="9" t="str">
        <f>IF('Unit Sales'!I599&lt;&gt;"",'Unit Sales'!I599,"")</f>
        <v/>
      </c>
      <c r="K591" s="295"/>
      <c r="L591" s="295"/>
      <c r="M591" s="293">
        <f t="shared" si="27"/>
        <v>0</v>
      </c>
      <c r="N591" s="293">
        <f>IFERROR(I591*'Monthly cashflow'!$C$29*1.23,)</f>
        <v>0</v>
      </c>
      <c r="O591" s="293">
        <f>IFERROR(I591*'Monthly cashflow'!$C$30*1.23,)</f>
        <v>0</v>
      </c>
      <c r="P591" s="293">
        <f t="shared" si="28"/>
        <v>0</v>
      </c>
      <c r="Q591" s="294" t="str">
        <f>'Unit Sales'!R599</f>
        <v/>
      </c>
      <c r="R591" s="294">
        <f>'Unit Sales'!N599</f>
        <v>0</v>
      </c>
    </row>
    <row r="592" spans="1:18" x14ac:dyDescent="0.3">
      <c r="A592" s="336" t="s">
        <v>1391</v>
      </c>
      <c r="B592" s="9">
        <f t="shared" si="29"/>
        <v>0</v>
      </c>
      <c r="C592" s="337" t="str">
        <f>IF('Unit Sales'!B600&lt;&gt;"",'Unit Sales'!B600,A592)</f>
        <v>591</v>
      </c>
      <c r="D592" s="9" t="str">
        <f>IF('Unit Sales'!D600&lt;&gt;"",'Unit Sales'!D600,"")</f>
        <v/>
      </c>
      <c r="E592" s="9" t="str">
        <f>IF('Unit Sales'!J600&lt;&gt;"",'Unit Sales'!J600,"")</f>
        <v/>
      </c>
      <c r="F592" s="9" t="str">
        <f>IF('Unit Sales'!G600&lt;&gt;"",'Unit Sales'!G600,"")</f>
        <v/>
      </c>
      <c r="G592" s="9" t="str">
        <f>IF('Unit Sales'!H600&lt;&gt;"",'Unit Sales'!H600,"")</f>
        <v/>
      </c>
      <c r="H592" s="9" t="str">
        <f>IF('Unit Sales'!C600&lt;&gt;"",'Unit Sales'!C600,"")</f>
        <v/>
      </c>
      <c r="I592" s="293" t="str">
        <f>IF('Unit Sales'!M600&lt;&gt;"",'Unit Sales'!M600,"")</f>
        <v/>
      </c>
      <c r="J592" s="9" t="str">
        <f>IF('Unit Sales'!I600&lt;&gt;"",'Unit Sales'!I600,"")</f>
        <v/>
      </c>
      <c r="K592" s="295"/>
      <c r="L592" s="295"/>
      <c r="M592" s="293">
        <f t="shared" si="27"/>
        <v>0</v>
      </c>
      <c r="N592" s="293">
        <f>IFERROR(I592*'Monthly cashflow'!$C$29*1.23,)</f>
        <v>0</v>
      </c>
      <c r="O592" s="293">
        <f>IFERROR(I592*'Monthly cashflow'!$C$30*1.23,)</f>
        <v>0</v>
      </c>
      <c r="P592" s="293">
        <f t="shared" si="28"/>
        <v>0</v>
      </c>
      <c r="Q592" s="294" t="str">
        <f>'Unit Sales'!R600</f>
        <v/>
      </c>
      <c r="R592" s="294">
        <f>'Unit Sales'!N600</f>
        <v>0</v>
      </c>
    </row>
    <row r="593" spans="1:18" x14ac:dyDescent="0.3">
      <c r="A593" s="336" t="s">
        <v>1392</v>
      </c>
      <c r="B593" s="9">
        <f t="shared" si="29"/>
        <v>0</v>
      </c>
      <c r="C593" s="337" t="str">
        <f>IF('Unit Sales'!B601&lt;&gt;"",'Unit Sales'!B601,A593)</f>
        <v>592</v>
      </c>
      <c r="D593" s="9" t="str">
        <f>IF('Unit Sales'!D601&lt;&gt;"",'Unit Sales'!D601,"")</f>
        <v/>
      </c>
      <c r="E593" s="9" t="str">
        <f>IF('Unit Sales'!J601&lt;&gt;"",'Unit Sales'!J601,"")</f>
        <v/>
      </c>
      <c r="F593" s="9" t="str">
        <f>IF('Unit Sales'!G601&lt;&gt;"",'Unit Sales'!G601,"")</f>
        <v/>
      </c>
      <c r="G593" s="9" t="str">
        <f>IF('Unit Sales'!H601&lt;&gt;"",'Unit Sales'!H601,"")</f>
        <v/>
      </c>
      <c r="H593" s="9" t="str">
        <f>IF('Unit Sales'!C601&lt;&gt;"",'Unit Sales'!C601,"")</f>
        <v/>
      </c>
      <c r="I593" s="293" t="str">
        <f>IF('Unit Sales'!M601&lt;&gt;"",'Unit Sales'!M601,"")</f>
        <v/>
      </c>
      <c r="J593" s="9" t="str">
        <f>IF('Unit Sales'!I601&lt;&gt;"",'Unit Sales'!I601,"")</f>
        <v/>
      </c>
      <c r="K593" s="295"/>
      <c r="L593" s="295"/>
      <c r="M593" s="293">
        <f t="shared" si="27"/>
        <v>0</v>
      </c>
      <c r="N593" s="293">
        <f>IFERROR(I593*'Monthly cashflow'!$C$29*1.23,)</f>
        <v>0</v>
      </c>
      <c r="O593" s="293">
        <f>IFERROR(I593*'Monthly cashflow'!$C$30*1.23,)</f>
        <v>0</v>
      </c>
      <c r="P593" s="293">
        <f t="shared" si="28"/>
        <v>0</v>
      </c>
      <c r="Q593" s="294" t="str">
        <f>'Unit Sales'!R601</f>
        <v/>
      </c>
      <c r="R593" s="294">
        <f>'Unit Sales'!N601</f>
        <v>0</v>
      </c>
    </row>
    <row r="594" spans="1:18" x14ac:dyDescent="0.3">
      <c r="A594" s="336" t="s">
        <v>1393</v>
      </c>
      <c r="B594" s="9">
        <f t="shared" si="29"/>
        <v>0</v>
      </c>
      <c r="C594" s="337" t="str">
        <f>IF('Unit Sales'!B602&lt;&gt;"",'Unit Sales'!B602,A594)</f>
        <v>593</v>
      </c>
      <c r="D594" s="9" t="str">
        <f>IF('Unit Sales'!D602&lt;&gt;"",'Unit Sales'!D602,"")</f>
        <v/>
      </c>
      <c r="E594" s="9" t="str">
        <f>IF('Unit Sales'!J602&lt;&gt;"",'Unit Sales'!J602,"")</f>
        <v/>
      </c>
      <c r="F594" s="9" t="str">
        <f>IF('Unit Sales'!G602&lt;&gt;"",'Unit Sales'!G602,"")</f>
        <v/>
      </c>
      <c r="G594" s="9" t="str">
        <f>IF('Unit Sales'!H602&lt;&gt;"",'Unit Sales'!H602,"")</f>
        <v/>
      </c>
      <c r="H594" s="9" t="str">
        <f>IF('Unit Sales'!C602&lt;&gt;"",'Unit Sales'!C602,"")</f>
        <v/>
      </c>
      <c r="I594" s="293" t="str">
        <f>IF('Unit Sales'!M602&lt;&gt;"",'Unit Sales'!M602,"")</f>
        <v/>
      </c>
      <c r="J594" s="9" t="str">
        <f>IF('Unit Sales'!I602&lt;&gt;"",'Unit Sales'!I602,"")</f>
        <v/>
      </c>
      <c r="K594" s="295"/>
      <c r="L594" s="295"/>
      <c r="M594" s="293">
        <f t="shared" si="27"/>
        <v>0</v>
      </c>
      <c r="N594" s="293">
        <f>IFERROR(I594*'Monthly cashflow'!$C$29*1.23,)</f>
        <v>0</v>
      </c>
      <c r="O594" s="293">
        <f>IFERROR(I594*'Monthly cashflow'!$C$30*1.23,)</f>
        <v>0</v>
      </c>
      <c r="P594" s="293">
        <f t="shared" si="28"/>
        <v>0</v>
      </c>
      <c r="Q594" s="294" t="str">
        <f>'Unit Sales'!R602</f>
        <v/>
      </c>
      <c r="R594" s="294">
        <f>'Unit Sales'!N602</f>
        <v>0</v>
      </c>
    </row>
    <row r="595" spans="1:18" x14ac:dyDescent="0.3">
      <c r="A595" s="336" t="s">
        <v>1394</v>
      </c>
      <c r="B595" s="9">
        <f t="shared" si="29"/>
        <v>0</v>
      </c>
      <c r="C595" s="337" t="str">
        <f>IF('Unit Sales'!B603&lt;&gt;"",'Unit Sales'!B603,A595)</f>
        <v>594</v>
      </c>
      <c r="D595" s="9" t="str">
        <f>IF('Unit Sales'!D603&lt;&gt;"",'Unit Sales'!D603,"")</f>
        <v/>
      </c>
      <c r="E595" s="9" t="str">
        <f>IF('Unit Sales'!J603&lt;&gt;"",'Unit Sales'!J603,"")</f>
        <v/>
      </c>
      <c r="F595" s="9" t="str">
        <f>IF('Unit Sales'!G603&lt;&gt;"",'Unit Sales'!G603,"")</f>
        <v/>
      </c>
      <c r="G595" s="9" t="str">
        <f>IF('Unit Sales'!H603&lt;&gt;"",'Unit Sales'!H603,"")</f>
        <v/>
      </c>
      <c r="H595" s="9" t="str">
        <f>IF('Unit Sales'!C603&lt;&gt;"",'Unit Sales'!C603,"")</f>
        <v/>
      </c>
      <c r="I595" s="293" t="str">
        <f>IF('Unit Sales'!M603&lt;&gt;"",'Unit Sales'!M603,"")</f>
        <v/>
      </c>
      <c r="J595" s="9" t="str">
        <f>IF('Unit Sales'!I603&lt;&gt;"",'Unit Sales'!I603,"")</f>
        <v/>
      </c>
      <c r="K595" s="295"/>
      <c r="L595" s="295"/>
      <c r="M595" s="293">
        <f t="shared" si="27"/>
        <v>0</v>
      </c>
      <c r="N595" s="293">
        <f>IFERROR(I595*'Monthly cashflow'!$C$29*1.23,)</f>
        <v>0</v>
      </c>
      <c r="O595" s="293">
        <f>IFERROR(I595*'Monthly cashflow'!$C$30*1.23,)</f>
        <v>0</v>
      </c>
      <c r="P595" s="293">
        <f t="shared" si="28"/>
        <v>0</v>
      </c>
      <c r="Q595" s="294" t="str">
        <f>'Unit Sales'!R603</f>
        <v/>
      </c>
      <c r="R595" s="294">
        <f>'Unit Sales'!N603</f>
        <v>0</v>
      </c>
    </row>
    <row r="596" spans="1:18" x14ac:dyDescent="0.3">
      <c r="A596" s="336" t="s">
        <v>1395</v>
      </c>
      <c r="B596" s="9">
        <f t="shared" si="29"/>
        <v>0</v>
      </c>
      <c r="C596" s="337" t="str">
        <f>IF('Unit Sales'!B604&lt;&gt;"",'Unit Sales'!B604,A596)</f>
        <v>595</v>
      </c>
      <c r="D596" s="9" t="str">
        <f>IF('Unit Sales'!D604&lt;&gt;"",'Unit Sales'!D604,"")</f>
        <v/>
      </c>
      <c r="E596" s="9" t="str">
        <f>IF('Unit Sales'!J604&lt;&gt;"",'Unit Sales'!J604,"")</f>
        <v/>
      </c>
      <c r="F596" s="9" t="str">
        <f>IF('Unit Sales'!G604&lt;&gt;"",'Unit Sales'!G604,"")</f>
        <v/>
      </c>
      <c r="G596" s="9" t="str">
        <f>IF('Unit Sales'!H604&lt;&gt;"",'Unit Sales'!H604,"")</f>
        <v/>
      </c>
      <c r="H596" s="9" t="str">
        <f>IF('Unit Sales'!C604&lt;&gt;"",'Unit Sales'!C604,"")</f>
        <v/>
      </c>
      <c r="I596" s="293" t="str">
        <f>IF('Unit Sales'!M604&lt;&gt;"",'Unit Sales'!M604,"")</f>
        <v/>
      </c>
      <c r="J596" s="9" t="str">
        <f>IF('Unit Sales'!I604&lt;&gt;"",'Unit Sales'!I604,"")</f>
        <v/>
      </c>
      <c r="K596" s="295"/>
      <c r="L596" s="295"/>
      <c r="M596" s="293">
        <f t="shared" si="27"/>
        <v>0</v>
      </c>
      <c r="N596" s="293">
        <f>IFERROR(I596*'Monthly cashflow'!$C$29*1.23,)</f>
        <v>0</v>
      </c>
      <c r="O596" s="293">
        <f>IFERROR(I596*'Monthly cashflow'!$C$30*1.23,)</f>
        <v>0</v>
      </c>
      <c r="P596" s="293">
        <f t="shared" si="28"/>
        <v>0</v>
      </c>
      <c r="Q596" s="294" t="str">
        <f>'Unit Sales'!R604</f>
        <v/>
      </c>
      <c r="R596" s="294">
        <f>'Unit Sales'!N604</f>
        <v>0</v>
      </c>
    </row>
    <row r="597" spans="1:18" x14ac:dyDescent="0.3">
      <c r="A597" s="336" t="s">
        <v>1396</v>
      </c>
      <c r="B597" s="9">
        <f t="shared" si="29"/>
        <v>0</v>
      </c>
      <c r="C597" s="337" t="str">
        <f>IF('Unit Sales'!B605&lt;&gt;"",'Unit Sales'!B605,A597)</f>
        <v>596</v>
      </c>
      <c r="D597" s="9" t="str">
        <f>IF('Unit Sales'!D605&lt;&gt;"",'Unit Sales'!D605,"")</f>
        <v/>
      </c>
      <c r="E597" s="9" t="str">
        <f>IF('Unit Sales'!J605&lt;&gt;"",'Unit Sales'!J605,"")</f>
        <v/>
      </c>
      <c r="F597" s="9" t="str">
        <f>IF('Unit Sales'!G605&lt;&gt;"",'Unit Sales'!G605,"")</f>
        <v/>
      </c>
      <c r="G597" s="9" t="str">
        <f>IF('Unit Sales'!H605&lt;&gt;"",'Unit Sales'!H605,"")</f>
        <v/>
      </c>
      <c r="H597" s="9" t="str">
        <f>IF('Unit Sales'!C605&lt;&gt;"",'Unit Sales'!C605,"")</f>
        <v/>
      </c>
      <c r="I597" s="293" t="str">
        <f>IF('Unit Sales'!M605&lt;&gt;"",'Unit Sales'!M605,"")</f>
        <v/>
      </c>
      <c r="J597" s="9" t="str">
        <f>IF('Unit Sales'!I605&lt;&gt;"",'Unit Sales'!I605,"")</f>
        <v/>
      </c>
      <c r="K597" s="295"/>
      <c r="L597" s="295"/>
      <c r="M597" s="293">
        <f t="shared" si="27"/>
        <v>0</v>
      </c>
      <c r="N597" s="293">
        <f>IFERROR(I597*'Monthly cashflow'!$C$29*1.23,)</f>
        <v>0</v>
      </c>
      <c r="O597" s="293">
        <f>IFERROR(I597*'Monthly cashflow'!$C$30*1.23,)</f>
        <v>0</v>
      </c>
      <c r="P597" s="293">
        <f t="shared" si="28"/>
        <v>0</v>
      </c>
      <c r="Q597" s="294" t="str">
        <f>'Unit Sales'!R605</f>
        <v/>
      </c>
      <c r="R597" s="294">
        <f>'Unit Sales'!N605</f>
        <v>0</v>
      </c>
    </row>
    <row r="598" spans="1:18" x14ac:dyDescent="0.3">
      <c r="A598" s="336" t="s">
        <v>1397</v>
      </c>
      <c r="B598" s="9">
        <f t="shared" si="29"/>
        <v>0</v>
      </c>
      <c r="C598" s="337" t="str">
        <f>IF('Unit Sales'!B606&lt;&gt;"",'Unit Sales'!B606,A598)</f>
        <v>597</v>
      </c>
      <c r="D598" s="9" t="str">
        <f>IF('Unit Sales'!D606&lt;&gt;"",'Unit Sales'!D606,"")</f>
        <v/>
      </c>
      <c r="E598" s="9" t="str">
        <f>IF('Unit Sales'!J606&lt;&gt;"",'Unit Sales'!J606,"")</f>
        <v/>
      </c>
      <c r="F598" s="9" t="str">
        <f>IF('Unit Sales'!G606&lt;&gt;"",'Unit Sales'!G606,"")</f>
        <v/>
      </c>
      <c r="G598" s="9" t="str">
        <f>IF('Unit Sales'!H606&lt;&gt;"",'Unit Sales'!H606,"")</f>
        <v/>
      </c>
      <c r="H598" s="9" t="str">
        <f>IF('Unit Sales'!C606&lt;&gt;"",'Unit Sales'!C606,"")</f>
        <v/>
      </c>
      <c r="I598" s="293" t="str">
        <f>IF('Unit Sales'!M606&lt;&gt;"",'Unit Sales'!M606,"")</f>
        <v/>
      </c>
      <c r="J598" s="9" t="str">
        <f>IF('Unit Sales'!I606&lt;&gt;"",'Unit Sales'!I606,"")</f>
        <v/>
      </c>
      <c r="K598" s="295"/>
      <c r="L598" s="295"/>
      <c r="M598" s="293">
        <f t="shared" si="27"/>
        <v>0</v>
      </c>
      <c r="N598" s="293">
        <f>IFERROR(I598*'Monthly cashflow'!$C$29*1.23,)</f>
        <v>0</v>
      </c>
      <c r="O598" s="293">
        <f>IFERROR(I598*'Monthly cashflow'!$C$30*1.23,)</f>
        <v>0</v>
      </c>
      <c r="P598" s="293">
        <f t="shared" si="28"/>
        <v>0</v>
      </c>
      <c r="Q598" s="294" t="str">
        <f>'Unit Sales'!R606</f>
        <v/>
      </c>
      <c r="R598" s="294">
        <f>'Unit Sales'!N606</f>
        <v>0</v>
      </c>
    </row>
    <row r="599" spans="1:18" x14ac:dyDescent="0.3">
      <c r="A599" s="336" t="s">
        <v>1398</v>
      </c>
      <c r="B599" s="9">
        <f t="shared" si="29"/>
        <v>0</v>
      </c>
      <c r="C599" s="337" t="str">
        <f>IF('Unit Sales'!B607&lt;&gt;"",'Unit Sales'!B607,A599)</f>
        <v>598</v>
      </c>
      <c r="D599" s="9" t="str">
        <f>IF('Unit Sales'!D607&lt;&gt;"",'Unit Sales'!D607,"")</f>
        <v/>
      </c>
      <c r="E599" s="9" t="str">
        <f>IF('Unit Sales'!J607&lt;&gt;"",'Unit Sales'!J607,"")</f>
        <v/>
      </c>
      <c r="F599" s="9" t="str">
        <f>IF('Unit Sales'!G607&lt;&gt;"",'Unit Sales'!G607,"")</f>
        <v/>
      </c>
      <c r="G599" s="9" t="str">
        <f>IF('Unit Sales'!H607&lt;&gt;"",'Unit Sales'!H607,"")</f>
        <v/>
      </c>
      <c r="H599" s="9" t="str">
        <f>IF('Unit Sales'!C607&lt;&gt;"",'Unit Sales'!C607,"")</f>
        <v/>
      </c>
      <c r="I599" s="293" t="str">
        <f>IF('Unit Sales'!M607&lt;&gt;"",'Unit Sales'!M607,"")</f>
        <v/>
      </c>
      <c r="J599" s="9" t="str">
        <f>IF('Unit Sales'!I607&lt;&gt;"",'Unit Sales'!I607,"")</f>
        <v/>
      </c>
      <c r="K599" s="295"/>
      <c r="L599" s="295"/>
      <c r="M599" s="293">
        <f t="shared" si="27"/>
        <v>0</v>
      </c>
      <c r="N599" s="293">
        <f>IFERROR(I599*'Monthly cashflow'!$C$29*1.23,)</f>
        <v>0</v>
      </c>
      <c r="O599" s="293">
        <f>IFERROR(I599*'Monthly cashflow'!$C$30*1.23,)</f>
        <v>0</v>
      </c>
      <c r="P599" s="293">
        <f t="shared" si="28"/>
        <v>0</v>
      </c>
      <c r="Q599" s="294" t="str">
        <f>'Unit Sales'!R607</f>
        <v/>
      </c>
      <c r="R599" s="294">
        <f>'Unit Sales'!N607</f>
        <v>0</v>
      </c>
    </row>
    <row r="600" spans="1:18" x14ac:dyDescent="0.3">
      <c r="A600" s="336" t="s">
        <v>1399</v>
      </c>
      <c r="B600" s="9">
        <f t="shared" si="29"/>
        <v>0</v>
      </c>
      <c r="C600" s="337" t="str">
        <f>IF('Unit Sales'!B608&lt;&gt;"",'Unit Sales'!B608,A600)</f>
        <v>599</v>
      </c>
      <c r="D600" s="9" t="str">
        <f>IF('Unit Sales'!D608&lt;&gt;"",'Unit Sales'!D608,"")</f>
        <v/>
      </c>
      <c r="E600" s="9" t="str">
        <f>IF('Unit Sales'!J608&lt;&gt;"",'Unit Sales'!J608,"")</f>
        <v/>
      </c>
      <c r="F600" s="9" t="str">
        <f>IF('Unit Sales'!G608&lt;&gt;"",'Unit Sales'!G608,"")</f>
        <v/>
      </c>
      <c r="G600" s="9" t="str">
        <f>IF('Unit Sales'!H608&lt;&gt;"",'Unit Sales'!H608,"")</f>
        <v/>
      </c>
      <c r="H600" s="9" t="str">
        <f>IF('Unit Sales'!C608&lt;&gt;"",'Unit Sales'!C608,"")</f>
        <v/>
      </c>
      <c r="I600" s="293" t="str">
        <f>IF('Unit Sales'!M608&lt;&gt;"",'Unit Sales'!M608,"")</f>
        <v/>
      </c>
      <c r="J600" s="9" t="str">
        <f>IF('Unit Sales'!I608&lt;&gt;"",'Unit Sales'!I608,"")</f>
        <v/>
      </c>
      <c r="K600" s="295"/>
      <c r="L600" s="295"/>
      <c r="M600" s="293">
        <f t="shared" si="27"/>
        <v>0</v>
      </c>
      <c r="N600" s="293">
        <f>IFERROR(I600*'Monthly cashflow'!$C$29*1.23,)</f>
        <v>0</v>
      </c>
      <c r="O600" s="293">
        <f>IFERROR(I600*'Monthly cashflow'!$C$30*1.23,)</f>
        <v>0</v>
      </c>
      <c r="P600" s="293">
        <f t="shared" si="28"/>
        <v>0</v>
      </c>
      <c r="Q600" s="294" t="str">
        <f>'Unit Sales'!R608</f>
        <v/>
      </c>
      <c r="R600" s="294">
        <f>'Unit Sales'!N608</f>
        <v>0</v>
      </c>
    </row>
    <row r="601" spans="1:18" x14ac:dyDescent="0.3">
      <c r="A601" s="336" t="s">
        <v>1400</v>
      </c>
      <c r="B601" s="9">
        <f t="shared" si="29"/>
        <v>0</v>
      </c>
      <c r="C601" s="337" t="str">
        <f>IF('Unit Sales'!B609&lt;&gt;"",'Unit Sales'!B609,A601)</f>
        <v>600</v>
      </c>
      <c r="D601" s="9" t="str">
        <f>IF('Unit Sales'!D609&lt;&gt;"",'Unit Sales'!D609,"")</f>
        <v/>
      </c>
      <c r="E601" s="9" t="str">
        <f>IF('Unit Sales'!J609&lt;&gt;"",'Unit Sales'!J609,"")</f>
        <v/>
      </c>
      <c r="F601" s="9" t="str">
        <f>IF('Unit Sales'!G609&lt;&gt;"",'Unit Sales'!G609,"")</f>
        <v/>
      </c>
      <c r="G601" s="9" t="str">
        <f>IF('Unit Sales'!H609&lt;&gt;"",'Unit Sales'!H609,"")</f>
        <v/>
      </c>
      <c r="H601" s="9" t="str">
        <f>IF('Unit Sales'!C609&lt;&gt;"",'Unit Sales'!C609,"")</f>
        <v/>
      </c>
      <c r="I601" s="293" t="str">
        <f>IF('Unit Sales'!M609&lt;&gt;"",'Unit Sales'!M609,"")</f>
        <v/>
      </c>
      <c r="J601" s="9" t="str">
        <f>IF('Unit Sales'!I609&lt;&gt;"",'Unit Sales'!I609,"")</f>
        <v/>
      </c>
      <c r="K601" s="295"/>
      <c r="L601" s="295"/>
      <c r="M601" s="293">
        <f t="shared" si="27"/>
        <v>0</v>
      </c>
      <c r="N601" s="293">
        <f>IFERROR(I601*'Monthly cashflow'!$C$29*1.23,)</f>
        <v>0</v>
      </c>
      <c r="O601" s="293">
        <f>IFERROR(I601*'Monthly cashflow'!$C$30*1.23,)</f>
        <v>0</v>
      </c>
      <c r="P601" s="293">
        <f t="shared" si="28"/>
        <v>0</v>
      </c>
      <c r="Q601" s="294" t="str">
        <f>'Unit Sales'!R609</f>
        <v/>
      </c>
      <c r="R601" s="294">
        <f>'Unit Sales'!N609</f>
        <v>0</v>
      </c>
    </row>
    <row r="602" spans="1:18" x14ac:dyDescent="0.3">
      <c r="A602" s="336" t="s">
        <v>1401</v>
      </c>
      <c r="B602" s="9">
        <f t="shared" si="29"/>
        <v>0</v>
      </c>
      <c r="C602" s="337" t="str">
        <f>IF('Unit Sales'!B610&lt;&gt;"",'Unit Sales'!B610,A602)</f>
        <v>601</v>
      </c>
      <c r="D602" s="9" t="str">
        <f>IF('Unit Sales'!D610&lt;&gt;"",'Unit Sales'!D610,"")</f>
        <v/>
      </c>
      <c r="E602" s="9" t="str">
        <f>IF('Unit Sales'!J610&lt;&gt;"",'Unit Sales'!J610,"")</f>
        <v/>
      </c>
      <c r="F602" s="9" t="str">
        <f>IF('Unit Sales'!G610&lt;&gt;"",'Unit Sales'!G610,"")</f>
        <v/>
      </c>
      <c r="G602" s="9" t="str">
        <f>IF('Unit Sales'!H610&lt;&gt;"",'Unit Sales'!H610,"")</f>
        <v/>
      </c>
      <c r="H602" s="9" t="str">
        <f>IF('Unit Sales'!C610&lt;&gt;"",'Unit Sales'!C610,"")</f>
        <v/>
      </c>
      <c r="I602" s="293" t="str">
        <f>IF('Unit Sales'!M610&lt;&gt;"",'Unit Sales'!M610,"")</f>
        <v/>
      </c>
      <c r="J602" s="9" t="str">
        <f>IF('Unit Sales'!I610&lt;&gt;"",'Unit Sales'!I610,"")</f>
        <v/>
      </c>
      <c r="K602" s="295"/>
      <c r="L602" s="295"/>
      <c r="M602" s="293">
        <f t="shared" si="27"/>
        <v>0</v>
      </c>
      <c r="N602" s="293">
        <f>IFERROR(I602*'Monthly cashflow'!$C$29*1.23,)</f>
        <v>0</v>
      </c>
      <c r="O602" s="293">
        <f>IFERROR(I602*'Monthly cashflow'!$C$30*1.23,)</f>
        <v>0</v>
      </c>
      <c r="P602" s="293">
        <f t="shared" si="28"/>
        <v>0</v>
      </c>
      <c r="Q602" s="294" t="str">
        <f>'Unit Sales'!R610</f>
        <v/>
      </c>
      <c r="R602" s="294">
        <f>'Unit Sales'!N610</f>
        <v>0</v>
      </c>
    </row>
    <row r="603" spans="1:18" x14ac:dyDescent="0.3">
      <c r="A603" s="336" t="s">
        <v>1402</v>
      </c>
      <c r="B603" s="9">
        <f t="shared" si="29"/>
        <v>0</v>
      </c>
      <c r="C603" s="337" t="str">
        <f>IF('Unit Sales'!B611&lt;&gt;"",'Unit Sales'!B611,A603)</f>
        <v>602</v>
      </c>
      <c r="D603" s="9" t="str">
        <f>IF('Unit Sales'!D611&lt;&gt;"",'Unit Sales'!D611,"")</f>
        <v/>
      </c>
      <c r="E603" s="9" t="str">
        <f>IF('Unit Sales'!J611&lt;&gt;"",'Unit Sales'!J611,"")</f>
        <v/>
      </c>
      <c r="F603" s="9" t="str">
        <f>IF('Unit Sales'!G611&lt;&gt;"",'Unit Sales'!G611,"")</f>
        <v/>
      </c>
      <c r="G603" s="9" t="str">
        <f>IF('Unit Sales'!H611&lt;&gt;"",'Unit Sales'!H611,"")</f>
        <v/>
      </c>
      <c r="H603" s="9" t="str">
        <f>IF('Unit Sales'!C611&lt;&gt;"",'Unit Sales'!C611,"")</f>
        <v/>
      </c>
      <c r="I603" s="293" t="str">
        <f>IF('Unit Sales'!M611&lt;&gt;"",'Unit Sales'!M611,"")</f>
        <v/>
      </c>
      <c r="J603" s="9" t="str">
        <f>IF('Unit Sales'!I611&lt;&gt;"",'Unit Sales'!I611,"")</f>
        <v/>
      </c>
      <c r="K603" s="295"/>
      <c r="L603" s="295"/>
      <c r="M603" s="293">
        <f t="shared" si="27"/>
        <v>0</v>
      </c>
      <c r="N603" s="293">
        <f>IFERROR(I603*'Monthly cashflow'!$C$29*1.23,)</f>
        <v>0</v>
      </c>
      <c r="O603" s="293">
        <f>IFERROR(I603*'Monthly cashflow'!$C$30*1.23,)</f>
        <v>0</v>
      </c>
      <c r="P603" s="293">
        <f t="shared" si="28"/>
        <v>0</v>
      </c>
      <c r="Q603" s="294" t="str">
        <f>'Unit Sales'!R611</f>
        <v/>
      </c>
      <c r="R603" s="294">
        <f>'Unit Sales'!N611</f>
        <v>0</v>
      </c>
    </row>
    <row r="604" spans="1:18" x14ac:dyDescent="0.3">
      <c r="A604" s="336" t="s">
        <v>1403</v>
      </c>
      <c r="B604" s="9">
        <f t="shared" si="29"/>
        <v>0</v>
      </c>
      <c r="C604" s="337" t="str">
        <f>IF('Unit Sales'!B612&lt;&gt;"",'Unit Sales'!B612,A604)</f>
        <v>603</v>
      </c>
      <c r="D604" s="9" t="str">
        <f>IF('Unit Sales'!D612&lt;&gt;"",'Unit Sales'!D612,"")</f>
        <v/>
      </c>
      <c r="E604" s="9" t="str">
        <f>IF('Unit Sales'!J612&lt;&gt;"",'Unit Sales'!J612,"")</f>
        <v/>
      </c>
      <c r="F604" s="9" t="str">
        <f>IF('Unit Sales'!G612&lt;&gt;"",'Unit Sales'!G612,"")</f>
        <v/>
      </c>
      <c r="G604" s="9" t="str">
        <f>IF('Unit Sales'!H612&lt;&gt;"",'Unit Sales'!H612,"")</f>
        <v/>
      </c>
      <c r="H604" s="9" t="str">
        <f>IF('Unit Sales'!C612&lt;&gt;"",'Unit Sales'!C612,"")</f>
        <v/>
      </c>
      <c r="I604" s="293" t="str">
        <f>IF('Unit Sales'!M612&lt;&gt;"",'Unit Sales'!M612,"")</f>
        <v/>
      </c>
      <c r="J604" s="9" t="str">
        <f>IF('Unit Sales'!I612&lt;&gt;"",'Unit Sales'!I612,"")</f>
        <v/>
      </c>
      <c r="K604" s="295"/>
      <c r="L604" s="295"/>
      <c r="M604" s="293">
        <f t="shared" si="27"/>
        <v>0</v>
      </c>
      <c r="N604" s="293">
        <f>IFERROR(I604*'Monthly cashflow'!$C$29*1.23,)</f>
        <v>0</v>
      </c>
      <c r="O604" s="293">
        <f>IFERROR(I604*'Monthly cashflow'!$C$30*1.23,)</f>
        <v>0</v>
      </c>
      <c r="P604" s="293">
        <f t="shared" si="28"/>
        <v>0</v>
      </c>
      <c r="Q604" s="294" t="str">
        <f>'Unit Sales'!R612</f>
        <v/>
      </c>
      <c r="R604" s="294">
        <f>'Unit Sales'!N612</f>
        <v>0</v>
      </c>
    </row>
    <row r="605" spans="1:18" x14ac:dyDescent="0.3">
      <c r="A605" s="336" t="s">
        <v>1404</v>
      </c>
      <c r="B605" s="9">
        <f t="shared" si="29"/>
        <v>0</v>
      </c>
      <c r="C605" s="337" t="str">
        <f>IF('Unit Sales'!B613&lt;&gt;"",'Unit Sales'!B613,A605)</f>
        <v>604</v>
      </c>
      <c r="D605" s="9" t="str">
        <f>IF('Unit Sales'!D613&lt;&gt;"",'Unit Sales'!D613,"")</f>
        <v/>
      </c>
      <c r="E605" s="9" t="str">
        <f>IF('Unit Sales'!J613&lt;&gt;"",'Unit Sales'!J613,"")</f>
        <v/>
      </c>
      <c r="F605" s="9" t="str">
        <f>IF('Unit Sales'!G613&lt;&gt;"",'Unit Sales'!G613,"")</f>
        <v/>
      </c>
      <c r="G605" s="9" t="str">
        <f>IF('Unit Sales'!H613&lt;&gt;"",'Unit Sales'!H613,"")</f>
        <v/>
      </c>
      <c r="H605" s="9" t="str">
        <f>IF('Unit Sales'!C613&lt;&gt;"",'Unit Sales'!C613,"")</f>
        <v/>
      </c>
      <c r="I605" s="293" t="str">
        <f>IF('Unit Sales'!M613&lt;&gt;"",'Unit Sales'!M613,"")</f>
        <v/>
      </c>
      <c r="J605" s="9" t="str">
        <f>IF('Unit Sales'!I613&lt;&gt;"",'Unit Sales'!I613,"")</f>
        <v/>
      </c>
      <c r="K605" s="295"/>
      <c r="L605" s="295"/>
      <c r="M605" s="293">
        <f t="shared" si="27"/>
        <v>0</v>
      </c>
      <c r="N605" s="293">
        <f>IFERROR(I605*'Monthly cashflow'!$C$29*1.23,)</f>
        <v>0</v>
      </c>
      <c r="O605" s="293">
        <f>IFERROR(I605*'Monthly cashflow'!$C$30*1.23,)</f>
        <v>0</v>
      </c>
      <c r="P605" s="293">
        <f t="shared" si="28"/>
        <v>0</v>
      </c>
      <c r="Q605" s="294" t="str">
        <f>'Unit Sales'!R613</f>
        <v/>
      </c>
      <c r="R605" s="294">
        <f>'Unit Sales'!N613</f>
        <v>0</v>
      </c>
    </row>
    <row r="606" spans="1:18" x14ac:dyDescent="0.3">
      <c r="A606" s="336" t="s">
        <v>1405</v>
      </c>
      <c r="B606" s="9">
        <f t="shared" si="29"/>
        <v>0</v>
      </c>
      <c r="C606" s="337" t="str">
        <f>IF('Unit Sales'!B614&lt;&gt;"",'Unit Sales'!B614,A606)</f>
        <v>605</v>
      </c>
      <c r="D606" s="9" t="str">
        <f>IF('Unit Sales'!D614&lt;&gt;"",'Unit Sales'!D614,"")</f>
        <v/>
      </c>
      <c r="E606" s="9" t="str">
        <f>IF('Unit Sales'!J614&lt;&gt;"",'Unit Sales'!J614,"")</f>
        <v/>
      </c>
      <c r="F606" s="9" t="str">
        <f>IF('Unit Sales'!G614&lt;&gt;"",'Unit Sales'!G614,"")</f>
        <v/>
      </c>
      <c r="G606" s="9" t="str">
        <f>IF('Unit Sales'!H614&lt;&gt;"",'Unit Sales'!H614,"")</f>
        <v/>
      </c>
      <c r="H606" s="9" t="str">
        <f>IF('Unit Sales'!C614&lt;&gt;"",'Unit Sales'!C614,"")</f>
        <v/>
      </c>
      <c r="I606" s="293" t="str">
        <f>IF('Unit Sales'!M614&lt;&gt;"",'Unit Sales'!M614,"")</f>
        <v/>
      </c>
      <c r="J606" s="9" t="str">
        <f>IF('Unit Sales'!I614&lt;&gt;"",'Unit Sales'!I614,"")</f>
        <v/>
      </c>
      <c r="K606" s="295"/>
      <c r="L606" s="295"/>
      <c r="M606" s="293">
        <f t="shared" si="27"/>
        <v>0</v>
      </c>
      <c r="N606" s="293">
        <f>IFERROR(I606*'Monthly cashflow'!$C$29*1.23,)</f>
        <v>0</v>
      </c>
      <c r="O606" s="293">
        <f>IFERROR(I606*'Monthly cashflow'!$C$30*1.23,)</f>
        <v>0</v>
      </c>
      <c r="P606" s="293">
        <f t="shared" si="28"/>
        <v>0</v>
      </c>
      <c r="Q606" s="294" t="str">
        <f>'Unit Sales'!R614</f>
        <v/>
      </c>
      <c r="R606" s="294">
        <f>'Unit Sales'!N614</f>
        <v>0</v>
      </c>
    </row>
    <row r="607" spans="1:18" x14ac:dyDescent="0.3">
      <c r="A607" s="336" t="s">
        <v>1406</v>
      </c>
      <c r="B607" s="9">
        <f t="shared" si="29"/>
        <v>0</v>
      </c>
      <c r="C607" s="337" t="str">
        <f>IF('Unit Sales'!B615&lt;&gt;"",'Unit Sales'!B615,A607)</f>
        <v>606</v>
      </c>
      <c r="D607" s="9" t="str">
        <f>IF('Unit Sales'!D615&lt;&gt;"",'Unit Sales'!D615,"")</f>
        <v/>
      </c>
      <c r="E607" s="9" t="str">
        <f>IF('Unit Sales'!J615&lt;&gt;"",'Unit Sales'!J615,"")</f>
        <v/>
      </c>
      <c r="F607" s="9" t="str">
        <f>IF('Unit Sales'!G615&lt;&gt;"",'Unit Sales'!G615,"")</f>
        <v/>
      </c>
      <c r="G607" s="9" t="str">
        <f>IF('Unit Sales'!H615&lt;&gt;"",'Unit Sales'!H615,"")</f>
        <v/>
      </c>
      <c r="H607" s="9" t="str">
        <f>IF('Unit Sales'!C615&lt;&gt;"",'Unit Sales'!C615,"")</f>
        <v/>
      </c>
      <c r="I607" s="293" t="str">
        <f>IF('Unit Sales'!M615&lt;&gt;"",'Unit Sales'!M615,"")</f>
        <v/>
      </c>
      <c r="J607" s="9" t="str">
        <f>IF('Unit Sales'!I615&lt;&gt;"",'Unit Sales'!I615,"")</f>
        <v/>
      </c>
      <c r="K607" s="295"/>
      <c r="L607" s="295"/>
      <c r="M607" s="293">
        <f t="shared" si="27"/>
        <v>0</v>
      </c>
      <c r="N607" s="293">
        <f>IFERROR(I607*'Monthly cashflow'!$C$29*1.23,)</f>
        <v>0</v>
      </c>
      <c r="O607" s="293">
        <f>IFERROR(I607*'Monthly cashflow'!$C$30*1.23,)</f>
        <v>0</v>
      </c>
      <c r="P607" s="293">
        <f t="shared" si="28"/>
        <v>0</v>
      </c>
      <c r="Q607" s="294" t="str">
        <f>'Unit Sales'!R615</f>
        <v/>
      </c>
      <c r="R607" s="294">
        <f>'Unit Sales'!N615</f>
        <v>0</v>
      </c>
    </row>
    <row r="608" spans="1:18" x14ac:dyDescent="0.3">
      <c r="A608" s="336" t="s">
        <v>1407</v>
      </c>
      <c r="B608" s="9">
        <f t="shared" si="29"/>
        <v>0</v>
      </c>
      <c r="C608" s="337" t="str">
        <f>IF('Unit Sales'!B616&lt;&gt;"",'Unit Sales'!B616,A608)</f>
        <v>607</v>
      </c>
      <c r="D608" s="9" t="str">
        <f>IF('Unit Sales'!D616&lt;&gt;"",'Unit Sales'!D616,"")</f>
        <v/>
      </c>
      <c r="E608" s="9" t="str">
        <f>IF('Unit Sales'!J616&lt;&gt;"",'Unit Sales'!J616,"")</f>
        <v/>
      </c>
      <c r="F608" s="9" t="str">
        <f>IF('Unit Sales'!G616&lt;&gt;"",'Unit Sales'!G616,"")</f>
        <v/>
      </c>
      <c r="G608" s="9" t="str">
        <f>IF('Unit Sales'!H616&lt;&gt;"",'Unit Sales'!H616,"")</f>
        <v/>
      </c>
      <c r="H608" s="9" t="str">
        <f>IF('Unit Sales'!C616&lt;&gt;"",'Unit Sales'!C616,"")</f>
        <v/>
      </c>
      <c r="I608" s="293" t="str">
        <f>IF('Unit Sales'!M616&lt;&gt;"",'Unit Sales'!M616,"")</f>
        <v/>
      </c>
      <c r="J608" s="9" t="str">
        <f>IF('Unit Sales'!I616&lt;&gt;"",'Unit Sales'!I616,"")</f>
        <v/>
      </c>
      <c r="K608" s="295"/>
      <c r="L608" s="295"/>
      <c r="M608" s="293">
        <f t="shared" si="27"/>
        <v>0</v>
      </c>
      <c r="N608" s="293">
        <f>IFERROR(I608*'Monthly cashflow'!$C$29*1.23,)</f>
        <v>0</v>
      </c>
      <c r="O608" s="293">
        <f>IFERROR(I608*'Monthly cashflow'!$C$30*1.23,)</f>
        <v>0</v>
      </c>
      <c r="P608" s="293">
        <f t="shared" si="28"/>
        <v>0</v>
      </c>
      <c r="Q608" s="294" t="str">
        <f>'Unit Sales'!R616</f>
        <v/>
      </c>
      <c r="R608" s="294">
        <f>'Unit Sales'!N616</f>
        <v>0</v>
      </c>
    </row>
    <row r="609" spans="1:18" x14ac:dyDescent="0.3">
      <c r="A609" s="336" t="s">
        <v>1408</v>
      </c>
      <c r="B609" s="9">
        <f t="shared" si="29"/>
        <v>0</v>
      </c>
      <c r="C609" s="337" t="str">
        <f>IF('Unit Sales'!B617&lt;&gt;"",'Unit Sales'!B617,A609)</f>
        <v>608</v>
      </c>
      <c r="D609" s="9" t="str">
        <f>IF('Unit Sales'!D617&lt;&gt;"",'Unit Sales'!D617,"")</f>
        <v/>
      </c>
      <c r="E609" s="9" t="str">
        <f>IF('Unit Sales'!J617&lt;&gt;"",'Unit Sales'!J617,"")</f>
        <v/>
      </c>
      <c r="F609" s="9" t="str">
        <f>IF('Unit Sales'!G617&lt;&gt;"",'Unit Sales'!G617,"")</f>
        <v/>
      </c>
      <c r="G609" s="9" t="str">
        <f>IF('Unit Sales'!H617&lt;&gt;"",'Unit Sales'!H617,"")</f>
        <v/>
      </c>
      <c r="H609" s="9" t="str">
        <f>IF('Unit Sales'!C617&lt;&gt;"",'Unit Sales'!C617,"")</f>
        <v/>
      </c>
      <c r="I609" s="293" t="str">
        <f>IF('Unit Sales'!M617&lt;&gt;"",'Unit Sales'!M617,"")</f>
        <v/>
      </c>
      <c r="J609" s="9" t="str">
        <f>IF('Unit Sales'!I617&lt;&gt;"",'Unit Sales'!I617,"")</f>
        <v/>
      </c>
      <c r="K609" s="295"/>
      <c r="L609" s="295"/>
      <c r="M609" s="293">
        <f t="shared" si="27"/>
        <v>0</v>
      </c>
      <c r="N609" s="293">
        <f>IFERROR(I609*'Monthly cashflow'!$C$29*1.23,)</f>
        <v>0</v>
      </c>
      <c r="O609" s="293">
        <f>IFERROR(I609*'Monthly cashflow'!$C$30*1.23,)</f>
        <v>0</v>
      </c>
      <c r="P609" s="293">
        <f t="shared" si="28"/>
        <v>0</v>
      </c>
      <c r="Q609" s="294" t="str">
        <f>'Unit Sales'!R617</f>
        <v/>
      </c>
      <c r="R609" s="294">
        <f>'Unit Sales'!N617</f>
        <v>0</v>
      </c>
    </row>
    <row r="610" spans="1:18" x14ac:dyDescent="0.3">
      <c r="A610" s="336" t="s">
        <v>1409</v>
      </c>
      <c r="B610" s="9">
        <f t="shared" si="29"/>
        <v>0</v>
      </c>
      <c r="C610" s="337" t="str">
        <f>IF('Unit Sales'!B618&lt;&gt;"",'Unit Sales'!B618,A610)</f>
        <v>609</v>
      </c>
      <c r="D610" s="9" t="str">
        <f>IF('Unit Sales'!D618&lt;&gt;"",'Unit Sales'!D618,"")</f>
        <v/>
      </c>
      <c r="E610" s="9" t="str">
        <f>IF('Unit Sales'!J618&lt;&gt;"",'Unit Sales'!J618,"")</f>
        <v/>
      </c>
      <c r="F610" s="9" t="str">
        <f>IF('Unit Sales'!G618&lt;&gt;"",'Unit Sales'!G618,"")</f>
        <v/>
      </c>
      <c r="G610" s="9" t="str">
        <f>IF('Unit Sales'!H618&lt;&gt;"",'Unit Sales'!H618,"")</f>
        <v/>
      </c>
      <c r="H610" s="9" t="str">
        <f>IF('Unit Sales'!C618&lt;&gt;"",'Unit Sales'!C618,"")</f>
        <v/>
      </c>
      <c r="I610" s="293" t="str">
        <f>IF('Unit Sales'!M618&lt;&gt;"",'Unit Sales'!M618,"")</f>
        <v/>
      </c>
      <c r="J610" s="9" t="str">
        <f>IF('Unit Sales'!I618&lt;&gt;"",'Unit Sales'!I618,"")</f>
        <v/>
      </c>
      <c r="K610" s="295"/>
      <c r="L610" s="295"/>
      <c r="M610" s="293">
        <f t="shared" si="27"/>
        <v>0</v>
      </c>
      <c r="N610" s="293">
        <f>IFERROR(I610*'Monthly cashflow'!$C$29*1.23,)</f>
        <v>0</v>
      </c>
      <c r="O610" s="293">
        <f>IFERROR(I610*'Monthly cashflow'!$C$30*1.23,)</f>
        <v>0</v>
      </c>
      <c r="P610" s="293">
        <f t="shared" si="28"/>
        <v>0</v>
      </c>
      <c r="Q610" s="294" t="str">
        <f>'Unit Sales'!R618</f>
        <v/>
      </c>
      <c r="R610" s="294">
        <f>'Unit Sales'!N618</f>
        <v>0</v>
      </c>
    </row>
    <row r="611" spans="1:18" x14ac:dyDescent="0.3">
      <c r="A611" s="336" t="s">
        <v>1410</v>
      </c>
      <c r="B611" s="9">
        <f t="shared" si="29"/>
        <v>0</v>
      </c>
      <c r="C611" s="337" t="str">
        <f>IF('Unit Sales'!B619&lt;&gt;"",'Unit Sales'!B619,A611)</f>
        <v>610</v>
      </c>
      <c r="D611" s="9" t="str">
        <f>IF('Unit Sales'!D619&lt;&gt;"",'Unit Sales'!D619,"")</f>
        <v/>
      </c>
      <c r="E611" s="9" t="str">
        <f>IF('Unit Sales'!J619&lt;&gt;"",'Unit Sales'!J619,"")</f>
        <v/>
      </c>
      <c r="F611" s="9" t="str">
        <f>IF('Unit Sales'!G619&lt;&gt;"",'Unit Sales'!G619,"")</f>
        <v/>
      </c>
      <c r="G611" s="9" t="str">
        <f>IF('Unit Sales'!H619&lt;&gt;"",'Unit Sales'!H619,"")</f>
        <v/>
      </c>
      <c r="H611" s="9" t="str">
        <f>IF('Unit Sales'!C619&lt;&gt;"",'Unit Sales'!C619,"")</f>
        <v/>
      </c>
      <c r="I611" s="293" t="str">
        <f>IF('Unit Sales'!M619&lt;&gt;"",'Unit Sales'!M619,"")</f>
        <v/>
      </c>
      <c r="J611" s="9" t="str">
        <f>IF('Unit Sales'!I619&lt;&gt;"",'Unit Sales'!I619,"")</f>
        <v/>
      </c>
      <c r="K611" s="295"/>
      <c r="L611" s="295"/>
      <c r="M611" s="293">
        <f t="shared" si="27"/>
        <v>0</v>
      </c>
      <c r="N611" s="293">
        <f>IFERROR(I611*'Monthly cashflow'!$C$29*1.23,)</f>
        <v>0</v>
      </c>
      <c r="O611" s="293">
        <f>IFERROR(I611*'Monthly cashflow'!$C$30*1.23,)</f>
        <v>0</v>
      </c>
      <c r="P611" s="293">
        <f t="shared" si="28"/>
        <v>0</v>
      </c>
      <c r="Q611" s="294" t="str">
        <f>'Unit Sales'!R619</f>
        <v/>
      </c>
      <c r="R611" s="294">
        <f>'Unit Sales'!N619</f>
        <v>0</v>
      </c>
    </row>
    <row r="612" spans="1:18" x14ac:dyDescent="0.3">
      <c r="A612" s="336" t="s">
        <v>1411</v>
      </c>
      <c r="B612" s="9">
        <f t="shared" si="29"/>
        <v>0</v>
      </c>
      <c r="C612" s="337" t="str">
        <f>IF('Unit Sales'!B620&lt;&gt;"",'Unit Sales'!B620,A612)</f>
        <v>611</v>
      </c>
      <c r="D612" s="9" t="str">
        <f>IF('Unit Sales'!D620&lt;&gt;"",'Unit Sales'!D620,"")</f>
        <v/>
      </c>
      <c r="E612" s="9" t="str">
        <f>IF('Unit Sales'!J620&lt;&gt;"",'Unit Sales'!J620,"")</f>
        <v/>
      </c>
      <c r="F612" s="9" t="str">
        <f>IF('Unit Sales'!G620&lt;&gt;"",'Unit Sales'!G620,"")</f>
        <v/>
      </c>
      <c r="G612" s="9" t="str">
        <f>IF('Unit Sales'!H620&lt;&gt;"",'Unit Sales'!H620,"")</f>
        <v/>
      </c>
      <c r="H612" s="9" t="str">
        <f>IF('Unit Sales'!C620&lt;&gt;"",'Unit Sales'!C620,"")</f>
        <v/>
      </c>
      <c r="I612" s="293" t="str">
        <f>IF('Unit Sales'!M620&lt;&gt;"",'Unit Sales'!M620,"")</f>
        <v/>
      </c>
      <c r="J612" s="9" t="str">
        <f>IF('Unit Sales'!I620&lt;&gt;"",'Unit Sales'!I620,"")</f>
        <v/>
      </c>
      <c r="K612" s="295"/>
      <c r="L612" s="295"/>
      <c r="M612" s="293">
        <f t="shared" si="27"/>
        <v>0</v>
      </c>
      <c r="N612" s="293">
        <f>IFERROR(I612*'Monthly cashflow'!$C$29*1.23,)</f>
        <v>0</v>
      </c>
      <c r="O612" s="293">
        <f>IFERROR(I612*'Monthly cashflow'!$C$30*1.23,)</f>
        <v>0</v>
      </c>
      <c r="P612" s="293">
        <f t="shared" si="28"/>
        <v>0</v>
      </c>
      <c r="Q612" s="294" t="str">
        <f>'Unit Sales'!R620</f>
        <v/>
      </c>
      <c r="R612" s="294">
        <f>'Unit Sales'!N620</f>
        <v>0</v>
      </c>
    </row>
    <row r="613" spans="1:18" x14ac:dyDescent="0.3">
      <c r="A613" s="336" t="s">
        <v>1412</v>
      </c>
      <c r="B613" s="9">
        <f t="shared" si="29"/>
        <v>0</v>
      </c>
      <c r="C613" s="337" t="str">
        <f>IF('Unit Sales'!B621&lt;&gt;"",'Unit Sales'!B621,A613)</f>
        <v>612</v>
      </c>
      <c r="D613" s="9" t="str">
        <f>IF('Unit Sales'!D621&lt;&gt;"",'Unit Sales'!D621,"")</f>
        <v/>
      </c>
      <c r="E613" s="9" t="str">
        <f>IF('Unit Sales'!J621&lt;&gt;"",'Unit Sales'!J621,"")</f>
        <v/>
      </c>
      <c r="F613" s="9" t="str">
        <f>IF('Unit Sales'!G621&lt;&gt;"",'Unit Sales'!G621,"")</f>
        <v/>
      </c>
      <c r="G613" s="9" t="str">
        <f>IF('Unit Sales'!H621&lt;&gt;"",'Unit Sales'!H621,"")</f>
        <v/>
      </c>
      <c r="H613" s="9" t="str">
        <f>IF('Unit Sales'!C621&lt;&gt;"",'Unit Sales'!C621,"")</f>
        <v/>
      </c>
      <c r="I613" s="293" t="str">
        <f>IF('Unit Sales'!M621&lt;&gt;"",'Unit Sales'!M621,"")</f>
        <v/>
      </c>
      <c r="J613" s="9" t="str">
        <f>IF('Unit Sales'!I621&lt;&gt;"",'Unit Sales'!I621,"")</f>
        <v/>
      </c>
      <c r="K613" s="295"/>
      <c r="L613" s="295"/>
      <c r="M613" s="293">
        <f t="shared" si="27"/>
        <v>0</v>
      </c>
      <c r="N613" s="293">
        <f>IFERROR(I613*'Monthly cashflow'!$C$29*1.23,)</f>
        <v>0</v>
      </c>
      <c r="O613" s="293">
        <f>IFERROR(I613*'Monthly cashflow'!$C$30*1.23,)</f>
        <v>0</v>
      </c>
      <c r="P613" s="293">
        <f t="shared" si="28"/>
        <v>0</v>
      </c>
      <c r="Q613" s="294" t="str">
        <f>'Unit Sales'!R621</f>
        <v/>
      </c>
      <c r="R613" s="294">
        <f>'Unit Sales'!N621</f>
        <v>0</v>
      </c>
    </row>
    <row r="614" spans="1:18" x14ac:dyDescent="0.3">
      <c r="A614" s="336" t="s">
        <v>1413</v>
      </c>
      <c r="B614" s="9">
        <f t="shared" si="29"/>
        <v>0</v>
      </c>
      <c r="C614" s="337" t="str">
        <f>IF('Unit Sales'!B622&lt;&gt;"",'Unit Sales'!B622,A614)</f>
        <v>613</v>
      </c>
      <c r="D614" s="9" t="str">
        <f>IF('Unit Sales'!D622&lt;&gt;"",'Unit Sales'!D622,"")</f>
        <v/>
      </c>
      <c r="E614" s="9" t="str">
        <f>IF('Unit Sales'!J622&lt;&gt;"",'Unit Sales'!J622,"")</f>
        <v/>
      </c>
      <c r="F614" s="9" t="str">
        <f>IF('Unit Sales'!G622&lt;&gt;"",'Unit Sales'!G622,"")</f>
        <v/>
      </c>
      <c r="G614" s="9" t="str">
        <f>IF('Unit Sales'!H622&lt;&gt;"",'Unit Sales'!H622,"")</f>
        <v/>
      </c>
      <c r="H614" s="9" t="str">
        <f>IF('Unit Sales'!C622&lt;&gt;"",'Unit Sales'!C622,"")</f>
        <v/>
      </c>
      <c r="I614" s="293" t="str">
        <f>IF('Unit Sales'!M622&lt;&gt;"",'Unit Sales'!M622,"")</f>
        <v/>
      </c>
      <c r="J614" s="9" t="str">
        <f>IF('Unit Sales'!I622&lt;&gt;"",'Unit Sales'!I622,"")</f>
        <v/>
      </c>
      <c r="K614" s="295"/>
      <c r="L614" s="295"/>
      <c r="M614" s="293">
        <f t="shared" si="27"/>
        <v>0</v>
      </c>
      <c r="N614" s="293">
        <f>IFERROR(I614*'Monthly cashflow'!$C$29*1.23,)</f>
        <v>0</v>
      </c>
      <c r="O614" s="293">
        <f>IFERROR(I614*'Monthly cashflow'!$C$30*1.23,)</f>
        <v>0</v>
      </c>
      <c r="P614" s="293">
        <f t="shared" si="28"/>
        <v>0</v>
      </c>
      <c r="Q614" s="294" t="str">
        <f>'Unit Sales'!R622</f>
        <v/>
      </c>
      <c r="R614" s="294">
        <f>'Unit Sales'!N622</f>
        <v>0</v>
      </c>
    </row>
    <row r="615" spans="1:18" x14ac:dyDescent="0.3">
      <c r="A615" s="336" t="s">
        <v>1414</v>
      </c>
      <c r="B615" s="9">
        <f t="shared" si="29"/>
        <v>0</v>
      </c>
      <c r="C615" s="337" t="str">
        <f>IF('Unit Sales'!B623&lt;&gt;"",'Unit Sales'!B623,A615)</f>
        <v>614</v>
      </c>
      <c r="D615" s="9" t="str">
        <f>IF('Unit Sales'!D623&lt;&gt;"",'Unit Sales'!D623,"")</f>
        <v/>
      </c>
      <c r="E615" s="9" t="str">
        <f>IF('Unit Sales'!J623&lt;&gt;"",'Unit Sales'!J623,"")</f>
        <v/>
      </c>
      <c r="F615" s="9" t="str">
        <f>IF('Unit Sales'!G623&lt;&gt;"",'Unit Sales'!G623,"")</f>
        <v/>
      </c>
      <c r="G615" s="9" t="str">
        <f>IF('Unit Sales'!H623&lt;&gt;"",'Unit Sales'!H623,"")</f>
        <v/>
      </c>
      <c r="H615" s="9" t="str">
        <f>IF('Unit Sales'!C623&lt;&gt;"",'Unit Sales'!C623,"")</f>
        <v/>
      </c>
      <c r="I615" s="293" t="str">
        <f>IF('Unit Sales'!M623&lt;&gt;"",'Unit Sales'!M623,"")</f>
        <v/>
      </c>
      <c r="J615" s="9" t="str">
        <f>IF('Unit Sales'!I623&lt;&gt;"",'Unit Sales'!I623,"")</f>
        <v/>
      </c>
      <c r="K615" s="295"/>
      <c r="L615" s="295"/>
      <c r="M615" s="293">
        <f t="shared" si="27"/>
        <v>0</v>
      </c>
      <c r="N615" s="293">
        <f>IFERROR(I615*'Monthly cashflow'!$C$29*1.23,)</f>
        <v>0</v>
      </c>
      <c r="O615" s="293">
        <f>IFERROR(I615*'Monthly cashflow'!$C$30*1.23,)</f>
        <v>0</v>
      </c>
      <c r="P615" s="293">
        <f t="shared" si="28"/>
        <v>0</v>
      </c>
      <c r="Q615" s="294" t="str">
        <f>'Unit Sales'!R623</f>
        <v/>
      </c>
      <c r="R615" s="294">
        <f>'Unit Sales'!N623</f>
        <v>0</v>
      </c>
    </row>
    <row r="616" spans="1:18" x14ac:dyDescent="0.3">
      <c r="A616" s="336" t="s">
        <v>1415</v>
      </c>
      <c r="B616" s="9">
        <f t="shared" si="29"/>
        <v>0</v>
      </c>
      <c r="C616" s="337" t="str">
        <f>IF('Unit Sales'!B624&lt;&gt;"",'Unit Sales'!B624,A616)</f>
        <v>615</v>
      </c>
      <c r="D616" s="9" t="str">
        <f>IF('Unit Sales'!D624&lt;&gt;"",'Unit Sales'!D624,"")</f>
        <v/>
      </c>
      <c r="E616" s="9" t="str">
        <f>IF('Unit Sales'!J624&lt;&gt;"",'Unit Sales'!J624,"")</f>
        <v/>
      </c>
      <c r="F616" s="9" t="str">
        <f>IF('Unit Sales'!G624&lt;&gt;"",'Unit Sales'!G624,"")</f>
        <v/>
      </c>
      <c r="G616" s="9" t="str">
        <f>IF('Unit Sales'!H624&lt;&gt;"",'Unit Sales'!H624,"")</f>
        <v/>
      </c>
      <c r="H616" s="9" t="str">
        <f>IF('Unit Sales'!C624&lt;&gt;"",'Unit Sales'!C624,"")</f>
        <v/>
      </c>
      <c r="I616" s="293" t="str">
        <f>IF('Unit Sales'!M624&lt;&gt;"",'Unit Sales'!M624,"")</f>
        <v/>
      </c>
      <c r="J616" s="9" t="str">
        <f>IF('Unit Sales'!I624&lt;&gt;"",'Unit Sales'!I624,"")</f>
        <v/>
      </c>
      <c r="K616" s="295"/>
      <c r="L616" s="295"/>
      <c r="M616" s="293">
        <f t="shared" si="27"/>
        <v>0</v>
      </c>
      <c r="N616" s="293">
        <f>IFERROR(I616*'Monthly cashflow'!$C$29*1.23,)</f>
        <v>0</v>
      </c>
      <c r="O616" s="293">
        <f>IFERROR(I616*'Monthly cashflow'!$C$30*1.23,)</f>
        <v>0</v>
      </c>
      <c r="P616" s="293">
        <f t="shared" si="28"/>
        <v>0</v>
      </c>
      <c r="Q616" s="294" t="str">
        <f>'Unit Sales'!R624</f>
        <v/>
      </c>
      <c r="R616" s="294">
        <f>'Unit Sales'!N624</f>
        <v>0</v>
      </c>
    </row>
    <row r="617" spans="1:18" x14ac:dyDescent="0.3">
      <c r="A617" s="336" t="s">
        <v>1416</v>
      </c>
      <c r="B617" s="9">
        <f t="shared" si="29"/>
        <v>0</v>
      </c>
      <c r="C617" s="337" t="str">
        <f>IF('Unit Sales'!B625&lt;&gt;"",'Unit Sales'!B625,A617)</f>
        <v>616</v>
      </c>
      <c r="D617" s="9" t="str">
        <f>IF('Unit Sales'!D625&lt;&gt;"",'Unit Sales'!D625,"")</f>
        <v/>
      </c>
      <c r="E617" s="9" t="str">
        <f>IF('Unit Sales'!J625&lt;&gt;"",'Unit Sales'!J625,"")</f>
        <v/>
      </c>
      <c r="F617" s="9" t="str">
        <f>IF('Unit Sales'!G625&lt;&gt;"",'Unit Sales'!G625,"")</f>
        <v/>
      </c>
      <c r="G617" s="9" t="str">
        <f>IF('Unit Sales'!H625&lt;&gt;"",'Unit Sales'!H625,"")</f>
        <v/>
      </c>
      <c r="H617" s="9" t="str">
        <f>IF('Unit Sales'!C625&lt;&gt;"",'Unit Sales'!C625,"")</f>
        <v/>
      </c>
      <c r="I617" s="293" t="str">
        <f>IF('Unit Sales'!M625&lt;&gt;"",'Unit Sales'!M625,"")</f>
        <v/>
      </c>
      <c r="J617" s="9" t="str">
        <f>IF('Unit Sales'!I625&lt;&gt;"",'Unit Sales'!I625,"")</f>
        <v/>
      </c>
      <c r="K617" s="295"/>
      <c r="L617" s="295"/>
      <c r="M617" s="293">
        <f t="shared" si="27"/>
        <v>0</v>
      </c>
      <c r="N617" s="293">
        <f>IFERROR(I617*'Monthly cashflow'!$C$29*1.23,)</f>
        <v>0</v>
      </c>
      <c r="O617" s="293">
        <f>IFERROR(I617*'Monthly cashflow'!$C$30*1.23,)</f>
        <v>0</v>
      </c>
      <c r="P617" s="293">
        <f t="shared" si="28"/>
        <v>0</v>
      </c>
      <c r="Q617" s="294" t="str">
        <f>'Unit Sales'!R625</f>
        <v/>
      </c>
      <c r="R617" s="294">
        <f>'Unit Sales'!N625</f>
        <v>0</v>
      </c>
    </row>
    <row r="618" spans="1:18" x14ac:dyDescent="0.3">
      <c r="A618" s="336" t="s">
        <v>1417</v>
      </c>
      <c r="B618" s="9">
        <f t="shared" si="29"/>
        <v>0</v>
      </c>
      <c r="C618" s="337" t="str">
        <f>IF('Unit Sales'!B626&lt;&gt;"",'Unit Sales'!B626,A618)</f>
        <v>617</v>
      </c>
      <c r="D618" s="9" t="str">
        <f>IF('Unit Sales'!D626&lt;&gt;"",'Unit Sales'!D626,"")</f>
        <v/>
      </c>
      <c r="E618" s="9" t="str">
        <f>IF('Unit Sales'!J626&lt;&gt;"",'Unit Sales'!J626,"")</f>
        <v/>
      </c>
      <c r="F618" s="9" t="str">
        <f>IF('Unit Sales'!G626&lt;&gt;"",'Unit Sales'!G626,"")</f>
        <v/>
      </c>
      <c r="G618" s="9" t="str">
        <f>IF('Unit Sales'!H626&lt;&gt;"",'Unit Sales'!H626,"")</f>
        <v/>
      </c>
      <c r="H618" s="9" t="str">
        <f>IF('Unit Sales'!C626&lt;&gt;"",'Unit Sales'!C626,"")</f>
        <v/>
      </c>
      <c r="I618" s="293" t="str">
        <f>IF('Unit Sales'!M626&lt;&gt;"",'Unit Sales'!M626,"")</f>
        <v/>
      </c>
      <c r="J618" s="9" t="str">
        <f>IF('Unit Sales'!I626&lt;&gt;"",'Unit Sales'!I626,"")</f>
        <v/>
      </c>
      <c r="K618" s="295"/>
      <c r="L618" s="295"/>
      <c r="M618" s="293">
        <f t="shared" si="27"/>
        <v>0</v>
      </c>
      <c r="N618" s="293">
        <f>IFERROR(I618*'Monthly cashflow'!$C$29*1.23,)</f>
        <v>0</v>
      </c>
      <c r="O618" s="293">
        <f>IFERROR(I618*'Monthly cashflow'!$C$30*1.23,)</f>
        <v>0</v>
      </c>
      <c r="P618" s="293">
        <f t="shared" si="28"/>
        <v>0</v>
      </c>
      <c r="Q618" s="294" t="str">
        <f>'Unit Sales'!R626</f>
        <v/>
      </c>
      <c r="R618" s="294">
        <f>'Unit Sales'!N626</f>
        <v>0</v>
      </c>
    </row>
    <row r="619" spans="1:18" x14ac:dyDescent="0.3">
      <c r="A619" s="336" t="s">
        <v>1418</v>
      </c>
      <c r="B619" s="9">
        <f t="shared" si="29"/>
        <v>0</v>
      </c>
      <c r="C619" s="337" t="str">
        <f>IF('Unit Sales'!B627&lt;&gt;"",'Unit Sales'!B627,A619)</f>
        <v>618</v>
      </c>
      <c r="D619" s="9" t="str">
        <f>IF('Unit Sales'!D627&lt;&gt;"",'Unit Sales'!D627,"")</f>
        <v/>
      </c>
      <c r="E619" s="9" t="str">
        <f>IF('Unit Sales'!J627&lt;&gt;"",'Unit Sales'!J627,"")</f>
        <v/>
      </c>
      <c r="F619" s="9" t="str">
        <f>IF('Unit Sales'!G627&lt;&gt;"",'Unit Sales'!G627,"")</f>
        <v/>
      </c>
      <c r="G619" s="9" t="str">
        <f>IF('Unit Sales'!H627&lt;&gt;"",'Unit Sales'!H627,"")</f>
        <v/>
      </c>
      <c r="H619" s="9" t="str">
        <f>IF('Unit Sales'!C627&lt;&gt;"",'Unit Sales'!C627,"")</f>
        <v/>
      </c>
      <c r="I619" s="293" t="str">
        <f>IF('Unit Sales'!M627&lt;&gt;"",'Unit Sales'!M627,"")</f>
        <v/>
      </c>
      <c r="J619" s="9" t="str">
        <f>IF('Unit Sales'!I627&lt;&gt;"",'Unit Sales'!I627,"")</f>
        <v/>
      </c>
      <c r="K619" s="295"/>
      <c r="L619" s="295"/>
      <c r="M619" s="293">
        <f t="shared" si="27"/>
        <v>0</v>
      </c>
      <c r="N619" s="293">
        <f>IFERROR(I619*'Monthly cashflow'!$C$29*1.23,)</f>
        <v>0</v>
      </c>
      <c r="O619" s="293">
        <f>IFERROR(I619*'Monthly cashflow'!$C$30*1.23,)</f>
        <v>0</v>
      </c>
      <c r="P619" s="293">
        <f t="shared" si="28"/>
        <v>0</v>
      </c>
      <c r="Q619" s="294" t="str">
        <f>'Unit Sales'!R627</f>
        <v/>
      </c>
      <c r="R619" s="294">
        <f>'Unit Sales'!N627</f>
        <v>0</v>
      </c>
    </row>
    <row r="620" spans="1:18" x14ac:dyDescent="0.3">
      <c r="A620" s="336" t="s">
        <v>1419</v>
      </c>
      <c r="B620" s="9">
        <f t="shared" si="29"/>
        <v>0</v>
      </c>
      <c r="C620" s="337" t="str">
        <f>IF('Unit Sales'!B628&lt;&gt;"",'Unit Sales'!B628,A620)</f>
        <v>619</v>
      </c>
      <c r="D620" s="9" t="str">
        <f>IF('Unit Sales'!D628&lt;&gt;"",'Unit Sales'!D628,"")</f>
        <v/>
      </c>
      <c r="E620" s="9" t="str">
        <f>IF('Unit Sales'!J628&lt;&gt;"",'Unit Sales'!J628,"")</f>
        <v/>
      </c>
      <c r="F620" s="9" t="str">
        <f>IF('Unit Sales'!G628&lt;&gt;"",'Unit Sales'!G628,"")</f>
        <v/>
      </c>
      <c r="G620" s="9" t="str">
        <f>IF('Unit Sales'!H628&lt;&gt;"",'Unit Sales'!H628,"")</f>
        <v/>
      </c>
      <c r="H620" s="9" t="str">
        <f>IF('Unit Sales'!C628&lt;&gt;"",'Unit Sales'!C628,"")</f>
        <v/>
      </c>
      <c r="I620" s="293" t="str">
        <f>IF('Unit Sales'!M628&lt;&gt;"",'Unit Sales'!M628,"")</f>
        <v/>
      </c>
      <c r="J620" s="9" t="str">
        <f>IF('Unit Sales'!I628&lt;&gt;"",'Unit Sales'!I628,"")</f>
        <v/>
      </c>
      <c r="K620" s="295"/>
      <c r="L620" s="295"/>
      <c r="M620" s="293">
        <f t="shared" si="27"/>
        <v>0</v>
      </c>
      <c r="N620" s="293">
        <f>IFERROR(I620*'Monthly cashflow'!$C$29*1.23,)</f>
        <v>0</v>
      </c>
      <c r="O620" s="293">
        <f>IFERROR(I620*'Monthly cashflow'!$C$30*1.23,)</f>
        <v>0</v>
      </c>
      <c r="P620" s="293">
        <f t="shared" si="28"/>
        <v>0</v>
      </c>
      <c r="Q620" s="294" t="str">
        <f>'Unit Sales'!R628</f>
        <v/>
      </c>
      <c r="R620" s="294">
        <f>'Unit Sales'!N628</f>
        <v>0</v>
      </c>
    </row>
    <row r="621" spans="1:18" x14ac:dyDescent="0.3">
      <c r="A621" s="336" t="s">
        <v>1420</v>
      </c>
      <c r="B621" s="9">
        <f t="shared" si="29"/>
        <v>0</v>
      </c>
      <c r="C621" s="337" t="str">
        <f>IF('Unit Sales'!B629&lt;&gt;"",'Unit Sales'!B629,A621)</f>
        <v>620</v>
      </c>
      <c r="D621" s="9" t="str">
        <f>IF('Unit Sales'!D629&lt;&gt;"",'Unit Sales'!D629,"")</f>
        <v/>
      </c>
      <c r="E621" s="9" t="str">
        <f>IF('Unit Sales'!J629&lt;&gt;"",'Unit Sales'!J629,"")</f>
        <v/>
      </c>
      <c r="F621" s="9" t="str">
        <f>IF('Unit Sales'!G629&lt;&gt;"",'Unit Sales'!G629,"")</f>
        <v/>
      </c>
      <c r="G621" s="9" t="str">
        <f>IF('Unit Sales'!H629&lt;&gt;"",'Unit Sales'!H629,"")</f>
        <v/>
      </c>
      <c r="H621" s="9" t="str">
        <f>IF('Unit Sales'!C629&lt;&gt;"",'Unit Sales'!C629,"")</f>
        <v/>
      </c>
      <c r="I621" s="293" t="str">
        <f>IF('Unit Sales'!M629&lt;&gt;"",'Unit Sales'!M629,"")</f>
        <v/>
      </c>
      <c r="J621" s="9" t="str">
        <f>IF('Unit Sales'!I629&lt;&gt;"",'Unit Sales'!I629,"")</f>
        <v/>
      </c>
      <c r="K621" s="295"/>
      <c r="L621" s="295"/>
      <c r="M621" s="293">
        <f t="shared" si="27"/>
        <v>0</v>
      </c>
      <c r="N621" s="293">
        <f>IFERROR(I621*'Monthly cashflow'!$C$29*1.23,)</f>
        <v>0</v>
      </c>
      <c r="O621" s="293">
        <f>IFERROR(I621*'Monthly cashflow'!$C$30*1.23,)</f>
        <v>0</v>
      </c>
      <c r="P621" s="293">
        <f t="shared" si="28"/>
        <v>0</v>
      </c>
      <c r="Q621" s="294" t="str">
        <f>'Unit Sales'!R629</f>
        <v/>
      </c>
      <c r="R621" s="294">
        <f>'Unit Sales'!N629</f>
        <v>0</v>
      </c>
    </row>
    <row r="622" spans="1:18" x14ac:dyDescent="0.3">
      <c r="A622" s="336" t="s">
        <v>1421</v>
      </c>
      <c r="B622" s="9">
        <f t="shared" si="29"/>
        <v>0</v>
      </c>
      <c r="C622" s="337" t="str">
        <f>IF('Unit Sales'!B630&lt;&gt;"",'Unit Sales'!B630,A622)</f>
        <v>621</v>
      </c>
      <c r="D622" s="9" t="str">
        <f>IF('Unit Sales'!D630&lt;&gt;"",'Unit Sales'!D630,"")</f>
        <v/>
      </c>
      <c r="E622" s="9" t="str">
        <f>IF('Unit Sales'!J630&lt;&gt;"",'Unit Sales'!J630,"")</f>
        <v/>
      </c>
      <c r="F622" s="9" t="str">
        <f>IF('Unit Sales'!G630&lt;&gt;"",'Unit Sales'!G630,"")</f>
        <v/>
      </c>
      <c r="G622" s="9" t="str">
        <f>IF('Unit Sales'!H630&lt;&gt;"",'Unit Sales'!H630,"")</f>
        <v/>
      </c>
      <c r="H622" s="9" t="str">
        <f>IF('Unit Sales'!C630&lt;&gt;"",'Unit Sales'!C630,"")</f>
        <v/>
      </c>
      <c r="I622" s="293" t="str">
        <f>IF('Unit Sales'!M630&lt;&gt;"",'Unit Sales'!M630,"")</f>
        <v/>
      </c>
      <c r="J622" s="9" t="str">
        <f>IF('Unit Sales'!I630&lt;&gt;"",'Unit Sales'!I630,"")</f>
        <v/>
      </c>
      <c r="K622" s="295"/>
      <c r="L622" s="295"/>
      <c r="M622" s="293">
        <f t="shared" ref="M622:M685" si="30">IFERROR(IF(D622="Apartment",(I622/1.09)*0.09,(I622/1.135)*0.135),0)</f>
        <v>0</v>
      </c>
      <c r="N622" s="293">
        <f>IFERROR(I622*'Monthly cashflow'!$C$29*1.23,)</f>
        <v>0</v>
      </c>
      <c r="O622" s="293">
        <f>IFERROR(I622*'Monthly cashflow'!$C$30*1.23,)</f>
        <v>0</v>
      </c>
      <c r="P622" s="293">
        <f t="shared" ref="P622:P685" si="31">IFERROR(I622-M622-N622-O622,)</f>
        <v>0</v>
      </c>
      <c r="Q622" s="294" t="str">
        <f>'Unit Sales'!R630</f>
        <v/>
      </c>
      <c r="R622" s="294">
        <f>'Unit Sales'!N630</f>
        <v>0</v>
      </c>
    </row>
    <row r="623" spans="1:18" x14ac:dyDescent="0.3">
      <c r="A623" s="336" t="s">
        <v>1422</v>
      </c>
      <c r="B623" s="9">
        <f t="shared" si="29"/>
        <v>0</v>
      </c>
      <c r="C623" s="337" t="str">
        <f>IF('Unit Sales'!B631&lt;&gt;"",'Unit Sales'!B631,A623)</f>
        <v>622</v>
      </c>
      <c r="D623" s="9" t="str">
        <f>IF('Unit Sales'!D631&lt;&gt;"",'Unit Sales'!D631,"")</f>
        <v/>
      </c>
      <c r="E623" s="9" t="str">
        <f>IF('Unit Sales'!J631&lt;&gt;"",'Unit Sales'!J631,"")</f>
        <v/>
      </c>
      <c r="F623" s="9" t="str">
        <f>IF('Unit Sales'!G631&lt;&gt;"",'Unit Sales'!G631,"")</f>
        <v/>
      </c>
      <c r="G623" s="9" t="str">
        <f>IF('Unit Sales'!H631&lt;&gt;"",'Unit Sales'!H631,"")</f>
        <v/>
      </c>
      <c r="H623" s="9" t="str">
        <f>IF('Unit Sales'!C631&lt;&gt;"",'Unit Sales'!C631,"")</f>
        <v/>
      </c>
      <c r="I623" s="293" t="str">
        <f>IF('Unit Sales'!M631&lt;&gt;"",'Unit Sales'!M631,"")</f>
        <v/>
      </c>
      <c r="J623" s="9" t="str">
        <f>IF('Unit Sales'!I631&lt;&gt;"",'Unit Sales'!I631,"")</f>
        <v/>
      </c>
      <c r="K623" s="295"/>
      <c r="L623" s="295"/>
      <c r="M623" s="293">
        <f t="shared" si="30"/>
        <v>0</v>
      </c>
      <c r="N623" s="293">
        <f>IFERROR(I623*'Monthly cashflow'!$C$29*1.23,)</f>
        <v>0</v>
      </c>
      <c r="O623" s="293">
        <f>IFERROR(I623*'Monthly cashflow'!$C$30*1.23,)</f>
        <v>0</v>
      </c>
      <c r="P623" s="293">
        <f t="shared" si="31"/>
        <v>0</v>
      </c>
      <c r="Q623" s="294" t="str">
        <f>'Unit Sales'!R631</f>
        <v/>
      </c>
      <c r="R623" s="294">
        <f>'Unit Sales'!N631</f>
        <v>0</v>
      </c>
    </row>
    <row r="624" spans="1:18" x14ac:dyDescent="0.3">
      <c r="A624" s="336" t="s">
        <v>1423</v>
      </c>
      <c r="B624" s="9">
        <f t="shared" si="29"/>
        <v>0</v>
      </c>
      <c r="C624" s="337" t="str">
        <f>IF('Unit Sales'!B632&lt;&gt;"",'Unit Sales'!B632,A624)</f>
        <v>623</v>
      </c>
      <c r="D624" s="9" t="str">
        <f>IF('Unit Sales'!D632&lt;&gt;"",'Unit Sales'!D632,"")</f>
        <v/>
      </c>
      <c r="E624" s="9" t="str">
        <f>IF('Unit Sales'!J632&lt;&gt;"",'Unit Sales'!J632,"")</f>
        <v/>
      </c>
      <c r="F624" s="9" t="str">
        <f>IF('Unit Sales'!G632&lt;&gt;"",'Unit Sales'!G632,"")</f>
        <v/>
      </c>
      <c r="G624" s="9" t="str">
        <f>IF('Unit Sales'!H632&lt;&gt;"",'Unit Sales'!H632,"")</f>
        <v/>
      </c>
      <c r="H624" s="9" t="str">
        <f>IF('Unit Sales'!C632&lt;&gt;"",'Unit Sales'!C632,"")</f>
        <v/>
      </c>
      <c r="I624" s="293" t="str">
        <f>IF('Unit Sales'!M632&lt;&gt;"",'Unit Sales'!M632,"")</f>
        <v/>
      </c>
      <c r="J624" s="9" t="str">
        <f>IF('Unit Sales'!I632&lt;&gt;"",'Unit Sales'!I632,"")</f>
        <v/>
      </c>
      <c r="K624" s="295"/>
      <c r="L624" s="295"/>
      <c r="M624" s="293">
        <f t="shared" si="30"/>
        <v>0</v>
      </c>
      <c r="N624" s="293">
        <f>IFERROR(I624*'Monthly cashflow'!$C$29*1.23,)</f>
        <v>0</v>
      </c>
      <c r="O624" s="293">
        <f>IFERROR(I624*'Monthly cashflow'!$C$30*1.23,)</f>
        <v>0</v>
      </c>
      <c r="P624" s="293">
        <f t="shared" si="31"/>
        <v>0</v>
      </c>
      <c r="Q624" s="294" t="str">
        <f>'Unit Sales'!R632</f>
        <v/>
      </c>
      <c r="R624" s="294">
        <f>'Unit Sales'!N632</f>
        <v>0</v>
      </c>
    </row>
    <row r="625" spans="1:18" x14ac:dyDescent="0.3">
      <c r="A625" s="336" t="s">
        <v>1424</v>
      </c>
      <c r="B625" s="9">
        <f t="shared" si="29"/>
        <v>0</v>
      </c>
      <c r="C625" s="337" t="str">
        <f>IF('Unit Sales'!B633&lt;&gt;"",'Unit Sales'!B633,A625)</f>
        <v>624</v>
      </c>
      <c r="D625" s="9" t="str">
        <f>IF('Unit Sales'!D633&lt;&gt;"",'Unit Sales'!D633,"")</f>
        <v/>
      </c>
      <c r="E625" s="9" t="str">
        <f>IF('Unit Sales'!J633&lt;&gt;"",'Unit Sales'!J633,"")</f>
        <v/>
      </c>
      <c r="F625" s="9" t="str">
        <f>IF('Unit Sales'!G633&lt;&gt;"",'Unit Sales'!G633,"")</f>
        <v/>
      </c>
      <c r="G625" s="9" t="str">
        <f>IF('Unit Sales'!H633&lt;&gt;"",'Unit Sales'!H633,"")</f>
        <v/>
      </c>
      <c r="H625" s="9" t="str">
        <f>IF('Unit Sales'!C633&lt;&gt;"",'Unit Sales'!C633,"")</f>
        <v/>
      </c>
      <c r="I625" s="293" t="str">
        <f>IF('Unit Sales'!M633&lt;&gt;"",'Unit Sales'!M633,"")</f>
        <v/>
      </c>
      <c r="J625" s="9" t="str">
        <f>IF('Unit Sales'!I633&lt;&gt;"",'Unit Sales'!I633,"")</f>
        <v/>
      </c>
      <c r="K625" s="295"/>
      <c r="L625" s="295"/>
      <c r="M625" s="293">
        <f t="shared" si="30"/>
        <v>0</v>
      </c>
      <c r="N625" s="293">
        <f>IFERROR(I625*'Monthly cashflow'!$C$29*1.23,)</f>
        <v>0</v>
      </c>
      <c r="O625" s="293">
        <f>IFERROR(I625*'Monthly cashflow'!$C$30*1.23,)</f>
        <v>0</v>
      </c>
      <c r="P625" s="293">
        <f t="shared" si="31"/>
        <v>0</v>
      </c>
      <c r="Q625" s="294" t="str">
        <f>'Unit Sales'!R633</f>
        <v/>
      </c>
      <c r="R625" s="294">
        <f>'Unit Sales'!N633</f>
        <v>0</v>
      </c>
    </row>
    <row r="626" spans="1:18" x14ac:dyDescent="0.3">
      <c r="A626" s="336" t="s">
        <v>1425</v>
      </c>
      <c r="B626" s="9">
        <f t="shared" si="29"/>
        <v>0</v>
      </c>
      <c r="C626" s="337" t="str">
        <f>IF('Unit Sales'!B634&lt;&gt;"",'Unit Sales'!B634,A626)</f>
        <v>625</v>
      </c>
      <c r="D626" s="9" t="str">
        <f>IF('Unit Sales'!D634&lt;&gt;"",'Unit Sales'!D634,"")</f>
        <v/>
      </c>
      <c r="E626" s="9" t="str">
        <f>IF('Unit Sales'!J634&lt;&gt;"",'Unit Sales'!J634,"")</f>
        <v/>
      </c>
      <c r="F626" s="9" t="str">
        <f>IF('Unit Sales'!G634&lt;&gt;"",'Unit Sales'!G634,"")</f>
        <v/>
      </c>
      <c r="G626" s="9" t="str">
        <f>IF('Unit Sales'!H634&lt;&gt;"",'Unit Sales'!H634,"")</f>
        <v/>
      </c>
      <c r="H626" s="9" t="str">
        <f>IF('Unit Sales'!C634&lt;&gt;"",'Unit Sales'!C634,"")</f>
        <v/>
      </c>
      <c r="I626" s="293" t="str">
        <f>IF('Unit Sales'!M634&lt;&gt;"",'Unit Sales'!M634,"")</f>
        <v/>
      </c>
      <c r="J626" s="9" t="str">
        <f>IF('Unit Sales'!I634&lt;&gt;"",'Unit Sales'!I634,"")</f>
        <v/>
      </c>
      <c r="K626" s="295"/>
      <c r="L626" s="295"/>
      <c r="M626" s="293">
        <f t="shared" si="30"/>
        <v>0</v>
      </c>
      <c r="N626" s="293">
        <f>IFERROR(I626*'Monthly cashflow'!$C$29*1.23,)</f>
        <v>0</v>
      </c>
      <c r="O626" s="293">
        <f>IFERROR(I626*'Monthly cashflow'!$C$30*1.23,)</f>
        <v>0</v>
      </c>
      <c r="P626" s="293">
        <f t="shared" si="31"/>
        <v>0</v>
      </c>
      <c r="Q626" s="294" t="str">
        <f>'Unit Sales'!R634</f>
        <v/>
      </c>
      <c r="R626" s="294">
        <f>'Unit Sales'!N634</f>
        <v>0</v>
      </c>
    </row>
    <row r="627" spans="1:18" x14ac:dyDescent="0.3">
      <c r="A627" s="336" t="s">
        <v>1426</v>
      </c>
      <c r="B627" s="9">
        <f t="shared" si="29"/>
        <v>0</v>
      </c>
      <c r="C627" s="337" t="str">
        <f>IF('Unit Sales'!B635&lt;&gt;"",'Unit Sales'!B635,A627)</f>
        <v>626</v>
      </c>
      <c r="D627" s="9" t="str">
        <f>IF('Unit Sales'!D635&lt;&gt;"",'Unit Sales'!D635,"")</f>
        <v/>
      </c>
      <c r="E627" s="9" t="str">
        <f>IF('Unit Sales'!J635&lt;&gt;"",'Unit Sales'!J635,"")</f>
        <v/>
      </c>
      <c r="F627" s="9" t="str">
        <f>IF('Unit Sales'!G635&lt;&gt;"",'Unit Sales'!G635,"")</f>
        <v/>
      </c>
      <c r="G627" s="9" t="str">
        <f>IF('Unit Sales'!H635&lt;&gt;"",'Unit Sales'!H635,"")</f>
        <v/>
      </c>
      <c r="H627" s="9" t="str">
        <f>IF('Unit Sales'!C635&lt;&gt;"",'Unit Sales'!C635,"")</f>
        <v/>
      </c>
      <c r="I627" s="293" t="str">
        <f>IF('Unit Sales'!M635&lt;&gt;"",'Unit Sales'!M635,"")</f>
        <v/>
      </c>
      <c r="J627" s="9" t="str">
        <f>IF('Unit Sales'!I635&lt;&gt;"",'Unit Sales'!I635,"")</f>
        <v/>
      </c>
      <c r="K627" s="295"/>
      <c r="L627" s="295"/>
      <c r="M627" s="293">
        <f t="shared" si="30"/>
        <v>0</v>
      </c>
      <c r="N627" s="293">
        <f>IFERROR(I627*'Monthly cashflow'!$C$29*1.23,)</f>
        <v>0</v>
      </c>
      <c r="O627" s="293">
        <f>IFERROR(I627*'Monthly cashflow'!$C$30*1.23,)</f>
        <v>0</v>
      </c>
      <c r="P627" s="293">
        <f t="shared" si="31"/>
        <v>0</v>
      </c>
      <c r="Q627" s="294" t="str">
        <f>'Unit Sales'!R635</f>
        <v/>
      </c>
      <c r="R627" s="294">
        <f>'Unit Sales'!N635</f>
        <v>0</v>
      </c>
    </row>
    <row r="628" spans="1:18" x14ac:dyDescent="0.3">
      <c r="A628" s="336" t="s">
        <v>1427</v>
      </c>
      <c r="B628" s="9">
        <f t="shared" si="29"/>
        <v>0</v>
      </c>
      <c r="C628" s="337" t="str">
        <f>IF('Unit Sales'!B636&lt;&gt;"",'Unit Sales'!B636,A628)</f>
        <v>627</v>
      </c>
      <c r="D628" s="9" t="str">
        <f>IF('Unit Sales'!D636&lt;&gt;"",'Unit Sales'!D636,"")</f>
        <v/>
      </c>
      <c r="E628" s="9" t="str">
        <f>IF('Unit Sales'!J636&lt;&gt;"",'Unit Sales'!J636,"")</f>
        <v/>
      </c>
      <c r="F628" s="9" t="str">
        <f>IF('Unit Sales'!G636&lt;&gt;"",'Unit Sales'!G636,"")</f>
        <v/>
      </c>
      <c r="G628" s="9" t="str">
        <f>IF('Unit Sales'!H636&lt;&gt;"",'Unit Sales'!H636,"")</f>
        <v/>
      </c>
      <c r="H628" s="9" t="str">
        <f>IF('Unit Sales'!C636&lt;&gt;"",'Unit Sales'!C636,"")</f>
        <v/>
      </c>
      <c r="I628" s="293" t="str">
        <f>IF('Unit Sales'!M636&lt;&gt;"",'Unit Sales'!M636,"")</f>
        <v/>
      </c>
      <c r="J628" s="9" t="str">
        <f>IF('Unit Sales'!I636&lt;&gt;"",'Unit Sales'!I636,"")</f>
        <v/>
      </c>
      <c r="K628" s="295"/>
      <c r="L628" s="295"/>
      <c r="M628" s="293">
        <f t="shared" si="30"/>
        <v>0</v>
      </c>
      <c r="N628" s="293">
        <f>IFERROR(I628*'Monthly cashflow'!$C$29*1.23,)</f>
        <v>0</v>
      </c>
      <c r="O628" s="293">
        <f>IFERROR(I628*'Monthly cashflow'!$C$30*1.23,)</f>
        <v>0</v>
      </c>
      <c r="P628" s="293">
        <f t="shared" si="31"/>
        <v>0</v>
      </c>
      <c r="Q628" s="294" t="str">
        <f>'Unit Sales'!R636</f>
        <v/>
      </c>
      <c r="R628" s="294">
        <f>'Unit Sales'!N636</f>
        <v>0</v>
      </c>
    </row>
    <row r="629" spans="1:18" x14ac:dyDescent="0.3">
      <c r="A629" s="336" t="s">
        <v>1428</v>
      </c>
      <c r="B629" s="9">
        <f t="shared" si="29"/>
        <v>0</v>
      </c>
      <c r="C629" s="337" t="str">
        <f>IF('Unit Sales'!B637&lt;&gt;"",'Unit Sales'!B637,A629)</f>
        <v>628</v>
      </c>
      <c r="D629" s="9" t="str">
        <f>IF('Unit Sales'!D637&lt;&gt;"",'Unit Sales'!D637,"")</f>
        <v/>
      </c>
      <c r="E629" s="9" t="str">
        <f>IF('Unit Sales'!J637&lt;&gt;"",'Unit Sales'!J637,"")</f>
        <v/>
      </c>
      <c r="F629" s="9" t="str">
        <f>IF('Unit Sales'!G637&lt;&gt;"",'Unit Sales'!G637,"")</f>
        <v/>
      </c>
      <c r="G629" s="9" t="str">
        <f>IF('Unit Sales'!H637&lt;&gt;"",'Unit Sales'!H637,"")</f>
        <v/>
      </c>
      <c r="H629" s="9" t="str">
        <f>IF('Unit Sales'!C637&lt;&gt;"",'Unit Sales'!C637,"")</f>
        <v/>
      </c>
      <c r="I629" s="293" t="str">
        <f>IF('Unit Sales'!M637&lt;&gt;"",'Unit Sales'!M637,"")</f>
        <v/>
      </c>
      <c r="J629" s="9" t="str">
        <f>IF('Unit Sales'!I637&lt;&gt;"",'Unit Sales'!I637,"")</f>
        <v/>
      </c>
      <c r="K629" s="295"/>
      <c r="L629" s="295"/>
      <c r="M629" s="293">
        <f t="shared" si="30"/>
        <v>0</v>
      </c>
      <c r="N629" s="293">
        <f>IFERROR(I629*'Monthly cashflow'!$C$29*1.23,)</f>
        <v>0</v>
      </c>
      <c r="O629" s="293">
        <f>IFERROR(I629*'Monthly cashflow'!$C$30*1.23,)</f>
        <v>0</v>
      </c>
      <c r="P629" s="293">
        <f t="shared" si="31"/>
        <v>0</v>
      </c>
      <c r="Q629" s="294" t="str">
        <f>'Unit Sales'!R637</f>
        <v/>
      </c>
      <c r="R629" s="294">
        <f>'Unit Sales'!N637</f>
        <v>0</v>
      </c>
    </row>
    <row r="630" spans="1:18" x14ac:dyDescent="0.3">
      <c r="A630" s="336" t="s">
        <v>1429</v>
      </c>
      <c r="B630" s="9">
        <f t="shared" si="29"/>
        <v>0</v>
      </c>
      <c r="C630" s="337" t="str">
        <f>IF('Unit Sales'!B638&lt;&gt;"",'Unit Sales'!B638,A630)</f>
        <v>629</v>
      </c>
      <c r="D630" s="9" t="str">
        <f>IF('Unit Sales'!D638&lt;&gt;"",'Unit Sales'!D638,"")</f>
        <v/>
      </c>
      <c r="E630" s="9" t="str">
        <f>IF('Unit Sales'!J638&lt;&gt;"",'Unit Sales'!J638,"")</f>
        <v/>
      </c>
      <c r="F630" s="9" t="str">
        <f>IF('Unit Sales'!G638&lt;&gt;"",'Unit Sales'!G638,"")</f>
        <v/>
      </c>
      <c r="G630" s="9" t="str">
        <f>IF('Unit Sales'!H638&lt;&gt;"",'Unit Sales'!H638,"")</f>
        <v/>
      </c>
      <c r="H630" s="9" t="str">
        <f>IF('Unit Sales'!C638&lt;&gt;"",'Unit Sales'!C638,"")</f>
        <v/>
      </c>
      <c r="I630" s="293" t="str">
        <f>IF('Unit Sales'!M638&lt;&gt;"",'Unit Sales'!M638,"")</f>
        <v/>
      </c>
      <c r="J630" s="9" t="str">
        <f>IF('Unit Sales'!I638&lt;&gt;"",'Unit Sales'!I638,"")</f>
        <v/>
      </c>
      <c r="K630" s="295"/>
      <c r="L630" s="295"/>
      <c r="M630" s="293">
        <f t="shared" si="30"/>
        <v>0</v>
      </c>
      <c r="N630" s="293">
        <f>IFERROR(I630*'Monthly cashflow'!$C$29*1.23,)</f>
        <v>0</v>
      </c>
      <c r="O630" s="293">
        <f>IFERROR(I630*'Monthly cashflow'!$C$30*1.23,)</f>
        <v>0</v>
      </c>
      <c r="P630" s="293">
        <f t="shared" si="31"/>
        <v>0</v>
      </c>
      <c r="Q630" s="294" t="str">
        <f>'Unit Sales'!R638</f>
        <v/>
      </c>
      <c r="R630" s="294">
        <f>'Unit Sales'!N638</f>
        <v>0</v>
      </c>
    </row>
    <row r="631" spans="1:18" x14ac:dyDescent="0.3">
      <c r="A631" s="336" t="s">
        <v>1430</v>
      </c>
      <c r="B631" s="9">
        <f t="shared" si="29"/>
        <v>0</v>
      </c>
      <c r="C631" s="337" t="str">
        <f>IF('Unit Sales'!B639&lt;&gt;"",'Unit Sales'!B639,A631)</f>
        <v>630</v>
      </c>
      <c r="D631" s="9" t="str">
        <f>IF('Unit Sales'!D639&lt;&gt;"",'Unit Sales'!D639,"")</f>
        <v/>
      </c>
      <c r="E631" s="9" t="str">
        <f>IF('Unit Sales'!J639&lt;&gt;"",'Unit Sales'!J639,"")</f>
        <v/>
      </c>
      <c r="F631" s="9" t="str">
        <f>IF('Unit Sales'!G639&lt;&gt;"",'Unit Sales'!G639,"")</f>
        <v/>
      </c>
      <c r="G631" s="9" t="str">
        <f>IF('Unit Sales'!H639&lt;&gt;"",'Unit Sales'!H639,"")</f>
        <v/>
      </c>
      <c r="H631" s="9" t="str">
        <f>IF('Unit Sales'!C639&lt;&gt;"",'Unit Sales'!C639,"")</f>
        <v/>
      </c>
      <c r="I631" s="293" t="str">
        <f>IF('Unit Sales'!M639&lt;&gt;"",'Unit Sales'!M639,"")</f>
        <v/>
      </c>
      <c r="J631" s="9" t="str">
        <f>IF('Unit Sales'!I639&lt;&gt;"",'Unit Sales'!I639,"")</f>
        <v/>
      </c>
      <c r="K631" s="295"/>
      <c r="L631" s="295"/>
      <c r="M631" s="293">
        <f t="shared" si="30"/>
        <v>0</v>
      </c>
      <c r="N631" s="293">
        <f>IFERROR(I631*'Monthly cashflow'!$C$29*1.23,)</f>
        <v>0</v>
      </c>
      <c r="O631" s="293">
        <f>IFERROR(I631*'Monthly cashflow'!$C$30*1.23,)</f>
        <v>0</v>
      </c>
      <c r="P631" s="293">
        <f t="shared" si="31"/>
        <v>0</v>
      </c>
      <c r="Q631" s="294" t="str">
        <f>'Unit Sales'!R639</f>
        <v/>
      </c>
      <c r="R631" s="294">
        <f>'Unit Sales'!N639</f>
        <v>0</v>
      </c>
    </row>
    <row r="632" spans="1:18" x14ac:dyDescent="0.3">
      <c r="A632" s="336" t="s">
        <v>1431</v>
      </c>
      <c r="B632" s="9">
        <f t="shared" si="29"/>
        <v>0</v>
      </c>
      <c r="C632" s="337" t="str">
        <f>IF('Unit Sales'!B640&lt;&gt;"",'Unit Sales'!B640,A632)</f>
        <v>631</v>
      </c>
      <c r="D632" s="9" t="str">
        <f>IF('Unit Sales'!D640&lt;&gt;"",'Unit Sales'!D640,"")</f>
        <v/>
      </c>
      <c r="E632" s="9" t="str">
        <f>IF('Unit Sales'!J640&lt;&gt;"",'Unit Sales'!J640,"")</f>
        <v/>
      </c>
      <c r="F632" s="9" t="str">
        <f>IF('Unit Sales'!G640&lt;&gt;"",'Unit Sales'!G640,"")</f>
        <v/>
      </c>
      <c r="G632" s="9" t="str">
        <f>IF('Unit Sales'!H640&lt;&gt;"",'Unit Sales'!H640,"")</f>
        <v/>
      </c>
      <c r="H632" s="9" t="str">
        <f>IF('Unit Sales'!C640&lt;&gt;"",'Unit Sales'!C640,"")</f>
        <v/>
      </c>
      <c r="I632" s="293" t="str">
        <f>IF('Unit Sales'!M640&lt;&gt;"",'Unit Sales'!M640,"")</f>
        <v/>
      </c>
      <c r="J632" s="9" t="str">
        <f>IF('Unit Sales'!I640&lt;&gt;"",'Unit Sales'!I640,"")</f>
        <v/>
      </c>
      <c r="K632" s="295"/>
      <c r="L632" s="295"/>
      <c r="M632" s="293">
        <f t="shared" si="30"/>
        <v>0</v>
      </c>
      <c r="N632" s="293">
        <f>IFERROR(I632*'Monthly cashflow'!$C$29*1.23,)</f>
        <v>0</v>
      </c>
      <c r="O632" s="293">
        <f>IFERROR(I632*'Monthly cashflow'!$C$30*1.23,)</f>
        <v>0</v>
      </c>
      <c r="P632" s="293">
        <f t="shared" si="31"/>
        <v>0</v>
      </c>
      <c r="Q632" s="294" t="str">
        <f>'Unit Sales'!R640</f>
        <v/>
      </c>
      <c r="R632" s="294">
        <f>'Unit Sales'!N640</f>
        <v>0</v>
      </c>
    </row>
    <row r="633" spans="1:18" x14ac:dyDescent="0.3">
      <c r="A633" s="336" t="s">
        <v>1432</v>
      </c>
      <c r="B633" s="9">
        <f t="shared" si="29"/>
        <v>0</v>
      </c>
      <c r="C633" s="337" t="str">
        <f>IF('Unit Sales'!B641&lt;&gt;"",'Unit Sales'!B641,A633)</f>
        <v>632</v>
      </c>
      <c r="D633" s="9" t="str">
        <f>IF('Unit Sales'!D641&lt;&gt;"",'Unit Sales'!D641,"")</f>
        <v/>
      </c>
      <c r="E633" s="9" t="str">
        <f>IF('Unit Sales'!J641&lt;&gt;"",'Unit Sales'!J641,"")</f>
        <v/>
      </c>
      <c r="F633" s="9" t="str">
        <f>IF('Unit Sales'!G641&lt;&gt;"",'Unit Sales'!G641,"")</f>
        <v/>
      </c>
      <c r="G633" s="9" t="str">
        <f>IF('Unit Sales'!H641&lt;&gt;"",'Unit Sales'!H641,"")</f>
        <v/>
      </c>
      <c r="H633" s="9" t="str">
        <f>IF('Unit Sales'!C641&lt;&gt;"",'Unit Sales'!C641,"")</f>
        <v/>
      </c>
      <c r="I633" s="293" t="str">
        <f>IF('Unit Sales'!M641&lt;&gt;"",'Unit Sales'!M641,"")</f>
        <v/>
      </c>
      <c r="J633" s="9" t="str">
        <f>IF('Unit Sales'!I641&lt;&gt;"",'Unit Sales'!I641,"")</f>
        <v/>
      </c>
      <c r="K633" s="295"/>
      <c r="L633" s="295"/>
      <c r="M633" s="293">
        <f t="shared" si="30"/>
        <v>0</v>
      </c>
      <c r="N633" s="293">
        <f>IFERROR(I633*'Monthly cashflow'!$C$29*1.23,)</f>
        <v>0</v>
      </c>
      <c r="O633" s="293">
        <f>IFERROR(I633*'Monthly cashflow'!$C$30*1.23,)</f>
        <v>0</v>
      </c>
      <c r="P633" s="293">
        <f t="shared" si="31"/>
        <v>0</v>
      </c>
      <c r="Q633" s="294" t="str">
        <f>'Unit Sales'!R641</f>
        <v/>
      </c>
      <c r="R633" s="294">
        <f>'Unit Sales'!N641</f>
        <v>0</v>
      </c>
    </row>
    <row r="634" spans="1:18" x14ac:dyDescent="0.3">
      <c r="A634" s="336" t="s">
        <v>1433</v>
      </c>
      <c r="B634" s="9">
        <f t="shared" si="29"/>
        <v>0</v>
      </c>
      <c r="C634" s="337" t="str">
        <f>IF('Unit Sales'!B642&lt;&gt;"",'Unit Sales'!B642,A634)</f>
        <v>633</v>
      </c>
      <c r="D634" s="9" t="str">
        <f>IF('Unit Sales'!D642&lt;&gt;"",'Unit Sales'!D642,"")</f>
        <v/>
      </c>
      <c r="E634" s="9" t="str">
        <f>IF('Unit Sales'!J642&lt;&gt;"",'Unit Sales'!J642,"")</f>
        <v/>
      </c>
      <c r="F634" s="9" t="str">
        <f>IF('Unit Sales'!G642&lt;&gt;"",'Unit Sales'!G642,"")</f>
        <v/>
      </c>
      <c r="G634" s="9" t="str">
        <f>IF('Unit Sales'!H642&lt;&gt;"",'Unit Sales'!H642,"")</f>
        <v/>
      </c>
      <c r="H634" s="9" t="str">
        <f>IF('Unit Sales'!C642&lt;&gt;"",'Unit Sales'!C642,"")</f>
        <v/>
      </c>
      <c r="I634" s="293" t="str">
        <f>IF('Unit Sales'!M642&lt;&gt;"",'Unit Sales'!M642,"")</f>
        <v/>
      </c>
      <c r="J634" s="9" t="str">
        <f>IF('Unit Sales'!I642&lt;&gt;"",'Unit Sales'!I642,"")</f>
        <v/>
      </c>
      <c r="K634" s="295"/>
      <c r="L634" s="295"/>
      <c r="M634" s="293">
        <f t="shared" si="30"/>
        <v>0</v>
      </c>
      <c r="N634" s="293">
        <f>IFERROR(I634*'Monthly cashflow'!$C$29*1.23,)</f>
        <v>0</v>
      </c>
      <c r="O634" s="293">
        <f>IFERROR(I634*'Monthly cashflow'!$C$30*1.23,)</f>
        <v>0</v>
      </c>
      <c r="P634" s="293">
        <f t="shared" si="31"/>
        <v>0</v>
      </c>
      <c r="Q634" s="294" t="str">
        <f>'Unit Sales'!R642</f>
        <v/>
      </c>
      <c r="R634" s="294">
        <f>'Unit Sales'!N642</f>
        <v>0</v>
      </c>
    </row>
    <row r="635" spans="1:18" x14ac:dyDescent="0.3">
      <c r="A635" s="336" t="s">
        <v>1434</v>
      </c>
      <c r="B635" s="9">
        <f t="shared" si="29"/>
        <v>0</v>
      </c>
      <c r="C635" s="337" t="str">
        <f>IF('Unit Sales'!B643&lt;&gt;"",'Unit Sales'!B643,A635)</f>
        <v>634</v>
      </c>
      <c r="D635" s="9" t="str">
        <f>IF('Unit Sales'!D643&lt;&gt;"",'Unit Sales'!D643,"")</f>
        <v/>
      </c>
      <c r="E635" s="9" t="str">
        <f>IF('Unit Sales'!J643&lt;&gt;"",'Unit Sales'!J643,"")</f>
        <v/>
      </c>
      <c r="F635" s="9" t="str">
        <f>IF('Unit Sales'!G643&lt;&gt;"",'Unit Sales'!G643,"")</f>
        <v/>
      </c>
      <c r="G635" s="9" t="str">
        <f>IF('Unit Sales'!H643&lt;&gt;"",'Unit Sales'!H643,"")</f>
        <v/>
      </c>
      <c r="H635" s="9" t="str">
        <f>IF('Unit Sales'!C643&lt;&gt;"",'Unit Sales'!C643,"")</f>
        <v/>
      </c>
      <c r="I635" s="293" t="str">
        <f>IF('Unit Sales'!M643&lt;&gt;"",'Unit Sales'!M643,"")</f>
        <v/>
      </c>
      <c r="J635" s="9" t="str">
        <f>IF('Unit Sales'!I643&lt;&gt;"",'Unit Sales'!I643,"")</f>
        <v/>
      </c>
      <c r="K635" s="295"/>
      <c r="L635" s="295"/>
      <c r="M635" s="293">
        <f t="shared" si="30"/>
        <v>0</v>
      </c>
      <c r="N635" s="293">
        <f>IFERROR(I635*'Monthly cashflow'!$C$29*1.23,)</f>
        <v>0</v>
      </c>
      <c r="O635" s="293">
        <f>IFERROR(I635*'Monthly cashflow'!$C$30*1.23,)</f>
        <v>0</v>
      </c>
      <c r="P635" s="293">
        <f t="shared" si="31"/>
        <v>0</v>
      </c>
      <c r="Q635" s="294" t="str">
        <f>'Unit Sales'!R643</f>
        <v/>
      </c>
      <c r="R635" s="294">
        <f>'Unit Sales'!N643</f>
        <v>0</v>
      </c>
    </row>
    <row r="636" spans="1:18" x14ac:dyDescent="0.3">
      <c r="A636" s="336" t="s">
        <v>1435</v>
      </c>
      <c r="B636" s="9">
        <f t="shared" si="29"/>
        <v>0</v>
      </c>
      <c r="C636" s="337" t="str">
        <f>IF('Unit Sales'!B644&lt;&gt;"",'Unit Sales'!B644,A636)</f>
        <v>635</v>
      </c>
      <c r="D636" s="9" t="str">
        <f>IF('Unit Sales'!D644&lt;&gt;"",'Unit Sales'!D644,"")</f>
        <v/>
      </c>
      <c r="E636" s="9" t="str">
        <f>IF('Unit Sales'!J644&lt;&gt;"",'Unit Sales'!J644,"")</f>
        <v/>
      </c>
      <c r="F636" s="9" t="str">
        <f>IF('Unit Sales'!G644&lt;&gt;"",'Unit Sales'!G644,"")</f>
        <v/>
      </c>
      <c r="G636" s="9" t="str">
        <f>IF('Unit Sales'!H644&lt;&gt;"",'Unit Sales'!H644,"")</f>
        <v/>
      </c>
      <c r="H636" s="9" t="str">
        <f>IF('Unit Sales'!C644&lt;&gt;"",'Unit Sales'!C644,"")</f>
        <v/>
      </c>
      <c r="I636" s="293" t="str">
        <f>IF('Unit Sales'!M644&lt;&gt;"",'Unit Sales'!M644,"")</f>
        <v/>
      </c>
      <c r="J636" s="9" t="str">
        <f>IF('Unit Sales'!I644&lt;&gt;"",'Unit Sales'!I644,"")</f>
        <v/>
      </c>
      <c r="K636" s="295"/>
      <c r="L636" s="295"/>
      <c r="M636" s="293">
        <f t="shared" si="30"/>
        <v>0</v>
      </c>
      <c r="N636" s="293">
        <f>IFERROR(I636*'Monthly cashflow'!$C$29*1.23,)</f>
        <v>0</v>
      </c>
      <c r="O636" s="293">
        <f>IFERROR(I636*'Monthly cashflow'!$C$30*1.23,)</f>
        <v>0</v>
      </c>
      <c r="P636" s="293">
        <f t="shared" si="31"/>
        <v>0</v>
      </c>
      <c r="Q636" s="294" t="str">
        <f>'Unit Sales'!R644</f>
        <v/>
      </c>
      <c r="R636" s="294">
        <f>'Unit Sales'!N644</f>
        <v>0</v>
      </c>
    </row>
    <row r="637" spans="1:18" x14ac:dyDescent="0.3">
      <c r="A637" s="336" t="s">
        <v>1436</v>
      </c>
      <c r="B637" s="9">
        <f t="shared" si="29"/>
        <v>0</v>
      </c>
      <c r="C637" s="337" t="str">
        <f>IF('Unit Sales'!B645&lt;&gt;"",'Unit Sales'!B645,A637)</f>
        <v>636</v>
      </c>
      <c r="D637" s="9" t="str">
        <f>IF('Unit Sales'!D645&lt;&gt;"",'Unit Sales'!D645,"")</f>
        <v/>
      </c>
      <c r="E637" s="9" t="str">
        <f>IF('Unit Sales'!J645&lt;&gt;"",'Unit Sales'!J645,"")</f>
        <v/>
      </c>
      <c r="F637" s="9" t="str">
        <f>IF('Unit Sales'!G645&lt;&gt;"",'Unit Sales'!G645,"")</f>
        <v/>
      </c>
      <c r="G637" s="9" t="str">
        <f>IF('Unit Sales'!H645&lt;&gt;"",'Unit Sales'!H645,"")</f>
        <v/>
      </c>
      <c r="H637" s="9" t="str">
        <f>IF('Unit Sales'!C645&lt;&gt;"",'Unit Sales'!C645,"")</f>
        <v/>
      </c>
      <c r="I637" s="293" t="str">
        <f>IF('Unit Sales'!M645&lt;&gt;"",'Unit Sales'!M645,"")</f>
        <v/>
      </c>
      <c r="J637" s="9" t="str">
        <f>IF('Unit Sales'!I645&lt;&gt;"",'Unit Sales'!I645,"")</f>
        <v/>
      </c>
      <c r="K637" s="295"/>
      <c r="L637" s="295"/>
      <c r="M637" s="293">
        <f t="shared" si="30"/>
        <v>0</v>
      </c>
      <c r="N637" s="293">
        <f>IFERROR(I637*'Monthly cashflow'!$C$29*1.23,)</f>
        <v>0</v>
      </c>
      <c r="O637" s="293">
        <f>IFERROR(I637*'Monthly cashflow'!$C$30*1.23,)</f>
        <v>0</v>
      </c>
      <c r="P637" s="293">
        <f t="shared" si="31"/>
        <v>0</v>
      </c>
      <c r="Q637" s="294" t="str">
        <f>'Unit Sales'!R645</f>
        <v/>
      </c>
      <c r="R637" s="294">
        <f>'Unit Sales'!N645</f>
        <v>0</v>
      </c>
    </row>
    <row r="638" spans="1:18" x14ac:dyDescent="0.3">
      <c r="A638" s="336" t="s">
        <v>1437</v>
      </c>
      <c r="B638" s="9">
        <f t="shared" si="29"/>
        <v>0</v>
      </c>
      <c r="C638" s="337" t="str">
        <f>IF('Unit Sales'!B646&lt;&gt;"",'Unit Sales'!B646,A638)</f>
        <v>637</v>
      </c>
      <c r="D638" s="9" t="str">
        <f>IF('Unit Sales'!D646&lt;&gt;"",'Unit Sales'!D646,"")</f>
        <v/>
      </c>
      <c r="E638" s="9" t="str">
        <f>IF('Unit Sales'!J646&lt;&gt;"",'Unit Sales'!J646,"")</f>
        <v/>
      </c>
      <c r="F638" s="9" t="str">
        <f>IF('Unit Sales'!G646&lt;&gt;"",'Unit Sales'!G646,"")</f>
        <v/>
      </c>
      <c r="G638" s="9" t="str">
        <f>IF('Unit Sales'!H646&lt;&gt;"",'Unit Sales'!H646,"")</f>
        <v/>
      </c>
      <c r="H638" s="9" t="str">
        <f>IF('Unit Sales'!C646&lt;&gt;"",'Unit Sales'!C646,"")</f>
        <v/>
      </c>
      <c r="I638" s="293" t="str">
        <f>IF('Unit Sales'!M646&lt;&gt;"",'Unit Sales'!M646,"")</f>
        <v/>
      </c>
      <c r="J638" s="9" t="str">
        <f>IF('Unit Sales'!I646&lt;&gt;"",'Unit Sales'!I646,"")</f>
        <v/>
      </c>
      <c r="K638" s="295"/>
      <c r="L638" s="295"/>
      <c r="M638" s="293">
        <f t="shared" si="30"/>
        <v>0</v>
      </c>
      <c r="N638" s="293">
        <f>IFERROR(I638*'Monthly cashflow'!$C$29*1.23,)</f>
        <v>0</v>
      </c>
      <c r="O638" s="293">
        <f>IFERROR(I638*'Monthly cashflow'!$C$30*1.23,)</f>
        <v>0</v>
      </c>
      <c r="P638" s="293">
        <f t="shared" si="31"/>
        <v>0</v>
      </c>
      <c r="Q638" s="294" t="str">
        <f>'Unit Sales'!R646</f>
        <v/>
      </c>
      <c r="R638" s="294">
        <f>'Unit Sales'!N646</f>
        <v>0</v>
      </c>
    </row>
    <row r="639" spans="1:18" x14ac:dyDescent="0.3">
      <c r="A639" s="336" t="s">
        <v>1438</v>
      </c>
      <c r="B639" s="9">
        <f t="shared" si="29"/>
        <v>0</v>
      </c>
      <c r="C639" s="337" t="str">
        <f>IF('Unit Sales'!B647&lt;&gt;"",'Unit Sales'!B647,A639)</f>
        <v>638</v>
      </c>
      <c r="D639" s="9" t="str">
        <f>IF('Unit Sales'!D647&lt;&gt;"",'Unit Sales'!D647,"")</f>
        <v/>
      </c>
      <c r="E639" s="9" t="str">
        <f>IF('Unit Sales'!J647&lt;&gt;"",'Unit Sales'!J647,"")</f>
        <v/>
      </c>
      <c r="F639" s="9" t="str">
        <f>IF('Unit Sales'!G647&lt;&gt;"",'Unit Sales'!G647,"")</f>
        <v/>
      </c>
      <c r="G639" s="9" t="str">
        <f>IF('Unit Sales'!H647&lt;&gt;"",'Unit Sales'!H647,"")</f>
        <v/>
      </c>
      <c r="H639" s="9" t="str">
        <f>IF('Unit Sales'!C647&lt;&gt;"",'Unit Sales'!C647,"")</f>
        <v/>
      </c>
      <c r="I639" s="293" t="str">
        <f>IF('Unit Sales'!M647&lt;&gt;"",'Unit Sales'!M647,"")</f>
        <v/>
      </c>
      <c r="J639" s="9" t="str">
        <f>IF('Unit Sales'!I647&lt;&gt;"",'Unit Sales'!I647,"")</f>
        <v/>
      </c>
      <c r="K639" s="295"/>
      <c r="L639" s="295"/>
      <c r="M639" s="293">
        <f t="shared" si="30"/>
        <v>0</v>
      </c>
      <c r="N639" s="293">
        <f>IFERROR(I639*'Monthly cashflow'!$C$29*1.23,)</f>
        <v>0</v>
      </c>
      <c r="O639" s="293">
        <f>IFERROR(I639*'Monthly cashflow'!$C$30*1.23,)</f>
        <v>0</v>
      </c>
      <c r="P639" s="293">
        <f t="shared" si="31"/>
        <v>0</v>
      </c>
      <c r="Q639" s="294" t="str">
        <f>'Unit Sales'!R647</f>
        <v/>
      </c>
      <c r="R639" s="294">
        <f>'Unit Sales'!N647</f>
        <v>0</v>
      </c>
    </row>
    <row r="640" spans="1:18" x14ac:dyDescent="0.3">
      <c r="A640" s="336" t="s">
        <v>1439</v>
      </c>
      <c r="B640" s="9">
        <f t="shared" si="29"/>
        <v>0</v>
      </c>
      <c r="C640" s="337" t="str">
        <f>IF('Unit Sales'!B648&lt;&gt;"",'Unit Sales'!B648,A640)</f>
        <v>639</v>
      </c>
      <c r="D640" s="9" t="str">
        <f>IF('Unit Sales'!D648&lt;&gt;"",'Unit Sales'!D648,"")</f>
        <v/>
      </c>
      <c r="E640" s="9" t="str">
        <f>IF('Unit Sales'!J648&lt;&gt;"",'Unit Sales'!J648,"")</f>
        <v/>
      </c>
      <c r="F640" s="9" t="str">
        <f>IF('Unit Sales'!G648&lt;&gt;"",'Unit Sales'!G648,"")</f>
        <v/>
      </c>
      <c r="G640" s="9" t="str">
        <f>IF('Unit Sales'!H648&lt;&gt;"",'Unit Sales'!H648,"")</f>
        <v/>
      </c>
      <c r="H640" s="9" t="str">
        <f>IF('Unit Sales'!C648&lt;&gt;"",'Unit Sales'!C648,"")</f>
        <v/>
      </c>
      <c r="I640" s="293" t="str">
        <f>IF('Unit Sales'!M648&lt;&gt;"",'Unit Sales'!M648,"")</f>
        <v/>
      </c>
      <c r="J640" s="9" t="str">
        <f>IF('Unit Sales'!I648&lt;&gt;"",'Unit Sales'!I648,"")</f>
        <v/>
      </c>
      <c r="K640" s="295"/>
      <c r="L640" s="295"/>
      <c r="M640" s="293">
        <f t="shared" si="30"/>
        <v>0</v>
      </c>
      <c r="N640" s="293">
        <f>IFERROR(I640*'Monthly cashflow'!$C$29*1.23,)</f>
        <v>0</v>
      </c>
      <c r="O640" s="293">
        <f>IFERROR(I640*'Monthly cashflow'!$C$30*1.23,)</f>
        <v>0</v>
      </c>
      <c r="P640" s="293">
        <f t="shared" si="31"/>
        <v>0</v>
      </c>
      <c r="Q640" s="294" t="str">
        <f>'Unit Sales'!R648</f>
        <v/>
      </c>
      <c r="R640" s="294">
        <f>'Unit Sales'!N648</f>
        <v>0</v>
      </c>
    </row>
    <row r="641" spans="1:18" x14ac:dyDescent="0.3">
      <c r="A641" s="336" t="s">
        <v>1440</v>
      </c>
      <c r="B641" s="9">
        <f t="shared" si="29"/>
        <v>0</v>
      </c>
      <c r="C641" s="337" t="str">
        <f>IF('Unit Sales'!B649&lt;&gt;"",'Unit Sales'!B649,A641)</f>
        <v>640</v>
      </c>
      <c r="D641" s="9" t="str">
        <f>IF('Unit Sales'!D649&lt;&gt;"",'Unit Sales'!D649,"")</f>
        <v/>
      </c>
      <c r="E641" s="9" t="str">
        <f>IF('Unit Sales'!J649&lt;&gt;"",'Unit Sales'!J649,"")</f>
        <v/>
      </c>
      <c r="F641" s="9" t="str">
        <f>IF('Unit Sales'!G649&lt;&gt;"",'Unit Sales'!G649,"")</f>
        <v/>
      </c>
      <c r="G641" s="9" t="str">
        <f>IF('Unit Sales'!H649&lt;&gt;"",'Unit Sales'!H649,"")</f>
        <v/>
      </c>
      <c r="H641" s="9" t="str">
        <f>IF('Unit Sales'!C649&lt;&gt;"",'Unit Sales'!C649,"")</f>
        <v/>
      </c>
      <c r="I641" s="293" t="str">
        <f>IF('Unit Sales'!M649&lt;&gt;"",'Unit Sales'!M649,"")</f>
        <v/>
      </c>
      <c r="J641" s="9" t="str">
        <f>IF('Unit Sales'!I649&lt;&gt;"",'Unit Sales'!I649,"")</f>
        <v/>
      </c>
      <c r="K641" s="295"/>
      <c r="L641" s="295"/>
      <c r="M641" s="293">
        <f t="shared" si="30"/>
        <v>0</v>
      </c>
      <c r="N641" s="293">
        <f>IFERROR(I641*'Monthly cashflow'!$C$29*1.23,)</f>
        <v>0</v>
      </c>
      <c r="O641" s="293">
        <f>IFERROR(I641*'Monthly cashflow'!$C$30*1.23,)</f>
        <v>0</v>
      </c>
      <c r="P641" s="293">
        <f t="shared" si="31"/>
        <v>0</v>
      </c>
      <c r="Q641" s="294" t="str">
        <f>'Unit Sales'!R649</f>
        <v/>
      </c>
      <c r="R641" s="294">
        <f>'Unit Sales'!N649</f>
        <v>0</v>
      </c>
    </row>
    <row r="642" spans="1:18" x14ac:dyDescent="0.3">
      <c r="A642" s="336" t="s">
        <v>1441</v>
      </c>
      <c r="B642" s="9">
        <f t="shared" si="29"/>
        <v>0</v>
      </c>
      <c r="C642" s="337" t="str">
        <f>IF('Unit Sales'!B650&lt;&gt;"",'Unit Sales'!B650,A642)</f>
        <v>641</v>
      </c>
      <c r="D642" s="9" t="str">
        <f>IF('Unit Sales'!D650&lt;&gt;"",'Unit Sales'!D650,"")</f>
        <v/>
      </c>
      <c r="E642" s="9" t="str">
        <f>IF('Unit Sales'!J650&lt;&gt;"",'Unit Sales'!J650,"")</f>
        <v/>
      </c>
      <c r="F642" s="9" t="str">
        <f>IF('Unit Sales'!G650&lt;&gt;"",'Unit Sales'!G650,"")</f>
        <v/>
      </c>
      <c r="G642" s="9" t="str">
        <f>IF('Unit Sales'!H650&lt;&gt;"",'Unit Sales'!H650,"")</f>
        <v/>
      </c>
      <c r="H642" s="9" t="str">
        <f>IF('Unit Sales'!C650&lt;&gt;"",'Unit Sales'!C650,"")</f>
        <v/>
      </c>
      <c r="I642" s="293" t="str">
        <f>IF('Unit Sales'!M650&lt;&gt;"",'Unit Sales'!M650,"")</f>
        <v/>
      </c>
      <c r="J642" s="9" t="str">
        <f>IF('Unit Sales'!I650&lt;&gt;"",'Unit Sales'!I650,"")</f>
        <v/>
      </c>
      <c r="K642" s="295"/>
      <c r="L642" s="295"/>
      <c r="M642" s="293">
        <f t="shared" si="30"/>
        <v>0</v>
      </c>
      <c r="N642" s="293">
        <f>IFERROR(I642*'Monthly cashflow'!$C$29*1.23,)</f>
        <v>0</v>
      </c>
      <c r="O642" s="293">
        <f>IFERROR(I642*'Monthly cashflow'!$C$30*1.23,)</f>
        <v>0</v>
      </c>
      <c r="P642" s="293">
        <f t="shared" si="31"/>
        <v>0</v>
      </c>
      <c r="Q642" s="294" t="str">
        <f>'Unit Sales'!R650</f>
        <v/>
      </c>
      <c r="R642" s="294">
        <f>'Unit Sales'!N650</f>
        <v>0</v>
      </c>
    </row>
    <row r="643" spans="1:18" x14ac:dyDescent="0.3">
      <c r="A643" s="336" t="s">
        <v>1442</v>
      </c>
      <c r="B643" s="9">
        <f t="shared" si="29"/>
        <v>0</v>
      </c>
      <c r="C643" s="337" t="str">
        <f>IF('Unit Sales'!B651&lt;&gt;"",'Unit Sales'!B651,A643)</f>
        <v>642</v>
      </c>
      <c r="D643" s="9" t="str">
        <f>IF('Unit Sales'!D651&lt;&gt;"",'Unit Sales'!D651,"")</f>
        <v/>
      </c>
      <c r="E643" s="9" t="str">
        <f>IF('Unit Sales'!J651&lt;&gt;"",'Unit Sales'!J651,"")</f>
        <v/>
      </c>
      <c r="F643" s="9" t="str">
        <f>IF('Unit Sales'!G651&lt;&gt;"",'Unit Sales'!G651,"")</f>
        <v/>
      </c>
      <c r="G643" s="9" t="str">
        <f>IF('Unit Sales'!H651&lt;&gt;"",'Unit Sales'!H651,"")</f>
        <v/>
      </c>
      <c r="H643" s="9" t="str">
        <f>IF('Unit Sales'!C651&lt;&gt;"",'Unit Sales'!C651,"")</f>
        <v/>
      </c>
      <c r="I643" s="293" t="str">
        <f>IF('Unit Sales'!M651&lt;&gt;"",'Unit Sales'!M651,"")</f>
        <v/>
      </c>
      <c r="J643" s="9" t="str">
        <f>IF('Unit Sales'!I651&lt;&gt;"",'Unit Sales'!I651,"")</f>
        <v/>
      </c>
      <c r="K643" s="295"/>
      <c r="L643" s="295"/>
      <c r="M643" s="293">
        <f t="shared" si="30"/>
        <v>0</v>
      </c>
      <c r="N643" s="293">
        <f>IFERROR(I643*'Monthly cashflow'!$C$29*1.23,)</f>
        <v>0</v>
      </c>
      <c r="O643" s="293">
        <f>IFERROR(I643*'Monthly cashflow'!$C$30*1.23,)</f>
        <v>0</v>
      </c>
      <c r="P643" s="293">
        <f t="shared" si="31"/>
        <v>0</v>
      </c>
      <c r="Q643" s="294" t="str">
        <f>'Unit Sales'!R651</f>
        <v/>
      </c>
      <c r="R643" s="294">
        <f>'Unit Sales'!N651</f>
        <v>0</v>
      </c>
    </row>
    <row r="644" spans="1:18" x14ac:dyDescent="0.3">
      <c r="A644" s="336" t="s">
        <v>1443</v>
      </c>
      <c r="B644" s="9">
        <f t="shared" ref="B644:B707" si="32">$B$2</f>
        <v>0</v>
      </c>
      <c r="C644" s="337" t="str">
        <f>IF('Unit Sales'!B652&lt;&gt;"",'Unit Sales'!B652,A644)</f>
        <v>643</v>
      </c>
      <c r="D644" s="9" t="str">
        <f>IF('Unit Sales'!D652&lt;&gt;"",'Unit Sales'!D652,"")</f>
        <v/>
      </c>
      <c r="E644" s="9" t="str">
        <f>IF('Unit Sales'!J652&lt;&gt;"",'Unit Sales'!J652,"")</f>
        <v/>
      </c>
      <c r="F644" s="9" t="str">
        <f>IF('Unit Sales'!G652&lt;&gt;"",'Unit Sales'!G652,"")</f>
        <v/>
      </c>
      <c r="G644" s="9" t="str">
        <f>IF('Unit Sales'!H652&lt;&gt;"",'Unit Sales'!H652,"")</f>
        <v/>
      </c>
      <c r="H644" s="9" t="str">
        <f>IF('Unit Sales'!C652&lt;&gt;"",'Unit Sales'!C652,"")</f>
        <v/>
      </c>
      <c r="I644" s="293" t="str">
        <f>IF('Unit Sales'!M652&lt;&gt;"",'Unit Sales'!M652,"")</f>
        <v/>
      </c>
      <c r="J644" s="9" t="str">
        <f>IF('Unit Sales'!I652&lt;&gt;"",'Unit Sales'!I652,"")</f>
        <v/>
      </c>
      <c r="K644" s="295"/>
      <c r="L644" s="295"/>
      <c r="M644" s="293">
        <f t="shared" si="30"/>
        <v>0</v>
      </c>
      <c r="N644" s="293">
        <f>IFERROR(I644*'Monthly cashflow'!$C$29*1.23,)</f>
        <v>0</v>
      </c>
      <c r="O644" s="293">
        <f>IFERROR(I644*'Monthly cashflow'!$C$30*1.23,)</f>
        <v>0</v>
      </c>
      <c r="P644" s="293">
        <f t="shared" si="31"/>
        <v>0</v>
      </c>
      <c r="Q644" s="294" t="str">
        <f>'Unit Sales'!R652</f>
        <v/>
      </c>
      <c r="R644" s="294">
        <f>'Unit Sales'!N652</f>
        <v>0</v>
      </c>
    </row>
    <row r="645" spans="1:18" x14ac:dyDescent="0.3">
      <c r="A645" s="336" t="s">
        <v>1444</v>
      </c>
      <c r="B645" s="9">
        <f t="shared" si="32"/>
        <v>0</v>
      </c>
      <c r="C645" s="337" t="str">
        <f>IF('Unit Sales'!B653&lt;&gt;"",'Unit Sales'!B653,A645)</f>
        <v>644</v>
      </c>
      <c r="D645" s="9" t="str">
        <f>IF('Unit Sales'!D653&lt;&gt;"",'Unit Sales'!D653,"")</f>
        <v/>
      </c>
      <c r="E645" s="9" t="str">
        <f>IF('Unit Sales'!J653&lt;&gt;"",'Unit Sales'!J653,"")</f>
        <v/>
      </c>
      <c r="F645" s="9" t="str">
        <f>IF('Unit Sales'!G653&lt;&gt;"",'Unit Sales'!G653,"")</f>
        <v/>
      </c>
      <c r="G645" s="9" t="str">
        <f>IF('Unit Sales'!H653&lt;&gt;"",'Unit Sales'!H653,"")</f>
        <v/>
      </c>
      <c r="H645" s="9" t="str">
        <f>IF('Unit Sales'!C653&lt;&gt;"",'Unit Sales'!C653,"")</f>
        <v/>
      </c>
      <c r="I645" s="293" t="str">
        <f>IF('Unit Sales'!M653&lt;&gt;"",'Unit Sales'!M653,"")</f>
        <v/>
      </c>
      <c r="J645" s="9" t="str">
        <f>IF('Unit Sales'!I653&lt;&gt;"",'Unit Sales'!I653,"")</f>
        <v/>
      </c>
      <c r="K645" s="295"/>
      <c r="L645" s="295"/>
      <c r="M645" s="293">
        <f t="shared" si="30"/>
        <v>0</v>
      </c>
      <c r="N645" s="293">
        <f>IFERROR(I645*'Monthly cashflow'!$C$29*1.23,)</f>
        <v>0</v>
      </c>
      <c r="O645" s="293">
        <f>IFERROR(I645*'Monthly cashflow'!$C$30*1.23,)</f>
        <v>0</v>
      </c>
      <c r="P645" s="293">
        <f t="shared" si="31"/>
        <v>0</v>
      </c>
      <c r="Q645" s="294" t="str">
        <f>'Unit Sales'!R653</f>
        <v/>
      </c>
      <c r="R645" s="294">
        <f>'Unit Sales'!N653</f>
        <v>0</v>
      </c>
    </row>
    <row r="646" spans="1:18" x14ac:dyDescent="0.3">
      <c r="A646" s="336" t="s">
        <v>1445</v>
      </c>
      <c r="B646" s="9">
        <f t="shared" si="32"/>
        <v>0</v>
      </c>
      <c r="C646" s="337" t="str">
        <f>IF('Unit Sales'!B654&lt;&gt;"",'Unit Sales'!B654,A646)</f>
        <v>645</v>
      </c>
      <c r="D646" s="9" t="str">
        <f>IF('Unit Sales'!D654&lt;&gt;"",'Unit Sales'!D654,"")</f>
        <v/>
      </c>
      <c r="E646" s="9" t="str">
        <f>IF('Unit Sales'!J654&lt;&gt;"",'Unit Sales'!J654,"")</f>
        <v/>
      </c>
      <c r="F646" s="9" t="str">
        <f>IF('Unit Sales'!G654&lt;&gt;"",'Unit Sales'!G654,"")</f>
        <v/>
      </c>
      <c r="G646" s="9" t="str">
        <f>IF('Unit Sales'!H654&lt;&gt;"",'Unit Sales'!H654,"")</f>
        <v/>
      </c>
      <c r="H646" s="9" t="str">
        <f>IF('Unit Sales'!C654&lt;&gt;"",'Unit Sales'!C654,"")</f>
        <v/>
      </c>
      <c r="I646" s="293" t="str">
        <f>IF('Unit Sales'!M654&lt;&gt;"",'Unit Sales'!M654,"")</f>
        <v/>
      </c>
      <c r="J646" s="9" t="str">
        <f>IF('Unit Sales'!I654&lt;&gt;"",'Unit Sales'!I654,"")</f>
        <v/>
      </c>
      <c r="K646" s="295"/>
      <c r="L646" s="295"/>
      <c r="M646" s="293">
        <f t="shared" si="30"/>
        <v>0</v>
      </c>
      <c r="N646" s="293">
        <f>IFERROR(I646*'Monthly cashflow'!$C$29*1.23,)</f>
        <v>0</v>
      </c>
      <c r="O646" s="293">
        <f>IFERROR(I646*'Monthly cashflow'!$C$30*1.23,)</f>
        <v>0</v>
      </c>
      <c r="P646" s="293">
        <f t="shared" si="31"/>
        <v>0</v>
      </c>
      <c r="Q646" s="294" t="str">
        <f>'Unit Sales'!R654</f>
        <v/>
      </c>
      <c r="R646" s="294">
        <f>'Unit Sales'!N654</f>
        <v>0</v>
      </c>
    </row>
    <row r="647" spans="1:18" x14ac:dyDescent="0.3">
      <c r="A647" s="336" t="s">
        <v>1446</v>
      </c>
      <c r="B647" s="9">
        <f t="shared" si="32"/>
        <v>0</v>
      </c>
      <c r="C647" s="337" t="str">
        <f>IF('Unit Sales'!B655&lt;&gt;"",'Unit Sales'!B655,A647)</f>
        <v>646</v>
      </c>
      <c r="D647" s="9" t="str">
        <f>IF('Unit Sales'!D655&lt;&gt;"",'Unit Sales'!D655,"")</f>
        <v/>
      </c>
      <c r="E647" s="9" t="str">
        <f>IF('Unit Sales'!J655&lt;&gt;"",'Unit Sales'!J655,"")</f>
        <v/>
      </c>
      <c r="F647" s="9" t="str">
        <f>IF('Unit Sales'!G655&lt;&gt;"",'Unit Sales'!G655,"")</f>
        <v/>
      </c>
      <c r="G647" s="9" t="str">
        <f>IF('Unit Sales'!H655&lt;&gt;"",'Unit Sales'!H655,"")</f>
        <v/>
      </c>
      <c r="H647" s="9" t="str">
        <f>IF('Unit Sales'!C655&lt;&gt;"",'Unit Sales'!C655,"")</f>
        <v/>
      </c>
      <c r="I647" s="293" t="str">
        <f>IF('Unit Sales'!M655&lt;&gt;"",'Unit Sales'!M655,"")</f>
        <v/>
      </c>
      <c r="J647" s="9" t="str">
        <f>IF('Unit Sales'!I655&lt;&gt;"",'Unit Sales'!I655,"")</f>
        <v/>
      </c>
      <c r="K647" s="295"/>
      <c r="L647" s="295"/>
      <c r="M647" s="293">
        <f t="shared" si="30"/>
        <v>0</v>
      </c>
      <c r="N647" s="293">
        <f>IFERROR(I647*'Monthly cashflow'!$C$29*1.23,)</f>
        <v>0</v>
      </c>
      <c r="O647" s="293">
        <f>IFERROR(I647*'Monthly cashflow'!$C$30*1.23,)</f>
        <v>0</v>
      </c>
      <c r="P647" s="293">
        <f t="shared" si="31"/>
        <v>0</v>
      </c>
      <c r="Q647" s="294" t="str">
        <f>'Unit Sales'!R655</f>
        <v/>
      </c>
      <c r="R647" s="294">
        <f>'Unit Sales'!N655</f>
        <v>0</v>
      </c>
    </row>
    <row r="648" spans="1:18" x14ac:dyDescent="0.3">
      <c r="A648" s="336" t="s">
        <v>1447</v>
      </c>
      <c r="B648" s="9">
        <f t="shared" si="32"/>
        <v>0</v>
      </c>
      <c r="C648" s="337" t="str">
        <f>IF('Unit Sales'!B656&lt;&gt;"",'Unit Sales'!B656,A648)</f>
        <v>647</v>
      </c>
      <c r="D648" s="9" t="str">
        <f>IF('Unit Sales'!D656&lt;&gt;"",'Unit Sales'!D656,"")</f>
        <v/>
      </c>
      <c r="E648" s="9" t="str">
        <f>IF('Unit Sales'!J656&lt;&gt;"",'Unit Sales'!J656,"")</f>
        <v/>
      </c>
      <c r="F648" s="9" t="str">
        <f>IF('Unit Sales'!G656&lt;&gt;"",'Unit Sales'!G656,"")</f>
        <v/>
      </c>
      <c r="G648" s="9" t="str">
        <f>IF('Unit Sales'!H656&lt;&gt;"",'Unit Sales'!H656,"")</f>
        <v/>
      </c>
      <c r="H648" s="9" t="str">
        <f>IF('Unit Sales'!C656&lt;&gt;"",'Unit Sales'!C656,"")</f>
        <v/>
      </c>
      <c r="I648" s="293" t="str">
        <f>IF('Unit Sales'!M656&lt;&gt;"",'Unit Sales'!M656,"")</f>
        <v/>
      </c>
      <c r="J648" s="9" t="str">
        <f>IF('Unit Sales'!I656&lt;&gt;"",'Unit Sales'!I656,"")</f>
        <v/>
      </c>
      <c r="K648" s="295"/>
      <c r="L648" s="295"/>
      <c r="M648" s="293">
        <f t="shared" si="30"/>
        <v>0</v>
      </c>
      <c r="N648" s="293">
        <f>IFERROR(I648*'Monthly cashflow'!$C$29*1.23,)</f>
        <v>0</v>
      </c>
      <c r="O648" s="293">
        <f>IFERROR(I648*'Monthly cashflow'!$C$30*1.23,)</f>
        <v>0</v>
      </c>
      <c r="P648" s="293">
        <f t="shared" si="31"/>
        <v>0</v>
      </c>
      <c r="Q648" s="294" t="str">
        <f>'Unit Sales'!R656</f>
        <v/>
      </c>
      <c r="R648" s="294">
        <f>'Unit Sales'!N656</f>
        <v>0</v>
      </c>
    </row>
    <row r="649" spans="1:18" x14ac:dyDescent="0.3">
      <c r="A649" s="336" t="s">
        <v>1448</v>
      </c>
      <c r="B649" s="9">
        <f t="shared" si="32"/>
        <v>0</v>
      </c>
      <c r="C649" s="337" t="str">
        <f>IF('Unit Sales'!B657&lt;&gt;"",'Unit Sales'!B657,A649)</f>
        <v>648</v>
      </c>
      <c r="D649" s="9" t="str">
        <f>IF('Unit Sales'!D657&lt;&gt;"",'Unit Sales'!D657,"")</f>
        <v/>
      </c>
      <c r="E649" s="9" t="str">
        <f>IF('Unit Sales'!J657&lt;&gt;"",'Unit Sales'!J657,"")</f>
        <v/>
      </c>
      <c r="F649" s="9" t="str">
        <f>IF('Unit Sales'!G657&lt;&gt;"",'Unit Sales'!G657,"")</f>
        <v/>
      </c>
      <c r="G649" s="9" t="str">
        <f>IF('Unit Sales'!H657&lt;&gt;"",'Unit Sales'!H657,"")</f>
        <v/>
      </c>
      <c r="H649" s="9" t="str">
        <f>IF('Unit Sales'!C657&lt;&gt;"",'Unit Sales'!C657,"")</f>
        <v/>
      </c>
      <c r="I649" s="293" t="str">
        <f>IF('Unit Sales'!M657&lt;&gt;"",'Unit Sales'!M657,"")</f>
        <v/>
      </c>
      <c r="J649" s="9" t="str">
        <f>IF('Unit Sales'!I657&lt;&gt;"",'Unit Sales'!I657,"")</f>
        <v/>
      </c>
      <c r="K649" s="295"/>
      <c r="L649" s="295"/>
      <c r="M649" s="293">
        <f t="shared" si="30"/>
        <v>0</v>
      </c>
      <c r="N649" s="293">
        <f>IFERROR(I649*'Monthly cashflow'!$C$29*1.23,)</f>
        <v>0</v>
      </c>
      <c r="O649" s="293">
        <f>IFERROR(I649*'Monthly cashflow'!$C$30*1.23,)</f>
        <v>0</v>
      </c>
      <c r="P649" s="293">
        <f t="shared" si="31"/>
        <v>0</v>
      </c>
      <c r="Q649" s="294" t="str">
        <f>'Unit Sales'!R657</f>
        <v/>
      </c>
      <c r="R649" s="294">
        <f>'Unit Sales'!N657</f>
        <v>0</v>
      </c>
    </row>
    <row r="650" spans="1:18" x14ac:dyDescent="0.3">
      <c r="A650" s="336" t="s">
        <v>1449</v>
      </c>
      <c r="B650" s="9">
        <f t="shared" si="32"/>
        <v>0</v>
      </c>
      <c r="C650" s="337" t="str">
        <f>IF('Unit Sales'!B658&lt;&gt;"",'Unit Sales'!B658,A650)</f>
        <v>649</v>
      </c>
      <c r="D650" s="9" t="str">
        <f>IF('Unit Sales'!D658&lt;&gt;"",'Unit Sales'!D658,"")</f>
        <v/>
      </c>
      <c r="E650" s="9" t="str">
        <f>IF('Unit Sales'!J658&lt;&gt;"",'Unit Sales'!J658,"")</f>
        <v/>
      </c>
      <c r="F650" s="9" t="str">
        <f>IF('Unit Sales'!G658&lt;&gt;"",'Unit Sales'!G658,"")</f>
        <v/>
      </c>
      <c r="G650" s="9" t="str">
        <f>IF('Unit Sales'!H658&lt;&gt;"",'Unit Sales'!H658,"")</f>
        <v/>
      </c>
      <c r="H650" s="9" t="str">
        <f>IF('Unit Sales'!C658&lt;&gt;"",'Unit Sales'!C658,"")</f>
        <v/>
      </c>
      <c r="I650" s="293" t="str">
        <f>IF('Unit Sales'!M658&lt;&gt;"",'Unit Sales'!M658,"")</f>
        <v/>
      </c>
      <c r="J650" s="9" t="str">
        <f>IF('Unit Sales'!I658&lt;&gt;"",'Unit Sales'!I658,"")</f>
        <v/>
      </c>
      <c r="K650" s="295"/>
      <c r="L650" s="295"/>
      <c r="M650" s="293">
        <f t="shared" si="30"/>
        <v>0</v>
      </c>
      <c r="N650" s="293">
        <f>IFERROR(I650*'Monthly cashflow'!$C$29*1.23,)</f>
        <v>0</v>
      </c>
      <c r="O650" s="293">
        <f>IFERROR(I650*'Monthly cashflow'!$C$30*1.23,)</f>
        <v>0</v>
      </c>
      <c r="P650" s="293">
        <f t="shared" si="31"/>
        <v>0</v>
      </c>
      <c r="Q650" s="294" t="str">
        <f>'Unit Sales'!R658</f>
        <v/>
      </c>
      <c r="R650" s="294">
        <f>'Unit Sales'!N658</f>
        <v>0</v>
      </c>
    </row>
    <row r="651" spans="1:18" x14ac:dyDescent="0.3">
      <c r="A651" s="336" t="s">
        <v>1450</v>
      </c>
      <c r="B651" s="9">
        <f t="shared" si="32"/>
        <v>0</v>
      </c>
      <c r="C651" s="337" t="str">
        <f>IF('Unit Sales'!B659&lt;&gt;"",'Unit Sales'!B659,A651)</f>
        <v>650</v>
      </c>
      <c r="D651" s="9" t="str">
        <f>IF('Unit Sales'!D659&lt;&gt;"",'Unit Sales'!D659,"")</f>
        <v/>
      </c>
      <c r="E651" s="9" t="str">
        <f>IF('Unit Sales'!J659&lt;&gt;"",'Unit Sales'!J659,"")</f>
        <v/>
      </c>
      <c r="F651" s="9" t="str">
        <f>IF('Unit Sales'!G659&lt;&gt;"",'Unit Sales'!G659,"")</f>
        <v/>
      </c>
      <c r="G651" s="9" t="str">
        <f>IF('Unit Sales'!H659&lt;&gt;"",'Unit Sales'!H659,"")</f>
        <v/>
      </c>
      <c r="H651" s="9" t="str">
        <f>IF('Unit Sales'!C659&lt;&gt;"",'Unit Sales'!C659,"")</f>
        <v/>
      </c>
      <c r="I651" s="293" t="str">
        <f>IF('Unit Sales'!M659&lt;&gt;"",'Unit Sales'!M659,"")</f>
        <v/>
      </c>
      <c r="J651" s="9" t="str">
        <f>IF('Unit Sales'!I659&lt;&gt;"",'Unit Sales'!I659,"")</f>
        <v/>
      </c>
      <c r="K651" s="295"/>
      <c r="L651" s="295"/>
      <c r="M651" s="293">
        <f t="shared" si="30"/>
        <v>0</v>
      </c>
      <c r="N651" s="293">
        <f>IFERROR(I651*'Monthly cashflow'!$C$29*1.23,)</f>
        <v>0</v>
      </c>
      <c r="O651" s="293">
        <f>IFERROR(I651*'Monthly cashflow'!$C$30*1.23,)</f>
        <v>0</v>
      </c>
      <c r="P651" s="293">
        <f t="shared" si="31"/>
        <v>0</v>
      </c>
      <c r="Q651" s="294" t="str">
        <f>'Unit Sales'!R659</f>
        <v/>
      </c>
      <c r="R651" s="294">
        <f>'Unit Sales'!N659</f>
        <v>0</v>
      </c>
    </row>
    <row r="652" spans="1:18" x14ac:dyDescent="0.3">
      <c r="A652" s="336" t="s">
        <v>1451</v>
      </c>
      <c r="B652" s="9">
        <f t="shared" si="32"/>
        <v>0</v>
      </c>
      <c r="C652" s="337" t="str">
        <f>IF('Unit Sales'!B660&lt;&gt;"",'Unit Sales'!B660,A652)</f>
        <v>651</v>
      </c>
      <c r="D652" s="9" t="str">
        <f>IF('Unit Sales'!D660&lt;&gt;"",'Unit Sales'!D660,"")</f>
        <v/>
      </c>
      <c r="E652" s="9" t="str">
        <f>IF('Unit Sales'!J660&lt;&gt;"",'Unit Sales'!J660,"")</f>
        <v/>
      </c>
      <c r="F652" s="9" t="str">
        <f>IF('Unit Sales'!G660&lt;&gt;"",'Unit Sales'!G660,"")</f>
        <v/>
      </c>
      <c r="G652" s="9" t="str">
        <f>IF('Unit Sales'!H660&lt;&gt;"",'Unit Sales'!H660,"")</f>
        <v/>
      </c>
      <c r="H652" s="9" t="str">
        <f>IF('Unit Sales'!C660&lt;&gt;"",'Unit Sales'!C660,"")</f>
        <v/>
      </c>
      <c r="I652" s="293" t="str">
        <f>IF('Unit Sales'!M660&lt;&gt;"",'Unit Sales'!M660,"")</f>
        <v/>
      </c>
      <c r="J652" s="9" t="str">
        <f>IF('Unit Sales'!I660&lt;&gt;"",'Unit Sales'!I660,"")</f>
        <v/>
      </c>
      <c r="K652" s="295"/>
      <c r="L652" s="295"/>
      <c r="M652" s="293">
        <f t="shared" si="30"/>
        <v>0</v>
      </c>
      <c r="N652" s="293">
        <f>IFERROR(I652*'Monthly cashflow'!$C$29*1.23,)</f>
        <v>0</v>
      </c>
      <c r="O652" s="293">
        <f>IFERROR(I652*'Monthly cashflow'!$C$30*1.23,)</f>
        <v>0</v>
      </c>
      <c r="P652" s="293">
        <f t="shared" si="31"/>
        <v>0</v>
      </c>
      <c r="Q652" s="294" t="str">
        <f>'Unit Sales'!R660</f>
        <v/>
      </c>
      <c r="R652" s="294">
        <f>'Unit Sales'!N660</f>
        <v>0</v>
      </c>
    </row>
    <row r="653" spans="1:18" x14ac:dyDescent="0.3">
      <c r="A653" s="336" t="s">
        <v>1452</v>
      </c>
      <c r="B653" s="9">
        <f t="shared" si="32"/>
        <v>0</v>
      </c>
      <c r="C653" s="337" t="str">
        <f>IF('Unit Sales'!B661&lt;&gt;"",'Unit Sales'!B661,A653)</f>
        <v>652</v>
      </c>
      <c r="D653" s="9" t="str">
        <f>IF('Unit Sales'!D661&lt;&gt;"",'Unit Sales'!D661,"")</f>
        <v/>
      </c>
      <c r="E653" s="9" t="str">
        <f>IF('Unit Sales'!J661&lt;&gt;"",'Unit Sales'!J661,"")</f>
        <v/>
      </c>
      <c r="F653" s="9" t="str">
        <f>IF('Unit Sales'!G661&lt;&gt;"",'Unit Sales'!G661,"")</f>
        <v/>
      </c>
      <c r="G653" s="9" t="str">
        <f>IF('Unit Sales'!H661&lt;&gt;"",'Unit Sales'!H661,"")</f>
        <v/>
      </c>
      <c r="H653" s="9" t="str">
        <f>IF('Unit Sales'!C661&lt;&gt;"",'Unit Sales'!C661,"")</f>
        <v/>
      </c>
      <c r="I653" s="293" t="str">
        <f>IF('Unit Sales'!M661&lt;&gt;"",'Unit Sales'!M661,"")</f>
        <v/>
      </c>
      <c r="J653" s="9" t="str">
        <f>IF('Unit Sales'!I661&lt;&gt;"",'Unit Sales'!I661,"")</f>
        <v/>
      </c>
      <c r="K653" s="295"/>
      <c r="L653" s="295"/>
      <c r="M653" s="293">
        <f t="shared" si="30"/>
        <v>0</v>
      </c>
      <c r="N653" s="293">
        <f>IFERROR(I653*'Monthly cashflow'!$C$29*1.23,)</f>
        <v>0</v>
      </c>
      <c r="O653" s="293">
        <f>IFERROR(I653*'Monthly cashflow'!$C$30*1.23,)</f>
        <v>0</v>
      </c>
      <c r="P653" s="293">
        <f t="shared" si="31"/>
        <v>0</v>
      </c>
      <c r="Q653" s="294" t="str">
        <f>'Unit Sales'!R661</f>
        <v/>
      </c>
      <c r="R653" s="294">
        <f>'Unit Sales'!N661</f>
        <v>0</v>
      </c>
    </row>
    <row r="654" spans="1:18" x14ac:dyDescent="0.3">
      <c r="A654" s="336" t="s">
        <v>1453</v>
      </c>
      <c r="B654" s="9">
        <f t="shared" si="32"/>
        <v>0</v>
      </c>
      <c r="C654" s="337" t="str">
        <f>IF('Unit Sales'!B662&lt;&gt;"",'Unit Sales'!B662,A654)</f>
        <v>653</v>
      </c>
      <c r="D654" s="9" t="str">
        <f>IF('Unit Sales'!D662&lt;&gt;"",'Unit Sales'!D662,"")</f>
        <v/>
      </c>
      <c r="E654" s="9" t="str">
        <f>IF('Unit Sales'!J662&lt;&gt;"",'Unit Sales'!J662,"")</f>
        <v/>
      </c>
      <c r="F654" s="9" t="str">
        <f>IF('Unit Sales'!G662&lt;&gt;"",'Unit Sales'!G662,"")</f>
        <v/>
      </c>
      <c r="G654" s="9" t="str">
        <f>IF('Unit Sales'!H662&lt;&gt;"",'Unit Sales'!H662,"")</f>
        <v/>
      </c>
      <c r="H654" s="9" t="str">
        <f>IF('Unit Sales'!C662&lt;&gt;"",'Unit Sales'!C662,"")</f>
        <v/>
      </c>
      <c r="I654" s="293" t="str">
        <f>IF('Unit Sales'!M662&lt;&gt;"",'Unit Sales'!M662,"")</f>
        <v/>
      </c>
      <c r="J654" s="9" t="str">
        <f>IF('Unit Sales'!I662&lt;&gt;"",'Unit Sales'!I662,"")</f>
        <v/>
      </c>
      <c r="K654" s="295"/>
      <c r="L654" s="295"/>
      <c r="M654" s="293">
        <f t="shared" si="30"/>
        <v>0</v>
      </c>
      <c r="N654" s="293">
        <f>IFERROR(I654*'Monthly cashflow'!$C$29*1.23,)</f>
        <v>0</v>
      </c>
      <c r="O654" s="293">
        <f>IFERROR(I654*'Monthly cashflow'!$C$30*1.23,)</f>
        <v>0</v>
      </c>
      <c r="P654" s="293">
        <f t="shared" si="31"/>
        <v>0</v>
      </c>
      <c r="Q654" s="294" t="str">
        <f>'Unit Sales'!R662</f>
        <v/>
      </c>
      <c r="R654" s="294">
        <f>'Unit Sales'!N662</f>
        <v>0</v>
      </c>
    </row>
    <row r="655" spans="1:18" x14ac:dyDescent="0.3">
      <c r="A655" s="336" t="s">
        <v>1454</v>
      </c>
      <c r="B655" s="9">
        <f t="shared" si="32"/>
        <v>0</v>
      </c>
      <c r="C655" s="337" t="str">
        <f>IF('Unit Sales'!B663&lt;&gt;"",'Unit Sales'!B663,A655)</f>
        <v>654</v>
      </c>
      <c r="D655" s="9" t="str">
        <f>IF('Unit Sales'!D663&lt;&gt;"",'Unit Sales'!D663,"")</f>
        <v/>
      </c>
      <c r="E655" s="9" t="str">
        <f>IF('Unit Sales'!J663&lt;&gt;"",'Unit Sales'!J663,"")</f>
        <v/>
      </c>
      <c r="F655" s="9" t="str">
        <f>IF('Unit Sales'!G663&lt;&gt;"",'Unit Sales'!G663,"")</f>
        <v/>
      </c>
      <c r="G655" s="9" t="str">
        <f>IF('Unit Sales'!H663&lt;&gt;"",'Unit Sales'!H663,"")</f>
        <v/>
      </c>
      <c r="H655" s="9" t="str">
        <f>IF('Unit Sales'!C663&lt;&gt;"",'Unit Sales'!C663,"")</f>
        <v/>
      </c>
      <c r="I655" s="293" t="str">
        <f>IF('Unit Sales'!M663&lt;&gt;"",'Unit Sales'!M663,"")</f>
        <v/>
      </c>
      <c r="J655" s="9" t="str">
        <f>IF('Unit Sales'!I663&lt;&gt;"",'Unit Sales'!I663,"")</f>
        <v/>
      </c>
      <c r="K655" s="295"/>
      <c r="L655" s="295"/>
      <c r="M655" s="293">
        <f t="shared" si="30"/>
        <v>0</v>
      </c>
      <c r="N655" s="293">
        <f>IFERROR(I655*'Monthly cashflow'!$C$29*1.23,)</f>
        <v>0</v>
      </c>
      <c r="O655" s="293">
        <f>IFERROR(I655*'Monthly cashflow'!$C$30*1.23,)</f>
        <v>0</v>
      </c>
      <c r="P655" s="293">
        <f t="shared" si="31"/>
        <v>0</v>
      </c>
      <c r="Q655" s="294" t="str">
        <f>'Unit Sales'!R663</f>
        <v/>
      </c>
      <c r="R655" s="294">
        <f>'Unit Sales'!N663</f>
        <v>0</v>
      </c>
    </row>
    <row r="656" spans="1:18" x14ac:dyDescent="0.3">
      <c r="A656" s="336" t="s">
        <v>1455</v>
      </c>
      <c r="B656" s="9">
        <f t="shared" si="32"/>
        <v>0</v>
      </c>
      <c r="C656" s="337" t="str">
        <f>IF('Unit Sales'!B664&lt;&gt;"",'Unit Sales'!B664,A656)</f>
        <v>655</v>
      </c>
      <c r="D656" s="9" t="str">
        <f>IF('Unit Sales'!D664&lt;&gt;"",'Unit Sales'!D664,"")</f>
        <v/>
      </c>
      <c r="E656" s="9" t="str">
        <f>IF('Unit Sales'!J664&lt;&gt;"",'Unit Sales'!J664,"")</f>
        <v/>
      </c>
      <c r="F656" s="9" t="str">
        <f>IF('Unit Sales'!G664&lt;&gt;"",'Unit Sales'!G664,"")</f>
        <v/>
      </c>
      <c r="G656" s="9" t="str">
        <f>IF('Unit Sales'!H664&lt;&gt;"",'Unit Sales'!H664,"")</f>
        <v/>
      </c>
      <c r="H656" s="9" t="str">
        <f>IF('Unit Sales'!C664&lt;&gt;"",'Unit Sales'!C664,"")</f>
        <v/>
      </c>
      <c r="I656" s="293" t="str">
        <f>IF('Unit Sales'!M664&lt;&gt;"",'Unit Sales'!M664,"")</f>
        <v/>
      </c>
      <c r="J656" s="9" t="str">
        <f>IF('Unit Sales'!I664&lt;&gt;"",'Unit Sales'!I664,"")</f>
        <v/>
      </c>
      <c r="K656" s="295"/>
      <c r="L656" s="295"/>
      <c r="M656" s="293">
        <f t="shared" si="30"/>
        <v>0</v>
      </c>
      <c r="N656" s="293">
        <f>IFERROR(I656*'Monthly cashflow'!$C$29*1.23,)</f>
        <v>0</v>
      </c>
      <c r="O656" s="293">
        <f>IFERROR(I656*'Monthly cashflow'!$C$30*1.23,)</f>
        <v>0</v>
      </c>
      <c r="P656" s="293">
        <f t="shared" si="31"/>
        <v>0</v>
      </c>
      <c r="Q656" s="294" t="str">
        <f>'Unit Sales'!R664</f>
        <v/>
      </c>
      <c r="R656" s="294">
        <f>'Unit Sales'!N664</f>
        <v>0</v>
      </c>
    </row>
    <row r="657" spans="1:18" x14ac:dyDescent="0.3">
      <c r="A657" s="336" t="s">
        <v>1456</v>
      </c>
      <c r="B657" s="9">
        <f t="shared" si="32"/>
        <v>0</v>
      </c>
      <c r="C657" s="337" t="str">
        <f>IF('Unit Sales'!B665&lt;&gt;"",'Unit Sales'!B665,A657)</f>
        <v>656</v>
      </c>
      <c r="D657" s="9" t="str">
        <f>IF('Unit Sales'!D665&lt;&gt;"",'Unit Sales'!D665,"")</f>
        <v/>
      </c>
      <c r="E657" s="9" t="str">
        <f>IF('Unit Sales'!J665&lt;&gt;"",'Unit Sales'!J665,"")</f>
        <v/>
      </c>
      <c r="F657" s="9" t="str">
        <f>IF('Unit Sales'!G665&lt;&gt;"",'Unit Sales'!G665,"")</f>
        <v/>
      </c>
      <c r="G657" s="9" t="str">
        <f>IF('Unit Sales'!H665&lt;&gt;"",'Unit Sales'!H665,"")</f>
        <v/>
      </c>
      <c r="H657" s="9" t="str">
        <f>IF('Unit Sales'!C665&lt;&gt;"",'Unit Sales'!C665,"")</f>
        <v/>
      </c>
      <c r="I657" s="293" t="str">
        <f>IF('Unit Sales'!M665&lt;&gt;"",'Unit Sales'!M665,"")</f>
        <v/>
      </c>
      <c r="J657" s="9" t="str">
        <f>IF('Unit Sales'!I665&lt;&gt;"",'Unit Sales'!I665,"")</f>
        <v/>
      </c>
      <c r="K657" s="295"/>
      <c r="L657" s="295"/>
      <c r="M657" s="293">
        <f t="shared" si="30"/>
        <v>0</v>
      </c>
      <c r="N657" s="293">
        <f>IFERROR(I657*'Monthly cashflow'!$C$29*1.23,)</f>
        <v>0</v>
      </c>
      <c r="O657" s="293">
        <f>IFERROR(I657*'Monthly cashflow'!$C$30*1.23,)</f>
        <v>0</v>
      </c>
      <c r="P657" s="293">
        <f t="shared" si="31"/>
        <v>0</v>
      </c>
      <c r="Q657" s="294" t="str">
        <f>'Unit Sales'!R665</f>
        <v/>
      </c>
      <c r="R657" s="294">
        <f>'Unit Sales'!N665</f>
        <v>0</v>
      </c>
    </row>
    <row r="658" spans="1:18" x14ac:dyDescent="0.3">
      <c r="A658" s="336" t="s">
        <v>1457</v>
      </c>
      <c r="B658" s="9">
        <f t="shared" si="32"/>
        <v>0</v>
      </c>
      <c r="C658" s="337" t="str">
        <f>IF('Unit Sales'!B666&lt;&gt;"",'Unit Sales'!B666,A658)</f>
        <v>657</v>
      </c>
      <c r="D658" s="9" t="str">
        <f>IF('Unit Sales'!D666&lt;&gt;"",'Unit Sales'!D666,"")</f>
        <v/>
      </c>
      <c r="E658" s="9" t="str">
        <f>IF('Unit Sales'!J666&lt;&gt;"",'Unit Sales'!J666,"")</f>
        <v/>
      </c>
      <c r="F658" s="9" t="str">
        <f>IF('Unit Sales'!G666&lt;&gt;"",'Unit Sales'!G666,"")</f>
        <v/>
      </c>
      <c r="G658" s="9" t="str">
        <f>IF('Unit Sales'!H666&lt;&gt;"",'Unit Sales'!H666,"")</f>
        <v/>
      </c>
      <c r="H658" s="9" t="str">
        <f>IF('Unit Sales'!C666&lt;&gt;"",'Unit Sales'!C666,"")</f>
        <v/>
      </c>
      <c r="I658" s="293" t="str">
        <f>IF('Unit Sales'!M666&lt;&gt;"",'Unit Sales'!M666,"")</f>
        <v/>
      </c>
      <c r="J658" s="9" t="str">
        <f>IF('Unit Sales'!I666&lt;&gt;"",'Unit Sales'!I666,"")</f>
        <v/>
      </c>
      <c r="K658" s="295"/>
      <c r="L658" s="295"/>
      <c r="M658" s="293">
        <f t="shared" si="30"/>
        <v>0</v>
      </c>
      <c r="N658" s="293">
        <f>IFERROR(I658*'Monthly cashflow'!$C$29*1.23,)</f>
        <v>0</v>
      </c>
      <c r="O658" s="293">
        <f>IFERROR(I658*'Monthly cashflow'!$C$30*1.23,)</f>
        <v>0</v>
      </c>
      <c r="P658" s="293">
        <f t="shared" si="31"/>
        <v>0</v>
      </c>
      <c r="Q658" s="294" t="str">
        <f>'Unit Sales'!R666</f>
        <v/>
      </c>
      <c r="R658" s="294">
        <f>'Unit Sales'!N666</f>
        <v>0</v>
      </c>
    </row>
    <row r="659" spans="1:18" x14ac:dyDescent="0.3">
      <c r="A659" s="336" t="s">
        <v>1458</v>
      </c>
      <c r="B659" s="9">
        <f t="shared" si="32"/>
        <v>0</v>
      </c>
      <c r="C659" s="337" t="str">
        <f>IF('Unit Sales'!B667&lt;&gt;"",'Unit Sales'!B667,A659)</f>
        <v>658</v>
      </c>
      <c r="D659" s="9" t="str">
        <f>IF('Unit Sales'!D667&lt;&gt;"",'Unit Sales'!D667,"")</f>
        <v/>
      </c>
      <c r="E659" s="9" t="str">
        <f>IF('Unit Sales'!J667&lt;&gt;"",'Unit Sales'!J667,"")</f>
        <v/>
      </c>
      <c r="F659" s="9" t="str">
        <f>IF('Unit Sales'!G667&lt;&gt;"",'Unit Sales'!G667,"")</f>
        <v/>
      </c>
      <c r="G659" s="9" t="str">
        <f>IF('Unit Sales'!H667&lt;&gt;"",'Unit Sales'!H667,"")</f>
        <v/>
      </c>
      <c r="H659" s="9" t="str">
        <f>IF('Unit Sales'!C667&lt;&gt;"",'Unit Sales'!C667,"")</f>
        <v/>
      </c>
      <c r="I659" s="293" t="str">
        <f>IF('Unit Sales'!M667&lt;&gt;"",'Unit Sales'!M667,"")</f>
        <v/>
      </c>
      <c r="J659" s="9" t="str">
        <f>IF('Unit Sales'!I667&lt;&gt;"",'Unit Sales'!I667,"")</f>
        <v/>
      </c>
      <c r="K659" s="295"/>
      <c r="L659" s="295"/>
      <c r="M659" s="293">
        <f t="shared" si="30"/>
        <v>0</v>
      </c>
      <c r="N659" s="293">
        <f>IFERROR(I659*'Monthly cashflow'!$C$29*1.23,)</f>
        <v>0</v>
      </c>
      <c r="O659" s="293">
        <f>IFERROR(I659*'Monthly cashflow'!$C$30*1.23,)</f>
        <v>0</v>
      </c>
      <c r="P659" s="293">
        <f t="shared" si="31"/>
        <v>0</v>
      </c>
      <c r="Q659" s="294" t="str">
        <f>'Unit Sales'!R667</f>
        <v/>
      </c>
      <c r="R659" s="294">
        <f>'Unit Sales'!N667</f>
        <v>0</v>
      </c>
    </row>
    <row r="660" spans="1:18" x14ac:dyDescent="0.3">
      <c r="A660" s="336" t="s">
        <v>1459</v>
      </c>
      <c r="B660" s="9">
        <f t="shared" si="32"/>
        <v>0</v>
      </c>
      <c r="C660" s="337" t="str">
        <f>IF('Unit Sales'!B668&lt;&gt;"",'Unit Sales'!B668,A660)</f>
        <v>659</v>
      </c>
      <c r="D660" s="9" t="str">
        <f>IF('Unit Sales'!D668&lt;&gt;"",'Unit Sales'!D668,"")</f>
        <v/>
      </c>
      <c r="E660" s="9" t="str">
        <f>IF('Unit Sales'!J668&lt;&gt;"",'Unit Sales'!J668,"")</f>
        <v/>
      </c>
      <c r="F660" s="9" t="str">
        <f>IF('Unit Sales'!G668&lt;&gt;"",'Unit Sales'!G668,"")</f>
        <v/>
      </c>
      <c r="G660" s="9" t="str">
        <f>IF('Unit Sales'!H668&lt;&gt;"",'Unit Sales'!H668,"")</f>
        <v/>
      </c>
      <c r="H660" s="9" t="str">
        <f>IF('Unit Sales'!C668&lt;&gt;"",'Unit Sales'!C668,"")</f>
        <v/>
      </c>
      <c r="I660" s="293" t="str">
        <f>IF('Unit Sales'!M668&lt;&gt;"",'Unit Sales'!M668,"")</f>
        <v/>
      </c>
      <c r="J660" s="9" t="str">
        <f>IF('Unit Sales'!I668&lt;&gt;"",'Unit Sales'!I668,"")</f>
        <v/>
      </c>
      <c r="K660" s="295"/>
      <c r="L660" s="295"/>
      <c r="M660" s="293">
        <f t="shared" si="30"/>
        <v>0</v>
      </c>
      <c r="N660" s="293">
        <f>IFERROR(I660*'Monthly cashflow'!$C$29*1.23,)</f>
        <v>0</v>
      </c>
      <c r="O660" s="293">
        <f>IFERROR(I660*'Monthly cashflow'!$C$30*1.23,)</f>
        <v>0</v>
      </c>
      <c r="P660" s="293">
        <f t="shared" si="31"/>
        <v>0</v>
      </c>
      <c r="Q660" s="294" t="str">
        <f>'Unit Sales'!R668</f>
        <v/>
      </c>
      <c r="R660" s="294">
        <f>'Unit Sales'!N668</f>
        <v>0</v>
      </c>
    </row>
    <row r="661" spans="1:18" x14ac:dyDescent="0.3">
      <c r="A661" s="336" t="s">
        <v>1460</v>
      </c>
      <c r="B661" s="9">
        <f t="shared" si="32"/>
        <v>0</v>
      </c>
      <c r="C661" s="337" t="str">
        <f>IF('Unit Sales'!B669&lt;&gt;"",'Unit Sales'!B669,A661)</f>
        <v>660</v>
      </c>
      <c r="D661" s="9" t="str">
        <f>IF('Unit Sales'!D669&lt;&gt;"",'Unit Sales'!D669,"")</f>
        <v/>
      </c>
      <c r="E661" s="9" t="str">
        <f>IF('Unit Sales'!J669&lt;&gt;"",'Unit Sales'!J669,"")</f>
        <v/>
      </c>
      <c r="F661" s="9" t="str">
        <f>IF('Unit Sales'!G669&lt;&gt;"",'Unit Sales'!G669,"")</f>
        <v/>
      </c>
      <c r="G661" s="9" t="str">
        <f>IF('Unit Sales'!H669&lt;&gt;"",'Unit Sales'!H669,"")</f>
        <v/>
      </c>
      <c r="H661" s="9" t="str">
        <f>IF('Unit Sales'!C669&lt;&gt;"",'Unit Sales'!C669,"")</f>
        <v/>
      </c>
      <c r="I661" s="293" t="str">
        <f>IF('Unit Sales'!M669&lt;&gt;"",'Unit Sales'!M669,"")</f>
        <v/>
      </c>
      <c r="J661" s="9" t="str">
        <f>IF('Unit Sales'!I669&lt;&gt;"",'Unit Sales'!I669,"")</f>
        <v/>
      </c>
      <c r="K661" s="295"/>
      <c r="L661" s="295"/>
      <c r="M661" s="293">
        <f t="shared" si="30"/>
        <v>0</v>
      </c>
      <c r="N661" s="293">
        <f>IFERROR(I661*'Monthly cashflow'!$C$29*1.23,)</f>
        <v>0</v>
      </c>
      <c r="O661" s="293">
        <f>IFERROR(I661*'Monthly cashflow'!$C$30*1.23,)</f>
        <v>0</v>
      </c>
      <c r="P661" s="293">
        <f t="shared" si="31"/>
        <v>0</v>
      </c>
      <c r="Q661" s="294" t="str">
        <f>'Unit Sales'!R669</f>
        <v/>
      </c>
      <c r="R661" s="294">
        <f>'Unit Sales'!N669</f>
        <v>0</v>
      </c>
    </row>
    <row r="662" spans="1:18" x14ac:dyDescent="0.3">
      <c r="A662" s="336" t="s">
        <v>1461</v>
      </c>
      <c r="B662" s="9">
        <f t="shared" si="32"/>
        <v>0</v>
      </c>
      <c r="C662" s="337" t="str">
        <f>IF('Unit Sales'!B670&lt;&gt;"",'Unit Sales'!B670,A662)</f>
        <v>661</v>
      </c>
      <c r="D662" s="9" t="str">
        <f>IF('Unit Sales'!D670&lt;&gt;"",'Unit Sales'!D670,"")</f>
        <v/>
      </c>
      <c r="E662" s="9" t="str">
        <f>IF('Unit Sales'!J670&lt;&gt;"",'Unit Sales'!J670,"")</f>
        <v/>
      </c>
      <c r="F662" s="9" t="str">
        <f>IF('Unit Sales'!G670&lt;&gt;"",'Unit Sales'!G670,"")</f>
        <v/>
      </c>
      <c r="G662" s="9" t="str">
        <f>IF('Unit Sales'!H670&lt;&gt;"",'Unit Sales'!H670,"")</f>
        <v/>
      </c>
      <c r="H662" s="9" t="str">
        <f>IF('Unit Sales'!C670&lt;&gt;"",'Unit Sales'!C670,"")</f>
        <v/>
      </c>
      <c r="I662" s="293" t="str">
        <f>IF('Unit Sales'!M670&lt;&gt;"",'Unit Sales'!M670,"")</f>
        <v/>
      </c>
      <c r="J662" s="9" t="str">
        <f>IF('Unit Sales'!I670&lt;&gt;"",'Unit Sales'!I670,"")</f>
        <v/>
      </c>
      <c r="K662" s="295"/>
      <c r="L662" s="295"/>
      <c r="M662" s="293">
        <f t="shared" si="30"/>
        <v>0</v>
      </c>
      <c r="N662" s="293">
        <f>IFERROR(I662*'Monthly cashflow'!$C$29*1.23,)</f>
        <v>0</v>
      </c>
      <c r="O662" s="293">
        <f>IFERROR(I662*'Monthly cashflow'!$C$30*1.23,)</f>
        <v>0</v>
      </c>
      <c r="P662" s="293">
        <f t="shared" si="31"/>
        <v>0</v>
      </c>
      <c r="Q662" s="294" t="str">
        <f>'Unit Sales'!R670</f>
        <v/>
      </c>
      <c r="R662" s="294">
        <f>'Unit Sales'!N670</f>
        <v>0</v>
      </c>
    </row>
    <row r="663" spans="1:18" x14ac:dyDescent="0.3">
      <c r="A663" s="336" t="s">
        <v>1462</v>
      </c>
      <c r="B663" s="9">
        <f t="shared" si="32"/>
        <v>0</v>
      </c>
      <c r="C663" s="337" t="str">
        <f>IF('Unit Sales'!B671&lt;&gt;"",'Unit Sales'!B671,A663)</f>
        <v>662</v>
      </c>
      <c r="D663" s="9" t="str">
        <f>IF('Unit Sales'!D671&lt;&gt;"",'Unit Sales'!D671,"")</f>
        <v/>
      </c>
      <c r="E663" s="9" t="str">
        <f>IF('Unit Sales'!J671&lt;&gt;"",'Unit Sales'!J671,"")</f>
        <v/>
      </c>
      <c r="F663" s="9" t="str">
        <f>IF('Unit Sales'!G671&lt;&gt;"",'Unit Sales'!G671,"")</f>
        <v/>
      </c>
      <c r="G663" s="9" t="str">
        <f>IF('Unit Sales'!H671&lt;&gt;"",'Unit Sales'!H671,"")</f>
        <v/>
      </c>
      <c r="H663" s="9" t="str">
        <f>IF('Unit Sales'!C671&lt;&gt;"",'Unit Sales'!C671,"")</f>
        <v/>
      </c>
      <c r="I663" s="293" t="str">
        <f>IF('Unit Sales'!M671&lt;&gt;"",'Unit Sales'!M671,"")</f>
        <v/>
      </c>
      <c r="J663" s="9" t="str">
        <f>IF('Unit Sales'!I671&lt;&gt;"",'Unit Sales'!I671,"")</f>
        <v/>
      </c>
      <c r="K663" s="295"/>
      <c r="L663" s="295"/>
      <c r="M663" s="293">
        <f t="shared" si="30"/>
        <v>0</v>
      </c>
      <c r="N663" s="293">
        <f>IFERROR(I663*'Monthly cashflow'!$C$29*1.23,)</f>
        <v>0</v>
      </c>
      <c r="O663" s="293">
        <f>IFERROR(I663*'Monthly cashflow'!$C$30*1.23,)</f>
        <v>0</v>
      </c>
      <c r="P663" s="293">
        <f t="shared" si="31"/>
        <v>0</v>
      </c>
      <c r="Q663" s="294" t="str">
        <f>'Unit Sales'!R671</f>
        <v/>
      </c>
      <c r="R663" s="294">
        <f>'Unit Sales'!N671</f>
        <v>0</v>
      </c>
    </row>
    <row r="664" spans="1:18" x14ac:dyDescent="0.3">
      <c r="A664" s="336" t="s">
        <v>1463</v>
      </c>
      <c r="B664" s="9">
        <f t="shared" si="32"/>
        <v>0</v>
      </c>
      <c r="C664" s="337" t="str">
        <f>IF('Unit Sales'!B672&lt;&gt;"",'Unit Sales'!B672,A664)</f>
        <v>663</v>
      </c>
      <c r="D664" s="9" t="str">
        <f>IF('Unit Sales'!D672&lt;&gt;"",'Unit Sales'!D672,"")</f>
        <v/>
      </c>
      <c r="E664" s="9" t="str">
        <f>IF('Unit Sales'!J672&lt;&gt;"",'Unit Sales'!J672,"")</f>
        <v/>
      </c>
      <c r="F664" s="9" t="str">
        <f>IF('Unit Sales'!G672&lt;&gt;"",'Unit Sales'!G672,"")</f>
        <v/>
      </c>
      <c r="G664" s="9" t="str">
        <f>IF('Unit Sales'!H672&lt;&gt;"",'Unit Sales'!H672,"")</f>
        <v/>
      </c>
      <c r="H664" s="9" t="str">
        <f>IF('Unit Sales'!C672&lt;&gt;"",'Unit Sales'!C672,"")</f>
        <v/>
      </c>
      <c r="I664" s="293" t="str">
        <f>IF('Unit Sales'!M672&lt;&gt;"",'Unit Sales'!M672,"")</f>
        <v/>
      </c>
      <c r="J664" s="9" t="str">
        <f>IF('Unit Sales'!I672&lt;&gt;"",'Unit Sales'!I672,"")</f>
        <v/>
      </c>
      <c r="K664" s="295"/>
      <c r="L664" s="295"/>
      <c r="M664" s="293">
        <f t="shared" si="30"/>
        <v>0</v>
      </c>
      <c r="N664" s="293">
        <f>IFERROR(I664*'Monthly cashflow'!$C$29*1.23,)</f>
        <v>0</v>
      </c>
      <c r="O664" s="293">
        <f>IFERROR(I664*'Monthly cashflow'!$C$30*1.23,)</f>
        <v>0</v>
      </c>
      <c r="P664" s="293">
        <f t="shared" si="31"/>
        <v>0</v>
      </c>
      <c r="Q664" s="294" t="str">
        <f>'Unit Sales'!R672</f>
        <v/>
      </c>
      <c r="R664" s="294">
        <f>'Unit Sales'!N672</f>
        <v>0</v>
      </c>
    </row>
    <row r="665" spans="1:18" x14ac:dyDescent="0.3">
      <c r="A665" s="336" t="s">
        <v>1464</v>
      </c>
      <c r="B665" s="9">
        <f t="shared" si="32"/>
        <v>0</v>
      </c>
      <c r="C665" s="337" t="str">
        <f>IF('Unit Sales'!B673&lt;&gt;"",'Unit Sales'!B673,A665)</f>
        <v>664</v>
      </c>
      <c r="D665" s="9" t="str">
        <f>IF('Unit Sales'!D673&lt;&gt;"",'Unit Sales'!D673,"")</f>
        <v/>
      </c>
      <c r="E665" s="9" t="str">
        <f>IF('Unit Sales'!J673&lt;&gt;"",'Unit Sales'!J673,"")</f>
        <v/>
      </c>
      <c r="F665" s="9" t="str">
        <f>IF('Unit Sales'!G673&lt;&gt;"",'Unit Sales'!G673,"")</f>
        <v/>
      </c>
      <c r="G665" s="9" t="str">
        <f>IF('Unit Sales'!H673&lt;&gt;"",'Unit Sales'!H673,"")</f>
        <v/>
      </c>
      <c r="H665" s="9" t="str">
        <f>IF('Unit Sales'!C673&lt;&gt;"",'Unit Sales'!C673,"")</f>
        <v/>
      </c>
      <c r="I665" s="293" t="str">
        <f>IF('Unit Sales'!M673&lt;&gt;"",'Unit Sales'!M673,"")</f>
        <v/>
      </c>
      <c r="J665" s="9" t="str">
        <f>IF('Unit Sales'!I673&lt;&gt;"",'Unit Sales'!I673,"")</f>
        <v/>
      </c>
      <c r="K665" s="295"/>
      <c r="L665" s="295"/>
      <c r="M665" s="293">
        <f t="shared" si="30"/>
        <v>0</v>
      </c>
      <c r="N665" s="293">
        <f>IFERROR(I665*'Monthly cashflow'!$C$29*1.23,)</f>
        <v>0</v>
      </c>
      <c r="O665" s="293">
        <f>IFERROR(I665*'Monthly cashflow'!$C$30*1.23,)</f>
        <v>0</v>
      </c>
      <c r="P665" s="293">
        <f t="shared" si="31"/>
        <v>0</v>
      </c>
      <c r="Q665" s="294" t="str">
        <f>'Unit Sales'!R673</f>
        <v/>
      </c>
      <c r="R665" s="294">
        <f>'Unit Sales'!N673</f>
        <v>0</v>
      </c>
    </row>
    <row r="666" spans="1:18" x14ac:dyDescent="0.3">
      <c r="A666" s="336" t="s">
        <v>1465</v>
      </c>
      <c r="B666" s="9">
        <f t="shared" si="32"/>
        <v>0</v>
      </c>
      <c r="C666" s="337" t="str">
        <f>IF('Unit Sales'!B674&lt;&gt;"",'Unit Sales'!B674,A666)</f>
        <v>665</v>
      </c>
      <c r="D666" s="9" t="str">
        <f>IF('Unit Sales'!D674&lt;&gt;"",'Unit Sales'!D674,"")</f>
        <v/>
      </c>
      <c r="E666" s="9" t="str">
        <f>IF('Unit Sales'!J674&lt;&gt;"",'Unit Sales'!J674,"")</f>
        <v/>
      </c>
      <c r="F666" s="9" t="str">
        <f>IF('Unit Sales'!G674&lt;&gt;"",'Unit Sales'!G674,"")</f>
        <v/>
      </c>
      <c r="G666" s="9" t="str">
        <f>IF('Unit Sales'!H674&lt;&gt;"",'Unit Sales'!H674,"")</f>
        <v/>
      </c>
      <c r="H666" s="9" t="str">
        <f>IF('Unit Sales'!C674&lt;&gt;"",'Unit Sales'!C674,"")</f>
        <v/>
      </c>
      <c r="I666" s="293" t="str">
        <f>IF('Unit Sales'!M674&lt;&gt;"",'Unit Sales'!M674,"")</f>
        <v/>
      </c>
      <c r="J666" s="9" t="str">
        <f>IF('Unit Sales'!I674&lt;&gt;"",'Unit Sales'!I674,"")</f>
        <v/>
      </c>
      <c r="K666" s="295"/>
      <c r="L666" s="295"/>
      <c r="M666" s="293">
        <f t="shared" si="30"/>
        <v>0</v>
      </c>
      <c r="N666" s="293">
        <f>IFERROR(I666*'Monthly cashflow'!$C$29*1.23,)</f>
        <v>0</v>
      </c>
      <c r="O666" s="293">
        <f>IFERROR(I666*'Monthly cashflow'!$C$30*1.23,)</f>
        <v>0</v>
      </c>
      <c r="P666" s="293">
        <f t="shared" si="31"/>
        <v>0</v>
      </c>
      <c r="Q666" s="294" t="str">
        <f>'Unit Sales'!R674</f>
        <v/>
      </c>
      <c r="R666" s="294">
        <f>'Unit Sales'!N674</f>
        <v>0</v>
      </c>
    </row>
    <row r="667" spans="1:18" x14ac:dyDescent="0.3">
      <c r="A667" s="336" t="s">
        <v>1466</v>
      </c>
      <c r="B667" s="9">
        <f t="shared" si="32"/>
        <v>0</v>
      </c>
      <c r="C667" s="337" t="str">
        <f>IF('Unit Sales'!B675&lt;&gt;"",'Unit Sales'!B675,A667)</f>
        <v>666</v>
      </c>
      <c r="D667" s="9" t="str">
        <f>IF('Unit Sales'!D675&lt;&gt;"",'Unit Sales'!D675,"")</f>
        <v/>
      </c>
      <c r="E667" s="9" t="str">
        <f>IF('Unit Sales'!J675&lt;&gt;"",'Unit Sales'!J675,"")</f>
        <v/>
      </c>
      <c r="F667" s="9" t="str">
        <f>IF('Unit Sales'!G675&lt;&gt;"",'Unit Sales'!G675,"")</f>
        <v/>
      </c>
      <c r="G667" s="9" t="str">
        <f>IF('Unit Sales'!H675&lt;&gt;"",'Unit Sales'!H675,"")</f>
        <v/>
      </c>
      <c r="H667" s="9" t="str">
        <f>IF('Unit Sales'!C675&lt;&gt;"",'Unit Sales'!C675,"")</f>
        <v/>
      </c>
      <c r="I667" s="293" t="str">
        <f>IF('Unit Sales'!M675&lt;&gt;"",'Unit Sales'!M675,"")</f>
        <v/>
      </c>
      <c r="J667" s="9" t="str">
        <f>IF('Unit Sales'!I675&lt;&gt;"",'Unit Sales'!I675,"")</f>
        <v/>
      </c>
      <c r="K667" s="295"/>
      <c r="L667" s="295"/>
      <c r="M667" s="293">
        <f t="shared" si="30"/>
        <v>0</v>
      </c>
      <c r="N667" s="293">
        <f>IFERROR(I667*'Monthly cashflow'!$C$29*1.23,)</f>
        <v>0</v>
      </c>
      <c r="O667" s="293">
        <f>IFERROR(I667*'Monthly cashflow'!$C$30*1.23,)</f>
        <v>0</v>
      </c>
      <c r="P667" s="293">
        <f t="shared" si="31"/>
        <v>0</v>
      </c>
      <c r="Q667" s="294" t="str">
        <f>'Unit Sales'!R675</f>
        <v/>
      </c>
      <c r="R667" s="294">
        <f>'Unit Sales'!N675</f>
        <v>0</v>
      </c>
    </row>
    <row r="668" spans="1:18" x14ac:dyDescent="0.3">
      <c r="A668" s="336" t="s">
        <v>1467</v>
      </c>
      <c r="B668" s="9">
        <f t="shared" si="32"/>
        <v>0</v>
      </c>
      <c r="C668" s="337" t="str">
        <f>IF('Unit Sales'!B676&lt;&gt;"",'Unit Sales'!B676,A668)</f>
        <v>667</v>
      </c>
      <c r="D668" s="9" t="str">
        <f>IF('Unit Sales'!D676&lt;&gt;"",'Unit Sales'!D676,"")</f>
        <v/>
      </c>
      <c r="E668" s="9" t="str">
        <f>IF('Unit Sales'!J676&lt;&gt;"",'Unit Sales'!J676,"")</f>
        <v/>
      </c>
      <c r="F668" s="9" t="str">
        <f>IF('Unit Sales'!G676&lt;&gt;"",'Unit Sales'!G676,"")</f>
        <v/>
      </c>
      <c r="G668" s="9" t="str">
        <f>IF('Unit Sales'!H676&lt;&gt;"",'Unit Sales'!H676,"")</f>
        <v/>
      </c>
      <c r="H668" s="9" t="str">
        <f>IF('Unit Sales'!C676&lt;&gt;"",'Unit Sales'!C676,"")</f>
        <v/>
      </c>
      <c r="I668" s="293" t="str">
        <f>IF('Unit Sales'!M676&lt;&gt;"",'Unit Sales'!M676,"")</f>
        <v/>
      </c>
      <c r="J668" s="9" t="str">
        <f>IF('Unit Sales'!I676&lt;&gt;"",'Unit Sales'!I676,"")</f>
        <v/>
      </c>
      <c r="K668" s="295"/>
      <c r="L668" s="295"/>
      <c r="M668" s="293">
        <f t="shared" si="30"/>
        <v>0</v>
      </c>
      <c r="N668" s="293">
        <f>IFERROR(I668*'Monthly cashflow'!$C$29*1.23,)</f>
        <v>0</v>
      </c>
      <c r="O668" s="293">
        <f>IFERROR(I668*'Monthly cashflow'!$C$30*1.23,)</f>
        <v>0</v>
      </c>
      <c r="P668" s="293">
        <f t="shared" si="31"/>
        <v>0</v>
      </c>
      <c r="Q668" s="294" t="str">
        <f>'Unit Sales'!R676</f>
        <v/>
      </c>
      <c r="R668" s="294">
        <f>'Unit Sales'!N676</f>
        <v>0</v>
      </c>
    </row>
    <row r="669" spans="1:18" x14ac:dyDescent="0.3">
      <c r="A669" s="336" t="s">
        <v>1468</v>
      </c>
      <c r="B669" s="9">
        <f t="shared" si="32"/>
        <v>0</v>
      </c>
      <c r="C669" s="337" t="str">
        <f>IF('Unit Sales'!B677&lt;&gt;"",'Unit Sales'!B677,A669)</f>
        <v>668</v>
      </c>
      <c r="D669" s="9" t="str">
        <f>IF('Unit Sales'!D677&lt;&gt;"",'Unit Sales'!D677,"")</f>
        <v/>
      </c>
      <c r="E669" s="9" t="str">
        <f>IF('Unit Sales'!J677&lt;&gt;"",'Unit Sales'!J677,"")</f>
        <v/>
      </c>
      <c r="F669" s="9" t="str">
        <f>IF('Unit Sales'!G677&lt;&gt;"",'Unit Sales'!G677,"")</f>
        <v/>
      </c>
      <c r="G669" s="9" t="str">
        <f>IF('Unit Sales'!H677&lt;&gt;"",'Unit Sales'!H677,"")</f>
        <v/>
      </c>
      <c r="H669" s="9" t="str">
        <f>IF('Unit Sales'!C677&lt;&gt;"",'Unit Sales'!C677,"")</f>
        <v/>
      </c>
      <c r="I669" s="293" t="str">
        <f>IF('Unit Sales'!M677&lt;&gt;"",'Unit Sales'!M677,"")</f>
        <v/>
      </c>
      <c r="J669" s="9" t="str">
        <f>IF('Unit Sales'!I677&lt;&gt;"",'Unit Sales'!I677,"")</f>
        <v/>
      </c>
      <c r="K669" s="295"/>
      <c r="L669" s="295"/>
      <c r="M669" s="293">
        <f t="shared" si="30"/>
        <v>0</v>
      </c>
      <c r="N669" s="293">
        <f>IFERROR(I669*'Monthly cashflow'!$C$29*1.23,)</f>
        <v>0</v>
      </c>
      <c r="O669" s="293">
        <f>IFERROR(I669*'Monthly cashflow'!$C$30*1.23,)</f>
        <v>0</v>
      </c>
      <c r="P669" s="293">
        <f t="shared" si="31"/>
        <v>0</v>
      </c>
      <c r="Q669" s="294" t="str">
        <f>'Unit Sales'!R677</f>
        <v/>
      </c>
      <c r="R669" s="294">
        <f>'Unit Sales'!N677</f>
        <v>0</v>
      </c>
    </row>
    <row r="670" spans="1:18" x14ac:dyDescent="0.3">
      <c r="A670" s="336" t="s">
        <v>1469</v>
      </c>
      <c r="B670" s="9">
        <f t="shared" si="32"/>
        <v>0</v>
      </c>
      <c r="C670" s="337" t="str">
        <f>IF('Unit Sales'!B678&lt;&gt;"",'Unit Sales'!B678,A670)</f>
        <v>669</v>
      </c>
      <c r="D670" s="9" t="str">
        <f>IF('Unit Sales'!D678&lt;&gt;"",'Unit Sales'!D678,"")</f>
        <v/>
      </c>
      <c r="E670" s="9" t="str">
        <f>IF('Unit Sales'!J678&lt;&gt;"",'Unit Sales'!J678,"")</f>
        <v/>
      </c>
      <c r="F670" s="9" t="str">
        <f>IF('Unit Sales'!G678&lt;&gt;"",'Unit Sales'!G678,"")</f>
        <v/>
      </c>
      <c r="G670" s="9" t="str">
        <f>IF('Unit Sales'!H678&lt;&gt;"",'Unit Sales'!H678,"")</f>
        <v/>
      </c>
      <c r="H670" s="9" t="str">
        <f>IF('Unit Sales'!C678&lt;&gt;"",'Unit Sales'!C678,"")</f>
        <v/>
      </c>
      <c r="I670" s="293" t="str">
        <f>IF('Unit Sales'!M678&lt;&gt;"",'Unit Sales'!M678,"")</f>
        <v/>
      </c>
      <c r="J670" s="9" t="str">
        <f>IF('Unit Sales'!I678&lt;&gt;"",'Unit Sales'!I678,"")</f>
        <v/>
      </c>
      <c r="K670" s="295"/>
      <c r="L670" s="295"/>
      <c r="M670" s="293">
        <f t="shared" si="30"/>
        <v>0</v>
      </c>
      <c r="N670" s="293">
        <f>IFERROR(I670*'Monthly cashflow'!$C$29*1.23,)</f>
        <v>0</v>
      </c>
      <c r="O670" s="293">
        <f>IFERROR(I670*'Monthly cashflow'!$C$30*1.23,)</f>
        <v>0</v>
      </c>
      <c r="P670" s="293">
        <f t="shared" si="31"/>
        <v>0</v>
      </c>
      <c r="Q670" s="294" t="str">
        <f>'Unit Sales'!R678</f>
        <v/>
      </c>
      <c r="R670" s="294">
        <f>'Unit Sales'!N678</f>
        <v>0</v>
      </c>
    </row>
    <row r="671" spans="1:18" x14ac:dyDescent="0.3">
      <c r="A671" s="336" t="s">
        <v>1470</v>
      </c>
      <c r="B671" s="9">
        <f t="shared" si="32"/>
        <v>0</v>
      </c>
      <c r="C671" s="337" t="str">
        <f>IF('Unit Sales'!B679&lt;&gt;"",'Unit Sales'!B679,A671)</f>
        <v>670</v>
      </c>
      <c r="D671" s="9" t="str">
        <f>IF('Unit Sales'!D679&lt;&gt;"",'Unit Sales'!D679,"")</f>
        <v/>
      </c>
      <c r="E671" s="9" t="str">
        <f>IF('Unit Sales'!J679&lt;&gt;"",'Unit Sales'!J679,"")</f>
        <v/>
      </c>
      <c r="F671" s="9" t="str">
        <f>IF('Unit Sales'!G679&lt;&gt;"",'Unit Sales'!G679,"")</f>
        <v/>
      </c>
      <c r="G671" s="9" t="str">
        <f>IF('Unit Sales'!H679&lt;&gt;"",'Unit Sales'!H679,"")</f>
        <v/>
      </c>
      <c r="H671" s="9" t="str">
        <f>IF('Unit Sales'!C679&lt;&gt;"",'Unit Sales'!C679,"")</f>
        <v/>
      </c>
      <c r="I671" s="293" t="str">
        <f>IF('Unit Sales'!M679&lt;&gt;"",'Unit Sales'!M679,"")</f>
        <v/>
      </c>
      <c r="J671" s="9" t="str">
        <f>IF('Unit Sales'!I679&lt;&gt;"",'Unit Sales'!I679,"")</f>
        <v/>
      </c>
      <c r="K671" s="295"/>
      <c r="L671" s="295"/>
      <c r="M671" s="293">
        <f t="shared" si="30"/>
        <v>0</v>
      </c>
      <c r="N671" s="293">
        <f>IFERROR(I671*'Monthly cashflow'!$C$29*1.23,)</f>
        <v>0</v>
      </c>
      <c r="O671" s="293">
        <f>IFERROR(I671*'Monthly cashflow'!$C$30*1.23,)</f>
        <v>0</v>
      </c>
      <c r="P671" s="293">
        <f t="shared" si="31"/>
        <v>0</v>
      </c>
      <c r="Q671" s="294" t="str">
        <f>'Unit Sales'!R679</f>
        <v/>
      </c>
      <c r="R671" s="294">
        <f>'Unit Sales'!N679</f>
        <v>0</v>
      </c>
    </row>
    <row r="672" spans="1:18" x14ac:dyDescent="0.3">
      <c r="A672" s="336" t="s">
        <v>1471</v>
      </c>
      <c r="B672" s="9">
        <f t="shared" si="32"/>
        <v>0</v>
      </c>
      <c r="C672" s="337" t="str">
        <f>IF('Unit Sales'!B680&lt;&gt;"",'Unit Sales'!B680,A672)</f>
        <v>671</v>
      </c>
      <c r="D672" s="9" t="str">
        <f>IF('Unit Sales'!D680&lt;&gt;"",'Unit Sales'!D680,"")</f>
        <v/>
      </c>
      <c r="E672" s="9" t="str">
        <f>IF('Unit Sales'!J680&lt;&gt;"",'Unit Sales'!J680,"")</f>
        <v/>
      </c>
      <c r="F672" s="9" t="str">
        <f>IF('Unit Sales'!G680&lt;&gt;"",'Unit Sales'!G680,"")</f>
        <v/>
      </c>
      <c r="G672" s="9" t="str">
        <f>IF('Unit Sales'!H680&lt;&gt;"",'Unit Sales'!H680,"")</f>
        <v/>
      </c>
      <c r="H672" s="9" t="str">
        <f>IF('Unit Sales'!C680&lt;&gt;"",'Unit Sales'!C680,"")</f>
        <v/>
      </c>
      <c r="I672" s="293" t="str">
        <f>IF('Unit Sales'!M680&lt;&gt;"",'Unit Sales'!M680,"")</f>
        <v/>
      </c>
      <c r="J672" s="9" t="str">
        <f>IF('Unit Sales'!I680&lt;&gt;"",'Unit Sales'!I680,"")</f>
        <v/>
      </c>
      <c r="K672" s="295"/>
      <c r="L672" s="295"/>
      <c r="M672" s="293">
        <f t="shared" si="30"/>
        <v>0</v>
      </c>
      <c r="N672" s="293">
        <f>IFERROR(I672*'Monthly cashflow'!$C$29*1.23,)</f>
        <v>0</v>
      </c>
      <c r="O672" s="293">
        <f>IFERROR(I672*'Monthly cashflow'!$C$30*1.23,)</f>
        <v>0</v>
      </c>
      <c r="P672" s="293">
        <f t="shared" si="31"/>
        <v>0</v>
      </c>
      <c r="Q672" s="294" t="str">
        <f>'Unit Sales'!R680</f>
        <v/>
      </c>
      <c r="R672" s="294">
        <f>'Unit Sales'!N680</f>
        <v>0</v>
      </c>
    </row>
    <row r="673" spans="1:18" x14ac:dyDescent="0.3">
      <c r="A673" s="336" t="s">
        <v>1472</v>
      </c>
      <c r="B673" s="9">
        <f t="shared" si="32"/>
        <v>0</v>
      </c>
      <c r="C673" s="337" t="str">
        <f>IF('Unit Sales'!B681&lt;&gt;"",'Unit Sales'!B681,A673)</f>
        <v>672</v>
      </c>
      <c r="D673" s="9" t="str">
        <f>IF('Unit Sales'!D681&lt;&gt;"",'Unit Sales'!D681,"")</f>
        <v/>
      </c>
      <c r="E673" s="9" t="str">
        <f>IF('Unit Sales'!J681&lt;&gt;"",'Unit Sales'!J681,"")</f>
        <v/>
      </c>
      <c r="F673" s="9" t="str">
        <f>IF('Unit Sales'!G681&lt;&gt;"",'Unit Sales'!G681,"")</f>
        <v/>
      </c>
      <c r="G673" s="9" t="str">
        <f>IF('Unit Sales'!H681&lt;&gt;"",'Unit Sales'!H681,"")</f>
        <v/>
      </c>
      <c r="H673" s="9" t="str">
        <f>IF('Unit Sales'!C681&lt;&gt;"",'Unit Sales'!C681,"")</f>
        <v/>
      </c>
      <c r="I673" s="293" t="str">
        <f>IF('Unit Sales'!M681&lt;&gt;"",'Unit Sales'!M681,"")</f>
        <v/>
      </c>
      <c r="J673" s="9" t="str">
        <f>IF('Unit Sales'!I681&lt;&gt;"",'Unit Sales'!I681,"")</f>
        <v/>
      </c>
      <c r="K673" s="295"/>
      <c r="L673" s="295"/>
      <c r="M673" s="293">
        <f t="shared" si="30"/>
        <v>0</v>
      </c>
      <c r="N673" s="293">
        <f>IFERROR(I673*'Monthly cashflow'!$C$29*1.23,)</f>
        <v>0</v>
      </c>
      <c r="O673" s="293">
        <f>IFERROR(I673*'Monthly cashflow'!$C$30*1.23,)</f>
        <v>0</v>
      </c>
      <c r="P673" s="293">
        <f t="shared" si="31"/>
        <v>0</v>
      </c>
      <c r="Q673" s="294" t="str">
        <f>'Unit Sales'!R681</f>
        <v/>
      </c>
      <c r="R673" s="294">
        <f>'Unit Sales'!N681</f>
        <v>0</v>
      </c>
    </row>
    <row r="674" spans="1:18" x14ac:dyDescent="0.3">
      <c r="A674" s="336" t="s">
        <v>1473</v>
      </c>
      <c r="B674" s="9">
        <f t="shared" si="32"/>
        <v>0</v>
      </c>
      <c r="C674" s="337" t="str">
        <f>IF('Unit Sales'!B682&lt;&gt;"",'Unit Sales'!B682,A674)</f>
        <v>673</v>
      </c>
      <c r="D674" s="9" t="str">
        <f>IF('Unit Sales'!D682&lt;&gt;"",'Unit Sales'!D682,"")</f>
        <v/>
      </c>
      <c r="E674" s="9" t="str">
        <f>IF('Unit Sales'!J682&lt;&gt;"",'Unit Sales'!J682,"")</f>
        <v/>
      </c>
      <c r="F674" s="9" t="str">
        <f>IF('Unit Sales'!G682&lt;&gt;"",'Unit Sales'!G682,"")</f>
        <v/>
      </c>
      <c r="G674" s="9" t="str">
        <f>IF('Unit Sales'!H682&lt;&gt;"",'Unit Sales'!H682,"")</f>
        <v/>
      </c>
      <c r="H674" s="9" t="str">
        <f>IF('Unit Sales'!C682&lt;&gt;"",'Unit Sales'!C682,"")</f>
        <v/>
      </c>
      <c r="I674" s="293" t="str">
        <f>IF('Unit Sales'!M682&lt;&gt;"",'Unit Sales'!M682,"")</f>
        <v/>
      </c>
      <c r="J674" s="9" t="str">
        <f>IF('Unit Sales'!I682&lt;&gt;"",'Unit Sales'!I682,"")</f>
        <v/>
      </c>
      <c r="K674" s="295"/>
      <c r="L674" s="295"/>
      <c r="M674" s="293">
        <f t="shared" si="30"/>
        <v>0</v>
      </c>
      <c r="N674" s="293">
        <f>IFERROR(I674*'Monthly cashflow'!$C$29*1.23,)</f>
        <v>0</v>
      </c>
      <c r="O674" s="293">
        <f>IFERROR(I674*'Monthly cashflow'!$C$30*1.23,)</f>
        <v>0</v>
      </c>
      <c r="P674" s="293">
        <f t="shared" si="31"/>
        <v>0</v>
      </c>
      <c r="Q674" s="294" t="str">
        <f>'Unit Sales'!R682</f>
        <v/>
      </c>
      <c r="R674" s="294">
        <f>'Unit Sales'!N682</f>
        <v>0</v>
      </c>
    </row>
    <row r="675" spans="1:18" x14ac:dyDescent="0.3">
      <c r="A675" s="336" t="s">
        <v>1474</v>
      </c>
      <c r="B675" s="9">
        <f t="shared" si="32"/>
        <v>0</v>
      </c>
      <c r="C675" s="337" t="str">
        <f>IF('Unit Sales'!B683&lt;&gt;"",'Unit Sales'!B683,A675)</f>
        <v>674</v>
      </c>
      <c r="D675" s="9" t="str">
        <f>IF('Unit Sales'!D683&lt;&gt;"",'Unit Sales'!D683,"")</f>
        <v/>
      </c>
      <c r="E675" s="9" t="str">
        <f>IF('Unit Sales'!J683&lt;&gt;"",'Unit Sales'!J683,"")</f>
        <v/>
      </c>
      <c r="F675" s="9" t="str">
        <f>IF('Unit Sales'!G683&lt;&gt;"",'Unit Sales'!G683,"")</f>
        <v/>
      </c>
      <c r="G675" s="9" t="str">
        <f>IF('Unit Sales'!H683&lt;&gt;"",'Unit Sales'!H683,"")</f>
        <v/>
      </c>
      <c r="H675" s="9" t="str">
        <f>IF('Unit Sales'!C683&lt;&gt;"",'Unit Sales'!C683,"")</f>
        <v/>
      </c>
      <c r="I675" s="293" t="str">
        <f>IF('Unit Sales'!M683&lt;&gt;"",'Unit Sales'!M683,"")</f>
        <v/>
      </c>
      <c r="J675" s="9" t="str">
        <f>IF('Unit Sales'!I683&lt;&gt;"",'Unit Sales'!I683,"")</f>
        <v/>
      </c>
      <c r="K675" s="295"/>
      <c r="L675" s="295"/>
      <c r="M675" s="293">
        <f t="shared" si="30"/>
        <v>0</v>
      </c>
      <c r="N675" s="293">
        <f>IFERROR(I675*'Monthly cashflow'!$C$29*1.23,)</f>
        <v>0</v>
      </c>
      <c r="O675" s="293">
        <f>IFERROR(I675*'Monthly cashflow'!$C$30*1.23,)</f>
        <v>0</v>
      </c>
      <c r="P675" s="293">
        <f t="shared" si="31"/>
        <v>0</v>
      </c>
      <c r="Q675" s="294" t="str">
        <f>'Unit Sales'!R683</f>
        <v/>
      </c>
      <c r="R675" s="294">
        <f>'Unit Sales'!N683</f>
        <v>0</v>
      </c>
    </row>
    <row r="676" spans="1:18" x14ac:dyDescent="0.3">
      <c r="A676" s="336" t="s">
        <v>1475</v>
      </c>
      <c r="B676" s="9">
        <f t="shared" si="32"/>
        <v>0</v>
      </c>
      <c r="C676" s="337" t="str">
        <f>IF('Unit Sales'!B684&lt;&gt;"",'Unit Sales'!B684,A676)</f>
        <v>675</v>
      </c>
      <c r="D676" s="9" t="str">
        <f>IF('Unit Sales'!D684&lt;&gt;"",'Unit Sales'!D684,"")</f>
        <v/>
      </c>
      <c r="E676" s="9" t="str">
        <f>IF('Unit Sales'!J684&lt;&gt;"",'Unit Sales'!J684,"")</f>
        <v/>
      </c>
      <c r="F676" s="9" t="str">
        <f>IF('Unit Sales'!G684&lt;&gt;"",'Unit Sales'!G684,"")</f>
        <v/>
      </c>
      <c r="G676" s="9" t="str">
        <f>IF('Unit Sales'!H684&lt;&gt;"",'Unit Sales'!H684,"")</f>
        <v/>
      </c>
      <c r="H676" s="9" t="str">
        <f>IF('Unit Sales'!C684&lt;&gt;"",'Unit Sales'!C684,"")</f>
        <v/>
      </c>
      <c r="I676" s="293" t="str">
        <f>IF('Unit Sales'!M684&lt;&gt;"",'Unit Sales'!M684,"")</f>
        <v/>
      </c>
      <c r="J676" s="9" t="str">
        <f>IF('Unit Sales'!I684&lt;&gt;"",'Unit Sales'!I684,"")</f>
        <v/>
      </c>
      <c r="K676" s="295"/>
      <c r="L676" s="295"/>
      <c r="M676" s="293">
        <f t="shared" si="30"/>
        <v>0</v>
      </c>
      <c r="N676" s="293">
        <f>IFERROR(I676*'Monthly cashflow'!$C$29*1.23,)</f>
        <v>0</v>
      </c>
      <c r="O676" s="293">
        <f>IFERROR(I676*'Monthly cashflow'!$C$30*1.23,)</f>
        <v>0</v>
      </c>
      <c r="P676" s="293">
        <f t="shared" si="31"/>
        <v>0</v>
      </c>
      <c r="Q676" s="294" t="str">
        <f>'Unit Sales'!R684</f>
        <v/>
      </c>
      <c r="R676" s="294">
        <f>'Unit Sales'!N684</f>
        <v>0</v>
      </c>
    </row>
    <row r="677" spans="1:18" x14ac:dyDescent="0.3">
      <c r="A677" s="336" t="s">
        <v>1476</v>
      </c>
      <c r="B677" s="9">
        <f t="shared" si="32"/>
        <v>0</v>
      </c>
      <c r="C677" s="337" t="str">
        <f>IF('Unit Sales'!B685&lt;&gt;"",'Unit Sales'!B685,A677)</f>
        <v>676</v>
      </c>
      <c r="D677" s="9" t="str">
        <f>IF('Unit Sales'!D685&lt;&gt;"",'Unit Sales'!D685,"")</f>
        <v/>
      </c>
      <c r="E677" s="9" t="str">
        <f>IF('Unit Sales'!J685&lt;&gt;"",'Unit Sales'!J685,"")</f>
        <v/>
      </c>
      <c r="F677" s="9" t="str">
        <f>IF('Unit Sales'!G685&lt;&gt;"",'Unit Sales'!G685,"")</f>
        <v/>
      </c>
      <c r="G677" s="9" t="str">
        <f>IF('Unit Sales'!H685&lt;&gt;"",'Unit Sales'!H685,"")</f>
        <v/>
      </c>
      <c r="H677" s="9" t="str">
        <f>IF('Unit Sales'!C685&lt;&gt;"",'Unit Sales'!C685,"")</f>
        <v/>
      </c>
      <c r="I677" s="293" t="str">
        <f>IF('Unit Sales'!M685&lt;&gt;"",'Unit Sales'!M685,"")</f>
        <v/>
      </c>
      <c r="J677" s="9" t="str">
        <f>IF('Unit Sales'!I685&lt;&gt;"",'Unit Sales'!I685,"")</f>
        <v/>
      </c>
      <c r="K677" s="295"/>
      <c r="L677" s="295"/>
      <c r="M677" s="293">
        <f t="shared" si="30"/>
        <v>0</v>
      </c>
      <c r="N677" s="293">
        <f>IFERROR(I677*'Monthly cashflow'!$C$29*1.23,)</f>
        <v>0</v>
      </c>
      <c r="O677" s="293">
        <f>IFERROR(I677*'Monthly cashflow'!$C$30*1.23,)</f>
        <v>0</v>
      </c>
      <c r="P677" s="293">
        <f t="shared" si="31"/>
        <v>0</v>
      </c>
      <c r="Q677" s="294" t="str">
        <f>'Unit Sales'!R685</f>
        <v/>
      </c>
      <c r="R677" s="294">
        <f>'Unit Sales'!N685</f>
        <v>0</v>
      </c>
    </row>
    <row r="678" spans="1:18" x14ac:dyDescent="0.3">
      <c r="A678" s="336" t="s">
        <v>1477</v>
      </c>
      <c r="B678" s="9">
        <f t="shared" si="32"/>
        <v>0</v>
      </c>
      <c r="C678" s="337" t="str">
        <f>IF('Unit Sales'!B686&lt;&gt;"",'Unit Sales'!B686,A678)</f>
        <v>677</v>
      </c>
      <c r="D678" s="9" t="str">
        <f>IF('Unit Sales'!D686&lt;&gt;"",'Unit Sales'!D686,"")</f>
        <v/>
      </c>
      <c r="E678" s="9" t="str">
        <f>IF('Unit Sales'!J686&lt;&gt;"",'Unit Sales'!J686,"")</f>
        <v/>
      </c>
      <c r="F678" s="9" t="str">
        <f>IF('Unit Sales'!G686&lt;&gt;"",'Unit Sales'!G686,"")</f>
        <v/>
      </c>
      <c r="G678" s="9" t="str">
        <f>IF('Unit Sales'!H686&lt;&gt;"",'Unit Sales'!H686,"")</f>
        <v/>
      </c>
      <c r="H678" s="9" t="str">
        <f>IF('Unit Sales'!C686&lt;&gt;"",'Unit Sales'!C686,"")</f>
        <v/>
      </c>
      <c r="I678" s="293" t="str">
        <f>IF('Unit Sales'!M686&lt;&gt;"",'Unit Sales'!M686,"")</f>
        <v/>
      </c>
      <c r="J678" s="9" t="str">
        <f>IF('Unit Sales'!I686&lt;&gt;"",'Unit Sales'!I686,"")</f>
        <v/>
      </c>
      <c r="K678" s="295"/>
      <c r="L678" s="295"/>
      <c r="M678" s="293">
        <f t="shared" si="30"/>
        <v>0</v>
      </c>
      <c r="N678" s="293">
        <f>IFERROR(I678*'Monthly cashflow'!$C$29*1.23,)</f>
        <v>0</v>
      </c>
      <c r="O678" s="293">
        <f>IFERROR(I678*'Monthly cashflow'!$C$30*1.23,)</f>
        <v>0</v>
      </c>
      <c r="P678" s="293">
        <f t="shared" si="31"/>
        <v>0</v>
      </c>
      <c r="Q678" s="294" t="str">
        <f>'Unit Sales'!R686</f>
        <v/>
      </c>
      <c r="R678" s="294">
        <f>'Unit Sales'!N686</f>
        <v>0</v>
      </c>
    </row>
    <row r="679" spans="1:18" x14ac:dyDescent="0.3">
      <c r="A679" s="336" t="s">
        <v>1478</v>
      </c>
      <c r="B679" s="9">
        <f t="shared" si="32"/>
        <v>0</v>
      </c>
      <c r="C679" s="337" t="str">
        <f>IF('Unit Sales'!B687&lt;&gt;"",'Unit Sales'!B687,A679)</f>
        <v>678</v>
      </c>
      <c r="D679" s="9" t="str">
        <f>IF('Unit Sales'!D687&lt;&gt;"",'Unit Sales'!D687,"")</f>
        <v/>
      </c>
      <c r="E679" s="9" t="str">
        <f>IF('Unit Sales'!J687&lt;&gt;"",'Unit Sales'!J687,"")</f>
        <v/>
      </c>
      <c r="F679" s="9" t="str">
        <f>IF('Unit Sales'!G687&lt;&gt;"",'Unit Sales'!G687,"")</f>
        <v/>
      </c>
      <c r="G679" s="9" t="str">
        <f>IF('Unit Sales'!H687&lt;&gt;"",'Unit Sales'!H687,"")</f>
        <v/>
      </c>
      <c r="H679" s="9" t="str">
        <f>IF('Unit Sales'!C687&lt;&gt;"",'Unit Sales'!C687,"")</f>
        <v/>
      </c>
      <c r="I679" s="293" t="str">
        <f>IF('Unit Sales'!M687&lt;&gt;"",'Unit Sales'!M687,"")</f>
        <v/>
      </c>
      <c r="J679" s="9" t="str">
        <f>IF('Unit Sales'!I687&lt;&gt;"",'Unit Sales'!I687,"")</f>
        <v/>
      </c>
      <c r="K679" s="295"/>
      <c r="L679" s="295"/>
      <c r="M679" s="293">
        <f t="shared" si="30"/>
        <v>0</v>
      </c>
      <c r="N679" s="293">
        <f>IFERROR(I679*'Monthly cashflow'!$C$29*1.23,)</f>
        <v>0</v>
      </c>
      <c r="O679" s="293">
        <f>IFERROR(I679*'Monthly cashflow'!$C$30*1.23,)</f>
        <v>0</v>
      </c>
      <c r="P679" s="293">
        <f t="shared" si="31"/>
        <v>0</v>
      </c>
      <c r="Q679" s="294" t="str">
        <f>'Unit Sales'!R687</f>
        <v/>
      </c>
      <c r="R679" s="294">
        <f>'Unit Sales'!N687</f>
        <v>0</v>
      </c>
    </row>
    <row r="680" spans="1:18" x14ac:dyDescent="0.3">
      <c r="A680" s="336" t="s">
        <v>1479</v>
      </c>
      <c r="B680" s="9">
        <f t="shared" si="32"/>
        <v>0</v>
      </c>
      <c r="C680" s="337" t="str">
        <f>IF('Unit Sales'!B688&lt;&gt;"",'Unit Sales'!B688,A680)</f>
        <v>679</v>
      </c>
      <c r="D680" s="9" t="str">
        <f>IF('Unit Sales'!D688&lt;&gt;"",'Unit Sales'!D688,"")</f>
        <v/>
      </c>
      <c r="E680" s="9" t="str">
        <f>IF('Unit Sales'!J688&lt;&gt;"",'Unit Sales'!J688,"")</f>
        <v/>
      </c>
      <c r="F680" s="9" t="str">
        <f>IF('Unit Sales'!G688&lt;&gt;"",'Unit Sales'!G688,"")</f>
        <v/>
      </c>
      <c r="G680" s="9" t="str">
        <f>IF('Unit Sales'!H688&lt;&gt;"",'Unit Sales'!H688,"")</f>
        <v/>
      </c>
      <c r="H680" s="9" t="str">
        <f>IF('Unit Sales'!C688&lt;&gt;"",'Unit Sales'!C688,"")</f>
        <v/>
      </c>
      <c r="I680" s="293" t="str">
        <f>IF('Unit Sales'!M688&lt;&gt;"",'Unit Sales'!M688,"")</f>
        <v/>
      </c>
      <c r="J680" s="9" t="str">
        <f>IF('Unit Sales'!I688&lt;&gt;"",'Unit Sales'!I688,"")</f>
        <v/>
      </c>
      <c r="K680" s="295"/>
      <c r="L680" s="295"/>
      <c r="M680" s="293">
        <f t="shared" si="30"/>
        <v>0</v>
      </c>
      <c r="N680" s="293">
        <f>IFERROR(I680*'Monthly cashflow'!$C$29*1.23,)</f>
        <v>0</v>
      </c>
      <c r="O680" s="293">
        <f>IFERROR(I680*'Monthly cashflow'!$C$30*1.23,)</f>
        <v>0</v>
      </c>
      <c r="P680" s="293">
        <f t="shared" si="31"/>
        <v>0</v>
      </c>
      <c r="Q680" s="294" t="str">
        <f>'Unit Sales'!R688</f>
        <v/>
      </c>
      <c r="R680" s="294">
        <f>'Unit Sales'!N688</f>
        <v>0</v>
      </c>
    </row>
    <row r="681" spans="1:18" x14ac:dyDescent="0.3">
      <c r="A681" s="336" t="s">
        <v>1480</v>
      </c>
      <c r="B681" s="9">
        <f t="shared" si="32"/>
        <v>0</v>
      </c>
      <c r="C681" s="337" t="str">
        <f>IF('Unit Sales'!B689&lt;&gt;"",'Unit Sales'!B689,A681)</f>
        <v>680</v>
      </c>
      <c r="D681" s="9" t="str">
        <f>IF('Unit Sales'!D689&lt;&gt;"",'Unit Sales'!D689,"")</f>
        <v/>
      </c>
      <c r="E681" s="9" t="str">
        <f>IF('Unit Sales'!J689&lt;&gt;"",'Unit Sales'!J689,"")</f>
        <v/>
      </c>
      <c r="F681" s="9" t="str">
        <f>IF('Unit Sales'!G689&lt;&gt;"",'Unit Sales'!G689,"")</f>
        <v/>
      </c>
      <c r="G681" s="9" t="str">
        <f>IF('Unit Sales'!H689&lt;&gt;"",'Unit Sales'!H689,"")</f>
        <v/>
      </c>
      <c r="H681" s="9" t="str">
        <f>IF('Unit Sales'!C689&lt;&gt;"",'Unit Sales'!C689,"")</f>
        <v/>
      </c>
      <c r="I681" s="293" t="str">
        <f>IF('Unit Sales'!M689&lt;&gt;"",'Unit Sales'!M689,"")</f>
        <v/>
      </c>
      <c r="J681" s="9" t="str">
        <f>IF('Unit Sales'!I689&lt;&gt;"",'Unit Sales'!I689,"")</f>
        <v/>
      </c>
      <c r="K681" s="295"/>
      <c r="L681" s="295"/>
      <c r="M681" s="293">
        <f t="shared" si="30"/>
        <v>0</v>
      </c>
      <c r="N681" s="293">
        <f>IFERROR(I681*'Monthly cashflow'!$C$29*1.23,)</f>
        <v>0</v>
      </c>
      <c r="O681" s="293">
        <f>IFERROR(I681*'Monthly cashflow'!$C$30*1.23,)</f>
        <v>0</v>
      </c>
      <c r="P681" s="293">
        <f t="shared" si="31"/>
        <v>0</v>
      </c>
      <c r="Q681" s="294" t="str">
        <f>'Unit Sales'!R689</f>
        <v/>
      </c>
      <c r="R681" s="294">
        <f>'Unit Sales'!N689</f>
        <v>0</v>
      </c>
    </row>
    <row r="682" spans="1:18" x14ac:dyDescent="0.3">
      <c r="A682" s="336" t="s">
        <v>1481</v>
      </c>
      <c r="B682" s="9">
        <f t="shared" si="32"/>
        <v>0</v>
      </c>
      <c r="C682" s="337" t="str">
        <f>IF('Unit Sales'!B690&lt;&gt;"",'Unit Sales'!B690,A682)</f>
        <v>681</v>
      </c>
      <c r="D682" s="9" t="str">
        <f>IF('Unit Sales'!D690&lt;&gt;"",'Unit Sales'!D690,"")</f>
        <v/>
      </c>
      <c r="E682" s="9" t="str">
        <f>IF('Unit Sales'!J690&lt;&gt;"",'Unit Sales'!J690,"")</f>
        <v/>
      </c>
      <c r="F682" s="9" t="str">
        <f>IF('Unit Sales'!G690&lt;&gt;"",'Unit Sales'!G690,"")</f>
        <v/>
      </c>
      <c r="G682" s="9" t="str">
        <f>IF('Unit Sales'!H690&lt;&gt;"",'Unit Sales'!H690,"")</f>
        <v/>
      </c>
      <c r="H682" s="9" t="str">
        <f>IF('Unit Sales'!C690&lt;&gt;"",'Unit Sales'!C690,"")</f>
        <v/>
      </c>
      <c r="I682" s="293" t="str">
        <f>IF('Unit Sales'!M690&lt;&gt;"",'Unit Sales'!M690,"")</f>
        <v/>
      </c>
      <c r="J682" s="9" t="str">
        <f>IF('Unit Sales'!I690&lt;&gt;"",'Unit Sales'!I690,"")</f>
        <v/>
      </c>
      <c r="K682" s="295"/>
      <c r="L682" s="295"/>
      <c r="M682" s="293">
        <f t="shared" si="30"/>
        <v>0</v>
      </c>
      <c r="N682" s="293">
        <f>IFERROR(I682*'Monthly cashflow'!$C$29*1.23,)</f>
        <v>0</v>
      </c>
      <c r="O682" s="293">
        <f>IFERROR(I682*'Monthly cashflow'!$C$30*1.23,)</f>
        <v>0</v>
      </c>
      <c r="P682" s="293">
        <f t="shared" si="31"/>
        <v>0</v>
      </c>
      <c r="Q682" s="294" t="str">
        <f>'Unit Sales'!R690</f>
        <v/>
      </c>
      <c r="R682" s="294">
        <f>'Unit Sales'!N690</f>
        <v>0</v>
      </c>
    </row>
    <row r="683" spans="1:18" x14ac:dyDescent="0.3">
      <c r="A683" s="336" t="s">
        <v>1482</v>
      </c>
      <c r="B683" s="9">
        <f t="shared" si="32"/>
        <v>0</v>
      </c>
      <c r="C683" s="337" t="str">
        <f>IF('Unit Sales'!B691&lt;&gt;"",'Unit Sales'!B691,A683)</f>
        <v>682</v>
      </c>
      <c r="D683" s="9" t="str">
        <f>IF('Unit Sales'!D691&lt;&gt;"",'Unit Sales'!D691,"")</f>
        <v/>
      </c>
      <c r="E683" s="9" t="str">
        <f>IF('Unit Sales'!J691&lt;&gt;"",'Unit Sales'!J691,"")</f>
        <v/>
      </c>
      <c r="F683" s="9" t="str">
        <f>IF('Unit Sales'!G691&lt;&gt;"",'Unit Sales'!G691,"")</f>
        <v/>
      </c>
      <c r="G683" s="9" t="str">
        <f>IF('Unit Sales'!H691&lt;&gt;"",'Unit Sales'!H691,"")</f>
        <v/>
      </c>
      <c r="H683" s="9" t="str">
        <f>IF('Unit Sales'!C691&lt;&gt;"",'Unit Sales'!C691,"")</f>
        <v/>
      </c>
      <c r="I683" s="293" t="str">
        <f>IF('Unit Sales'!M691&lt;&gt;"",'Unit Sales'!M691,"")</f>
        <v/>
      </c>
      <c r="J683" s="9" t="str">
        <f>IF('Unit Sales'!I691&lt;&gt;"",'Unit Sales'!I691,"")</f>
        <v/>
      </c>
      <c r="K683" s="295"/>
      <c r="L683" s="295"/>
      <c r="M683" s="293">
        <f t="shared" si="30"/>
        <v>0</v>
      </c>
      <c r="N683" s="293">
        <f>IFERROR(I683*'Monthly cashflow'!$C$29*1.23,)</f>
        <v>0</v>
      </c>
      <c r="O683" s="293">
        <f>IFERROR(I683*'Monthly cashflow'!$C$30*1.23,)</f>
        <v>0</v>
      </c>
      <c r="P683" s="293">
        <f t="shared" si="31"/>
        <v>0</v>
      </c>
      <c r="Q683" s="294" t="str">
        <f>'Unit Sales'!R691</f>
        <v/>
      </c>
      <c r="R683" s="294">
        <f>'Unit Sales'!N691</f>
        <v>0</v>
      </c>
    </row>
    <row r="684" spans="1:18" x14ac:dyDescent="0.3">
      <c r="A684" s="336" t="s">
        <v>1483</v>
      </c>
      <c r="B684" s="9">
        <f t="shared" si="32"/>
        <v>0</v>
      </c>
      <c r="C684" s="337" t="str">
        <f>IF('Unit Sales'!B692&lt;&gt;"",'Unit Sales'!B692,A684)</f>
        <v>683</v>
      </c>
      <c r="D684" s="9" t="str">
        <f>IF('Unit Sales'!D692&lt;&gt;"",'Unit Sales'!D692,"")</f>
        <v/>
      </c>
      <c r="E684" s="9" t="str">
        <f>IF('Unit Sales'!J692&lt;&gt;"",'Unit Sales'!J692,"")</f>
        <v/>
      </c>
      <c r="F684" s="9" t="str">
        <f>IF('Unit Sales'!G692&lt;&gt;"",'Unit Sales'!G692,"")</f>
        <v/>
      </c>
      <c r="G684" s="9" t="str">
        <f>IF('Unit Sales'!H692&lt;&gt;"",'Unit Sales'!H692,"")</f>
        <v/>
      </c>
      <c r="H684" s="9" t="str">
        <f>IF('Unit Sales'!C692&lt;&gt;"",'Unit Sales'!C692,"")</f>
        <v/>
      </c>
      <c r="I684" s="293" t="str">
        <f>IF('Unit Sales'!M692&lt;&gt;"",'Unit Sales'!M692,"")</f>
        <v/>
      </c>
      <c r="J684" s="9" t="str">
        <f>IF('Unit Sales'!I692&lt;&gt;"",'Unit Sales'!I692,"")</f>
        <v/>
      </c>
      <c r="K684" s="295"/>
      <c r="L684" s="295"/>
      <c r="M684" s="293">
        <f t="shared" si="30"/>
        <v>0</v>
      </c>
      <c r="N684" s="293">
        <f>IFERROR(I684*'Monthly cashflow'!$C$29*1.23,)</f>
        <v>0</v>
      </c>
      <c r="O684" s="293">
        <f>IFERROR(I684*'Monthly cashflow'!$C$30*1.23,)</f>
        <v>0</v>
      </c>
      <c r="P684" s="293">
        <f t="shared" si="31"/>
        <v>0</v>
      </c>
      <c r="Q684" s="294" t="str">
        <f>'Unit Sales'!R692</f>
        <v/>
      </c>
      <c r="R684" s="294">
        <f>'Unit Sales'!N692</f>
        <v>0</v>
      </c>
    </row>
    <row r="685" spans="1:18" x14ac:dyDescent="0.3">
      <c r="A685" s="336" t="s">
        <v>1484</v>
      </c>
      <c r="B685" s="9">
        <f t="shared" si="32"/>
        <v>0</v>
      </c>
      <c r="C685" s="337" t="str">
        <f>IF('Unit Sales'!B693&lt;&gt;"",'Unit Sales'!B693,A685)</f>
        <v>684</v>
      </c>
      <c r="D685" s="9" t="str">
        <f>IF('Unit Sales'!D693&lt;&gt;"",'Unit Sales'!D693,"")</f>
        <v/>
      </c>
      <c r="E685" s="9" t="str">
        <f>IF('Unit Sales'!J693&lt;&gt;"",'Unit Sales'!J693,"")</f>
        <v/>
      </c>
      <c r="F685" s="9" t="str">
        <f>IF('Unit Sales'!G693&lt;&gt;"",'Unit Sales'!G693,"")</f>
        <v/>
      </c>
      <c r="G685" s="9" t="str">
        <f>IF('Unit Sales'!H693&lt;&gt;"",'Unit Sales'!H693,"")</f>
        <v/>
      </c>
      <c r="H685" s="9" t="str">
        <f>IF('Unit Sales'!C693&lt;&gt;"",'Unit Sales'!C693,"")</f>
        <v/>
      </c>
      <c r="I685" s="293" t="str">
        <f>IF('Unit Sales'!M693&lt;&gt;"",'Unit Sales'!M693,"")</f>
        <v/>
      </c>
      <c r="J685" s="9" t="str">
        <f>IF('Unit Sales'!I693&lt;&gt;"",'Unit Sales'!I693,"")</f>
        <v/>
      </c>
      <c r="K685" s="295"/>
      <c r="L685" s="295"/>
      <c r="M685" s="293">
        <f t="shared" si="30"/>
        <v>0</v>
      </c>
      <c r="N685" s="293">
        <f>IFERROR(I685*'Monthly cashflow'!$C$29*1.23,)</f>
        <v>0</v>
      </c>
      <c r="O685" s="293">
        <f>IFERROR(I685*'Monthly cashflow'!$C$30*1.23,)</f>
        <v>0</v>
      </c>
      <c r="P685" s="293">
        <f t="shared" si="31"/>
        <v>0</v>
      </c>
      <c r="Q685" s="294" t="str">
        <f>'Unit Sales'!R693</f>
        <v/>
      </c>
      <c r="R685" s="294">
        <f>'Unit Sales'!N693</f>
        <v>0</v>
      </c>
    </row>
    <row r="686" spans="1:18" x14ac:dyDescent="0.3">
      <c r="A686" s="336" t="s">
        <v>1485</v>
      </c>
      <c r="B686" s="9">
        <f t="shared" si="32"/>
        <v>0</v>
      </c>
      <c r="C686" s="337" t="str">
        <f>IF('Unit Sales'!B694&lt;&gt;"",'Unit Sales'!B694,A686)</f>
        <v>685</v>
      </c>
      <c r="D686" s="9" t="str">
        <f>IF('Unit Sales'!D694&lt;&gt;"",'Unit Sales'!D694,"")</f>
        <v/>
      </c>
      <c r="E686" s="9" t="str">
        <f>IF('Unit Sales'!J694&lt;&gt;"",'Unit Sales'!J694,"")</f>
        <v/>
      </c>
      <c r="F686" s="9" t="str">
        <f>IF('Unit Sales'!G694&lt;&gt;"",'Unit Sales'!G694,"")</f>
        <v/>
      </c>
      <c r="G686" s="9" t="str">
        <f>IF('Unit Sales'!H694&lt;&gt;"",'Unit Sales'!H694,"")</f>
        <v/>
      </c>
      <c r="H686" s="9" t="str">
        <f>IF('Unit Sales'!C694&lt;&gt;"",'Unit Sales'!C694,"")</f>
        <v/>
      </c>
      <c r="I686" s="293" t="str">
        <f>IF('Unit Sales'!M694&lt;&gt;"",'Unit Sales'!M694,"")</f>
        <v/>
      </c>
      <c r="J686" s="9" t="str">
        <f>IF('Unit Sales'!I694&lt;&gt;"",'Unit Sales'!I694,"")</f>
        <v/>
      </c>
      <c r="K686" s="295"/>
      <c r="L686" s="295"/>
      <c r="M686" s="293">
        <f t="shared" ref="M686:M749" si="33">IFERROR(IF(D686="Apartment",(I686/1.09)*0.09,(I686/1.135)*0.135),0)</f>
        <v>0</v>
      </c>
      <c r="N686" s="293">
        <f>IFERROR(I686*'Monthly cashflow'!$C$29*1.23,)</f>
        <v>0</v>
      </c>
      <c r="O686" s="293">
        <f>IFERROR(I686*'Monthly cashflow'!$C$30*1.23,)</f>
        <v>0</v>
      </c>
      <c r="P686" s="293">
        <f t="shared" ref="P686:P749" si="34">IFERROR(I686-M686-N686-O686,)</f>
        <v>0</v>
      </c>
      <c r="Q686" s="294" t="str">
        <f>'Unit Sales'!R694</f>
        <v/>
      </c>
      <c r="R686" s="294">
        <f>'Unit Sales'!N694</f>
        <v>0</v>
      </c>
    </row>
    <row r="687" spans="1:18" x14ac:dyDescent="0.3">
      <c r="A687" s="336" t="s">
        <v>1486</v>
      </c>
      <c r="B687" s="9">
        <f t="shared" si="32"/>
        <v>0</v>
      </c>
      <c r="C687" s="337" t="str">
        <f>IF('Unit Sales'!B695&lt;&gt;"",'Unit Sales'!B695,A687)</f>
        <v>686</v>
      </c>
      <c r="D687" s="9" t="str">
        <f>IF('Unit Sales'!D695&lt;&gt;"",'Unit Sales'!D695,"")</f>
        <v/>
      </c>
      <c r="E687" s="9" t="str">
        <f>IF('Unit Sales'!J695&lt;&gt;"",'Unit Sales'!J695,"")</f>
        <v/>
      </c>
      <c r="F687" s="9" t="str">
        <f>IF('Unit Sales'!G695&lt;&gt;"",'Unit Sales'!G695,"")</f>
        <v/>
      </c>
      <c r="G687" s="9" t="str">
        <f>IF('Unit Sales'!H695&lt;&gt;"",'Unit Sales'!H695,"")</f>
        <v/>
      </c>
      <c r="H687" s="9" t="str">
        <f>IF('Unit Sales'!C695&lt;&gt;"",'Unit Sales'!C695,"")</f>
        <v/>
      </c>
      <c r="I687" s="293" t="str">
        <f>IF('Unit Sales'!M695&lt;&gt;"",'Unit Sales'!M695,"")</f>
        <v/>
      </c>
      <c r="J687" s="9" t="str">
        <f>IF('Unit Sales'!I695&lt;&gt;"",'Unit Sales'!I695,"")</f>
        <v/>
      </c>
      <c r="K687" s="295"/>
      <c r="L687" s="295"/>
      <c r="M687" s="293">
        <f t="shared" si="33"/>
        <v>0</v>
      </c>
      <c r="N687" s="293">
        <f>IFERROR(I687*'Monthly cashflow'!$C$29*1.23,)</f>
        <v>0</v>
      </c>
      <c r="O687" s="293">
        <f>IFERROR(I687*'Monthly cashflow'!$C$30*1.23,)</f>
        <v>0</v>
      </c>
      <c r="P687" s="293">
        <f t="shared" si="34"/>
        <v>0</v>
      </c>
      <c r="Q687" s="294" t="str">
        <f>'Unit Sales'!R695</f>
        <v/>
      </c>
      <c r="R687" s="294">
        <f>'Unit Sales'!N695</f>
        <v>0</v>
      </c>
    </row>
    <row r="688" spans="1:18" x14ac:dyDescent="0.3">
      <c r="A688" s="336" t="s">
        <v>1487</v>
      </c>
      <c r="B688" s="9">
        <f t="shared" si="32"/>
        <v>0</v>
      </c>
      <c r="C688" s="337" t="str">
        <f>IF('Unit Sales'!B696&lt;&gt;"",'Unit Sales'!B696,A688)</f>
        <v>687</v>
      </c>
      <c r="D688" s="9" t="str">
        <f>IF('Unit Sales'!D696&lt;&gt;"",'Unit Sales'!D696,"")</f>
        <v/>
      </c>
      <c r="E688" s="9" t="str">
        <f>IF('Unit Sales'!J696&lt;&gt;"",'Unit Sales'!J696,"")</f>
        <v/>
      </c>
      <c r="F688" s="9" t="str">
        <f>IF('Unit Sales'!G696&lt;&gt;"",'Unit Sales'!G696,"")</f>
        <v/>
      </c>
      <c r="G688" s="9" t="str">
        <f>IF('Unit Sales'!H696&lt;&gt;"",'Unit Sales'!H696,"")</f>
        <v/>
      </c>
      <c r="H688" s="9" t="str">
        <f>IF('Unit Sales'!C696&lt;&gt;"",'Unit Sales'!C696,"")</f>
        <v/>
      </c>
      <c r="I688" s="293" t="str">
        <f>IF('Unit Sales'!M696&lt;&gt;"",'Unit Sales'!M696,"")</f>
        <v/>
      </c>
      <c r="J688" s="9" t="str">
        <f>IF('Unit Sales'!I696&lt;&gt;"",'Unit Sales'!I696,"")</f>
        <v/>
      </c>
      <c r="K688" s="295"/>
      <c r="L688" s="295"/>
      <c r="M688" s="293">
        <f t="shared" si="33"/>
        <v>0</v>
      </c>
      <c r="N688" s="293">
        <f>IFERROR(I688*'Monthly cashflow'!$C$29*1.23,)</f>
        <v>0</v>
      </c>
      <c r="O688" s="293">
        <f>IFERROR(I688*'Monthly cashflow'!$C$30*1.23,)</f>
        <v>0</v>
      </c>
      <c r="P688" s="293">
        <f t="shared" si="34"/>
        <v>0</v>
      </c>
      <c r="Q688" s="294" t="str">
        <f>'Unit Sales'!R696</f>
        <v/>
      </c>
      <c r="R688" s="294">
        <f>'Unit Sales'!N696</f>
        <v>0</v>
      </c>
    </row>
    <row r="689" spans="1:18" x14ac:dyDescent="0.3">
      <c r="A689" s="336" t="s">
        <v>1488</v>
      </c>
      <c r="B689" s="9">
        <f t="shared" si="32"/>
        <v>0</v>
      </c>
      <c r="C689" s="337" t="str">
        <f>IF('Unit Sales'!B697&lt;&gt;"",'Unit Sales'!B697,A689)</f>
        <v>688</v>
      </c>
      <c r="D689" s="9" t="str">
        <f>IF('Unit Sales'!D697&lt;&gt;"",'Unit Sales'!D697,"")</f>
        <v/>
      </c>
      <c r="E689" s="9" t="str">
        <f>IF('Unit Sales'!J697&lt;&gt;"",'Unit Sales'!J697,"")</f>
        <v/>
      </c>
      <c r="F689" s="9" t="str">
        <f>IF('Unit Sales'!G697&lt;&gt;"",'Unit Sales'!G697,"")</f>
        <v/>
      </c>
      <c r="G689" s="9" t="str">
        <f>IF('Unit Sales'!H697&lt;&gt;"",'Unit Sales'!H697,"")</f>
        <v/>
      </c>
      <c r="H689" s="9" t="str">
        <f>IF('Unit Sales'!C697&lt;&gt;"",'Unit Sales'!C697,"")</f>
        <v/>
      </c>
      <c r="I689" s="293" t="str">
        <f>IF('Unit Sales'!M697&lt;&gt;"",'Unit Sales'!M697,"")</f>
        <v/>
      </c>
      <c r="J689" s="9" t="str">
        <f>IF('Unit Sales'!I697&lt;&gt;"",'Unit Sales'!I697,"")</f>
        <v/>
      </c>
      <c r="K689" s="295"/>
      <c r="L689" s="295"/>
      <c r="M689" s="293">
        <f t="shared" si="33"/>
        <v>0</v>
      </c>
      <c r="N689" s="293">
        <f>IFERROR(I689*'Monthly cashflow'!$C$29*1.23,)</f>
        <v>0</v>
      </c>
      <c r="O689" s="293">
        <f>IFERROR(I689*'Monthly cashflow'!$C$30*1.23,)</f>
        <v>0</v>
      </c>
      <c r="P689" s="293">
        <f t="shared" si="34"/>
        <v>0</v>
      </c>
      <c r="Q689" s="294" t="str">
        <f>'Unit Sales'!R697</f>
        <v/>
      </c>
      <c r="R689" s="294">
        <f>'Unit Sales'!N697</f>
        <v>0</v>
      </c>
    </row>
    <row r="690" spans="1:18" x14ac:dyDescent="0.3">
      <c r="A690" s="336" t="s">
        <v>1489</v>
      </c>
      <c r="B690" s="9">
        <f t="shared" si="32"/>
        <v>0</v>
      </c>
      <c r="C690" s="337" t="str">
        <f>IF('Unit Sales'!B698&lt;&gt;"",'Unit Sales'!B698,A690)</f>
        <v>689</v>
      </c>
      <c r="D690" s="9" t="str">
        <f>IF('Unit Sales'!D698&lt;&gt;"",'Unit Sales'!D698,"")</f>
        <v/>
      </c>
      <c r="E690" s="9" t="str">
        <f>IF('Unit Sales'!J698&lt;&gt;"",'Unit Sales'!J698,"")</f>
        <v/>
      </c>
      <c r="F690" s="9" t="str">
        <f>IF('Unit Sales'!G698&lt;&gt;"",'Unit Sales'!G698,"")</f>
        <v/>
      </c>
      <c r="G690" s="9" t="str">
        <f>IF('Unit Sales'!H698&lt;&gt;"",'Unit Sales'!H698,"")</f>
        <v/>
      </c>
      <c r="H690" s="9" t="str">
        <f>IF('Unit Sales'!C698&lt;&gt;"",'Unit Sales'!C698,"")</f>
        <v/>
      </c>
      <c r="I690" s="293" t="str">
        <f>IF('Unit Sales'!M698&lt;&gt;"",'Unit Sales'!M698,"")</f>
        <v/>
      </c>
      <c r="J690" s="9" t="str">
        <f>IF('Unit Sales'!I698&lt;&gt;"",'Unit Sales'!I698,"")</f>
        <v/>
      </c>
      <c r="K690" s="295"/>
      <c r="L690" s="295"/>
      <c r="M690" s="293">
        <f t="shared" si="33"/>
        <v>0</v>
      </c>
      <c r="N690" s="293">
        <f>IFERROR(I690*'Monthly cashflow'!$C$29*1.23,)</f>
        <v>0</v>
      </c>
      <c r="O690" s="293">
        <f>IFERROR(I690*'Monthly cashflow'!$C$30*1.23,)</f>
        <v>0</v>
      </c>
      <c r="P690" s="293">
        <f t="shared" si="34"/>
        <v>0</v>
      </c>
      <c r="Q690" s="294" t="str">
        <f>'Unit Sales'!R698</f>
        <v/>
      </c>
      <c r="R690" s="294">
        <f>'Unit Sales'!N698</f>
        <v>0</v>
      </c>
    </row>
    <row r="691" spans="1:18" x14ac:dyDescent="0.3">
      <c r="A691" s="336" t="s">
        <v>1490</v>
      </c>
      <c r="B691" s="9">
        <f t="shared" si="32"/>
        <v>0</v>
      </c>
      <c r="C691" s="337" t="str">
        <f>IF('Unit Sales'!B699&lt;&gt;"",'Unit Sales'!B699,A691)</f>
        <v>690</v>
      </c>
      <c r="D691" s="9" t="str">
        <f>IF('Unit Sales'!D699&lt;&gt;"",'Unit Sales'!D699,"")</f>
        <v/>
      </c>
      <c r="E691" s="9" t="str">
        <f>IF('Unit Sales'!J699&lt;&gt;"",'Unit Sales'!J699,"")</f>
        <v/>
      </c>
      <c r="F691" s="9" t="str">
        <f>IF('Unit Sales'!G699&lt;&gt;"",'Unit Sales'!G699,"")</f>
        <v/>
      </c>
      <c r="G691" s="9" t="str">
        <f>IF('Unit Sales'!H699&lt;&gt;"",'Unit Sales'!H699,"")</f>
        <v/>
      </c>
      <c r="H691" s="9" t="str">
        <f>IF('Unit Sales'!C699&lt;&gt;"",'Unit Sales'!C699,"")</f>
        <v/>
      </c>
      <c r="I691" s="293" t="str">
        <f>IF('Unit Sales'!M699&lt;&gt;"",'Unit Sales'!M699,"")</f>
        <v/>
      </c>
      <c r="J691" s="9" t="str">
        <f>IF('Unit Sales'!I699&lt;&gt;"",'Unit Sales'!I699,"")</f>
        <v/>
      </c>
      <c r="K691" s="295"/>
      <c r="L691" s="295"/>
      <c r="M691" s="293">
        <f t="shared" si="33"/>
        <v>0</v>
      </c>
      <c r="N691" s="293">
        <f>IFERROR(I691*'Monthly cashflow'!$C$29*1.23,)</f>
        <v>0</v>
      </c>
      <c r="O691" s="293">
        <f>IFERROR(I691*'Monthly cashflow'!$C$30*1.23,)</f>
        <v>0</v>
      </c>
      <c r="P691" s="293">
        <f t="shared" si="34"/>
        <v>0</v>
      </c>
      <c r="Q691" s="294" t="str">
        <f>'Unit Sales'!R699</f>
        <v/>
      </c>
      <c r="R691" s="294">
        <f>'Unit Sales'!N699</f>
        <v>0</v>
      </c>
    </row>
    <row r="692" spans="1:18" x14ac:dyDescent="0.3">
      <c r="A692" s="336" t="s">
        <v>1491</v>
      </c>
      <c r="B692" s="9">
        <f t="shared" si="32"/>
        <v>0</v>
      </c>
      <c r="C692" s="337" t="str">
        <f>IF('Unit Sales'!B700&lt;&gt;"",'Unit Sales'!B700,A692)</f>
        <v>691</v>
      </c>
      <c r="D692" s="9" t="str">
        <f>IF('Unit Sales'!D700&lt;&gt;"",'Unit Sales'!D700,"")</f>
        <v/>
      </c>
      <c r="E692" s="9" t="str">
        <f>IF('Unit Sales'!J700&lt;&gt;"",'Unit Sales'!J700,"")</f>
        <v/>
      </c>
      <c r="F692" s="9" t="str">
        <f>IF('Unit Sales'!G700&lt;&gt;"",'Unit Sales'!G700,"")</f>
        <v/>
      </c>
      <c r="G692" s="9" t="str">
        <f>IF('Unit Sales'!H700&lt;&gt;"",'Unit Sales'!H700,"")</f>
        <v/>
      </c>
      <c r="H692" s="9" t="str">
        <f>IF('Unit Sales'!C700&lt;&gt;"",'Unit Sales'!C700,"")</f>
        <v/>
      </c>
      <c r="I692" s="293" t="str">
        <f>IF('Unit Sales'!M700&lt;&gt;"",'Unit Sales'!M700,"")</f>
        <v/>
      </c>
      <c r="J692" s="9" t="str">
        <f>IF('Unit Sales'!I700&lt;&gt;"",'Unit Sales'!I700,"")</f>
        <v/>
      </c>
      <c r="K692" s="295"/>
      <c r="L692" s="295"/>
      <c r="M692" s="293">
        <f t="shared" si="33"/>
        <v>0</v>
      </c>
      <c r="N692" s="293">
        <f>IFERROR(I692*'Monthly cashflow'!$C$29*1.23,)</f>
        <v>0</v>
      </c>
      <c r="O692" s="293">
        <f>IFERROR(I692*'Monthly cashflow'!$C$30*1.23,)</f>
        <v>0</v>
      </c>
      <c r="P692" s="293">
        <f t="shared" si="34"/>
        <v>0</v>
      </c>
      <c r="Q692" s="294" t="str">
        <f>'Unit Sales'!R700</f>
        <v/>
      </c>
      <c r="R692" s="294">
        <f>'Unit Sales'!N700</f>
        <v>0</v>
      </c>
    </row>
    <row r="693" spans="1:18" x14ac:dyDescent="0.3">
      <c r="A693" s="336" t="s">
        <v>1492</v>
      </c>
      <c r="B693" s="9">
        <f t="shared" si="32"/>
        <v>0</v>
      </c>
      <c r="C693" s="337" t="str">
        <f>IF('Unit Sales'!B701&lt;&gt;"",'Unit Sales'!B701,A693)</f>
        <v>692</v>
      </c>
      <c r="D693" s="9" t="str">
        <f>IF('Unit Sales'!D701&lt;&gt;"",'Unit Sales'!D701,"")</f>
        <v/>
      </c>
      <c r="E693" s="9" t="str">
        <f>IF('Unit Sales'!J701&lt;&gt;"",'Unit Sales'!J701,"")</f>
        <v/>
      </c>
      <c r="F693" s="9" t="str">
        <f>IF('Unit Sales'!G701&lt;&gt;"",'Unit Sales'!G701,"")</f>
        <v/>
      </c>
      <c r="G693" s="9" t="str">
        <f>IF('Unit Sales'!H701&lt;&gt;"",'Unit Sales'!H701,"")</f>
        <v/>
      </c>
      <c r="H693" s="9" t="str">
        <f>IF('Unit Sales'!C701&lt;&gt;"",'Unit Sales'!C701,"")</f>
        <v/>
      </c>
      <c r="I693" s="293" t="str">
        <f>IF('Unit Sales'!M701&lt;&gt;"",'Unit Sales'!M701,"")</f>
        <v/>
      </c>
      <c r="J693" s="9" t="str">
        <f>IF('Unit Sales'!I701&lt;&gt;"",'Unit Sales'!I701,"")</f>
        <v/>
      </c>
      <c r="K693" s="295"/>
      <c r="L693" s="295"/>
      <c r="M693" s="293">
        <f t="shared" si="33"/>
        <v>0</v>
      </c>
      <c r="N693" s="293">
        <f>IFERROR(I693*'Monthly cashflow'!$C$29*1.23,)</f>
        <v>0</v>
      </c>
      <c r="O693" s="293">
        <f>IFERROR(I693*'Monthly cashflow'!$C$30*1.23,)</f>
        <v>0</v>
      </c>
      <c r="P693" s="293">
        <f t="shared" si="34"/>
        <v>0</v>
      </c>
      <c r="Q693" s="294" t="str">
        <f>'Unit Sales'!R701</f>
        <v/>
      </c>
      <c r="R693" s="294">
        <f>'Unit Sales'!N701</f>
        <v>0</v>
      </c>
    </row>
    <row r="694" spans="1:18" x14ac:dyDescent="0.3">
      <c r="A694" s="336" t="s">
        <v>1493</v>
      </c>
      <c r="B694" s="9">
        <f t="shared" si="32"/>
        <v>0</v>
      </c>
      <c r="C694" s="337" t="str">
        <f>IF('Unit Sales'!B702&lt;&gt;"",'Unit Sales'!B702,A694)</f>
        <v>693</v>
      </c>
      <c r="D694" s="9" t="str">
        <f>IF('Unit Sales'!D702&lt;&gt;"",'Unit Sales'!D702,"")</f>
        <v/>
      </c>
      <c r="E694" s="9" t="str">
        <f>IF('Unit Sales'!J702&lt;&gt;"",'Unit Sales'!J702,"")</f>
        <v/>
      </c>
      <c r="F694" s="9" t="str">
        <f>IF('Unit Sales'!G702&lt;&gt;"",'Unit Sales'!G702,"")</f>
        <v/>
      </c>
      <c r="G694" s="9" t="str">
        <f>IF('Unit Sales'!H702&lt;&gt;"",'Unit Sales'!H702,"")</f>
        <v/>
      </c>
      <c r="H694" s="9" t="str">
        <f>IF('Unit Sales'!C702&lt;&gt;"",'Unit Sales'!C702,"")</f>
        <v/>
      </c>
      <c r="I694" s="293" t="str">
        <f>IF('Unit Sales'!M702&lt;&gt;"",'Unit Sales'!M702,"")</f>
        <v/>
      </c>
      <c r="J694" s="9" t="str">
        <f>IF('Unit Sales'!I702&lt;&gt;"",'Unit Sales'!I702,"")</f>
        <v/>
      </c>
      <c r="K694" s="295"/>
      <c r="L694" s="295"/>
      <c r="M694" s="293">
        <f t="shared" si="33"/>
        <v>0</v>
      </c>
      <c r="N694" s="293">
        <f>IFERROR(I694*'Monthly cashflow'!$C$29*1.23,)</f>
        <v>0</v>
      </c>
      <c r="O694" s="293">
        <f>IFERROR(I694*'Monthly cashflow'!$C$30*1.23,)</f>
        <v>0</v>
      </c>
      <c r="P694" s="293">
        <f t="shared" si="34"/>
        <v>0</v>
      </c>
      <c r="Q694" s="294" t="str">
        <f>'Unit Sales'!R702</f>
        <v/>
      </c>
      <c r="R694" s="294">
        <f>'Unit Sales'!N702</f>
        <v>0</v>
      </c>
    </row>
    <row r="695" spans="1:18" x14ac:dyDescent="0.3">
      <c r="A695" s="336" t="s">
        <v>1494</v>
      </c>
      <c r="B695" s="9">
        <f t="shared" si="32"/>
        <v>0</v>
      </c>
      <c r="C695" s="337" t="str">
        <f>IF('Unit Sales'!B703&lt;&gt;"",'Unit Sales'!B703,A695)</f>
        <v>694</v>
      </c>
      <c r="D695" s="9" t="str">
        <f>IF('Unit Sales'!D703&lt;&gt;"",'Unit Sales'!D703,"")</f>
        <v/>
      </c>
      <c r="E695" s="9" t="str">
        <f>IF('Unit Sales'!J703&lt;&gt;"",'Unit Sales'!J703,"")</f>
        <v/>
      </c>
      <c r="F695" s="9" t="str">
        <f>IF('Unit Sales'!G703&lt;&gt;"",'Unit Sales'!G703,"")</f>
        <v/>
      </c>
      <c r="G695" s="9" t="str">
        <f>IF('Unit Sales'!H703&lt;&gt;"",'Unit Sales'!H703,"")</f>
        <v/>
      </c>
      <c r="H695" s="9" t="str">
        <f>IF('Unit Sales'!C703&lt;&gt;"",'Unit Sales'!C703,"")</f>
        <v/>
      </c>
      <c r="I695" s="293" t="str">
        <f>IF('Unit Sales'!M703&lt;&gt;"",'Unit Sales'!M703,"")</f>
        <v/>
      </c>
      <c r="J695" s="9" t="str">
        <f>IF('Unit Sales'!I703&lt;&gt;"",'Unit Sales'!I703,"")</f>
        <v/>
      </c>
      <c r="K695" s="295"/>
      <c r="L695" s="295"/>
      <c r="M695" s="293">
        <f t="shared" si="33"/>
        <v>0</v>
      </c>
      <c r="N695" s="293">
        <f>IFERROR(I695*'Monthly cashflow'!$C$29*1.23,)</f>
        <v>0</v>
      </c>
      <c r="O695" s="293">
        <f>IFERROR(I695*'Monthly cashflow'!$C$30*1.23,)</f>
        <v>0</v>
      </c>
      <c r="P695" s="293">
        <f t="shared" si="34"/>
        <v>0</v>
      </c>
      <c r="Q695" s="294" t="str">
        <f>'Unit Sales'!R703</f>
        <v/>
      </c>
      <c r="R695" s="294">
        <f>'Unit Sales'!N703</f>
        <v>0</v>
      </c>
    </row>
    <row r="696" spans="1:18" x14ac:dyDescent="0.3">
      <c r="A696" s="336" t="s">
        <v>1495</v>
      </c>
      <c r="B696" s="9">
        <f t="shared" si="32"/>
        <v>0</v>
      </c>
      <c r="C696" s="337" t="str">
        <f>IF('Unit Sales'!B704&lt;&gt;"",'Unit Sales'!B704,A696)</f>
        <v>695</v>
      </c>
      <c r="D696" s="9" t="str">
        <f>IF('Unit Sales'!D704&lt;&gt;"",'Unit Sales'!D704,"")</f>
        <v/>
      </c>
      <c r="E696" s="9" t="str">
        <f>IF('Unit Sales'!J704&lt;&gt;"",'Unit Sales'!J704,"")</f>
        <v/>
      </c>
      <c r="F696" s="9" t="str">
        <f>IF('Unit Sales'!G704&lt;&gt;"",'Unit Sales'!G704,"")</f>
        <v/>
      </c>
      <c r="G696" s="9" t="str">
        <f>IF('Unit Sales'!H704&lt;&gt;"",'Unit Sales'!H704,"")</f>
        <v/>
      </c>
      <c r="H696" s="9" t="str">
        <f>IF('Unit Sales'!C704&lt;&gt;"",'Unit Sales'!C704,"")</f>
        <v/>
      </c>
      <c r="I696" s="293" t="str">
        <f>IF('Unit Sales'!M704&lt;&gt;"",'Unit Sales'!M704,"")</f>
        <v/>
      </c>
      <c r="J696" s="9" t="str">
        <f>IF('Unit Sales'!I704&lt;&gt;"",'Unit Sales'!I704,"")</f>
        <v/>
      </c>
      <c r="K696" s="295"/>
      <c r="L696" s="295"/>
      <c r="M696" s="293">
        <f t="shared" si="33"/>
        <v>0</v>
      </c>
      <c r="N696" s="293">
        <f>IFERROR(I696*'Monthly cashflow'!$C$29*1.23,)</f>
        <v>0</v>
      </c>
      <c r="O696" s="293">
        <f>IFERROR(I696*'Monthly cashflow'!$C$30*1.23,)</f>
        <v>0</v>
      </c>
      <c r="P696" s="293">
        <f t="shared" si="34"/>
        <v>0</v>
      </c>
      <c r="Q696" s="294" t="str">
        <f>'Unit Sales'!R704</f>
        <v/>
      </c>
      <c r="R696" s="294">
        <f>'Unit Sales'!N704</f>
        <v>0</v>
      </c>
    </row>
    <row r="697" spans="1:18" x14ac:dyDescent="0.3">
      <c r="A697" s="336" t="s">
        <v>1496</v>
      </c>
      <c r="B697" s="9">
        <f t="shared" si="32"/>
        <v>0</v>
      </c>
      <c r="C697" s="337" t="str">
        <f>IF('Unit Sales'!B705&lt;&gt;"",'Unit Sales'!B705,A697)</f>
        <v>696</v>
      </c>
      <c r="D697" s="9" t="str">
        <f>IF('Unit Sales'!D705&lt;&gt;"",'Unit Sales'!D705,"")</f>
        <v/>
      </c>
      <c r="E697" s="9" t="str">
        <f>IF('Unit Sales'!J705&lt;&gt;"",'Unit Sales'!J705,"")</f>
        <v/>
      </c>
      <c r="F697" s="9" t="str">
        <f>IF('Unit Sales'!G705&lt;&gt;"",'Unit Sales'!G705,"")</f>
        <v/>
      </c>
      <c r="G697" s="9" t="str">
        <f>IF('Unit Sales'!H705&lt;&gt;"",'Unit Sales'!H705,"")</f>
        <v/>
      </c>
      <c r="H697" s="9" t="str">
        <f>IF('Unit Sales'!C705&lt;&gt;"",'Unit Sales'!C705,"")</f>
        <v/>
      </c>
      <c r="I697" s="293" t="str">
        <f>IF('Unit Sales'!M705&lt;&gt;"",'Unit Sales'!M705,"")</f>
        <v/>
      </c>
      <c r="J697" s="9" t="str">
        <f>IF('Unit Sales'!I705&lt;&gt;"",'Unit Sales'!I705,"")</f>
        <v/>
      </c>
      <c r="K697" s="295"/>
      <c r="L697" s="295"/>
      <c r="M697" s="293">
        <f t="shared" si="33"/>
        <v>0</v>
      </c>
      <c r="N697" s="293">
        <f>IFERROR(I697*'Monthly cashflow'!$C$29*1.23,)</f>
        <v>0</v>
      </c>
      <c r="O697" s="293">
        <f>IFERROR(I697*'Monthly cashflow'!$C$30*1.23,)</f>
        <v>0</v>
      </c>
      <c r="P697" s="293">
        <f t="shared" si="34"/>
        <v>0</v>
      </c>
      <c r="Q697" s="294" t="str">
        <f>'Unit Sales'!R705</f>
        <v/>
      </c>
      <c r="R697" s="294">
        <f>'Unit Sales'!N705</f>
        <v>0</v>
      </c>
    </row>
    <row r="698" spans="1:18" x14ac:dyDescent="0.3">
      <c r="A698" s="336" t="s">
        <v>1497</v>
      </c>
      <c r="B698" s="9">
        <f t="shared" si="32"/>
        <v>0</v>
      </c>
      <c r="C698" s="337" t="str">
        <f>IF('Unit Sales'!B706&lt;&gt;"",'Unit Sales'!B706,A698)</f>
        <v>697</v>
      </c>
      <c r="D698" s="9" t="str">
        <f>IF('Unit Sales'!D706&lt;&gt;"",'Unit Sales'!D706,"")</f>
        <v/>
      </c>
      <c r="E698" s="9" t="str">
        <f>IF('Unit Sales'!J706&lt;&gt;"",'Unit Sales'!J706,"")</f>
        <v/>
      </c>
      <c r="F698" s="9" t="str">
        <f>IF('Unit Sales'!G706&lt;&gt;"",'Unit Sales'!G706,"")</f>
        <v/>
      </c>
      <c r="G698" s="9" t="str">
        <f>IF('Unit Sales'!H706&lt;&gt;"",'Unit Sales'!H706,"")</f>
        <v/>
      </c>
      <c r="H698" s="9" t="str">
        <f>IF('Unit Sales'!C706&lt;&gt;"",'Unit Sales'!C706,"")</f>
        <v/>
      </c>
      <c r="I698" s="293" t="str">
        <f>IF('Unit Sales'!M706&lt;&gt;"",'Unit Sales'!M706,"")</f>
        <v/>
      </c>
      <c r="J698" s="9" t="str">
        <f>IF('Unit Sales'!I706&lt;&gt;"",'Unit Sales'!I706,"")</f>
        <v/>
      </c>
      <c r="K698" s="295"/>
      <c r="L698" s="295"/>
      <c r="M698" s="293">
        <f t="shared" si="33"/>
        <v>0</v>
      </c>
      <c r="N698" s="293">
        <f>IFERROR(I698*'Monthly cashflow'!$C$29*1.23,)</f>
        <v>0</v>
      </c>
      <c r="O698" s="293">
        <f>IFERROR(I698*'Monthly cashflow'!$C$30*1.23,)</f>
        <v>0</v>
      </c>
      <c r="P698" s="293">
        <f t="shared" si="34"/>
        <v>0</v>
      </c>
      <c r="Q698" s="294" t="str">
        <f>'Unit Sales'!R706</f>
        <v/>
      </c>
      <c r="R698" s="294">
        <f>'Unit Sales'!N706</f>
        <v>0</v>
      </c>
    </row>
    <row r="699" spans="1:18" x14ac:dyDescent="0.3">
      <c r="A699" s="336" t="s">
        <v>1498</v>
      </c>
      <c r="B699" s="9">
        <f t="shared" si="32"/>
        <v>0</v>
      </c>
      <c r="C699" s="337" t="str">
        <f>IF('Unit Sales'!B707&lt;&gt;"",'Unit Sales'!B707,A699)</f>
        <v>698</v>
      </c>
      <c r="D699" s="9" t="str">
        <f>IF('Unit Sales'!D707&lt;&gt;"",'Unit Sales'!D707,"")</f>
        <v/>
      </c>
      <c r="E699" s="9" t="str">
        <f>IF('Unit Sales'!J707&lt;&gt;"",'Unit Sales'!J707,"")</f>
        <v/>
      </c>
      <c r="F699" s="9" t="str">
        <f>IF('Unit Sales'!G707&lt;&gt;"",'Unit Sales'!G707,"")</f>
        <v/>
      </c>
      <c r="G699" s="9" t="str">
        <f>IF('Unit Sales'!H707&lt;&gt;"",'Unit Sales'!H707,"")</f>
        <v/>
      </c>
      <c r="H699" s="9" t="str">
        <f>IF('Unit Sales'!C707&lt;&gt;"",'Unit Sales'!C707,"")</f>
        <v/>
      </c>
      <c r="I699" s="293" t="str">
        <f>IF('Unit Sales'!M707&lt;&gt;"",'Unit Sales'!M707,"")</f>
        <v/>
      </c>
      <c r="J699" s="9" t="str">
        <f>IF('Unit Sales'!I707&lt;&gt;"",'Unit Sales'!I707,"")</f>
        <v/>
      </c>
      <c r="K699" s="295"/>
      <c r="L699" s="295"/>
      <c r="M699" s="293">
        <f t="shared" si="33"/>
        <v>0</v>
      </c>
      <c r="N699" s="293">
        <f>IFERROR(I699*'Monthly cashflow'!$C$29*1.23,)</f>
        <v>0</v>
      </c>
      <c r="O699" s="293">
        <f>IFERROR(I699*'Monthly cashflow'!$C$30*1.23,)</f>
        <v>0</v>
      </c>
      <c r="P699" s="293">
        <f t="shared" si="34"/>
        <v>0</v>
      </c>
      <c r="Q699" s="294" t="str">
        <f>'Unit Sales'!R707</f>
        <v/>
      </c>
      <c r="R699" s="294">
        <f>'Unit Sales'!N707</f>
        <v>0</v>
      </c>
    </row>
    <row r="700" spans="1:18" x14ac:dyDescent="0.3">
      <c r="A700" s="336" t="s">
        <v>1499</v>
      </c>
      <c r="B700" s="9">
        <f t="shared" si="32"/>
        <v>0</v>
      </c>
      <c r="C700" s="337" t="str">
        <f>IF('Unit Sales'!B708&lt;&gt;"",'Unit Sales'!B708,A700)</f>
        <v>699</v>
      </c>
      <c r="D700" s="9" t="str">
        <f>IF('Unit Sales'!D708&lt;&gt;"",'Unit Sales'!D708,"")</f>
        <v/>
      </c>
      <c r="E700" s="9" t="str">
        <f>IF('Unit Sales'!J708&lt;&gt;"",'Unit Sales'!J708,"")</f>
        <v/>
      </c>
      <c r="F700" s="9" t="str">
        <f>IF('Unit Sales'!G708&lt;&gt;"",'Unit Sales'!G708,"")</f>
        <v/>
      </c>
      <c r="G700" s="9" t="str">
        <f>IF('Unit Sales'!H708&lt;&gt;"",'Unit Sales'!H708,"")</f>
        <v/>
      </c>
      <c r="H700" s="9" t="str">
        <f>IF('Unit Sales'!C708&lt;&gt;"",'Unit Sales'!C708,"")</f>
        <v/>
      </c>
      <c r="I700" s="293" t="str">
        <f>IF('Unit Sales'!M708&lt;&gt;"",'Unit Sales'!M708,"")</f>
        <v/>
      </c>
      <c r="J700" s="9" t="str">
        <f>IF('Unit Sales'!I708&lt;&gt;"",'Unit Sales'!I708,"")</f>
        <v/>
      </c>
      <c r="K700" s="295"/>
      <c r="L700" s="295"/>
      <c r="M700" s="293">
        <f t="shared" si="33"/>
        <v>0</v>
      </c>
      <c r="N700" s="293">
        <f>IFERROR(I700*'Monthly cashflow'!$C$29*1.23,)</f>
        <v>0</v>
      </c>
      <c r="O700" s="293">
        <f>IFERROR(I700*'Monthly cashflow'!$C$30*1.23,)</f>
        <v>0</v>
      </c>
      <c r="P700" s="293">
        <f t="shared" si="34"/>
        <v>0</v>
      </c>
      <c r="Q700" s="294" t="str">
        <f>'Unit Sales'!R708</f>
        <v/>
      </c>
      <c r="R700" s="294">
        <f>'Unit Sales'!N708</f>
        <v>0</v>
      </c>
    </row>
    <row r="701" spans="1:18" x14ac:dyDescent="0.3">
      <c r="A701" s="336" t="s">
        <v>1500</v>
      </c>
      <c r="B701" s="9">
        <f t="shared" si="32"/>
        <v>0</v>
      </c>
      <c r="C701" s="337" t="str">
        <f>IF('Unit Sales'!B709&lt;&gt;"",'Unit Sales'!B709,A701)</f>
        <v>700</v>
      </c>
      <c r="D701" s="9" t="str">
        <f>IF('Unit Sales'!D709&lt;&gt;"",'Unit Sales'!D709,"")</f>
        <v/>
      </c>
      <c r="E701" s="9" t="str">
        <f>IF('Unit Sales'!J709&lt;&gt;"",'Unit Sales'!J709,"")</f>
        <v/>
      </c>
      <c r="F701" s="9" t="str">
        <f>IF('Unit Sales'!G709&lt;&gt;"",'Unit Sales'!G709,"")</f>
        <v/>
      </c>
      <c r="G701" s="9" t="str">
        <f>IF('Unit Sales'!H709&lt;&gt;"",'Unit Sales'!H709,"")</f>
        <v/>
      </c>
      <c r="H701" s="9" t="str">
        <f>IF('Unit Sales'!C709&lt;&gt;"",'Unit Sales'!C709,"")</f>
        <v/>
      </c>
      <c r="I701" s="293" t="str">
        <f>IF('Unit Sales'!M709&lt;&gt;"",'Unit Sales'!M709,"")</f>
        <v/>
      </c>
      <c r="J701" s="9" t="str">
        <f>IF('Unit Sales'!I709&lt;&gt;"",'Unit Sales'!I709,"")</f>
        <v/>
      </c>
      <c r="K701" s="295"/>
      <c r="L701" s="295"/>
      <c r="M701" s="293">
        <f t="shared" si="33"/>
        <v>0</v>
      </c>
      <c r="N701" s="293">
        <f>IFERROR(I701*'Monthly cashflow'!$C$29*1.23,)</f>
        <v>0</v>
      </c>
      <c r="O701" s="293">
        <f>IFERROR(I701*'Monthly cashflow'!$C$30*1.23,)</f>
        <v>0</v>
      </c>
      <c r="P701" s="293">
        <f t="shared" si="34"/>
        <v>0</v>
      </c>
      <c r="Q701" s="294" t="str">
        <f>'Unit Sales'!R709</f>
        <v/>
      </c>
      <c r="R701" s="294">
        <f>'Unit Sales'!N709</f>
        <v>0</v>
      </c>
    </row>
    <row r="702" spans="1:18" x14ac:dyDescent="0.3">
      <c r="A702" s="336" t="s">
        <v>1501</v>
      </c>
      <c r="B702" s="9">
        <f t="shared" si="32"/>
        <v>0</v>
      </c>
      <c r="C702" s="337" t="str">
        <f>IF('Unit Sales'!B710&lt;&gt;"",'Unit Sales'!B710,A702)</f>
        <v>701</v>
      </c>
      <c r="D702" s="9" t="str">
        <f>IF('Unit Sales'!D710&lt;&gt;"",'Unit Sales'!D710,"")</f>
        <v/>
      </c>
      <c r="E702" s="9" t="str">
        <f>IF('Unit Sales'!J710&lt;&gt;"",'Unit Sales'!J710,"")</f>
        <v/>
      </c>
      <c r="F702" s="9" t="str">
        <f>IF('Unit Sales'!G710&lt;&gt;"",'Unit Sales'!G710,"")</f>
        <v/>
      </c>
      <c r="G702" s="9" t="str">
        <f>IF('Unit Sales'!H710&lt;&gt;"",'Unit Sales'!H710,"")</f>
        <v/>
      </c>
      <c r="H702" s="9" t="str">
        <f>IF('Unit Sales'!C710&lt;&gt;"",'Unit Sales'!C710,"")</f>
        <v/>
      </c>
      <c r="I702" s="293" t="str">
        <f>IF('Unit Sales'!M710&lt;&gt;"",'Unit Sales'!M710,"")</f>
        <v/>
      </c>
      <c r="J702" s="9" t="str">
        <f>IF('Unit Sales'!I710&lt;&gt;"",'Unit Sales'!I710,"")</f>
        <v/>
      </c>
      <c r="K702" s="295"/>
      <c r="L702" s="295"/>
      <c r="M702" s="293">
        <f t="shared" si="33"/>
        <v>0</v>
      </c>
      <c r="N702" s="293">
        <f>IFERROR(I702*'Monthly cashflow'!$C$29*1.23,)</f>
        <v>0</v>
      </c>
      <c r="O702" s="293">
        <f>IFERROR(I702*'Monthly cashflow'!$C$30*1.23,)</f>
        <v>0</v>
      </c>
      <c r="P702" s="293">
        <f t="shared" si="34"/>
        <v>0</v>
      </c>
      <c r="Q702" s="294" t="str">
        <f>'Unit Sales'!R710</f>
        <v/>
      </c>
      <c r="R702" s="294">
        <f>'Unit Sales'!N710</f>
        <v>0</v>
      </c>
    </row>
    <row r="703" spans="1:18" x14ac:dyDescent="0.3">
      <c r="A703" s="336" t="s">
        <v>1502</v>
      </c>
      <c r="B703" s="9">
        <f t="shared" si="32"/>
        <v>0</v>
      </c>
      <c r="C703" s="337" t="str">
        <f>IF('Unit Sales'!B711&lt;&gt;"",'Unit Sales'!B711,A703)</f>
        <v>702</v>
      </c>
      <c r="D703" s="9" t="str">
        <f>IF('Unit Sales'!D711&lt;&gt;"",'Unit Sales'!D711,"")</f>
        <v/>
      </c>
      <c r="E703" s="9" t="str">
        <f>IF('Unit Sales'!J711&lt;&gt;"",'Unit Sales'!J711,"")</f>
        <v/>
      </c>
      <c r="F703" s="9" t="str">
        <f>IF('Unit Sales'!G711&lt;&gt;"",'Unit Sales'!G711,"")</f>
        <v/>
      </c>
      <c r="G703" s="9" t="str">
        <f>IF('Unit Sales'!H711&lt;&gt;"",'Unit Sales'!H711,"")</f>
        <v/>
      </c>
      <c r="H703" s="9" t="str">
        <f>IF('Unit Sales'!C711&lt;&gt;"",'Unit Sales'!C711,"")</f>
        <v/>
      </c>
      <c r="I703" s="293" t="str">
        <f>IF('Unit Sales'!M711&lt;&gt;"",'Unit Sales'!M711,"")</f>
        <v/>
      </c>
      <c r="J703" s="9" t="str">
        <f>IF('Unit Sales'!I711&lt;&gt;"",'Unit Sales'!I711,"")</f>
        <v/>
      </c>
      <c r="K703" s="295"/>
      <c r="L703" s="295"/>
      <c r="M703" s="293">
        <f t="shared" si="33"/>
        <v>0</v>
      </c>
      <c r="N703" s="293">
        <f>IFERROR(I703*'Monthly cashflow'!$C$29*1.23,)</f>
        <v>0</v>
      </c>
      <c r="O703" s="293">
        <f>IFERROR(I703*'Monthly cashflow'!$C$30*1.23,)</f>
        <v>0</v>
      </c>
      <c r="P703" s="293">
        <f t="shared" si="34"/>
        <v>0</v>
      </c>
      <c r="Q703" s="294" t="str">
        <f>'Unit Sales'!R711</f>
        <v/>
      </c>
      <c r="R703" s="294">
        <f>'Unit Sales'!N711</f>
        <v>0</v>
      </c>
    </row>
    <row r="704" spans="1:18" x14ac:dyDescent="0.3">
      <c r="A704" s="336" t="s">
        <v>1503</v>
      </c>
      <c r="B704" s="9">
        <f t="shared" si="32"/>
        <v>0</v>
      </c>
      <c r="C704" s="337" t="str">
        <f>IF('Unit Sales'!B712&lt;&gt;"",'Unit Sales'!B712,A704)</f>
        <v>703</v>
      </c>
      <c r="D704" s="9" t="str">
        <f>IF('Unit Sales'!D712&lt;&gt;"",'Unit Sales'!D712,"")</f>
        <v/>
      </c>
      <c r="E704" s="9" t="str">
        <f>IF('Unit Sales'!J712&lt;&gt;"",'Unit Sales'!J712,"")</f>
        <v/>
      </c>
      <c r="F704" s="9" t="str">
        <f>IF('Unit Sales'!G712&lt;&gt;"",'Unit Sales'!G712,"")</f>
        <v/>
      </c>
      <c r="G704" s="9" t="str">
        <f>IF('Unit Sales'!H712&lt;&gt;"",'Unit Sales'!H712,"")</f>
        <v/>
      </c>
      <c r="H704" s="9" t="str">
        <f>IF('Unit Sales'!C712&lt;&gt;"",'Unit Sales'!C712,"")</f>
        <v/>
      </c>
      <c r="I704" s="293" t="str">
        <f>IF('Unit Sales'!M712&lt;&gt;"",'Unit Sales'!M712,"")</f>
        <v/>
      </c>
      <c r="J704" s="9" t="str">
        <f>IF('Unit Sales'!I712&lt;&gt;"",'Unit Sales'!I712,"")</f>
        <v/>
      </c>
      <c r="K704" s="295"/>
      <c r="L704" s="295"/>
      <c r="M704" s="293">
        <f t="shared" si="33"/>
        <v>0</v>
      </c>
      <c r="N704" s="293">
        <f>IFERROR(I704*'Monthly cashflow'!$C$29*1.23,)</f>
        <v>0</v>
      </c>
      <c r="O704" s="293">
        <f>IFERROR(I704*'Monthly cashflow'!$C$30*1.23,)</f>
        <v>0</v>
      </c>
      <c r="P704" s="293">
        <f t="shared" si="34"/>
        <v>0</v>
      </c>
      <c r="Q704" s="294" t="str">
        <f>'Unit Sales'!R712</f>
        <v/>
      </c>
      <c r="R704" s="294">
        <f>'Unit Sales'!N712</f>
        <v>0</v>
      </c>
    </row>
    <row r="705" spans="1:18" x14ac:dyDescent="0.3">
      <c r="A705" s="336" t="s">
        <v>1504</v>
      </c>
      <c r="B705" s="9">
        <f t="shared" si="32"/>
        <v>0</v>
      </c>
      <c r="C705" s="337" t="str">
        <f>IF('Unit Sales'!B713&lt;&gt;"",'Unit Sales'!B713,A705)</f>
        <v>704</v>
      </c>
      <c r="D705" s="9" t="str">
        <f>IF('Unit Sales'!D713&lt;&gt;"",'Unit Sales'!D713,"")</f>
        <v/>
      </c>
      <c r="E705" s="9" t="str">
        <f>IF('Unit Sales'!J713&lt;&gt;"",'Unit Sales'!J713,"")</f>
        <v/>
      </c>
      <c r="F705" s="9" t="str">
        <f>IF('Unit Sales'!G713&lt;&gt;"",'Unit Sales'!G713,"")</f>
        <v/>
      </c>
      <c r="G705" s="9" t="str">
        <f>IF('Unit Sales'!H713&lt;&gt;"",'Unit Sales'!H713,"")</f>
        <v/>
      </c>
      <c r="H705" s="9" t="str">
        <f>IF('Unit Sales'!C713&lt;&gt;"",'Unit Sales'!C713,"")</f>
        <v/>
      </c>
      <c r="I705" s="293" t="str">
        <f>IF('Unit Sales'!M713&lt;&gt;"",'Unit Sales'!M713,"")</f>
        <v/>
      </c>
      <c r="J705" s="9" t="str">
        <f>IF('Unit Sales'!I713&lt;&gt;"",'Unit Sales'!I713,"")</f>
        <v/>
      </c>
      <c r="K705" s="295"/>
      <c r="L705" s="295"/>
      <c r="M705" s="293">
        <f t="shared" si="33"/>
        <v>0</v>
      </c>
      <c r="N705" s="293">
        <f>IFERROR(I705*'Monthly cashflow'!$C$29*1.23,)</f>
        <v>0</v>
      </c>
      <c r="O705" s="293">
        <f>IFERROR(I705*'Monthly cashflow'!$C$30*1.23,)</f>
        <v>0</v>
      </c>
      <c r="P705" s="293">
        <f t="shared" si="34"/>
        <v>0</v>
      </c>
      <c r="Q705" s="294" t="str">
        <f>'Unit Sales'!R713</f>
        <v/>
      </c>
      <c r="R705" s="294">
        <f>'Unit Sales'!N713</f>
        <v>0</v>
      </c>
    </row>
    <row r="706" spans="1:18" x14ac:dyDescent="0.3">
      <c r="A706" s="336" t="s">
        <v>1505</v>
      </c>
      <c r="B706" s="9">
        <f t="shared" si="32"/>
        <v>0</v>
      </c>
      <c r="C706" s="337" t="str">
        <f>IF('Unit Sales'!B714&lt;&gt;"",'Unit Sales'!B714,A706)</f>
        <v>705</v>
      </c>
      <c r="D706" s="9" t="str">
        <f>IF('Unit Sales'!D714&lt;&gt;"",'Unit Sales'!D714,"")</f>
        <v/>
      </c>
      <c r="E706" s="9" t="str">
        <f>IF('Unit Sales'!J714&lt;&gt;"",'Unit Sales'!J714,"")</f>
        <v/>
      </c>
      <c r="F706" s="9" t="str">
        <f>IF('Unit Sales'!G714&lt;&gt;"",'Unit Sales'!G714,"")</f>
        <v/>
      </c>
      <c r="G706" s="9" t="str">
        <f>IF('Unit Sales'!H714&lt;&gt;"",'Unit Sales'!H714,"")</f>
        <v/>
      </c>
      <c r="H706" s="9" t="str">
        <f>IF('Unit Sales'!C714&lt;&gt;"",'Unit Sales'!C714,"")</f>
        <v/>
      </c>
      <c r="I706" s="293" t="str">
        <f>IF('Unit Sales'!M714&lt;&gt;"",'Unit Sales'!M714,"")</f>
        <v/>
      </c>
      <c r="J706" s="9" t="str">
        <f>IF('Unit Sales'!I714&lt;&gt;"",'Unit Sales'!I714,"")</f>
        <v/>
      </c>
      <c r="K706" s="295"/>
      <c r="L706" s="295"/>
      <c r="M706" s="293">
        <f t="shared" si="33"/>
        <v>0</v>
      </c>
      <c r="N706" s="293">
        <f>IFERROR(I706*'Monthly cashflow'!$C$29*1.23,)</f>
        <v>0</v>
      </c>
      <c r="O706" s="293">
        <f>IFERROR(I706*'Monthly cashflow'!$C$30*1.23,)</f>
        <v>0</v>
      </c>
      <c r="P706" s="293">
        <f t="shared" si="34"/>
        <v>0</v>
      </c>
      <c r="Q706" s="294" t="str">
        <f>'Unit Sales'!R714</f>
        <v/>
      </c>
      <c r="R706" s="294">
        <f>'Unit Sales'!N714</f>
        <v>0</v>
      </c>
    </row>
    <row r="707" spans="1:18" x14ac:dyDescent="0.3">
      <c r="A707" s="336" t="s">
        <v>1506</v>
      </c>
      <c r="B707" s="9">
        <f t="shared" si="32"/>
        <v>0</v>
      </c>
      <c r="C707" s="337" t="str">
        <f>IF('Unit Sales'!B715&lt;&gt;"",'Unit Sales'!B715,A707)</f>
        <v>706</v>
      </c>
      <c r="D707" s="9" t="str">
        <f>IF('Unit Sales'!D715&lt;&gt;"",'Unit Sales'!D715,"")</f>
        <v/>
      </c>
      <c r="E707" s="9" t="str">
        <f>IF('Unit Sales'!J715&lt;&gt;"",'Unit Sales'!J715,"")</f>
        <v/>
      </c>
      <c r="F707" s="9" t="str">
        <f>IF('Unit Sales'!G715&lt;&gt;"",'Unit Sales'!G715,"")</f>
        <v/>
      </c>
      <c r="G707" s="9" t="str">
        <f>IF('Unit Sales'!H715&lt;&gt;"",'Unit Sales'!H715,"")</f>
        <v/>
      </c>
      <c r="H707" s="9" t="str">
        <f>IF('Unit Sales'!C715&lt;&gt;"",'Unit Sales'!C715,"")</f>
        <v/>
      </c>
      <c r="I707" s="293" t="str">
        <f>IF('Unit Sales'!M715&lt;&gt;"",'Unit Sales'!M715,"")</f>
        <v/>
      </c>
      <c r="J707" s="9" t="str">
        <f>IF('Unit Sales'!I715&lt;&gt;"",'Unit Sales'!I715,"")</f>
        <v/>
      </c>
      <c r="K707" s="295"/>
      <c r="L707" s="295"/>
      <c r="M707" s="293">
        <f t="shared" si="33"/>
        <v>0</v>
      </c>
      <c r="N707" s="293">
        <f>IFERROR(I707*'Monthly cashflow'!$C$29*1.23,)</f>
        <v>0</v>
      </c>
      <c r="O707" s="293">
        <f>IFERROR(I707*'Monthly cashflow'!$C$30*1.23,)</f>
        <v>0</v>
      </c>
      <c r="P707" s="293">
        <f t="shared" si="34"/>
        <v>0</v>
      </c>
      <c r="Q707" s="294" t="str">
        <f>'Unit Sales'!R715</f>
        <v/>
      </c>
      <c r="R707" s="294">
        <f>'Unit Sales'!N715</f>
        <v>0</v>
      </c>
    </row>
    <row r="708" spans="1:18" x14ac:dyDescent="0.3">
      <c r="A708" s="336" t="s">
        <v>1507</v>
      </c>
      <c r="B708" s="9">
        <f t="shared" ref="B708:B771" si="35">$B$2</f>
        <v>0</v>
      </c>
      <c r="C708" s="337" t="str">
        <f>IF('Unit Sales'!B716&lt;&gt;"",'Unit Sales'!B716,A708)</f>
        <v>707</v>
      </c>
      <c r="D708" s="9" t="str">
        <f>IF('Unit Sales'!D716&lt;&gt;"",'Unit Sales'!D716,"")</f>
        <v/>
      </c>
      <c r="E708" s="9" t="str">
        <f>IF('Unit Sales'!J716&lt;&gt;"",'Unit Sales'!J716,"")</f>
        <v/>
      </c>
      <c r="F708" s="9" t="str">
        <f>IF('Unit Sales'!G716&lt;&gt;"",'Unit Sales'!G716,"")</f>
        <v/>
      </c>
      <c r="G708" s="9" t="str">
        <f>IF('Unit Sales'!H716&lt;&gt;"",'Unit Sales'!H716,"")</f>
        <v/>
      </c>
      <c r="H708" s="9" t="str">
        <f>IF('Unit Sales'!C716&lt;&gt;"",'Unit Sales'!C716,"")</f>
        <v/>
      </c>
      <c r="I708" s="293" t="str">
        <f>IF('Unit Sales'!M716&lt;&gt;"",'Unit Sales'!M716,"")</f>
        <v/>
      </c>
      <c r="J708" s="9" t="str">
        <f>IF('Unit Sales'!I716&lt;&gt;"",'Unit Sales'!I716,"")</f>
        <v/>
      </c>
      <c r="K708" s="295"/>
      <c r="L708" s="295"/>
      <c r="M708" s="293">
        <f t="shared" si="33"/>
        <v>0</v>
      </c>
      <c r="N708" s="293">
        <f>IFERROR(I708*'Monthly cashflow'!$C$29*1.23,)</f>
        <v>0</v>
      </c>
      <c r="O708" s="293">
        <f>IFERROR(I708*'Monthly cashflow'!$C$30*1.23,)</f>
        <v>0</v>
      </c>
      <c r="P708" s="293">
        <f t="shared" si="34"/>
        <v>0</v>
      </c>
      <c r="Q708" s="294" t="str">
        <f>'Unit Sales'!R716</f>
        <v/>
      </c>
      <c r="R708" s="294">
        <f>'Unit Sales'!N716</f>
        <v>0</v>
      </c>
    </row>
    <row r="709" spans="1:18" x14ac:dyDescent="0.3">
      <c r="A709" s="336" t="s">
        <v>1508</v>
      </c>
      <c r="B709" s="9">
        <f t="shared" si="35"/>
        <v>0</v>
      </c>
      <c r="C709" s="337" t="str">
        <f>IF('Unit Sales'!B717&lt;&gt;"",'Unit Sales'!B717,A709)</f>
        <v>708</v>
      </c>
      <c r="D709" s="9" t="str">
        <f>IF('Unit Sales'!D717&lt;&gt;"",'Unit Sales'!D717,"")</f>
        <v/>
      </c>
      <c r="E709" s="9" t="str">
        <f>IF('Unit Sales'!J717&lt;&gt;"",'Unit Sales'!J717,"")</f>
        <v/>
      </c>
      <c r="F709" s="9" t="str">
        <f>IF('Unit Sales'!G717&lt;&gt;"",'Unit Sales'!G717,"")</f>
        <v/>
      </c>
      <c r="G709" s="9" t="str">
        <f>IF('Unit Sales'!H717&lt;&gt;"",'Unit Sales'!H717,"")</f>
        <v/>
      </c>
      <c r="H709" s="9" t="str">
        <f>IF('Unit Sales'!C717&lt;&gt;"",'Unit Sales'!C717,"")</f>
        <v/>
      </c>
      <c r="I709" s="293" t="str">
        <f>IF('Unit Sales'!M717&lt;&gt;"",'Unit Sales'!M717,"")</f>
        <v/>
      </c>
      <c r="J709" s="9" t="str">
        <f>IF('Unit Sales'!I717&lt;&gt;"",'Unit Sales'!I717,"")</f>
        <v/>
      </c>
      <c r="K709" s="295"/>
      <c r="L709" s="295"/>
      <c r="M709" s="293">
        <f t="shared" si="33"/>
        <v>0</v>
      </c>
      <c r="N709" s="293">
        <f>IFERROR(I709*'Monthly cashflow'!$C$29*1.23,)</f>
        <v>0</v>
      </c>
      <c r="O709" s="293">
        <f>IFERROR(I709*'Monthly cashflow'!$C$30*1.23,)</f>
        <v>0</v>
      </c>
      <c r="P709" s="293">
        <f t="shared" si="34"/>
        <v>0</v>
      </c>
      <c r="Q709" s="294" t="str">
        <f>'Unit Sales'!R717</f>
        <v/>
      </c>
      <c r="R709" s="294">
        <f>'Unit Sales'!N717</f>
        <v>0</v>
      </c>
    </row>
    <row r="710" spans="1:18" x14ac:dyDescent="0.3">
      <c r="A710" s="336" t="s">
        <v>1509</v>
      </c>
      <c r="B710" s="9">
        <f t="shared" si="35"/>
        <v>0</v>
      </c>
      <c r="C710" s="337" t="str">
        <f>IF('Unit Sales'!B718&lt;&gt;"",'Unit Sales'!B718,A710)</f>
        <v>709</v>
      </c>
      <c r="D710" s="9" t="str">
        <f>IF('Unit Sales'!D718&lt;&gt;"",'Unit Sales'!D718,"")</f>
        <v/>
      </c>
      <c r="E710" s="9" t="str">
        <f>IF('Unit Sales'!J718&lt;&gt;"",'Unit Sales'!J718,"")</f>
        <v/>
      </c>
      <c r="F710" s="9" t="str">
        <f>IF('Unit Sales'!G718&lt;&gt;"",'Unit Sales'!G718,"")</f>
        <v/>
      </c>
      <c r="G710" s="9" t="str">
        <f>IF('Unit Sales'!H718&lt;&gt;"",'Unit Sales'!H718,"")</f>
        <v/>
      </c>
      <c r="H710" s="9" t="str">
        <f>IF('Unit Sales'!C718&lt;&gt;"",'Unit Sales'!C718,"")</f>
        <v/>
      </c>
      <c r="I710" s="293" t="str">
        <f>IF('Unit Sales'!M718&lt;&gt;"",'Unit Sales'!M718,"")</f>
        <v/>
      </c>
      <c r="J710" s="9" t="str">
        <f>IF('Unit Sales'!I718&lt;&gt;"",'Unit Sales'!I718,"")</f>
        <v/>
      </c>
      <c r="K710" s="295"/>
      <c r="L710" s="295"/>
      <c r="M710" s="293">
        <f t="shared" si="33"/>
        <v>0</v>
      </c>
      <c r="N710" s="293">
        <f>IFERROR(I710*'Monthly cashflow'!$C$29*1.23,)</f>
        <v>0</v>
      </c>
      <c r="O710" s="293">
        <f>IFERROR(I710*'Monthly cashflow'!$C$30*1.23,)</f>
        <v>0</v>
      </c>
      <c r="P710" s="293">
        <f t="shared" si="34"/>
        <v>0</v>
      </c>
      <c r="Q710" s="294" t="str">
        <f>'Unit Sales'!R718</f>
        <v/>
      </c>
      <c r="R710" s="294">
        <f>'Unit Sales'!N718</f>
        <v>0</v>
      </c>
    </row>
    <row r="711" spans="1:18" x14ac:dyDescent="0.3">
      <c r="A711" s="336" t="s">
        <v>1510</v>
      </c>
      <c r="B711" s="9">
        <f t="shared" si="35"/>
        <v>0</v>
      </c>
      <c r="C711" s="337" t="str">
        <f>IF('Unit Sales'!B719&lt;&gt;"",'Unit Sales'!B719,A711)</f>
        <v>710</v>
      </c>
      <c r="D711" s="9" t="str">
        <f>IF('Unit Sales'!D719&lt;&gt;"",'Unit Sales'!D719,"")</f>
        <v/>
      </c>
      <c r="E711" s="9" t="str">
        <f>IF('Unit Sales'!J719&lt;&gt;"",'Unit Sales'!J719,"")</f>
        <v/>
      </c>
      <c r="F711" s="9" t="str">
        <f>IF('Unit Sales'!G719&lt;&gt;"",'Unit Sales'!G719,"")</f>
        <v/>
      </c>
      <c r="G711" s="9" t="str">
        <f>IF('Unit Sales'!H719&lt;&gt;"",'Unit Sales'!H719,"")</f>
        <v/>
      </c>
      <c r="H711" s="9" t="str">
        <f>IF('Unit Sales'!C719&lt;&gt;"",'Unit Sales'!C719,"")</f>
        <v/>
      </c>
      <c r="I711" s="293" t="str">
        <f>IF('Unit Sales'!M719&lt;&gt;"",'Unit Sales'!M719,"")</f>
        <v/>
      </c>
      <c r="J711" s="9" t="str">
        <f>IF('Unit Sales'!I719&lt;&gt;"",'Unit Sales'!I719,"")</f>
        <v/>
      </c>
      <c r="K711" s="295"/>
      <c r="L711" s="295"/>
      <c r="M711" s="293">
        <f t="shared" si="33"/>
        <v>0</v>
      </c>
      <c r="N711" s="293">
        <f>IFERROR(I711*'Monthly cashflow'!$C$29*1.23,)</f>
        <v>0</v>
      </c>
      <c r="O711" s="293">
        <f>IFERROR(I711*'Monthly cashflow'!$C$30*1.23,)</f>
        <v>0</v>
      </c>
      <c r="P711" s="293">
        <f t="shared" si="34"/>
        <v>0</v>
      </c>
      <c r="Q711" s="294" t="str">
        <f>'Unit Sales'!R719</f>
        <v/>
      </c>
      <c r="R711" s="294">
        <f>'Unit Sales'!N719</f>
        <v>0</v>
      </c>
    </row>
    <row r="712" spans="1:18" x14ac:dyDescent="0.3">
      <c r="A712" s="336" t="s">
        <v>1511</v>
      </c>
      <c r="B712" s="9">
        <f t="shared" si="35"/>
        <v>0</v>
      </c>
      <c r="C712" s="337" t="str">
        <f>IF('Unit Sales'!B720&lt;&gt;"",'Unit Sales'!B720,A712)</f>
        <v>711</v>
      </c>
      <c r="D712" s="9" t="str">
        <f>IF('Unit Sales'!D720&lt;&gt;"",'Unit Sales'!D720,"")</f>
        <v/>
      </c>
      <c r="E712" s="9" t="str">
        <f>IF('Unit Sales'!J720&lt;&gt;"",'Unit Sales'!J720,"")</f>
        <v/>
      </c>
      <c r="F712" s="9" t="str">
        <f>IF('Unit Sales'!G720&lt;&gt;"",'Unit Sales'!G720,"")</f>
        <v/>
      </c>
      <c r="G712" s="9" t="str">
        <f>IF('Unit Sales'!H720&lt;&gt;"",'Unit Sales'!H720,"")</f>
        <v/>
      </c>
      <c r="H712" s="9" t="str">
        <f>IF('Unit Sales'!C720&lt;&gt;"",'Unit Sales'!C720,"")</f>
        <v/>
      </c>
      <c r="I712" s="293" t="str">
        <f>IF('Unit Sales'!M720&lt;&gt;"",'Unit Sales'!M720,"")</f>
        <v/>
      </c>
      <c r="J712" s="9" t="str">
        <f>IF('Unit Sales'!I720&lt;&gt;"",'Unit Sales'!I720,"")</f>
        <v/>
      </c>
      <c r="K712" s="295"/>
      <c r="L712" s="295"/>
      <c r="M712" s="293">
        <f t="shared" si="33"/>
        <v>0</v>
      </c>
      <c r="N712" s="293">
        <f>IFERROR(I712*'Monthly cashflow'!$C$29*1.23,)</f>
        <v>0</v>
      </c>
      <c r="O712" s="293">
        <f>IFERROR(I712*'Monthly cashflow'!$C$30*1.23,)</f>
        <v>0</v>
      </c>
      <c r="P712" s="293">
        <f t="shared" si="34"/>
        <v>0</v>
      </c>
      <c r="Q712" s="294" t="str">
        <f>'Unit Sales'!R720</f>
        <v/>
      </c>
      <c r="R712" s="294">
        <f>'Unit Sales'!N720</f>
        <v>0</v>
      </c>
    </row>
    <row r="713" spans="1:18" x14ac:dyDescent="0.3">
      <c r="A713" s="336" t="s">
        <v>1512</v>
      </c>
      <c r="B713" s="9">
        <f t="shared" si="35"/>
        <v>0</v>
      </c>
      <c r="C713" s="337" t="str">
        <f>IF('Unit Sales'!B721&lt;&gt;"",'Unit Sales'!B721,A713)</f>
        <v>712</v>
      </c>
      <c r="D713" s="9" t="str">
        <f>IF('Unit Sales'!D721&lt;&gt;"",'Unit Sales'!D721,"")</f>
        <v/>
      </c>
      <c r="E713" s="9" t="str">
        <f>IF('Unit Sales'!J721&lt;&gt;"",'Unit Sales'!J721,"")</f>
        <v/>
      </c>
      <c r="F713" s="9" t="str">
        <f>IF('Unit Sales'!G721&lt;&gt;"",'Unit Sales'!G721,"")</f>
        <v/>
      </c>
      <c r="G713" s="9" t="str">
        <f>IF('Unit Sales'!H721&lt;&gt;"",'Unit Sales'!H721,"")</f>
        <v/>
      </c>
      <c r="H713" s="9" t="str">
        <f>IF('Unit Sales'!C721&lt;&gt;"",'Unit Sales'!C721,"")</f>
        <v/>
      </c>
      <c r="I713" s="293" t="str">
        <f>IF('Unit Sales'!M721&lt;&gt;"",'Unit Sales'!M721,"")</f>
        <v/>
      </c>
      <c r="J713" s="9" t="str">
        <f>IF('Unit Sales'!I721&lt;&gt;"",'Unit Sales'!I721,"")</f>
        <v/>
      </c>
      <c r="K713" s="295"/>
      <c r="L713" s="295"/>
      <c r="M713" s="293">
        <f t="shared" si="33"/>
        <v>0</v>
      </c>
      <c r="N713" s="293">
        <f>IFERROR(I713*'Monthly cashflow'!$C$29*1.23,)</f>
        <v>0</v>
      </c>
      <c r="O713" s="293">
        <f>IFERROR(I713*'Monthly cashflow'!$C$30*1.23,)</f>
        <v>0</v>
      </c>
      <c r="P713" s="293">
        <f t="shared" si="34"/>
        <v>0</v>
      </c>
      <c r="Q713" s="294" t="str">
        <f>'Unit Sales'!R721</f>
        <v/>
      </c>
      <c r="R713" s="294">
        <f>'Unit Sales'!N721</f>
        <v>0</v>
      </c>
    </row>
    <row r="714" spans="1:18" x14ac:dyDescent="0.3">
      <c r="A714" s="336" t="s">
        <v>1513</v>
      </c>
      <c r="B714" s="9">
        <f t="shared" si="35"/>
        <v>0</v>
      </c>
      <c r="C714" s="337" t="str">
        <f>IF('Unit Sales'!B722&lt;&gt;"",'Unit Sales'!B722,A714)</f>
        <v>713</v>
      </c>
      <c r="D714" s="9" t="str">
        <f>IF('Unit Sales'!D722&lt;&gt;"",'Unit Sales'!D722,"")</f>
        <v/>
      </c>
      <c r="E714" s="9" t="str">
        <f>IF('Unit Sales'!J722&lt;&gt;"",'Unit Sales'!J722,"")</f>
        <v/>
      </c>
      <c r="F714" s="9" t="str">
        <f>IF('Unit Sales'!G722&lt;&gt;"",'Unit Sales'!G722,"")</f>
        <v/>
      </c>
      <c r="G714" s="9" t="str">
        <f>IF('Unit Sales'!H722&lt;&gt;"",'Unit Sales'!H722,"")</f>
        <v/>
      </c>
      <c r="H714" s="9" t="str">
        <f>IF('Unit Sales'!C722&lt;&gt;"",'Unit Sales'!C722,"")</f>
        <v/>
      </c>
      <c r="I714" s="293" t="str">
        <f>IF('Unit Sales'!M722&lt;&gt;"",'Unit Sales'!M722,"")</f>
        <v/>
      </c>
      <c r="J714" s="9" t="str">
        <f>IF('Unit Sales'!I722&lt;&gt;"",'Unit Sales'!I722,"")</f>
        <v/>
      </c>
      <c r="K714" s="295"/>
      <c r="L714" s="295"/>
      <c r="M714" s="293">
        <f t="shared" si="33"/>
        <v>0</v>
      </c>
      <c r="N714" s="293">
        <f>IFERROR(I714*'Monthly cashflow'!$C$29*1.23,)</f>
        <v>0</v>
      </c>
      <c r="O714" s="293">
        <f>IFERROR(I714*'Monthly cashflow'!$C$30*1.23,)</f>
        <v>0</v>
      </c>
      <c r="P714" s="293">
        <f t="shared" si="34"/>
        <v>0</v>
      </c>
      <c r="Q714" s="294" t="str">
        <f>'Unit Sales'!R722</f>
        <v/>
      </c>
      <c r="R714" s="294">
        <f>'Unit Sales'!N722</f>
        <v>0</v>
      </c>
    </row>
    <row r="715" spans="1:18" x14ac:dyDescent="0.3">
      <c r="A715" s="336" t="s">
        <v>1514</v>
      </c>
      <c r="B715" s="9">
        <f t="shared" si="35"/>
        <v>0</v>
      </c>
      <c r="C715" s="337" t="str">
        <f>IF('Unit Sales'!B723&lt;&gt;"",'Unit Sales'!B723,A715)</f>
        <v>714</v>
      </c>
      <c r="D715" s="9" t="str">
        <f>IF('Unit Sales'!D723&lt;&gt;"",'Unit Sales'!D723,"")</f>
        <v/>
      </c>
      <c r="E715" s="9" t="str">
        <f>IF('Unit Sales'!J723&lt;&gt;"",'Unit Sales'!J723,"")</f>
        <v/>
      </c>
      <c r="F715" s="9" t="str">
        <f>IF('Unit Sales'!G723&lt;&gt;"",'Unit Sales'!G723,"")</f>
        <v/>
      </c>
      <c r="G715" s="9" t="str">
        <f>IF('Unit Sales'!H723&lt;&gt;"",'Unit Sales'!H723,"")</f>
        <v/>
      </c>
      <c r="H715" s="9" t="str">
        <f>IF('Unit Sales'!C723&lt;&gt;"",'Unit Sales'!C723,"")</f>
        <v/>
      </c>
      <c r="I715" s="293" t="str">
        <f>IF('Unit Sales'!M723&lt;&gt;"",'Unit Sales'!M723,"")</f>
        <v/>
      </c>
      <c r="J715" s="9" t="str">
        <f>IF('Unit Sales'!I723&lt;&gt;"",'Unit Sales'!I723,"")</f>
        <v/>
      </c>
      <c r="K715" s="295"/>
      <c r="L715" s="295"/>
      <c r="M715" s="293">
        <f t="shared" si="33"/>
        <v>0</v>
      </c>
      <c r="N715" s="293">
        <f>IFERROR(I715*'Monthly cashflow'!$C$29*1.23,)</f>
        <v>0</v>
      </c>
      <c r="O715" s="293">
        <f>IFERROR(I715*'Monthly cashflow'!$C$30*1.23,)</f>
        <v>0</v>
      </c>
      <c r="P715" s="293">
        <f t="shared" si="34"/>
        <v>0</v>
      </c>
      <c r="Q715" s="294" t="str">
        <f>'Unit Sales'!R723</f>
        <v/>
      </c>
      <c r="R715" s="294">
        <f>'Unit Sales'!N723</f>
        <v>0</v>
      </c>
    </row>
    <row r="716" spans="1:18" x14ac:dyDescent="0.3">
      <c r="A716" s="336" t="s">
        <v>1515</v>
      </c>
      <c r="B716" s="9">
        <f t="shared" si="35"/>
        <v>0</v>
      </c>
      <c r="C716" s="337" t="str">
        <f>IF('Unit Sales'!B724&lt;&gt;"",'Unit Sales'!B724,A716)</f>
        <v>715</v>
      </c>
      <c r="D716" s="9" t="str">
        <f>IF('Unit Sales'!D724&lt;&gt;"",'Unit Sales'!D724,"")</f>
        <v/>
      </c>
      <c r="E716" s="9" t="str">
        <f>IF('Unit Sales'!J724&lt;&gt;"",'Unit Sales'!J724,"")</f>
        <v/>
      </c>
      <c r="F716" s="9" t="str">
        <f>IF('Unit Sales'!G724&lt;&gt;"",'Unit Sales'!G724,"")</f>
        <v/>
      </c>
      <c r="G716" s="9" t="str">
        <f>IF('Unit Sales'!H724&lt;&gt;"",'Unit Sales'!H724,"")</f>
        <v/>
      </c>
      <c r="H716" s="9" t="str">
        <f>IF('Unit Sales'!C724&lt;&gt;"",'Unit Sales'!C724,"")</f>
        <v/>
      </c>
      <c r="I716" s="293" t="str">
        <f>IF('Unit Sales'!M724&lt;&gt;"",'Unit Sales'!M724,"")</f>
        <v/>
      </c>
      <c r="J716" s="9" t="str">
        <f>IF('Unit Sales'!I724&lt;&gt;"",'Unit Sales'!I724,"")</f>
        <v/>
      </c>
      <c r="K716" s="295"/>
      <c r="L716" s="295"/>
      <c r="M716" s="293">
        <f t="shared" si="33"/>
        <v>0</v>
      </c>
      <c r="N716" s="293">
        <f>IFERROR(I716*'Monthly cashflow'!$C$29*1.23,)</f>
        <v>0</v>
      </c>
      <c r="O716" s="293">
        <f>IFERROR(I716*'Monthly cashflow'!$C$30*1.23,)</f>
        <v>0</v>
      </c>
      <c r="P716" s="293">
        <f t="shared" si="34"/>
        <v>0</v>
      </c>
      <c r="Q716" s="294" t="str">
        <f>'Unit Sales'!R724</f>
        <v/>
      </c>
      <c r="R716" s="294">
        <f>'Unit Sales'!N724</f>
        <v>0</v>
      </c>
    </row>
    <row r="717" spans="1:18" x14ac:dyDescent="0.3">
      <c r="A717" s="336" t="s">
        <v>1516</v>
      </c>
      <c r="B717" s="9">
        <f t="shared" si="35"/>
        <v>0</v>
      </c>
      <c r="C717" s="337" t="str">
        <f>IF('Unit Sales'!B725&lt;&gt;"",'Unit Sales'!B725,A717)</f>
        <v>716</v>
      </c>
      <c r="D717" s="9" t="str">
        <f>IF('Unit Sales'!D725&lt;&gt;"",'Unit Sales'!D725,"")</f>
        <v/>
      </c>
      <c r="E717" s="9" t="str">
        <f>IF('Unit Sales'!J725&lt;&gt;"",'Unit Sales'!J725,"")</f>
        <v/>
      </c>
      <c r="F717" s="9" t="str">
        <f>IF('Unit Sales'!G725&lt;&gt;"",'Unit Sales'!G725,"")</f>
        <v/>
      </c>
      <c r="G717" s="9" t="str">
        <f>IF('Unit Sales'!H725&lt;&gt;"",'Unit Sales'!H725,"")</f>
        <v/>
      </c>
      <c r="H717" s="9" t="str">
        <f>IF('Unit Sales'!C725&lt;&gt;"",'Unit Sales'!C725,"")</f>
        <v/>
      </c>
      <c r="I717" s="293" t="str">
        <f>IF('Unit Sales'!M725&lt;&gt;"",'Unit Sales'!M725,"")</f>
        <v/>
      </c>
      <c r="J717" s="9" t="str">
        <f>IF('Unit Sales'!I725&lt;&gt;"",'Unit Sales'!I725,"")</f>
        <v/>
      </c>
      <c r="K717" s="295"/>
      <c r="L717" s="295"/>
      <c r="M717" s="293">
        <f t="shared" si="33"/>
        <v>0</v>
      </c>
      <c r="N717" s="293">
        <f>IFERROR(I717*'Monthly cashflow'!$C$29*1.23,)</f>
        <v>0</v>
      </c>
      <c r="O717" s="293">
        <f>IFERROR(I717*'Monthly cashflow'!$C$30*1.23,)</f>
        <v>0</v>
      </c>
      <c r="P717" s="293">
        <f t="shared" si="34"/>
        <v>0</v>
      </c>
      <c r="Q717" s="294" t="str">
        <f>'Unit Sales'!R725</f>
        <v/>
      </c>
      <c r="R717" s="294">
        <f>'Unit Sales'!N725</f>
        <v>0</v>
      </c>
    </row>
    <row r="718" spans="1:18" x14ac:dyDescent="0.3">
      <c r="A718" s="336" t="s">
        <v>1517</v>
      </c>
      <c r="B718" s="9">
        <f t="shared" si="35"/>
        <v>0</v>
      </c>
      <c r="C718" s="337" t="str">
        <f>IF('Unit Sales'!B726&lt;&gt;"",'Unit Sales'!B726,A718)</f>
        <v>717</v>
      </c>
      <c r="D718" s="9" t="str">
        <f>IF('Unit Sales'!D726&lt;&gt;"",'Unit Sales'!D726,"")</f>
        <v/>
      </c>
      <c r="E718" s="9" t="str">
        <f>IF('Unit Sales'!J726&lt;&gt;"",'Unit Sales'!J726,"")</f>
        <v/>
      </c>
      <c r="F718" s="9" t="str">
        <f>IF('Unit Sales'!G726&lt;&gt;"",'Unit Sales'!G726,"")</f>
        <v/>
      </c>
      <c r="G718" s="9" t="str">
        <f>IF('Unit Sales'!H726&lt;&gt;"",'Unit Sales'!H726,"")</f>
        <v/>
      </c>
      <c r="H718" s="9" t="str">
        <f>IF('Unit Sales'!C726&lt;&gt;"",'Unit Sales'!C726,"")</f>
        <v/>
      </c>
      <c r="I718" s="293" t="str">
        <f>IF('Unit Sales'!M726&lt;&gt;"",'Unit Sales'!M726,"")</f>
        <v/>
      </c>
      <c r="J718" s="9" t="str">
        <f>IF('Unit Sales'!I726&lt;&gt;"",'Unit Sales'!I726,"")</f>
        <v/>
      </c>
      <c r="K718" s="295"/>
      <c r="L718" s="295"/>
      <c r="M718" s="293">
        <f t="shared" si="33"/>
        <v>0</v>
      </c>
      <c r="N718" s="293">
        <f>IFERROR(I718*'Monthly cashflow'!$C$29*1.23,)</f>
        <v>0</v>
      </c>
      <c r="O718" s="293">
        <f>IFERROR(I718*'Monthly cashflow'!$C$30*1.23,)</f>
        <v>0</v>
      </c>
      <c r="P718" s="293">
        <f t="shared" si="34"/>
        <v>0</v>
      </c>
      <c r="Q718" s="294" t="str">
        <f>'Unit Sales'!R726</f>
        <v/>
      </c>
      <c r="R718" s="294">
        <f>'Unit Sales'!N726</f>
        <v>0</v>
      </c>
    </row>
    <row r="719" spans="1:18" x14ac:dyDescent="0.3">
      <c r="A719" s="336" t="s">
        <v>1518</v>
      </c>
      <c r="B719" s="9">
        <f t="shared" si="35"/>
        <v>0</v>
      </c>
      <c r="C719" s="337" t="str">
        <f>IF('Unit Sales'!B727&lt;&gt;"",'Unit Sales'!B727,A719)</f>
        <v>718</v>
      </c>
      <c r="D719" s="9" t="str">
        <f>IF('Unit Sales'!D727&lt;&gt;"",'Unit Sales'!D727,"")</f>
        <v/>
      </c>
      <c r="E719" s="9" t="str">
        <f>IF('Unit Sales'!J727&lt;&gt;"",'Unit Sales'!J727,"")</f>
        <v/>
      </c>
      <c r="F719" s="9" t="str">
        <f>IF('Unit Sales'!G727&lt;&gt;"",'Unit Sales'!G727,"")</f>
        <v/>
      </c>
      <c r="G719" s="9" t="str">
        <f>IF('Unit Sales'!H727&lt;&gt;"",'Unit Sales'!H727,"")</f>
        <v/>
      </c>
      <c r="H719" s="9" t="str">
        <f>IF('Unit Sales'!C727&lt;&gt;"",'Unit Sales'!C727,"")</f>
        <v/>
      </c>
      <c r="I719" s="293" t="str">
        <f>IF('Unit Sales'!M727&lt;&gt;"",'Unit Sales'!M727,"")</f>
        <v/>
      </c>
      <c r="J719" s="9" t="str">
        <f>IF('Unit Sales'!I727&lt;&gt;"",'Unit Sales'!I727,"")</f>
        <v/>
      </c>
      <c r="K719" s="295"/>
      <c r="L719" s="295"/>
      <c r="M719" s="293">
        <f t="shared" si="33"/>
        <v>0</v>
      </c>
      <c r="N719" s="293">
        <f>IFERROR(I719*'Monthly cashflow'!$C$29*1.23,)</f>
        <v>0</v>
      </c>
      <c r="O719" s="293">
        <f>IFERROR(I719*'Monthly cashflow'!$C$30*1.23,)</f>
        <v>0</v>
      </c>
      <c r="P719" s="293">
        <f t="shared" si="34"/>
        <v>0</v>
      </c>
      <c r="Q719" s="294" t="str">
        <f>'Unit Sales'!R727</f>
        <v/>
      </c>
      <c r="R719" s="294">
        <f>'Unit Sales'!N727</f>
        <v>0</v>
      </c>
    </row>
    <row r="720" spans="1:18" x14ac:dyDescent="0.3">
      <c r="A720" s="336" t="s">
        <v>1519</v>
      </c>
      <c r="B720" s="9">
        <f t="shared" si="35"/>
        <v>0</v>
      </c>
      <c r="C720" s="337" t="str">
        <f>IF('Unit Sales'!B728&lt;&gt;"",'Unit Sales'!B728,A720)</f>
        <v>719</v>
      </c>
      <c r="D720" s="9" t="str">
        <f>IF('Unit Sales'!D728&lt;&gt;"",'Unit Sales'!D728,"")</f>
        <v/>
      </c>
      <c r="E720" s="9" t="str">
        <f>IF('Unit Sales'!J728&lt;&gt;"",'Unit Sales'!J728,"")</f>
        <v/>
      </c>
      <c r="F720" s="9" t="str">
        <f>IF('Unit Sales'!G728&lt;&gt;"",'Unit Sales'!G728,"")</f>
        <v/>
      </c>
      <c r="G720" s="9" t="str">
        <f>IF('Unit Sales'!H728&lt;&gt;"",'Unit Sales'!H728,"")</f>
        <v/>
      </c>
      <c r="H720" s="9" t="str">
        <f>IF('Unit Sales'!C728&lt;&gt;"",'Unit Sales'!C728,"")</f>
        <v/>
      </c>
      <c r="I720" s="293" t="str">
        <f>IF('Unit Sales'!M728&lt;&gt;"",'Unit Sales'!M728,"")</f>
        <v/>
      </c>
      <c r="J720" s="9" t="str">
        <f>IF('Unit Sales'!I728&lt;&gt;"",'Unit Sales'!I728,"")</f>
        <v/>
      </c>
      <c r="K720" s="295"/>
      <c r="L720" s="295"/>
      <c r="M720" s="293">
        <f t="shared" si="33"/>
        <v>0</v>
      </c>
      <c r="N720" s="293">
        <f>IFERROR(I720*'Monthly cashflow'!$C$29*1.23,)</f>
        <v>0</v>
      </c>
      <c r="O720" s="293">
        <f>IFERROR(I720*'Monthly cashflow'!$C$30*1.23,)</f>
        <v>0</v>
      </c>
      <c r="P720" s="293">
        <f t="shared" si="34"/>
        <v>0</v>
      </c>
      <c r="Q720" s="294" t="str">
        <f>'Unit Sales'!R728</f>
        <v/>
      </c>
      <c r="R720" s="294">
        <f>'Unit Sales'!N728</f>
        <v>0</v>
      </c>
    </row>
    <row r="721" spans="1:18" x14ac:dyDescent="0.3">
      <c r="A721" s="336" t="s">
        <v>1520</v>
      </c>
      <c r="B721" s="9">
        <f t="shared" si="35"/>
        <v>0</v>
      </c>
      <c r="C721" s="337" t="str">
        <f>IF('Unit Sales'!B729&lt;&gt;"",'Unit Sales'!B729,A721)</f>
        <v>720</v>
      </c>
      <c r="D721" s="9" t="str">
        <f>IF('Unit Sales'!D729&lt;&gt;"",'Unit Sales'!D729,"")</f>
        <v/>
      </c>
      <c r="E721" s="9" t="str">
        <f>IF('Unit Sales'!J729&lt;&gt;"",'Unit Sales'!J729,"")</f>
        <v/>
      </c>
      <c r="F721" s="9" t="str">
        <f>IF('Unit Sales'!G729&lt;&gt;"",'Unit Sales'!G729,"")</f>
        <v/>
      </c>
      <c r="G721" s="9" t="str">
        <f>IF('Unit Sales'!H729&lt;&gt;"",'Unit Sales'!H729,"")</f>
        <v/>
      </c>
      <c r="H721" s="9" t="str">
        <f>IF('Unit Sales'!C729&lt;&gt;"",'Unit Sales'!C729,"")</f>
        <v/>
      </c>
      <c r="I721" s="293" t="str">
        <f>IF('Unit Sales'!M729&lt;&gt;"",'Unit Sales'!M729,"")</f>
        <v/>
      </c>
      <c r="J721" s="9" t="str">
        <f>IF('Unit Sales'!I729&lt;&gt;"",'Unit Sales'!I729,"")</f>
        <v/>
      </c>
      <c r="K721" s="295"/>
      <c r="L721" s="295"/>
      <c r="M721" s="293">
        <f t="shared" si="33"/>
        <v>0</v>
      </c>
      <c r="N721" s="293">
        <f>IFERROR(I721*'Monthly cashflow'!$C$29*1.23,)</f>
        <v>0</v>
      </c>
      <c r="O721" s="293">
        <f>IFERROR(I721*'Monthly cashflow'!$C$30*1.23,)</f>
        <v>0</v>
      </c>
      <c r="P721" s="293">
        <f t="shared" si="34"/>
        <v>0</v>
      </c>
      <c r="Q721" s="294" t="str">
        <f>'Unit Sales'!R729</f>
        <v/>
      </c>
      <c r="R721" s="294">
        <f>'Unit Sales'!N729</f>
        <v>0</v>
      </c>
    </row>
    <row r="722" spans="1:18" x14ac:dyDescent="0.3">
      <c r="A722" s="336" t="s">
        <v>1521</v>
      </c>
      <c r="B722" s="9">
        <f t="shared" si="35"/>
        <v>0</v>
      </c>
      <c r="C722" s="337" t="str">
        <f>IF('Unit Sales'!B730&lt;&gt;"",'Unit Sales'!B730,A722)</f>
        <v>721</v>
      </c>
      <c r="D722" s="9" t="str">
        <f>IF('Unit Sales'!D730&lt;&gt;"",'Unit Sales'!D730,"")</f>
        <v/>
      </c>
      <c r="E722" s="9" t="str">
        <f>IF('Unit Sales'!J730&lt;&gt;"",'Unit Sales'!J730,"")</f>
        <v/>
      </c>
      <c r="F722" s="9" t="str">
        <f>IF('Unit Sales'!G730&lt;&gt;"",'Unit Sales'!G730,"")</f>
        <v/>
      </c>
      <c r="G722" s="9" t="str">
        <f>IF('Unit Sales'!H730&lt;&gt;"",'Unit Sales'!H730,"")</f>
        <v/>
      </c>
      <c r="H722" s="9" t="str">
        <f>IF('Unit Sales'!C730&lt;&gt;"",'Unit Sales'!C730,"")</f>
        <v/>
      </c>
      <c r="I722" s="293" t="str">
        <f>IF('Unit Sales'!M730&lt;&gt;"",'Unit Sales'!M730,"")</f>
        <v/>
      </c>
      <c r="J722" s="9" t="str">
        <f>IF('Unit Sales'!I730&lt;&gt;"",'Unit Sales'!I730,"")</f>
        <v/>
      </c>
      <c r="K722" s="295"/>
      <c r="L722" s="295"/>
      <c r="M722" s="293">
        <f t="shared" si="33"/>
        <v>0</v>
      </c>
      <c r="N722" s="293">
        <f>IFERROR(I722*'Monthly cashflow'!$C$29*1.23,)</f>
        <v>0</v>
      </c>
      <c r="O722" s="293">
        <f>IFERROR(I722*'Monthly cashflow'!$C$30*1.23,)</f>
        <v>0</v>
      </c>
      <c r="P722" s="293">
        <f t="shared" si="34"/>
        <v>0</v>
      </c>
      <c r="Q722" s="294" t="str">
        <f>'Unit Sales'!R730</f>
        <v/>
      </c>
      <c r="R722" s="294">
        <f>'Unit Sales'!N730</f>
        <v>0</v>
      </c>
    </row>
    <row r="723" spans="1:18" x14ac:dyDescent="0.3">
      <c r="A723" s="336" t="s">
        <v>1522</v>
      </c>
      <c r="B723" s="9">
        <f t="shared" si="35"/>
        <v>0</v>
      </c>
      <c r="C723" s="337" t="str">
        <f>IF('Unit Sales'!B731&lt;&gt;"",'Unit Sales'!B731,A723)</f>
        <v>722</v>
      </c>
      <c r="D723" s="9" t="str">
        <f>IF('Unit Sales'!D731&lt;&gt;"",'Unit Sales'!D731,"")</f>
        <v/>
      </c>
      <c r="E723" s="9" t="str">
        <f>IF('Unit Sales'!J731&lt;&gt;"",'Unit Sales'!J731,"")</f>
        <v/>
      </c>
      <c r="F723" s="9" t="str">
        <f>IF('Unit Sales'!G731&lt;&gt;"",'Unit Sales'!G731,"")</f>
        <v/>
      </c>
      <c r="G723" s="9" t="str">
        <f>IF('Unit Sales'!H731&lt;&gt;"",'Unit Sales'!H731,"")</f>
        <v/>
      </c>
      <c r="H723" s="9" t="str">
        <f>IF('Unit Sales'!C731&lt;&gt;"",'Unit Sales'!C731,"")</f>
        <v/>
      </c>
      <c r="I723" s="293" t="str">
        <f>IF('Unit Sales'!M731&lt;&gt;"",'Unit Sales'!M731,"")</f>
        <v/>
      </c>
      <c r="J723" s="9" t="str">
        <f>IF('Unit Sales'!I731&lt;&gt;"",'Unit Sales'!I731,"")</f>
        <v/>
      </c>
      <c r="K723" s="295"/>
      <c r="L723" s="295"/>
      <c r="M723" s="293">
        <f t="shared" si="33"/>
        <v>0</v>
      </c>
      <c r="N723" s="293">
        <f>IFERROR(I723*'Monthly cashflow'!$C$29*1.23,)</f>
        <v>0</v>
      </c>
      <c r="O723" s="293">
        <f>IFERROR(I723*'Monthly cashflow'!$C$30*1.23,)</f>
        <v>0</v>
      </c>
      <c r="P723" s="293">
        <f t="shared" si="34"/>
        <v>0</v>
      </c>
      <c r="Q723" s="294" t="str">
        <f>'Unit Sales'!R731</f>
        <v/>
      </c>
      <c r="R723" s="294">
        <f>'Unit Sales'!N731</f>
        <v>0</v>
      </c>
    </row>
    <row r="724" spans="1:18" x14ac:dyDescent="0.3">
      <c r="A724" s="336" t="s">
        <v>1523</v>
      </c>
      <c r="B724" s="9">
        <f t="shared" si="35"/>
        <v>0</v>
      </c>
      <c r="C724" s="337" t="str">
        <f>IF('Unit Sales'!B732&lt;&gt;"",'Unit Sales'!B732,A724)</f>
        <v>723</v>
      </c>
      <c r="D724" s="9" t="str">
        <f>IF('Unit Sales'!D732&lt;&gt;"",'Unit Sales'!D732,"")</f>
        <v/>
      </c>
      <c r="E724" s="9" t="str">
        <f>IF('Unit Sales'!J732&lt;&gt;"",'Unit Sales'!J732,"")</f>
        <v/>
      </c>
      <c r="F724" s="9" t="str">
        <f>IF('Unit Sales'!G732&lt;&gt;"",'Unit Sales'!G732,"")</f>
        <v/>
      </c>
      <c r="G724" s="9" t="str">
        <f>IF('Unit Sales'!H732&lt;&gt;"",'Unit Sales'!H732,"")</f>
        <v/>
      </c>
      <c r="H724" s="9" t="str">
        <f>IF('Unit Sales'!C732&lt;&gt;"",'Unit Sales'!C732,"")</f>
        <v/>
      </c>
      <c r="I724" s="293" t="str">
        <f>IF('Unit Sales'!M732&lt;&gt;"",'Unit Sales'!M732,"")</f>
        <v/>
      </c>
      <c r="J724" s="9" t="str">
        <f>IF('Unit Sales'!I732&lt;&gt;"",'Unit Sales'!I732,"")</f>
        <v/>
      </c>
      <c r="K724" s="295"/>
      <c r="L724" s="295"/>
      <c r="M724" s="293">
        <f t="shared" si="33"/>
        <v>0</v>
      </c>
      <c r="N724" s="293">
        <f>IFERROR(I724*'Monthly cashflow'!$C$29*1.23,)</f>
        <v>0</v>
      </c>
      <c r="O724" s="293">
        <f>IFERROR(I724*'Monthly cashflow'!$C$30*1.23,)</f>
        <v>0</v>
      </c>
      <c r="P724" s="293">
        <f t="shared" si="34"/>
        <v>0</v>
      </c>
      <c r="Q724" s="294" t="str">
        <f>'Unit Sales'!R732</f>
        <v/>
      </c>
      <c r="R724" s="294">
        <f>'Unit Sales'!N732</f>
        <v>0</v>
      </c>
    </row>
    <row r="725" spans="1:18" x14ac:dyDescent="0.3">
      <c r="A725" s="336" t="s">
        <v>1524</v>
      </c>
      <c r="B725" s="9">
        <f t="shared" si="35"/>
        <v>0</v>
      </c>
      <c r="C725" s="337" t="str">
        <f>IF('Unit Sales'!B733&lt;&gt;"",'Unit Sales'!B733,A725)</f>
        <v>724</v>
      </c>
      <c r="D725" s="9" t="str">
        <f>IF('Unit Sales'!D733&lt;&gt;"",'Unit Sales'!D733,"")</f>
        <v/>
      </c>
      <c r="E725" s="9" t="str">
        <f>IF('Unit Sales'!J733&lt;&gt;"",'Unit Sales'!J733,"")</f>
        <v/>
      </c>
      <c r="F725" s="9" t="str">
        <f>IF('Unit Sales'!G733&lt;&gt;"",'Unit Sales'!G733,"")</f>
        <v/>
      </c>
      <c r="G725" s="9" t="str">
        <f>IF('Unit Sales'!H733&lt;&gt;"",'Unit Sales'!H733,"")</f>
        <v/>
      </c>
      <c r="H725" s="9" t="str">
        <f>IF('Unit Sales'!C733&lt;&gt;"",'Unit Sales'!C733,"")</f>
        <v/>
      </c>
      <c r="I725" s="293" t="str">
        <f>IF('Unit Sales'!M733&lt;&gt;"",'Unit Sales'!M733,"")</f>
        <v/>
      </c>
      <c r="J725" s="9" t="str">
        <f>IF('Unit Sales'!I733&lt;&gt;"",'Unit Sales'!I733,"")</f>
        <v/>
      </c>
      <c r="K725" s="295"/>
      <c r="L725" s="295"/>
      <c r="M725" s="293">
        <f t="shared" si="33"/>
        <v>0</v>
      </c>
      <c r="N725" s="293">
        <f>IFERROR(I725*'Monthly cashflow'!$C$29*1.23,)</f>
        <v>0</v>
      </c>
      <c r="O725" s="293">
        <f>IFERROR(I725*'Monthly cashflow'!$C$30*1.23,)</f>
        <v>0</v>
      </c>
      <c r="P725" s="293">
        <f t="shared" si="34"/>
        <v>0</v>
      </c>
      <c r="Q725" s="294" t="str">
        <f>'Unit Sales'!R733</f>
        <v/>
      </c>
      <c r="R725" s="294">
        <f>'Unit Sales'!N733</f>
        <v>0</v>
      </c>
    </row>
    <row r="726" spans="1:18" x14ac:dyDescent="0.3">
      <c r="A726" s="336" t="s">
        <v>1525</v>
      </c>
      <c r="B726" s="9">
        <f t="shared" si="35"/>
        <v>0</v>
      </c>
      <c r="C726" s="337" t="str">
        <f>IF('Unit Sales'!B734&lt;&gt;"",'Unit Sales'!B734,A726)</f>
        <v>725</v>
      </c>
      <c r="D726" s="9" t="str">
        <f>IF('Unit Sales'!D734&lt;&gt;"",'Unit Sales'!D734,"")</f>
        <v/>
      </c>
      <c r="E726" s="9" t="str">
        <f>IF('Unit Sales'!J734&lt;&gt;"",'Unit Sales'!J734,"")</f>
        <v/>
      </c>
      <c r="F726" s="9" t="str">
        <f>IF('Unit Sales'!G734&lt;&gt;"",'Unit Sales'!G734,"")</f>
        <v/>
      </c>
      <c r="G726" s="9" t="str">
        <f>IF('Unit Sales'!H734&lt;&gt;"",'Unit Sales'!H734,"")</f>
        <v/>
      </c>
      <c r="H726" s="9" t="str">
        <f>IF('Unit Sales'!C734&lt;&gt;"",'Unit Sales'!C734,"")</f>
        <v/>
      </c>
      <c r="I726" s="293" t="str">
        <f>IF('Unit Sales'!M734&lt;&gt;"",'Unit Sales'!M734,"")</f>
        <v/>
      </c>
      <c r="J726" s="9" t="str">
        <f>IF('Unit Sales'!I734&lt;&gt;"",'Unit Sales'!I734,"")</f>
        <v/>
      </c>
      <c r="K726" s="295"/>
      <c r="L726" s="295"/>
      <c r="M726" s="293">
        <f t="shared" si="33"/>
        <v>0</v>
      </c>
      <c r="N726" s="293">
        <f>IFERROR(I726*'Monthly cashflow'!$C$29*1.23,)</f>
        <v>0</v>
      </c>
      <c r="O726" s="293">
        <f>IFERROR(I726*'Monthly cashflow'!$C$30*1.23,)</f>
        <v>0</v>
      </c>
      <c r="P726" s="293">
        <f t="shared" si="34"/>
        <v>0</v>
      </c>
      <c r="Q726" s="294" t="str">
        <f>'Unit Sales'!R734</f>
        <v/>
      </c>
      <c r="R726" s="294">
        <f>'Unit Sales'!N734</f>
        <v>0</v>
      </c>
    </row>
    <row r="727" spans="1:18" x14ac:dyDescent="0.3">
      <c r="A727" s="336" t="s">
        <v>1526</v>
      </c>
      <c r="B727" s="9">
        <f t="shared" si="35"/>
        <v>0</v>
      </c>
      <c r="C727" s="337" t="str">
        <f>IF('Unit Sales'!B735&lt;&gt;"",'Unit Sales'!B735,A727)</f>
        <v>726</v>
      </c>
      <c r="D727" s="9" t="str">
        <f>IF('Unit Sales'!D735&lt;&gt;"",'Unit Sales'!D735,"")</f>
        <v/>
      </c>
      <c r="E727" s="9" t="str">
        <f>IF('Unit Sales'!J735&lt;&gt;"",'Unit Sales'!J735,"")</f>
        <v/>
      </c>
      <c r="F727" s="9" t="str">
        <f>IF('Unit Sales'!G735&lt;&gt;"",'Unit Sales'!G735,"")</f>
        <v/>
      </c>
      <c r="G727" s="9" t="str">
        <f>IF('Unit Sales'!H735&lt;&gt;"",'Unit Sales'!H735,"")</f>
        <v/>
      </c>
      <c r="H727" s="9" t="str">
        <f>IF('Unit Sales'!C735&lt;&gt;"",'Unit Sales'!C735,"")</f>
        <v/>
      </c>
      <c r="I727" s="293" t="str">
        <f>IF('Unit Sales'!M735&lt;&gt;"",'Unit Sales'!M735,"")</f>
        <v/>
      </c>
      <c r="J727" s="9" t="str">
        <f>IF('Unit Sales'!I735&lt;&gt;"",'Unit Sales'!I735,"")</f>
        <v/>
      </c>
      <c r="K727" s="295"/>
      <c r="L727" s="295"/>
      <c r="M727" s="293">
        <f t="shared" si="33"/>
        <v>0</v>
      </c>
      <c r="N727" s="293">
        <f>IFERROR(I727*'Monthly cashflow'!$C$29*1.23,)</f>
        <v>0</v>
      </c>
      <c r="O727" s="293">
        <f>IFERROR(I727*'Monthly cashflow'!$C$30*1.23,)</f>
        <v>0</v>
      </c>
      <c r="P727" s="293">
        <f t="shared" si="34"/>
        <v>0</v>
      </c>
      <c r="Q727" s="294" t="str">
        <f>'Unit Sales'!R735</f>
        <v/>
      </c>
      <c r="R727" s="294">
        <f>'Unit Sales'!N735</f>
        <v>0</v>
      </c>
    </row>
    <row r="728" spans="1:18" x14ac:dyDescent="0.3">
      <c r="A728" s="336" t="s">
        <v>1527</v>
      </c>
      <c r="B728" s="9">
        <f t="shared" si="35"/>
        <v>0</v>
      </c>
      <c r="C728" s="337" t="str">
        <f>IF('Unit Sales'!B736&lt;&gt;"",'Unit Sales'!B736,A728)</f>
        <v>727</v>
      </c>
      <c r="D728" s="9" t="str">
        <f>IF('Unit Sales'!D736&lt;&gt;"",'Unit Sales'!D736,"")</f>
        <v/>
      </c>
      <c r="E728" s="9" t="str">
        <f>IF('Unit Sales'!J736&lt;&gt;"",'Unit Sales'!J736,"")</f>
        <v/>
      </c>
      <c r="F728" s="9" t="str">
        <f>IF('Unit Sales'!G736&lt;&gt;"",'Unit Sales'!G736,"")</f>
        <v/>
      </c>
      <c r="G728" s="9" t="str">
        <f>IF('Unit Sales'!H736&lt;&gt;"",'Unit Sales'!H736,"")</f>
        <v/>
      </c>
      <c r="H728" s="9" t="str">
        <f>IF('Unit Sales'!C736&lt;&gt;"",'Unit Sales'!C736,"")</f>
        <v/>
      </c>
      <c r="I728" s="293" t="str">
        <f>IF('Unit Sales'!M736&lt;&gt;"",'Unit Sales'!M736,"")</f>
        <v/>
      </c>
      <c r="J728" s="9" t="str">
        <f>IF('Unit Sales'!I736&lt;&gt;"",'Unit Sales'!I736,"")</f>
        <v/>
      </c>
      <c r="K728" s="295"/>
      <c r="L728" s="295"/>
      <c r="M728" s="293">
        <f t="shared" si="33"/>
        <v>0</v>
      </c>
      <c r="N728" s="293">
        <f>IFERROR(I728*'Monthly cashflow'!$C$29*1.23,)</f>
        <v>0</v>
      </c>
      <c r="O728" s="293">
        <f>IFERROR(I728*'Monthly cashflow'!$C$30*1.23,)</f>
        <v>0</v>
      </c>
      <c r="P728" s="293">
        <f t="shared" si="34"/>
        <v>0</v>
      </c>
      <c r="Q728" s="294" t="str">
        <f>'Unit Sales'!R736</f>
        <v/>
      </c>
      <c r="R728" s="294">
        <f>'Unit Sales'!N736</f>
        <v>0</v>
      </c>
    </row>
    <row r="729" spans="1:18" x14ac:dyDescent="0.3">
      <c r="A729" s="336" t="s">
        <v>1528</v>
      </c>
      <c r="B729" s="9">
        <f t="shared" si="35"/>
        <v>0</v>
      </c>
      <c r="C729" s="337" t="str">
        <f>IF('Unit Sales'!B737&lt;&gt;"",'Unit Sales'!B737,A729)</f>
        <v>728</v>
      </c>
      <c r="D729" s="9" t="str">
        <f>IF('Unit Sales'!D737&lt;&gt;"",'Unit Sales'!D737,"")</f>
        <v/>
      </c>
      <c r="E729" s="9" t="str">
        <f>IF('Unit Sales'!J737&lt;&gt;"",'Unit Sales'!J737,"")</f>
        <v/>
      </c>
      <c r="F729" s="9" t="str">
        <f>IF('Unit Sales'!G737&lt;&gt;"",'Unit Sales'!G737,"")</f>
        <v/>
      </c>
      <c r="G729" s="9" t="str">
        <f>IF('Unit Sales'!H737&lt;&gt;"",'Unit Sales'!H737,"")</f>
        <v/>
      </c>
      <c r="H729" s="9" t="str">
        <f>IF('Unit Sales'!C737&lt;&gt;"",'Unit Sales'!C737,"")</f>
        <v/>
      </c>
      <c r="I729" s="293" t="str">
        <f>IF('Unit Sales'!M737&lt;&gt;"",'Unit Sales'!M737,"")</f>
        <v/>
      </c>
      <c r="J729" s="9" t="str">
        <f>IF('Unit Sales'!I737&lt;&gt;"",'Unit Sales'!I737,"")</f>
        <v/>
      </c>
      <c r="K729" s="295"/>
      <c r="L729" s="295"/>
      <c r="M729" s="293">
        <f t="shared" si="33"/>
        <v>0</v>
      </c>
      <c r="N729" s="293">
        <f>IFERROR(I729*'Monthly cashflow'!$C$29*1.23,)</f>
        <v>0</v>
      </c>
      <c r="O729" s="293">
        <f>IFERROR(I729*'Monthly cashflow'!$C$30*1.23,)</f>
        <v>0</v>
      </c>
      <c r="P729" s="293">
        <f t="shared" si="34"/>
        <v>0</v>
      </c>
      <c r="Q729" s="294" t="str">
        <f>'Unit Sales'!R737</f>
        <v/>
      </c>
      <c r="R729" s="294">
        <f>'Unit Sales'!N737</f>
        <v>0</v>
      </c>
    </row>
    <row r="730" spans="1:18" x14ac:dyDescent="0.3">
      <c r="A730" s="336" t="s">
        <v>1529</v>
      </c>
      <c r="B730" s="9">
        <f t="shared" si="35"/>
        <v>0</v>
      </c>
      <c r="C730" s="337" t="str">
        <f>IF('Unit Sales'!B738&lt;&gt;"",'Unit Sales'!B738,A730)</f>
        <v>729</v>
      </c>
      <c r="D730" s="9" t="str">
        <f>IF('Unit Sales'!D738&lt;&gt;"",'Unit Sales'!D738,"")</f>
        <v/>
      </c>
      <c r="E730" s="9" t="str">
        <f>IF('Unit Sales'!J738&lt;&gt;"",'Unit Sales'!J738,"")</f>
        <v/>
      </c>
      <c r="F730" s="9" t="str">
        <f>IF('Unit Sales'!G738&lt;&gt;"",'Unit Sales'!G738,"")</f>
        <v/>
      </c>
      <c r="G730" s="9" t="str">
        <f>IF('Unit Sales'!H738&lt;&gt;"",'Unit Sales'!H738,"")</f>
        <v/>
      </c>
      <c r="H730" s="9" t="str">
        <f>IF('Unit Sales'!C738&lt;&gt;"",'Unit Sales'!C738,"")</f>
        <v/>
      </c>
      <c r="I730" s="293" t="str">
        <f>IF('Unit Sales'!M738&lt;&gt;"",'Unit Sales'!M738,"")</f>
        <v/>
      </c>
      <c r="J730" s="9" t="str">
        <f>IF('Unit Sales'!I738&lt;&gt;"",'Unit Sales'!I738,"")</f>
        <v/>
      </c>
      <c r="K730" s="295"/>
      <c r="L730" s="295"/>
      <c r="M730" s="293">
        <f t="shared" si="33"/>
        <v>0</v>
      </c>
      <c r="N730" s="293">
        <f>IFERROR(I730*'Monthly cashflow'!$C$29*1.23,)</f>
        <v>0</v>
      </c>
      <c r="O730" s="293">
        <f>IFERROR(I730*'Monthly cashflow'!$C$30*1.23,)</f>
        <v>0</v>
      </c>
      <c r="P730" s="293">
        <f t="shared" si="34"/>
        <v>0</v>
      </c>
      <c r="Q730" s="294" t="str">
        <f>'Unit Sales'!R738</f>
        <v/>
      </c>
      <c r="R730" s="294">
        <f>'Unit Sales'!N738</f>
        <v>0</v>
      </c>
    </row>
    <row r="731" spans="1:18" x14ac:dyDescent="0.3">
      <c r="A731" s="336" t="s">
        <v>1530</v>
      </c>
      <c r="B731" s="9">
        <f t="shared" si="35"/>
        <v>0</v>
      </c>
      <c r="C731" s="337" t="str">
        <f>IF('Unit Sales'!B739&lt;&gt;"",'Unit Sales'!B739,A731)</f>
        <v>730</v>
      </c>
      <c r="D731" s="9" t="str">
        <f>IF('Unit Sales'!D739&lt;&gt;"",'Unit Sales'!D739,"")</f>
        <v/>
      </c>
      <c r="E731" s="9" t="str">
        <f>IF('Unit Sales'!J739&lt;&gt;"",'Unit Sales'!J739,"")</f>
        <v/>
      </c>
      <c r="F731" s="9" t="str">
        <f>IF('Unit Sales'!G739&lt;&gt;"",'Unit Sales'!G739,"")</f>
        <v/>
      </c>
      <c r="G731" s="9" t="str">
        <f>IF('Unit Sales'!H739&lt;&gt;"",'Unit Sales'!H739,"")</f>
        <v/>
      </c>
      <c r="H731" s="9" t="str">
        <f>IF('Unit Sales'!C739&lt;&gt;"",'Unit Sales'!C739,"")</f>
        <v/>
      </c>
      <c r="I731" s="293" t="str">
        <f>IF('Unit Sales'!M739&lt;&gt;"",'Unit Sales'!M739,"")</f>
        <v/>
      </c>
      <c r="J731" s="9" t="str">
        <f>IF('Unit Sales'!I739&lt;&gt;"",'Unit Sales'!I739,"")</f>
        <v/>
      </c>
      <c r="K731" s="295"/>
      <c r="L731" s="295"/>
      <c r="M731" s="293">
        <f t="shared" si="33"/>
        <v>0</v>
      </c>
      <c r="N731" s="293">
        <f>IFERROR(I731*'Monthly cashflow'!$C$29*1.23,)</f>
        <v>0</v>
      </c>
      <c r="O731" s="293">
        <f>IFERROR(I731*'Monthly cashflow'!$C$30*1.23,)</f>
        <v>0</v>
      </c>
      <c r="P731" s="293">
        <f t="shared" si="34"/>
        <v>0</v>
      </c>
      <c r="Q731" s="294" t="str">
        <f>'Unit Sales'!R739</f>
        <v/>
      </c>
      <c r="R731" s="294">
        <f>'Unit Sales'!N739</f>
        <v>0</v>
      </c>
    </row>
    <row r="732" spans="1:18" x14ac:dyDescent="0.3">
      <c r="A732" s="336" t="s">
        <v>1531</v>
      </c>
      <c r="B732" s="9">
        <f t="shared" si="35"/>
        <v>0</v>
      </c>
      <c r="C732" s="337" t="str">
        <f>IF('Unit Sales'!B740&lt;&gt;"",'Unit Sales'!B740,A732)</f>
        <v>731</v>
      </c>
      <c r="D732" s="9" t="str">
        <f>IF('Unit Sales'!D740&lt;&gt;"",'Unit Sales'!D740,"")</f>
        <v/>
      </c>
      <c r="E732" s="9" t="str">
        <f>IF('Unit Sales'!J740&lt;&gt;"",'Unit Sales'!J740,"")</f>
        <v/>
      </c>
      <c r="F732" s="9" t="str">
        <f>IF('Unit Sales'!G740&lt;&gt;"",'Unit Sales'!G740,"")</f>
        <v/>
      </c>
      <c r="G732" s="9" t="str">
        <f>IF('Unit Sales'!H740&lt;&gt;"",'Unit Sales'!H740,"")</f>
        <v/>
      </c>
      <c r="H732" s="9" t="str">
        <f>IF('Unit Sales'!C740&lt;&gt;"",'Unit Sales'!C740,"")</f>
        <v/>
      </c>
      <c r="I732" s="293" t="str">
        <f>IF('Unit Sales'!M740&lt;&gt;"",'Unit Sales'!M740,"")</f>
        <v/>
      </c>
      <c r="J732" s="9" t="str">
        <f>IF('Unit Sales'!I740&lt;&gt;"",'Unit Sales'!I740,"")</f>
        <v/>
      </c>
      <c r="K732" s="295"/>
      <c r="L732" s="295"/>
      <c r="M732" s="293">
        <f t="shared" si="33"/>
        <v>0</v>
      </c>
      <c r="N732" s="293">
        <f>IFERROR(I732*'Monthly cashflow'!$C$29*1.23,)</f>
        <v>0</v>
      </c>
      <c r="O732" s="293">
        <f>IFERROR(I732*'Monthly cashflow'!$C$30*1.23,)</f>
        <v>0</v>
      </c>
      <c r="P732" s="293">
        <f t="shared" si="34"/>
        <v>0</v>
      </c>
      <c r="Q732" s="294" t="str">
        <f>'Unit Sales'!R740</f>
        <v/>
      </c>
      <c r="R732" s="294">
        <f>'Unit Sales'!N740</f>
        <v>0</v>
      </c>
    </row>
    <row r="733" spans="1:18" x14ac:dyDescent="0.3">
      <c r="A733" s="336" t="s">
        <v>1532</v>
      </c>
      <c r="B733" s="9">
        <f t="shared" si="35"/>
        <v>0</v>
      </c>
      <c r="C733" s="337" t="str">
        <f>IF('Unit Sales'!B741&lt;&gt;"",'Unit Sales'!B741,A733)</f>
        <v>732</v>
      </c>
      <c r="D733" s="9" t="str">
        <f>IF('Unit Sales'!D741&lt;&gt;"",'Unit Sales'!D741,"")</f>
        <v/>
      </c>
      <c r="E733" s="9" t="str">
        <f>IF('Unit Sales'!J741&lt;&gt;"",'Unit Sales'!J741,"")</f>
        <v/>
      </c>
      <c r="F733" s="9" t="str">
        <f>IF('Unit Sales'!G741&lt;&gt;"",'Unit Sales'!G741,"")</f>
        <v/>
      </c>
      <c r="G733" s="9" t="str">
        <f>IF('Unit Sales'!H741&lt;&gt;"",'Unit Sales'!H741,"")</f>
        <v/>
      </c>
      <c r="H733" s="9" t="str">
        <f>IF('Unit Sales'!C741&lt;&gt;"",'Unit Sales'!C741,"")</f>
        <v/>
      </c>
      <c r="I733" s="293" t="str">
        <f>IF('Unit Sales'!M741&lt;&gt;"",'Unit Sales'!M741,"")</f>
        <v/>
      </c>
      <c r="J733" s="9" t="str">
        <f>IF('Unit Sales'!I741&lt;&gt;"",'Unit Sales'!I741,"")</f>
        <v/>
      </c>
      <c r="K733" s="295"/>
      <c r="L733" s="295"/>
      <c r="M733" s="293">
        <f t="shared" si="33"/>
        <v>0</v>
      </c>
      <c r="N733" s="293">
        <f>IFERROR(I733*'Monthly cashflow'!$C$29*1.23,)</f>
        <v>0</v>
      </c>
      <c r="O733" s="293">
        <f>IFERROR(I733*'Monthly cashflow'!$C$30*1.23,)</f>
        <v>0</v>
      </c>
      <c r="P733" s="293">
        <f t="shared" si="34"/>
        <v>0</v>
      </c>
      <c r="Q733" s="294" t="str">
        <f>'Unit Sales'!R741</f>
        <v/>
      </c>
      <c r="R733" s="294">
        <f>'Unit Sales'!N741</f>
        <v>0</v>
      </c>
    </row>
    <row r="734" spans="1:18" x14ac:dyDescent="0.3">
      <c r="A734" s="336" t="s">
        <v>1533</v>
      </c>
      <c r="B734" s="9">
        <f t="shared" si="35"/>
        <v>0</v>
      </c>
      <c r="C734" s="337" t="str">
        <f>IF('Unit Sales'!B742&lt;&gt;"",'Unit Sales'!B742,A734)</f>
        <v>733</v>
      </c>
      <c r="D734" s="9" t="str">
        <f>IF('Unit Sales'!D742&lt;&gt;"",'Unit Sales'!D742,"")</f>
        <v/>
      </c>
      <c r="E734" s="9" t="str">
        <f>IF('Unit Sales'!J742&lt;&gt;"",'Unit Sales'!J742,"")</f>
        <v/>
      </c>
      <c r="F734" s="9" t="str">
        <f>IF('Unit Sales'!G742&lt;&gt;"",'Unit Sales'!G742,"")</f>
        <v/>
      </c>
      <c r="G734" s="9" t="str">
        <f>IF('Unit Sales'!H742&lt;&gt;"",'Unit Sales'!H742,"")</f>
        <v/>
      </c>
      <c r="H734" s="9" t="str">
        <f>IF('Unit Sales'!C742&lt;&gt;"",'Unit Sales'!C742,"")</f>
        <v/>
      </c>
      <c r="I734" s="293" t="str">
        <f>IF('Unit Sales'!M742&lt;&gt;"",'Unit Sales'!M742,"")</f>
        <v/>
      </c>
      <c r="J734" s="9" t="str">
        <f>IF('Unit Sales'!I742&lt;&gt;"",'Unit Sales'!I742,"")</f>
        <v/>
      </c>
      <c r="K734" s="295"/>
      <c r="L734" s="295"/>
      <c r="M734" s="293">
        <f t="shared" si="33"/>
        <v>0</v>
      </c>
      <c r="N734" s="293">
        <f>IFERROR(I734*'Monthly cashflow'!$C$29*1.23,)</f>
        <v>0</v>
      </c>
      <c r="O734" s="293">
        <f>IFERROR(I734*'Monthly cashflow'!$C$30*1.23,)</f>
        <v>0</v>
      </c>
      <c r="P734" s="293">
        <f t="shared" si="34"/>
        <v>0</v>
      </c>
      <c r="Q734" s="294" t="str">
        <f>'Unit Sales'!R742</f>
        <v/>
      </c>
      <c r="R734" s="294">
        <f>'Unit Sales'!N742</f>
        <v>0</v>
      </c>
    </row>
    <row r="735" spans="1:18" x14ac:dyDescent="0.3">
      <c r="A735" s="336" t="s">
        <v>1534</v>
      </c>
      <c r="B735" s="9">
        <f t="shared" si="35"/>
        <v>0</v>
      </c>
      <c r="C735" s="337" t="str">
        <f>IF('Unit Sales'!B743&lt;&gt;"",'Unit Sales'!B743,A735)</f>
        <v>734</v>
      </c>
      <c r="D735" s="9" t="str">
        <f>IF('Unit Sales'!D743&lt;&gt;"",'Unit Sales'!D743,"")</f>
        <v/>
      </c>
      <c r="E735" s="9" t="str">
        <f>IF('Unit Sales'!J743&lt;&gt;"",'Unit Sales'!J743,"")</f>
        <v/>
      </c>
      <c r="F735" s="9" t="str">
        <f>IF('Unit Sales'!G743&lt;&gt;"",'Unit Sales'!G743,"")</f>
        <v/>
      </c>
      <c r="G735" s="9" t="str">
        <f>IF('Unit Sales'!H743&lt;&gt;"",'Unit Sales'!H743,"")</f>
        <v/>
      </c>
      <c r="H735" s="9" t="str">
        <f>IF('Unit Sales'!C743&lt;&gt;"",'Unit Sales'!C743,"")</f>
        <v/>
      </c>
      <c r="I735" s="293" t="str">
        <f>IF('Unit Sales'!M743&lt;&gt;"",'Unit Sales'!M743,"")</f>
        <v/>
      </c>
      <c r="J735" s="9" t="str">
        <f>IF('Unit Sales'!I743&lt;&gt;"",'Unit Sales'!I743,"")</f>
        <v/>
      </c>
      <c r="K735" s="295"/>
      <c r="L735" s="295"/>
      <c r="M735" s="293">
        <f t="shared" si="33"/>
        <v>0</v>
      </c>
      <c r="N735" s="293">
        <f>IFERROR(I735*'Monthly cashflow'!$C$29*1.23,)</f>
        <v>0</v>
      </c>
      <c r="O735" s="293">
        <f>IFERROR(I735*'Monthly cashflow'!$C$30*1.23,)</f>
        <v>0</v>
      </c>
      <c r="P735" s="293">
        <f t="shared" si="34"/>
        <v>0</v>
      </c>
      <c r="Q735" s="294" t="str">
        <f>'Unit Sales'!R743</f>
        <v/>
      </c>
      <c r="R735" s="294">
        <f>'Unit Sales'!N743</f>
        <v>0</v>
      </c>
    </row>
    <row r="736" spans="1:18" x14ac:dyDescent="0.3">
      <c r="A736" s="336" t="s">
        <v>1535</v>
      </c>
      <c r="B736" s="9">
        <f t="shared" si="35"/>
        <v>0</v>
      </c>
      <c r="C736" s="337" t="str">
        <f>IF('Unit Sales'!B744&lt;&gt;"",'Unit Sales'!B744,A736)</f>
        <v>735</v>
      </c>
      <c r="D736" s="9" t="str">
        <f>IF('Unit Sales'!D744&lt;&gt;"",'Unit Sales'!D744,"")</f>
        <v/>
      </c>
      <c r="E736" s="9" t="str">
        <f>IF('Unit Sales'!J744&lt;&gt;"",'Unit Sales'!J744,"")</f>
        <v/>
      </c>
      <c r="F736" s="9" t="str">
        <f>IF('Unit Sales'!G744&lt;&gt;"",'Unit Sales'!G744,"")</f>
        <v/>
      </c>
      <c r="G736" s="9" t="str">
        <f>IF('Unit Sales'!H744&lt;&gt;"",'Unit Sales'!H744,"")</f>
        <v/>
      </c>
      <c r="H736" s="9" t="str">
        <f>IF('Unit Sales'!C744&lt;&gt;"",'Unit Sales'!C744,"")</f>
        <v/>
      </c>
      <c r="I736" s="293" t="str">
        <f>IF('Unit Sales'!M744&lt;&gt;"",'Unit Sales'!M744,"")</f>
        <v/>
      </c>
      <c r="J736" s="9" t="str">
        <f>IF('Unit Sales'!I744&lt;&gt;"",'Unit Sales'!I744,"")</f>
        <v/>
      </c>
      <c r="K736" s="295"/>
      <c r="L736" s="295"/>
      <c r="M736" s="293">
        <f t="shared" si="33"/>
        <v>0</v>
      </c>
      <c r="N736" s="293">
        <f>IFERROR(I736*'Monthly cashflow'!$C$29*1.23,)</f>
        <v>0</v>
      </c>
      <c r="O736" s="293">
        <f>IFERROR(I736*'Monthly cashflow'!$C$30*1.23,)</f>
        <v>0</v>
      </c>
      <c r="P736" s="293">
        <f t="shared" si="34"/>
        <v>0</v>
      </c>
      <c r="Q736" s="294" t="str">
        <f>'Unit Sales'!R744</f>
        <v/>
      </c>
      <c r="R736" s="294">
        <f>'Unit Sales'!N744</f>
        <v>0</v>
      </c>
    </row>
    <row r="737" spans="1:18" x14ac:dyDescent="0.3">
      <c r="A737" s="336" t="s">
        <v>1536</v>
      </c>
      <c r="B737" s="9">
        <f t="shared" si="35"/>
        <v>0</v>
      </c>
      <c r="C737" s="337" t="str">
        <f>IF('Unit Sales'!B745&lt;&gt;"",'Unit Sales'!B745,A737)</f>
        <v>736</v>
      </c>
      <c r="D737" s="9" t="str">
        <f>IF('Unit Sales'!D745&lt;&gt;"",'Unit Sales'!D745,"")</f>
        <v/>
      </c>
      <c r="E737" s="9" t="str">
        <f>IF('Unit Sales'!J745&lt;&gt;"",'Unit Sales'!J745,"")</f>
        <v/>
      </c>
      <c r="F737" s="9" t="str">
        <f>IF('Unit Sales'!G745&lt;&gt;"",'Unit Sales'!G745,"")</f>
        <v/>
      </c>
      <c r="G737" s="9" t="str">
        <f>IF('Unit Sales'!H745&lt;&gt;"",'Unit Sales'!H745,"")</f>
        <v/>
      </c>
      <c r="H737" s="9" t="str">
        <f>IF('Unit Sales'!C745&lt;&gt;"",'Unit Sales'!C745,"")</f>
        <v/>
      </c>
      <c r="I737" s="293" t="str">
        <f>IF('Unit Sales'!M745&lt;&gt;"",'Unit Sales'!M745,"")</f>
        <v/>
      </c>
      <c r="J737" s="9" t="str">
        <f>IF('Unit Sales'!I745&lt;&gt;"",'Unit Sales'!I745,"")</f>
        <v/>
      </c>
      <c r="K737" s="295"/>
      <c r="L737" s="295"/>
      <c r="M737" s="293">
        <f t="shared" si="33"/>
        <v>0</v>
      </c>
      <c r="N737" s="293">
        <f>IFERROR(I737*'Monthly cashflow'!$C$29*1.23,)</f>
        <v>0</v>
      </c>
      <c r="O737" s="293">
        <f>IFERROR(I737*'Monthly cashflow'!$C$30*1.23,)</f>
        <v>0</v>
      </c>
      <c r="P737" s="293">
        <f t="shared" si="34"/>
        <v>0</v>
      </c>
      <c r="Q737" s="294" t="str">
        <f>'Unit Sales'!R745</f>
        <v/>
      </c>
      <c r="R737" s="294">
        <f>'Unit Sales'!N745</f>
        <v>0</v>
      </c>
    </row>
    <row r="738" spans="1:18" x14ac:dyDescent="0.3">
      <c r="A738" s="336" t="s">
        <v>1537</v>
      </c>
      <c r="B738" s="9">
        <f t="shared" si="35"/>
        <v>0</v>
      </c>
      <c r="C738" s="337" t="str">
        <f>IF('Unit Sales'!B746&lt;&gt;"",'Unit Sales'!B746,A738)</f>
        <v>737</v>
      </c>
      <c r="D738" s="9" t="str">
        <f>IF('Unit Sales'!D746&lt;&gt;"",'Unit Sales'!D746,"")</f>
        <v/>
      </c>
      <c r="E738" s="9" t="str">
        <f>IF('Unit Sales'!J746&lt;&gt;"",'Unit Sales'!J746,"")</f>
        <v/>
      </c>
      <c r="F738" s="9" t="str">
        <f>IF('Unit Sales'!G746&lt;&gt;"",'Unit Sales'!G746,"")</f>
        <v/>
      </c>
      <c r="G738" s="9" t="str">
        <f>IF('Unit Sales'!H746&lt;&gt;"",'Unit Sales'!H746,"")</f>
        <v/>
      </c>
      <c r="H738" s="9" t="str">
        <f>IF('Unit Sales'!C746&lt;&gt;"",'Unit Sales'!C746,"")</f>
        <v/>
      </c>
      <c r="I738" s="293" t="str">
        <f>IF('Unit Sales'!M746&lt;&gt;"",'Unit Sales'!M746,"")</f>
        <v/>
      </c>
      <c r="J738" s="9" t="str">
        <f>IF('Unit Sales'!I746&lt;&gt;"",'Unit Sales'!I746,"")</f>
        <v/>
      </c>
      <c r="K738" s="295"/>
      <c r="L738" s="295"/>
      <c r="M738" s="293">
        <f t="shared" si="33"/>
        <v>0</v>
      </c>
      <c r="N738" s="293">
        <f>IFERROR(I738*'Monthly cashflow'!$C$29*1.23,)</f>
        <v>0</v>
      </c>
      <c r="O738" s="293">
        <f>IFERROR(I738*'Monthly cashflow'!$C$30*1.23,)</f>
        <v>0</v>
      </c>
      <c r="P738" s="293">
        <f t="shared" si="34"/>
        <v>0</v>
      </c>
      <c r="Q738" s="294" t="str">
        <f>'Unit Sales'!R746</f>
        <v/>
      </c>
      <c r="R738" s="294">
        <f>'Unit Sales'!N746</f>
        <v>0</v>
      </c>
    </row>
    <row r="739" spans="1:18" x14ac:dyDescent="0.3">
      <c r="A739" s="336" t="s">
        <v>1538</v>
      </c>
      <c r="B739" s="9">
        <f t="shared" si="35"/>
        <v>0</v>
      </c>
      <c r="C739" s="337" t="str">
        <f>IF('Unit Sales'!B747&lt;&gt;"",'Unit Sales'!B747,A739)</f>
        <v>738</v>
      </c>
      <c r="D739" s="9" t="str">
        <f>IF('Unit Sales'!D747&lt;&gt;"",'Unit Sales'!D747,"")</f>
        <v/>
      </c>
      <c r="E739" s="9" t="str">
        <f>IF('Unit Sales'!J747&lt;&gt;"",'Unit Sales'!J747,"")</f>
        <v/>
      </c>
      <c r="F739" s="9" t="str">
        <f>IF('Unit Sales'!G747&lt;&gt;"",'Unit Sales'!G747,"")</f>
        <v/>
      </c>
      <c r="G739" s="9" t="str">
        <f>IF('Unit Sales'!H747&lt;&gt;"",'Unit Sales'!H747,"")</f>
        <v/>
      </c>
      <c r="H739" s="9" t="str">
        <f>IF('Unit Sales'!C747&lt;&gt;"",'Unit Sales'!C747,"")</f>
        <v/>
      </c>
      <c r="I739" s="293" t="str">
        <f>IF('Unit Sales'!M747&lt;&gt;"",'Unit Sales'!M747,"")</f>
        <v/>
      </c>
      <c r="J739" s="9" t="str">
        <f>IF('Unit Sales'!I747&lt;&gt;"",'Unit Sales'!I747,"")</f>
        <v/>
      </c>
      <c r="K739" s="295"/>
      <c r="L739" s="295"/>
      <c r="M739" s="293">
        <f t="shared" si="33"/>
        <v>0</v>
      </c>
      <c r="N739" s="293">
        <f>IFERROR(I739*'Monthly cashflow'!$C$29*1.23,)</f>
        <v>0</v>
      </c>
      <c r="O739" s="293">
        <f>IFERROR(I739*'Monthly cashflow'!$C$30*1.23,)</f>
        <v>0</v>
      </c>
      <c r="P739" s="293">
        <f t="shared" si="34"/>
        <v>0</v>
      </c>
      <c r="Q739" s="294" t="str">
        <f>'Unit Sales'!R747</f>
        <v/>
      </c>
      <c r="R739" s="294">
        <f>'Unit Sales'!N747</f>
        <v>0</v>
      </c>
    </row>
    <row r="740" spans="1:18" x14ac:dyDescent="0.3">
      <c r="A740" s="336" t="s">
        <v>1539</v>
      </c>
      <c r="B740" s="9">
        <f t="shared" si="35"/>
        <v>0</v>
      </c>
      <c r="C740" s="337" t="str">
        <f>IF('Unit Sales'!B748&lt;&gt;"",'Unit Sales'!B748,A740)</f>
        <v>739</v>
      </c>
      <c r="D740" s="9" t="str">
        <f>IF('Unit Sales'!D748&lt;&gt;"",'Unit Sales'!D748,"")</f>
        <v/>
      </c>
      <c r="E740" s="9" t="str">
        <f>IF('Unit Sales'!J748&lt;&gt;"",'Unit Sales'!J748,"")</f>
        <v/>
      </c>
      <c r="F740" s="9" t="str">
        <f>IF('Unit Sales'!G748&lt;&gt;"",'Unit Sales'!G748,"")</f>
        <v/>
      </c>
      <c r="G740" s="9" t="str">
        <f>IF('Unit Sales'!H748&lt;&gt;"",'Unit Sales'!H748,"")</f>
        <v/>
      </c>
      <c r="H740" s="9" t="str">
        <f>IF('Unit Sales'!C748&lt;&gt;"",'Unit Sales'!C748,"")</f>
        <v/>
      </c>
      <c r="I740" s="293" t="str">
        <f>IF('Unit Sales'!M748&lt;&gt;"",'Unit Sales'!M748,"")</f>
        <v/>
      </c>
      <c r="J740" s="9" t="str">
        <f>IF('Unit Sales'!I748&lt;&gt;"",'Unit Sales'!I748,"")</f>
        <v/>
      </c>
      <c r="K740" s="295"/>
      <c r="L740" s="295"/>
      <c r="M740" s="293">
        <f t="shared" si="33"/>
        <v>0</v>
      </c>
      <c r="N740" s="293">
        <f>IFERROR(I740*'Monthly cashflow'!$C$29*1.23,)</f>
        <v>0</v>
      </c>
      <c r="O740" s="293">
        <f>IFERROR(I740*'Monthly cashflow'!$C$30*1.23,)</f>
        <v>0</v>
      </c>
      <c r="P740" s="293">
        <f t="shared" si="34"/>
        <v>0</v>
      </c>
      <c r="Q740" s="294" t="str">
        <f>'Unit Sales'!R748</f>
        <v/>
      </c>
      <c r="R740" s="294">
        <f>'Unit Sales'!N748</f>
        <v>0</v>
      </c>
    </row>
    <row r="741" spans="1:18" x14ac:dyDescent="0.3">
      <c r="A741" s="336" t="s">
        <v>1540</v>
      </c>
      <c r="B741" s="9">
        <f t="shared" si="35"/>
        <v>0</v>
      </c>
      <c r="C741" s="337" t="str">
        <f>IF('Unit Sales'!B749&lt;&gt;"",'Unit Sales'!B749,A741)</f>
        <v>740</v>
      </c>
      <c r="D741" s="9" t="str">
        <f>IF('Unit Sales'!D749&lt;&gt;"",'Unit Sales'!D749,"")</f>
        <v/>
      </c>
      <c r="E741" s="9" t="str">
        <f>IF('Unit Sales'!J749&lt;&gt;"",'Unit Sales'!J749,"")</f>
        <v/>
      </c>
      <c r="F741" s="9" t="str">
        <f>IF('Unit Sales'!G749&lt;&gt;"",'Unit Sales'!G749,"")</f>
        <v/>
      </c>
      <c r="G741" s="9" t="str">
        <f>IF('Unit Sales'!H749&lt;&gt;"",'Unit Sales'!H749,"")</f>
        <v/>
      </c>
      <c r="H741" s="9" t="str">
        <f>IF('Unit Sales'!C749&lt;&gt;"",'Unit Sales'!C749,"")</f>
        <v/>
      </c>
      <c r="I741" s="293" t="str">
        <f>IF('Unit Sales'!M749&lt;&gt;"",'Unit Sales'!M749,"")</f>
        <v/>
      </c>
      <c r="J741" s="9" t="str">
        <f>IF('Unit Sales'!I749&lt;&gt;"",'Unit Sales'!I749,"")</f>
        <v/>
      </c>
      <c r="K741" s="295"/>
      <c r="L741" s="295"/>
      <c r="M741" s="293">
        <f t="shared" si="33"/>
        <v>0</v>
      </c>
      <c r="N741" s="293">
        <f>IFERROR(I741*'Monthly cashflow'!$C$29*1.23,)</f>
        <v>0</v>
      </c>
      <c r="O741" s="293">
        <f>IFERROR(I741*'Monthly cashflow'!$C$30*1.23,)</f>
        <v>0</v>
      </c>
      <c r="P741" s="293">
        <f t="shared" si="34"/>
        <v>0</v>
      </c>
      <c r="Q741" s="294" t="str">
        <f>'Unit Sales'!R749</f>
        <v/>
      </c>
      <c r="R741" s="294">
        <f>'Unit Sales'!N749</f>
        <v>0</v>
      </c>
    </row>
    <row r="742" spans="1:18" x14ac:dyDescent="0.3">
      <c r="A742" s="336" t="s">
        <v>1541</v>
      </c>
      <c r="B742" s="9">
        <f t="shared" si="35"/>
        <v>0</v>
      </c>
      <c r="C742" s="337" t="str">
        <f>IF('Unit Sales'!B750&lt;&gt;"",'Unit Sales'!B750,A742)</f>
        <v>741</v>
      </c>
      <c r="D742" s="9" t="str">
        <f>IF('Unit Sales'!D750&lt;&gt;"",'Unit Sales'!D750,"")</f>
        <v/>
      </c>
      <c r="E742" s="9" t="str">
        <f>IF('Unit Sales'!J750&lt;&gt;"",'Unit Sales'!J750,"")</f>
        <v/>
      </c>
      <c r="F742" s="9" t="str">
        <f>IF('Unit Sales'!G750&lt;&gt;"",'Unit Sales'!G750,"")</f>
        <v/>
      </c>
      <c r="G742" s="9" t="str">
        <f>IF('Unit Sales'!H750&lt;&gt;"",'Unit Sales'!H750,"")</f>
        <v/>
      </c>
      <c r="H742" s="9" t="str">
        <f>IF('Unit Sales'!C750&lt;&gt;"",'Unit Sales'!C750,"")</f>
        <v/>
      </c>
      <c r="I742" s="293" t="str">
        <f>IF('Unit Sales'!M750&lt;&gt;"",'Unit Sales'!M750,"")</f>
        <v/>
      </c>
      <c r="J742" s="9" t="str">
        <f>IF('Unit Sales'!I750&lt;&gt;"",'Unit Sales'!I750,"")</f>
        <v/>
      </c>
      <c r="K742" s="295"/>
      <c r="L742" s="295"/>
      <c r="M742" s="293">
        <f t="shared" si="33"/>
        <v>0</v>
      </c>
      <c r="N742" s="293">
        <f>IFERROR(I742*'Monthly cashflow'!$C$29*1.23,)</f>
        <v>0</v>
      </c>
      <c r="O742" s="293">
        <f>IFERROR(I742*'Monthly cashflow'!$C$30*1.23,)</f>
        <v>0</v>
      </c>
      <c r="P742" s="293">
        <f t="shared" si="34"/>
        <v>0</v>
      </c>
      <c r="Q742" s="294" t="str">
        <f>'Unit Sales'!R750</f>
        <v/>
      </c>
      <c r="R742" s="294">
        <f>'Unit Sales'!N750</f>
        <v>0</v>
      </c>
    </row>
    <row r="743" spans="1:18" x14ac:dyDescent="0.3">
      <c r="A743" s="336" t="s">
        <v>1542</v>
      </c>
      <c r="B743" s="9">
        <f t="shared" si="35"/>
        <v>0</v>
      </c>
      <c r="C743" s="337" t="str">
        <f>IF('Unit Sales'!B751&lt;&gt;"",'Unit Sales'!B751,A743)</f>
        <v>742</v>
      </c>
      <c r="D743" s="9" t="str">
        <f>IF('Unit Sales'!D751&lt;&gt;"",'Unit Sales'!D751,"")</f>
        <v/>
      </c>
      <c r="E743" s="9" t="str">
        <f>IF('Unit Sales'!J751&lt;&gt;"",'Unit Sales'!J751,"")</f>
        <v/>
      </c>
      <c r="F743" s="9" t="str">
        <f>IF('Unit Sales'!G751&lt;&gt;"",'Unit Sales'!G751,"")</f>
        <v/>
      </c>
      <c r="G743" s="9" t="str">
        <f>IF('Unit Sales'!H751&lt;&gt;"",'Unit Sales'!H751,"")</f>
        <v/>
      </c>
      <c r="H743" s="9" t="str">
        <f>IF('Unit Sales'!C751&lt;&gt;"",'Unit Sales'!C751,"")</f>
        <v/>
      </c>
      <c r="I743" s="293" t="str">
        <f>IF('Unit Sales'!M751&lt;&gt;"",'Unit Sales'!M751,"")</f>
        <v/>
      </c>
      <c r="J743" s="9" t="str">
        <f>IF('Unit Sales'!I751&lt;&gt;"",'Unit Sales'!I751,"")</f>
        <v/>
      </c>
      <c r="K743" s="295"/>
      <c r="L743" s="295"/>
      <c r="M743" s="293">
        <f t="shared" si="33"/>
        <v>0</v>
      </c>
      <c r="N743" s="293">
        <f>IFERROR(I743*'Monthly cashflow'!$C$29*1.23,)</f>
        <v>0</v>
      </c>
      <c r="O743" s="293">
        <f>IFERROR(I743*'Monthly cashflow'!$C$30*1.23,)</f>
        <v>0</v>
      </c>
      <c r="P743" s="293">
        <f t="shared" si="34"/>
        <v>0</v>
      </c>
      <c r="Q743" s="294" t="str">
        <f>'Unit Sales'!R751</f>
        <v/>
      </c>
      <c r="R743" s="294">
        <f>'Unit Sales'!N751</f>
        <v>0</v>
      </c>
    </row>
    <row r="744" spans="1:18" x14ac:dyDescent="0.3">
      <c r="A744" s="336" t="s">
        <v>1543</v>
      </c>
      <c r="B744" s="9">
        <f t="shared" si="35"/>
        <v>0</v>
      </c>
      <c r="C744" s="337" t="str">
        <f>IF('Unit Sales'!B752&lt;&gt;"",'Unit Sales'!B752,A744)</f>
        <v>743</v>
      </c>
      <c r="D744" s="9" t="str">
        <f>IF('Unit Sales'!D752&lt;&gt;"",'Unit Sales'!D752,"")</f>
        <v/>
      </c>
      <c r="E744" s="9" t="str">
        <f>IF('Unit Sales'!J752&lt;&gt;"",'Unit Sales'!J752,"")</f>
        <v/>
      </c>
      <c r="F744" s="9" t="str">
        <f>IF('Unit Sales'!G752&lt;&gt;"",'Unit Sales'!G752,"")</f>
        <v/>
      </c>
      <c r="G744" s="9" t="str">
        <f>IF('Unit Sales'!H752&lt;&gt;"",'Unit Sales'!H752,"")</f>
        <v/>
      </c>
      <c r="H744" s="9" t="str">
        <f>IF('Unit Sales'!C752&lt;&gt;"",'Unit Sales'!C752,"")</f>
        <v/>
      </c>
      <c r="I744" s="293" t="str">
        <f>IF('Unit Sales'!M752&lt;&gt;"",'Unit Sales'!M752,"")</f>
        <v/>
      </c>
      <c r="J744" s="9" t="str">
        <f>IF('Unit Sales'!I752&lt;&gt;"",'Unit Sales'!I752,"")</f>
        <v/>
      </c>
      <c r="K744" s="295"/>
      <c r="L744" s="295"/>
      <c r="M744" s="293">
        <f t="shared" si="33"/>
        <v>0</v>
      </c>
      <c r="N744" s="293">
        <f>IFERROR(I744*'Monthly cashflow'!$C$29*1.23,)</f>
        <v>0</v>
      </c>
      <c r="O744" s="293">
        <f>IFERROR(I744*'Monthly cashflow'!$C$30*1.23,)</f>
        <v>0</v>
      </c>
      <c r="P744" s="293">
        <f t="shared" si="34"/>
        <v>0</v>
      </c>
      <c r="Q744" s="294" t="str">
        <f>'Unit Sales'!R752</f>
        <v/>
      </c>
      <c r="R744" s="294">
        <f>'Unit Sales'!N752</f>
        <v>0</v>
      </c>
    </row>
    <row r="745" spans="1:18" x14ac:dyDescent="0.3">
      <c r="A745" s="336" t="s">
        <v>1544</v>
      </c>
      <c r="B745" s="9">
        <f t="shared" si="35"/>
        <v>0</v>
      </c>
      <c r="C745" s="337" t="str">
        <f>IF('Unit Sales'!B753&lt;&gt;"",'Unit Sales'!B753,A745)</f>
        <v>744</v>
      </c>
      <c r="D745" s="9" t="str">
        <f>IF('Unit Sales'!D753&lt;&gt;"",'Unit Sales'!D753,"")</f>
        <v/>
      </c>
      <c r="E745" s="9" t="str">
        <f>IF('Unit Sales'!J753&lt;&gt;"",'Unit Sales'!J753,"")</f>
        <v/>
      </c>
      <c r="F745" s="9" t="str">
        <f>IF('Unit Sales'!G753&lt;&gt;"",'Unit Sales'!G753,"")</f>
        <v/>
      </c>
      <c r="G745" s="9" t="str">
        <f>IF('Unit Sales'!H753&lt;&gt;"",'Unit Sales'!H753,"")</f>
        <v/>
      </c>
      <c r="H745" s="9" t="str">
        <f>IF('Unit Sales'!C753&lt;&gt;"",'Unit Sales'!C753,"")</f>
        <v/>
      </c>
      <c r="I745" s="293" t="str">
        <f>IF('Unit Sales'!M753&lt;&gt;"",'Unit Sales'!M753,"")</f>
        <v/>
      </c>
      <c r="J745" s="9" t="str">
        <f>IF('Unit Sales'!I753&lt;&gt;"",'Unit Sales'!I753,"")</f>
        <v/>
      </c>
      <c r="K745" s="295"/>
      <c r="L745" s="295"/>
      <c r="M745" s="293">
        <f t="shared" si="33"/>
        <v>0</v>
      </c>
      <c r="N745" s="293">
        <f>IFERROR(I745*'Monthly cashflow'!$C$29*1.23,)</f>
        <v>0</v>
      </c>
      <c r="O745" s="293">
        <f>IFERROR(I745*'Monthly cashflow'!$C$30*1.23,)</f>
        <v>0</v>
      </c>
      <c r="P745" s="293">
        <f t="shared" si="34"/>
        <v>0</v>
      </c>
      <c r="Q745" s="294" t="str">
        <f>'Unit Sales'!R753</f>
        <v/>
      </c>
      <c r="R745" s="294">
        <f>'Unit Sales'!N753</f>
        <v>0</v>
      </c>
    </row>
    <row r="746" spans="1:18" x14ac:dyDescent="0.3">
      <c r="A746" s="336" t="s">
        <v>1545</v>
      </c>
      <c r="B746" s="9">
        <f t="shared" si="35"/>
        <v>0</v>
      </c>
      <c r="C746" s="337" t="str">
        <f>IF('Unit Sales'!B754&lt;&gt;"",'Unit Sales'!B754,A746)</f>
        <v>745</v>
      </c>
      <c r="D746" s="9" t="str">
        <f>IF('Unit Sales'!D754&lt;&gt;"",'Unit Sales'!D754,"")</f>
        <v/>
      </c>
      <c r="E746" s="9" t="str">
        <f>IF('Unit Sales'!J754&lt;&gt;"",'Unit Sales'!J754,"")</f>
        <v/>
      </c>
      <c r="F746" s="9" t="str">
        <f>IF('Unit Sales'!G754&lt;&gt;"",'Unit Sales'!G754,"")</f>
        <v/>
      </c>
      <c r="G746" s="9" t="str">
        <f>IF('Unit Sales'!H754&lt;&gt;"",'Unit Sales'!H754,"")</f>
        <v/>
      </c>
      <c r="H746" s="9" t="str">
        <f>IF('Unit Sales'!C754&lt;&gt;"",'Unit Sales'!C754,"")</f>
        <v/>
      </c>
      <c r="I746" s="293" t="str">
        <f>IF('Unit Sales'!M754&lt;&gt;"",'Unit Sales'!M754,"")</f>
        <v/>
      </c>
      <c r="J746" s="9" t="str">
        <f>IF('Unit Sales'!I754&lt;&gt;"",'Unit Sales'!I754,"")</f>
        <v/>
      </c>
      <c r="K746" s="295"/>
      <c r="L746" s="295"/>
      <c r="M746" s="293">
        <f t="shared" si="33"/>
        <v>0</v>
      </c>
      <c r="N746" s="293">
        <f>IFERROR(I746*'Monthly cashflow'!$C$29*1.23,)</f>
        <v>0</v>
      </c>
      <c r="O746" s="293">
        <f>IFERROR(I746*'Monthly cashflow'!$C$30*1.23,)</f>
        <v>0</v>
      </c>
      <c r="P746" s="293">
        <f t="shared" si="34"/>
        <v>0</v>
      </c>
      <c r="Q746" s="294" t="str">
        <f>'Unit Sales'!R754</f>
        <v/>
      </c>
      <c r="R746" s="294">
        <f>'Unit Sales'!N754</f>
        <v>0</v>
      </c>
    </row>
    <row r="747" spans="1:18" x14ac:dyDescent="0.3">
      <c r="A747" s="336" t="s">
        <v>1546</v>
      </c>
      <c r="B747" s="9">
        <f t="shared" si="35"/>
        <v>0</v>
      </c>
      <c r="C747" s="337" t="str">
        <f>IF('Unit Sales'!B755&lt;&gt;"",'Unit Sales'!B755,A747)</f>
        <v>746</v>
      </c>
      <c r="D747" s="9" t="str">
        <f>IF('Unit Sales'!D755&lt;&gt;"",'Unit Sales'!D755,"")</f>
        <v/>
      </c>
      <c r="E747" s="9" t="str">
        <f>IF('Unit Sales'!J755&lt;&gt;"",'Unit Sales'!J755,"")</f>
        <v/>
      </c>
      <c r="F747" s="9" t="str">
        <f>IF('Unit Sales'!G755&lt;&gt;"",'Unit Sales'!G755,"")</f>
        <v/>
      </c>
      <c r="G747" s="9" t="str">
        <f>IF('Unit Sales'!H755&lt;&gt;"",'Unit Sales'!H755,"")</f>
        <v/>
      </c>
      <c r="H747" s="9" t="str">
        <f>IF('Unit Sales'!C755&lt;&gt;"",'Unit Sales'!C755,"")</f>
        <v/>
      </c>
      <c r="I747" s="293" t="str">
        <f>IF('Unit Sales'!M755&lt;&gt;"",'Unit Sales'!M755,"")</f>
        <v/>
      </c>
      <c r="J747" s="9" t="str">
        <f>IF('Unit Sales'!I755&lt;&gt;"",'Unit Sales'!I755,"")</f>
        <v/>
      </c>
      <c r="K747" s="295"/>
      <c r="L747" s="295"/>
      <c r="M747" s="293">
        <f t="shared" si="33"/>
        <v>0</v>
      </c>
      <c r="N747" s="293">
        <f>IFERROR(I747*'Monthly cashflow'!$C$29*1.23,)</f>
        <v>0</v>
      </c>
      <c r="O747" s="293">
        <f>IFERROR(I747*'Monthly cashflow'!$C$30*1.23,)</f>
        <v>0</v>
      </c>
      <c r="P747" s="293">
        <f t="shared" si="34"/>
        <v>0</v>
      </c>
      <c r="Q747" s="294" t="str">
        <f>'Unit Sales'!R755</f>
        <v/>
      </c>
      <c r="R747" s="294">
        <f>'Unit Sales'!N755</f>
        <v>0</v>
      </c>
    </row>
    <row r="748" spans="1:18" x14ac:dyDescent="0.3">
      <c r="A748" s="336" t="s">
        <v>1547</v>
      </c>
      <c r="B748" s="9">
        <f t="shared" si="35"/>
        <v>0</v>
      </c>
      <c r="C748" s="337" t="str">
        <f>IF('Unit Sales'!B756&lt;&gt;"",'Unit Sales'!B756,A748)</f>
        <v>747</v>
      </c>
      <c r="D748" s="9" t="str">
        <f>IF('Unit Sales'!D756&lt;&gt;"",'Unit Sales'!D756,"")</f>
        <v/>
      </c>
      <c r="E748" s="9" t="str">
        <f>IF('Unit Sales'!J756&lt;&gt;"",'Unit Sales'!J756,"")</f>
        <v/>
      </c>
      <c r="F748" s="9" t="str">
        <f>IF('Unit Sales'!G756&lt;&gt;"",'Unit Sales'!G756,"")</f>
        <v/>
      </c>
      <c r="G748" s="9" t="str">
        <f>IF('Unit Sales'!H756&lt;&gt;"",'Unit Sales'!H756,"")</f>
        <v/>
      </c>
      <c r="H748" s="9" t="str">
        <f>IF('Unit Sales'!C756&lt;&gt;"",'Unit Sales'!C756,"")</f>
        <v/>
      </c>
      <c r="I748" s="293" t="str">
        <f>IF('Unit Sales'!M756&lt;&gt;"",'Unit Sales'!M756,"")</f>
        <v/>
      </c>
      <c r="J748" s="9" t="str">
        <f>IF('Unit Sales'!I756&lt;&gt;"",'Unit Sales'!I756,"")</f>
        <v/>
      </c>
      <c r="K748" s="295"/>
      <c r="L748" s="295"/>
      <c r="M748" s="293">
        <f t="shared" si="33"/>
        <v>0</v>
      </c>
      <c r="N748" s="293">
        <f>IFERROR(I748*'Monthly cashflow'!$C$29*1.23,)</f>
        <v>0</v>
      </c>
      <c r="O748" s="293">
        <f>IFERROR(I748*'Monthly cashflow'!$C$30*1.23,)</f>
        <v>0</v>
      </c>
      <c r="P748" s="293">
        <f t="shared" si="34"/>
        <v>0</v>
      </c>
      <c r="Q748" s="294" t="str">
        <f>'Unit Sales'!R756</f>
        <v/>
      </c>
      <c r="R748" s="294">
        <f>'Unit Sales'!N756</f>
        <v>0</v>
      </c>
    </row>
    <row r="749" spans="1:18" x14ac:dyDescent="0.3">
      <c r="A749" s="336" t="s">
        <v>1548</v>
      </c>
      <c r="B749" s="9">
        <f t="shared" si="35"/>
        <v>0</v>
      </c>
      <c r="C749" s="337" t="str">
        <f>IF('Unit Sales'!B757&lt;&gt;"",'Unit Sales'!B757,A749)</f>
        <v>748</v>
      </c>
      <c r="D749" s="9" t="str">
        <f>IF('Unit Sales'!D757&lt;&gt;"",'Unit Sales'!D757,"")</f>
        <v/>
      </c>
      <c r="E749" s="9" t="str">
        <f>IF('Unit Sales'!J757&lt;&gt;"",'Unit Sales'!J757,"")</f>
        <v/>
      </c>
      <c r="F749" s="9" t="str">
        <f>IF('Unit Sales'!G757&lt;&gt;"",'Unit Sales'!G757,"")</f>
        <v/>
      </c>
      <c r="G749" s="9" t="str">
        <f>IF('Unit Sales'!H757&lt;&gt;"",'Unit Sales'!H757,"")</f>
        <v/>
      </c>
      <c r="H749" s="9" t="str">
        <f>IF('Unit Sales'!C757&lt;&gt;"",'Unit Sales'!C757,"")</f>
        <v/>
      </c>
      <c r="I749" s="293" t="str">
        <f>IF('Unit Sales'!M757&lt;&gt;"",'Unit Sales'!M757,"")</f>
        <v/>
      </c>
      <c r="J749" s="9" t="str">
        <f>IF('Unit Sales'!I757&lt;&gt;"",'Unit Sales'!I757,"")</f>
        <v/>
      </c>
      <c r="K749" s="295"/>
      <c r="L749" s="295"/>
      <c r="M749" s="293">
        <f t="shared" si="33"/>
        <v>0</v>
      </c>
      <c r="N749" s="293">
        <f>IFERROR(I749*'Monthly cashflow'!$C$29*1.23,)</f>
        <v>0</v>
      </c>
      <c r="O749" s="293">
        <f>IFERROR(I749*'Monthly cashflow'!$C$30*1.23,)</f>
        <v>0</v>
      </c>
      <c r="P749" s="293">
        <f t="shared" si="34"/>
        <v>0</v>
      </c>
      <c r="Q749" s="294" t="str">
        <f>'Unit Sales'!R757</f>
        <v/>
      </c>
      <c r="R749" s="294">
        <f>'Unit Sales'!N757</f>
        <v>0</v>
      </c>
    </row>
    <row r="750" spans="1:18" x14ac:dyDescent="0.3">
      <c r="A750" s="336" t="s">
        <v>1549</v>
      </c>
      <c r="B750" s="9">
        <f t="shared" si="35"/>
        <v>0</v>
      </c>
      <c r="C750" s="337" t="str">
        <f>IF('Unit Sales'!B758&lt;&gt;"",'Unit Sales'!B758,A750)</f>
        <v>749</v>
      </c>
      <c r="D750" s="9" t="str">
        <f>IF('Unit Sales'!D758&lt;&gt;"",'Unit Sales'!D758,"")</f>
        <v/>
      </c>
      <c r="E750" s="9" t="str">
        <f>IF('Unit Sales'!J758&lt;&gt;"",'Unit Sales'!J758,"")</f>
        <v/>
      </c>
      <c r="F750" s="9" t="str">
        <f>IF('Unit Sales'!G758&lt;&gt;"",'Unit Sales'!G758,"")</f>
        <v/>
      </c>
      <c r="G750" s="9" t="str">
        <f>IF('Unit Sales'!H758&lt;&gt;"",'Unit Sales'!H758,"")</f>
        <v/>
      </c>
      <c r="H750" s="9" t="str">
        <f>IF('Unit Sales'!C758&lt;&gt;"",'Unit Sales'!C758,"")</f>
        <v/>
      </c>
      <c r="I750" s="293" t="str">
        <f>IF('Unit Sales'!M758&lt;&gt;"",'Unit Sales'!M758,"")</f>
        <v/>
      </c>
      <c r="J750" s="9" t="str">
        <f>IF('Unit Sales'!I758&lt;&gt;"",'Unit Sales'!I758,"")</f>
        <v/>
      </c>
      <c r="K750" s="295"/>
      <c r="L750" s="295"/>
      <c r="M750" s="293">
        <f t="shared" ref="M750:M813" si="36">IFERROR(IF(D750="Apartment",(I750/1.09)*0.09,(I750/1.135)*0.135),0)</f>
        <v>0</v>
      </c>
      <c r="N750" s="293">
        <f>IFERROR(I750*'Monthly cashflow'!$C$29*1.23,)</f>
        <v>0</v>
      </c>
      <c r="O750" s="293">
        <f>IFERROR(I750*'Monthly cashflow'!$C$30*1.23,)</f>
        <v>0</v>
      </c>
      <c r="P750" s="293">
        <f t="shared" ref="P750:P813" si="37">IFERROR(I750-M750-N750-O750,)</f>
        <v>0</v>
      </c>
      <c r="Q750" s="294" t="str">
        <f>'Unit Sales'!R758</f>
        <v/>
      </c>
      <c r="R750" s="294">
        <f>'Unit Sales'!N758</f>
        <v>0</v>
      </c>
    </row>
    <row r="751" spans="1:18" x14ac:dyDescent="0.3">
      <c r="A751" s="336" t="s">
        <v>1550</v>
      </c>
      <c r="B751" s="9">
        <f t="shared" si="35"/>
        <v>0</v>
      </c>
      <c r="C751" s="337" t="str">
        <f>IF('Unit Sales'!B759&lt;&gt;"",'Unit Sales'!B759,A751)</f>
        <v>750</v>
      </c>
      <c r="D751" s="9" t="str">
        <f>IF('Unit Sales'!D759&lt;&gt;"",'Unit Sales'!D759,"")</f>
        <v/>
      </c>
      <c r="E751" s="9" t="str">
        <f>IF('Unit Sales'!J759&lt;&gt;"",'Unit Sales'!J759,"")</f>
        <v/>
      </c>
      <c r="F751" s="9" t="str">
        <f>IF('Unit Sales'!G759&lt;&gt;"",'Unit Sales'!G759,"")</f>
        <v/>
      </c>
      <c r="G751" s="9" t="str">
        <f>IF('Unit Sales'!H759&lt;&gt;"",'Unit Sales'!H759,"")</f>
        <v/>
      </c>
      <c r="H751" s="9" t="str">
        <f>IF('Unit Sales'!C759&lt;&gt;"",'Unit Sales'!C759,"")</f>
        <v/>
      </c>
      <c r="I751" s="293" t="str">
        <f>IF('Unit Sales'!M759&lt;&gt;"",'Unit Sales'!M759,"")</f>
        <v/>
      </c>
      <c r="J751" s="9" t="str">
        <f>IF('Unit Sales'!I759&lt;&gt;"",'Unit Sales'!I759,"")</f>
        <v/>
      </c>
      <c r="K751" s="295"/>
      <c r="L751" s="295"/>
      <c r="M751" s="293">
        <f t="shared" si="36"/>
        <v>0</v>
      </c>
      <c r="N751" s="293">
        <f>IFERROR(I751*'Monthly cashflow'!$C$29*1.23,)</f>
        <v>0</v>
      </c>
      <c r="O751" s="293">
        <f>IFERROR(I751*'Monthly cashflow'!$C$30*1.23,)</f>
        <v>0</v>
      </c>
      <c r="P751" s="293">
        <f t="shared" si="37"/>
        <v>0</v>
      </c>
      <c r="Q751" s="294" t="str">
        <f>'Unit Sales'!R759</f>
        <v/>
      </c>
      <c r="R751" s="294">
        <f>'Unit Sales'!N759</f>
        <v>0</v>
      </c>
    </row>
    <row r="752" spans="1:18" x14ac:dyDescent="0.3">
      <c r="A752" s="336" t="s">
        <v>1551</v>
      </c>
      <c r="B752" s="9">
        <f t="shared" si="35"/>
        <v>0</v>
      </c>
      <c r="C752" s="337" t="str">
        <f>IF('Unit Sales'!B760&lt;&gt;"",'Unit Sales'!B760,A752)</f>
        <v>751</v>
      </c>
      <c r="D752" s="9" t="str">
        <f>IF('Unit Sales'!D760&lt;&gt;"",'Unit Sales'!D760,"")</f>
        <v/>
      </c>
      <c r="E752" s="9" t="str">
        <f>IF('Unit Sales'!J760&lt;&gt;"",'Unit Sales'!J760,"")</f>
        <v/>
      </c>
      <c r="F752" s="9" t="str">
        <f>IF('Unit Sales'!G760&lt;&gt;"",'Unit Sales'!G760,"")</f>
        <v/>
      </c>
      <c r="G752" s="9" t="str">
        <f>IF('Unit Sales'!H760&lt;&gt;"",'Unit Sales'!H760,"")</f>
        <v/>
      </c>
      <c r="H752" s="9" t="str">
        <f>IF('Unit Sales'!C760&lt;&gt;"",'Unit Sales'!C760,"")</f>
        <v/>
      </c>
      <c r="I752" s="293" t="str">
        <f>IF('Unit Sales'!M760&lt;&gt;"",'Unit Sales'!M760,"")</f>
        <v/>
      </c>
      <c r="J752" s="9" t="str">
        <f>IF('Unit Sales'!I760&lt;&gt;"",'Unit Sales'!I760,"")</f>
        <v/>
      </c>
      <c r="K752" s="295"/>
      <c r="L752" s="295"/>
      <c r="M752" s="293">
        <f t="shared" si="36"/>
        <v>0</v>
      </c>
      <c r="N752" s="293">
        <f>IFERROR(I752*'Monthly cashflow'!$C$29*1.23,)</f>
        <v>0</v>
      </c>
      <c r="O752" s="293">
        <f>IFERROR(I752*'Monthly cashflow'!$C$30*1.23,)</f>
        <v>0</v>
      </c>
      <c r="P752" s="293">
        <f t="shared" si="37"/>
        <v>0</v>
      </c>
      <c r="Q752" s="294" t="str">
        <f>'Unit Sales'!R760</f>
        <v/>
      </c>
      <c r="R752" s="294">
        <f>'Unit Sales'!N760</f>
        <v>0</v>
      </c>
    </row>
    <row r="753" spans="1:18" x14ac:dyDescent="0.3">
      <c r="A753" s="336" t="s">
        <v>1552</v>
      </c>
      <c r="B753" s="9">
        <f t="shared" si="35"/>
        <v>0</v>
      </c>
      <c r="C753" s="337" t="str">
        <f>IF('Unit Sales'!B761&lt;&gt;"",'Unit Sales'!B761,A753)</f>
        <v>752</v>
      </c>
      <c r="D753" s="9" t="str">
        <f>IF('Unit Sales'!D761&lt;&gt;"",'Unit Sales'!D761,"")</f>
        <v/>
      </c>
      <c r="E753" s="9" t="str">
        <f>IF('Unit Sales'!J761&lt;&gt;"",'Unit Sales'!J761,"")</f>
        <v/>
      </c>
      <c r="F753" s="9" t="str">
        <f>IF('Unit Sales'!G761&lt;&gt;"",'Unit Sales'!G761,"")</f>
        <v/>
      </c>
      <c r="G753" s="9" t="str">
        <f>IF('Unit Sales'!H761&lt;&gt;"",'Unit Sales'!H761,"")</f>
        <v/>
      </c>
      <c r="H753" s="9" t="str">
        <f>IF('Unit Sales'!C761&lt;&gt;"",'Unit Sales'!C761,"")</f>
        <v/>
      </c>
      <c r="I753" s="293" t="str">
        <f>IF('Unit Sales'!M761&lt;&gt;"",'Unit Sales'!M761,"")</f>
        <v/>
      </c>
      <c r="J753" s="9" t="str">
        <f>IF('Unit Sales'!I761&lt;&gt;"",'Unit Sales'!I761,"")</f>
        <v/>
      </c>
      <c r="K753" s="295"/>
      <c r="L753" s="295"/>
      <c r="M753" s="293">
        <f t="shared" si="36"/>
        <v>0</v>
      </c>
      <c r="N753" s="293">
        <f>IFERROR(I753*'Monthly cashflow'!$C$29*1.23,)</f>
        <v>0</v>
      </c>
      <c r="O753" s="293">
        <f>IFERROR(I753*'Monthly cashflow'!$C$30*1.23,)</f>
        <v>0</v>
      </c>
      <c r="P753" s="293">
        <f t="shared" si="37"/>
        <v>0</v>
      </c>
      <c r="Q753" s="294" t="str">
        <f>'Unit Sales'!R761</f>
        <v/>
      </c>
      <c r="R753" s="294">
        <f>'Unit Sales'!N761</f>
        <v>0</v>
      </c>
    </row>
    <row r="754" spans="1:18" x14ac:dyDescent="0.3">
      <c r="A754" s="336" t="s">
        <v>1553</v>
      </c>
      <c r="B754" s="9">
        <f t="shared" si="35"/>
        <v>0</v>
      </c>
      <c r="C754" s="337" t="str">
        <f>IF('Unit Sales'!B762&lt;&gt;"",'Unit Sales'!B762,A754)</f>
        <v>753</v>
      </c>
      <c r="D754" s="9" t="str">
        <f>IF('Unit Sales'!D762&lt;&gt;"",'Unit Sales'!D762,"")</f>
        <v/>
      </c>
      <c r="E754" s="9" t="str">
        <f>IF('Unit Sales'!J762&lt;&gt;"",'Unit Sales'!J762,"")</f>
        <v/>
      </c>
      <c r="F754" s="9" t="str">
        <f>IF('Unit Sales'!G762&lt;&gt;"",'Unit Sales'!G762,"")</f>
        <v/>
      </c>
      <c r="G754" s="9" t="str">
        <f>IF('Unit Sales'!H762&lt;&gt;"",'Unit Sales'!H762,"")</f>
        <v/>
      </c>
      <c r="H754" s="9" t="str">
        <f>IF('Unit Sales'!C762&lt;&gt;"",'Unit Sales'!C762,"")</f>
        <v/>
      </c>
      <c r="I754" s="293" t="str">
        <f>IF('Unit Sales'!M762&lt;&gt;"",'Unit Sales'!M762,"")</f>
        <v/>
      </c>
      <c r="J754" s="9" t="str">
        <f>IF('Unit Sales'!I762&lt;&gt;"",'Unit Sales'!I762,"")</f>
        <v/>
      </c>
      <c r="K754" s="295"/>
      <c r="L754" s="295"/>
      <c r="M754" s="293">
        <f t="shared" si="36"/>
        <v>0</v>
      </c>
      <c r="N754" s="293">
        <f>IFERROR(I754*'Monthly cashflow'!$C$29*1.23,)</f>
        <v>0</v>
      </c>
      <c r="O754" s="293">
        <f>IFERROR(I754*'Monthly cashflow'!$C$30*1.23,)</f>
        <v>0</v>
      </c>
      <c r="P754" s="293">
        <f t="shared" si="37"/>
        <v>0</v>
      </c>
      <c r="Q754" s="294" t="str">
        <f>'Unit Sales'!R762</f>
        <v/>
      </c>
      <c r="R754" s="294">
        <f>'Unit Sales'!N762</f>
        <v>0</v>
      </c>
    </row>
    <row r="755" spans="1:18" x14ac:dyDescent="0.3">
      <c r="A755" s="336" t="s">
        <v>1554</v>
      </c>
      <c r="B755" s="9">
        <f t="shared" si="35"/>
        <v>0</v>
      </c>
      <c r="C755" s="337" t="str">
        <f>IF('Unit Sales'!B763&lt;&gt;"",'Unit Sales'!B763,A755)</f>
        <v>754</v>
      </c>
      <c r="D755" s="9" t="str">
        <f>IF('Unit Sales'!D763&lt;&gt;"",'Unit Sales'!D763,"")</f>
        <v/>
      </c>
      <c r="E755" s="9" t="str">
        <f>IF('Unit Sales'!J763&lt;&gt;"",'Unit Sales'!J763,"")</f>
        <v/>
      </c>
      <c r="F755" s="9" t="str">
        <f>IF('Unit Sales'!G763&lt;&gt;"",'Unit Sales'!G763,"")</f>
        <v/>
      </c>
      <c r="G755" s="9" t="str">
        <f>IF('Unit Sales'!H763&lt;&gt;"",'Unit Sales'!H763,"")</f>
        <v/>
      </c>
      <c r="H755" s="9" t="str">
        <f>IF('Unit Sales'!C763&lt;&gt;"",'Unit Sales'!C763,"")</f>
        <v/>
      </c>
      <c r="I755" s="293" t="str">
        <f>IF('Unit Sales'!M763&lt;&gt;"",'Unit Sales'!M763,"")</f>
        <v/>
      </c>
      <c r="J755" s="9" t="str">
        <f>IF('Unit Sales'!I763&lt;&gt;"",'Unit Sales'!I763,"")</f>
        <v/>
      </c>
      <c r="K755" s="295"/>
      <c r="L755" s="295"/>
      <c r="M755" s="293">
        <f t="shared" si="36"/>
        <v>0</v>
      </c>
      <c r="N755" s="293">
        <f>IFERROR(I755*'Monthly cashflow'!$C$29*1.23,)</f>
        <v>0</v>
      </c>
      <c r="O755" s="293">
        <f>IFERROR(I755*'Monthly cashflow'!$C$30*1.23,)</f>
        <v>0</v>
      </c>
      <c r="P755" s="293">
        <f t="shared" si="37"/>
        <v>0</v>
      </c>
      <c r="Q755" s="294" t="str">
        <f>'Unit Sales'!R763</f>
        <v/>
      </c>
      <c r="R755" s="294">
        <f>'Unit Sales'!N763</f>
        <v>0</v>
      </c>
    </row>
    <row r="756" spans="1:18" x14ac:dyDescent="0.3">
      <c r="A756" s="336" t="s">
        <v>1555</v>
      </c>
      <c r="B756" s="9">
        <f t="shared" si="35"/>
        <v>0</v>
      </c>
      <c r="C756" s="337" t="str">
        <f>IF('Unit Sales'!B764&lt;&gt;"",'Unit Sales'!B764,A756)</f>
        <v>755</v>
      </c>
      <c r="D756" s="9" t="str">
        <f>IF('Unit Sales'!D764&lt;&gt;"",'Unit Sales'!D764,"")</f>
        <v/>
      </c>
      <c r="E756" s="9" t="str">
        <f>IF('Unit Sales'!J764&lt;&gt;"",'Unit Sales'!J764,"")</f>
        <v/>
      </c>
      <c r="F756" s="9" t="str">
        <f>IF('Unit Sales'!G764&lt;&gt;"",'Unit Sales'!G764,"")</f>
        <v/>
      </c>
      <c r="G756" s="9" t="str">
        <f>IF('Unit Sales'!H764&lt;&gt;"",'Unit Sales'!H764,"")</f>
        <v/>
      </c>
      <c r="H756" s="9" t="str">
        <f>IF('Unit Sales'!C764&lt;&gt;"",'Unit Sales'!C764,"")</f>
        <v/>
      </c>
      <c r="I756" s="293" t="str">
        <f>IF('Unit Sales'!M764&lt;&gt;"",'Unit Sales'!M764,"")</f>
        <v/>
      </c>
      <c r="J756" s="9" t="str">
        <f>IF('Unit Sales'!I764&lt;&gt;"",'Unit Sales'!I764,"")</f>
        <v/>
      </c>
      <c r="K756" s="295"/>
      <c r="L756" s="295"/>
      <c r="M756" s="293">
        <f t="shared" si="36"/>
        <v>0</v>
      </c>
      <c r="N756" s="293">
        <f>IFERROR(I756*'Monthly cashflow'!$C$29*1.23,)</f>
        <v>0</v>
      </c>
      <c r="O756" s="293">
        <f>IFERROR(I756*'Monthly cashflow'!$C$30*1.23,)</f>
        <v>0</v>
      </c>
      <c r="P756" s="293">
        <f t="shared" si="37"/>
        <v>0</v>
      </c>
      <c r="Q756" s="294" t="str">
        <f>'Unit Sales'!R764</f>
        <v/>
      </c>
      <c r="R756" s="294">
        <f>'Unit Sales'!N764</f>
        <v>0</v>
      </c>
    </row>
    <row r="757" spans="1:18" x14ac:dyDescent="0.3">
      <c r="A757" s="336" t="s">
        <v>1556</v>
      </c>
      <c r="B757" s="9">
        <f t="shared" si="35"/>
        <v>0</v>
      </c>
      <c r="C757" s="337" t="str">
        <f>IF('Unit Sales'!B765&lt;&gt;"",'Unit Sales'!B765,A757)</f>
        <v>756</v>
      </c>
      <c r="D757" s="9" t="str">
        <f>IF('Unit Sales'!D765&lt;&gt;"",'Unit Sales'!D765,"")</f>
        <v/>
      </c>
      <c r="E757" s="9" t="str">
        <f>IF('Unit Sales'!J765&lt;&gt;"",'Unit Sales'!J765,"")</f>
        <v/>
      </c>
      <c r="F757" s="9" t="str">
        <f>IF('Unit Sales'!G765&lt;&gt;"",'Unit Sales'!G765,"")</f>
        <v/>
      </c>
      <c r="G757" s="9" t="str">
        <f>IF('Unit Sales'!H765&lt;&gt;"",'Unit Sales'!H765,"")</f>
        <v/>
      </c>
      <c r="H757" s="9" t="str">
        <f>IF('Unit Sales'!C765&lt;&gt;"",'Unit Sales'!C765,"")</f>
        <v/>
      </c>
      <c r="I757" s="293" t="str">
        <f>IF('Unit Sales'!M765&lt;&gt;"",'Unit Sales'!M765,"")</f>
        <v/>
      </c>
      <c r="J757" s="9" t="str">
        <f>IF('Unit Sales'!I765&lt;&gt;"",'Unit Sales'!I765,"")</f>
        <v/>
      </c>
      <c r="K757" s="295"/>
      <c r="L757" s="295"/>
      <c r="M757" s="293">
        <f t="shared" si="36"/>
        <v>0</v>
      </c>
      <c r="N757" s="293">
        <f>IFERROR(I757*'Monthly cashflow'!$C$29*1.23,)</f>
        <v>0</v>
      </c>
      <c r="O757" s="293">
        <f>IFERROR(I757*'Monthly cashflow'!$C$30*1.23,)</f>
        <v>0</v>
      </c>
      <c r="P757" s="293">
        <f t="shared" si="37"/>
        <v>0</v>
      </c>
      <c r="Q757" s="294" t="str">
        <f>'Unit Sales'!R765</f>
        <v/>
      </c>
      <c r="R757" s="294">
        <f>'Unit Sales'!N765</f>
        <v>0</v>
      </c>
    </row>
    <row r="758" spans="1:18" x14ac:dyDescent="0.3">
      <c r="A758" s="336" t="s">
        <v>1557</v>
      </c>
      <c r="B758" s="9">
        <f t="shared" si="35"/>
        <v>0</v>
      </c>
      <c r="C758" s="337" t="str">
        <f>IF('Unit Sales'!B766&lt;&gt;"",'Unit Sales'!B766,A758)</f>
        <v>757</v>
      </c>
      <c r="D758" s="9" t="str">
        <f>IF('Unit Sales'!D766&lt;&gt;"",'Unit Sales'!D766,"")</f>
        <v/>
      </c>
      <c r="E758" s="9" t="str">
        <f>IF('Unit Sales'!J766&lt;&gt;"",'Unit Sales'!J766,"")</f>
        <v/>
      </c>
      <c r="F758" s="9" t="str">
        <f>IF('Unit Sales'!G766&lt;&gt;"",'Unit Sales'!G766,"")</f>
        <v/>
      </c>
      <c r="G758" s="9" t="str">
        <f>IF('Unit Sales'!H766&lt;&gt;"",'Unit Sales'!H766,"")</f>
        <v/>
      </c>
      <c r="H758" s="9" t="str">
        <f>IF('Unit Sales'!C766&lt;&gt;"",'Unit Sales'!C766,"")</f>
        <v/>
      </c>
      <c r="I758" s="293" t="str">
        <f>IF('Unit Sales'!M766&lt;&gt;"",'Unit Sales'!M766,"")</f>
        <v/>
      </c>
      <c r="J758" s="9" t="str">
        <f>IF('Unit Sales'!I766&lt;&gt;"",'Unit Sales'!I766,"")</f>
        <v/>
      </c>
      <c r="K758" s="295"/>
      <c r="L758" s="295"/>
      <c r="M758" s="293">
        <f t="shared" si="36"/>
        <v>0</v>
      </c>
      <c r="N758" s="293">
        <f>IFERROR(I758*'Monthly cashflow'!$C$29*1.23,)</f>
        <v>0</v>
      </c>
      <c r="O758" s="293">
        <f>IFERROR(I758*'Monthly cashflow'!$C$30*1.23,)</f>
        <v>0</v>
      </c>
      <c r="P758" s="293">
        <f t="shared" si="37"/>
        <v>0</v>
      </c>
      <c r="Q758" s="294" t="str">
        <f>'Unit Sales'!R766</f>
        <v/>
      </c>
      <c r="R758" s="294">
        <f>'Unit Sales'!N766</f>
        <v>0</v>
      </c>
    </row>
    <row r="759" spans="1:18" x14ac:dyDescent="0.3">
      <c r="A759" s="336" t="s">
        <v>1558</v>
      </c>
      <c r="B759" s="9">
        <f t="shared" si="35"/>
        <v>0</v>
      </c>
      <c r="C759" s="337" t="str">
        <f>IF('Unit Sales'!B767&lt;&gt;"",'Unit Sales'!B767,A759)</f>
        <v>758</v>
      </c>
      <c r="D759" s="9" t="str">
        <f>IF('Unit Sales'!D767&lt;&gt;"",'Unit Sales'!D767,"")</f>
        <v/>
      </c>
      <c r="E759" s="9" t="str">
        <f>IF('Unit Sales'!J767&lt;&gt;"",'Unit Sales'!J767,"")</f>
        <v/>
      </c>
      <c r="F759" s="9" t="str">
        <f>IF('Unit Sales'!G767&lt;&gt;"",'Unit Sales'!G767,"")</f>
        <v/>
      </c>
      <c r="G759" s="9" t="str">
        <f>IF('Unit Sales'!H767&lt;&gt;"",'Unit Sales'!H767,"")</f>
        <v/>
      </c>
      <c r="H759" s="9" t="str">
        <f>IF('Unit Sales'!C767&lt;&gt;"",'Unit Sales'!C767,"")</f>
        <v/>
      </c>
      <c r="I759" s="293" t="str">
        <f>IF('Unit Sales'!M767&lt;&gt;"",'Unit Sales'!M767,"")</f>
        <v/>
      </c>
      <c r="J759" s="9" t="str">
        <f>IF('Unit Sales'!I767&lt;&gt;"",'Unit Sales'!I767,"")</f>
        <v/>
      </c>
      <c r="K759" s="295"/>
      <c r="L759" s="295"/>
      <c r="M759" s="293">
        <f t="shared" si="36"/>
        <v>0</v>
      </c>
      <c r="N759" s="293">
        <f>IFERROR(I759*'Monthly cashflow'!$C$29*1.23,)</f>
        <v>0</v>
      </c>
      <c r="O759" s="293">
        <f>IFERROR(I759*'Monthly cashflow'!$C$30*1.23,)</f>
        <v>0</v>
      </c>
      <c r="P759" s="293">
        <f t="shared" si="37"/>
        <v>0</v>
      </c>
      <c r="Q759" s="294" t="str">
        <f>'Unit Sales'!R767</f>
        <v/>
      </c>
      <c r="R759" s="294">
        <f>'Unit Sales'!N767</f>
        <v>0</v>
      </c>
    </row>
    <row r="760" spans="1:18" x14ac:dyDescent="0.3">
      <c r="A760" s="336" t="s">
        <v>1559</v>
      </c>
      <c r="B760" s="9">
        <f t="shared" si="35"/>
        <v>0</v>
      </c>
      <c r="C760" s="337" t="str">
        <f>IF('Unit Sales'!B768&lt;&gt;"",'Unit Sales'!B768,A760)</f>
        <v>759</v>
      </c>
      <c r="D760" s="9" t="str">
        <f>IF('Unit Sales'!D768&lt;&gt;"",'Unit Sales'!D768,"")</f>
        <v/>
      </c>
      <c r="E760" s="9" t="str">
        <f>IF('Unit Sales'!J768&lt;&gt;"",'Unit Sales'!J768,"")</f>
        <v/>
      </c>
      <c r="F760" s="9" t="str">
        <f>IF('Unit Sales'!G768&lt;&gt;"",'Unit Sales'!G768,"")</f>
        <v/>
      </c>
      <c r="G760" s="9" t="str">
        <f>IF('Unit Sales'!H768&lt;&gt;"",'Unit Sales'!H768,"")</f>
        <v/>
      </c>
      <c r="H760" s="9" t="str">
        <f>IF('Unit Sales'!C768&lt;&gt;"",'Unit Sales'!C768,"")</f>
        <v/>
      </c>
      <c r="I760" s="293" t="str">
        <f>IF('Unit Sales'!M768&lt;&gt;"",'Unit Sales'!M768,"")</f>
        <v/>
      </c>
      <c r="J760" s="9" t="str">
        <f>IF('Unit Sales'!I768&lt;&gt;"",'Unit Sales'!I768,"")</f>
        <v/>
      </c>
      <c r="K760" s="295"/>
      <c r="L760" s="295"/>
      <c r="M760" s="293">
        <f t="shared" si="36"/>
        <v>0</v>
      </c>
      <c r="N760" s="293">
        <f>IFERROR(I760*'Monthly cashflow'!$C$29*1.23,)</f>
        <v>0</v>
      </c>
      <c r="O760" s="293">
        <f>IFERROR(I760*'Monthly cashflow'!$C$30*1.23,)</f>
        <v>0</v>
      </c>
      <c r="P760" s="293">
        <f t="shared" si="37"/>
        <v>0</v>
      </c>
      <c r="Q760" s="294" t="str">
        <f>'Unit Sales'!R768</f>
        <v/>
      </c>
      <c r="R760" s="294">
        <f>'Unit Sales'!N768</f>
        <v>0</v>
      </c>
    </row>
    <row r="761" spans="1:18" x14ac:dyDescent="0.3">
      <c r="A761" s="336" t="s">
        <v>1560</v>
      </c>
      <c r="B761" s="9">
        <f t="shared" si="35"/>
        <v>0</v>
      </c>
      <c r="C761" s="337" t="str">
        <f>IF('Unit Sales'!B769&lt;&gt;"",'Unit Sales'!B769,A761)</f>
        <v>760</v>
      </c>
      <c r="D761" s="9" t="str">
        <f>IF('Unit Sales'!D769&lt;&gt;"",'Unit Sales'!D769,"")</f>
        <v/>
      </c>
      <c r="E761" s="9" t="str">
        <f>IF('Unit Sales'!J769&lt;&gt;"",'Unit Sales'!J769,"")</f>
        <v/>
      </c>
      <c r="F761" s="9" t="str">
        <f>IF('Unit Sales'!G769&lt;&gt;"",'Unit Sales'!G769,"")</f>
        <v/>
      </c>
      <c r="G761" s="9" t="str">
        <f>IF('Unit Sales'!H769&lt;&gt;"",'Unit Sales'!H769,"")</f>
        <v/>
      </c>
      <c r="H761" s="9" t="str">
        <f>IF('Unit Sales'!C769&lt;&gt;"",'Unit Sales'!C769,"")</f>
        <v/>
      </c>
      <c r="I761" s="293" t="str">
        <f>IF('Unit Sales'!M769&lt;&gt;"",'Unit Sales'!M769,"")</f>
        <v/>
      </c>
      <c r="J761" s="9" t="str">
        <f>IF('Unit Sales'!I769&lt;&gt;"",'Unit Sales'!I769,"")</f>
        <v/>
      </c>
      <c r="K761" s="295"/>
      <c r="L761" s="295"/>
      <c r="M761" s="293">
        <f t="shared" si="36"/>
        <v>0</v>
      </c>
      <c r="N761" s="293">
        <f>IFERROR(I761*'Monthly cashflow'!$C$29*1.23,)</f>
        <v>0</v>
      </c>
      <c r="O761" s="293">
        <f>IFERROR(I761*'Monthly cashflow'!$C$30*1.23,)</f>
        <v>0</v>
      </c>
      <c r="P761" s="293">
        <f t="shared" si="37"/>
        <v>0</v>
      </c>
      <c r="Q761" s="294" t="str">
        <f>'Unit Sales'!R769</f>
        <v/>
      </c>
      <c r="R761" s="294">
        <f>'Unit Sales'!N769</f>
        <v>0</v>
      </c>
    </row>
    <row r="762" spans="1:18" x14ac:dyDescent="0.3">
      <c r="A762" s="336" t="s">
        <v>1561</v>
      </c>
      <c r="B762" s="9">
        <f t="shared" si="35"/>
        <v>0</v>
      </c>
      <c r="C762" s="337" t="str">
        <f>IF('Unit Sales'!B770&lt;&gt;"",'Unit Sales'!B770,A762)</f>
        <v>761</v>
      </c>
      <c r="D762" s="9" t="str">
        <f>IF('Unit Sales'!D770&lt;&gt;"",'Unit Sales'!D770,"")</f>
        <v/>
      </c>
      <c r="E762" s="9" t="str">
        <f>IF('Unit Sales'!J770&lt;&gt;"",'Unit Sales'!J770,"")</f>
        <v/>
      </c>
      <c r="F762" s="9" t="str">
        <f>IF('Unit Sales'!G770&lt;&gt;"",'Unit Sales'!G770,"")</f>
        <v/>
      </c>
      <c r="G762" s="9" t="str">
        <f>IF('Unit Sales'!H770&lt;&gt;"",'Unit Sales'!H770,"")</f>
        <v/>
      </c>
      <c r="H762" s="9" t="str">
        <f>IF('Unit Sales'!C770&lt;&gt;"",'Unit Sales'!C770,"")</f>
        <v/>
      </c>
      <c r="I762" s="293" t="str">
        <f>IF('Unit Sales'!M770&lt;&gt;"",'Unit Sales'!M770,"")</f>
        <v/>
      </c>
      <c r="J762" s="9" t="str">
        <f>IF('Unit Sales'!I770&lt;&gt;"",'Unit Sales'!I770,"")</f>
        <v/>
      </c>
      <c r="K762" s="295"/>
      <c r="L762" s="295"/>
      <c r="M762" s="293">
        <f t="shared" si="36"/>
        <v>0</v>
      </c>
      <c r="N762" s="293">
        <f>IFERROR(I762*'Monthly cashflow'!$C$29*1.23,)</f>
        <v>0</v>
      </c>
      <c r="O762" s="293">
        <f>IFERROR(I762*'Monthly cashflow'!$C$30*1.23,)</f>
        <v>0</v>
      </c>
      <c r="P762" s="293">
        <f t="shared" si="37"/>
        <v>0</v>
      </c>
      <c r="Q762" s="294" t="str">
        <f>'Unit Sales'!R770</f>
        <v/>
      </c>
      <c r="R762" s="294">
        <f>'Unit Sales'!N770</f>
        <v>0</v>
      </c>
    </row>
    <row r="763" spans="1:18" x14ac:dyDescent="0.3">
      <c r="A763" s="336" t="s">
        <v>1562</v>
      </c>
      <c r="B763" s="9">
        <f t="shared" si="35"/>
        <v>0</v>
      </c>
      <c r="C763" s="337" t="str">
        <f>IF('Unit Sales'!B771&lt;&gt;"",'Unit Sales'!B771,A763)</f>
        <v>762</v>
      </c>
      <c r="D763" s="9" t="str">
        <f>IF('Unit Sales'!D771&lt;&gt;"",'Unit Sales'!D771,"")</f>
        <v/>
      </c>
      <c r="E763" s="9" t="str">
        <f>IF('Unit Sales'!J771&lt;&gt;"",'Unit Sales'!J771,"")</f>
        <v/>
      </c>
      <c r="F763" s="9" t="str">
        <f>IF('Unit Sales'!G771&lt;&gt;"",'Unit Sales'!G771,"")</f>
        <v/>
      </c>
      <c r="G763" s="9" t="str">
        <f>IF('Unit Sales'!H771&lt;&gt;"",'Unit Sales'!H771,"")</f>
        <v/>
      </c>
      <c r="H763" s="9" t="str">
        <f>IF('Unit Sales'!C771&lt;&gt;"",'Unit Sales'!C771,"")</f>
        <v/>
      </c>
      <c r="I763" s="293" t="str">
        <f>IF('Unit Sales'!M771&lt;&gt;"",'Unit Sales'!M771,"")</f>
        <v/>
      </c>
      <c r="J763" s="9" t="str">
        <f>IF('Unit Sales'!I771&lt;&gt;"",'Unit Sales'!I771,"")</f>
        <v/>
      </c>
      <c r="K763" s="295"/>
      <c r="L763" s="295"/>
      <c r="M763" s="293">
        <f t="shared" si="36"/>
        <v>0</v>
      </c>
      <c r="N763" s="293">
        <f>IFERROR(I763*'Monthly cashflow'!$C$29*1.23,)</f>
        <v>0</v>
      </c>
      <c r="O763" s="293">
        <f>IFERROR(I763*'Monthly cashflow'!$C$30*1.23,)</f>
        <v>0</v>
      </c>
      <c r="P763" s="293">
        <f t="shared" si="37"/>
        <v>0</v>
      </c>
      <c r="Q763" s="294" t="str">
        <f>'Unit Sales'!R771</f>
        <v/>
      </c>
      <c r="R763" s="294">
        <f>'Unit Sales'!N771</f>
        <v>0</v>
      </c>
    </row>
    <row r="764" spans="1:18" x14ac:dyDescent="0.3">
      <c r="A764" s="336" t="s">
        <v>1563</v>
      </c>
      <c r="B764" s="9">
        <f t="shared" si="35"/>
        <v>0</v>
      </c>
      <c r="C764" s="337" t="str">
        <f>IF('Unit Sales'!B772&lt;&gt;"",'Unit Sales'!B772,A764)</f>
        <v>763</v>
      </c>
      <c r="D764" s="9" t="str">
        <f>IF('Unit Sales'!D772&lt;&gt;"",'Unit Sales'!D772,"")</f>
        <v/>
      </c>
      <c r="E764" s="9" t="str">
        <f>IF('Unit Sales'!J772&lt;&gt;"",'Unit Sales'!J772,"")</f>
        <v/>
      </c>
      <c r="F764" s="9" t="str">
        <f>IF('Unit Sales'!G772&lt;&gt;"",'Unit Sales'!G772,"")</f>
        <v/>
      </c>
      <c r="G764" s="9" t="str">
        <f>IF('Unit Sales'!H772&lt;&gt;"",'Unit Sales'!H772,"")</f>
        <v/>
      </c>
      <c r="H764" s="9" t="str">
        <f>IF('Unit Sales'!C772&lt;&gt;"",'Unit Sales'!C772,"")</f>
        <v/>
      </c>
      <c r="I764" s="293" t="str">
        <f>IF('Unit Sales'!M772&lt;&gt;"",'Unit Sales'!M772,"")</f>
        <v/>
      </c>
      <c r="J764" s="9" t="str">
        <f>IF('Unit Sales'!I772&lt;&gt;"",'Unit Sales'!I772,"")</f>
        <v/>
      </c>
      <c r="K764" s="295"/>
      <c r="L764" s="295"/>
      <c r="M764" s="293">
        <f t="shared" si="36"/>
        <v>0</v>
      </c>
      <c r="N764" s="293">
        <f>IFERROR(I764*'Monthly cashflow'!$C$29*1.23,)</f>
        <v>0</v>
      </c>
      <c r="O764" s="293">
        <f>IFERROR(I764*'Monthly cashflow'!$C$30*1.23,)</f>
        <v>0</v>
      </c>
      <c r="P764" s="293">
        <f t="shared" si="37"/>
        <v>0</v>
      </c>
      <c r="Q764" s="294" t="str">
        <f>'Unit Sales'!R772</f>
        <v/>
      </c>
      <c r="R764" s="294">
        <f>'Unit Sales'!N772</f>
        <v>0</v>
      </c>
    </row>
    <row r="765" spans="1:18" x14ac:dyDescent="0.3">
      <c r="A765" s="336" t="s">
        <v>1564</v>
      </c>
      <c r="B765" s="9">
        <f t="shared" si="35"/>
        <v>0</v>
      </c>
      <c r="C765" s="337" t="str">
        <f>IF('Unit Sales'!B773&lt;&gt;"",'Unit Sales'!B773,A765)</f>
        <v>764</v>
      </c>
      <c r="D765" s="9" t="str">
        <f>IF('Unit Sales'!D773&lt;&gt;"",'Unit Sales'!D773,"")</f>
        <v/>
      </c>
      <c r="E765" s="9" t="str">
        <f>IF('Unit Sales'!J773&lt;&gt;"",'Unit Sales'!J773,"")</f>
        <v/>
      </c>
      <c r="F765" s="9" t="str">
        <f>IF('Unit Sales'!G773&lt;&gt;"",'Unit Sales'!G773,"")</f>
        <v/>
      </c>
      <c r="G765" s="9" t="str">
        <f>IF('Unit Sales'!H773&lt;&gt;"",'Unit Sales'!H773,"")</f>
        <v/>
      </c>
      <c r="H765" s="9" t="str">
        <f>IF('Unit Sales'!C773&lt;&gt;"",'Unit Sales'!C773,"")</f>
        <v/>
      </c>
      <c r="I765" s="293" t="str">
        <f>IF('Unit Sales'!M773&lt;&gt;"",'Unit Sales'!M773,"")</f>
        <v/>
      </c>
      <c r="J765" s="9" t="str">
        <f>IF('Unit Sales'!I773&lt;&gt;"",'Unit Sales'!I773,"")</f>
        <v/>
      </c>
      <c r="K765" s="295"/>
      <c r="L765" s="295"/>
      <c r="M765" s="293">
        <f t="shared" si="36"/>
        <v>0</v>
      </c>
      <c r="N765" s="293">
        <f>IFERROR(I765*'Monthly cashflow'!$C$29*1.23,)</f>
        <v>0</v>
      </c>
      <c r="O765" s="293">
        <f>IFERROR(I765*'Monthly cashflow'!$C$30*1.23,)</f>
        <v>0</v>
      </c>
      <c r="P765" s="293">
        <f t="shared" si="37"/>
        <v>0</v>
      </c>
      <c r="Q765" s="294" t="str">
        <f>'Unit Sales'!R773</f>
        <v/>
      </c>
      <c r="R765" s="294">
        <f>'Unit Sales'!N773</f>
        <v>0</v>
      </c>
    </row>
    <row r="766" spans="1:18" x14ac:dyDescent="0.3">
      <c r="A766" s="336" t="s">
        <v>1565</v>
      </c>
      <c r="B766" s="9">
        <f t="shared" si="35"/>
        <v>0</v>
      </c>
      <c r="C766" s="337" t="str">
        <f>IF('Unit Sales'!B774&lt;&gt;"",'Unit Sales'!B774,A766)</f>
        <v>765</v>
      </c>
      <c r="D766" s="9" t="str">
        <f>IF('Unit Sales'!D774&lt;&gt;"",'Unit Sales'!D774,"")</f>
        <v/>
      </c>
      <c r="E766" s="9" t="str">
        <f>IF('Unit Sales'!J774&lt;&gt;"",'Unit Sales'!J774,"")</f>
        <v/>
      </c>
      <c r="F766" s="9" t="str">
        <f>IF('Unit Sales'!G774&lt;&gt;"",'Unit Sales'!G774,"")</f>
        <v/>
      </c>
      <c r="G766" s="9" t="str">
        <f>IF('Unit Sales'!H774&lt;&gt;"",'Unit Sales'!H774,"")</f>
        <v/>
      </c>
      <c r="H766" s="9" t="str">
        <f>IF('Unit Sales'!C774&lt;&gt;"",'Unit Sales'!C774,"")</f>
        <v/>
      </c>
      <c r="I766" s="293" t="str">
        <f>IF('Unit Sales'!M774&lt;&gt;"",'Unit Sales'!M774,"")</f>
        <v/>
      </c>
      <c r="J766" s="9" t="str">
        <f>IF('Unit Sales'!I774&lt;&gt;"",'Unit Sales'!I774,"")</f>
        <v/>
      </c>
      <c r="K766" s="295"/>
      <c r="L766" s="295"/>
      <c r="M766" s="293">
        <f t="shared" si="36"/>
        <v>0</v>
      </c>
      <c r="N766" s="293">
        <f>IFERROR(I766*'Monthly cashflow'!$C$29*1.23,)</f>
        <v>0</v>
      </c>
      <c r="O766" s="293">
        <f>IFERROR(I766*'Monthly cashflow'!$C$30*1.23,)</f>
        <v>0</v>
      </c>
      <c r="P766" s="293">
        <f t="shared" si="37"/>
        <v>0</v>
      </c>
      <c r="Q766" s="294" t="str">
        <f>'Unit Sales'!R774</f>
        <v/>
      </c>
      <c r="R766" s="294">
        <f>'Unit Sales'!N774</f>
        <v>0</v>
      </c>
    </row>
    <row r="767" spans="1:18" x14ac:dyDescent="0.3">
      <c r="A767" s="336" t="s">
        <v>1566</v>
      </c>
      <c r="B767" s="9">
        <f t="shared" si="35"/>
        <v>0</v>
      </c>
      <c r="C767" s="337" t="str">
        <f>IF('Unit Sales'!B775&lt;&gt;"",'Unit Sales'!B775,A767)</f>
        <v>766</v>
      </c>
      <c r="D767" s="9" t="str">
        <f>IF('Unit Sales'!D775&lt;&gt;"",'Unit Sales'!D775,"")</f>
        <v/>
      </c>
      <c r="E767" s="9" t="str">
        <f>IF('Unit Sales'!J775&lt;&gt;"",'Unit Sales'!J775,"")</f>
        <v/>
      </c>
      <c r="F767" s="9" t="str">
        <f>IF('Unit Sales'!G775&lt;&gt;"",'Unit Sales'!G775,"")</f>
        <v/>
      </c>
      <c r="G767" s="9" t="str">
        <f>IF('Unit Sales'!H775&lt;&gt;"",'Unit Sales'!H775,"")</f>
        <v/>
      </c>
      <c r="H767" s="9" t="str">
        <f>IF('Unit Sales'!C775&lt;&gt;"",'Unit Sales'!C775,"")</f>
        <v/>
      </c>
      <c r="I767" s="293" t="str">
        <f>IF('Unit Sales'!M775&lt;&gt;"",'Unit Sales'!M775,"")</f>
        <v/>
      </c>
      <c r="J767" s="9" t="str">
        <f>IF('Unit Sales'!I775&lt;&gt;"",'Unit Sales'!I775,"")</f>
        <v/>
      </c>
      <c r="K767" s="295"/>
      <c r="L767" s="295"/>
      <c r="M767" s="293">
        <f t="shared" si="36"/>
        <v>0</v>
      </c>
      <c r="N767" s="293">
        <f>IFERROR(I767*'Monthly cashflow'!$C$29*1.23,)</f>
        <v>0</v>
      </c>
      <c r="O767" s="293">
        <f>IFERROR(I767*'Monthly cashflow'!$C$30*1.23,)</f>
        <v>0</v>
      </c>
      <c r="P767" s="293">
        <f t="shared" si="37"/>
        <v>0</v>
      </c>
      <c r="Q767" s="294" t="str">
        <f>'Unit Sales'!R775</f>
        <v/>
      </c>
      <c r="R767" s="294">
        <f>'Unit Sales'!N775</f>
        <v>0</v>
      </c>
    </row>
    <row r="768" spans="1:18" x14ac:dyDescent="0.3">
      <c r="A768" s="336" t="s">
        <v>1567</v>
      </c>
      <c r="B768" s="9">
        <f t="shared" si="35"/>
        <v>0</v>
      </c>
      <c r="C768" s="337" t="str">
        <f>IF('Unit Sales'!B776&lt;&gt;"",'Unit Sales'!B776,A768)</f>
        <v>767</v>
      </c>
      <c r="D768" s="9" t="str">
        <f>IF('Unit Sales'!D776&lt;&gt;"",'Unit Sales'!D776,"")</f>
        <v/>
      </c>
      <c r="E768" s="9" t="str">
        <f>IF('Unit Sales'!J776&lt;&gt;"",'Unit Sales'!J776,"")</f>
        <v/>
      </c>
      <c r="F768" s="9" t="str">
        <f>IF('Unit Sales'!G776&lt;&gt;"",'Unit Sales'!G776,"")</f>
        <v/>
      </c>
      <c r="G768" s="9" t="str">
        <f>IF('Unit Sales'!H776&lt;&gt;"",'Unit Sales'!H776,"")</f>
        <v/>
      </c>
      <c r="H768" s="9" t="str">
        <f>IF('Unit Sales'!C776&lt;&gt;"",'Unit Sales'!C776,"")</f>
        <v/>
      </c>
      <c r="I768" s="293" t="str">
        <f>IF('Unit Sales'!M776&lt;&gt;"",'Unit Sales'!M776,"")</f>
        <v/>
      </c>
      <c r="J768" s="9" t="str">
        <f>IF('Unit Sales'!I776&lt;&gt;"",'Unit Sales'!I776,"")</f>
        <v/>
      </c>
      <c r="K768" s="295"/>
      <c r="L768" s="295"/>
      <c r="M768" s="293">
        <f t="shared" si="36"/>
        <v>0</v>
      </c>
      <c r="N768" s="293">
        <f>IFERROR(I768*'Monthly cashflow'!$C$29*1.23,)</f>
        <v>0</v>
      </c>
      <c r="O768" s="293">
        <f>IFERROR(I768*'Monthly cashflow'!$C$30*1.23,)</f>
        <v>0</v>
      </c>
      <c r="P768" s="293">
        <f t="shared" si="37"/>
        <v>0</v>
      </c>
      <c r="Q768" s="294" t="str">
        <f>'Unit Sales'!R776</f>
        <v/>
      </c>
      <c r="R768" s="294">
        <f>'Unit Sales'!N776</f>
        <v>0</v>
      </c>
    </row>
    <row r="769" spans="1:18" x14ac:dyDescent="0.3">
      <c r="A769" s="336" t="s">
        <v>1568</v>
      </c>
      <c r="B769" s="9">
        <f t="shared" si="35"/>
        <v>0</v>
      </c>
      <c r="C769" s="337" t="str">
        <f>IF('Unit Sales'!B777&lt;&gt;"",'Unit Sales'!B777,A769)</f>
        <v>768</v>
      </c>
      <c r="D769" s="9" t="str">
        <f>IF('Unit Sales'!D777&lt;&gt;"",'Unit Sales'!D777,"")</f>
        <v/>
      </c>
      <c r="E769" s="9" t="str">
        <f>IF('Unit Sales'!J777&lt;&gt;"",'Unit Sales'!J777,"")</f>
        <v/>
      </c>
      <c r="F769" s="9" t="str">
        <f>IF('Unit Sales'!G777&lt;&gt;"",'Unit Sales'!G777,"")</f>
        <v/>
      </c>
      <c r="G769" s="9" t="str">
        <f>IF('Unit Sales'!H777&lt;&gt;"",'Unit Sales'!H777,"")</f>
        <v/>
      </c>
      <c r="H769" s="9" t="str">
        <f>IF('Unit Sales'!C777&lt;&gt;"",'Unit Sales'!C777,"")</f>
        <v/>
      </c>
      <c r="I769" s="293" t="str">
        <f>IF('Unit Sales'!M777&lt;&gt;"",'Unit Sales'!M777,"")</f>
        <v/>
      </c>
      <c r="J769" s="9" t="str">
        <f>IF('Unit Sales'!I777&lt;&gt;"",'Unit Sales'!I777,"")</f>
        <v/>
      </c>
      <c r="K769" s="295"/>
      <c r="L769" s="295"/>
      <c r="M769" s="293">
        <f t="shared" si="36"/>
        <v>0</v>
      </c>
      <c r="N769" s="293">
        <f>IFERROR(I769*'Monthly cashflow'!$C$29*1.23,)</f>
        <v>0</v>
      </c>
      <c r="O769" s="293">
        <f>IFERROR(I769*'Monthly cashflow'!$C$30*1.23,)</f>
        <v>0</v>
      </c>
      <c r="P769" s="293">
        <f t="shared" si="37"/>
        <v>0</v>
      </c>
      <c r="Q769" s="294" t="str">
        <f>'Unit Sales'!R777</f>
        <v/>
      </c>
      <c r="R769" s="294">
        <f>'Unit Sales'!N777</f>
        <v>0</v>
      </c>
    </row>
    <row r="770" spans="1:18" x14ac:dyDescent="0.3">
      <c r="A770" s="336" t="s">
        <v>1569</v>
      </c>
      <c r="B770" s="9">
        <f t="shared" si="35"/>
        <v>0</v>
      </c>
      <c r="C770" s="337" t="str">
        <f>IF('Unit Sales'!B778&lt;&gt;"",'Unit Sales'!B778,A770)</f>
        <v>769</v>
      </c>
      <c r="D770" s="9" t="str">
        <f>IF('Unit Sales'!D778&lt;&gt;"",'Unit Sales'!D778,"")</f>
        <v/>
      </c>
      <c r="E770" s="9" t="str">
        <f>IF('Unit Sales'!J778&lt;&gt;"",'Unit Sales'!J778,"")</f>
        <v/>
      </c>
      <c r="F770" s="9" t="str">
        <f>IF('Unit Sales'!G778&lt;&gt;"",'Unit Sales'!G778,"")</f>
        <v/>
      </c>
      <c r="G770" s="9" t="str">
        <f>IF('Unit Sales'!H778&lt;&gt;"",'Unit Sales'!H778,"")</f>
        <v/>
      </c>
      <c r="H770" s="9" t="str">
        <f>IF('Unit Sales'!C778&lt;&gt;"",'Unit Sales'!C778,"")</f>
        <v/>
      </c>
      <c r="I770" s="293" t="str">
        <f>IF('Unit Sales'!M778&lt;&gt;"",'Unit Sales'!M778,"")</f>
        <v/>
      </c>
      <c r="J770" s="9" t="str">
        <f>IF('Unit Sales'!I778&lt;&gt;"",'Unit Sales'!I778,"")</f>
        <v/>
      </c>
      <c r="K770" s="295"/>
      <c r="L770" s="295"/>
      <c r="M770" s="293">
        <f t="shared" si="36"/>
        <v>0</v>
      </c>
      <c r="N770" s="293">
        <f>IFERROR(I770*'Monthly cashflow'!$C$29*1.23,)</f>
        <v>0</v>
      </c>
      <c r="O770" s="293">
        <f>IFERROR(I770*'Monthly cashflow'!$C$30*1.23,)</f>
        <v>0</v>
      </c>
      <c r="P770" s="293">
        <f t="shared" si="37"/>
        <v>0</v>
      </c>
      <c r="Q770" s="294" t="str">
        <f>'Unit Sales'!R778</f>
        <v/>
      </c>
      <c r="R770" s="294">
        <f>'Unit Sales'!N778</f>
        <v>0</v>
      </c>
    </row>
    <row r="771" spans="1:18" x14ac:dyDescent="0.3">
      <c r="A771" s="336" t="s">
        <v>1570</v>
      </c>
      <c r="B771" s="9">
        <f t="shared" si="35"/>
        <v>0</v>
      </c>
      <c r="C771" s="337" t="str">
        <f>IF('Unit Sales'!B779&lt;&gt;"",'Unit Sales'!B779,A771)</f>
        <v>770</v>
      </c>
      <c r="D771" s="9" t="str">
        <f>IF('Unit Sales'!D779&lt;&gt;"",'Unit Sales'!D779,"")</f>
        <v/>
      </c>
      <c r="E771" s="9" t="str">
        <f>IF('Unit Sales'!J779&lt;&gt;"",'Unit Sales'!J779,"")</f>
        <v/>
      </c>
      <c r="F771" s="9" t="str">
        <f>IF('Unit Sales'!G779&lt;&gt;"",'Unit Sales'!G779,"")</f>
        <v/>
      </c>
      <c r="G771" s="9" t="str">
        <f>IF('Unit Sales'!H779&lt;&gt;"",'Unit Sales'!H779,"")</f>
        <v/>
      </c>
      <c r="H771" s="9" t="str">
        <f>IF('Unit Sales'!C779&lt;&gt;"",'Unit Sales'!C779,"")</f>
        <v/>
      </c>
      <c r="I771" s="293" t="str">
        <f>IF('Unit Sales'!M779&lt;&gt;"",'Unit Sales'!M779,"")</f>
        <v/>
      </c>
      <c r="J771" s="9" t="str">
        <f>IF('Unit Sales'!I779&lt;&gt;"",'Unit Sales'!I779,"")</f>
        <v/>
      </c>
      <c r="K771" s="295"/>
      <c r="L771" s="295"/>
      <c r="M771" s="293">
        <f t="shared" si="36"/>
        <v>0</v>
      </c>
      <c r="N771" s="293">
        <f>IFERROR(I771*'Monthly cashflow'!$C$29*1.23,)</f>
        <v>0</v>
      </c>
      <c r="O771" s="293">
        <f>IFERROR(I771*'Monthly cashflow'!$C$30*1.23,)</f>
        <v>0</v>
      </c>
      <c r="P771" s="293">
        <f t="shared" si="37"/>
        <v>0</v>
      </c>
      <c r="Q771" s="294" t="str">
        <f>'Unit Sales'!R779</f>
        <v/>
      </c>
      <c r="R771" s="294">
        <f>'Unit Sales'!N779</f>
        <v>0</v>
      </c>
    </row>
    <row r="772" spans="1:18" x14ac:dyDescent="0.3">
      <c r="A772" s="336" t="s">
        <v>1571</v>
      </c>
      <c r="B772" s="9">
        <f t="shared" ref="B772:B835" si="38">$B$2</f>
        <v>0</v>
      </c>
      <c r="C772" s="337" t="str">
        <f>IF('Unit Sales'!B780&lt;&gt;"",'Unit Sales'!B780,A772)</f>
        <v>771</v>
      </c>
      <c r="D772" s="9" t="str">
        <f>IF('Unit Sales'!D780&lt;&gt;"",'Unit Sales'!D780,"")</f>
        <v/>
      </c>
      <c r="E772" s="9" t="str">
        <f>IF('Unit Sales'!J780&lt;&gt;"",'Unit Sales'!J780,"")</f>
        <v/>
      </c>
      <c r="F772" s="9" t="str">
        <f>IF('Unit Sales'!G780&lt;&gt;"",'Unit Sales'!G780,"")</f>
        <v/>
      </c>
      <c r="G772" s="9" t="str">
        <f>IF('Unit Sales'!H780&lt;&gt;"",'Unit Sales'!H780,"")</f>
        <v/>
      </c>
      <c r="H772" s="9" t="str">
        <f>IF('Unit Sales'!C780&lt;&gt;"",'Unit Sales'!C780,"")</f>
        <v/>
      </c>
      <c r="I772" s="293" t="str">
        <f>IF('Unit Sales'!M780&lt;&gt;"",'Unit Sales'!M780,"")</f>
        <v/>
      </c>
      <c r="J772" s="9" t="str">
        <f>IF('Unit Sales'!I780&lt;&gt;"",'Unit Sales'!I780,"")</f>
        <v/>
      </c>
      <c r="K772" s="295"/>
      <c r="L772" s="295"/>
      <c r="M772" s="293">
        <f t="shared" si="36"/>
        <v>0</v>
      </c>
      <c r="N772" s="293">
        <f>IFERROR(I772*'Monthly cashflow'!$C$29*1.23,)</f>
        <v>0</v>
      </c>
      <c r="O772" s="293">
        <f>IFERROR(I772*'Monthly cashflow'!$C$30*1.23,)</f>
        <v>0</v>
      </c>
      <c r="P772" s="293">
        <f t="shared" si="37"/>
        <v>0</v>
      </c>
      <c r="Q772" s="294" t="str">
        <f>'Unit Sales'!R780</f>
        <v/>
      </c>
      <c r="R772" s="294">
        <f>'Unit Sales'!N780</f>
        <v>0</v>
      </c>
    </row>
    <row r="773" spans="1:18" x14ac:dyDescent="0.3">
      <c r="A773" s="336" t="s">
        <v>1572</v>
      </c>
      <c r="B773" s="9">
        <f t="shared" si="38"/>
        <v>0</v>
      </c>
      <c r="C773" s="337" t="str">
        <f>IF('Unit Sales'!B781&lt;&gt;"",'Unit Sales'!B781,A773)</f>
        <v>772</v>
      </c>
      <c r="D773" s="9" t="str">
        <f>IF('Unit Sales'!D781&lt;&gt;"",'Unit Sales'!D781,"")</f>
        <v/>
      </c>
      <c r="E773" s="9" t="str">
        <f>IF('Unit Sales'!J781&lt;&gt;"",'Unit Sales'!J781,"")</f>
        <v/>
      </c>
      <c r="F773" s="9" t="str">
        <f>IF('Unit Sales'!G781&lt;&gt;"",'Unit Sales'!G781,"")</f>
        <v/>
      </c>
      <c r="G773" s="9" t="str">
        <f>IF('Unit Sales'!H781&lt;&gt;"",'Unit Sales'!H781,"")</f>
        <v/>
      </c>
      <c r="H773" s="9" t="str">
        <f>IF('Unit Sales'!C781&lt;&gt;"",'Unit Sales'!C781,"")</f>
        <v/>
      </c>
      <c r="I773" s="293" t="str">
        <f>IF('Unit Sales'!M781&lt;&gt;"",'Unit Sales'!M781,"")</f>
        <v/>
      </c>
      <c r="J773" s="9" t="str">
        <f>IF('Unit Sales'!I781&lt;&gt;"",'Unit Sales'!I781,"")</f>
        <v/>
      </c>
      <c r="K773" s="295"/>
      <c r="L773" s="295"/>
      <c r="M773" s="293">
        <f t="shared" si="36"/>
        <v>0</v>
      </c>
      <c r="N773" s="293">
        <f>IFERROR(I773*'Monthly cashflow'!$C$29*1.23,)</f>
        <v>0</v>
      </c>
      <c r="O773" s="293">
        <f>IFERROR(I773*'Monthly cashflow'!$C$30*1.23,)</f>
        <v>0</v>
      </c>
      <c r="P773" s="293">
        <f t="shared" si="37"/>
        <v>0</v>
      </c>
      <c r="Q773" s="294" t="str">
        <f>'Unit Sales'!R781</f>
        <v/>
      </c>
      <c r="R773" s="294">
        <f>'Unit Sales'!N781</f>
        <v>0</v>
      </c>
    </row>
    <row r="774" spans="1:18" x14ac:dyDescent="0.3">
      <c r="A774" s="336" t="s">
        <v>1573</v>
      </c>
      <c r="B774" s="9">
        <f t="shared" si="38"/>
        <v>0</v>
      </c>
      <c r="C774" s="337" t="str">
        <f>IF('Unit Sales'!B782&lt;&gt;"",'Unit Sales'!B782,A774)</f>
        <v>773</v>
      </c>
      <c r="D774" s="9" t="str">
        <f>IF('Unit Sales'!D782&lt;&gt;"",'Unit Sales'!D782,"")</f>
        <v/>
      </c>
      <c r="E774" s="9" t="str">
        <f>IF('Unit Sales'!J782&lt;&gt;"",'Unit Sales'!J782,"")</f>
        <v/>
      </c>
      <c r="F774" s="9" t="str">
        <f>IF('Unit Sales'!G782&lt;&gt;"",'Unit Sales'!G782,"")</f>
        <v/>
      </c>
      <c r="G774" s="9" t="str">
        <f>IF('Unit Sales'!H782&lt;&gt;"",'Unit Sales'!H782,"")</f>
        <v/>
      </c>
      <c r="H774" s="9" t="str">
        <f>IF('Unit Sales'!C782&lt;&gt;"",'Unit Sales'!C782,"")</f>
        <v/>
      </c>
      <c r="I774" s="293" t="str">
        <f>IF('Unit Sales'!M782&lt;&gt;"",'Unit Sales'!M782,"")</f>
        <v/>
      </c>
      <c r="J774" s="9" t="str">
        <f>IF('Unit Sales'!I782&lt;&gt;"",'Unit Sales'!I782,"")</f>
        <v/>
      </c>
      <c r="K774" s="295"/>
      <c r="L774" s="295"/>
      <c r="M774" s="293">
        <f t="shared" si="36"/>
        <v>0</v>
      </c>
      <c r="N774" s="293">
        <f>IFERROR(I774*'Monthly cashflow'!$C$29*1.23,)</f>
        <v>0</v>
      </c>
      <c r="O774" s="293">
        <f>IFERROR(I774*'Monthly cashflow'!$C$30*1.23,)</f>
        <v>0</v>
      </c>
      <c r="P774" s="293">
        <f t="shared" si="37"/>
        <v>0</v>
      </c>
      <c r="Q774" s="294" t="str">
        <f>'Unit Sales'!R782</f>
        <v/>
      </c>
      <c r="R774" s="294">
        <f>'Unit Sales'!N782</f>
        <v>0</v>
      </c>
    </row>
    <row r="775" spans="1:18" x14ac:dyDescent="0.3">
      <c r="A775" s="336" t="s">
        <v>1574</v>
      </c>
      <c r="B775" s="9">
        <f t="shared" si="38"/>
        <v>0</v>
      </c>
      <c r="C775" s="337" t="str">
        <f>IF('Unit Sales'!B783&lt;&gt;"",'Unit Sales'!B783,A775)</f>
        <v>774</v>
      </c>
      <c r="D775" s="9" t="str">
        <f>IF('Unit Sales'!D783&lt;&gt;"",'Unit Sales'!D783,"")</f>
        <v/>
      </c>
      <c r="E775" s="9" t="str">
        <f>IF('Unit Sales'!J783&lt;&gt;"",'Unit Sales'!J783,"")</f>
        <v/>
      </c>
      <c r="F775" s="9" t="str">
        <f>IF('Unit Sales'!G783&lt;&gt;"",'Unit Sales'!G783,"")</f>
        <v/>
      </c>
      <c r="G775" s="9" t="str">
        <f>IF('Unit Sales'!H783&lt;&gt;"",'Unit Sales'!H783,"")</f>
        <v/>
      </c>
      <c r="H775" s="9" t="str">
        <f>IF('Unit Sales'!C783&lt;&gt;"",'Unit Sales'!C783,"")</f>
        <v/>
      </c>
      <c r="I775" s="293" t="str">
        <f>IF('Unit Sales'!M783&lt;&gt;"",'Unit Sales'!M783,"")</f>
        <v/>
      </c>
      <c r="J775" s="9" t="str">
        <f>IF('Unit Sales'!I783&lt;&gt;"",'Unit Sales'!I783,"")</f>
        <v/>
      </c>
      <c r="K775" s="295"/>
      <c r="L775" s="295"/>
      <c r="M775" s="293">
        <f t="shared" si="36"/>
        <v>0</v>
      </c>
      <c r="N775" s="293">
        <f>IFERROR(I775*'Monthly cashflow'!$C$29*1.23,)</f>
        <v>0</v>
      </c>
      <c r="O775" s="293">
        <f>IFERROR(I775*'Monthly cashflow'!$C$30*1.23,)</f>
        <v>0</v>
      </c>
      <c r="P775" s="293">
        <f t="shared" si="37"/>
        <v>0</v>
      </c>
      <c r="Q775" s="294" t="str">
        <f>'Unit Sales'!R783</f>
        <v/>
      </c>
      <c r="R775" s="294">
        <f>'Unit Sales'!N783</f>
        <v>0</v>
      </c>
    </row>
    <row r="776" spans="1:18" x14ac:dyDescent="0.3">
      <c r="A776" s="336" t="s">
        <v>1575</v>
      </c>
      <c r="B776" s="9">
        <f t="shared" si="38"/>
        <v>0</v>
      </c>
      <c r="C776" s="337" t="str">
        <f>IF('Unit Sales'!B784&lt;&gt;"",'Unit Sales'!B784,A776)</f>
        <v>775</v>
      </c>
      <c r="D776" s="9" t="str">
        <f>IF('Unit Sales'!D784&lt;&gt;"",'Unit Sales'!D784,"")</f>
        <v/>
      </c>
      <c r="E776" s="9" t="str">
        <f>IF('Unit Sales'!J784&lt;&gt;"",'Unit Sales'!J784,"")</f>
        <v/>
      </c>
      <c r="F776" s="9" t="str">
        <f>IF('Unit Sales'!G784&lt;&gt;"",'Unit Sales'!G784,"")</f>
        <v/>
      </c>
      <c r="G776" s="9" t="str">
        <f>IF('Unit Sales'!H784&lt;&gt;"",'Unit Sales'!H784,"")</f>
        <v/>
      </c>
      <c r="H776" s="9" t="str">
        <f>IF('Unit Sales'!C784&lt;&gt;"",'Unit Sales'!C784,"")</f>
        <v/>
      </c>
      <c r="I776" s="293" t="str">
        <f>IF('Unit Sales'!M784&lt;&gt;"",'Unit Sales'!M784,"")</f>
        <v/>
      </c>
      <c r="J776" s="9" t="str">
        <f>IF('Unit Sales'!I784&lt;&gt;"",'Unit Sales'!I784,"")</f>
        <v/>
      </c>
      <c r="K776" s="295"/>
      <c r="L776" s="295"/>
      <c r="M776" s="293">
        <f t="shared" si="36"/>
        <v>0</v>
      </c>
      <c r="N776" s="293">
        <f>IFERROR(I776*'Monthly cashflow'!$C$29*1.23,)</f>
        <v>0</v>
      </c>
      <c r="O776" s="293">
        <f>IFERROR(I776*'Monthly cashflow'!$C$30*1.23,)</f>
        <v>0</v>
      </c>
      <c r="P776" s="293">
        <f t="shared" si="37"/>
        <v>0</v>
      </c>
      <c r="Q776" s="294" t="str">
        <f>'Unit Sales'!R784</f>
        <v/>
      </c>
      <c r="R776" s="294">
        <f>'Unit Sales'!N784</f>
        <v>0</v>
      </c>
    </row>
    <row r="777" spans="1:18" x14ac:dyDescent="0.3">
      <c r="A777" s="336" t="s">
        <v>1576</v>
      </c>
      <c r="B777" s="9">
        <f t="shared" si="38"/>
        <v>0</v>
      </c>
      <c r="C777" s="337" t="str">
        <f>IF('Unit Sales'!B785&lt;&gt;"",'Unit Sales'!B785,A777)</f>
        <v>776</v>
      </c>
      <c r="D777" s="9" t="str">
        <f>IF('Unit Sales'!D785&lt;&gt;"",'Unit Sales'!D785,"")</f>
        <v/>
      </c>
      <c r="E777" s="9" t="str">
        <f>IF('Unit Sales'!J785&lt;&gt;"",'Unit Sales'!J785,"")</f>
        <v/>
      </c>
      <c r="F777" s="9" t="str">
        <f>IF('Unit Sales'!G785&lt;&gt;"",'Unit Sales'!G785,"")</f>
        <v/>
      </c>
      <c r="G777" s="9" t="str">
        <f>IF('Unit Sales'!H785&lt;&gt;"",'Unit Sales'!H785,"")</f>
        <v/>
      </c>
      <c r="H777" s="9" t="str">
        <f>IF('Unit Sales'!C785&lt;&gt;"",'Unit Sales'!C785,"")</f>
        <v/>
      </c>
      <c r="I777" s="293" t="str">
        <f>IF('Unit Sales'!M785&lt;&gt;"",'Unit Sales'!M785,"")</f>
        <v/>
      </c>
      <c r="J777" s="9" t="str">
        <f>IF('Unit Sales'!I785&lt;&gt;"",'Unit Sales'!I785,"")</f>
        <v/>
      </c>
      <c r="K777" s="295"/>
      <c r="L777" s="295"/>
      <c r="M777" s="293">
        <f t="shared" si="36"/>
        <v>0</v>
      </c>
      <c r="N777" s="293">
        <f>IFERROR(I777*'Monthly cashflow'!$C$29*1.23,)</f>
        <v>0</v>
      </c>
      <c r="O777" s="293">
        <f>IFERROR(I777*'Monthly cashflow'!$C$30*1.23,)</f>
        <v>0</v>
      </c>
      <c r="P777" s="293">
        <f t="shared" si="37"/>
        <v>0</v>
      </c>
      <c r="Q777" s="294" t="str">
        <f>'Unit Sales'!R785</f>
        <v/>
      </c>
      <c r="R777" s="294">
        <f>'Unit Sales'!N785</f>
        <v>0</v>
      </c>
    </row>
    <row r="778" spans="1:18" x14ac:dyDescent="0.3">
      <c r="A778" s="336" t="s">
        <v>1577</v>
      </c>
      <c r="B778" s="9">
        <f t="shared" si="38"/>
        <v>0</v>
      </c>
      <c r="C778" s="337" t="str">
        <f>IF('Unit Sales'!B786&lt;&gt;"",'Unit Sales'!B786,A778)</f>
        <v>777</v>
      </c>
      <c r="D778" s="9" t="str">
        <f>IF('Unit Sales'!D786&lt;&gt;"",'Unit Sales'!D786,"")</f>
        <v/>
      </c>
      <c r="E778" s="9" t="str">
        <f>IF('Unit Sales'!J786&lt;&gt;"",'Unit Sales'!J786,"")</f>
        <v/>
      </c>
      <c r="F778" s="9" t="str">
        <f>IF('Unit Sales'!G786&lt;&gt;"",'Unit Sales'!G786,"")</f>
        <v/>
      </c>
      <c r="G778" s="9" t="str">
        <f>IF('Unit Sales'!H786&lt;&gt;"",'Unit Sales'!H786,"")</f>
        <v/>
      </c>
      <c r="H778" s="9" t="str">
        <f>IF('Unit Sales'!C786&lt;&gt;"",'Unit Sales'!C786,"")</f>
        <v/>
      </c>
      <c r="I778" s="293" t="str">
        <f>IF('Unit Sales'!M786&lt;&gt;"",'Unit Sales'!M786,"")</f>
        <v/>
      </c>
      <c r="J778" s="9" t="str">
        <f>IF('Unit Sales'!I786&lt;&gt;"",'Unit Sales'!I786,"")</f>
        <v/>
      </c>
      <c r="K778" s="295"/>
      <c r="L778" s="295"/>
      <c r="M778" s="293">
        <f t="shared" si="36"/>
        <v>0</v>
      </c>
      <c r="N778" s="293">
        <f>IFERROR(I778*'Monthly cashflow'!$C$29*1.23,)</f>
        <v>0</v>
      </c>
      <c r="O778" s="293">
        <f>IFERROR(I778*'Monthly cashflow'!$C$30*1.23,)</f>
        <v>0</v>
      </c>
      <c r="P778" s="293">
        <f t="shared" si="37"/>
        <v>0</v>
      </c>
      <c r="Q778" s="294" t="str">
        <f>'Unit Sales'!R786</f>
        <v/>
      </c>
      <c r="R778" s="294">
        <f>'Unit Sales'!N786</f>
        <v>0</v>
      </c>
    </row>
    <row r="779" spans="1:18" x14ac:dyDescent="0.3">
      <c r="A779" s="336" t="s">
        <v>1578</v>
      </c>
      <c r="B779" s="9">
        <f t="shared" si="38"/>
        <v>0</v>
      </c>
      <c r="C779" s="337" t="str">
        <f>IF('Unit Sales'!B787&lt;&gt;"",'Unit Sales'!B787,A779)</f>
        <v>778</v>
      </c>
      <c r="D779" s="9" t="str">
        <f>IF('Unit Sales'!D787&lt;&gt;"",'Unit Sales'!D787,"")</f>
        <v/>
      </c>
      <c r="E779" s="9" t="str">
        <f>IF('Unit Sales'!J787&lt;&gt;"",'Unit Sales'!J787,"")</f>
        <v/>
      </c>
      <c r="F779" s="9" t="str">
        <f>IF('Unit Sales'!G787&lt;&gt;"",'Unit Sales'!G787,"")</f>
        <v/>
      </c>
      <c r="G779" s="9" t="str">
        <f>IF('Unit Sales'!H787&lt;&gt;"",'Unit Sales'!H787,"")</f>
        <v/>
      </c>
      <c r="H779" s="9" t="str">
        <f>IF('Unit Sales'!C787&lt;&gt;"",'Unit Sales'!C787,"")</f>
        <v/>
      </c>
      <c r="I779" s="293" t="str">
        <f>IF('Unit Sales'!M787&lt;&gt;"",'Unit Sales'!M787,"")</f>
        <v/>
      </c>
      <c r="J779" s="9" t="str">
        <f>IF('Unit Sales'!I787&lt;&gt;"",'Unit Sales'!I787,"")</f>
        <v/>
      </c>
      <c r="K779" s="295"/>
      <c r="L779" s="295"/>
      <c r="M779" s="293">
        <f t="shared" si="36"/>
        <v>0</v>
      </c>
      <c r="N779" s="293">
        <f>IFERROR(I779*'Monthly cashflow'!$C$29*1.23,)</f>
        <v>0</v>
      </c>
      <c r="O779" s="293">
        <f>IFERROR(I779*'Monthly cashflow'!$C$30*1.23,)</f>
        <v>0</v>
      </c>
      <c r="P779" s="293">
        <f t="shared" si="37"/>
        <v>0</v>
      </c>
      <c r="Q779" s="294" t="str">
        <f>'Unit Sales'!R787</f>
        <v/>
      </c>
      <c r="R779" s="294">
        <f>'Unit Sales'!N787</f>
        <v>0</v>
      </c>
    </row>
    <row r="780" spans="1:18" x14ac:dyDescent="0.3">
      <c r="A780" s="336" t="s">
        <v>1579</v>
      </c>
      <c r="B780" s="9">
        <f t="shared" si="38"/>
        <v>0</v>
      </c>
      <c r="C780" s="337" t="str">
        <f>IF('Unit Sales'!B788&lt;&gt;"",'Unit Sales'!B788,A780)</f>
        <v>779</v>
      </c>
      <c r="D780" s="9" t="str">
        <f>IF('Unit Sales'!D788&lt;&gt;"",'Unit Sales'!D788,"")</f>
        <v/>
      </c>
      <c r="E780" s="9" t="str">
        <f>IF('Unit Sales'!J788&lt;&gt;"",'Unit Sales'!J788,"")</f>
        <v/>
      </c>
      <c r="F780" s="9" t="str">
        <f>IF('Unit Sales'!G788&lt;&gt;"",'Unit Sales'!G788,"")</f>
        <v/>
      </c>
      <c r="G780" s="9" t="str">
        <f>IF('Unit Sales'!H788&lt;&gt;"",'Unit Sales'!H788,"")</f>
        <v/>
      </c>
      <c r="H780" s="9" t="str">
        <f>IF('Unit Sales'!C788&lt;&gt;"",'Unit Sales'!C788,"")</f>
        <v/>
      </c>
      <c r="I780" s="293" t="str">
        <f>IF('Unit Sales'!M788&lt;&gt;"",'Unit Sales'!M788,"")</f>
        <v/>
      </c>
      <c r="J780" s="9" t="str">
        <f>IF('Unit Sales'!I788&lt;&gt;"",'Unit Sales'!I788,"")</f>
        <v/>
      </c>
      <c r="K780" s="295"/>
      <c r="L780" s="295"/>
      <c r="M780" s="293">
        <f t="shared" si="36"/>
        <v>0</v>
      </c>
      <c r="N780" s="293">
        <f>IFERROR(I780*'Monthly cashflow'!$C$29*1.23,)</f>
        <v>0</v>
      </c>
      <c r="O780" s="293">
        <f>IFERROR(I780*'Monthly cashflow'!$C$30*1.23,)</f>
        <v>0</v>
      </c>
      <c r="P780" s="293">
        <f t="shared" si="37"/>
        <v>0</v>
      </c>
      <c r="Q780" s="294" t="str">
        <f>'Unit Sales'!R788</f>
        <v/>
      </c>
      <c r="R780" s="294">
        <f>'Unit Sales'!N788</f>
        <v>0</v>
      </c>
    </row>
    <row r="781" spans="1:18" x14ac:dyDescent="0.3">
      <c r="A781" s="336" t="s">
        <v>1580</v>
      </c>
      <c r="B781" s="9">
        <f t="shared" si="38"/>
        <v>0</v>
      </c>
      <c r="C781" s="337" t="str">
        <f>IF('Unit Sales'!B789&lt;&gt;"",'Unit Sales'!B789,A781)</f>
        <v>780</v>
      </c>
      <c r="D781" s="9" t="str">
        <f>IF('Unit Sales'!D789&lt;&gt;"",'Unit Sales'!D789,"")</f>
        <v/>
      </c>
      <c r="E781" s="9" t="str">
        <f>IF('Unit Sales'!J789&lt;&gt;"",'Unit Sales'!J789,"")</f>
        <v/>
      </c>
      <c r="F781" s="9" t="str">
        <f>IF('Unit Sales'!G789&lt;&gt;"",'Unit Sales'!G789,"")</f>
        <v/>
      </c>
      <c r="G781" s="9" t="str">
        <f>IF('Unit Sales'!H789&lt;&gt;"",'Unit Sales'!H789,"")</f>
        <v/>
      </c>
      <c r="H781" s="9" t="str">
        <f>IF('Unit Sales'!C789&lt;&gt;"",'Unit Sales'!C789,"")</f>
        <v/>
      </c>
      <c r="I781" s="293" t="str">
        <f>IF('Unit Sales'!M789&lt;&gt;"",'Unit Sales'!M789,"")</f>
        <v/>
      </c>
      <c r="J781" s="9" t="str">
        <f>IF('Unit Sales'!I789&lt;&gt;"",'Unit Sales'!I789,"")</f>
        <v/>
      </c>
      <c r="K781" s="295"/>
      <c r="L781" s="295"/>
      <c r="M781" s="293">
        <f t="shared" si="36"/>
        <v>0</v>
      </c>
      <c r="N781" s="293">
        <f>IFERROR(I781*'Monthly cashflow'!$C$29*1.23,)</f>
        <v>0</v>
      </c>
      <c r="O781" s="293">
        <f>IFERROR(I781*'Monthly cashflow'!$C$30*1.23,)</f>
        <v>0</v>
      </c>
      <c r="P781" s="293">
        <f t="shared" si="37"/>
        <v>0</v>
      </c>
      <c r="Q781" s="294" t="str">
        <f>'Unit Sales'!R789</f>
        <v/>
      </c>
      <c r="R781" s="294">
        <f>'Unit Sales'!N789</f>
        <v>0</v>
      </c>
    </row>
    <row r="782" spans="1:18" x14ac:dyDescent="0.3">
      <c r="A782" s="336" t="s">
        <v>1581</v>
      </c>
      <c r="B782" s="9">
        <f t="shared" si="38"/>
        <v>0</v>
      </c>
      <c r="C782" s="337" t="str">
        <f>IF('Unit Sales'!B790&lt;&gt;"",'Unit Sales'!B790,A782)</f>
        <v>781</v>
      </c>
      <c r="D782" s="9" t="str">
        <f>IF('Unit Sales'!D790&lt;&gt;"",'Unit Sales'!D790,"")</f>
        <v/>
      </c>
      <c r="E782" s="9" t="str">
        <f>IF('Unit Sales'!J790&lt;&gt;"",'Unit Sales'!J790,"")</f>
        <v/>
      </c>
      <c r="F782" s="9" t="str">
        <f>IF('Unit Sales'!G790&lt;&gt;"",'Unit Sales'!G790,"")</f>
        <v/>
      </c>
      <c r="G782" s="9" t="str">
        <f>IF('Unit Sales'!H790&lt;&gt;"",'Unit Sales'!H790,"")</f>
        <v/>
      </c>
      <c r="H782" s="9" t="str">
        <f>IF('Unit Sales'!C790&lt;&gt;"",'Unit Sales'!C790,"")</f>
        <v/>
      </c>
      <c r="I782" s="293" t="str">
        <f>IF('Unit Sales'!M790&lt;&gt;"",'Unit Sales'!M790,"")</f>
        <v/>
      </c>
      <c r="J782" s="9" t="str">
        <f>IF('Unit Sales'!I790&lt;&gt;"",'Unit Sales'!I790,"")</f>
        <v/>
      </c>
      <c r="K782" s="295"/>
      <c r="L782" s="295"/>
      <c r="M782" s="293">
        <f t="shared" si="36"/>
        <v>0</v>
      </c>
      <c r="N782" s="293">
        <f>IFERROR(I782*'Monthly cashflow'!$C$29*1.23,)</f>
        <v>0</v>
      </c>
      <c r="O782" s="293">
        <f>IFERROR(I782*'Monthly cashflow'!$C$30*1.23,)</f>
        <v>0</v>
      </c>
      <c r="P782" s="293">
        <f t="shared" si="37"/>
        <v>0</v>
      </c>
      <c r="Q782" s="294" t="str">
        <f>'Unit Sales'!R790</f>
        <v/>
      </c>
      <c r="R782" s="294">
        <f>'Unit Sales'!N790</f>
        <v>0</v>
      </c>
    </row>
    <row r="783" spans="1:18" x14ac:dyDescent="0.3">
      <c r="A783" s="336" t="s">
        <v>1582</v>
      </c>
      <c r="B783" s="9">
        <f t="shared" si="38"/>
        <v>0</v>
      </c>
      <c r="C783" s="337" t="str">
        <f>IF('Unit Sales'!B791&lt;&gt;"",'Unit Sales'!B791,A783)</f>
        <v>782</v>
      </c>
      <c r="D783" s="9" t="str">
        <f>IF('Unit Sales'!D791&lt;&gt;"",'Unit Sales'!D791,"")</f>
        <v/>
      </c>
      <c r="E783" s="9" t="str">
        <f>IF('Unit Sales'!J791&lt;&gt;"",'Unit Sales'!J791,"")</f>
        <v/>
      </c>
      <c r="F783" s="9" t="str">
        <f>IF('Unit Sales'!G791&lt;&gt;"",'Unit Sales'!G791,"")</f>
        <v/>
      </c>
      <c r="G783" s="9" t="str">
        <f>IF('Unit Sales'!H791&lt;&gt;"",'Unit Sales'!H791,"")</f>
        <v/>
      </c>
      <c r="H783" s="9" t="str">
        <f>IF('Unit Sales'!C791&lt;&gt;"",'Unit Sales'!C791,"")</f>
        <v/>
      </c>
      <c r="I783" s="293" t="str">
        <f>IF('Unit Sales'!M791&lt;&gt;"",'Unit Sales'!M791,"")</f>
        <v/>
      </c>
      <c r="J783" s="9" t="str">
        <f>IF('Unit Sales'!I791&lt;&gt;"",'Unit Sales'!I791,"")</f>
        <v/>
      </c>
      <c r="K783" s="295"/>
      <c r="L783" s="295"/>
      <c r="M783" s="293">
        <f t="shared" si="36"/>
        <v>0</v>
      </c>
      <c r="N783" s="293">
        <f>IFERROR(I783*'Monthly cashflow'!$C$29*1.23,)</f>
        <v>0</v>
      </c>
      <c r="O783" s="293">
        <f>IFERROR(I783*'Monthly cashflow'!$C$30*1.23,)</f>
        <v>0</v>
      </c>
      <c r="P783" s="293">
        <f t="shared" si="37"/>
        <v>0</v>
      </c>
      <c r="Q783" s="294" t="str">
        <f>'Unit Sales'!R791</f>
        <v/>
      </c>
      <c r="R783" s="294">
        <f>'Unit Sales'!N791</f>
        <v>0</v>
      </c>
    </row>
    <row r="784" spans="1:18" x14ac:dyDescent="0.3">
      <c r="A784" s="336" t="s">
        <v>1583</v>
      </c>
      <c r="B784" s="9">
        <f t="shared" si="38"/>
        <v>0</v>
      </c>
      <c r="C784" s="337" t="str">
        <f>IF('Unit Sales'!B792&lt;&gt;"",'Unit Sales'!B792,A784)</f>
        <v>783</v>
      </c>
      <c r="D784" s="9" t="str">
        <f>IF('Unit Sales'!D792&lt;&gt;"",'Unit Sales'!D792,"")</f>
        <v/>
      </c>
      <c r="E784" s="9" t="str">
        <f>IF('Unit Sales'!J792&lt;&gt;"",'Unit Sales'!J792,"")</f>
        <v/>
      </c>
      <c r="F784" s="9" t="str">
        <f>IF('Unit Sales'!G792&lt;&gt;"",'Unit Sales'!G792,"")</f>
        <v/>
      </c>
      <c r="G784" s="9" t="str">
        <f>IF('Unit Sales'!H792&lt;&gt;"",'Unit Sales'!H792,"")</f>
        <v/>
      </c>
      <c r="H784" s="9" t="str">
        <f>IF('Unit Sales'!C792&lt;&gt;"",'Unit Sales'!C792,"")</f>
        <v/>
      </c>
      <c r="I784" s="293" t="str">
        <f>IF('Unit Sales'!M792&lt;&gt;"",'Unit Sales'!M792,"")</f>
        <v/>
      </c>
      <c r="J784" s="9" t="str">
        <f>IF('Unit Sales'!I792&lt;&gt;"",'Unit Sales'!I792,"")</f>
        <v/>
      </c>
      <c r="K784" s="295"/>
      <c r="L784" s="295"/>
      <c r="M784" s="293">
        <f t="shared" si="36"/>
        <v>0</v>
      </c>
      <c r="N784" s="293">
        <f>IFERROR(I784*'Monthly cashflow'!$C$29*1.23,)</f>
        <v>0</v>
      </c>
      <c r="O784" s="293">
        <f>IFERROR(I784*'Monthly cashflow'!$C$30*1.23,)</f>
        <v>0</v>
      </c>
      <c r="P784" s="293">
        <f t="shared" si="37"/>
        <v>0</v>
      </c>
      <c r="Q784" s="294" t="str">
        <f>'Unit Sales'!R792</f>
        <v/>
      </c>
      <c r="R784" s="294">
        <f>'Unit Sales'!N792</f>
        <v>0</v>
      </c>
    </row>
    <row r="785" spans="1:18" x14ac:dyDescent="0.3">
      <c r="A785" s="336" t="s">
        <v>1584</v>
      </c>
      <c r="B785" s="9">
        <f t="shared" si="38"/>
        <v>0</v>
      </c>
      <c r="C785" s="337" t="str">
        <f>IF('Unit Sales'!B793&lt;&gt;"",'Unit Sales'!B793,A785)</f>
        <v>784</v>
      </c>
      <c r="D785" s="9" t="str">
        <f>IF('Unit Sales'!D793&lt;&gt;"",'Unit Sales'!D793,"")</f>
        <v/>
      </c>
      <c r="E785" s="9" t="str">
        <f>IF('Unit Sales'!J793&lt;&gt;"",'Unit Sales'!J793,"")</f>
        <v/>
      </c>
      <c r="F785" s="9" t="str">
        <f>IF('Unit Sales'!G793&lt;&gt;"",'Unit Sales'!G793,"")</f>
        <v/>
      </c>
      <c r="G785" s="9" t="str">
        <f>IF('Unit Sales'!H793&lt;&gt;"",'Unit Sales'!H793,"")</f>
        <v/>
      </c>
      <c r="H785" s="9" t="str">
        <f>IF('Unit Sales'!C793&lt;&gt;"",'Unit Sales'!C793,"")</f>
        <v/>
      </c>
      <c r="I785" s="293" t="str">
        <f>IF('Unit Sales'!M793&lt;&gt;"",'Unit Sales'!M793,"")</f>
        <v/>
      </c>
      <c r="J785" s="9" t="str">
        <f>IF('Unit Sales'!I793&lt;&gt;"",'Unit Sales'!I793,"")</f>
        <v/>
      </c>
      <c r="K785" s="295"/>
      <c r="L785" s="295"/>
      <c r="M785" s="293">
        <f t="shared" si="36"/>
        <v>0</v>
      </c>
      <c r="N785" s="293">
        <f>IFERROR(I785*'Monthly cashflow'!$C$29*1.23,)</f>
        <v>0</v>
      </c>
      <c r="O785" s="293">
        <f>IFERROR(I785*'Monthly cashflow'!$C$30*1.23,)</f>
        <v>0</v>
      </c>
      <c r="P785" s="293">
        <f t="shared" si="37"/>
        <v>0</v>
      </c>
      <c r="Q785" s="294" t="str">
        <f>'Unit Sales'!R793</f>
        <v/>
      </c>
      <c r="R785" s="294">
        <f>'Unit Sales'!N793</f>
        <v>0</v>
      </c>
    </row>
    <row r="786" spans="1:18" x14ac:dyDescent="0.3">
      <c r="A786" s="336" t="s">
        <v>1585</v>
      </c>
      <c r="B786" s="9">
        <f t="shared" si="38"/>
        <v>0</v>
      </c>
      <c r="C786" s="337" t="str">
        <f>IF('Unit Sales'!B794&lt;&gt;"",'Unit Sales'!B794,A786)</f>
        <v>785</v>
      </c>
      <c r="D786" s="9" t="str">
        <f>IF('Unit Sales'!D794&lt;&gt;"",'Unit Sales'!D794,"")</f>
        <v/>
      </c>
      <c r="E786" s="9" t="str">
        <f>IF('Unit Sales'!J794&lt;&gt;"",'Unit Sales'!J794,"")</f>
        <v/>
      </c>
      <c r="F786" s="9" t="str">
        <f>IF('Unit Sales'!G794&lt;&gt;"",'Unit Sales'!G794,"")</f>
        <v/>
      </c>
      <c r="G786" s="9" t="str">
        <f>IF('Unit Sales'!H794&lt;&gt;"",'Unit Sales'!H794,"")</f>
        <v/>
      </c>
      <c r="H786" s="9" t="str">
        <f>IF('Unit Sales'!C794&lt;&gt;"",'Unit Sales'!C794,"")</f>
        <v/>
      </c>
      <c r="I786" s="293" t="str">
        <f>IF('Unit Sales'!M794&lt;&gt;"",'Unit Sales'!M794,"")</f>
        <v/>
      </c>
      <c r="J786" s="9" t="str">
        <f>IF('Unit Sales'!I794&lt;&gt;"",'Unit Sales'!I794,"")</f>
        <v/>
      </c>
      <c r="K786" s="295"/>
      <c r="L786" s="295"/>
      <c r="M786" s="293">
        <f t="shared" si="36"/>
        <v>0</v>
      </c>
      <c r="N786" s="293">
        <f>IFERROR(I786*'Monthly cashflow'!$C$29*1.23,)</f>
        <v>0</v>
      </c>
      <c r="O786" s="293">
        <f>IFERROR(I786*'Monthly cashflow'!$C$30*1.23,)</f>
        <v>0</v>
      </c>
      <c r="P786" s="293">
        <f t="shared" si="37"/>
        <v>0</v>
      </c>
      <c r="Q786" s="294" t="str">
        <f>'Unit Sales'!R794</f>
        <v/>
      </c>
      <c r="R786" s="294">
        <f>'Unit Sales'!N794</f>
        <v>0</v>
      </c>
    </row>
    <row r="787" spans="1:18" x14ac:dyDescent="0.3">
      <c r="A787" s="336" t="s">
        <v>1586</v>
      </c>
      <c r="B787" s="9">
        <f t="shared" si="38"/>
        <v>0</v>
      </c>
      <c r="C787" s="337" t="str">
        <f>IF('Unit Sales'!B795&lt;&gt;"",'Unit Sales'!B795,A787)</f>
        <v>786</v>
      </c>
      <c r="D787" s="9" t="str">
        <f>IF('Unit Sales'!D795&lt;&gt;"",'Unit Sales'!D795,"")</f>
        <v/>
      </c>
      <c r="E787" s="9" t="str">
        <f>IF('Unit Sales'!J795&lt;&gt;"",'Unit Sales'!J795,"")</f>
        <v/>
      </c>
      <c r="F787" s="9" t="str">
        <f>IF('Unit Sales'!G795&lt;&gt;"",'Unit Sales'!G795,"")</f>
        <v/>
      </c>
      <c r="G787" s="9" t="str">
        <f>IF('Unit Sales'!H795&lt;&gt;"",'Unit Sales'!H795,"")</f>
        <v/>
      </c>
      <c r="H787" s="9" t="str">
        <f>IF('Unit Sales'!C795&lt;&gt;"",'Unit Sales'!C795,"")</f>
        <v/>
      </c>
      <c r="I787" s="293" t="str">
        <f>IF('Unit Sales'!M795&lt;&gt;"",'Unit Sales'!M795,"")</f>
        <v/>
      </c>
      <c r="J787" s="9" t="str">
        <f>IF('Unit Sales'!I795&lt;&gt;"",'Unit Sales'!I795,"")</f>
        <v/>
      </c>
      <c r="K787" s="295"/>
      <c r="L787" s="295"/>
      <c r="M787" s="293">
        <f t="shared" si="36"/>
        <v>0</v>
      </c>
      <c r="N787" s="293">
        <f>IFERROR(I787*'Monthly cashflow'!$C$29*1.23,)</f>
        <v>0</v>
      </c>
      <c r="O787" s="293">
        <f>IFERROR(I787*'Monthly cashflow'!$C$30*1.23,)</f>
        <v>0</v>
      </c>
      <c r="P787" s="293">
        <f t="shared" si="37"/>
        <v>0</v>
      </c>
      <c r="Q787" s="294" t="str">
        <f>'Unit Sales'!R795</f>
        <v/>
      </c>
      <c r="R787" s="294">
        <f>'Unit Sales'!N795</f>
        <v>0</v>
      </c>
    </row>
    <row r="788" spans="1:18" x14ac:dyDescent="0.3">
      <c r="A788" s="336" t="s">
        <v>1587</v>
      </c>
      <c r="B788" s="9">
        <f t="shared" si="38"/>
        <v>0</v>
      </c>
      <c r="C788" s="337" t="str">
        <f>IF('Unit Sales'!B796&lt;&gt;"",'Unit Sales'!B796,A788)</f>
        <v>787</v>
      </c>
      <c r="D788" s="9" t="str">
        <f>IF('Unit Sales'!D796&lt;&gt;"",'Unit Sales'!D796,"")</f>
        <v/>
      </c>
      <c r="E788" s="9" t="str">
        <f>IF('Unit Sales'!J796&lt;&gt;"",'Unit Sales'!J796,"")</f>
        <v/>
      </c>
      <c r="F788" s="9" t="str">
        <f>IF('Unit Sales'!G796&lt;&gt;"",'Unit Sales'!G796,"")</f>
        <v/>
      </c>
      <c r="G788" s="9" t="str">
        <f>IF('Unit Sales'!H796&lt;&gt;"",'Unit Sales'!H796,"")</f>
        <v/>
      </c>
      <c r="H788" s="9" t="str">
        <f>IF('Unit Sales'!C796&lt;&gt;"",'Unit Sales'!C796,"")</f>
        <v/>
      </c>
      <c r="I788" s="293" t="str">
        <f>IF('Unit Sales'!M796&lt;&gt;"",'Unit Sales'!M796,"")</f>
        <v/>
      </c>
      <c r="J788" s="9" t="str">
        <f>IF('Unit Sales'!I796&lt;&gt;"",'Unit Sales'!I796,"")</f>
        <v/>
      </c>
      <c r="K788" s="295"/>
      <c r="L788" s="295"/>
      <c r="M788" s="293">
        <f t="shared" si="36"/>
        <v>0</v>
      </c>
      <c r="N788" s="293">
        <f>IFERROR(I788*'Monthly cashflow'!$C$29*1.23,)</f>
        <v>0</v>
      </c>
      <c r="O788" s="293">
        <f>IFERROR(I788*'Monthly cashflow'!$C$30*1.23,)</f>
        <v>0</v>
      </c>
      <c r="P788" s="293">
        <f t="shared" si="37"/>
        <v>0</v>
      </c>
      <c r="Q788" s="294" t="str">
        <f>'Unit Sales'!R796</f>
        <v/>
      </c>
      <c r="R788" s="294">
        <f>'Unit Sales'!N796</f>
        <v>0</v>
      </c>
    </row>
    <row r="789" spans="1:18" x14ac:dyDescent="0.3">
      <c r="A789" s="336" t="s">
        <v>1588</v>
      </c>
      <c r="B789" s="9">
        <f t="shared" si="38"/>
        <v>0</v>
      </c>
      <c r="C789" s="337" t="str">
        <f>IF('Unit Sales'!B797&lt;&gt;"",'Unit Sales'!B797,A789)</f>
        <v>788</v>
      </c>
      <c r="D789" s="9" t="str">
        <f>IF('Unit Sales'!D797&lt;&gt;"",'Unit Sales'!D797,"")</f>
        <v/>
      </c>
      <c r="E789" s="9" t="str">
        <f>IF('Unit Sales'!J797&lt;&gt;"",'Unit Sales'!J797,"")</f>
        <v/>
      </c>
      <c r="F789" s="9" t="str">
        <f>IF('Unit Sales'!G797&lt;&gt;"",'Unit Sales'!G797,"")</f>
        <v/>
      </c>
      <c r="G789" s="9" t="str">
        <f>IF('Unit Sales'!H797&lt;&gt;"",'Unit Sales'!H797,"")</f>
        <v/>
      </c>
      <c r="H789" s="9" t="str">
        <f>IF('Unit Sales'!C797&lt;&gt;"",'Unit Sales'!C797,"")</f>
        <v/>
      </c>
      <c r="I789" s="293" t="str">
        <f>IF('Unit Sales'!M797&lt;&gt;"",'Unit Sales'!M797,"")</f>
        <v/>
      </c>
      <c r="J789" s="9" t="str">
        <f>IF('Unit Sales'!I797&lt;&gt;"",'Unit Sales'!I797,"")</f>
        <v/>
      </c>
      <c r="K789" s="295"/>
      <c r="L789" s="295"/>
      <c r="M789" s="293">
        <f t="shared" si="36"/>
        <v>0</v>
      </c>
      <c r="N789" s="293">
        <f>IFERROR(I789*'Monthly cashflow'!$C$29*1.23,)</f>
        <v>0</v>
      </c>
      <c r="O789" s="293">
        <f>IFERROR(I789*'Monthly cashflow'!$C$30*1.23,)</f>
        <v>0</v>
      </c>
      <c r="P789" s="293">
        <f t="shared" si="37"/>
        <v>0</v>
      </c>
      <c r="Q789" s="294" t="str">
        <f>'Unit Sales'!R797</f>
        <v/>
      </c>
      <c r="R789" s="294">
        <f>'Unit Sales'!N797</f>
        <v>0</v>
      </c>
    </row>
    <row r="790" spans="1:18" x14ac:dyDescent="0.3">
      <c r="A790" s="336" t="s">
        <v>1589</v>
      </c>
      <c r="B790" s="9">
        <f t="shared" si="38"/>
        <v>0</v>
      </c>
      <c r="C790" s="337" t="str">
        <f>IF('Unit Sales'!B798&lt;&gt;"",'Unit Sales'!B798,A790)</f>
        <v>789</v>
      </c>
      <c r="D790" s="9" t="str">
        <f>IF('Unit Sales'!D798&lt;&gt;"",'Unit Sales'!D798,"")</f>
        <v/>
      </c>
      <c r="E790" s="9" t="str">
        <f>IF('Unit Sales'!J798&lt;&gt;"",'Unit Sales'!J798,"")</f>
        <v/>
      </c>
      <c r="F790" s="9" t="str">
        <f>IF('Unit Sales'!G798&lt;&gt;"",'Unit Sales'!G798,"")</f>
        <v/>
      </c>
      <c r="G790" s="9" t="str">
        <f>IF('Unit Sales'!H798&lt;&gt;"",'Unit Sales'!H798,"")</f>
        <v/>
      </c>
      <c r="H790" s="9" t="str">
        <f>IF('Unit Sales'!C798&lt;&gt;"",'Unit Sales'!C798,"")</f>
        <v/>
      </c>
      <c r="I790" s="293" t="str">
        <f>IF('Unit Sales'!M798&lt;&gt;"",'Unit Sales'!M798,"")</f>
        <v/>
      </c>
      <c r="J790" s="9" t="str">
        <f>IF('Unit Sales'!I798&lt;&gt;"",'Unit Sales'!I798,"")</f>
        <v/>
      </c>
      <c r="K790" s="295"/>
      <c r="L790" s="295"/>
      <c r="M790" s="293">
        <f t="shared" si="36"/>
        <v>0</v>
      </c>
      <c r="N790" s="293">
        <f>IFERROR(I790*'Monthly cashflow'!$C$29*1.23,)</f>
        <v>0</v>
      </c>
      <c r="O790" s="293">
        <f>IFERROR(I790*'Monthly cashflow'!$C$30*1.23,)</f>
        <v>0</v>
      </c>
      <c r="P790" s="293">
        <f t="shared" si="37"/>
        <v>0</v>
      </c>
      <c r="Q790" s="294" t="str">
        <f>'Unit Sales'!R798</f>
        <v/>
      </c>
      <c r="R790" s="294">
        <f>'Unit Sales'!N798</f>
        <v>0</v>
      </c>
    </row>
    <row r="791" spans="1:18" x14ac:dyDescent="0.3">
      <c r="A791" s="336" t="s">
        <v>1590</v>
      </c>
      <c r="B791" s="9">
        <f t="shared" si="38"/>
        <v>0</v>
      </c>
      <c r="C791" s="337" t="str">
        <f>IF('Unit Sales'!B799&lt;&gt;"",'Unit Sales'!B799,A791)</f>
        <v>790</v>
      </c>
      <c r="D791" s="9" t="str">
        <f>IF('Unit Sales'!D799&lt;&gt;"",'Unit Sales'!D799,"")</f>
        <v/>
      </c>
      <c r="E791" s="9" t="str">
        <f>IF('Unit Sales'!J799&lt;&gt;"",'Unit Sales'!J799,"")</f>
        <v/>
      </c>
      <c r="F791" s="9" t="str">
        <f>IF('Unit Sales'!G799&lt;&gt;"",'Unit Sales'!G799,"")</f>
        <v/>
      </c>
      <c r="G791" s="9" t="str">
        <f>IF('Unit Sales'!H799&lt;&gt;"",'Unit Sales'!H799,"")</f>
        <v/>
      </c>
      <c r="H791" s="9" t="str">
        <f>IF('Unit Sales'!C799&lt;&gt;"",'Unit Sales'!C799,"")</f>
        <v/>
      </c>
      <c r="I791" s="293" t="str">
        <f>IF('Unit Sales'!M799&lt;&gt;"",'Unit Sales'!M799,"")</f>
        <v/>
      </c>
      <c r="J791" s="9" t="str">
        <f>IF('Unit Sales'!I799&lt;&gt;"",'Unit Sales'!I799,"")</f>
        <v/>
      </c>
      <c r="K791" s="295"/>
      <c r="L791" s="295"/>
      <c r="M791" s="293">
        <f t="shared" si="36"/>
        <v>0</v>
      </c>
      <c r="N791" s="293">
        <f>IFERROR(I791*'Monthly cashflow'!$C$29*1.23,)</f>
        <v>0</v>
      </c>
      <c r="O791" s="293">
        <f>IFERROR(I791*'Monthly cashflow'!$C$30*1.23,)</f>
        <v>0</v>
      </c>
      <c r="P791" s="293">
        <f t="shared" si="37"/>
        <v>0</v>
      </c>
      <c r="Q791" s="294" t="str">
        <f>'Unit Sales'!R799</f>
        <v/>
      </c>
      <c r="R791" s="294">
        <f>'Unit Sales'!N799</f>
        <v>0</v>
      </c>
    </row>
    <row r="792" spans="1:18" x14ac:dyDescent="0.3">
      <c r="A792" s="336" t="s">
        <v>1591</v>
      </c>
      <c r="B792" s="9">
        <f t="shared" si="38"/>
        <v>0</v>
      </c>
      <c r="C792" s="337" t="str">
        <f>IF('Unit Sales'!B800&lt;&gt;"",'Unit Sales'!B800,A792)</f>
        <v>791</v>
      </c>
      <c r="D792" s="9" t="str">
        <f>IF('Unit Sales'!D800&lt;&gt;"",'Unit Sales'!D800,"")</f>
        <v/>
      </c>
      <c r="E792" s="9" t="str">
        <f>IF('Unit Sales'!J800&lt;&gt;"",'Unit Sales'!J800,"")</f>
        <v/>
      </c>
      <c r="F792" s="9" t="str">
        <f>IF('Unit Sales'!G800&lt;&gt;"",'Unit Sales'!G800,"")</f>
        <v/>
      </c>
      <c r="G792" s="9" t="str">
        <f>IF('Unit Sales'!H800&lt;&gt;"",'Unit Sales'!H800,"")</f>
        <v/>
      </c>
      <c r="H792" s="9" t="str">
        <f>IF('Unit Sales'!C800&lt;&gt;"",'Unit Sales'!C800,"")</f>
        <v/>
      </c>
      <c r="I792" s="293" t="str">
        <f>IF('Unit Sales'!M800&lt;&gt;"",'Unit Sales'!M800,"")</f>
        <v/>
      </c>
      <c r="J792" s="9" t="str">
        <f>IF('Unit Sales'!I800&lt;&gt;"",'Unit Sales'!I800,"")</f>
        <v/>
      </c>
      <c r="K792" s="295"/>
      <c r="L792" s="295"/>
      <c r="M792" s="293">
        <f t="shared" si="36"/>
        <v>0</v>
      </c>
      <c r="N792" s="293">
        <f>IFERROR(I792*'Monthly cashflow'!$C$29*1.23,)</f>
        <v>0</v>
      </c>
      <c r="O792" s="293">
        <f>IFERROR(I792*'Monthly cashflow'!$C$30*1.23,)</f>
        <v>0</v>
      </c>
      <c r="P792" s="293">
        <f t="shared" si="37"/>
        <v>0</v>
      </c>
      <c r="Q792" s="294" t="str">
        <f>'Unit Sales'!R800</f>
        <v/>
      </c>
      <c r="R792" s="294">
        <f>'Unit Sales'!N800</f>
        <v>0</v>
      </c>
    </row>
    <row r="793" spans="1:18" x14ac:dyDescent="0.3">
      <c r="A793" s="336" t="s">
        <v>1592</v>
      </c>
      <c r="B793" s="9">
        <f t="shared" si="38"/>
        <v>0</v>
      </c>
      <c r="C793" s="337" t="str">
        <f>IF('Unit Sales'!B801&lt;&gt;"",'Unit Sales'!B801,A793)</f>
        <v>792</v>
      </c>
      <c r="D793" s="9" t="str">
        <f>IF('Unit Sales'!D801&lt;&gt;"",'Unit Sales'!D801,"")</f>
        <v/>
      </c>
      <c r="E793" s="9" t="str">
        <f>IF('Unit Sales'!J801&lt;&gt;"",'Unit Sales'!J801,"")</f>
        <v/>
      </c>
      <c r="F793" s="9" t="str">
        <f>IF('Unit Sales'!G801&lt;&gt;"",'Unit Sales'!G801,"")</f>
        <v/>
      </c>
      <c r="G793" s="9" t="str">
        <f>IF('Unit Sales'!H801&lt;&gt;"",'Unit Sales'!H801,"")</f>
        <v/>
      </c>
      <c r="H793" s="9" t="str">
        <f>IF('Unit Sales'!C801&lt;&gt;"",'Unit Sales'!C801,"")</f>
        <v/>
      </c>
      <c r="I793" s="293" t="str">
        <f>IF('Unit Sales'!M801&lt;&gt;"",'Unit Sales'!M801,"")</f>
        <v/>
      </c>
      <c r="J793" s="9" t="str">
        <f>IF('Unit Sales'!I801&lt;&gt;"",'Unit Sales'!I801,"")</f>
        <v/>
      </c>
      <c r="K793" s="295"/>
      <c r="L793" s="295"/>
      <c r="M793" s="293">
        <f t="shared" si="36"/>
        <v>0</v>
      </c>
      <c r="N793" s="293">
        <f>IFERROR(I793*'Monthly cashflow'!$C$29*1.23,)</f>
        <v>0</v>
      </c>
      <c r="O793" s="293">
        <f>IFERROR(I793*'Monthly cashflow'!$C$30*1.23,)</f>
        <v>0</v>
      </c>
      <c r="P793" s="293">
        <f t="shared" si="37"/>
        <v>0</v>
      </c>
      <c r="Q793" s="294" t="str">
        <f>'Unit Sales'!R801</f>
        <v/>
      </c>
      <c r="R793" s="294">
        <f>'Unit Sales'!N801</f>
        <v>0</v>
      </c>
    </row>
    <row r="794" spans="1:18" x14ac:dyDescent="0.3">
      <c r="A794" s="336" t="s">
        <v>1593</v>
      </c>
      <c r="B794" s="9">
        <f t="shared" si="38"/>
        <v>0</v>
      </c>
      <c r="C794" s="337" t="str">
        <f>IF('Unit Sales'!B802&lt;&gt;"",'Unit Sales'!B802,A794)</f>
        <v>793</v>
      </c>
      <c r="D794" s="9" t="str">
        <f>IF('Unit Sales'!D802&lt;&gt;"",'Unit Sales'!D802,"")</f>
        <v/>
      </c>
      <c r="E794" s="9" t="str">
        <f>IF('Unit Sales'!J802&lt;&gt;"",'Unit Sales'!J802,"")</f>
        <v/>
      </c>
      <c r="F794" s="9" t="str">
        <f>IF('Unit Sales'!G802&lt;&gt;"",'Unit Sales'!G802,"")</f>
        <v/>
      </c>
      <c r="G794" s="9" t="str">
        <f>IF('Unit Sales'!H802&lt;&gt;"",'Unit Sales'!H802,"")</f>
        <v/>
      </c>
      <c r="H794" s="9" t="str">
        <f>IF('Unit Sales'!C802&lt;&gt;"",'Unit Sales'!C802,"")</f>
        <v/>
      </c>
      <c r="I794" s="293" t="str">
        <f>IF('Unit Sales'!M802&lt;&gt;"",'Unit Sales'!M802,"")</f>
        <v/>
      </c>
      <c r="J794" s="9" t="str">
        <f>IF('Unit Sales'!I802&lt;&gt;"",'Unit Sales'!I802,"")</f>
        <v/>
      </c>
      <c r="K794" s="295"/>
      <c r="L794" s="295"/>
      <c r="M794" s="293">
        <f t="shared" si="36"/>
        <v>0</v>
      </c>
      <c r="N794" s="293">
        <f>IFERROR(I794*'Monthly cashflow'!$C$29*1.23,)</f>
        <v>0</v>
      </c>
      <c r="O794" s="293">
        <f>IFERROR(I794*'Monthly cashflow'!$C$30*1.23,)</f>
        <v>0</v>
      </c>
      <c r="P794" s="293">
        <f t="shared" si="37"/>
        <v>0</v>
      </c>
      <c r="Q794" s="294" t="str">
        <f>'Unit Sales'!R802</f>
        <v/>
      </c>
      <c r="R794" s="294">
        <f>'Unit Sales'!N802</f>
        <v>0</v>
      </c>
    </row>
    <row r="795" spans="1:18" x14ac:dyDescent="0.3">
      <c r="A795" s="336" t="s">
        <v>1594</v>
      </c>
      <c r="B795" s="9">
        <f t="shared" si="38"/>
        <v>0</v>
      </c>
      <c r="C795" s="337" t="str">
        <f>IF('Unit Sales'!B803&lt;&gt;"",'Unit Sales'!B803,A795)</f>
        <v>794</v>
      </c>
      <c r="D795" s="9" t="str">
        <f>IF('Unit Sales'!D803&lt;&gt;"",'Unit Sales'!D803,"")</f>
        <v/>
      </c>
      <c r="E795" s="9" t="str">
        <f>IF('Unit Sales'!J803&lt;&gt;"",'Unit Sales'!J803,"")</f>
        <v/>
      </c>
      <c r="F795" s="9" t="str">
        <f>IF('Unit Sales'!G803&lt;&gt;"",'Unit Sales'!G803,"")</f>
        <v/>
      </c>
      <c r="G795" s="9" t="str">
        <f>IF('Unit Sales'!H803&lt;&gt;"",'Unit Sales'!H803,"")</f>
        <v/>
      </c>
      <c r="H795" s="9" t="str">
        <f>IF('Unit Sales'!C803&lt;&gt;"",'Unit Sales'!C803,"")</f>
        <v/>
      </c>
      <c r="I795" s="293" t="str">
        <f>IF('Unit Sales'!M803&lt;&gt;"",'Unit Sales'!M803,"")</f>
        <v/>
      </c>
      <c r="J795" s="9" t="str">
        <f>IF('Unit Sales'!I803&lt;&gt;"",'Unit Sales'!I803,"")</f>
        <v/>
      </c>
      <c r="K795" s="295"/>
      <c r="L795" s="295"/>
      <c r="M795" s="293">
        <f t="shared" si="36"/>
        <v>0</v>
      </c>
      <c r="N795" s="293">
        <f>IFERROR(I795*'Monthly cashflow'!$C$29*1.23,)</f>
        <v>0</v>
      </c>
      <c r="O795" s="293">
        <f>IFERROR(I795*'Monthly cashflow'!$C$30*1.23,)</f>
        <v>0</v>
      </c>
      <c r="P795" s="293">
        <f t="shared" si="37"/>
        <v>0</v>
      </c>
      <c r="Q795" s="294" t="str">
        <f>'Unit Sales'!R803</f>
        <v/>
      </c>
      <c r="R795" s="294">
        <f>'Unit Sales'!N803</f>
        <v>0</v>
      </c>
    </row>
    <row r="796" spans="1:18" x14ac:dyDescent="0.3">
      <c r="A796" s="336" t="s">
        <v>1595</v>
      </c>
      <c r="B796" s="9">
        <f t="shared" si="38"/>
        <v>0</v>
      </c>
      <c r="C796" s="337" t="str">
        <f>IF('Unit Sales'!B804&lt;&gt;"",'Unit Sales'!B804,A796)</f>
        <v>795</v>
      </c>
      <c r="D796" s="9" t="str">
        <f>IF('Unit Sales'!D804&lt;&gt;"",'Unit Sales'!D804,"")</f>
        <v/>
      </c>
      <c r="E796" s="9" t="str">
        <f>IF('Unit Sales'!J804&lt;&gt;"",'Unit Sales'!J804,"")</f>
        <v/>
      </c>
      <c r="F796" s="9" t="str">
        <f>IF('Unit Sales'!G804&lt;&gt;"",'Unit Sales'!G804,"")</f>
        <v/>
      </c>
      <c r="G796" s="9" t="str">
        <f>IF('Unit Sales'!H804&lt;&gt;"",'Unit Sales'!H804,"")</f>
        <v/>
      </c>
      <c r="H796" s="9" t="str">
        <f>IF('Unit Sales'!C804&lt;&gt;"",'Unit Sales'!C804,"")</f>
        <v/>
      </c>
      <c r="I796" s="293" t="str">
        <f>IF('Unit Sales'!M804&lt;&gt;"",'Unit Sales'!M804,"")</f>
        <v/>
      </c>
      <c r="J796" s="9" t="str">
        <f>IF('Unit Sales'!I804&lt;&gt;"",'Unit Sales'!I804,"")</f>
        <v/>
      </c>
      <c r="K796" s="295"/>
      <c r="L796" s="295"/>
      <c r="M796" s="293">
        <f t="shared" si="36"/>
        <v>0</v>
      </c>
      <c r="N796" s="293">
        <f>IFERROR(I796*'Monthly cashflow'!$C$29*1.23,)</f>
        <v>0</v>
      </c>
      <c r="O796" s="293">
        <f>IFERROR(I796*'Monthly cashflow'!$C$30*1.23,)</f>
        <v>0</v>
      </c>
      <c r="P796" s="293">
        <f t="shared" si="37"/>
        <v>0</v>
      </c>
      <c r="Q796" s="294" t="str">
        <f>'Unit Sales'!R804</f>
        <v/>
      </c>
      <c r="R796" s="294">
        <f>'Unit Sales'!N804</f>
        <v>0</v>
      </c>
    </row>
    <row r="797" spans="1:18" x14ac:dyDescent="0.3">
      <c r="A797" s="336" t="s">
        <v>1596</v>
      </c>
      <c r="B797" s="9">
        <f t="shared" si="38"/>
        <v>0</v>
      </c>
      <c r="C797" s="337" t="str">
        <f>IF('Unit Sales'!B805&lt;&gt;"",'Unit Sales'!B805,A797)</f>
        <v>796</v>
      </c>
      <c r="D797" s="9" t="str">
        <f>IF('Unit Sales'!D805&lt;&gt;"",'Unit Sales'!D805,"")</f>
        <v/>
      </c>
      <c r="E797" s="9" t="str">
        <f>IF('Unit Sales'!J805&lt;&gt;"",'Unit Sales'!J805,"")</f>
        <v/>
      </c>
      <c r="F797" s="9" t="str">
        <f>IF('Unit Sales'!G805&lt;&gt;"",'Unit Sales'!G805,"")</f>
        <v/>
      </c>
      <c r="G797" s="9" t="str">
        <f>IF('Unit Sales'!H805&lt;&gt;"",'Unit Sales'!H805,"")</f>
        <v/>
      </c>
      <c r="H797" s="9" t="str">
        <f>IF('Unit Sales'!C805&lt;&gt;"",'Unit Sales'!C805,"")</f>
        <v/>
      </c>
      <c r="I797" s="293" t="str">
        <f>IF('Unit Sales'!M805&lt;&gt;"",'Unit Sales'!M805,"")</f>
        <v/>
      </c>
      <c r="J797" s="9" t="str">
        <f>IF('Unit Sales'!I805&lt;&gt;"",'Unit Sales'!I805,"")</f>
        <v/>
      </c>
      <c r="K797" s="295"/>
      <c r="L797" s="295"/>
      <c r="M797" s="293">
        <f t="shared" si="36"/>
        <v>0</v>
      </c>
      <c r="N797" s="293">
        <f>IFERROR(I797*'Monthly cashflow'!$C$29*1.23,)</f>
        <v>0</v>
      </c>
      <c r="O797" s="293">
        <f>IFERROR(I797*'Monthly cashflow'!$C$30*1.23,)</f>
        <v>0</v>
      </c>
      <c r="P797" s="293">
        <f t="shared" si="37"/>
        <v>0</v>
      </c>
      <c r="Q797" s="294" t="str">
        <f>'Unit Sales'!R805</f>
        <v/>
      </c>
      <c r="R797" s="294">
        <f>'Unit Sales'!N805</f>
        <v>0</v>
      </c>
    </row>
    <row r="798" spans="1:18" x14ac:dyDescent="0.3">
      <c r="A798" s="336" t="s">
        <v>1597</v>
      </c>
      <c r="B798" s="9">
        <f t="shared" si="38"/>
        <v>0</v>
      </c>
      <c r="C798" s="337" t="str">
        <f>IF('Unit Sales'!B806&lt;&gt;"",'Unit Sales'!B806,A798)</f>
        <v>797</v>
      </c>
      <c r="D798" s="9" t="str">
        <f>IF('Unit Sales'!D806&lt;&gt;"",'Unit Sales'!D806,"")</f>
        <v/>
      </c>
      <c r="E798" s="9" t="str">
        <f>IF('Unit Sales'!J806&lt;&gt;"",'Unit Sales'!J806,"")</f>
        <v/>
      </c>
      <c r="F798" s="9" t="str">
        <f>IF('Unit Sales'!G806&lt;&gt;"",'Unit Sales'!G806,"")</f>
        <v/>
      </c>
      <c r="G798" s="9" t="str">
        <f>IF('Unit Sales'!H806&lt;&gt;"",'Unit Sales'!H806,"")</f>
        <v/>
      </c>
      <c r="H798" s="9" t="str">
        <f>IF('Unit Sales'!C806&lt;&gt;"",'Unit Sales'!C806,"")</f>
        <v/>
      </c>
      <c r="I798" s="293" t="str">
        <f>IF('Unit Sales'!M806&lt;&gt;"",'Unit Sales'!M806,"")</f>
        <v/>
      </c>
      <c r="J798" s="9" t="str">
        <f>IF('Unit Sales'!I806&lt;&gt;"",'Unit Sales'!I806,"")</f>
        <v/>
      </c>
      <c r="K798" s="295"/>
      <c r="L798" s="295"/>
      <c r="M798" s="293">
        <f t="shared" si="36"/>
        <v>0</v>
      </c>
      <c r="N798" s="293">
        <f>IFERROR(I798*'Monthly cashflow'!$C$29*1.23,)</f>
        <v>0</v>
      </c>
      <c r="O798" s="293">
        <f>IFERROR(I798*'Monthly cashflow'!$C$30*1.23,)</f>
        <v>0</v>
      </c>
      <c r="P798" s="293">
        <f t="shared" si="37"/>
        <v>0</v>
      </c>
      <c r="Q798" s="294" t="str">
        <f>'Unit Sales'!R806</f>
        <v/>
      </c>
      <c r="R798" s="294">
        <f>'Unit Sales'!N806</f>
        <v>0</v>
      </c>
    </row>
    <row r="799" spans="1:18" x14ac:dyDescent="0.3">
      <c r="A799" s="336" t="s">
        <v>1598</v>
      </c>
      <c r="B799" s="9">
        <f t="shared" si="38"/>
        <v>0</v>
      </c>
      <c r="C799" s="337" t="str">
        <f>IF('Unit Sales'!B807&lt;&gt;"",'Unit Sales'!B807,A799)</f>
        <v>798</v>
      </c>
      <c r="D799" s="9" t="str">
        <f>IF('Unit Sales'!D807&lt;&gt;"",'Unit Sales'!D807,"")</f>
        <v/>
      </c>
      <c r="E799" s="9" t="str">
        <f>IF('Unit Sales'!J807&lt;&gt;"",'Unit Sales'!J807,"")</f>
        <v/>
      </c>
      <c r="F799" s="9" t="str">
        <f>IF('Unit Sales'!G807&lt;&gt;"",'Unit Sales'!G807,"")</f>
        <v/>
      </c>
      <c r="G799" s="9" t="str">
        <f>IF('Unit Sales'!H807&lt;&gt;"",'Unit Sales'!H807,"")</f>
        <v/>
      </c>
      <c r="H799" s="9" t="str">
        <f>IF('Unit Sales'!C807&lt;&gt;"",'Unit Sales'!C807,"")</f>
        <v/>
      </c>
      <c r="I799" s="293" t="str">
        <f>IF('Unit Sales'!M807&lt;&gt;"",'Unit Sales'!M807,"")</f>
        <v/>
      </c>
      <c r="J799" s="9" t="str">
        <f>IF('Unit Sales'!I807&lt;&gt;"",'Unit Sales'!I807,"")</f>
        <v/>
      </c>
      <c r="K799" s="295"/>
      <c r="L799" s="295"/>
      <c r="M799" s="293">
        <f t="shared" si="36"/>
        <v>0</v>
      </c>
      <c r="N799" s="293">
        <f>IFERROR(I799*'Monthly cashflow'!$C$29*1.23,)</f>
        <v>0</v>
      </c>
      <c r="O799" s="293">
        <f>IFERROR(I799*'Monthly cashflow'!$C$30*1.23,)</f>
        <v>0</v>
      </c>
      <c r="P799" s="293">
        <f t="shared" si="37"/>
        <v>0</v>
      </c>
      <c r="Q799" s="294" t="str">
        <f>'Unit Sales'!R807</f>
        <v/>
      </c>
      <c r="R799" s="294">
        <f>'Unit Sales'!N807</f>
        <v>0</v>
      </c>
    </row>
    <row r="800" spans="1:18" x14ac:dyDescent="0.3">
      <c r="A800" s="336" t="s">
        <v>1599</v>
      </c>
      <c r="B800" s="9">
        <f t="shared" si="38"/>
        <v>0</v>
      </c>
      <c r="C800" s="337" t="str">
        <f>IF('Unit Sales'!B808&lt;&gt;"",'Unit Sales'!B808,A800)</f>
        <v>799</v>
      </c>
      <c r="D800" s="9" t="str">
        <f>IF('Unit Sales'!D808&lt;&gt;"",'Unit Sales'!D808,"")</f>
        <v/>
      </c>
      <c r="E800" s="9" t="str">
        <f>IF('Unit Sales'!J808&lt;&gt;"",'Unit Sales'!J808,"")</f>
        <v/>
      </c>
      <c r="F800" s="9" t="str">
        <f>IF('Unit Sales'!G808&lt;&gt;"",'Unit Sales'!G808,"")</f>
        <v/>
      </c>
      <c r="G800" s="9" t="str">
        <f>IF('Unit Sales'!H808&lt;&gt;"",'Unit Sales'!H808,"")</f>
        <v/>
      </c>
      <c r="H800" s="9" t="str">
        <f>IF('Unit Sales'!C808&lt;&gt;"",'Unit Sales'!C808,"")</f>
        <v/>
      </c>
      <c r="I800" s="293" t="str">
        <f>IF('Unit Sales'!M808&lt;&gt;"",'Unit Sales'!M808,"")</f>
        <v/>
      </c>
      <c r="J800" s="9" t="str">
        <f>IF('Unit Sales'!I808&lt;&gt;"",'Unit Sales'!I808,"")</f>
        <v/>
      </c>
      <c r="K800" s="295"/>
      <c r="L800" s="295"/>
      <c r="M800" s="293">
        <f t="shared" si="36"/>
        <v>0</v>
      </c>
      <c r="N800" s="293">
        <f>IFERROR(I800*'Monthly cashflow'!$C$29*1.23,)</f>
        <v>0</v>
      </c>
      <c r="O800" s="293">
        <f>IFERROR(I800*'Monthly cashflow'!$C$30*1.23,)</f>
        <v>0</v>
      </c>
      <c r="P800" s="293">
        <f t="shared" si="37"/>
        <v>0</v>
      </c>
      <c r="Q800" s="294" t="str">
        <f>'Unit Sales'!R808</f>
        <v/>
      </c>
      <c r="R800" s="294">
        <f>'Unit Sales'!N808</f>
        <v>0</v>
      </c>
    </row>
    <row r="801" spans="1:18" x14ac:dyDescent="0.3">
      <c r="A801" s="336" t="s">
        <v>1600</v>
      </c>
      <c r="B801" s="9">
        <f t="shared" si="38"/>
        <v>0</v>
      </c>
      <c r="C801" s="337" t="str">
        <f>IF('Unit Sales'!B809&lt;&gt;"",'Unit Sales'!B809,A801)</f>
        <v>800</v>
      </c>
      <c r="D801" s="9" t="str">
        <f>IF('Unit Sales'!D809&lt;&gt;"",'Unit Sales'!D809,"")</f>
        <v/>
      </c>
      <c r="E801" s="9" t="str">
        <f>IF('Unit Sales'!J809&lt;&gt;"",'Unit Sales'!J809,"")</f>
        <v/>
      </c>
      <c r="F801" s="9" t="str">
        <f>IF('Unit Sales'!G809&lt;&gt;"",'Unit Sales'!G809,"")</f>
        <v/>
      </c>
      <c r="G801" s="9" t="str">
        <f>IF('Unit Sales'!H809&lt;&gt;"",'Unit Sales'!H809,"")</f>
        <v/>
      </c>
      <c r="H801" s="9" t="str">
        <f>IF('Unit Sales'!C809&lt;&gt;"",'Unit Sales'!C809,"")</f>
        <v/>
      </c>
      <c r="I801" s="293" t="str">
        <f>IF('Unit Sales'!M809&lt;&gt;"",'Unit Sales'!M809,"")</f>
        <v/>
      </c>
      <c r="J801" s="9" t="str">
        <f>IF('Unit Sales'!I809&lt;&gt;"",'Unit Sales'!I809,"")</f>
        <v/>
      </c>
      <c r="K801" s="295"/>
      <c r="L801" s="295"/>
      <c r="M801" s="293">
        <f t="shared" si="36"/>
        <v>0</v>
      </c>
      <c r="N801" s="293">
        <f>IFERROR(I801*'Monthly cashflow'!$C$29*1.23,)</f>
        <v>0</v>
      </c>
      <c r="O801" s="293">
        <f>IFERROR(I801*'Monthly cashflow'!$C$30*1.23,)</f>
        <v>0</v>
      </c>
      <c r="P801" s="293">
        <f t="shared" si="37"/>
        <v>0</v>
      </c>
      <c r="Q801" s="294" t="str">
        <f>'Unit Sales'!R809</f>
        <v/>
      </c>
      <c r="R801" s="294">
        <f>'Unit Sales'!N809</f>
        <v>0</v>
      </c>
    </row>
    <row r="802" spans="1:18" x14ac:dyDescent="0.3">
      <c r="A802" s="336" t="s">
        <v>1601</v>
      </c>
      <c r="B802" s="9">
        <f t="shared" si="38"/>
        <v>0</v>
      </c>
      <c r="C802" s="337" t="str">
        <f>IF('Unit Sales'!B810&lt;&gt;"",'Unit Sales'!B810,A802)</f>
        <v>801</v>
      </c>
      <c r="D802" s="9" t="str">
        <f>IF('Unit Sales'!D810&lt;&gt;"",'Unit Sales'!D810,"")</f>
        <v/>
      </c>
      <c r="E802" s="9" t="str">
        <f>IF('Unit Sales'!J810&lt;&gt;"",'Unit Sales'!J810,"")</f>
        <v/>
      </c>
      <c r="F802" s="9" t="str">
        <f>IF('Unit Sales'!G810&lt;&gt;"",'Unit Sales'!G810,"")</f>
        <v/>
      </c>
      <c r="G802" s="9" t="str">
        <f>IF('Unit Sales'!H810&lt;&gt;"",'Unit Sales'!H810,"")</f>
        <v/>
      </c>
      <c r="H802" s="9" t="str">
        <f>IF('Unit Sales'!C810&lt;&gt;"",'Unit Sales'!C810,"")</f>
        <v/>
      </c>
      <c r="I802" s="293" t="str">
        <f>IF('Unit Sales'!M810&lt;&gt;"",'Unit Sales'!M810,"")</f>
        <v/>
      </c>
      <c r="J802" s="9" t="str">
        <f>IF('Unit Sales'!I810&lt;&gt;"",'Unit Sales'!I810,"")</f>
        <v/>
      </c>
      <c r="K802" s="295"/>
      <c r="L802" s="295"/>
      <c r="M802" s="293">
        <f t="shared" si="36"/>
        <v>0</v>
      </c>
      <c r="N802" s="293">
        <f>IFERROR(I802*'Monthly cashflow'!$C$29*1.23,)</f>
        <v>0</v>
      </c>
      <c r="O802" s="293">
        <f>IFERROR(I802*'Monthly cashflow'!$C$30*1.23,)</f>
        <v>0</v>
      </c>
      <c r="P802" s="293">
        <f t="shared" si="37"/>
        <v>0</v>
      </c>
      <c r="Q802" s="294" t="str">
        <f>'Unit Sales'!R810</f>
        <v/>
      </c>
      <c r="R802" s="294">
        <f>'Unit Sales'!N810</f>
        <v>0</v>
      </c>
    </row>
    <row r="803" spans="1:18" x14ac:dyDescent="0.3">
      <c r="A803" s="336" t="s">
        <v>1602</v>
      </c>
      <c r="B803" s="9">
        <f t="shared" si="38"/>
        <v>0</v>
      </c>
      <c r="C803" s="337" t="str">
        <f>IF('Unit Sales'!B811&lt;&gt;"",'Unit Sales'!B811,A803)</f>
        <v>802</v>
      </c>
      <c r="D803" s="9" t="str">
        <f>IF('Unit Sales'!D811&lt;&gt;"",'Unit Sales'!D811,"")</f>
        <v/>
      </c>
      <c r="E803" s="9" t="str">
        <f>IF('Unit Sales'!J811&lt;&gt;"",'Unit Sales'!J811,"")</f>
        <v/>
      </c>
      <c r="F803" s="9" t="str">
        <f>IF('Unit Sales'!G811&lt;&gt;"",'Unit Sales'!G811,"")</f>
        <v/>
      </c>
      <c r="G803" s="9" t="str">
        <f>IF('Unit Sales'!H811&lt;&gt;"",'Unit Sales'!H811,"")</f>
        <v/>
      </c>
      <c r="H803" s="9" t="str">
        <f>IF('Unit Sales'!C811&lt;&gt;"",'Unit Sales'!C811,"")</f>
        <v/>
      </c>
      <c r="I803" s="293" t="str">
        <f>IF('Unit Sales'!M811&lt;&gt;"",'Unit Sales'!M811,"")</f>
        <v/>
      </c>
      <c r="J803" s="9" t="str">
        <f>IF('Unit Sales'!I811&lt;&gt;"",'Unit Sales'!I811,"")</f>
        <v/>
      </c>
      <c r="K803" s="295"/>
      <c r="L803" s="295"/>
      <c r="M803" s="293">
        <f t="shared" si="36"/>
        <v>0</v>
      </c>
      <c r="N803" s="293">
        <f>IFERROR(I803*'Monthly cashflow'!$C$29*1.23,)</f>
        <v>0</v>
      </c>
      <c r="O803" s="293">
        <f>IFERROR(I803*'Monthly cashflow'!$C$30*1.23,)</f>
        <v>0</v>
      </c>
      <c r="P803" s="293">
        <f t="shared" si="37"/>
        <v>0</v>
      </c>
      <c r="Q803" s="294" t="str">
        <f>'Unit Sales'!R811</f>
        <v/>
      </c>
      <c r="R803" s="294">
        <f>'Unit Sales'!N811</f>
        <v>0</v>
      </c>
    </row>
    <row r="804" spans="1:18" x14ac:dyDescent="0.3">
      <c r="A804" s="336" t="s">
        <v>1603</v>
      </c>
      <c r="B804" s="9">
        <f t="shared" si="38"/>
        <v>0</v>
      </c>
      <c r="C804" s="337" t="str">
        <f>IF('Unit Sales'!B812&lt;&gt;"",'Unit Sales'!B812,A804)</f>
        <v>803</v>
      </c>
      <c r="D804" s="9" t="str">
        <f>IF('Unit Sales'!D812&lt;&gt;"",'Unit Sales'!D812,"")</f>
        <v/>
      </c>
      <c r="E804" s="9" t="str">
        <f>IF('Unit Sales'!J812&lt;&gt;"",'Unit Sales'!J812,"")</f>
        <v/>
      </c>
      <c r="F804" s="9" t="str">
        <f>IF('Unit Sales'!G812&lt;&gt;"",'Unit Sales'!G812,"")</f>
        <v/>
      </c>
      <c r="G804" s="9" t="str">
        <f>IF('Unit Sales'!H812&lt;&gt;"",'Unit Sales'!H812,"")</f>
        <v/>
      </c>
      <c r="H804" s="9" t="str">
        <f>IF('Unit Sales'!C812&lt;&gt;"",'Unit Sales'!C812,"")</f>
        <v/>
      </c>
      <c r="I804" s="293" t="str">
        <f>IF('Unit Sales'!M812&lt;&gt;"",'Unit Sales'!M812,"")</f>
        <v/>
      </c>
      <c r="J804" s="9" t="str">
        <f>IF('Unit Sales'!I812&lt;&gt;"",'Unit Sales'!I812,"")</f>
        <v/>
      </c>
      <c r="K804" s="295"/>
      <c r="L804" s="295"/>
      <c r="M804" s="293">
        <f t="shared" si="36"/>
        <v>0</v>
      </c>
      <c r="N804" s="293">
        <f>IFERROR(I804*'Monthly cashflow'!$C$29*1.23,)</f>
        <v>0</v>
      </c>
      <c r="O804" s="293">
        <f>IFERROR(I804*'Monthly cashflow'!$C$30*1.23,)</f>
        <v>0</v>
      </c>
      <c r="P804" s="293">
        <f t="shared" si="37"/>
        <v>0</v>
      </c>
      <c r="Q804" s="294" t="str">
        <f>'Unit Sales'!R812</f>
        <v/>
      </c>
      <c r="R804" s="294">
        <f>'Unit Sales'!N812</f>
        <v>0</v>
      </c>
    </row>
    <row r="805" spans="1:18" x14ac:dyDescent="0.3">
      <c r="A805" s="336" t="s">
        <v>1604</v>
      </c>
      <c r="B805" s="9">
        <f t="shared" si="38"/>
        <v>0</v>
      </c>
      <c r="C805" s="337" t="str">
        <f>IF('Unit Sales'!B813&lt;&gt;"",'Unit Sales'!B813,A805)</f>
        <v>804</v>
      </c>
      <c r="D805" s="9" t="str">
        <f>IF('Unit Sales'!D813&lt;&gt;"",'Unit Sales'!D813,"")</f>
        <v/>
      </c>
      <c r="E805" s="9" t="str">
        <f>IF('Unit Sales'!J813&lt;&gt;"",'Unit Sales'!J813,"")</f>
        <v/>
      </c>
      <c r="F805" s="9" t="str">
        <f>IF('Unit Sales'!G813&lt;&gt;"",'Unit Sales'!G813,"")</f>
        <v/>
      </c>
      <c r="G805" s="9" t="str">
        <f>IF('Unit Sales'!H813&lt;&gt;"",'Unit Sales'!H813,"")</f>
        <v/>
      </c>
      <c r="H805" s="9" t="str">
        <f>IF('Unit Sales'!C813&lt;&gt;"",'Unit Sales'!C813,"")</f>
        <v/>
      </c>
      <c r="I805" s="293" t="str">
        <f>IF('Unit Sales'!M813&lt;&gt;"",'Unit Sales'!M813,"")</f>
        <v/>
      </c>
      <c r="J805" s="9" t="str">
        <f>IF('Unit Sales'!I813&lt;&gt;"",'Unit Sales'!I813,"")</f>
        <v/>
      </c>
      <c r="K805" s="295"/>
      <c r="L805" s="295"/>
      <c r="M805" s="293">
        <f t="shared" si="36"/>
        <v>0</v>
      </c>
      <c r="N805" s="293">
        <f>IFERROR(I805*'Monthly cashflow'!$C$29*1.23,)</f>
        <v>0</v>
      </c>
      <c r="O805" s="293">
        <f>IFERROR(I805*'Monthly cashflow'!$C$30*1.23,)</f>
        <v>0</v>
      </c>
      <c r="P805" s="293">
        <f t="shared" si="37"/>
        <v>0</v>
      </c>
      <c r="Q805" s="294" t="str">
        <f>'Unit Sales'!R813</f>
        <v/>
      </c>
      <c r="R805" s="294">
        <f>'Unit Sales'!N813</f>
        <v>0</v>
      </c>
    </row>
    <row r="806" spans="1:18" x14ac:dyDescent="0.3">
      <c r="A806" s="336" t="s">
        <v>1605</v>
      </c>
      <c r="B806" s="9">
        <f t="shared" si="38"/>
        <v>0</v>
      </c>
      <c r="C806" s="337" t="str">
        <f>IF('Unit Sales'!B814&lt;&gt;"",'Unit Sales'!B814,A806)</f>
        <v>805</v>
      </c>
      <c r="D806" s="9" t="str">
        <f>IF('Unit Sales'!D814&lt;&gt;"",'Unit Sales'!D814,"")</f>
        <v/>
      </c>
      <c r="E806" s="9" t="str">
        <f>IF('Unit Sales'!J814&lt;&gt;"",'Unit Sales'!J814,"")</f>
        <v/>
      </c>
      <c r="F806" s="9" t="str">
        <f>IF('Unit Sales'!G814&lt;&gt;"",'Unit Sales'!G814,"")</f>
        <v/>
      </c>
      <c r="G806" s="9" t="str">
        <f>IF('Unit Sales'!H814&lt;&gt;"",'Unit Sales'!H814,"")</f>
        <v/>
      </c>
      <c r="H806" s="9" t="str">
        <f>IF('Unit Sales'!C814&lt;&gt;"",'Unit Sales'!C814,"")</f>
        <v/>
      </c>
      <c r="I806" s="293" t="str">
        <f>IF('Unit Sales'!M814&lt;&gt;"",'Unit Sales'!M814,"")</f>
        <v/>
      </c>
      <c r="J806" s="9" t="str">
        <f>IF('Unit Sales'!I814&lt;&gt;"",'Unit Sales'!I814,"")</f>
        <v/>
      </c>
      <c r="K806" s="295"/>
      <c r="L806" s="295"/>
      <c r="M806" s="293">
        <f t="shared" si="36"/>
        <v>0</v>
      </c>
      <c r="N806" s="293">
        <f>IFERROR(I806*'Monthly cashflow'!$C$29*1.23,)</f>
        <v>0</v>
      </c>
      <c r="O806" s="293">
        <f>IFERROR(I806*'Monthly cashflow'!$C$30*1.23,)</f>
        <v>0</v>
      </c>
      <c r="P806" s="293">
        <f t="shared" si="37"/>
        <v>0</v>
      </c>
      <c r="Q806" s="294" t="str">
        <f>'Unit Sales'!R814</f>
        <v/>
      </c>
      <c r="R806" s="294">
        <f>'Unit Sales'!N814</f>
        <v>0</v>
      </c>
    </row>
    <row r="807" spans="1:18" x14ac:dyDescent="0.3">
      <c r="A807" s="336" t="s">
        <v>1606</v>
      </c>
      <c r="B807" s="9">
        <f t="shared" si="38"/>
        <v>0</v>
      </c>
      <c r="C807" s="337" t="str">
        <f>IF('Unit Sales'!B815&lt;&gt;"",'Unit Sales'!B815,A807)</f>
        <v>806</v>
      </c>
      <c r="D807" s="9" t="str">
        <f>IF('Unit Sales'!D815&lt;&gt;"",'Unit Sales'!D815,"")</f>
        <v/>
      </c>
      <c r="E807" s="9" t="str">
        <f>IF('Unit Sales'!J815&lt;&gt;"",'Unit Sales'!J815,"")</f>
        <v/>
      </c>
      <c r="F807" s="9" t="str">
        <f>IF('Unit Sales'!G815&lt;&gt;"",'Unit Sales'!G815,"")</f>
        <v/>
      </c>
      <c r="G807" s="9" t="str">
        <f>IF('Unit Sales'!H815&lt;&gt;"",'Unit Sales'!H815,"")</f>
        <v/>
      </c>
      <c r="H807" s="9" t="str">
        <f>IF('Unit Sales'!C815&lt;&gt;"",'Unit Sales'!C815,"")</f>
        <v/>
      </c>
      <c r="I807" s="293" t="str">
        <f>IF('Unit Sales'!M815&lt;&gt;"",'Unit Sales'!M815,"")</f>
        <v/>
      </c>
      <c r="J807" s="9" t="str">
        <f>IF('Unit Sales'!I815&lt;&gt;"",'Unit Sales'!I815,"")</f>
        <v/>
      </c>
      <c r="K807" s="295"/>
      <c r="L807" s="295"/>
      <c r="M807" s="293">
        <f t="shared" si="36"/>
        <v>0</v>
      </c>
      <c r="N807" s="293">
        <f>IFERROR(I807*'Monthly cashflow'!$C$29*1.23,)</f>
        <v>0</v>
      </c>
      <c r="O807" s="293">
        <f>IFERROR(I807*'Monthly cashflow'!$C$30*1.23,)</f>
        <v>0</v>
      </c>
      <c r="P807" s="293">
        <f t="shared" si="37"/>
        <v>0</v>
      </c>
      <c r="Q807" s="294" t="str">
        <f>'Unit Sales'!R815</f>
        <v/>
      </c>
      <c r="R807" s="294">
        <f>'Unit Sales'!N815</f>
        <v>0</v>
      </c>
    </row>
    <row r="808" spans="1:18" x14ac:dyDescent="0.3">
      <c r="A808" s="336" t="s">
        <v>1607</v>
      </c>
      <c r="B808" s="9">
        <f t="shared" si="38"/>
        <v>0</v>
      </c>
      <c r="C808" s="337" t="str">
        <f>IF('Unit Sales'!B816&lt;&gt;"",'Unit Sales'!B816,A808)</f>
        <v>807</v>
      </c>
      <c r="D808" s="9" t="str">
        <f>IF('Unit Sales'!D816&lt;&gt;"",'Unit Sales'!D816,"")</f>
        <v/>
      </c>
      <c r="E808" s="9" t="str">
        <f>IF('Unit Sales'!J816&lt;&gt;"",'Unit Sales'!J816,"")</f>
        <v/>
      </c>
      <c r="F808" s="9" t="str">
        <f>IF('Unit Sales'!G816&lt;&gt;"",'Unit Sales'!G816,"")</f>
        <v/>
      </c>
      <c r="G808" s="9" t="str">
        <f>IF('Unit Sales'!H816&lt;&gt;"",'Unit Sales'!H816,"")</f>
        <v/>
      </c>
      <c r="H808" s="9" t="str">
        <f>IF('Unit Sales'!C816&lt;&gt;"",'Unit Sales'!C816,"")</f>
        <v/>
      </c>
      <c r="I808" s="293" t="str">
        <f>IF('Unit Sales'!M816&lt;&gt;"",'Unit Sales'!M816,"")</f>
        <v/>
      </c>
      <c r="J808" s="9" t="str">
        <f>IF('Unit Sales'!I816&lt;&gt;"",'Unit Sales'!I816,"")</f>
        <v/>
      </c>
      <c r="K808" s="295"/>
      <c r="L808" s="295"/>
      <c r="M808" s="293">
        <f t="shared" si="36"/>
        <v>0</v>
      </c>
      <c r="N808" s="293">
        <f>IFERROR(I808*'Monthly cashflow'!$C$29*1.23,)</f>
        <v>0</v>
      </c>
      <c r="O808" s="293">
        <f>IFERROR(I808*'Monthly cashflow'!$C$30*1.23,)</f>
        <v>0</v>
      </c>
      <c r="P808" s="293">
        <f t="shared" si="37"/>
        <v>0</v>
      </c>
      <c r="Q808" s="294" t="str">
        <f>'Unit Sales'!R816</f>
        <v/>
      </c>
      <c r="R808" s="294">
        <f>'Unit Sales'!N816</f>
        <v>0</v>
      </c>
    </row>
    <row r="809" spans="1:18" x14ac:dyDescent="0.3">
      <c r="A809" s="336" t="s">
        <v>1608</v>
      </c>
      <c r="B809" s="9">
        <f t="shared" si="38"/>
        <v>0</v>
      </c>
      <c r="C809" s="337" t="str">
        <f>IF('Unit Sales'!B817&lt;&gt;"",'Unit Sales'!B817,A809)</f>
        <v>808</v>
      </c>
      <c r="D809" s="9" t="str">
        <f>IF('Unit Sales'!D817&lt;&gt;"",'Unit Sales'!D817,"")</f>
        <v/>
      </c>
      <c r="E809" s="9" t="str">
        <f>IF('Unit Sales'!J817&lt;&gt;"",'Unit Sales'!J817,"")</f>
        <v/>
      </c>
      <c r="F809" s="9" t="str">
        <f>IF('Unit Sales'!G817&lt;&gt;"",'Unit Sales'!G817,"")</f>
        <v/>
      </c>
      <c r="G809" s="9" t="str">
        <f>IF('Unit Sales'!H817&lt;&gt;"",'Unit Sales'!H817,"")</f>
        <v/>
      </c>
      <c r="H809" s="9" t="str">
        <f>IF('Unit Sales'!C817&lt;&gt;"",'Unit Sales'!C817,"")</f>
        <v/>
      </c>
      <c r="I809" s="293" t="str">
        <f>IF('Unit Sales'!M817&lt;&gt;"",'Unit Sales'!M817,"")</f>
        <v/>
      </c>
      <c r="J809" s="9" t="str">
        <f>IF('Unit Sales'!I817&lt;&gt;"",'Unit Sales'!I817,"")</f>
        <v/>
      </c>
      <c r="K809" s="295"/>
      <c r="L809" s="295"/>
      <c r="M809" s="293">
        <f t="shared" si="36"/>
        <v>0</v>
      </c>
      <c r="N809" s="293">
        <f>IFERROR(I809*'Monthly cashflow'!$C$29*1.23,)</f>
        <v>0</v>
      </c>
      <c r="O809" s="293">
        <f>IFERROR(I809*'Monthly cashflow'!$C$30*1.23,)</f>
        <v>0</v>
      </c>
      <c r="P809" s="293">
        <f t="shared" si="37"/>
        <v>0</v>
      </c>
      <c r="Q809" s="294" t="str">
        <f>'Unit Sales'!R817</f>
        <v/>
      </c>
      <c r="R809" s="294">
        <f>'Unit Sales'!N817</f>
        <v>0</v>
      </c>
    </row>
    <row r="810" spans="1:18" x14ac:dyDescent="0.3">
      <c r="A810" s="336" t="s">
        <v>1609</v>
      </c>
      <c r="B810" s="9">
        <f t="shared" si="38"/>
        <v>0</v>
      </c>
      <c r="C810" s="337" t="str">
        <f>IF('Unit Sales'!B818&lt;&gt;"",'Unit Sales'!B818,A810)</f>
        <v>809</v>
      </c>
      <c r="D810" s="9" t="str">
        <f>IF('Unit Sales'!D818&lt;&gt;"",'Unit Sales'!D818,"")</f>
        <v/>
      </c>
      <c r="E810" s="9" t="str">
        <f>IF('Unit Sales'!J818&lt;&gt;"",'Unit Sales'!J818,"")</f>
        <v/>
      </c>
      <c r="F810" s="9" t="str">
        <f>IF('Unit Sales'!G818&lt;&gt;"",'Unit Sales'!G818,"")</f>
        <v/>
      </c>
      <c r="G810" s="9" t="str">
        <f>IF('Unit Sales'!H818&lt;&gt;"",'Unit Sales'!H818,"")</f>
        <v/>
      </c>
      <c r="H810" s="9" t="str">
        <f>IF('Unit Sales'!C818&lt;&gt;"",'Unit Sales'!C818,"")</f>
        <v/>
      </c>
      <c r="I810" s="293" t="str">
        <f>IF('Unit Sales'!M818&lt;&gt;"",'Unit Sales'!M818,"")</f>
        <v/>
      </c>
      <c r="J810" s="9" t="str">
        <f>IF('Unit Sales'!I818&lt;&gt;"",'Unit Sales'!I818,"")</f>
        <v/>
      </c>
      <c r="K810" s="295"/>
      <c r="L810" s="295"/>
      <c r="M810" s="293">
        <f t="shared" si="36"/>
        <v>0</v>
      </c>
      <c r="N810" s="293">
        <f>IFERROR(I810*'Monthly cashflow'!$C$29*1.23,)</f>
        <v>0</v>
      </c>
      <c r="O810" s="293">
        <f>IFERROR(I810*'Monthly cashflow'!$C$30*1.23,)</f>
        <v>0</v>
      </c>
      <c r="P810" s="293">
        <f t="shared" si="37"/>
        <v>0</v>
      </c>
      <c r="Q810" s="294" t="str">
        <f>'Unit Sales'!R818</f>
        <v/>
      </c>
      <c r="R810" s="294">
        <f>'Unit Sales'!N818</f>
        <v>0</v>
      </c>
    </row>
    <row r="811" spans="1:18" x14ac:dyDescent="0.3">
      <c r="A811" s="336" t="s">
        <v>1610</v>
      </c>
      <c r="B811" s="9">
        <f t="shared" si="38"/>
        <v>0</v>
      </c>
      <c r="C811" s="337" t="str">
        <f>IF('Unit Sales'!B819&lt;&gt;"",'Unit Sales'!B819,A811)</f>
        <v>810</v>
      </c>
      <c r="D811" s="9" t="str">
        <f>IF('Unit Sales'!D819&lt;&gt;"",'Unit Sales'!D819,"")</f>
        <v/>
      </c>
      <c r="E811" s="9" t="str">
        <f>IF('Unit Sales'!J819&lt;&gt;"",'Unit Sales'!J819,"")</f>
        <v/>
      </c>
      <c r="F811" s="9" t="str">
        <f>IF('Unit Sales'!G819&lt;&gt;"",'Unit Sales'!G819,"")</f>
        <v/>
      </c>
      <c r="G811" s="9" t="str">
        <f>IF('Unit Sales'!H819&lt;&gt;"",'Unit Sales'!H819,"")</f>
        <v/>
      </c>
      <c r="H811" s="9" t="str">
        <f>IF('Unit Sales'!C819&lt;&gt;"",'Unit Sales'!C819,"")</f>
        <v/>
      </c>
      <c r="I811" s="293" t="str">
        <f>IF('Unit Sales'!M819&lt;&gt;"",'Unit Sales'!M819,"")</f>
        <v/>
      </c>
      <c r="J811" s="9" t="str">
        <f>IF('Unit Sales'!I819&lt;&gt;"",'Unit Sales'!I819,"")</f>
        <v/>
      </c>
      <c r="K811" s="295"/>
      <c r="L811" s="295"/>
      <c r="M811" s="293">
        <f t="shared" si="36"/>
        <v>0</v>
      </c>
      <c r="N811" s="293">
        <f>IFERROR(I811*'Monthly cashflow'!$C$29*1.23,)</f>
        <v>0</v>
      </c>
      <c r="O811" s="293">
        <f>IFERROR(I811*'Monthly cashflow'!$C$30*1.23,)</f>
        <v>0</v>
      </c>
      <c r="P811" s="293">
        <f t="shared" si="37"/>
        <v>0</v>
      </c>
      <c r="Q811" s="294" t="str">
        <f>'Unit Sales'!R819</f>
        <v/>
      </c>
      <c r="R811" s="294">
        <f>'Unit Sales'!N819</f>
        <v>0</v>
      </c>
    </row>
    <row r="812" spans="1:18" x14ac:dyDescent="0.3">
      <c r="A812" s="336" t="s">
        <v>1611</v>
      </c>
      <c r="B812" s="9">
        <f t="shared" si="38"/>
        <v>0</v>
      </c>
      <c r="C812" s="337" t="str">
        <f>IF('Unit Sales'!B820&lt;&gt;"",'Unit Sales'!B820,A812)</f>
        <v>811</v>
      </c>
      <c r="D812" s="9" t="str">
        <f>IF('Unit Sales'!D820&lt;&gt;"",'Unit Sales'!D820,"")</f>
        <v/>
      </c>
      <c r="E812" s="9" t="str">
        <f>IF('Unit Sales'!J820&lt;&gt;"",'Unit Sales'!J820,"")</f>
        <v/>
      </c>
      <c r="F812" s="9" t="str">
        <f>IF('Unit Sales'!G820&lt;&gt;"",'Unit Sales'!G820,"")</f>
        <v/>
      </c>
      <c r="G812" s="9" t="str">
        <f>IF('Unit Sales'!H820&lt;&gt;"",'Unit Sales'!H820,"")</f>
        <v/>
      </c>
      <c r="H812" s="9" t="str">
        <f>IF('Unit Sales'!C820&lt;&gt;"",'Unit Sales'!C820,"")</f>
        <v/>
      </c>
      <c r="I812" s="293" t="str">
        <f>IF('Unit Sales'!M820&lt;&gt;"",'Unit Sales'!M820,"")</f>
        <v/>
      </c>
      <c r="J812" s="9" t="str">
        <f>IF('Unit Sales'!I820&lt;&gt;"",'Unit Sales'!I820,"")</f>
        <v/>
      </c>
      <c r="K812" s="295"/>
      <c r="L812" s="295"/>
      <c r="M812" s="293">
        <f t="shared" si="36"/>
        <v>0</v>
      </c>
      <c r="N812" s="293">
        <f>IFERROR(I812*'Monthly cashflow'!$C$29*1.23,)</f>
        <v>0</v>
      </c>
      <c r="O812" s="293">
        <f>IFERROR(I812*'Monthly cashflow'!$C$30*1.23,)</f>
        <v>0</v>
      </c>
      <c r="P812" s="293">
        <f t="shared" si="37"/>
        <v>0</v>
      </c>
      <c r="Q812" s="294" t="str">
        <f>'Unit Sales'!R820</f>
        <v/>
      </c>
      <c r="R812" s="294">
        <f>'Unit Sales'!N820</f>
        <v>0</v>
      </c>
    </row>
    <row r="813" spans="1:18" x14ac:dyDescent="0.3">
      <c r="A813" s="336" t="s">
        <v>1612</v>
      </c>
      <c r="B813" s="9">
        <f t="shared" si="38"/>
        <v>0</v>
      </c>
      <c r="C813" s="337" t="str">
        <f>IF('Unit Sales'!B821&lt;&gt;"",'Unit Sales'!B821,A813)</f>
        <v>812</v>
      </c>
      <c r="D813" s="9" t="str">
        <f>IF('Unit Sales'!D821&lt;&gt;"",'Unit Sales'!D821,"")</f>
        <v/>
      </c>
      <c r="E813" s="9" t="str">
        <f>IF('Unit Sales'!J821&lt;&gt;"",'Unit Sales'!J821,"")</f>
        <v/>
      </c>
      <c r="F813" s="9" t="str">
        <f>IF('Unit Sales'!G821&lt;&gt;"",'Unit Sales'!G821,"")</f>
        <v/>
      </c>
      <c r="G813" s="9" t="str">
        <f>IF('Unit Sales'!H821&lt;&gt;"",'Unit Sales'!H821,"")</f>
        <v/>
      </c>
      <c r="H813" s="9" t="str">
        <f>IF('Unit Sales'!C821&lt;&gt;"",'Unit Sales'!C821,"")</f>
        <v/>
      </c>
      <c r="I813" s="293" t="str">
        <f>IF('Unit Sales'!M821&lt;&gt;"",'Unit Sales'!M821,"")</f>
        <v/>
      </c>
      <c r="J813" s="9" t="str">
        <f>IF('Unit Sales'!I821&lt;&gt;"",'Unit Sales'!I821,"")</f>
        <v/>
      </c>
      <c r="K813" s="295"/>
      <c r="L813" s="295"/>
      <c r="M813" s="293">
        <f t="shared" si="36"/>
        <v>0</v>
      </c>
      <c r="N813" s="293">
        <f>IFERROR(I813*'Monthly cashflow'!$C$29*1.23,)</f>
        <v>0</v>
      </c>
      <c r="O813" s="293">
        <f>IFERROR(I813*'Monthly cashflow'!$C$30*1.23,)</f>
        <v>0</v>
      </c>
      <c r="P813" s="293">
        <f t="shared" si="37"/>
        <v>0</v>
      </c>
      <c r="Q813" s="294" t="str">
        <f>'Unit Sales'!R821</f>
        <v/>
      </c>
      <c r="R813" s="294">
        <f>'Unit Sales'!N821</f>
        <v>0</v>
      </c>
    </row>
    <row r="814" spans="1:18" x14ac:dyDescent="0.3">
      <c r="A814" s="336" t="s">
        <v>1613</v>
      </c>
      <c r="B814" s="9">
        <f t="shared" si="38"/>
        <v>0</v>
      </c>
      <c r="C814" s="337" t="str">
        <f>IF('Unit Sales'!B822&lt;&gt;"",'Unit Sales'!B822,A814)</f>
        <v>813</v>
      </c>
      <c r="D814" s="9" t="str">
        <f>IF('Unit Sales'!D822&lt;&gt;"",'Unit Sales'!D822,"")</f>
        <v/>
      </c>
      <c r="E814" s="9" t="str">
        <f>IF('Unit Sales'!J822&lt;&gt;"",'Unit Sales'!J822,"")</f>
        <v/>
      </c>
      <c r="F814" s="9" t="str">
        <f>IF('Unit Sales'!G822&lt;&gt;"",'Unit Sales'!G822,"")</f>
        <v/>
      </c>
      <c r="G814" s="9" t="str">
        <f>IF('Unit Sales'!H822&lt;&gt;"",'Unit Sales'!H822,"")</f>
        <v/>
      </c>
      <c r="H814" s="9" t="str">
        <f>IF('Unit Sales'!C822&lt;&gt;"",'Unit Sales'!C822,"")</f>
        <v/>
      </c>
      <c r="I814" s="293" t="str">
        <f>IF('Unit Sales'!M822&lt;&gt;"",'Unit Sales'!M822,"")</f>
        <v/>
      </c>
      <c r="J814" s="9" t="str">
        <f>IF('Unit Sales'!I822&lt;&gt;"",'Unit Sales'!I822,"")</f>
        <v/>
      </c>
      <c r="K814" s="295"/>
      <c r="L814" s="295"/>
      <c r="M814" s="293">
        <f t="shared" ref="M814:M877" si="39">IFERROR(IF(D814="Apartment",(I814/1.09)*0.09,(I814/1.135)*0.135),0)</f>
        <v>0</v>
      </c>
      <c r="N814" s="293">
        <f>IFERROR(I814*'Monthly cashflow'!$C$29*1.23,)</f>
        <v>0</v>
      </c>
      <c r="O814" s="293">
        <f>IFERROR(I814*'Monthly cashflow'!$C$30*1.23,)</f>
        <v>0</v>
      </c>
      <c r="P814" s="293">
        <f t="shared" ref="P814:P877" si="40">IFERROR(I814-M814-N814-O814,)</f>
        <v>0</v>
      </c>
      <c r="Q814" s="294" t="str">
        <f>'Unit Sales'!R822</f>
        <v/>
      </c>
      <c r="R814" s="294">
        <f>'Unit Sales'!N822</f>
        <v>0</v>
      </c>
    </row>
    <row r="815" spans="1:18" x14ac:dyDescent="0.3">
      <c r="A815" s="336" t="s">
        <v>1614</v>
      </c>
      <c r="B815" s="9">
        <f t="shared" si="38"/>
        <v>0</v>
      </c>
      <c r="C815" s="337" t="str">
        <f>IF('Unit Sales'!B823&lt;&gt;"",'Unit Sales'!B823,A815)</f>
        <v>814</v>
      </c>
      <c r="D815" s="9" t="str">
        <f>IF('Unit Sales'!D823&lt;&gt;"",'Unit Sales'!D823,"")</f>
        <v/>
      </c>
      <c r="E815" s="9" t="str">
        <f>IF('Unit Sales'!J823&lt;&gt;"",'Unit Sales'!J823,"")</f>
        <v/>
      </c>
      <c r="F815" s="9" t="str">
        <f>IF('Unit Sales'!G823&lt;&gt;"",'Unit Sales'!G823,"")</f>
        <v/>
      </c>
      <c r="G815" s="9" t="str">
        <f>IF('Unit Sales'!H823&lt;&gt;"",'Unit Sales'!H823,"")</f>
        <v/>
      </c>
      <c r="H815" s="9" t="str">
        <f>IF('Unit Sales'!C823&lt;&gt;"",'Unit Sales'!C823,"")</f>
        <v/>
      </c>
      <c r="I815" s="293" t="str">
        <f>IF('Unit Sales'!M823&lt;&gt;"",'Unit Sales'!M823,"")</f>
        <v/>
      </c>
      <c r="J815" s="9" t="str">
        <f>IF('Unit Sales'!I823&lt;&gt;"",'Unit Sales'!I823,"")</f>
        <v/>
      </c>
      <c r="K815" s="295"/>
      <c r="L815" s="295"/>
      <c r="M815" s="293">
        <f t="shared" si="39"/>
        <v>0</v>
      </c>
      <c r="N815" s="293">
        <f>IFERROR(I815*'Monthly cashflow'!$C$29*1.23,)</f>
        <v>0</v>
      </c>
      <c r="O815" s="293">
        <f>IFERROR(I815*'Monthly cashflow'!$C$30*1.23,)</f>
        <v>0</v>
      </c>
      <c r="P815" s="293">
        <f t="shared" si="40"/>
        <v>0</v>
      </c>
      <c r="Q815" s="294" t="str">
        <f>'Unit Sales'!R823</f>
        <v/>
      </c>
      <c r="R815" s="294">
        <f>'Unit Sales'!N823</f>
        <v>0</v>
      </c>
    </row>
    <row r="816" spans="1:18" x14ac:dyDescent="0.3">
      <c r="A816" s="336" t="s">
        <v>1615</v>
      </c>
      <c r="B816" s="9">
        <f t="shared" si="38"/>
        <v>0</v>
      </c>
      <c r="C816" s="337" t="str">
        <f>IF('Unit Sales'!B824&lt;&gt;"",'Unit Sales'!B824,A816)</f>
        <v>815</v>
      </c>
      <c r="D816" s="9" t="str">
        <f>IF('Unit Sales'!D824&lt;&gt;"",'Unit Sales'!D824,"")</f>
        <v/>
      </c>
      <c r="E816" s="9" t="str">
        <f>IF('Unit Sales'!J824&lt;&gt;"",'Unit Sales'!J824,"")</f>
        <v/>
      </c>
      <c r="F816" s="9" t="str">
        <f>IF('Unit Sales'!G824&lt;&gt;"",'Unit Sales'!G824,"")</f>
        <v/>
      </c>
      <c r="G816" s="9" t="str">
        <f>IF('Unit Sales'!H824&lt;&gt;"",'Unit Sales'!H824,"")</f>
        <v/>
      </c>
      <c r="H816" s="9" t="str">
        <f>IF('Unit Sales'!C824&lt;&gt;"",'Unit Sales'!C824,"")</f>
        <v/>
      </c>
      <c r="I816" s="293" t="str">
        <f>IF('Unit Sales'!M824&lt;&gt;"",'Unit Sales'!M824,"")</f>
        <v/>
      </c>
      <c r="J816" s="9" t="str">
        <f>IF('Unit Sales'!I824&lt;&gt;"",'Unit Sales'!I824,"")</f>
        <v/>
      </c>
      <c r="K816" s="295"/>
      <c r="L816" s="295"/>
      <c r="M816" s="293">
        <f t="shared" si="39"/>
        <v>0</v>
      </c>
      <c r="N816" s="293">
        <f>IFERROR(I816*'Monthly cashflow'!$C$29*1.23,)</f>
        <v>0</v>
      </c>
      <c r="O816" s="293">
        <f>IFERROR(I816*'Monthly cashflow'!$C$30*1.23,)</f>
        <v>0</v>
      </c>
      <c r="P816" s="293">
        <f t="shared" si="40"/>
        <v>0</v>
      </c>
      <c r="Q816" s="294" t="str">
        <f>'Unit Sales'!R824</f>
        <v/>
      </c>
      <c r="R816" s="294">
        <f>'Unit Sales'!N824</f>
        <v>0</v>
      </c>
    </row>
    <row r="817" spans="1:18" x14ac:dyDescent="0.3">
      <c r="A817" s="336" t="s">
        <v>1616</v>
      </c>
      <c r="B817" s="9">
        <f t="shared" si="38"/>
        <v>0</v>
      </c>
      <c r="C817" s="337" t="str">
        <f>IF('Unit Sales'!B825&lt;&gt;"",'Unit Sales'!B825,A817)</f>
        <v>816</v>
      </c>
      <c r="D817" s="9" t="str">
        <f>IF('Unit Sales'!D825&lt;&gt;"",'Unit Sales'!D825,"")</f>
        <v/>
      </c>
      <c r="E817" s="9" t="str">
        <f>IF('Unit Sales'!J825&lt;&gt;"",'Unit Sales'!J825,"")</f>
        <v/>
      </c>
      <c r="F817" s="9" t="str">
        <f>IF('Unit Sales'!G825&lt;&gt;"",'Unit Sales'!G825,"")</f>
        <v/>
      </c>
      <c r="G817" s="9" t="str">
        <f>IF('Unit Sales'!H825&lt;&gt;"",'Unit Sales'!H825,"")</f>
        <v/>
      </c>
      <c r="H817" s="9" t="str">
        <f>IF('Unit Sales'!C825&lt;&gt;"",'Unit Sales'!C825,"")</f>
        <v/>
      </c>
      <c r="I817" s="293" t="str">
        <f>IF('Unit Sales'!M825&lt;&gt;"",'Unit Sales'!M825,"")</f>
        <v/>
      </c>
      <c r="J817" s="9" t="str">
        <f>IF('Unit Sales'!I825&lt;&gt;"",'Unit Sales'!I825,"")</f>
        <v/>
      </c>
      <c r="K817" s="295"/>
      <c r="L817" s="295"/>
      <c r="M817" s="293">
        <f t="shared" si="39"/>
        <v>0</v>
      </c>
      <c r="N817" s="293">
        <f>IFERROR(I817*'Monthly cashflow'!$C$29*1.23,)</f>
        <v>0</v>
      </c>
      <c r="O817" s="293">
        <f>IFERROR(I817*'Monthly cashflow'!$C$30*1.23,)</f>
        <v>0</v>
      </c>
      <c r="P817" s="293">
        <f t="shared" si="40"/>
        <v>0</v>
      </c>
      <c r="Q817" s="294" t="str">
        <f>'Unit Sales'!R825</f>
        <v/>
      </c>
      <c r="R817" s="294">
        <f>'Unit Sales'!N825</f>
        <v>0</v>
      </c>
    </row>
    <row r="818" spans="1:18" x14ac:dyDescent="0.3">
      <c r="A818" s="336" t="s">
        <v>1617</v>
      </c>
      <c r="B818" s="9">
        <f t="shared" si="38"/>
        <v>0</v>
      </c>
      <c r="C818" s="337" t="str">
        <f>IF('Unit Sales'!B826&lt;&gt;"",'Unit Sales'!B826,A818)</f>
        <v>817</v>
      </c>
      <c r="D818" s="9" t="str">
        <f>IF('Unit Sales'!D826&lt;&gt;"",'Unit Sales'!D826,"")</f>
        <v/>
      </c>
      <c r="E818" s="9" t="str">
        <f>IF('Unit Sales'!J826&lt;&gt;"",'Unit Sales'!J826,"")</f>
        <v/>
      </c>
      <c r="F818" s="9" t="str">
        <f>IF('Unit Sales'!G826&lt;&gt;"",'Unit Sales'!G826,"")</f>
        <v/>
      </c>
      <c r="G818" s="9" t="str">
        <f>IF('Unit Sales'!H826&lt;&gt;"",'Unit Sales'!H826,"")</f>
        <v/>
      </c>
      <c r="H818" s="9" t="str">
        <f>IF('Unit Sales'!C826&lt;&gt;"",'Unit Sales'!C826,"")</f>
        <v/>
      </c>
      <c r="I818" s="293" t="str">
        <f>IF('Unit Sales'!M826&lt;&gt;"",'Unit Sales'!M826,"")</f>
        <v/>
      </c>
      <c r="J818" s="9" t="str">
        <f>IF('Unit Sales'!I826&lt;&gt;"",'Unit Sales'!I826,"")</f>
        <v/>
      </c>
      <c r="K818" s="295"/>
      <c r="L818" s="295"/>
      <c r="M818" s="293">
        <f t="shared" si="39"/>
        <v>0</v>
      </c>
      <c r="N818" s="293">
        <f>IFERROR(I818*'Monthly cashflow'!$C$29*1.23,)</f>
        <v>0</v>
      </c>
      <c r="O818" s="293">
        <f>IFERROR(I818*'Monthly cashflow'!$C$30*1.23,)</f>
        <v>0</v>
      </c>
      <c r="P818" s="293">
        <f t="shared" si="40"/>
        <v>0</v>
      </c>
      <c r="Q818" s="294" t="str">
        <f>'Unit Sales'!R826</f>
        <v/>
      </c>
      <c r="R818" s="294">
        <f>'Unit Sales'!N826</f>
        <v>0</v>
      </c>
    </row>
    <row r="819" spans="1:18" x14ac:dyDescent="0.3">
      <c r="A819" s="336" t="s">
        <v>1618</v>
      </c>
      <c r="B819" s="9">
        <f t="shared" si="38"/>
        <v>0</v>
      </c>
      <c r="C819" s="337" t="str">
        <f>IF('Unit Sales'!B827&lt;&gt;"",'Unit Sales'!B827,A819)</f>
        <v>818</v>
      </c>
      <c r="D819" s="9" t="str">
        <f>IF('Unit Sales'!D827&lt;&gt;"",'Unit Sales'!D827,"")</f>
        <v/>
      </c>
      <c r="E819" s="9" t="str">
        <f>IF('Unit Sales'!J827&lt;&gt;"",'Unit Sales'!J827,"")</f>
        <v/>
      </c>
      <c r="F819" s="9" t="str">
        <f>IF('Unit Sales'!G827&lt;&gt;"",'Unit Sales'!G827,"")</f>
        <v/>
      </c>
      <c r="G819" s="9" t="str">
        <f>IF('Unit Sales'!H827&lt;&gt;"",'Unit Sales'!H827,"")</f>
        <v/>
      </c>
      <c r="H819" s="9" t="str">
        <f>IF('Unit Sales'!C827&lt;&gt;"",'Unit Sales'!C827,"")</f>
        <v/>
      </c>
      <c r="I819" s="293" t="str">
        <f>IF('Unit Sales'!M827&lt;&gt;"",'Unit Sales'!M827,"")</f>
        <v/>
      </c>
      <c r="J819" s="9" t="str">
        <f>IF('Unit Sales'!I827&lt;&gt;"",'Unit Sales'!I827,"")</f>
        <v/>
      </c>
      <c r="K819" s="295"/>
      <c r="L819" s="295"/>
      <c r="M819" s="293">
        <f t="shared" si="39"/>
        <v>0</v>
      </c>
      <c r="N819" s="293">
        <f>IFERROR(I819*'Monthly cashflow'!$C$29*1.23,)</f>
        <v>0</v>
      </c>
      <c r="O819" s="293">
        <f>IFERROR(I819*'Monthly cashflow'!$C$30*1.23,)</f>
        <v>0</v>
      </c>
      <c r="P819" s="293">
        <f t="shared" si="40"/>
        <v>0</v>
      </c>
      <c r="Q819" s="294" t="str">
        <f>'Unit Sales'!R827</f>
        <v/>
      </c>
      <c r="R819" s="294">
        <f>'Unit Sales'!N827</f>
        <v>0</v>
      </c>
    </row>
    <row r="820" spans="1:18" x14ac:dyDescent="0.3">
      <c r="A820" s="336" t="s">
        <v>1619</v>
      </c>
      <c r="B820" s="9">
        <f t="shared" si="38"/>
        <v>0</v>
      </c>
      <c r="C820" s="337" t="str">
        <f>IF('Unit Sales'!B828&lt;&gt;"",'Unit Sales'!B828,A820)</f>
        <v>819</v>
      </c>
      <c r="D820" s="9" t="str">
        <f>IF('Unit Sales'!D828&lt;&gt;"",'Unit Sales'!D828,"")</f>
        <v/>
      </c>
      <c r="E820" s="9" t="str">
        <f>IF('Unit Sales'!J828&lt;&gt;"",'Unit Sales'!J828,"")</f>
        <v/>
      </c>
      <c r="F820" s="9" t="str">
        <f>IF('Unit Sales'!G828&lt;&gt;"",'Unit Sales'!G828,"")</f>
        <v/>
      </c>
      <c r="G820" s="9" t="str">
        <f>IF('Unit Sales'!H828&lt;&gt;"",'Unit Sales'!H828,"")</f>
        <v/>
      </c>
      <c r="H820" s="9" t="str">
        <f>IF('Unit Sales'!C828&lt;&gt;"",'Unit Sales'!C828,"")</f>
        <v/>
      </c>
      <c r="I820" s="293" t="str">
        <f>IF('Unit Sales'!M828&lt;&gt;"",'Unit Sales'!M828,"")</f>
        <v/>
      </c>
      <c r="J820" s="9" t="str">
        <f>IF('Unit Sales'!I828&lt;&gt;"",'Unit Sales'!I828,"")</f>
        <v/>
      </c>
      <c r="K820" s="295"/>
      <c r="L820" s="295"/>
      <c r="M820" s="293">
        <f t="shared" si="39"/>
        <v>0</v>
      </c>
      <c r="N820" s="293">
        <f>IFERROR(I820*'Monthly cashflow'!$C$29*1.23,)</f>
        <v>0</v>
      </c>
      <c r="O820" s="293">
        <f>IFERROR(I820*'Monthly cashflow'!$C$30*1.23,)</f>
        <v>0</v>
      </c>
      <c r="P820" s="293">
        <f t="shared" si="40"/>
        <v>0</v>
      </c>
      <c r="Q820" s="294" t="str">
        <f>'Unit Sales'!R828</f>
        <v/>
      </c>
      <c r="R820" s="294">
        <f>'Unit Sales'!N828</f>
        <v>0</v>
      </c>
    </row>
    <row r="821" spans="1:18" x14ac:dyDescent="0.3">
      <c r="A821" s="336" t="s">
        <v>1620</v>
      </c>
      <c r="B821" s="9">
        <f t="shared" si="38"/>
        <v>0</v>
      </c>
      <c r="C821" s="337" t="str">
        <f>IF('Unit Sales'!B829&lt;&gt;"",'Unit Sales'!B829,A821)</f>
        <v>820</v>
      </c>
      <c r="D821" s="9" t="str">
        <f>IF('Unit Sales'!D829&lt;&gt;"",'Unit Sales'!D829,"")</f>
        <v/>
      </c>
      <c r="E821" s="9" t="str">
        <f>IF('Unit Sales'!J829&lt;&gt;"",'Unit Sales'!J829,"")</f>
        <v/>
      </c>
      <c r="F821" s="9" t="str">
        <f>IF('Unit Sales'!G829&lt;&gt;"",'Unit Sales'!G829,"")</f>
        <v/>
      </c>
      <c r="G821" s="9" t="str">
        <f>IF('Unit Sales'!H829&lt;&gt;"",'Unit Sales'!H829,"")</f>
        <v/>
      </c>
      <c r="H821" s="9" t="str">
        <f>IF('Unit Sales'!C829&lt;&gt;"",'Unit Sales'!C829,"")</f>
        <v/>
      </c>
      <c r="I821" s="293" t="str">
        <f>IF('Unit Sales'!M829&lt;&gt;"",'Unit Sales'!M829,"")</f>
        <v/>
      </c>
      <c r="J821" s="9" t="str">
        <f>IF('Unit Sales'!I829&lt;&gt;"",'Unit Sales'!I829,"")</f>
        <v/>
      </c>
      <c r="K821" s="295"/>
      <c r="L821" s="295"/>
      <c r="M821" s="293">
        <f t="shared" si="39"/>
        <v>0</v>
      </c>
      <c r="N821" s="293">
        <f>IFERROR(I821*'Monthly cashflow'!$C$29*1.23,)</f>
        <v>0</v>
      </c>
      <c r="O821" s="293">
        <f>IFERROR(I821*'Monthly cashflow'!$C$30*1.23,)</f>
        <v>0</v>
      </c>
      <c r="P821" s="293">
        <f t="shared" si="40"/>
        <v>0</v>
      </c>
      <c r="Q821" s="294" t="str">
        <f>'Unit Sales'!R829</f>
        <v/>
      </c>
      <c r="R821" s="294">
        <f>'Unit Sales'!N829</f>
        <v>0</v>
      </c>
    </row>
    <row r="822" spans="1:18" x14ac:dyDescent="0.3">
      <c r="A822" s="336" t="s">
        <v>1621</v>
      </c>
      <c r="B822" s="9">
        <f t="shared" si="38"/>
        <v>0</v>
      </c>
      <c r="C822" s="337" t="str">
        <f>IF('Unit Sales'!B830&lt;&gt;"",'Unit Sales'!B830,A822)</f>
        <v>821</v>
      </c>
      <c r="D822" s="9" t="str">
        <f>IF('Unit Sales'!D830&lt;&gt;"",'Unit Sales'!D830,"")</f>
        <v/>
      </c>
      <c r="E822" s="9" t="str">
        <f>IF('Unit Sales'!J830&lt;&gt;"",'Unit Sales'!J830,"")</f>
        <v/>
      </c>
      <c r="F822" s="9" t="str">
        <f>IF('Unit Sales'!G830&lt;&gt;"",'Unit Sales'!G830,"")</f>
        <v/>
      </c>
      <c r="G822" s="9" t="str">
        <f>IF('Unit Sales'!H830&lt;&gt;"",'Unit Sales'!H830,"")</f>
        <v/>
      </c>
      <c r="H822" s="9" t="str">
        <f>IF('Unit Sales'!C830&lt;&gt;"",'Unit Sales'!C830,"")</f>
        <v/>
      </c>
      <c r="I822" s="293" t="str">
        <f>IF('Unit Sales'!M830&lt;&gt;"",'Unit Sales'!M830,"")</f>
        <v/>
      </c>
      <c r="J822" s="9" t="str">
        <f>IF('Unit Sales'!I830&lt;&gt;"",'Unit Sales'!I830,"")</f>
        <v/>
      </c>
      <c r="K822" s="295"/>
      <c r="L822" s="295"/>
      <c r="M822" s="293">
        <f t="shared" si="39"/>
        <v>0</v>
      </c>
      <c r="N822" s="293">
        <f>IFERROR(I822*'Monthly cashflow'!$C$29*1.23,)</f>
        <v>0</v>
      </c>
      <c r="O822" s="293">
        <f>IFERROR(I822*'Monthly cashflow'!$C$30*1.23,)</f>
        <v>0</v>
      </c>
      <c r="P822" s="293">
        <f t="shared" si="40"/>
        <v>0</v>
      </c>
      <c r="Q822" s="294" t="str">
        <f>'Unit Sales'!R830</f>
        <v/>
      </c>
      <c r="R822" s="294">
        <f>'Unit Sales'!N830</f>
        <v>0</v>
      </c>
    </row>
    <row r="823" spans="1:18" x14ac:dyDescent="0.3">
      <c r="A823" s="336" t="s">
        <v>1622</v>
      </c>
      <c r="B823" s="9">
        <f t="shared" si="38"/>
        <v>0</v>
      </c>
      <c r="C823" s="337" t="str">
        <f>IF('Unit Sales'!B831&lt;&gt;"",'Unit Sales'!B831,A823)</f>
        <v>822</v>
      </c>
      <c r="D823" s="9" t="str">
        <f>IF('Unit Sales'!D831&lt;&gt;"",'Unit Sales'!D831,"")</f>
        <v/>
      </c>
      <c r="E823" s="9" t="str">
        <f>IF('Unit Sales'!J831&lt;&gt;"",'Unit Sales'!J831,"")</f>
        <v/>
      </c>
      <c r="F823" s="9" t="str">
        <f>IF('Unit Sales'!G831&lt;&gt;"",'Unit Sales'!G831,"")</f>
        <v/>
      </c>
      <c r="G823" s="9" t="str">
        <f>IF('Unit Sales'!H831&lt;&gt;"",'Unit Sales'!H831,"")</f>
        <v/>
      </c>
      <c r="H823" s="9" t="str">
        <f>IF('Unit Sales'!C831&lt;&gt;"",'Unit Sales'!C831,"")</f>
        <v/>
      </c>
      <c r="I823" s="293" t="str">
        <f>IF('Unit Sales'!M831&lt;&gt;"",'Unit Sales'!M831,"")</f>
        <v/>
      </c>
      <c r="J823" s="9" t="str">
        <f>IF('Unit Sales'!I831&lt;&gt;"",'Unit Sales'!I831,"")</f>
        <v/>
      </c>
      <c r="K823" s="295"/>
      <c r="L823" s="295"/>
      <c r="M823" s="293">
        <f t="shared" si="39"/>
        <v>0</v>
      </c>
      <c r="N823" s="293">
        <f>IFERROR(I823*'Monthly cashflow'!$C$29*1.23,)</f>
        <v>0</v>
      </c>
      <c r="O823" s="293">
        <f>IFERROR(I823*'Monthly cashflow'!$C$30*1.23,)</f>
        <v>0</v>
      </c>
      <c r="P823" s="293">
        <f t="shared" si="40"/>
        <v>0</v>
      </c>
      <c r="Q823" s="294" t="str">
        <f>'Unit Sales'!R831</f>
        <v/>
      </c>
      <c r="R823" s="294">
        <f>'Unit Sales'!N831</f>
        <v>0</v>
      </c>
    </row>
    <row r="824" spans="1:18" x14ac:dyDescent="0.3">
      <c r="A824" s="336" t="s">
        <v>1623</v>
      </c>
      <c r="B824" s="9">
        <f t="shared" si="38"/>
        <v>0</v>
      </c>
      <c r="C824" s="337" t="str">
        <f>IF('Unit Sales'!B832&lt;&gt;"",'Unit Sales'!B832,A824)</f>
        <v>823</v>
      </c>
      <c r="D824" s="9" t="str">
        <f>IF('Unit Sales'!D832&lt;&gt;"",'Unit Sales'!D832,"")</f>
        <v/>
      </c>
      <c r="E824" s="9" t="str">
        <f>IF('Unit Sales'!J832&lt;&gt;"",'Unit Sales'!J832,"")</f>
        <v/>
      </c>
      <c r="F824" s="9" t="str">
        <f>IF('Unit Sales'!G832&lt;&gt;"",'Unit Sales'!G832,"")</f>
        <v/>
      </c>
      <c r="G824" s="9" t="str">
        <f>IF('Unit Sales'!H832&lt;&gt;"",'Unit Sales'!H832,"")</f>
        <v/>
      </c>
      <c r="H824" s="9" t="str">
        <f>IF('Unit Sales'!C832&lt;&gt;"",'Unit Sales'!C832,"")</f>
        <v/>
      </c>
      <c r="I824" s="293" t="str">
        <f>IF('Unit Sales'!M832&lt;&gt;"",'Unit Sales'!M832,"")</f>
        <v/>
      </c>
      <c r="J824" s="9" t="str">
        <f>IF('Unit Sales'!I832&lt;&gt;"",'Unit Sales'!I832,"")</f>
        <v/>
      </c>
      <c r="K824" s="295"/>
      <c r="L824" s="295"/>
      <c r="M824" s="293">
        <f t="shared" si="39"/>
        <v>0</v>
      </c>
      <c r="N824" s="293">
        <f>IFERROR(I824*'Monthly cashflow'!$C$29*1.23,)</f>
        <v>0</v>
      </c>
      <c r="O824" s="293">
        <f>IFERROR(I824*'Monthly cashflow'!$C$30*1.23,)</f>
        <v>0</v>
      </c>
      <c r="P824" s="293">
        <f t="shared" si="40"/>
        <v>0</v>
      </c>
      <c r="Q824" s="294" t="str">
        <f>'Unit Sales'!R832</f>
        <v/>
      </c>
      <c r="R824" s="294">
        <f>'Unit Sales'!N832</f>
        <v>0</v>
      </c>
    </row>
    <row r="825" spans="1:18" x14ac:dyDescent="0.3">
      <c r="A825" s="336" t="s">
        <v>1624</v>
      </c>
      <c r="B825" s="9">
        <f t="shared" si="38"/>
        <v>0</v>
      </c>
      <c r="C825" s="337" t="str">
        <f>IF('Unit Sales'!B833&lt;&gt;"",'Unit Sales'!B833,A825)</f>
        <v>824</v>
      </c>
      <c r="D825" s="9" t="str">
        <f>IF('Unit Sales'!D833&lt;&gt;"",'Unit Sales'!D833,"")</f>
        <v/>
      </c>
      <c r="E825" s="9" t="str">
        <f>IF('Unit Sales'!J833&lt;&gt;"",'Unit Sales'!J833,"")</f>
        <v/>
      </c>
      <c r="F825" s="9" t="str">
        <f>IF('Unit Sales'!G833&lt;&gt;"",'Unit Sales'!G833,"")</f>
        <v/>
      </c>
      <c r="G825" s="9" t="str">
        <f>IF('Unit Sales'!H833&lt;&gt;"",'Unit Sales'!H833,"")</f>
        <v/>
      </c>
      <c r="H825" s="9" t="str">
        <f>IF('Unit Sales'!C833&lt;&gt;"",'Unit Sales'!C833,"")</f>
        <v/>
      </c>
      <c r="I825" s="293" t="str">
        <f>IF('Unit Sales'!M833&lt;&gt;"",'Unit Sales'!M833,"")</f>
        <v/>
      </c>
      <c r="J825" s="9" t="str">
        <f>IF('Unit Sales'!I833&lt;&gt;"",'Unit Sales'!I833,"")</f>
        <v/>
      </c>
      <c r="K825" s="295"/>
      <c r="L825" s="295"/>
      <c r="M825" s="293">
        <f t="shared" si="39"/>
        <v>0</v>
      </c>
      <c r="N825" s="293">
        <f>IFERROR(I825*'Monthly cashflow'!$C$29*1.23,)</f>
        <v>0</v>
      </c>
      <c r="O825" s="293">
        <f>IFERROR(I825*'Monthly cashflow'!$C$30*1.23,)</f>
        <v>0</v>
      </c>
      <c r="P825" s="293">
        <f t="shared" si="40"/>
        <v>0</v>
      </c>
      <c r="Q825" s="294" t="str">
        <f>'Unit Sales'!R833</f>
        <v/>
      </c>
      <c r="R825" s="294">
        <f>'Unit Sales'!N833</f>
        <v>0</v>
      </c>
    </row>
    <row r="826" spans="1:18" x14ac:dyDescent="0.3">
      <c r="A826" s="336" t="s">
        <v>1625</v>
      </c>
      <c r="B826" s="9">
        <f t="shared" si="38"/>
        <v>0</v>
      </c>
      <c r="C826" s="337" t="str">
        <f>IF('Unit Sales'!B834&lt;&gt;"",'Unit Sales'!B834,A826)</f>
        <v>825</v>
      </c>
      <c r="D826" s="9" t="str">
        <f>IF('Unit Sales'!D834&lt;&gt;"",'Unit Sales'!D834,"")</f>
        <v/>
      </c>
      <c r="E826" s="9" t="str">
        <f>IF('Unit Sales'!J834&lt;&gt;"",'Unit Sales'!J834,"")</f>
        <v/>
      </c>
      <c r="F826" s="9" t="str">
        <f>IF('Unit Sales'!G834&lt;&gt;"",'Unit Sales'!G834,"")</f>
        <v/>
      </c>
      <c r="G826" s="9" t="str">
        <f>IF('Unit Sales'!H834&lt;&gt;"",'Unit Sales'!H834,"")</f>
        <v/>
      </c>
      <c r="H826" s="9" t="str">
        <f>IF('Unit Sales'!C834&lt;&gt;"",'Unit Sales'!C834,"")</f>
        <v/>
      </c>
      <c r="I826" s="293" t="str">
        <f>IF('Unit Sales'!M834&lt;&gt;"",'Unit Sales'!M834,"")</f>
        <v/>
      </c>
      <c r="J826" s="9" t="str">
        <f>IF('Unit Sales'!I834&lt;&gt;"",'Unit Sales'!I834,"")</f>
        <v/>
      </c>
      <c r="K826" s="295"/>
      <c r="L826" s="295"/>
      <c r="M826" s="293">
        <f t="shared" si="39"/>
        <v>0</v>
      </c>
      <c r="N826" s="293">
        <f>IFERROR(I826*'Monthly cashflow'!$C$29*1.23,)</f>
        <v>0</v>
      </c>
      <c r="O826" s="293">
        <f>IFERROR(I826*'Monthly cashflow'!$C$30*1.23,)</f>
        <v>0</v>
      </c>
      <c r="P826" s="293">
        <f t="shared" si="40"/>
        <v>0</v>
      </c>
      <c r="Q826" s="294" t="str">
        <f>'Unit Sales'!R834</f>
        <v/>
      </c>
      <c r="R826" s="294">
        <f>'Unit Sales'!N834</f>
        <v>0</v>
      </c>
    </row>
    <row r="827" spans="1:18" x14ac:dyDescent="0.3">
      <c r="A827" s="336" t="s">
        <v>1626</v>
      </c>
      <c r="B827" s="9">
        <f t="shared" si="38"/>
        <v>0</v>
      </c>
      <c r="C827" s="337" t="str">
        <f>IF('Unit Sales'!B835&lt;&gt;"",'Unit Sales'!B835,A827)</f>
        <v>826</v>
      </c>
      <c r="D827" s="9" t="str">
        <f>IF('Unit Sales'!D835&lt;&gt;"",'Unit Sales'!D835,"")</f>
        <v/>
      </c>
      <c r="E827" s="9" t="str">
        <f>IF('Unit Sales'!J835&lt;&gt;"",'Unit Sales'!J835,"")</f>
        <v/>
      </c>
      <c r="F827" s="9" t="str">
        <f>IF('Unit Sales'!G835&lt;&gt;"",'Unit Sales'!G835,"")</f>
        <v/>
      </c>
      <c r="G827" s="9" t="str">
        <f>IF('Unit Sales'!H835&lt;&gt;"",'Unit Sales'!H835,"")</f>
        <v/>
      </c>
      <c r="H827" s="9" t="str">
        <f>IF('Unit Sales'!C835&lt;&gt;"",'Unit Sales'!C835,"")</f>
        <v/>
      </c>
      <c r="I827" s="293" t="str">
        <f>IF('Unit Sales'!M835&lt;&gt;"",'Unit Sales'!M835,"")</f>
        <v/>
      </c>
      <c r="J827" s="9" t="str">
        <f>IF('Unit Sales'!I835&lt;&gt;"",'Unit Sales'!I835,"")</f>
        <v/>
      </c>
      <c r="K827" s="295"/>
      <c r="L827" s="295"/>
      <c r="M827" s="293">
        <f t="shared" si="39"/>
        <v>0</v>
      </c>
      <c r="N827" s="293">
        <f>IFERROR(I827*'Monthly cashflow'!$C$29*1.23,)</f>
        <v>0</v>
      </c>
      <c r="O827" s="293">
        <f>IFERROR(I827*'Monthly cashflow'!$C$30*1.23,)</f>
        <v>0</v>
      </c>
      <c r="P827" s="293">
        <f t="shared" si="40"/>
        <v>0</v>
      </c>
      <c r="Q827" s="294" t="str">
        <f>'Unit Sales'!R835</f>
        <v/>
      </c>
      <c r="R827" s="294">
        <f>'Unit Sales'!N835</f>
        <v>0</v>
      </c>
    </row>
    <row r="828" spans="1:18" x14ac:dyDescent="0.3">
      <c r="A828" s="336" t="s">
        <v>1627</v>
      </c>
      <c r="B828" s="9">
        <f t="shared" si="38"/>
        <v>0</v>
      </c>
      <c r="C828" s="337" t="str">
        <f>IF('Unit Sales'!B836&lt;&gt;"",'Unit Sales'!B836,A828)</f>
        <v>827</v>
      </c>
      <c r="D828" s="9" t="str">
        <f>IF('Unit Sales'!D836&lt;&gt;"",'Unit Sales'!D836,"")</f>
        <v/>
      </c>
      <c r="E828" s="9" t="str">
        <f>IF('Unit Sales'!J836&lt;&gt;"",'Unit Sales'!J836,"")</f>
        <v/>
      </c>
      <c r="F828" s="9" t="str">
        <f>IF('Unit Sales'!G836&lt;&gt;"",'Unit Sales'!G836,"")</f>
        <v/>
      </c>
      <c r="G828" s="9" t="str">
        <f>IF('Unit Sales'!H836&lt;&gt;"",'Unit Sales'!H836,"")</f>
        <v/>
      </c>
      <c r="H828" s="9" t="str">
        <f>IF('Unit Sales'!C836&lt;&gt;"",'Unit Sales'!C836,"")</f>
        <v/>
      </c>
      <c r="I828" s="293" t="str">
        <f>IF('Unit Sales'!M836&lt;&gt;"",'Unit Sales'!M836,"")</f>
        <v/>
      </c>
      <c r="J828" s="9" t="str">
        <f>IF('Unit Sales'!I836&lt;&gt;"",'Unit Sales'!I836,"")</f>
        <v/>
      </c>
      <c r="K828" s="295"/>
      <c r="L828" s="295"/>
      <c r="M828" s="293">
        <f t="shared" si="39"/>
        <v>0</v>
      </c>
      <c r="N828" s="293">
        <f>IFERROR(I828*'Monthly cashflow'!$C$29*1.23,)</f>
        <v>0</v>
      </c>
      <c r="O828" s="293">
        <f>IFERROR(I828*'Monthly cashflow'!$C$30*1.23,)</f>
        <v>0</v>
      </c>
      <c r="P828" s="293">
        <f t="shared" si="40"/>
        <v>0</v>
      </c>
      <c r="Q828" s="294" t="str">
        <f>'Unit Sales'!R836</f>
        <v/>
      </c>
      <c r="R828" s="294">
        <f>'Unit Sales'!N836</f>
        <v>0</v>
      </c>
    </row>
    <row r="829" spans="1:18" x14ac:dyDescent="0.3">
      <c r="A829" s="336" t="s">
        <v>1628</v>
      </c>
      <c r="B829" s="9">
        <f t="shared" si="38"/>
        <v>0</v>
      </c>
      <c r="C829" s="337" t="str">
        <f>IF('Unit Sales'!B837&lt;&gt;"",'Unit Sales'!B837,A829)</f>
        <v>828</v>
      </c>
      <c r="D829" s="9" t="str">
        <f>IF('Unit Sales'!D837&lt;&gt;"",'Unit Sales'!D837,"")</f>
        <v/>
      </c>
      <c r="E829" s="9" t="str">
        <f>IF('Unit Sales'!J837&lt;&gt;"",'Unit Sales'!J837,"")</f>
        <v/>
      </c>
      <c r="F829" s="9" t="str">
        <f>IF('Unit Sales'!G837&lt;&gt;"",'Unit Sales'!G837,"")</f>
        <v/>
      </c>
      <c r="G829" s="9" t="str">
        <f>IF('Unit Sales'!H837&lt;&gt;"",'Unit Sales'!H837,"")</f>
        <v/>
      </c>
      <c r="H829" s="9" t="str">
        <f>IF('Unit Sales'!C837&lt;&gt;"",'Unit Sales'!C837,"")</f>
        <v/>
      </c>
      <c r="I829" s="293" t="str">
        <f>IF('Unit Sales'!M837&lt;&gt;"",'Unit Sales'!M837,"")</f>
        <v/>
      </c>
      <c r="J829" s="9" t="str">
        <f>IF('Unit Sales'!I837&lt;&gt;"",'Unit Sales'!I837,"")</f>
        <v/>
      </c>
      <c r="K829" s="295"/>
      <c r="L829" s="295"/>
      <c r="M829" s="293">
        <f t="shared" si="39"/>
        <v>0</v>
      </c>
      <c r="N829" s="293">
        <f>IFERROR(I829*'Monthly cashflow'!$C$29*1.23,)</f>
        <v>0</v>
      </c>
      <c r="O829" s="293">
        <f>IFERROR(I829*'Monthly cashflow'!$C$30*1.23,)</f>
        <v>0</v>
      </c>
      <c r="P829" s="293">
        <f t="shared" si="40"/>
        <v>0</v>
      </c>
      <c r="Q829" s="294" t="str">
        <f>'Unit Sales'!R837</f>
        <v/>
      </c>
      <c r="R829" s="294">
        <f>'Unit Sales'!N837</f>
        <v>0</v>
      </c>
    </row>
    <row r="830" spans="1:18" x14ac:dyDescent="0.3">
      <c r="A830" s="336" t="s">
        <v>1629</v>
      </c>
      <c r="B830" s="9">
        <f t="shared" si="38"/>
        <v>0</v>
      </c>
      <c r="C830" s="337" t="str">
        <f>IF('Unit Sales'!B838&lt;&gt;"",'Unit Sales'!B838,A830)</f>
        <v>829</v>
      </c>
      <c r="D830" s="9" t="str">
        <f>IF('Unit Sales'!D838&lt;&gt;"",'Unit Sales'!D838,"")</f>
        <v/>
      </c>
      <c r="E830" s="9" t="str">
        <f>IF('Unit Sales'!J838&lt;&gt;"",'Unit Sales'!J838,"")</f>
        <v/>
      </c>
      <c r="F830" s="9" t="str">
        <f>IF('Unit Sales'!G838&lt;&gt;"",'Unit Sales'!G838,"")</f>
        <v/>
      </c>
      <c r="G830" s="9" t="str">
        <f>IF('Unit Sales'!H838&lt;&gt;"",'Unit Sales'!H838,"")</f>
        <v/>
      </c>
      <c r="H830" s="9" t="str">
        <f>IF('Unit Sales'!C838&lt;&gt;"",'Unit Sales'!C838,"")</f>
        <v/>
      </c>
      <c r="I830" s="293" t="str">
        <f>IF('Unit Sales'!M838&lt;&gt;"",'Unit Sales'!M838,"")</f>
        <v/>
      </c>
      <c r="J830" s="9" t="str">
        <f>IF('Unit Sales'!I838&lt;&gt;"",'Unit Sales'!I838,"")</f>
        <v/>
      </c>
      <c r="K830" s="295"/>
      <c r="L830" s="295"/>
      <c r="M830" s="293">
        <f t="shared" si="39"/>
        <v>0</v>
      </c>
      <c r="N830" s="293">
        <f>IFERROR(I830*'Monthly cashflow'!$C$29*1.23,)</f>
        <v>0</v>
      </c>
      <c r="O830" s="293">
        <f>IFERROR(I830*'Monthly cashflow'!$C$30*1.23,)</f>
        <v>0</v>
      </c>
      <c r="P830" s="293">
        <f t="shared" si="40"/>
        <v>0</v>
      </c>
      <c r="Q830" s="294" t="str">
        <f>'Unit Sales'!R838</f>
        <v/>
      </c>
      <c r="R830" s="294">
        <f>'Unit Sales'!N838</f>
        <v>0</v>
      </c>
    </row>
    <row r="831" spans="1:18" x14ac:dyDescent="0.3">
      <c r="A831" s="336" t="s">
        <v>1630</v>
      </c>
      <c r="B831" s="9">
        <f t="shared" si="38"/>
        <v>0</v>
      </c>
      <c r="C831" s="337" t="str">
        <f>IF('Unit Sales'!B839&lt;&gt;"",'Unit Sales'!B839,A831)</f>
        <v>830</v>
      </c>
      <c r="D831" s="9" t="str">
        <f>IF('Unit Sales'!D839&lt;&gt;"",'Unit Sales'!D839,"")</f>
        <v/>
      </c>
      <c r="E831" s="9" t="str">
        <f>IF('Unit Sales'!J839&lt;&gt;"",'Unit Sales'!J839,"")</f>
        <v/>
      </c>
      <c r="F831" s="9" t="str">
        <f>IF('Unit Sales'!G839&lt;&gt;"",'Unit Sales'!G839,"")</f>
        <v/>
      </c>
      <c r="G831" s="9" t="str">
        <f>IF('Unit Sales'!H839&lt;&gt;"",'Unit Sales'!H839,"")</f>
        <v/>
      </c>
      <c r="H831" s="9" t="str">
        <f>IF('Unit Sales'!C839&lt;&gt;"",'Unit Sales'!C839,"")</f>
        <v/>
      </c>
      <c r="I831" s="293" t="str">
        <f>IF('Unit Sales'!M839&lt;&gt;"",'Unit Sales'!M839,"")</f>
        <v/>
      </c>
      <c r="J831" s="9" t="str">
        <f>IF('Unit Sales'!I839&lt;&gt;"",'Unit Sales'!I839,"")</f>
        <v/>
      </c>
      <c r="K831" s="295"/>
      <c r="L831" s="295"/>
      <c r="M831" s="293">
        <f t="shared" si="39"/>
        <v>0</v>
      </c>
      <c r="N831" s="293">
        <f>IFERROR(I831*'Monthly cashflow'!$C$29*1.23,)</f>
        <v>0</v>
      </c>
      <c r="O831" s="293">
        <f>IFERROR(I831*'Monthly cashflow'!$C$30*1.23,)</f>
        <v>0</v>
      </c>
      <c r="P831" s="293">
        <f t="shared" si="40"/>
        <v>0</v>
      </c>
      <c r="Q831" s="294" t="str">
        <f>'Unit Sales'!R839</f>
        <v/>
      </c>
      <c r="R831" s="294">
        <f>'Unit Sales'!N839</f>
        <v>0</v>
      </c>
    </row>
    <row r="832" spans="1:18" x14ac:dyDescent="0.3">
      <c r="A832" s="336" t="s">
        <v>1631</v>
      </c>
      <c r="B832" s="9">
        <f t="shared" si="38"/>
        <v>0</v>
      </c>
      <c r="C832" s="337" t="str">
        <f>IF('Unit Sales'!B840&lt;&gt;"",'Unit Sales'!B840,A832)</f>
        <v>831</v>
      </c>
      <c r="D832" s="9" t="str">
        <f>IF('Unit Sales'!D840&lt;&gt;"",'Unit Sales'!D840,"")</f>
        <v/>
      </c>
      <c r="E832" s="9" t="str">
        <f>IF('Unit Sales'!J840&lt;&gt;"",'Unit Sales'!J840,"")</f>
        <v/>
      </c>
      <c r="F832" s="9" t="str">
        <f>IF('Unit Sales'!G840&lt;&gt;"",'Unit Sales'!G840,"")</f>
        <v/>
      </c>
      <c r="G832" s="9" t="str">
        <f>IF('Unit Sales'!H840&lt;&gt;"",'Unit Sales'!H840,"")</f>
        <v/>
      </c>
      <c r="H832" s="9" t="str">
        <f>IF('Unit Sales'!C840&lt;&gt;"",'Unit Sales'!C840,"")</f>
        <v/>
      </c>
      <c r="I832" s="293" t="str">
        <f>IF('Unit Sales'!M840&lt;&gt;"",'Unit Sales'!M840,"")</f>
        <v/>
      </c>
      <c r="J832" s="9" t="str">
        <f>IF('Unit Sales'!I840&lt;&gt;"",'Unit Sales'!I840,"")</f>
        <v/>
      </c>
      <c r="K832" s="295"/>
      <c r="L832" s="295"/>
      <c r="M832" s="293">
        <f t="shared" si="39"/>
        <v>0</v>
      </c>
      <c r="N832" s="293">
        <f>IFERROR(I832*'Monthly cashflow'!$C$29*1.23,)</f>
        <v>0</v>
      </c>
      <c r="O832" s="293">
        <f>IFERROR(I832*'Monthly cashflow'!$C$30*1.23,)</f>
        <v>0</v>
      </c>
      <c r="P832" s="293">
        <f t="shared" si="40"/>
        <v>0</v>
      </c>
      <c r="Q832" s="294" t="str">
        <f>'Unit Sales'!R840</f>
        <v/>
      </c>
      <c r="R832" s="294">
        <f>'Unit Sales'!N840</f>
        <v>0</v>
      </c>
    </row>
    <row r="833" spans="1:18" x14ac:dyDescent="0.3">
      <c r="A833" s="336" t="s">
        <v>1632</v>
      </c>
      <c r="B833" s="9">
        <f t="shared" si="38"/>
        <v>0</v>
      </c>
      <c r="C833" s="337" t="str">
        <f>IF('Unit Sales'!B841&lt;&gt;"",'Unit Sales'!B841,A833)</f>
        <v>832</v>
      </c>
      <c r="D833" s="9" t="str">
        <f>IF('Unit Sales'!D841&lt;&gt;"",'Unit Sales'!D841,"")</f>
        <v/>
      </c>
      <c r="E833" s="9" t="str">
        <f>IF('Unit Sales'!J841&lt;&gt;"",'Unit Sales'!J841,"")</f>
        <v/>
      </c>
      <c r="F833" s="9" t="str">
        <f>IF('Unit Sales'!G841&lt;&gt;"",'Unit Sales'!G841,"")</f>
        <v/>
      </c>
      <c r="G833" s="9" t="str">
        <f>IF('Unit Sales'!H841&lt;&gt;"",'Unit Sales'!H841,"")</f>
        <v/>
      </c>
      <c r="H833" s="9" t="str">
        <f>IF('Unit Sales'!C841&lt;&gt;"",'Unit Sales'!C841,"")</f>
        <v/>
      </c>
      <c r="I833" s="293" t="str">
        <f>IF('Unit Sales'!M841&lt;&gt;"",'Unit Sales'!M841,"")</f>
        <v/>
      </c>
      <c r="J833" s="9" t="str">
        <f>IF('Unit Sales'!I841&lt;&gt;"",'Unit Sales'!I841,"")</f>
        <v/>
      </c>
      <c r="K833" s="295"/>
      <c r="L833" s="295"/>
      <c r="M833" s="293">
        <f t="shared" si="39"/>
        <v>0</v>
      </c>
      <c r="N833" s="293">
        <f>IFERROR(I833*'Monthly cashflow'!$C$29*1.23,)</f>
        <v>0</v>
      </c>
      <c r="O833" s="293">
        <f>IFERROR(I833*'Monthly cashflow'!$C$30*1.23,)</f>
        <v>0</v>
      </c>
      <c r="P833" s="293">
        <f t="shared" si="40"/>
        <v>0</v>
      </c>
      <c r="Q833" s="294" t="str">
        <f>'Unit Sales'!R841</f>
        <v/>
      </c>
      <c r="R833" s="294">
        <f>'Unit Sales'!N841</f>
        <v>0</v>
      </c>
    </row>
    <row r="834" spans="1:18" x14ac:dyDescent="0.3">
      <c r="A834" s="336" t="s">
        <v>1633</v>
      </c>
      <c r="B834" s="9">
        <f t="shared" si="38"/>
        <v>0</v>
      </c>
      <c r="C834" s="337" t="str">
        <f>IF('Unit Sales'!B842&lt;&gt;"",'Unit Sales'!B842,A834)</f>
        <v>833</v>
      </c>
      <c r="D834" s="9" t="str">
        <f>IF('Unit Sales'!D842&lt;&gt;"",'Unit Sales'!D842,"")</f>
        <v/>
      </c>
      <c r="E834" s="9" t="str">
        <f>IF('Unit Sales'!J842&lt;&gt;"",'Unit Sales'!J842,"")</f>
        <v/>
      </c>
      <c r="F834" s="9" t="str">
        <f>IF('Unit Sales'!G842&lt;&gt;"",'Unit Sales'!G842,"")</f>
        <v/>
      </c>
      <c r="G834" s="9" t="str">
        <f>IF('Unit Sales'!H842&lt;&gt;"",'Unit Sales'!H842,"")</f>
        <v/>
      </c>
      <c r="H834" s="9" t="str">
        <f>IF('Unit Sales'!C842&lt;&gt;"",'Unit Sales'!C842,"")</f>
        <v/>
      </c>
      <c r="I834" s="293" t="str">
        <f>IF('Unit Sales'!M842&lt;&gt;"",'Unit Sales'!M842,"")</f>
        <v/>
      </c>
      <c r="J834" s="9" t="str">
        <f>IF('Unit Sales'!I842&lt;&gt;"",'Unit Sales'!I842,"")</f>
        <v/>
      </c>
      <c r="K834" s="295"/>
      <c r="L834" s="295"/>
      <c r="M834" s="293">
        <f t="shared" si="39"/>
        <v>0</v>
      </c>
      <c r="N834" s="293">
        <f>IFERROR(I834*'Monthly cashflow'!$C$29*1.23,)</f>
        <v>0</v>
      </c>
      <c r="O834" s="293">
        <f>IFERROR(I834*'Monthly cashflow'!$C$30*1.23,)</f>
        <v>0</v>
      </c>
      <c r="P834" s="293">
        <f t="shared" si="40"/>
        <v>0</v>
      </c>
      <c r="Q834" s="294" t="str">
        <f>'Unit Sales'!R842</f>
        <v/>
      </c>
      <c r="R834" s="294">
        <f>'Unit Sales'!N842</f>
        <v>0</v>
      </c>
    </row>
    <row r="835" spans="1:18" x14ac:dyDescent="0.3">
      <c r="A835" s="336" t="s">
        <v>1634</v>
      </c>
      <c r="B835" s="9">
        <f t="shared" si="38"/>
        <v>0</v>
      </c>
      <c r="C835" s="337" t="str">
        <f>IF('Unit Sales'!B843&lt;&gt;"",'Unit Sales'!B843,A835)</f>
        <v>834</v>
      </c>
      <c r="D835" s="9" t="str">
        <f>IF('Unit Sales'!D843&lt;&gt;"",'Unit Sales'!D843,"")</f>
        <v/>
      </c>
      <c r="E835" s="9" t="str">
        <f>IF('Unit Sales'!J843&lt;&gt;"",'Unit Sales'!J843,"")</f>
        <v/>
      </c>
      <c r="F835" s="9" t="str">
        <f>IF('Unit Sales'!G843&lt;&gt;"",'Unit Sales'!G843,"")</f>
        <v/>
      </c>
      <c r="G835" s="9" t="str">
        <f>IF('Unit Sales'!H843&lt;&gt;"",'Unit Sales'!H843,"")</f>
        <v/>
      </c>
      <c r="H835" s="9" t="str">
        <f>IF('Unit Sales'!C843&lt;&gt;"",'Unit Sales'!C843,"")</f>
        <v/>
      </c>
      <c r="I835" s="293" t="str">
        <f>IF('Unit Sales'!M843&lt;&gt;"",'Unit Sales'!M843,"")</f>
        <v/>
      </c>
      <c r="J835" s="9" t="str">
        <f>IF('Unit Sales'!I843&lt;&gt;"",'Unit Sales'!I843,"")</f>
        <v/>
      </c>
      <c r="K835" s="295"/>
      <c r="L835" s="295"/>
      <c r="M835" s="293">
        <f t="shared" si="39"/>
        <v>0</v>
      </c>
      <c r="N835" s="293">
        <f>IFERROR(I835*'Monthly cashflow'!$C$29*1.23,)</f>
        <v>0</v>
      </c>
      <c r="O835" s="293">
        <f>IFERROR(I835*'Monthly cashflow'!$C$30*1.23,)</f>
        <v>0</v>
      </c>
      <c r="P835" s="293">
        <f t="shared" si="40"/>
        <v>0</v>
      </c>
      <c r="Q835" s="294" t="str">
        <f>'Unit Sales'!R843</f>
        <v/>
      </c>
      <c r="R835" s="294">
        <f>'Unit Sales'!N843</f>
        <v>0</v>
      </c>
    </row>
    <row r="836" spans="1:18" x14ac:dyDescent="0.3">
      <c r="A836" s="336" t="s">
        <v>1635</v>
      </c>
      <c r="B836" s="9">
        <f t="shared" ref="B836:B899" si="41">$B$2</f>
        <v>0</v>
      </c>
      <c r="C836" s="337" t="str">
        <f>IF('Unit Sales'!B844&lt;&gt;"",'Unit Sales'!B844,A836)</f>
        <v>835</v>
      </c>
      <c r="D836" s="9" t="str">
        <f>IF('Unit Sales'!D844&lt;&gt;"",'Unit Sales'!D844,"")</f>
        <v/>
      </c>
      <c r="E836" s="9" t="str">
        <f>IF('Unit Sales'!J844&lt;&gt;"",'Unit Sales'!J844,"")</f>
        <v/>
      </c>
      <c r="F836" s="9" t="str">
        <f>IF('Unit Sales'!G844&lt;&gt;"",'Unit Sales'!G844,"")</f>
        <v/>
      </c>
      <c r="G836" s="9" t="str">
        <f>IF('Unit Sales'!H844&lt;&gt;"",'Unit Sales'!H844,"")</f>
        <v/>
      </c>
      <c r="H836" s="9" t="str">
        <f>IF('Unit Sales'!C844&lt;&gt;"",'Unit Sales'!C844,"")</f>
        <v/>
      </c>
      <c r="I836" s="293" t="str">
        <f>IF('Unit Sales'!M844&lt;&gt;"",'Unit Sales'!M844,"")</f>
        <v/>
      </c>
      <c r="J836" s="9" t="str">
        <f>IF('Unit Sales'!I844&lt;&gt;"",'Unit Sales'!I844,"")</f>
        <v/>
      </c>
      <c r="K836" s="295"/>
      <c r="L836" s="295"/>
      <c r="M836" s="293">
        <f t="shared" si="39"/>
        <v>0</v>
      </c>
      <c r="N836" s="293">
        <f>IFERROR(I836*'Monthly cashflow'!$C$29*1.23,)</f>
        <v>0</v>
      </c>
      <c r="O836" s="293">
        <f>IFERROR(I836*'Monthly cashflow'!$C$30*1.23,)</f>
        <v>0</v>
      </c>
      <c r="P836" s="293">
        <f t="shared" si="40"/>
        <v>0</v>
      </c>
      <c r="Q836" s="294" t="str">
        <f>'Unit Sales'!R844</f>
        <v/>
      </c>
      <c r="R836" s="294">
        <f>'Unit Sales'!N844</f>
        <v>0</v>
      </c>
    </row>
    <row r="837" spans="1:18" x14ac:dyDescent="0.3">
      <c r="A837" s="336" t="s">
        <v>1636</v>
      </c>
      <c r="B837" s="9">
        <f t="shared" si="41"/>
        <v>0</v>
      </c>
      <c r="C837" s="337" t="str">
        <f>IF('Unit Sales'!B845&lt;&gt;"",'Unit Sales'!B845,A837)</f>
        <v>836</v>
      </c>
      <c r="D837" s="9" t="str">
        <f>IF('Unit Sales'!D845&lt;&gt;"",'Unit Sales'!D845,"")</f>
        <v/>
      </c>
      <c r="E837" s="9" t="str">
        <f>IF('Unit Sales'!J845&lt;&gt;"",'Unit Sales'!J845,"")</f>
        <v/>
      </c>
      <c r="F837" s="9" t="str">
        <f>IF('Unit Sales'!G845&lt;&gt;"",'Unit Sales'!G845,"")</f>
        <v/>
      </c>
      <c r="G837" s="9" t="str">
        <f>IF('Unit Sales'!H845&lt;&gt;"",'Unit Sales'!H845,"")</f>
        <v/>
      </c>
      <c r="H837" s="9" t="str">
        <f>IF('Unit Sales'!C845&lt;&gt;"",'Unit Sales'!C845,"")</f>
        <v/>
      </c>
      <c r="I837" s="293" t="str">
        <f>IF('Unit Sales'!M845&lt;&gt;"",'Unit Sales'!M845,"")</f>
        <v/>
      </c>
      <c r="J837" s="9" t="str">
        <f>IF('Unit Sales'!I845&lt;&gt;"",'Unit Sales'!I845,"")</f>
        <v/>
      </c>
      <c r="K837" s="295"/>
      <c r="L837" s="295"/>
      <c r="M837" s="293">
        <f t="shared" si="39"/>
        <v>0</v>
      </c>
      <c r="N837" s="293">
        <f>IFERROR(I837*'Monthly cashflow'!$C$29*1.23,)</f>
        <v>0</v>
      </c>
      <c r="O837" s="293">
        <f>IFERROR(I837*'Monthly cashflow'!$C$30*1.23,)</f>
        <v>0</v>
      </c>
      <c r="P837" s="293">
        <f t="shared" si="40"/>
        <v>0</v>
      </c>
      <c r="Q837" s="294" t="str">
        <f>'Unit Sales'!R845</f>
        <v/>
      </c>
      <c r="R837" s="294">
        <f>'Unit Sales'!N845</f>
        <v>0</v>
      </c>
    </row>
    <row r="838" spans="1:18" x14ac:dyDescent="0.3">
      <c r="A838" s="336" t="s">
        <v>1637</v>
      </c>
      <c r="B838" s="9">
        <f t="shared" si="41"/>
        <v>0</v>
      </c>
      <c r="C838" s="337" t="str">
        <f>IF('Unit Sales'!B846&lt;&gt;"",'Unit Sales'!B846,A838)</f>
        <v>837</v>
      </c>
      <c r="D838" s="9" t="str">
        <f>IF('Unit Sales'!D846&lt;&gt;"",'Unit Sales'!D846,"")</f>
        <v/>
      </c>
      <c r="E838" s="9" t="str">
        <f>IF('Unit Sales'!J846&lt;&gt;"",'Unit Sales'!J846,"")</f>
        <v/>
      </c>
      <c r="F838" s="9" t="str">
        <f>IF('Unit Sales'!G846&lt;&gt;"",'Unit Sales'!G846,"")</f>
        <v/>
      </c>
      <c r="G838" s="9" t="str">
        <f>IF('Unit Sales'!H846&lt;&gt;"",'Unit Sales'!H846,"")</f>
        <v/>
      </c>
      <c r="H838" s="9" t="str">
        <f>IF('Unit Sales'!C846&lt;&gt;"",'Unit Sales'!C846,"")</f>
        <v/>
      </c>
      <c r="I838" s="293" t="str">
        <f>IF('Unit Sales'!M846&lt;&gt;"",'Unit Sales'!M846,"")</f>
        <v/>
      </c>
      <c r="J838" s="9" t="str">
        <f>IF('Unit Sales'!I846&lt;&gt;"",'Unit Sales'!I846,"")</f>
        <v/>
      </c>
      <c r="K838" s="295"/>
      <c r="L838" s="295"/>
      <c r="M838" s="293">
        <f t="shared" si="39"/>
        <v>0</v>
      </c>
      <c r="N838" s="293">
        <f>IFERROR(I838*'Monthly cashflow'!$C$29*1.23,)</f>
        <v>0</v>
      </c>
      <c r="O838" s="293">
        <f>IFERROR(I838*'Monthly cashflow'!$C$30*1.23,)</f>
        <v>0</v>
      </c>
      <c r="P838" s="293">
        <f t="shared" si="40"/>
        <v>0</v>
      </c>
      <c r="Q838" s="294" t="str">
        <f>'Unit Sales'!R846</f>
        <v/>
      </c>
      <c r="R838" s="294">
        <f>'Unit Sales'!N846</f>
        <v>0</v>
      </c>
    </row>
    <row r="839" spans="1:18" x14ac:dyDescent="0.3">
      <c r="A839" s="336" t="s">
        <v>1638</v>
      </c>
      <c r="B839" s="9">
        <f t="shared" si="41"/>
        <v>0</v>
      </c>
      <c r="C839" s="337" t="str">
        <f>IF('Unit Sales'!B847&lt;&gt;"",'Unit Sales'!B847,A839)</f>
        <v>838</v>
      </c>
      <c r="D839" s="9" t="str">
        <f>IF('Unit Sales'!D847&lt;&gt;"",'Unit Sales'!D847,"")</f>
        <v/>
      </c>
      <c r="E839" s="9" t="str">
        <f>IF('Unit Sales'!J847&lt;&gt;"",'Unit Sales'!J847,"")</f>
        <v/>
      </c>
      <c r="F839" s="9" t="str">
        <f>IF('Unit Sales'!G847&lt;&gt;"",'Unit Sales'!G847,"")</f>
        <v/>
      </c>
      <c r="G839" s="9" t="str">
        <f>IF('Unit Sales'!H847&lt;&gt;"",'Unit Sales'!H847,"")</f>
        <v/>
      </c>
      <c r="H839" s="9" t="str">
        <f>IF('Unit Sales'!C847&lt;&gt;"",'Unit Sales'!C847,"")</f>
        <v/>
      </c>
      <c r="I839" s="293" t="str">
        <f>IF('Unit Sales'!M847&lt;&gt;"",'Unit Sales'!M847,"")</f>
        <v/>
      </c>
      <c r="J839" s="9" t="str">
        <f>IF('Unit Sales'!I847&lt;&gt;"",'Unit Sales'!I847,"")</f>
        <v/>
      </c>
      <c r="K839" s="295"/>
      <c r="L839" s="295"/>
      <c r="M839" s="293">
        <f t="shared" si="39"/>
        <v>0</v>
      </c>
      <c r="N839" s="293">
        <f>IFERROR(I839*'Monthly cashflow'!$C$29*1.23,)</f>
        <v>0</v>
      </c>
      <c r="O839" s="293">
        <f>IFERROR(I839*'Monthly cashflow'!$C$30*1.23,)</f>
        <v>0</v>
      </c>
      <c r="P839" s="293">
        <f t="shared" si="40"/>
        <v>0</v>
      </c>
      <c r="Q839" s="294" t="str">
        <f>'Unit Sales'!R847</f>
        <v/>
      </c>
      <c r="R839" s="294">
        <f>'Unit Sales'!N847</f>
        <v>0</v>
      </c>
    </row>
    <row r="840" spans="1:18" x14ac:dyDescent="0.3">
      <c r="A840" s="336" t="s">
        <v>1639</v>
      </c>
      <c r="B840" s="9">
        <f t="shared" si="41"/>
        <v>0</v>
      </c>
      <c r="C840" s="337" t="str">
        <f>IF('Unit Sales'!B848&lt;&gt;"",'Unit Sales'!B848,A840)</f>
        <v>839</v>
      </c>
      <c r="D840" s="9" t="str">
        <f>IF('Unit Sales'!D848&lt;&gt;"",'Unit Sales'!D848,"")</f>
        <v/>
      </c>
      <c r="E840" s="9" t="str">
        <f>IF('Unit Sales'!J848&lt;&gt;"",'Unit Sales'!J848,"")</f>
        <v/>
      </c>
      <c r="F840" s="9" t="str">
        <f>IF('Unit Sales'!G848&lt;&gt;"",'Unit Sales'!G848,"")</f>
        <v/>
      </c>
      <c r="G840" s="9" t="str">
        <f>IF('Unit Sales'!H848&lt;&gt;"",'Unit Sales'!H848,"")</f>
        <v/>
      </c>
      <c r="H840" s="9" t="str">
        <f>IF('Unit Sales'!C848&lt;&gt;"",'Unit Sales'!C848,"")</f>
        <v/>
      </c>
      <c r="I840" s="293" t="str">
        <f>IF('Unit Sales'!M848&lt;&gt;"",'Unit Sales'!M848,"")</f>
        <v/>
      </c>
      <c r="J840" s="9" t="str">
        <f>IF('Unit Sales'!I848&lt;&gt;"",'Unit Sales'!I848,"")</f>
        <v/>
      </c>
      <c r="K840" s="295"/>
      <c r="L840" s="295"/>
      <c r="M840" s="293">
        <f t="shared" si="39"/>
        <v>0</v>
      </c>
      <c r="N840" s="293">
        <f>IFERROR(I840*'Monthly cashflow'!$C$29*1.23,)</f>
        <v>0</v>
      </c>
      <c r="O840" s="293">
        <f>IFERROR(I840*'Monthly cashflow'!$C$30*1.23,)</f>
        <v>0</v>
      </c>
      <c r="P840" s="293">
        <f t="shared" si="40"/>
        <v>0</v>
      </c>
      <c r="Q840" s="294" t="str">
        <f>'Unit Sales'!R848</f>
        <v/>
      </c>
      <c r="R840" s="294">
        <f>'Unit Sales'!N848</f>
        <v>0</v>
      </c>
    </row>
    <row r="841" spans="1:18" x14ac:dyDescent="0.3">
      <c r="A841" s="336" t="s">
        <v>1640</v>
      </c>
      <c r="B841" s="9">
        <f t="shared" si="41"/>
        <v>0</v>
      </c>
      <c r="C841" s="337" t="str">
        <f>IF('Unit Sales'!B849&lt;&gt;"",'Unit Sales'!B849,A841)</f>
        <v>840</v>
      </c>
      <c r="D841" s="9" t="str">
        <f>IF('Unit Sales'!D849&lt;&gt;"",'Unit Sales'!D849,"")</f>
        <v/>
      </c>
      <c r="E841" s="9" t="str">
        <f>IF('Unit Sales'!J849&lt;&gt;"",'Unit Sales'!J849,"")</f>
        <v/>
      </c>
      <c r="F841" s="9" t="str">
        <f>IF('Unit Sales'!G849&lt;&gt;"",'Unit Sales'!G849,"")</f>
        <v/>
      </c>
      <c r="G841" s="9" t="str">
        <f>IF('Unit Sales'!H849&lt;&gt;"",'Unit Sales'!H849,"")</f>
        <v/>
      </c>
      <c r="H841" s="9" t="str">
        <f>IF('Unit Sales'!C849&lt;&gt;"",'Unit Sales'!C849,"")</f>
        <v/>
      </c>
      <c r="I841" s="293" t="str">
        <f>IF('Unit Sales'!M849&lt;&gt;"",'Unit Sales'!M849,"")</f>
        <v/>
      </c>
      <c r="J841" s="9" t="str">
        <f>IF('Unit Sales'!I849&lt;&gt;"",'Unit Sales'!I849,"")</f>
        <v/>
      </c>
      <c r="K841" s="295"/>
      <c r="L841" s="295"/>
      <c r="M841" s="293">
        <f t="shared" si="39"/>
        <v>0</v>
      </c>
      <c r="N841" s="293">
        <f>IFERROR(I841*'Monthly cashflow'!$C$29*1.23,)</f>
        <v>0</v>
      </c>
      <c r="O841" s="293">
        <f>IFERROR(I841*'Monthly cashflow'!$C$30*1.23,)</f>
        <v>0</v>
      </c>
      <c r="P841" s="293">
        <f t="shared" si="40"/>
        <v>0</v>
      </c>
      <c r="Q841" s="294" t="str">
        <f>'Unit Sales'!R849</f>
        <v/>
      </c>
      <c r="R841" s="294">
        <f>'Unit Sales'!N849</f>
        <v>0</v>
      </c>
    </row>
    <row r="842" spans="1:18" x14ac:dyDescent="0.3">
      <c r="A842" s="336" t="s">
        <v>1641</v>
      </c>
      <c r="B842" s="9">
        <f t="shared" si="41"/>
        <v>0</v>
      </c>
      <c r="C842" s="337" t="str">
        <f>IF('Unit Sales'!B850&lt;&gt;"",'Unit Sales'!B850,A842)</f>
        <v>841</v>
      </c>
      <c r="D842" s="9" t="str">
        <f>IF('Unit Sales'!D850&lt;&gt;"",'Unit Sales'!D850,"")</f>
        <v/>
      </c>
      <c r="E842" s="9" t="str">
        <f>IF('Unit Sales'!J850&lt;&gt;"",'Unit Sales'!J850,"")</f>
        <v/>
      </c>
      <c r="F842" s="9" t="str">
        <f>IF('Unit Sales'!G850&lt;&gt;"",'Unit Sales'!G850,"")</f>
        <v/>
      </c>
      <c r="G842" s="9" t="str">
        <f>IF('Unit Sales'!H850&lt;&gt;"",'Unit Sales'!H850,"")</f>
        <v/>
      </c>
      <c r="H842" s="9" t="str">
        <f>IF('Unit Sales'!C850&lt;&gt;"",'Unit Sales'!C850,"")</f>
        <v/>
      </c>
      <c r="I842" s="293" t="str">
        <f>IF('Unit Sales'!M850&lt;&gt;"",'Unit Sales'!M850,"")</f>
        <v/>
      </c>
      <c r="J842" s="9" t="str">
        <f>IF('Unit Sales'!I850&lt;&gt;"",'Unit Sales'!I850,"")</f>
        <v/>
      </c>
      <c r="K842" s="295"/>
      <c r="L842" s="295"/>
      <c r="M842" s="293">
        <f t="shared" si="39"/>
        <v>0</v>
      </c>
      <c r="N842" s="293">
        <f>IFERROR(I842*'Monthly cashflow'!$C$29*1.23,)</f>
        <v>0</v>
      </c>
      <c r="O842" s="293">
        <f>IFERROR(I842*'Monthly cashflow'!$C$30*1.23,)</f>
        <v>0</v>
      </c>
      <c r="P842" s="293">
        <f t="shared" si="40"/>
        <v>0</v>
      </c>
      <c r="Q842" s="294" t="str">
        <f>'Unit Sales'!R850</f>
        <v/>
      </c>
      <c r="R842" s="294">
        <f>'Unit Sales'!N850</f>
        <v>0</v>
      </c>
    </row>
    <row r="843" spans="1:18" x14ac:dyDescent="0.3">
      <c r="A843" s="336" t="s">
        <v>1642</v>
      </c>
      <c r="B843" s="9">
        <f t="shared" si="41"/>
        <v>0</v>
      </c>
      <c r="C843" s="337" t="str">
        <f>IF('Unit Sales'!B851&lt;&gt;"",'Unit Sales'!B851,A843)</f>
        <v>842</v>
      </c>
      <c r="D843" s="9" t="str">
        <f>IF('Unit Sales'!D851&lt;&gt;"",'Unit Sales'!D851,"")</f>
        <v/>
      </c>
      <c r="E843" s="9" t="str">
        <f>IF('Unit Sales'!J851&lt;&gt;"",'Unit Sales'!J851,"")</f>
        <v/>
      </c>
      <c r="F843" s="9" t="str">
        <f>IF('Unit Sales'!G851&lt;&gt;"",'Unit Sales'!G851,"")</f>
        <v/>
      </c>
      <c r="G843" s="9" t="str">
        <f>IF('Unit Sales'!H851&lt;&gt;"",'Unit Sales'!H851,"")</f>
        <v/>
      </c>
      <c r="H843" s="9" t="str">
        <f>IF('Unit Sales'!C851&lt;&gt;"",'Unit Sales'!C851,"")</f>
        <v/>
      </c>
      <c r="I843" s="293" t="str">
        <f>IF('Unit Sales'!M851&lt;&gt;"",'Unit Sales'!M851,"")</f>
        <v/>
      </c>
      <c r="J843" s="9" t="str">
        <f>IF('Unit Sales'!I851&lt;&gt;"",'Unit Sales'!I851,"")</f>
        <v/>
      </c>
      <c r="K843" s="295"/>
      <c r="L843" s="295"/>
      <c r="M843" s="293">
        <f t="shared" si="39"/>
        <v>0</v>
      </c>
      <c r="N843" s="293">
        <f>IFERROR(I843*'Monthly cashflow'!$C$29*1.23,)</f>
        <v>0</v>
      </c>
      <c r="O843" s="293">
        <f>IFERROR(I843*'Monthly cashflow'!$C$30*1.23,)</f>
        <v>0</v>
      </c>
      <c r="P843" s="293">
        <f t="shared" si="40"/>
        <v>0</v>
      </c>
      <c r="Q843" s="294" t="str">
        <f>'Unit Sales'!R851</f>
        <v/>
      </c>
      <c r="R843" s="294">
        <f>'Unit Sales'!N851</f>
        <v>0</v>
      </c>
    </row>
    <row r="844" spans="1:18" x14ac:dyDescent="0.3">
      <c r="A844" s="336" t="s">
        <v>1643</v>
      </c>
      <c r="B844" s="9">
        <f t="shared" si="41"/>
        <v>0</v>
      </c>
      <c r="C844" s="337" t="str">
        <f>IF('Unit Sales'!B852&lt;&gt;"",'Unit Sales'!B852,A844)</f>
        <v>843</v>
      </c>
      <c r="D844" s="9" t="str">
        <f>IF('Unit Sales'!D852&lt;&gt;"",'Unit Sales'!D852,"")</f>
        <v/>
      </c>
      <c r="E844" s="9" t="str">
        <f>IF('Unit Sales'!J852&lt;&gt;"",'Unit Sales'!J852,"")</f>
        <v/>
      </c>
      <c r="F844" s="9" t="str">
        <f>IF('Unit Sales'!G852&lt;&gt;"",'Unit Sales'!G852,"")</f>
        <v/>
      </c>
      <c r="G844" s="9" t="str">
        <f>IF('Unit Sales'!H852&lt;&gt;"",'Unit Sales'!H852,"")</f>
        <v/>
      </c>
      <c r="H844" s="9" t="str">
        <f>IF('Unit Sales'!C852&lt;&gt;"",'Unit Sales'!C852,"")</f>
        <v/>
      </c>
      <c r="I844" s="293" t="str">
        <f>IF('Unit Sales'!M852&lt;&gt;"",'Unit Sales'!M852,"")</f>
        <v/>
      </c>
      <c r="J844" s="9" t="str">
        <f>IF('Unit Sales'!I852&lt;&gt;"",'Unit Sales'!I852,"")</f>
        <v/>
      </c>
      <c r="K844" s="295"/>
      <c r="L844" s="295"/>
      <c r="M844" s="293">
        <f t="shared" si="39"/>
        <v>0</v>
      </c>
      <c r="N844" s="293">
        <f>IFERROR(I844*'Monthly cashflow'!$C$29*1.23,)</f>
        <v>0</v>
      </c>
      <c r="O844" s="293">
        <f>IFERROR(I844*'Monthly cashflow'!$C$30*1.23,)</f>
        <v>0</v>
      </c>
      <c r="P844" s="293">
        <f t="shared" si="40"/>
        <v>0</v>
      </c>
      <c r="Q844" s="294" t="str">
        <f>'Unit Sales'!R852</f>
        <v/>
      </c>
      <c r="R844" s="294">
        <f>'Unit Sales'!N852</f>
        <v>0</v>
      </c>
    </row>
    <row r="845" spans="1:18" x14ac:dyDescent="0.3">
      <c r="A845" s="336" t="s">
        <v>1644</v>
      </c>
      <c r="B845" s="9">
        <f t="shared" si="41"/>
        <v>0</v>
      </c>
      <c r="C845" s="337" t="str">
        <f>IF('Unit Sales'!B853&lt;&gt;"",'Unit Sales'!B853,A845)</f>
        <v>844</v>
      </c>
      <c r="D845" s="9" t="str">
        <f>IF('Unit Sales'!D853&lt;&gt;"",'Unit Sales'!D853,"")</f>
        <v/>
      </c>
      <c r="E845" s="9" t="str">
        <f>IF('Unit Sales'!J853&lt;&gt;"",'Unit Sales'!J853,"")</f>
        <v/>
      </c>
      <c r="F845" s="9" t="str">
        <f>IF('Unit Sales'!G853&lt;&gt;"",'Unit Sales'!G853,"")</f>
        <v/>
      </c>
      <c r="G845" s="9" t="str">
        <f>IF('Unit Sales'!H853&lt;&gt;"",'Unit Sales'!H853,"")</f>
        <v/>
      </c>
      <c r="H845" s="9" t="str">
        <f>IF('Unit Sales'!C853&lt;&gt;"",'Unit Sales'!C853,"")</f>
        <v/>
      </c>
      <c r="I845" s="293" t="str">
        <f>IF('Unit Sales'!M853&lt;&gt;"",'Unit Sales'!M853,"")</f>
        <v/>
      </c>
      <c r="J845" s="9" t="str">
        <f>IF('Unit Sales'!I853&lt;&gt;"",'Unit Sales'!I853,"")</f>
        <v/>
      </c>
      <c r="K845" s="295"/>
      <c r="L845" s="295"/>
      <c r="M845" s="293">
        <f t="shared" si="39"/>
        <v>0</v>
      </c>
      <c r="N845" s="293">
        <f>IFERROR(I845*'Monthly cashflow'!$C$29*1.23,)</f>
        <v>0</v>
      </c>
      <c r="O845" s="293">
        <f>IFERROR(I845*'Monthly cashflow'!$C$30*1.23,)</f>
        <v>0</v>
      </c>
      <c r="P845" s="293">
        <f t="shared" si="40"/>
        <v>0</v>
      </c>
      <c r="Q845" s="294" t="str">
        <f>'Unit Sales'!R853</f>
        <v/>
      </c>
      <c r="R845" s="294">
        <f>'Unit Sales'!N853</f>
        <v>0</v>
      </c>
    </row>
    <row r="846" spans="1:18" x14ac:dyDescent="0.3">
      <c r="A846" s="336" t="s">
        <v>1645</v>
      </c>
      <c r="B846" s="9">
        <f t="shared" si="41"/>
        <v>0</v>
      </c>
      <c r="C846" s="337" t="str">
        <f>IF('Unit Sales'!B854&lt;&gt;"",'Unit Sales'!B854,A846)</f>
        <v>845</v>
      </c>
      <c r="D846" s="9" t="str">
        <f>IF('Unit Sales'!D854&lt;&gt;"",'Unit Sales'!D854,"")</f>
        <v/>
      </c>
      <c r="E846" s="9" t="str">
        <f>IF('Unit Sales'!J854&lt;&gt;"",'Unit Sales'!J854,"")</f>
        <v/>
      </c>
      <c r="F846" s="9" t="str">
        <f>IF('Unit Sales'!G854&lt;&gt;"",'Unit Sales'!G854,"")</f>
        <v/>
      </c>
      <c r="G846" s="9" t="str">
        <f>IF('Unit Sales'!H854&lt;&gt;"",'Unit Sales'!H854,"")</f>
        <v/>
      </c>
      <c r="H846" s="9" t="str">
        <f>IF('Unit Sales'!C854&lt;&gt;"",'Unit Sales'!C854,"")</f>
        <v/>
      </c>
      <c r="I846" s="293" t="str">
        <f>IF('Unit Sales'!M854&lt;&gt;"",'Unit Sales'!M854,"")</f>
        <v/>
      </c>
      <c r="J846" s="9" t="str">
        <f>IF('Unit Sales'!I854&lt;&gt;"",'Unit Sales'!I854,"")</f>
        <v/>
      </c>
      <c r="K846" s="295"/>
      <c r="L846" s="295"/>
      <c r="M846" s="293">
        <f t="shared" si="39"/>
        <v>0</v>
      </c>
      <c r="N846" s="293">
        <f>IFERROR(I846*'Monthly cashflow'!$C$29*1.23,)</f>
        <v>0</v>
      </c>
      <c r="O846" s="293">
        <f>IFERROR(I846*'Monthly cashflow'!$C$30*1.23,)</f>
        <v>0</v>
      </c>
      <c r="P846" s="293">
        <f t="shared" si="40"/>
        <v>0</v>
      </c>
      <c r="Q846" s="294" t="str">
        <f>'Unit Sales'!R854</f>
        <v/>
      </c>
      <c r="R846" s="294">
        <f>'Unit Sales'!N854</f>
        <v>0</v>
      </c>
    </row>
    <row r="847" spans="1:18" x14ac:dyDescent="0.3">
      <c r="A847" s="336" t="s">
        <v>1646</v>
      </c>
      <c r="B847" s="9">
        <f t="shared" si="41"/>
        <v>0</v>
      </c>
      <c r="C847" s="337" t="str">
        <f>IF('Unit Sales'!B855&lt;&gt;"",'Unit Sales'!B855,A847)</f>
        <v>846</v>
      </c>
      <c r="D847" s="9" t="str">
        <f>IF('Unit Sales'!D855&lt;&gt;"",'Unit Sales'!D855,"")</f>
        <v/>
      </c>
      <c r="E847" s="9" t="str">
        <f>IF('Unit Sales'!J855&lt;&gt;"",'Unit Sales'!J855,"")</f>
        <v/>
      </c>
      <c r="F847" s="9" t="str">
        <f>IF('Unit Sales'!G855&lt;&gt;"",'Unit Sales'!G855,"")</f>
        <v/>
      </c>
      <c r="G847" s="9" t="str">
        <f>IF('Unit Sales'!H855&lt;&gt;"",'Unit Sales'!H855,"")</f>
        <v/>
      </c>
      <c r="H847" s="9" t="str">
        <f>IF('Unit Sales'!C855&lt;&gt;"",'Unit Sales'!C855,"")</f>
        <v/>
      </c>
      <c r="I847" s="293" t="str">
        <f>IF('Unit Sales'!M855&lt;&gt;"",'Unit Sales'!M855,"")</f>
        <v/>
      </c>
      <c r="J847" s="9" t="str">
        <f>IF('Unit Sales'!I855&lt;&gt;"",'Unit Sales'!I855,"")</f>
        <v/>
      </c>
      <c r="K847" s="295"/>
      <c r="L847" s="295"/>
      <c r="M847" s="293">
        <f t="shared" si="39"/>
        <v>0</v>
      </c>
      <c r="N847" s="293">
        <f>IFERROR(I847*'Monthly cashflow'!$C$29*1.23,)</f>
        <v>0</v>
      </c>
      <c r="O847" s="293">
        <f>IFERROR(I847*'Monthly cashflow'!$C$30*1.23,)</f>
        <v>0</v>
      </c>
      <c r="P847" s="293">
        <f t="shared" si="40"/>
        <v>0</v>
      </c>
      <c r="Q847" s="294" t="str">
        <f>'Unit Sales'!R855</f>
        <v/>
      </c>
      <c r="R847" s="294">
        <f>'Unit Sales'!N855</f>
        <v>0</v>
      </c>
    </row>
    <row r="848" spans="1:18" x14ac:dyDescent="0.3">
      <c r="A848" s="336" t="s">
        <v>1647</v>
      </c>
      <c r="B848" s="9">
        <f t="shared" si="41"/>
        <v>0</v>
      </c>
      <c r="C848" s="337" t="str">
        <f>IF('Unit Sales'!B856&lt;&gt;"",'Unit Sales'!B856,A848)</f>
        <v>847</v>
      </c>
      <c r="D848" s="9" t="str">
        <f>IF('Unit Sales'!D856&lt;&gt;"",'Unit Sales'!D856,"")</f>
        <v/>
      </c>
      <c r="E848" s="9" t="str">
        <f>IF('Unit Sales'!J856&lt;&gt;"",'Unit Sales'!J856,"")</f>
        <v/>
      </c>
      <c r="F848" s="9" t="str">
        <f>IF('Unit Sales'!G856&lt;&gt;"",'Unit Sales'!G856,"")</f>
        <v/>
      </c>
      <c r="G848" s="9" t="str">
        <f>IF('Unit Sales'!H856&lt;&gt;"",'Unit Sales'!H856,"")</f>
        <v/>
      </c>
      <c r="H848" s="9" t="str">
        <f>IF('Unit Sales'!C856&lt;&gt;"",'Unit Sales'!C856,"")</f>
        <v/>
      </c>
      <c r="I848" s="293" t="str">
        <f>IF('Unit Sales'!M856&lt;&gt;"",'Unit Sales'!M856,"")</f>
        <v/>
      </c>
      <c r="J848" s="9" t="str">
        <f>IF('Unit Sales'!I856&lt;&gt;"",'Unit Sales'!I856,"")</f>
        <v/>
      </c>
      <c r="K848" s="295"/>
      <c r="L848" s="295"/>
      <c r="M848" s="293">
        <f t="shared" si="39"/>
        <v>0</v>
      </c>
      <c r="N848" s="293">
        <f>IFERROR(I848*'Monthly cashflow'!$C$29*1.23,)</f>
        <v>0</v>
      </c>
      <c r="O848" s="293">
        <f>IFERROR(I848*'Monthly cashflow'!$C$30*1.23,)</f>
        <v>0</v>
      </c>
      <c r="P848" s="293">
        <f t="shared" si="40"/>
        <v>0</v>
      </c>
      <c r="Q848" s="294" t="str">
        <f>'Unit Sales'!R856</f>
        <v/>
      </c>
      <c r="R848" s="294">
        <f>'Unit Sales'!N856</f>
        <v>0</v>
      </c>
    </row>
    <row r="849" spans="1:18" x14ac:dyDescent="0.3">
      <c r="A849" s="336" t="s">
        <v>1648</v>
      </c>
      <c r="B849" s="9">
        <f t="shared" si="41"/>
        <v>0</v>
      </c>
      <c r="C849" s="337" t="str">
        <f>IF('Unit Sales'!B857&lt;&gt;"",'Unit Sales'!B857,A849)</f>
        <v>848</v>
      </c>
      <c r="D849" s="9" t="str">
        <f>IF('Unit Sales'!D857&lt;&gt;"",'Unit Sales'!D857,"")</f>
        <v/>
      </c>
      <c r="E849" s="9" t="str">
        <f>IF('Unit Sales'!J857&lt;&gt;"",'Unit Sales'!J857,"")</f>
        <v/>
      </c>
      <c r="F849" s="9" t="str">
        <f>IF('Unit Sales'!G857&lt;&gt;"",'Unit Sales'!G857,"")</f>
        <v/>
      </c>
      <c r="G849" s="9" t="str">
        <f>IF('Unit Sales'!H857&lt;&gt;"",'Unit Sales'!H857,"")</f>
        <v/>
      </c>
      <c r="H849" s="9" t="str">
        <f>IF('Unit Sales'!C857&lt;&gt;"",'Unit Sales'!C857,"")</f>
        <v/>
      </c>
      <c r="I849" s="293" t="str">
        <f>IF('Unit Sales'!M857&lt;&gt;"",'Unit Sales'!M857,"")</f>
        <v/>
      </c>
      <c r="J849" s="9" t="str">
        <f>IF('Unit Sales'!I857&lt;&gt;"",'Unit Sales'!I857,"")</f>
        <v/>
      </c>
      <c r="K849" s="295"/>
      <c r="L849" s="295"/>
      <c r="M849" s="293">
        <f t="shared" si="39"/>
        <v>0</v>
      </c>
      <c r="N849" s="293">
        <f>IFERROR(I849*'Monthly cashflow'!$C$29*1.23,)</f>
        <v>0</v>
      </c>
      <c r="O849" s="293">
        <f>IFERROR(I849*'Monthly cashflow'!$C$30*1.23,)</f>
        <v>0</v>
      </c>
      <c r="P849" s="293">
        <f t="shared" si="40"/>
        <v>0</v>
      </c>
      <c r="Q849" s="294" t="str">
        <f>'Unit Sales'!R857</f>
        <v/>
      </c>
      <c r="R849" s="294">
        <f>'Unit Sales'!N857</f>
        <v>0</v>
      </c>
    </row>
    <row r="850" spans="1:18" x14ac:dyDescent="0.3">
      <c r="A850" s="336" t="s">
        <v>1649</v>
      </c>
      <c r="B850" s="9">
        <f t="shared" si="41"/>
        <v>0</v>
      </c>
      <c r="C850" s="337" t="str">
        <f>IF('Unit Sales'!B858&lt;&gt;"",'Unit Sales'!B858,A850)</f>
        <v>849</v>
      </c>
      <c r="D850" s="9" t="str">
        <f>IF('Unit Sales'!D858&lt;&gt;"",'Unit Sales'!D858,"")</f>
        <v/>
      </c>
      <c r="E850" s="9" t="str">
        <f>IF('Unit Sales'!J858&lt;&gt;"",'Unit Sales'!J858,"")</f>
        <v/>
      </c>
      <c r="F850" s="9" t="str">
        <f>IF('Unit Sales'!G858&lt;&gt;"",'Unit Sales'!G858,"")</f>
        <v/>
      </c>
      <c r="G850" s="9" t="str">
        <f>IF('Unit Sales'!H858&lt;&gt;"",'Unit Sales'!H858,"")</f>
        <v/>
      </c>
      <c r="H850" s="9" t="str">
        <f>IF('Unit Sales'!C858&lt;&gt;"",'Unit Sales'!C858,"")</f>
        <v/>
      </c>
      <c r="I850" s="293" t="str">
        <f>IF('Unit Sales'!M858&lt;&gt;"",'Unit Sales'!M858,"")</f>
        <v/>
      </c>
      <c r="J850" s="9" t="str">
        <f>IF('Unit Sales'!I858&lt;&gt;"",'Unit Sales'!I858,"")</f>
        <v/>
      </c>
      <c r="K850" s="295"/>
      <c r="L850" s="295"/>
      <c r="M850" s="293">
        <f t="shared" si="39"/>
        <v>0</v>
      </c>
      <c r="N850" s="293">
        <f>IFERROR(I850*'Monthly cashflow'!$C$29*1.23,)</f>
        <v>0</v>
      </c>
      <c r="O850" s="293">
        <f>IFERROR(I850*'Monthly cashflow'!$C$30*1.23,)</f>
        <v>0</v>
      </c>
      <c r="P850" s="293">
        <f t="shared" si="40"/>
        <v>0</v>
      </c>
      <c r="Q850" s="294" t="str">
        <f>'Unit Sales'!R858</f>
        <v/>
      </c>
      <c r="R850" s="294">
        <f>'Unit Sales'!N858</f>
        <v>0</v>
      </c>
    </row>
    <row r="851" spans="1:18" x14ac:dyDescent="0.3">
      <c r="A851" s="336" t="s">
        <v>1650</v>
      </c>
      <c r="B851" s="9">
        <f t="shared" si="41"/>
        <v>0</v>
      </c>
      <c r="C851" s="337" t="str">
        <f>IF('Unit Sales'!B859&lt;&gt;"",'Unit Sales'!B859,A851)</f>
        <v>850</v>
      </c>
      <c r="D851" s="9" t="str">
        <f>IF('Unit Sales'!D859&lt;&gt;"",'Unit Sales'!D859,"")</f>
        <v/>
      </c>
      <c r="E851" s="9" t="str">
        <f>IF('Unit Sales'!J859&lt;&gt;"",'Unit Sales'!J859,"")</f>
        <v/>
      </c>
      <c r="F851" s="9" t="str">
        <f>IF('Unit Sales'!G859&lt;&gt;"",'Unit Sales'!G859,"")</f>
        <v/>
      </c>
      <c r="G851" s="9" t="str">
        <f>IF('Unit Sales'!H859&lt;&gt;"",'Unit Sales'!H859,"")</f>
        <v/>
      </c>
      <c r="H851" s="9" t="str">
        <f>IF('Unit Sales'!C859&lt;&gt;"",'Unit Sales'!C859,"")</f>
        <v/>
      </c>
      <c r="I851" s="293" t="str">
        <f>IF('Unit Sales'!M859&lt;&gt;"",'Unit Sales'!M859,"")</f>
        <v/>
      </c>
      <c r="J851" s="9" t="str">
        <f>IF('Unit Sales'!I859&lt;&gt;"",'Unit Sales'!I859,"")</f>
        <v/>
      </c>
      <c r="K851" s="295"/>
      <c r="L851" s="295"/>
      <c r="M851" s="293">
        <f t="shared" si="39"/>
        <v>0</v>
      </c>
      <c r="N851" s="293">
        <f>IFERROR(I851*'Monthly cashflow'!$C$29*1.23,)</f>
        <v>0</v>
      </c>
      <c r="O851" s="293">
        <f>IFERROR(I851*'Monthly cashflow'!$C$30*1.23,)</f>
        <v>0</v>
      </c>
      <c r="P851" s="293">
        <f t="shared" si="40"/>
        <v>0</v>
      </c>
      <c r="Q851" s="294" t="str">
        <f>'Unit Sales'!R859</f>
        <v/>
      </c>
      <c r="R851" s="294">
        <f>'Unit Sales'!N859</f>
        <v>0</v>
      </c>
    </row>
    <row r="852" spans="1:18" x14ac:dyDescent="0.3">
      <c r="A852" s="336" t="s">
        <v>1651</v>
      </c>
      <c r="B852" s="9">
        <f t="shared" si="41"/>
        <v>0</v>
      </c>
      <c r="C852" s="337" t="str">
        <f>IF('Unit Sales'!B860&lt;&gt;"",'Unit Sales'!B860,A852)</f>
        <v>851</v>
      </c>
      <c r="D852" s="9" t="str">
        <f>IF('Unit Sales'!D860&lt;&gt;"",'Unit Sales'!D860,"")</f>
        <v/>
      </c>
      <c r="E852" s="9" t="str">
        <f>IF('Unit Sales'!J860&lt;&gt;"",'Unit Sales'!J860,"")</f>
        <v/>
      </c>
      <c r="F852" s="9" t="str">
        <f>IF('Unit Sales'!G860&lt;&gt;"",'Unit Sales'!G860,"")</f>
        <v/>
      </c>
      <c r="G852" s="9" t="str">
        <f>IF('Unit Sales'!H860&lt;&gt;"",'Unit Sales'!H860,"")</f>
        <v/>
      </c>
      <c r="H852" s="9" t="str">
        <f>IF('Unit Sales'!C860&lt;&gt;"",'Unit Sales'!C860,"")</f>
        <v/>
      </c>
      <c r="I852" s="293" t="str">
        <f>IF('Unit Sales'!M860&lt;&gt;"",'Unit Sales'!M860,"")</f>
        <v/>
      </c>
      <c r="J852" s="9" t="str">
        <f>IF('Unit Sales'!I860&lt;&gt;"",'Unit Sales'!I860,"")</f>
        <v/>
      </c>
      <c r="K852" s="295"/>
      <c r="L852" s="295"/>
      <c r="M852" s="293">
        <f t="shared" si="39"/>
        <v>0</v>
      </c>
      <c r="N852" s="293">
        <f>IFERROR(I852*'Monthly cashflow'!$C$29*1.23,)</f>
        <v>0</v>
      </c>
      <c r="O852" s="293">
        <f>IFERROR(I852*'Monthly cashflow'!$C$30*1.23,)</f>
        <v>0</v>
      </c>
      <c r="P852" s="293">
        <f t="shared" si="40"/>
        <v>0</v>
      </c>
      <c r="Q852" s="294" t="str">
        <f>'Unit Sales'!R860</f>
        <v/>
      </c>
      <c r="R852" s="294">
        <f>'Unit Sales'!N860</f>
        <v>0</v>
      </c>
    </row>
    <row r="853" spans="1:18" x14ac:dyDescent="0.3">
      <c r="A853" s="336" t="s">
        <v>1652</v>
      </c>
      <c r="B853" s="9">
        <f t="shared" si="41"/>
        <v>0</v>
      </c>
      <c r="C853" s="337" t="str">
        <f>IF('Unit Sales'!B861&lt;&gt;"",'Unit Sales'!B861,A853)</f>
        <v>852</v>
      </c>
      <c r="D853" s="9" t="str">
        <f>IF('Unit Sales'!D861&lt;&gt;"",'Unit Sales'!D861,"")</f>
        <v/>
      </c>
      <c r="E853" s="9" t="str">
        <f>IF('Unit Sales'!J861&lt;&gt;"",'Unit Sales'!J861,"")</f>
        <v/>
      </c>
      <c r="F853" s="9" t="str">
        <f>IF('Unit Sales'!G861&lt;&gt;"",'Unit Sales'!G861,"")</f>
        <v/>
      </c>
      <c r="G853" s="9" t="str">
        <f>IF('Unit Sales'!H861&lt;&gt;"",'Unit Sales'!H861,"")</f>
        <v/>
      </c>
      <c r="H853" s="9" t="str">
        <f>IF('Unit Sales'!C861&lt;&gt;"",'Unit Sales'!C861,"")</f>
        <v/>
      </c>
      <c r="I853" s="293" t="str">
        <f>IF('Unit Sales'!M861&lt;&gt;"",'Unit Sales'!M861,"")</f>
        <v/>
      </c>
      <c r="J853" s="9" t="str">
        <f>IF('Unit Sales'!I861&lt;&gt;"",'Unit Sales'!I861,"")</f>
        <v/>
      </c>
      <c r="K853" s="295"/>
      <c r="L853" s="295"/>
      <c r="M853" s="293">
        <f t="shared" si="39"/>
        <v>0</v>
      </c>
      <c r="N853" s="293">
        <f>IFERROR(I853*'Monthly cashflow'!$C$29*1.23,)</f>
        <v>0</v>
      </c>
      <c r="O853" s="293">
        <f>IFERROR(I853*'Monthly cashflow'!$C$30*1.23,)</f>
        <v>0</v>
      </c>
      <c r="P853" s="293">
        <f t="shared" si="40"/>
        <v>0</v>
      </c>
      <c r="Q853" s="294" t="str">
        <f>'Unit Sales'!R861</f>
        <v/>
      </c>
      <c r="R853" s="294">
        <f>'Unit Sales'!N861</f>
        <v>0</v>
      </c>
    </row>
    <row r="854" spans="1:18" x14ac:dyDescent="0.3">
      <c r="A854" s="336" t="s">
        <v>1653</v>
      </c>
      <c r="B854" s="9">
        <f t="shared" si="41"/>
        <v>0</v>
      </c>
      <c r="C854" s="337" t="str">
        <f>IF('Unit Sales'!B862&lt;&gt;"",'Unit Sales'!B862,A854)</f>
        <v>853</v>
      </c>
      <c r="D854" s="9" t="str">
        <f>IF('Unit Sales'!D862&lt;&gt;"",'Unit Sales'!D862,"")</f>
        <v/>
      </c>
      <c r="E854" s="9" t="str">
        <f>IF('Unit Sales'!J862&lt;&gt;"",'Unit Sales'!J862,"")</f>
        <v/>
      </c>
      <c r="F854" s="9" t="str">
        <f>IF('Unit Sales'!G862&lt;&gt;"",'Unit Sales'!G862,"")</f>
        <v/>
      </c>
      <c r="G854" s="9" t="str">
        <f>IF('Unit Sales'!H862&lt;&gt;"",'Unit Sales'!H862,"")</f>
        <v/>
      </c>
      <c r="H854" s="9" t="str">
        <f>IF('Unit Sales'!C862&lt;&gt;"",'Unit Sales'!C862,"")</f>
        <v/>
      </c>
      <c r="I854" s="293" t="str">
        <f>IF('Unit Sales'!M862&lt;&gt;"",'Unit Sales'!M862,"")</f>
        <v/>
      </c>
      <c r="J854" s="9" t="str">
        <f>IF('Unit Sales'!I862&lt;&gt;"",'Unit Sales'!I862,"")</f>
        <v/>
      </c>
      <c r="K854" s="295"/>
      <c r="L854" s="295"/>
      <c r="M854" s="293">
        <f t="shared" si="39"/>
        <v>0</v>
      </c>
      <c r="N854" s="293">
        <f>IFERROR(I854*'Monthly cashflow'!$C$29*1.23,)</f>
        <v>0</v>
      </c>
      <c r="O854" s="293">
        <f>IFERROR(I854*'Monthly cashflow'!$C$30*1.23,)</f>
        <v>0</v>
      </c>
      <c r="P854" s="293">
        <f t="shared" si="40"/>
        <v>0</v>
      </c>
      <c r="Q854" s="294" t="str">
        <f>'Unit Sales'!R862</f>
        <v/>
      </c>
      <c r="R854" s="294">
        <f>'Unit Sales'!N862</f>
        <v>0</v>
      </c>
    </row>
    <row r="855" spans="1:18" x14ac:dyDescent="0.3">
      <c r="A855" s="336" t="s">
        <v>1654</v>
      </c>
      <c r="B855" s="9">
        <f t="shared" si="41"/>
        <v>0</v>
      </c>
      <c r="C855" s="337" t="str">
        <f>IF('Unit Sales'!B863&lt;&gt;"",'Unit Sales'!B863,A855)</f>
        <v>854</v>
      </c>
      <c r="D855" s="9" t="str">
        <f>IF('Unit Sales'!D863&lt;&gt;"",'Unit Sales'!D863,"")</f>
        <v/>
      </c>
      <c r="E855" s="9" t="str">
        <f>IF('Unit Sales'!J863&lt;&gt;"",'Unit Sales'!J863,"")</f>
        <v/>
      </c>
      <c r="F855" s="9" t="str">
        <f>IF('Unit Sales'!G863&lt;&gt;"",'Unit Sales'!G863,"")</f>
        <v/>
      </c>
      <c r="G855" s="9" t="str">
        <f>IF('Unit Sales'!H863&lt;&gt;"",'Unit Sales'!H863,"")</f>
        <v/>
      </c>
      <c r="H855" s="9" t="str">
        <f>IF('Unit Sales'!C863&lt;&gt;"",'Unit Sales'!C863,"")</f>
        <v/>
      </c>
      <c r="I855" s="293" t="str">
        <f>IF('Unit Sales'!M863&lt;&gt;"",'Unit Sales'!M863,"")</f>
        <v/>
      </c>
      <c r="J855" s="9" t="str">
        <f>IF('Unit Sales'!I863&lt;&gt;"",'Unit Sales'!I863,"")</f>
        <v/>
      </c>
      <c r="K855" s="295"/>
      <c r="L855" s="295"/>
      <c r="M855" s="293">
        <f t="shared" si="39"/>
        <v>0</v>
      </c>
      <c r="N855" s="293">
        <f>IFERROR(I855*'Monthly cashflow'!$C$29*1.23,)</f>
        <v>0</v>
      </c>
      <c r="O855" s="293">
        <f>IFERROR(I855*'Monthly cashflow'!$C$30*1.23,)</f>
        <v>0</v>
      </c>
      <c r="P855" s="293">
        <f t="shared" si="40"/>
        <v>0</v>
      </c>
      <c r="Q855" s="294" t="str">
        <f>'Unit Sales'!R863</f>
        <v/>
      </c>
      <c r="R855" s="294">
        <f>'Unit Sales'!N863</f>
        <v>0</v>
      </c>
    </row>
    <row r="856" spans="1:18" x14ac:dyDescent="0.3">
      <c r="A856" s="336" t="s">
        <v>1655</v>
      </c>
      <c r="B856" s="9">
        <f t="shared" si="41"/>
        <v>0</v>
      </c>
      <c r="C856" s="337" t="str">
        <f>IF('Unit Sales'!B864&lt;&gt;"",'Unit Sales'!B864,A856)</f>
        <v>855</v>
      </c>
      <c r="D856" s="9" t="str">
        <f>IF('Unit Sales'!D864&lt;&gt;"",'Unit Sales'!D864,"")</f>
        <v/>
      </c>
      <c r="E856" s="9" t="str">
        <f>IF('Unit Sales'!J864&lt;&gt;"",'Unit Sales'!J864,"")</f>
        <v/>
      </c>
      <c r="F856" s="9" t="str">
        <f>IF('Unit Sales'!G864&lt;&gt;"",'Unit Sales'!G864,"")</f>
        <v/>
      </c>
      <c r="G856" s="9" t="str">
        <f>IF('Unit Sales'!H864&lt;&gt;"",'Unit Sales'!H864,"")</f>
        <v/>
      </c>
      <c r="H856" s="9" t="str">
        <f>IF('Unit Sales'!C864&lt;&gt;"",'Unit Sales'!C864,"")</f>
        <v/>
      </c>
      <c r="I856" s="293" t="str">
        <f>IF('Unit Sales'!M864&lt;&gt;"",'Unit Sales'!M864,"")</f>
        <v/>
      </c>
      <c r="J856" s="9" t="str">
        <f>IF('Unit Sales'!I864&lt;&gt;"",'Unit Sales'!I864,"")</f>
        <v/>
      </c>
      <c r="K856" s="295"/>
      <c r="L856" s="295"/>
      <c r="M856" s="293">
        <f t="shared" si="39"/>
        <v>0</v>
      </c>
      <c r="N856" s="293">
        <f>IFERROR(I856*'Monthly cashflow'!$C$29*1.23,)</f>
        <v>0</v>
      </c>
      <c r="O856" s="293">
        <f>IFERROR(I856*'Monthly cashflow'!$C$30*1.23,)</f>
        <v>0</v>
      </c>
      <c r="P856" s="293">
        <f t="shared" si="40"/>
        <v>0</v>
      </c>
      <c r="Q856" s="294" t="str">
        <f>'Unit Sales'!R864</f>
        <v/>
      </c>
      <c r="R856" s="294">
        <f>'Unit Sales'!N864</f>
        <v>0</v>
      </c>
    </row>
    <row r="857" spans="1:18" x14ac:dyDescent="0.3">
      <c r="A857" s="336" t="s">
        <v>1656</v>
      </c>
      <c r="B857" s="9">
        <f t="shared" si="41"/>
        <v>0</v>
      </c>
      <c r="C857" s="337" t="str">
        <f>IF('Unit Sales'!B865&lt;&gt;"",'Unit Sales'!B865,A857)</f>
        <v>856</v>
      </c>
      <c r="D857" s="9" t="str">
        <f>IF('Unit Sales'!D865&lt;&gt;"",'Unit Sales'!D865,"")</f>
        <v/>
      </c>
      <c r="E857" s="9" t="str">
        <f>IF('Unit Sales'!J865&lt;&gt;"",'Unit Sales'!J865,"")</f>
        <v/>
      </c>
      <c r="F857" s="9" t="str">
        <f>IF('Unit Sales'!G865&lt;&gt;"",'Unit Sales'!G865,"")</f>
        <v/>
      </c>
      <c r="G857" s="9" t="str">
        <f>IF('Unit Sales'!H865&lt;&gt;"",'Unit Sales'!H865,"")</f>
        <v/>
      </c>
      <c r="H857" s="9" t="str">
        <f>IF('Unit Sales'!C865&lt;&gt;"",'Unit Sales'!C865,"")</f>
        <v/>
      </c>
      <c r="I857" s="293" t="str">
        <f>IF('Unit Sales'!M865&lt;&gt;"",'Unit Sales'!M865,"")</f>
        <v/>
      </c>
      <c r="J857" s="9" t="str">
        <f>IF('Unit Sales'!I865&lt;&gt;"",'Unit Sales'!I865,"")</f>
        <v/>
      </c>
      <c r="K857" s="295"/>
      <c r="L857" s="295"/>
      <c r="M857" s="293">
        <f t="shared" si="39"/>
        <v>0</v>
      </c>
      <c r="N857" s="293">
        <f>IFERROR(I857*'Monthly cashflow'!$C$29*1.23,)</f>
        <v>0</v>
      </c>
      <c r="O857" s="293">
        <f>IFERROR(I857*'Monthly cashflow'!$C$30*1.23,)</f>
        <v>0</v>
      </c>
      <c r="P857" s="293">
        <f t="shared" si="40"/>
        <v>0</v>
      </c>
      <c r="Q857" s="294" t="str">
        <f>'Unit Sales'!R865</f>
        <v/>
      </c>
      <c r="R857" s="294">
        <f>'Unit Sales'!N865</f>
        <v>0</v>
      </c>
    </row>
    <row r="858" spans="1:18" x14ac:dyDescent="0.3">
      <c r="A858" s="336" t="s">
        <v>1657</v>
      </c>
      <c r="B858" s="9">
        <f t="shared" si="41"/>
        <v>0</v>
      </c>
      <c r="C858" s="337" t="str">
        <f>IF('Unit Sales'!B866&lt;&gt;"",'Unit Sales'!B866,A858)</f>
        <v>857</v>
      </c>
      <c r="D858" s="9" t="str">
        <f>IF('Unit Sales'!D866&lt;&gt;"",'Unit Sales'!D866,"")</f>
        <v/>
      </c>
      <c r="E858" s="9" t="str">
        <f>IF('Unit Sales'!J866&lt;&gt;"",'Unit Sales'!J866,"")</f>
        <v/>
      </c>
      <c r="F858" s="9" t="str">
        <f>IF('Unit Sales'!G866&lt;&gt;"",'Unit Sales'!G866,"")</f>
        <v/>
      </c>
      <c r="G858" s="9" t="str">
        <f>IF('Unit Sales'!H866&lt;&gt;"",'Unit Sales'!H866,"")</f>
        <v/>
      </c>
      <c r="H858" s="9" t="str">
        <f>IF('Unit Sales'!C866&lt;&gt;"",'Unit Sales'!C866,"")</f>
        <v/>
      </c>
      <c r="I858" s="293" t="str">
        <f>IF('Unit Sales'!M866&lt;&gt;"",'Unit Sales'!M866,"")</f>
        <v/>
      </c>
      <c r="J858" s="9" t="str">
        <f>IF('Unit Sales'!I866&lt;&gt;"",'Unit Sales'!I866,"")</f>
        <v/>
      </c>
      <c r="K858" s="295"/>
      <c r="L858" s="295"/>
      <c r="M858" s="293">
        <f t="shared" si="39"/>
        <v>0</v>
      </c>
      <c r="N858" s="293">
        <f>IFERROR(I858*'Monthly cashflow'!$C$29*1.23,)</f>
        <v>0</v>
      </c>
      <c r="O858" s="293">
        <f>IFERROR(I858*'Monthly cashflow'!$C$30*1.23,)</f>
        <v>0</v>
      </c>
      <c r="P858" s="293">
        <f t="shared" si="40"/>
        <v>0</v>
      </c>
      <c r="Q858" s="294" t="str">
        <f>'Unit Sales'!R866</f>
        <v/>
      </c>
      <c r="R858" s="294">
        <f>'Unit Sales'!N866</f>
        <v>0</v>
      </c>
    </row>
    <row r="859" spans="1:18" x14ac:dyDescent="0.3">
      <c r="A859" s="336" t="s">
        <v>1658</v>
      </c>
      <c r="B859" s="9">
        <f t="shared" si="41"/>
        <v>0</v>
      </c>
      <c r="C859" s="337" t="str">
        <f>IF('Unit Sales'!B867&lt;&gt;"",'Unit Sales'!B867,A859)</f>
        <v>858</v>
      </c>
      <c r="D859" s="9" t="str">
        <f>IF('Unit Sales'!D867&lt;&gt;"",'Unit Sales'!D867,"")</f>
        <v/>
      </c>
      <c r="E859" s="9" t="str">
        <f>IF('Unit Sales'!J867&lt;&gt;"",'Unit Sales'!J867,"")</f>
        <v/>
      </c>
      <c r="F859" s="9" t="str">
        <f>IF('Unit Sales'!G867&lt;&gt;"",'Unit Sales'!G867,"")</f>
        <v/>
      </c>
      <c r="G859" s="9" t="str">
        <f>IF('Unit Sales'!H867&lt;&gt;"",'Unit Sales'!H867,"")</f>
        <v/>
      </c>
      <c r="H859" s="9" t="str">
        <f>IF('Unit Sales'!C867&lt;&gt;"",'Unit Sales'!C867,"")</f>
        <v/>
      </c>
      <c r="I859" s="293" t="str">
        <f>IF('Unit Sales'!M867&lt;&gt;"",'Unit Sales'!M867,"")</f>
        <v/>
      </c>
      <c r="J859" s="9" t="str">
        <f>IF('Unit Sales'!I867&lt;&gt;"",'Unit Sales'!I867,"")</f>
        <v/>
      </c>
      <c r="K859" s="295"/>
      <c r="L859" s="295"/>
      <c r="M859" s="293">
        <f t="shared" si="39"/>
        <v>0</v>
      </c>
      <c r="N859" s="293">
        <f>IFERROR(I859*'Monthly cashflow'!$C$29*1.23,)</f>
        <v>0</v>
      </c>
      <c r="O859" s="293">
        <f>IFERROR(I859*'Monthly cashflow'!$C$30*1.23,)</f>
        <v>0</v>
      </c>
      <c r="P859" s="293">
        <f t="shared" si="40"/>
        <v>0</v>
      </c>
      <c r="Q859" s="294" t="str">
        <f>'Unit Sales'!R867</f>
        <v/>
      </c>
      <c r="R859" s="294">
        <f>'Unit Sales'!N867</f>
        <v>0</v>
      </c>
    </row>
    <row r="860" spans="1:18" x14ac:dyDescent="0.3">
      <c r="A860" s="336" t="s">
        <v>1659</v>
      </c>
      <c r="B860" s="9">
        <f t="shared" si="41"/>
        <v>0</v>
      </c>
      <c r="C860" s="337" t="str">
        <f>IF('Unit Sales'!B868&lt;&gt;"",'Unit Sales'!B868,A860)</f>
        <v>859</v>
      </c>
      <c r="D860" s="9" t="str">
        <f>IF('Unit Sales'!D868&lt;&gt;"",'Unit Sales'!D868,"")</f>
        <v/>
      </c>
      <c r="E860" s="9" t="str">
        <f>IF('Unit Sales'!J868&lt;&gt;"",'Unit Sales'!J868,"")</f>
        <v/>
      </c>
      <c r="F860" s="9" t="str">
        <f>IF('Unit Sales'!G868&lt;&gt;"",'Unit Sales'!G868,"")</f>
        <v/>
      </c>
      <c r="G860" s="9" t="str">
        <f>IF('Unit Sales'!H868&lt;&gt;"",'Unit Sales'!H868,"")</f>
        <v/>
      </c>
      <c r="H860" s="9" t="str">
        <f>IF('Unit Sales'!C868&lt;&gt;"",'Unit Sales'!C868,"")</f>
        <v/>
      </c>
      <c r="I860" s="293" t="str">
        <f>IF('Unit Sales'!M868&lt;&gt;"",'Unit Sales'!M868,"")</f>
        <v/>
      </c>
      <c r="J860" s="9" t="str">
        <f>IF('Unit Sales'!I868&lt;&gt;"",'Unit Sales'!I868,"")</f>
        <v/>
      </c>
      <c r="K860" s="295"/>
      <c r="L860" s="295"/>
      <c r="M860" s="293">
        <f t="shared" si="39"/>
        <v>0</v>
      </c>
      <c r="N860" s="293">
        <f>IFERROR(I860*'Monthly cashflow'!$C$29*1.23,)</f>
        <v>0</v>
      </c>
      <c r="O860" s="293">
        <f>IFERROR(I860*'Monthly cashflow'!$C$30*1.23,)</f>
        <v>0</v>
      </c>
      <c r="P860" s="293">
        <f t="shared" si="40"/>
        <v>0</v>
      </c>
      <c r="Q860" s="294" t="str">
        <f>'Unit Sales'!R868</f>
        <v/>
      </c>
      <c r="R860" s="294">
        <f>'Unit Sales'!N868</f>
        <v>0</v>
      </c>
    </row>
    <row r="861" spans="1:18" x14ac:dyDescent="0.3">
      <c r="A861" s="336" t="s">
        <v>1660</v>
      </c>
      <c r="B861" s="9">
        <f t="shared" si="41"/>
        <v>0</v>
      </c>
      <c r="C861" s="337" t="str">
        <f>IF('Unit Sales'!B869&lt;&gt;"",'Unit Sales'!B869,A861)</f>
        <v>860</v>
      </c>
      <c r="D861" s="9" t="str">
        <f>IF('Unit Sales'!D869&lt;&gt;"",'Unit Sales'!D869,"")</f>
        <v/>
      </c>
      <c r="E861" s="9" t="str">
        <f>IF('Unit Sales'!J869&lt;&gt;"",'Unit Sales'!J869,"")</f>
        <v/>
      </c>
      <c r="F861" s="9" t="str">
        <f>IF('Unit Sales'!G869&lt;&gt;"",'Unit Sales'!G869,"")</f>
        <v/>
      </c>
      <c r="G861" s="9" t="str">
        <f>IF('Unit Sales'!H869&lt;&gt;"",'Unit Sales'!H869,"")</f>
        <v/>
      </c>
      <c r="H861" s="9" t="str">
        <f>IF('Unit Sales'!C869&lt;&gt;"",'Unit Sales'!C869,"")</f>
        <v/>
      </c>
      <c r="I861" s="293" t="str">
        <f>IF('Unit Sales'!M869&lt;&gt;"",'Unit Sales'!M869,"")</f>
        <v/>
      </c>
      <c r="J861" s="9" t="str">
        <f>IF('Unit Sales'!I869&lt;&gt;"",'Unit Sales'!I869,"")</f>
        <v/>
      </c>
      <c r="K861" s="295"/>
      <c r="L861" s="295"/>
      <c r="M861" s="293">
        <f t="shared" si="39"/>
        <v>0</v>
      </c>
      <c r="N861" s="293">
        <f>IFERROR(I861*'Monthly cashflow'!$C$29*1.23,)</f>
        <v>0</v>
      </c>
      <c r="O861" s="293">
        <f>IFERROR(I861*'Monthly cashflow'!$C$30*1.23,)</f>
        <v>0</v>
      </c>
      <c r="P861" s="293">
        <f t="shared" si="40"/>
        <v>0</v>
      </c>
      <c r="Q861" s="294" t="str">
        <f>'Unit Sales'!R869</f>
        <v/>
      </c>
      <c r="R861" s="294">
        <f>'Unit Sales'!N869</f>
        <v>0</v>
      </c>
    </row>
    <row r="862" spans="1:18" x14ac:dyDescent="0.3">
      <c r="A862" s="336" t="s">
        <v>1661</v>
      </c>
      <c r="B862" s="9">
        <f t="shared" si="41"/>
        <v>0</v>
      </c>
      <c r="C862" s="337" t="str">
        <f>IF('Unit Sales'!B870&lt;&gt;"",'Unit Sales'!B870,A862)</f>
        <v>861</v>
      </c>
      <c r="D862" s="9" t="str">
        <f>IF('Unit Sales'!D870&lt;&gt;"",'Unit Sales'!D870,"")</f>
        <v/>
      </c>
      <c r="E862" s="9" t="str">
        <f>IF('Unit Sales'!J870&lt;&gt;"",'Unit Sales'!J870,"")</f>
        <v/>
      </c>
      <c r="F862" s="9" t="str">
        <f>IF('Unit Sales'!G870&lt;&gt;"",'Unit Sales'!G870,"")</f>
        <v/>
      </c>
      <c r="G862" s="9" t="str">
        <f>IF('Unit Sales'!H870&lt;&gt;"",'Unit Sales'!H870,"")</f>
        <v/>
      </c>
      <c r="H862" s="9" t="str">
        <f>IF('Unit Sales'!C870&lt;&gt;"",'Unit Sales'!C870,"")</f>
        <v/>
      </c>
      <c r="I862" s="293" t="str">
        <f>IF('Unit Sales'!M870&lt;&gt;"",'Unit Sales'!M870,"")</f>
        <v/>
      </c>
      <c r="J862" s="9" t="str">
        <f>IF('Unit Sales'!I870&lt;&gt;"",'Unit Sales'!I870,"")</f>
        <v/>
      </c>
      <c r="K862" s="295"/>
      <c r="L862" s="295"/>
      <c r="M862" s="293">
        <f t="shared" si="39"/>
        <v>0</v>
      </c>
      <c r="N862" s="293">
        <f>IFERROR(I862*'Monthly cashflow'!$C$29*1.23,)</f>
        <v>0</v>
      </c>
      <c r="O862" s="293">
        <f>IFERROR(I862*'Monthly cashflow'!$C$30*1.23,)</f>
        <v>0</v>
      </c>
      <c r="P862" s="293">
        <f t="shared" si="40"/>
        <v>0</v>
      </c>
      <c r="Q862" s="294" t="str">
        <f>'Unit Sales'!R870</f>
        <v/>
      </c>
      <c r="R862" s="294">
        <f>'Unit Sales'!N870</f>
        <v>0</v>
      </c>
    </row>
    <row r="863" spans="1:18" x14ac:dyDescent="0.3">
      <c r="A863" s="336" t="s">
        <v>1662</v>
      </c>
      <c r="B863" s="9">
        <f t="shared" si="41"/>
        <v>0</v>
      </c>
      <c r="C863" s="337" t="str">
        <f>IF('Unit Sales'!B871&lt;&gt;"",'Unit Sales'!B871,A863)</f>
        <v>862</v>
      </c>
      <c r="D863" s="9" t="str">
        <f>IF('Unit Sales'!D871&lt;&gt;"",'Unit Sales'!D871,"")</f>
        <v/>
      </c>
      <c r="E863" s="9" t="str">
        <f>IF('Unit Sales'!J871&lt;&gt;"",'Unit Sales'!J871,"")</f>
        <v/>
      </c>
      <c r="F863" s="9" t="str">
        <f>IF('Unit Sales'!G871&lt;&gt;"",'Unit Sales'!G871,"")</f>
        <v/>
      </c>
      <c r="G863" s="9" t="str">
        <f>IF('Unit Sales'!H871&lt;&gt;"",'Unit Sales'!H871,"")</f>
        <v/>
      </c>
      <c r="H863" s="9" t="str">
        <f>IF('Unit Sales'!C871&lt;&gt;"",'Unit Sales'!C871,"")</f>
        <v/>
      </c>
      <c r="I863" s="293" t="str">
        <f>IF('Unit Sales'!M871&lt;&gt;"",'Unit Sales'!M871,"")</f>
        <v/>
      </c>
      <c r="J863" s="9" t="str">
        <f>IF('Unit Sales'!I871&lt;&gt;"",'Unit Sales'!I871,"")</f>
        <v/>
      </c>
      <c r="K863" s="295"/>
      <c r="L863" s="295"/>
      <c r="M863" s="293">
        <f t="shared" si="39"/>
        <v>0</v>
      </c>
      <c r="N863" s="293">
        <f>IFERROR(I863*'Monthly cashflow'!$C$29*1.23,)</f>
        <v>0</v>
      </c>
      <c r="O863" s="293">
        <f>IFERROR(I863*'Monthly cashflow'!$C$30*1.23,)</f>
        <v>0</v>
      </c>
      <c r="P863" s="293">
        <f t="shared" si="40"/>
        <v>0</v>
      </c>
      <c r="Q863" s="294" t="str">
        <f>'Unit Sales'!R871</f>
        <v/>
      </c>
      <c r="R863" s="294">
        <f>'Unit Sales'!N871</f>
        <v>0</v>
      </c>
    </row>
    <row r="864" spans="1:18" x14ac:dyDescent="0.3">
      <c r="A864" s="336" t="s">
        <v>1663</v>
      </c>
      <c r="B864" s="9">
        <f t="shared" si="41"/>
        <v>0</v>
      </c>
      <c r="C864" s="337" t="str">
        <f>IF('Unit Sales'!B872&lt;&gt;"",'Unit Sales'!B872,A864)</f>
        <v>863</v>
      </c>
      <c r="D864" s="9" t="str">
        <f>IF('Unit Sales'!D872&lt;&gt;"",'Unit Sales'!D872,"")</f>
        <v/>
      </c>
      <c r="E864" s="9" t="str">
        <f>IF('Unit Sales'!J872&lt;&gt;"",'Unit Sales'!J872,"")</f>
        <v/>
      </c>
      <c r="F864" s="9" t="str">
        <f>IF('Unit Sales'!G872&lt;&gt;"",'Unit Sales'!G872,"")</f>
        <v/>
      </c>
      <c r="G864" s="9" t="str">
        <f>IF('Unit Sales'!H872&lt;&gt;"",'Unit Sales'!H872,"")</f>
        <v/>
      </c>
      <c r="H864" s="9" t="str">
        <f>IF('Unit Sales'!C872&lt;&gt;"",'Unit Sales'!C872,"")</f>
        <v/>
      </c>
      <c r="I864" s="293" t="str">
        <f>IF('Unit Sales'!M872&lt;&gt;"",'Unit Sales'!M872,"")</f>
        <v/>
      </c>
      <c r="J864" s="9" t="str">
        <f>IF('Unit Sales'!I872&lt;&gt;"",'Unit Sales'!I872,"")</f>
        <v/>
      </c>
      <c r="K864" s="295"/>
      <c r="L864" s="295"/>
      <c r="M864" s="293">
        <f t="shared" si="39"/>
        <v>0</v>
      </c>
      <c r="N864" s="293">
        <f>IFERROR(I864*'Monthly cashflow'!$C$29*1.23,)</f>
        <v>0</v>
      </c>
      <c r="O864" s="293">
        <f>IFERROR(I864*'Monthly cashflow'!$C$30*1.23,)</f>
        <v>0</v>
      </c>
      <c r="P864" s="293">
        <f t="shared" si="40"/>
        <v>0</v>
      </c>
      <c r="Q864" s="294" t="str">
        <f>'Unit Sales'!R872</f>
        <v/>
      </c>
      <c r="R864" s="294">
        <f>'Unit Sales'!N872</f>
        <v>0</v>
      </c>
    </row>
    <row r="865" spans="1:18" x14ac:dyDescent="0.3">
      <c r="A865" s="336" t="s">
        <v>1664</v>
      </c>
      <c r="B865" s="9">
        <f t="shared" si="41"/>
        <v>0</v>
      </c>
      <c r="C865" s="337" t="str">
        <f>IF('Unit Sales'!B873&lt;&gt;"",'Unit Sales'!B873,A865)</f>
        <v>864</v>
      </c>
      <c r="D865" s="9" t="str">
        <f>IF('Unit Sales'!D873&lt;&gt;"",'Unit Sales'!D873,"")</f>
        <v/>
      </c>
      <c r="E865" s="9" t="str">
        <f>IF('Unit Sales'!J873&lt;&gt;"",'Unit Sales'!J873,"")</f>
        <v/>
      </c>
      <c r="F865" s="9" t="str">
        <f>IF('Unit Sales'!G873&lt;&gt;"",'Unit Sales'!G873,"")</f>
        <v/>
      </c>
      <c r="G865" s="9" t="str">
        <f>IF('Unit Sales'!H873&lt;&gt;"",'Unit Sales'!H873,"")</f>
        <v/>
      </c>
      <c r="H865" s="9" t="str">
        <f>IF('Unit Sales'!C873&lt;&gt;"",'Unit Sales'!C873,"")</f>
        <v/>
      </c>
      <c r="I865" s="293" t="str">
        <f>IF('Unit Sales'!M873&lt;&gt;"",'Unit Sales'!M873,"")</f>
        <v/>
      </c>
      <c r="J865" s="9" t="str">
        <f>IF('Unit Sales'!I873&lt;&gt;"",'Unit Sales'!I873,"")</f>
        <v/>
      </c>
      <c r="K865" s="295"/>
      <c r="L865" s="295"/>
      <c r="M865" s="293">
        <f t="shared" si="39"/>
        <v>0</v>
      </c>
      <c r="N865" s="293">
        <f>IFERROR(I865*'Monthly cashflow'!$C$29*1.23,)</f>
        <v>0</v>
      </c>
      <c r="O865" s="293">
        <f>IFERROR(I865*'Monthly cashflow'!$C$30*1.23,)</f>
        <v>0</v>
      </c>
      <c r="P865" s="293">
        <f t="shared" si="40"/>
        <v>0</v>
      </c>
      <c r="Q865" s="294" t="str">
        <f>'Unit Sales'!R873</f>
        <v/>
      </c>
      <c r="R865" s="294">
        <f>'Unit Sales'!N873</f>
        <v>0</v>
      </c>
    </row>
    <row r="866" spans="1:18" x14ac:dyDescent="0.3">
      <c r="A866" s="336" t="s">
        <v>1665</v>
      </c>
      <c r="B866" s="9">
        <f t="shared" si="41"/>
        <v>0</v>
      </c>
      <c r="C866" s="337" t="str">
        <f>IF('Unit Sales'!B874&lt;&gt;"",'Unit Sales'!B874,A866)</f>
        <v>865</v>
      </c>
      <c r="D866" s="9" t="str">
        <f>IF('Unit Sales'!D874&lt;&gt;"",'Unit Sales'!D874,"")</f>
        <v/>
      </c>
      <c r="E866" s="9" t="str">
        <f>IF('Unit Sales'!J874&lt;&gt;"",'Unit Sales'!J874,"")</f>
        <v/>
      </c>
      <c r="F866" s="9" t="str">
        <f>IF('Unit Sales'!G874&lt;&gt;"",'Unit Sales'!G874,"")</f>
        <v/>
      </c>
      <c r="G866" s="9" t="str">
        <f>IF('Unit Sales'!H874&lt;&gt;"",'Unit Sales'!H874,"")</f>
        <v/>
      </c>
      <c r="H866" s="9" t="str">
        <f>IF('Unit Sales'!C874&lt;&gt;"",'Unit Sales'!C874,"")</f>
        <v/>
      </c>
      <c r="I866" s="293" t="str">
        <f>IF('Unit Sales'!M874&lt;&gt;"",'Unit Sales'!M874,"")</f>
        <v/>
      </c>
      <c r="J866" s="9" t="str">
        <f>IF('Unit Sales'!I874&lt;&gt;"",'Unit Sales'!I874,"")</f>
        <v/>
      </c>
      <c r="K866" s="295"/>
      <c r="L866" s="295"/>
      <c r="M866" s="293">
        <f t="shared" si="39"/>
        <v>0</v>
      </c>
      <c r="N866" s="293">
        <f>IFERROR(I866*'Monthly cashflow'!$C$29*1.23,)</f>
        <v>0</v>
      </c>
      <c r="O866" s="293">
        <f>IFERROR(I866*'Monthly cashflow'!$C$30*1.23,)</f>
        <v>0</v>
      </c>
      <c r="P866" s="293">
        <f t="shared" si="40"/>
        <v>0</v>
      </c>
      <c r="Q866" s="294" t="str">
        <f>'Unit Sales'!R874</f>
        <v/>
      </c>
      <c r="R866" s="294">
        <f>'Unit Sales'!N874</f>
        <v>0</v>
      </c>
    </row>
    <row r="867" spans="1:18" x14ac:dyDescent="0.3">
      <c r="A867" s="336" t="s">
        <v>1666</v>
      </c>
      <c r="B867" s="9">
        <f t="shared" si="41"/>
        <v>0</v>
      </c>
      <c r="C867" s="337" t="str">
        <f>IF('Unit Sales'!B875&lt;&gt;"",'Unit Sales'!B875,A867)</f>
        <v>866</v>
      </c>
      <c r="D867" s="9" t="str">
        <f>IF('Unit Sales'!D875&lt;&gt;"",'Unit Sales'!D875,"")</f>
        <v/>
      </c>
      <c r="E867" s="9" t="str">
        <f>IF('Unit Sales'!J875&lt;&gt;"",'Unit Sales'!J875,"")</f>
        <v/>
      </c>
      <c r="F867" s="9" t="str">
        <f>IF('Unit Sales'!G875&lt;&gt;"",'Unit Sales'!G875,"")</f>
        <v/>
      </c>
      <c r="G867" s="9" t="str">
        <f>IF('Unit Sales'!H875&lt;&gt;"",'Unit Sales'!H875,"")</f>
        <v/>
      </c>
      <c r="H867" s="9" t="str">
        <f>IF('Unit Sales'!C875&lt;&gt;"",'Unit Sales'!C875,"")</f>
        <v/>
      </c>
      <c r="I867" s="293" t="str">
        <f>IF('Unit Sales'!M875&lt;&gt;"",'Unit Sales'!M875,"")</f>
        <v/>
      </c>
      <c r="J867" s="9" t="str">
        <f>IF('Unit Sales'!I875&lt;&gt;"",'Unit Sales'!I875,"")</f>
        <v/>
      </c>
      <c r="K867" s="295"/>
      <c r="L867" s="295"/>
      <c r="M867" s="293">
        <f t="shared" si="39"/>
        <v>0</v>
      </c>
      <c r="N867" s="293">
        <f>IFERROR(I867*'Monthly cashflow'!$C$29*1.23,)</f>
        <v>0</v>
      </c>
      <c r="O867" s="293">
        <f>IFERROR(I867*'Monthly cashflow'!$C$30*1.23,)</f>
        <v>0</v>
      </c>
      <c r="P867" s="293">
        <f t="shared" si="40"/>
        <v>0</v>
      </c>
      <c r="Q867" s="294" t="str">
        <f>'Unit Sales'!R875</f>
        <v/>
      </c>
      <c r="R867" s="294">
        <f>'Unit Sales'!N875</f>
        <v>0</v>
      </c>
    </row>
    <row r="868" spans="1:18" x14ac:dyDescent="0.3">
      <c r="A868" s="336" t="s">
        <v>1667</v>
      </c>
      <c r="B868" s="9">
        <f t="shared" si="41"/>
        <v>0</v>
      </c>
      <c r="C868" s="337" t="str">
        <f>IF('Unit Sales'!B876&lt;&gt;"",'Unit Sales'!B876,A868)</f>
        <v>867</v>
      </c>
      <c r="D868" s="9" t="str">
        <f>IF('Unit Sales'!D876&lt;&gt;"",'Unit Sales'!D876,"")</f>
        <v/>
      </c>
      <c r="E868" s="9" t="str">
        <f>IF('Unit Sales'!J876&lt;&gt;"",'Unit Sales'!J876,"")</f>
        <v/>
      </c>
      <c r="F868" s="9" t="str">
        <f>IF('Unit Sales'!G876&lt;&gt;"",'Unit Sales'!G876,"")</f>
        <v/>
      </c>
      <c r="G868" s="9" t="str">
        <f>IF('Unit Sales'!H876&lt;&gt;"",'Unit Sales'!H876,"")</f>
        <v/>
      </c>
      <c r="H868" s="9" t="str">
        <f>IF('Unit Sales'!C876&lt;&gt;"",'Unit Sales'!C876,"")</f>
        <v/>
      </c>
      <c r="I868" s="293" t="str">
        <f>IF('Unit Sales'!M876&lt;&gt;"",'Unit Sales'!M876,"")</f>
        <v/>
      </c>
      <c r="J868" s="9" t="str">
        <f>IF('Unit Sales'!I876&lt;&gt;"",'Unit Sales'!I876,"")</f>
        <v/>
      </c>
      <c r="K868" s="295"/>
      <c r="L868" s="295"/>
      <c r="M868" s="293">
        <f t="shared" si="39"/>
        <v>0</v>
      </c>
      <c r="N868" s="293">
        <f>IFERROR(I868*'Monthly cashflow'!$C$29*1.23,)</f>
        <v>0</v>
      </c>
      <c r="O868" s="293">
        <f>IFERROR(I868*'Monthly cashflow'!$C$30*1.23,)</f>
        <v>0</v>
      </c>
      <c r="P868" s="293">
        <f t="shared" si="40"/>
        <v>0</v>
      </c>
      <c r="Q868" s="294" t="str">
        <f>'Unit Sales'!R876</f>
        <v/>
      </c>
      <c r="R868" s="294">
        <f>'Unit Sales'!N876</f>
        <v>0</v>
      </c>
    </row>
    <row r="869" spans="1:18" x14ac:dyDescent="0.3">
      <c r="A869" s="336" t="s">
        <v>1668</v>
      </c>
      <c r="B869" s="9">
        <f t="shared" si="41"/>
        <v>0</v>
      </c>
      <c r="C869" s="337" t="str">
        <f>IF('Unit Sales'!B877&lt;&gt;"",'Unit Sales'!B877,A869)</f>
        <v>868</v>
      </c>
      <c r="D869" s="9" t="str">
        <f>IF('Unit Sales'!D877&lt;&gt;"",'Unit Sales'!D877,"")</f>
        <v/>
      </c>
      <c r="E869" s="9" t="str">
        <f>IF('Unit Sales'!J877&lt;&gt;"",'Unit Sales'!J877,"")</f>
        <v/>
      </c>
      <c r="F869" s="9" t="str">
        <f>IF('Unit Sales'!G877&lt;&gt;"",'Unit Sales'!G877,"")</f>
        <v/>
      </c>
      <c r="G869" s="9" t="str">
        <f>IF('Unit Sales'!H877&lt;&gt;"",'Unit Sales'!H877,"")</f>
        <v/>
      </c>
      <c r="H869" s="9" t="str">
        <f>IF('Unit Sales'!C877&lt;&gt;"",'Unit Sales'!C877,"")</f>
        <v/>
      </c>
      <c r="I869" s="293" t="str">
        <f>IF('Unit Sales'!M877&lt;&gt;"",'Unit Sales'!M877,"")</f>
        <v/>
      </c>
      <c r="J869" s="9" t="str">
        <f>IF('Unit Sales'!I877&lt;&gt;"",'Unit Sales'!I877,"")</f>
        <v/>
      </c>
      <c r="K869" s="295"/>
      <c r="L869" s="295"/>
      <c r="M869" s="293">
        <f t="shared" si="39"/>
        <v>0</v>
      </c>
      <c r="N869" s="293">
        <f>IFERROR(I869*'Monthly cashflow'!$C$29*1.23,)</f>
        <v>0</v>
      </c>
      <c r="O869" s="293">
        <f>IFERROR(I869*'Monthly cashflow'!$C$30*1.23,)</f>
        <v>0</v>
      </c>
      <c r="P869" s="293">
        <f t="shared" si="40"/>
        <v>0</v>
      </c>
      <c r="Q869" s="294" t="str">
        <f>'Unit Sales'!R877</f>
        <v/>
      </c>
      <c r="R869" s="294">
        <f>'Unit Sales'!N877</f>
        <v>0</v>
      </c>
    </row>
    <row r="870" spans="1:18" x14ac:dyDescent="0.3">
      <c r="A870" s="336" t="s">
        <v>1669</v>
      </c>
      <c r="B870" s="9">
        <f t="shared" si="41"/>
        <v>0</v>
      </c>
      <c r="C870" s="337" t="str">
        <f>IF('Unit Sales'!B878&lt;&gt;"",'Unit Sales'!B878,A870)</f>
        <v>869</v>
      </c>
      <c r="D870" s="9" t="str">
        <f>IF('Unit Sales'!D878&lt;&gt;"",'Unit Sales'!D878,"")</f>
        <v/>
      </c>
      <c r="E870" s="9" t="str">
        <f>IF('Unit Sales'!J878&lt;&gt;"",'Unit Sales'!J878,"")</f>
        <v/>
      </c>
      <c r="F870" s="9" t="str">
        <f>IF('Unit Sales'!G878&lt;&gt;"",'Unit Sales'!G878,"")</f>
        <v/>
      </c>
      <c r="G870" s="9" t="str">
        <f>IF('Unit Sales'!H878&lt;&gt;"",'Unit Sales'!H878,"")</f>
        <v/>
      </c>
      <c r="H870" s="9" t="str">
        <f>IF('Unit Sales'!C878&lt;&gt;"",'Unit Sales'!C878,"")</f>
        <v/>
      </c>
      <c r="I870" s="293" t="str">
        <f>IF('Unit Sales'!M878&lt;&gt;"",'Unit Sales'!M878,"")</f>
        <v/>
      </c>
      <c r="J870" s="9" t="str">
        <f>IF('Unit Sales'!I878&lt;&gt;"",'Unit Sales'!I878,"")</f>
        <v/>
      </c>
      <c r="K870" s="295"/>
      <c r="L870" s="295"/>
      <c r="M870" s="293">
        <f t="shared" si="39"/>
        <v>0</v>
      </c>
      <c r="N870" s="293">
        <f>IFERROR(I870*'Monthly cashflow'!$C$29*1.23,)</f>
        <v>0</v>
      </c>
      <c r="O870" s="293">
        <f>IFERROR(I870*'Monthly cashflow'!$C$30*1.23,)</f>
        <v>0</v>
      </c>
      <c r="P870" s="293">
        <f t="shared" si="40"/>
        <v>0</v>
      </c>
      <c r="Q870" s="294" t="str">
        <f>'Unit Sales'!R878</f>
        <v/>
      </c>
      <c r="R870" s="294">
        <f>'Unit Sales'!N878</f>
        <v>0</v>
      </c>
    </row>
    <row r="871" spans="1:18" x14ac:dyDescent="0.3">
      <c r="A871" s="336" t="s">
        <v>1670</v>
      </c>
      <c r="B871" s="9">
        <f t="shared" si="41"/>
        <v>0</v>
      </c>
      <c r="C871" s="337" t="str">
        <f>IF('Unit Sales'!B879&lt;&gt;"",'Unit Sales'!B879,A871)</f>
        <v>870</v>
      </c>
      <c r="D871" s="9" t="str">
        <f>IF('Unit Sales'!D879&lt;&gt;"",'Unit Sales'!D879,"")</f>
        <v/>
      </c>
      <c r="E871" s="9" t="str">
        <f>IF('Unit Sales'!J879&lt;&gt;"",'Unit Sales'!J879,"")</f>
        <v/>
      </c>
      <c r="F871" s="9" t="str">
        <f>IF('Unit Sales'!G879&lt;&gt;"",'Unit Sales'!G879,"")</f>
        <v/>
      </c>
      <c r="G871" s="9" t="str">
        <f>IF('Unit Sales'!H879&lt;&gt;"",'Unit Sales'!H879,"")</f>
        <v/>
      </c>
      <c r="H871" s="9" t="str">
        <f>IF('Unit Sales'!C879&lt;&gt;"",'Unit Sales'!C879,"")</f>
        <v/>
      </c>
      <c r="I871" s="293" t="str">
        <f>IF('Unit Sales'!M879&lt;&gt;"",'Unit Sales'!M879,"")</f>
        <v/>
      </c>
      <c r="J871" s="9" t="str">
        <f>IF('Unit Sales'!I879&lt;&gt;"",'Unit Sales'!I879,"")</f>
        <v/>
      </c>
      <c r="K871" s="295"/>
      <c r="L871" s="295"/>
      <c r="M871" s="293">
        <f t="shared" si="39"/>
        <v>0</v>
      </c>
      <c r="N871" s="293">
        <f>IFERROR(I871*'Monthly cashflow'!$C$29*1.23,)</f>
        <v>0</v>
      </c>
      <c r="O871" s="293">
        <f>IFERROR(I871*'Monthly cashflow'!$C$30*1.23,)</f>
        <v>0</v>
      </c>
      <c r="P871" s="293">
        <f t="shared" si="40"/>
        <v>0</v>
      </c>
      <c r="Q871" s="294" t="str">
        <f>'Unit Sales'!R879</f>
        <v/>
      </c>
      <c r="R871" s="294">
        <f>'Unit Sales'!N879</f>
        <v>0</v>
      </c>
    </row>
    <row r="872" spans="1:18" x14ac:dyDescent="0.3">
      <c r="A872" s="336" t="s">
        <v>1671</v>
      </c>
      <c r="B872" s="9">
        <f t="shared" si="41"/>
        <v>0</v>
      </c>
      <c r="C872" s="337" t="str">
        <f>IF('Unit Sales'!B880&lt;&gt;"",'Unit Sales'!B880,A872)</f>
        <v>871</v>
      </c>
      <c r="D872" s="9" t="str">
        <f>IF('Unit Sales'!D880&lt;&gt;"",'Unit Sales'!D880,"")</f>
        <v/>
      </c>
      <c r="E872" s="9" t="str">
        <f>IF('Unit Sales'!J880&lt;&gt;"",'Unit Sales'!J880,"")</f>
        <v/>
      </c>
      <c r="F872" s="9" t="str">
        <f>IF('Unit Sales'!G880&lt;&gt;"",'Unit Sales'!G880,"")</f>
        <v/>
      </c>
      <c r="G872" s="9" t="str">
        <f>IF('Unit Sales'!H880&lt;&gt;"",'Unit Sales'!H880,"")</f>
        <v/>
      </c>
      <c r="H872" s="9" t="str">
        <f>IF('Unit Sales'!C880&lt;&gt;"",'Unit Sales'!C880,"")</f>
        <v/>
      </c>
      <c r="I872" s="293" t="str">
        <f>IF('Unit Sales'!M880&lt;&gt;"",'Unit Sales'!M880,"")</f>
        <v/>
      </c>
      <c r="J872" s="9" t="str">
        <f>IF('Unit Sales'!I880&lt;&gt;"",'Unit Sales'!I880,"")</f>
        <v/>
      </c>
      <c r="K872" s="295"/>
      <c r="L872" s="295"/>
      <c r="M872" s="293">
        <f t="shared" si="39"/>
        <v>0</v>
      </c>
      <c r="N872" s="293">
        <f>IFERROR(I872*'Monthly cashflow'!$C$29*1.23,)</f>
        <v>0</v>
      </c>
      <c r="O872" s="293">
        <f>IFERROR(I872*'Monthly cashflow'!$C$30*1.23,)</f>
        <v>0</v>
      </c>
      <c r="P872" s="293">
        <f t="shared" si="40"/>
        <v>0</v>
      </c>
      <c r="Q872" s="294" t="str">
        <f>'Unit Sales'!R880</f>
        <v/>
      </c>
      <c r="R872" s="294">
        <f>'Unit Sales'!N880</f>
        <v>0</v>
      </c>
    </row>
    <row r="873" spans="1:18" x14ac:dyDescent="0.3">
      <c r="A873" s="336" t="s">
        <v>1672</v>
      </c>
      <c r="B873" s="9">
        <f t="shared" si="41"/>
        <v>0</v>
      </c>
      <c r="C873" s="337" t="str">
        <f>IF('Unit Sales'!B881&lt;&gt;"",'Unit Sales'!B881,A873)</f>
        <v>872</v>
      </c>
      <c r="D873" s="9" t="str">
        <f>IF('Unit Sales'!D881&lt;&gt;"",'Unit Sales'!D881,"")</f>
        <v/>
      </c>
      <c r="E873" s="9" t="str">
        <f>IF('Unit Sales'!J881&lt;&gt;"",'Unit Sales'!J881,"")</f>
        <v/>
      </c>
      <c r="F873" s="9" t="str">
        <f>IF('Unit Sales'!G881&lt;&gt;"",'Unit Sales'!G881,"")</f>
        <v/>
      </c>
      <c r="G873" s="9" t="str">
        <f>IF('Unit Sales'!H881&lt;&gt;"",'Unit Sales'!H881,"")</f>
        <v/>
      </c>
      <c r="H873" s="9" t="str">
        <f>IF('Unit Sales'!C881&lt;&gt;"",'Unit Sales'!C881,"")</f>
        <v/>
      </c>
      <c r="I873" s="293" t="str">
        <f>IF('Unit Sales'!M881&lt;&gt;"",'Unit Sales'!M881,"")</f>
        <v/>
      </c>
      <c r="J873" s="9" t="str">
        <f>IF('Unit Sales'!I881&lt;&gt;"",'Unit Sales'!I881,"")</f>
        <v/>
      </c>
      <c r="K873" s="295"/>
      <c r="L873" s="295"/>
      <c r="M873" s="293">
        <f t="shared" si="39"/>
        <v>0</v>
      </c>
      <c r="N873" s="293">
        <f>IFERROR(I873*'Monthly cashflow'!$C$29*1.23,)</f>
        <v>0</v>
      </c>
      <c r="O873" s="293">
        <f>IFERROR(I873*'Monthly cashflow'!$C$30*1.23,)</f>
        <v>0</v>
      </c>
      <c r="P873" s="293">
        <f t="shared" si="40"/>
        <v>0</v>
      </c>
      <c r="Q873" s="294" t="str">
        <f>'Unit Sales'!R881</f>
        <v/>
      </c>
      <c r="R873" s="294">
        <f>'Unit Sales'!N881</f>
        <v>0</v>
      </c>
    </row>
    <row r="874" spans="1:18" x14ac:dyDescent="0.3">
      <c r="A874" s="336" t="s">
        <v>1673</v>
      </c>
      <c r="B874" s="9">
        <f t="shared" si="41"/>
        <v>0</v>
      </c>
      <c r="C874" s="337" t="str">
        <f>IF('Unit Sales'!B882&lt;&gt;"",'Unit Sales'!B882,A874)</f>
        <v>873</v>
      </c>
      <c r="D874" s="9" t="str">
        <f>IF('Unit Sales'!D882&lt;&gt;"",'Unit Sales'!D882,"")</f>
        <v/>
      </c>
      <c r="E874" s="9" t="str">
        <f>IF('Unit Sales'!J882&lt;&gt;"",'Unit Sales'!J882,"")</f>
        <v/>
      </c>
      <c r="F874" s="9" t="str">
        <f>IF('Unit Sales'!G882&lt;&gt;"",'Unit Sales'!G882,"")</f>
        <v/>
      </c>
      <c r="G874" s="9" t="str">
        <f>IF('Unit Sales'!H882&lt;&gt;"",'Unit Sales'!H882,"")</f>
        <v/>
      </c>
      <c r="H874" s="9" t="str">
        <f>IF('Unit Sales'!C882&lt;&gt;"",'Unit Sales'!C882,"")</f>
        <v/>
      </c>
      <c r="I874" s="293" t="str">
        <f>IF('Unit Sales'!M882&lt;&gt;"",'Unit Sales'!M882,"")</f>
        <v/>
      </c>
      <c r="J874" s="9" t="str">
        <f>IF('Unit Sales'!I882&lt;&gt;"",'Unit Sales'!I882,"")</f>
        <v/>
      </c>
      <c r="K874" s="295"/>
      <c r="L874" s="295"/>
      <c r="M874" s="293">
        <f t="shared" si="39"/>
        <v>0</v>
      </c>
      <c r="N874" s="293">
        <f>IFERROR(I874*'Monthly cashflow'!$C$29*1.23,)</f>
        <v>0</v>
      </c>
      <c r="O874" s="293">
        <f>IFERROR(I874*'Monthly cashflow'!$C$30*1.23,)</f>
        <v>0</v>
      </c>
      <c r="P874" s="293">
        <f t="shared" si="40"/>
        <v>0</v>
      </c>
      <c r="Q874" s="294" t="str">
        <f>'Unit Sales'!R882</f>
        <v/>
      </c>
      <c r="R874" s="294">
        <f>'Unit Sales'!N882</f>
        <v>0</v>
      </c>
    </row>
    <row r="875" spans="1:18" x14ac:dyDescent="0.3">
      <c r="A875" s="336" t="s">
        <v>1674</v>
      </c>
      <c r="B875" s="9">
        <f t="shared" si="41"/>
        <v>0</v>
      </c>
      <c r="C875" s="337" t="str">
        <f>IF('Unit Sales'!B883&lt;&gt;"",'Unit Sales'!B883,A875)</f>
        <v>874</v>
      </c>
      <c r="D875" s="9" t="str">
        <f>IF('Unit Sales'!D883&lt;&gt;"",'Unit Sales'!D883,"")</f>
        <v/>
      </c>
      <c r="E875" s="9" t="str">
        <f>IF('Unit Sales'!J883&lt;&gt;"",'Unit Sales'!J883,"")</f>
        <v/>
      </c>
      <c r="F875" s="9" t="str">
        <f>IF('Unit Sales'!G883&lt;&gt;"",'Unit Sales'!G883,"")</f>
        <v/>
      </c>
      <c r="G875" s="9" t="str">
        <f>IF('Unit Sales'!H883&lt;&gt;"",'Unit Sales'!H883,"")</f>
        <v/>
      </c>
      <c r="H875" s="9" t="str">
        <f>IF('Unit Sales'!C883&lt;&gt;"",'Unit Sales'!C883,"")</f>
        <v/>
      </c>
      <c r="I875" s="293" t="str">
        <f>IF('Unit Sales'!M883&lt;&gt;"",'Unit Sales'!M883,"")</f>
        <v/>
      </c>
      <c r="J875" s="9" t="str">
        <f>IF('Unit Sales'!I883&lt;&gt;"",'Unit Sales'!I883,"")</f>
        <v/>
      </c>
      <c r="K875" s="295"/>
      <c r="L875" s="295"/>
      <c r="M875" s="293">
        <f t="shared" si="39"/>
        <v>0</v>
      </c>
      <c r="N875" s="293">
        <f>IFERROR(I875*'Monthly cashflow'!$C$29*1.23,)</f>
        <v>0</v>
      </c>
      <c r="O875" s="293">
        <f>IFERROR(I875*'Monthly cashflow'!$C$30*1.23,)</f>
        <v>0</v>
      </c>
      <c r="P875" s="293">
        <f t="shared" si="40"/>
        <v>0</v>
      </c>
      <c r="Q875" s="294" t="str">
        <f>'Unit Sales'!R883</f>
        <v/>
      </c>
      <c r="R875" s="294">
        <f>'Unit Sales'!N883</f>
        <v>0</v>
      </c>
    </row>
    <row r="876" spans="1:18" x14ac:dyDescent="0.3">
      <c r="A876" s="336" t="s">
        <v>1675</v>
      </c>
      <c r="B876" s="9">
        <f t="shared" si="41"/>
        <v>0</v>
      </c>
      <c r="C876" s="337" t="str">
        <f>IF('Unit Sales'!B884&lt;&gt;"",'Unit Sales'!B884,A876)</f>
        <v>875</v>
      </c>
      <c r="D876" s="9" t="str">
        <f>IF('Unit Sales'!D884&lt;&gt;"",'Unit Sales'!D884,"")</f>
        <v/>
      </c>
      <c r="E876" s="9" t="str">
        <f>IF('Unit Sales'!J884&lt;&gt;"",'Unit Sales'!J884,"")</f>
        <v/>
      </c>
      <c r="F876" s="9" t="str">
        <f>IF('Unit Sales'!G884&lt;&gt;"",'Unit Sales'!G884,"")</f>
        <v/>
      </c>
      <c r="G876" s="9" t="str">
        <f>IF('Unit Sales'!H884&lt;&gt;"",'Unit Sales'!H884,"")</f>
        <v/>
      </c>
      <c r="H876" s="9" t="str">
        <f>IF('Unit Sales'!C884&lt;&gt;"",'Unit Sales'!C884,"")</f>
        <v/>
      </c>
      <c r="I876" s="293" t="str">
        <f>IF('Unit Sales'!M884&lt;&gt;"",'Unit Sales'!M884,"")</f>
        <v/>
      </c>
      <c r="J876" s="9" t="str">
        <f>IF('Unit Sales'!I884&lt;&gt;"",'Unit Sales'!I884,"")</f>
        <v/>
      </c>
      <c r="K876" s="295"/>
      <c r="L876" s="295"/>
      <c r="M876" s="293">
        <f t="shared" si="39"/>
        <v>0</v>
      </c>
      <c r="N876" s="293">
        <f>IFERROR(I876*'Monthly cashflow'!$C$29*1.23,)</f>
        <v>0</v>
      </c>
      <c r="O876" s="293">
        <f>IFERROR(I876*'Monthly cashflow'!$C$30*1.23,)</f>
        <v>0</v>
      </c>
      <c r="P876" s="293">
        <f t="shared" si="40"/>
        <v>0</v>
      </c>
      <c r="Q876" s="294" t="str">
        <f>'Unit Sales'!R884</f>
        <v/>
      </c>
      <c r="R876" s="294">
        <f>'Unit Sales'!N884</f>
        <v>0</v>
      </c>
    </row>
    <row r="877" spans="1:18" x14ac:dyDescent="0.3">
      <c r="A877" s="336" t="s">
        <v>1676</v>
      </c>
      <c r="B877" s="9">
        <f t="shared" si="41"/>
        <v>0</v>
      </c>
      <c r="C877" s="337" t="str">
        <f>IF('Unit Sales'!B885&lt;&gt;"",'Unit Sales'!B885,A877)</f>
        <v>876</v>
      </c>
      <c r="D877" s="9" t="str">
        <f>IF('Unit Sales'!D885&lt;&gt;"",'Unit Sales'!D885,"")</f>
        <v/>
      </c>
      <c r="E877" s="9" t="str">
        <f>IF('Unit Sales'!J885&lt;&gt;"",'Unit Sales'!J885,"")</f>
        <v/>
      </c>
      <c r="F877" s="9" t="str">
        <f>IF('Unit Sales'!G885&lt;&gt;"",'Unit Sales'!G885,"")</f>
        <v/>
      </c>
      <c r="G877" s="9" t="str">
        <f>IF('Unit Sales'!H885&lt;&gt;"",'Unit Sales'!H885,"")</f>
        <v/>
      </c>
      <c r="H877" s="9" t="str">
        <f>IF('Unit Sales'!C885&lt;&gt;"",'Unit Sales'!C885,"")</f>
        <v/>
      </c>
      <c r="I877" s="293" t="str">
        <f>IF('Unit Sales'!M885&lt;&gt;"",'Unit Sales'!M885,"")</f>
        <v/>
      </c>
      <c r="J877" s="9" t="str">
        <f>IF('Unit Sales'!I885&lt;&gt;"",'Unit Sales'!I885,"")</f>
        <v/>
      </c>
      <c r="K877" s="295"/>
      <c r="L877" s="295"/>
      <c r="M877" s="293">
        <f t="shared" si="39"/>
        <v>0</v>
      </c>
      <c r="N877" s="293">
        <f>IFERROR(I877*'Monthly cashflow'!$C$29*1.23,)</f>
        <v>0</v>
      </c>
      <c r="O877" s="293">
        <f>IFERROR(I877*'Monthly cashflow'!$C$30*1.23,)</f>
        <v>0</v>
      </c>
      <c r="P877" s="293">
        <f t="shared" si="40"/>
        <v>0</v>
      </c>
      <c r="Q877" s="294" t="str">
        <f>'Unit Sales'!R885</f>
        <v/>
      </c>
      <c r="R877" s="294">
        <f>'Unit Sales'!N885</f>
        <v>0</v>
      </c>
    </row>
    <row r="878" spans="1:18" x14ac:dyDescent="0.3">
      <c r="A878" s="336" t="s">
        <v>1677</v>
      </c>
      <c r="B878" s="9">
        <f t="shared" si="41"/>
        <v>0</v>
      </c>
      <c r="C878" s="337" t="str">
        <f>IF('Unit Sales'!B886&lt;&gt;"",'Unit Sales'!B886,A878)</f>
        <v>877</v>
      </c>
      <c r="D878" s="9" t="str">
        <f>IF('Unit Sales'!D886&lt;&gt;"",'Unit Sales'!D886,"")</f>
        <v/>
      </c>
      <c r="E878" s="9" t="str">
        <f>IF('Unit Sales'!J886&lt;&gt;"",'Unit Sales'!J886,"")</f>
        <v/>
      </c>
      <c r="F878" s="9" t="str">
        <f>IF('Unit Sales'!G886&lt;&gt;"",'Unit Sales'!G886,"")</f>
        <v/>
      </c>
      <c r="G878" s="9" t="str">
        <f>IF('Unit Sales'!H886&lt;&gt;"",'Unit Sales'!H886,"")</f>
        <v/>
      </c>
      <c r="H878" s="9" t="str">
        <f>IF('Unit Sales'!C886&lt;&gt;"",'Unit Sales'!C886,"")</f>
        <v/>
      </c>
      <c r="I878" s="293" t="str">
        <f>IF('Unit Sales'!M886&lt;&gt;"",'Unit Sales'!M886,"")</f>
        <v/>
      </c>
      <c r="J878" s="9" t="str">
        <f>IF('Unit Sales'!I886&lt;&gt;"",'Unit Sales'!I886,"")</f>
        <v/>
      </c>
      <c r="K878" s="295"/>
      <c r="L878" s="295"/>
      <c r="M878" s="293">
        <f t="shared" ref="M878:M941" si="42">IFERROR(IF(D878="Apartment",(I878/1.09)*0.09,(I878/1.135)*0.135),0)</f>
        <v>0</v>
      </c>
      <c r="N878" s="293">
        <f>IFERROR(I878*'Monthly cashflow'!$C$29*1.23,)</f>
        <v>0</v>
      </c>
      <c r="O878" s="293">
        <f>IFERROR(I878*'Monthly cashflow'!$C$30*1.23,)</f>
        <v>0</v>
      </c>
      <c r="P878" s="293">
        <f t="shared" ref="P878:P941" si="43">IFERROR(I878-M878-N878-O878,)</f>
        <v>0</v>
      </c>
      <c r="Q878" s="294" t="str">
        <f>'Unit Sales'!R886</f>
        <v/>
      </c>
      <c r="R878" s="294">
        <f>'Unit Sales'!N886</f>
        <v>0</v>
      </c>
    </row>
    <row r="879" spans="1:18" x14ac:dyDescent="0.3">
      <c r="A879" s="336" t="s">
        <v>1678</v>
      </c>
      <c r="B879" s="9">
        <f t="shared" si="41"/>
        <v>0</v>
      </c>
      <c r="C879" s="337" t="str">
        <f>IF('Unit Sales'!B887&lt;&gt;"",'Unit Sales'!B887,A879)</f>
        <v>878</v>
      </c>
      <c r="D879" s="9" t="str">
        <f>IF('Unit Sales'!D887&lt;&gt;"",'Unit Sales'!D887,"")</f>
        <v/>
      </c>
      <c r="E879" s="9" t="str">
        <f>IF('Unit Sales'!J887&lt;&gt;"",'Unit Sales'!J887,"")</f>
        <v/>
      </c>
      <c r="F879" s="9" t="str">
        <f>IF('Unit Sales'!G887&lt;&gt;"",'Unit Sales'!G887,"")</f>
        <v/>
      </c>
      <c r="G879" s="9" t="str">
        <f>IF('Unit Sales'!H887&lt;&gt;"",'Unit Sales'!H887,"")</f>
        <v/>
      </c>
      <c r="H879" s="9" t="str">
        <f>IF('Unit Sales'!C887&lt;&gt;"",'Unit Sales'!C887,"")</f>
        <v/>
      </c>
      <c r="I879" s="293" t="str">
        <f>IF('Unit Sales'!M887&lt;&gt;"",'Unit Sales'!M887,"")</f>
        <v/>
      </c>
      <c r="J879" s="9" t="str">
        <f>IF('Unit Sales'!I887&lt;&gt;"",'Unit Sales'!I887,"")</f>
        <v/>
      </c>
      <c r="K879" s="295"/>
      <c r="L879" s="295"/>
      <c r="M879" s="293">
        <f t="shared" si="42"/>
        <v>0</v>
      </c>
      <c r="N879" s="293">
        <f>IFERROR(I879*'Monthly cashflow'!$C$29*1.23,)</f>
        <v>0</v>
      </c>
      <c r="O879" s="293">
        <f>IFERROR(I879*'Monthly cashflow'!$C$30*1.23,)</f>
        <v>0</v>
      </c>
      <c r="P879" s="293">
        <f t="shared" si="43"/>
        <v>0</v>
      </c>
      <c r="Q879" s="294" t="str">
        <f>'Unit Sales'!R887</f>
        <v/>
      </c>
      <c r="R879" s="294">
        <f>'Unit Sales'!N887</f>
        <v>0</v>
      </c>
    </row>
    <row r="880" spans="1:18" x14ac:dyDescent="0.3">
      <c r="A880" s="336" t="s">
        <v>1679</v>
      </c>
      <c r="B880" s="9">
        <f t="shared" si="41"/>
        <v>0</v>
      </c>
      <c r="C880" s="337" t="str">
        <f>IF('Unit Sales'!B888&lt;&gt;"",'Unit Sales'!B888,A880)</f>
        <v>879</v>
      </c>
      <c r="D880" s="9" t="str">
        <f>IF('Unit Sales'!D888&lt;&gt;"",'Unit Sales'!D888,"")</f>
        <v/>
      </c>
      <c r="E880" s="9" t="str">
        <f>IF('Unit Sales'!J888&lt;&gt;"",'Unit Sales'!J888,"")</f>
        <v/>
      </c>
      <c r="F880" s="9" t="str">
        <f>IF('Unit Sales'!G888&lt;&gt;"",'Unit Sales'!G888,"")</f>
        <v/>
      </c>
      <c r="G880" s="9" t="str">
        <f>IF('Unit Sales'!H888&lt;&gt;"",'Unit Sales'!H888,"")</f>
        <v/>
      </c>
      <c r="H880" s="9" t="str">
        <f>IF('Unit Sales'!C888&lt;&gt;"",'Unit Sales'!C888,"")</f>
        <v/>
      </c>
      <c r="I880" s="293" t="str">
        <f>IF('Unit Sales'!M888&lt;&gt;"",'Unit Sales'!M888,"")</f>
        <v/>
      </c>
      <c r="J880" s="9" t="str">
        <f>IF('Unit Sales'!I888&lt;&gt;"",'Unit Sales'!I888,"")</f>
        <v/>
      </c>
      <c r="K880" s="295"/>
      <c r="L880" s="295"/>
      <c r="M880" s="293">
        <f t="shared" si="42"/>
        <v>0</v>
      </c>
      <c r="N880" s="293">
        <f>IFERROR(I880*'Monthly cashflow'!$C$29*1.23,)</f>
        <v>0</v>
      </c>
      <c r="O880" s="293">
        <f>IFERROR(I880*'Monthly cashflow'!$C$30*1.23,)</f>
        <v>0</v>
      </c>
      <c r="P880" s="293">
        <f t="shared" si="43"/>
        <v>0</v>
      </c>
      <c r="Q880" s="294" t="str">
        <f>'Unit Sales'!R888</f>
        <v/>
      </c>
      <c r="R880" s="294">
        <f>'Unit Sales'!N888</f>
        <v>0</v>
      </c>
    </row>
    <row r="881" spans="1:18" x14ac:dyDescent="0.3">
      <c r="A881" s="336" t="s">
        <v>1680</v>
      </c>
      <c r="B881" s="9">
        <f t="shared" si="41"/>
        <v>0</v>
      </c>
      <c r="C881" s="337" t="str">
        <f>IF('Unit Sales'!B889&lt;&gt;"",'Unit Sales'!B889,A881)</f>
        <v>880</v>
      </c>
      <c r="D881" s="9" t="str">
        <f>IF('Unit Sales'!D889&lt;&gt;"",'Unit Sales'!D889,"")</f>
        <v/>
      </c>
      <c r="E881" s="9" t="str">
        <f>IF('Unit Sales'!J889&lt;&gt;"",'Unit Sales'!J889,"")</f>
        <v/>
      </c>
      <c r="F881" s="9" t="str">
        <f>IF('Unit Sales'!G889&lt;&gt;"",'Unit Sales'!G889,"")</f>
        <v/>
      </c>
      <c r="G881" s="9" t="str">
        <f>IF('Unit Sales'!H889&lt;&gt;"",'Unit Sales'!H889,"")</f>
        <v/>
      </c>
      <c r="H881" s="9" t="str">
        <f>IF('Unit Sales'!C889&lt;&gt;"",'Unit Sales'!C889,"")</f>
        <v/>
      </c>
      <c r="I881" s="293" t="str">
        <f>IF('Unit Sales'!M889&lt;&gt;"",'Unit Sales'!M889,"")</f>
        <v/>
      </c>
      <c r="J881" s="9" t="str">
        <f>IF('Unit Sales'!I889&lt;&gt;"",'Unit Sales'!I889,"")</f>
        <v/>
      </c>
      <c r="K881" s="295"/>
      <c r="L881" s="295"/>
      <c r="M881" s="293">
        <f t="shared" si="42"/>
        <v>0</v>
      </c>
      <c r="N881" s="293">
        <f>IFERROR(I881*'Monthly cashflow'!$C$29*1.23,)</f>
        <v>0</v>
      </c>
      <c r="O881" s="293">
        <f>IFERROR(I881*'Monthly cashflow'!$C$30*1.23,)</f>
        <v>0</v>
      </c>
      <c r="P881" s="293">
        <f t="shared" si="43"/>
        <v>0</v>
      </c>
      <c r="Q881" s="294" t="str">
        <f>'Unit Sales'!R889</f>
        <v/>
      </c>
      <c r="R881" s="294">
        <f>'Unit Sales'!N889</f>
        <v>0</v>
      </c>
    </row>
    <row r="882" spans="1:18" x14ac:dyDescent="0.3">
      <c r="A882" s="336" t="s">
        <v>1681</v>
      </c>
      <c r="B882" s="9">
        <f t="shared" si="41"/>
        <v>0</v>
      </c>
      <c r="C882" s="337" t="str">
        <f>IF('Unit Sales'!B890&lt;&gt;"",'Unit Sales'!B890,A882)</f>
        <v>881</v>
      </c>
      <c r="D882" s="9" t="str">
        <f>IF('Unit Sales'!D890&lt;&gt;"",'Unit Sales'!D890,"")</f>
        <v/>
      </c>
      <c r="E882" s="9" t="str">
        <f>IF('Unit Sales'!J890&lt;&gt;"",'Unit Sales'!J890,"")</f>
        <v/>
      </c>
      <c r="F882" s="9" t="str">
        <f>IF('Unit Sales'!G890&lt;&gt;"",'Unit Sales'!G890,"")</f>
        <v/>
      </c>
      <c r="G882" s="9" t="str">
        <f>IF('Unit Sales'!H890&lt;&gt;"",'Unit Sales'!H890,"")</f>
        <v/>
      </c>
      <c r="H882" s="9" t="str">
        <f>IF('Unit Sales'!C890&lt;&gt;"",'Unit Sales'!C890,"")</f>
        <v/>
      </c>
      <c r="I882" s="293" t="str">
        <f>IF('Unit Sales'!M890&lt;&gt;"",'Unit Sales'!M890,"")</f>
        <v/>
      </c>
      <c r="J882" s="9" t="str">
        <f>IF('Unit Sales'!I890&lt;&gt;"",'Unit Sales'!I890,"")</f>
        <v/>
      </c>
      <c r="K882" s="295"/>
      <c r="L882" s="295"/>
      <c r="M882" s="293">
        <f t="shared" si="42"/>
        <v>0</v>
      </c>
      <c r="N882" s="293">
        <f>IFERROR(I882*'Monthly cashflow'!$C$29*1.23,)</f>
        <v>0</v>
      </c>
      <c r="O882" s="293">
        <f>IFERROR(I882*'Monthly cashflow'!$C$30*1.23,)</f>
        <v>0</v>
      </c>
      <c r="P882" s="293">
        <f t="shared" si="43"/>
        <v>0</v>
      </c>
      <c r="Q882" s="294" t="str">
        <f>'Unit Sales'!R890</f>
        <v/>
      </c>
      <c r="R882" s="294">
        <f>'Unit Sales'!N890</f>
        <v>0</v>
      </c>
    </row>
    <row r="883" spans="1:18" x14ac:dyDescent="0.3">
      <c r="A883" s="336" t="s">
        <v>1682</v>
      </c>
      <c r="B883" s="9">
        <f t="shared" si="41"/>
        <v>0</v>
      </c>
      <c r="C883" s="337" t="str">
        <f>IF('Unit Sales'!B891&lt;&gt;"",'Unit Sales'!B891,A883)</f>
        <v>882</v>
      </c>
      <c r="D883" s="9" t="str">
        <f>IF('Unit Sales'!D891&lt;&gt;"",'Unit Sales'!D891,"")</f>
        <v/>
      </c>
      <c r="E883" s="9" t="str">
        <f>IF('Unit Sales'!J891&lt;&gt;"",'Unit Sales'!J891,"")</f>
        <v/>
      </c>
      <c r="F883" s="9" t="str">
        <f>IF('Unit Sales'!G891&lt;&gt;"",'Unit Sales'!G891,"")</f>
        <v/>
      </c>
      <c r="G883" s="9" t="str">
        <f>IF('Unit Sales'!H891&lt;&gt;"",'Unit Sales'!H891,"")</f>
        <v/>
      </c>
      <c r="H883" s="9" t="str">
        <f>IF('Unit Sales'!C891&lt;&gt;"",'Unit Sales'!C891,"")</f>
        <v/>
      </c>
      <c r="I883" s="293" t="str">
        <f>IF('Unit Sales'!M891&lt;&gt;"",'Unit Sales'!M891,"")</f>
        <v/>
      </c>
      <c r="J883" s="9" t="str">
        <f>IF('Unit Sales'!I891&lt;&gt;"",'Unit Sales'!I891,"")</f>
        <v/>
      </c>
      <c r="K883" s="295"/>
      <c r="L883" s="295"/>
      <c r="M883" s="293">
        <f t="shared" si="42"/>
        <v>0</v>
      </c>
      <c r="N883" s="293">
        <f>IFERROR(I883*'Monthly cashflow'!$C$29*1.23,)</f>
        <v>0</v>
      </c>
      <c r="O883" s="293">
        <f>IFERROR(I883*'Monthly cashflow'!$C$30*1.23,)</f>
        <v>0</v>
      </c>
      <c r="P883" s="293">
        <f t="shared" si="43"/>
        <v>0</v>
      </c>
      <c r="Q883" s="294" t="str">
        <f>'Unit Sales'!R891</f>
        <v/>
      </c>
      <c r="R883" s="294">
        <f>'Unit Sales'!N891</f>
        <v>0</v>
      </c>
    </row>
    <row r="884" spans="1:18" x14ac:dyDescent="0.3">
      <c r="A884" s="336" t="s">
        <v>1683</v>
      </c>
      <c r="B884" s="9">
        <f t="shared" si="41"/>
        <v>0</v>
      </c>
      <c r="C884" s="337" t="str">
        <f>IF('Unit Sales'!B892&lt;&gt;"",'Unit Sales'!B892,A884)</f>
        <v>883</v>
      </c>
      <c r="D884" s="9" t="str">
        <f>IF('Unit Sales'!D892&lt;&gt;"",'Unit Sales'!D892,"")</f>
        <v/>
      </c>
      <c r="E884" s="9" t="str">
        <f>IF('Unit Sales'!J892&lt;&gt;"",'Unit Sales'!J892,"")</f>
        <v/>
      </c>
      <c r="F884" s="9" t="str">
        <f>IF('Unit Sales'!G892&lt;&gt;"",'Unit Sales'!G892,"")</f>
        <v/>
      </c>
      <c r="G884" s="9" t="str">
        <f>IF('Unit Sales'!H892&lt;&gt;"",'Unit Sales'!H892,"")</f>
        <v/>
      </c>
      <c r="H884" s="9" t="str">
        <f>IF('Unit Sales'!C892&lt;&gt;"",'Unit Sales'!C892,"")</f>
        <v/>
      </c>
      <c r="I884" s="293" t="str">
        <f>IF('Unit Sales'!M892&lt;&gt;"",'Unit Sales'!M892,"")</f>
        <v/>
      </c>
      <c r="J884" s="9" t="str">
        <f>IF('Unit Sales'!I892&lt;&gt;"",'Unit Sales'!I892,"")</f>
        <v/>
      </c>
      <c r="K884" s="295"/>
      <c r="L884" s="295"/>
      <c r="M884" s="293">
        <f t="shared" si="42"/>
        <v>0</v>
      </c>
      <c r="N884" s="293">
        <f>IFERROR(I884*'Monthly cashflow'!$C$29*1.23,)</f>
        <v>0</v>
      </c>
      <c r="O884" s="293">
        <f>IFERROR(I884*'Monthly cashflow'!$C$30*1.23,)</f>
        <v>0</v>
      </c>
      <c r="P884" s="293">
        <f t="shared" si="43"/>
        <v>0</v>
      </c>
      <c r="Q884" s="294" t="str">
        <f>'Unit Sales'!R892</f>
        <v/>
      </c>
      <c r="R884" s="294">
        <f>'Unit Sales'!N892</f>
        <v>0</v>
      </c>
    </row>
    <row r="885" spans="1:18" x14ac:dyDescent="0.3">
      <c r="A885" s="336" t="s">
        <v>1684</v>
      </c>
      <c r="B885" s="9">
        <f t="shared" si="41"/>
        <v>0</v>
      </c>
      <c r="C885" s="337" t="str">
        <f>IF('Unit Sales'!B893&lt;&gt;"",'Unit Sales'!B893,A885)</f>
        <v>884</v>
      </c>
      <c r="D885" s="9" t="str">
        <f>IF('Unit Sales'!D893&lt;&gt;"",'Unit Sales'!D893,"")</f>
        <v/>
      </c>
      <c r="E885" s="9" t="str">
        <f>IF('Unit Sales'!J893&lt;&gt;"",'Unit Sales'!J893,"")</f>
        <v/>
      </c>
      <c r="F885" s="9" t="str">
        <f>IF('Unit Sales'!G893&lt;&gt;"",'Unit Sales'!G893,"")</f>
        <v/>
      </c>
      <c r="G885" s="9" t="str">
        <f>IF('Unit Sales'!H893&lt;&gt;"",'Unit Sales'!H893,"")</f>
        <v/>
      </c>
      <c r="H885" s="9" t="str">
        <f>IF('Unit Sales'!C893&lt;&gt;"",'Unit Sales'!C893,"")</f>
        <v/>
      </c>
      <c r="I885" s="293" t="str">
        <f>IF('Unit Sales'!M893&lt;&gt;"",'Unit Sales'!M893,"")</f>
        <v/>
      </c>
      <c r="J885" s="9" t="str">
        <f>IF('Unit Sales'!I893&lt;&gt;"",'Unit Sales'!I893,"")</f>
        <v/>
      </c>
      <c r="K885" s="295"/>
      <c r="L885" s="295"/>
      <c r="M885" s="293">
        <f t="shared" si="42"/>
        <v>0</v>
      </c>
      <c r="N885" s="293">
        <f>IFERROR(I885*'Monthly cashflow'!$C$29*1.23,)</f>
        <v>0</v>
      </c>
      <c r="O885" s="293">
        <f>IFERROR(I885*'Monthly cashflow'!$C$30*1.23,)</f>
        <v>0</v>
      </c>
      <c r="P885" s="293">
        <f t="shared" si="43"/>
        <v>0</v>
      </c>
      <c r="Q885" s="294" t="str">
        <f>'Unit Sales'!R893</f>
        <v/>
      </c>
      <c r="R885" s="294">
        <f>'Unit Sales'!N893</f>
        <v>0</v>
      </c>
    </row>
    <row r="886" spans="1:18" x14ac:dyDescent="0.3">
      <c r="A886" s="336" t="s">
        <v>1685</v>
      </c>
      <c r="B886" s="9">
        <f t="shared" si="41"/>
        <v>0</v>
      </c>
      <c r="C886" s="337" t="str">
        <f>IF('Unit Sales'!B894&lt;&gt;"",'Unit Sales'!B894,A886)</f>
        <v>885</v>
      </c>
      <c r="D886" s="9" t="str">
        <f>IF('Unit Sales'!D894&lt;&gt;"",'Unit Sales'!D894,"")</f>
        <v/>
      </c>
      <c r="E886" s="9" t="str">
        <f>IF('Unit Sales'!J894&lt;&gt;"",'Unit Sales'!J894,"")</f>
        <v/>
      </c>
      <c r="F886" s="9" t="str">
        <f>IF('Unit Sales'!G894&lt;&gt;"",'Unit Sales'!G894,"")</f>
        <v/>
      </c>
      <c r="G886" s="9" t="str">
        <f>IF('Unit Sales'!H894&lt;&gt;"",'Unit Sales'!H894,"")</f>
        <v/>
      </c>
      <c r="H886" s="9" t="str">
        <f>IF('Unit Sales'!C894&lt;&gt;"",'Unit Sales'!C894,"")</f>
        <v/>
      </c>
      <c r="I886" s="293" t="str">
        <f>IF('Unit Sales'!M894&lt;&gt;"",'Unit Sales'!M894,"")</f>
        <v/>
      </c>
      <c r="J886" s="9" t="str">
        <f>IF('Unit Sales'!I894&lt;&gt;"",'Unit Sales'!I894,"")</f>
        <v/>
      </c>
      <c r="K886" s="295"/>
      <c r="L886" s="295"/>
      <c r="M886" s="293">
        <f t="shared" si="42"/>
        <v>0</v>
      </c>
      <c r="N886" s="293">
        <f>IFERROR(I886*'Monthly cashflow'!$C$29*1.23,)</f>
        <v>0</v>
      </c>
      <c r="O886" s="293">
        <f>IFERROR(I886*'Monthly cashflow'!$C$30*1.23,)</f>
        <v>0</v>
      </c>
      <c r="P886" s="293">
        <f t="shared" si="43"/>
        <v>0</v>
      </c>
      <c r="Q886" s="294" t="str">
        <f>'Unit Sales'!R894</f>
        <v/>
      </c>
      <c r="R886" s="294">
        <f>'Unit Sales'!N894</f>
        <v>0</v>
      </c>
    </row>
    <row r="887" spans="1:18" x14ac:dyDescent="0.3">
      <c r="A887" s="336" t="s">
        <v>1686</v>
      </c>
      <c r="B887" s="9">
        <f t="shared" si="41"/>
        <v>0</v>
      </c>
      <c r="C887" s="337" t="str">
        <f>IF('Unit Sales'!B895&lt;&gt;"",'Unit Sales'!B895,A887)</f>
        <v>886</v>
      </c>
      <c r="D887" s="9" t="str">
        <f>IF('Unit Sales'!D895&lt;&gt;"",'Unit Sales'!D895,"")</f>
        <v/>
      </c>
      <c r="E887" s="9" t="str">
        <f>IF('Unit Sales'!J895&lt;&gt;"",'Unit Sales'!J895,"")</f>
        <v/>
      </c>
      <c r="F887" s="9" t="str">
        <f>IF('Unit Sales'!G895&lt;&gt;"",'Unit Sales'!G895,"")</f>
        <v/>
      </c>
      <c r="G887" s="9" t="str">
        <f>IF('Unit Sales'!H895&lt;&gt;"",'Unit Sales'!H895,"")</f>
        <v/>
      </c>
      <c r="H887" s="9" t="str">
        <f>IF('Unit Sales'!C895&lt;&gt;"",'Unit Sales'!C895,"")</f>
        <v/>
      </c>
      <c r="I887" s="293" t="str">
        <f>IF('Unit Sales'!M895&lt;&gt;"",'Unit Sales'!M895,"")</f>
        <v/>
      </c>
      <c r="J887" s="9" t="str">
        <f>IF('Unit Sales'!I895&lt;&gt;"",'Unit Sales'!I895,"")</f>
        <v/>
      </c>
      <c r="K887" s="295"/>
      <c r="L887" s="295"/>
      <c r="M887" s="293">
        <f t="shared" si="42"/>
        <v>0</v>
      </c>
      <c r="N887" s="293">
        <f>IFERROR(I887*'Monthly cashflow'!$C$29*1.23,)</f>
        <v>0</v>
      </c>
      <c r="O887" s="293">
        <f>IFERROR(I887*'Monthly cashflow'!$C$30*1.23,)</f>
        <v>0</v>
      </c>
      <c r="P887" s="293">
        <f t="shared" si="43"/>
        <v>0</v>
      </c>
      <c r="Q887" s="294" t="str">
        <f>'Unit Sales'!R895</f>
        <v/>
      </c>
      <c r="R887" s="294">
        <f>'Unit Sales'!N895</f>
        <v>0</v>
      </c>
    </row>
    <row r="888" spans="1:18" x14ac:dyDescent="0.3">
      <c r="A888" s="336" t="s">
        <v>1687</v>
      </c>
      <c r="B888" s="9">
        <f t="shared" si="41"/>
        <v>0</v>
      </c>
      <c r="C888" s="337" t="str">
        <f>IF('Unit Sales'!B896&lt;&gt;"",'Unit Sales'!B896,A888)</f>
        <v>887</v>
      </c>
      <c r="D888" s="9" t="str">
        <f>IF('Unit Sales'!D896&lt;&gt;"",'Unit Sales'!D896,"")</f>
        <v/>
      </c>
      <c r="E888" s="9" t="str">
        <f>IF('Unit Sales'!J896&lt;&gt;"",'Unit Sales'!J896,"")</f>
        <v/>
      </c>
      <c r="F888" s="9" t="str">
        <f>IF('Unit Sales'!G896&lt;&gt;"",'Unit Sales'!G896,"")</f>
        <v/>
      </c>
      <c r="G888" s="9" t="str">
        <f>IF('Unit Sales'!H896&lt;&gt;"",'Unit Sales'!H896,"")</f>
        <v/>
      </c>
      <c r="H888" s="9" t="str">
        <f>IF('Unit Sales'!C896&lt;&gt;"",'Unit Sales'!C896,"")</f>
        <v/>
      </c>
      <c r="I888" s="293" t="str">
        <f>IF('Unit Sales'!M896&lt;&gt;"",'Unit Sales'!M896,"")</f>
        <v/>
      </c>
      <c r="J888" s="9" t="str">
        <f>IF('Unit Sales'!I896&lt;&gt;"",'Unit Sales'!I896,"")</f>
        <v/>
      </c>
      <c r="K888" s="295"/>
      <c r="L888" s="295"/>
      <c r="M888" s="293">
        <f t="shared" si="42"/>
        <v>0</v>
      </c>
      <c r="N888" s="293">
        <f>IFERROR(I888*'Monthly cashflow'!$C$29*1.23,)</f>
        <v>0</v>
      </c>
      <c r="O888" s="293">
        <f>IFERROR(I888*'Monthly cashflow'!$C$30*1.23,)</f>
        <v>0</v>
      </c>
      <c r="P888" s="293">
        <f t="shared" si="43"/>
        <v>0</v>
      </c>
      <c r="Q888" s="294" t="str">
        <f>'Unit Sales'!R896</f>
        <v/>
      </c>
      <c r="R888" s="294">
        <f>'Unit Sales'!N896</f>
        <v>0</v>
      </c>
    </row>
    <row r="889" spans="1:18" x14ac:dyDescent="0.3">
      <c r="A889" s="336" t="s">
        <v>1688</v>
      </c>
      <c r="B889" s="9">
        <f t="shared" si="41"/>
        <v>0</v>
      </c>
      <c r="C889" s="337" t="str">
        <f>IF('Unit Sales'!B897&lt;&gt;"",'Unit Sales'!B897,A889)</f>
        <v>888</v>
      </c>
      <c r="D889" s="9" t="str">
        <f>IF('Unit Sales'!D897&lt;&gt;"",'Unit Sales'!D897,"")</f>
        <v/>
      </c>
      <c r="E889" s="9" t="str">
        <f>IF('Unit Sales'!J897&lt;&gt;"",'Unit Sales'!J897,"")</f>
        <v/>
      </c>
      <c r="F889" s="9" t="str">
        <f>IF('Unit Sales'!G897&lt;&gt;"",'Unit Sales'!G897,"")</f>
        <v/>
      </c>
      <c r="G889" s="9" t="str">
        <f>IF('Unit Sales'!H897&lt;&gt;"",'Unit Sales'!H897,"")</f>
        <v/>
      </c>
      <c r="H889" s="9" t="str">
        <f>IF('Unit Sales'!C897&lt;&gt;"",'Unit Sales'!C897,"")</f>
        <v/>
      </c>
      <c r="I889" s="293" t="str">
        <f>IF('Unit Sales'!M897&lt;&gt;"",'Unit Sales'!M897,"")</f>
        <v/>
      </c>
      <c r="J889" s="9" t="str">
        <f>IF('Unit Sales'!I897&lt;&gt;"",'Unit Sales'!I897,"")</f>
        <v/>
      </c>
      <c r="K889" s="295"/>
      <c r="L889" s="295"/>
      <c r="M889" s="293">
        <f t="shared" si="42"/>
        <v>0</v>
      </c>
      <c r="N889" s="293">
        <f>IFERROR(I889*'Monthly cashflow'!$C$29*1.23,)</f>
        <v>0</v>
      </c>
      <c r="O889" s="293">
        <f>IFERROR(I889*'Monthly cashflow'!$C$30*1.23,)</f>
        <v>0</v>
      </c>
      <c r="P889" s="293">
        <f t="shared" si="43"/>
        <v>0</v>
      </c>
      <c r="Q889" s="294" t="str">
        <f>'Unit Sales'!R897</f>
        <v/>
      </c>
      <c r="R889" s="294">
        <f>'Unit Sales'!N897</f>
        <v>0</v>
      </c>
    </row>
    <row r="890" spans="1:18" x14ac:dyDescent="0.3">
      <c r="A890" s="336" t="s">
        <v>1689</v>
      </c>
      <c r="B890" s="9">
        <f t="shared" si="41"/>
        <v>0</v>
      </c>
      <c r="C890" s="337" t="str">
        <f>IF('Unit Sales'!B898&lt;&gt;"",'Unit Sales'!B898,A890)</f>
        <v>889</v>
      </c>
      <c r="D890" s="9" t="str">
        <f>IF('Unit Sales'!D898&lt;&gt;"",'Unit Sales'!D898,"")</f>
        <v/>
      </c>
      <c r="E890" s="9" t="str">
        <f>IF('Unit Sales'!J898&lt;&gt;"",'Unit Sales'!J898,"")</f>
        <v/>
      </c>
      <c r="F890" s="9" t="str">
        <f>IF('Unit Sales'!G898&lt;&gt;"",'Unit Sales'!G898,"")</f>
        <v/>
      </c>
      <c r="G890" s="9" t="str">
        <f>IF('Unit Sales'!H898&lt;&gt;"",'Unit Sales'!H898,"")</f>
        <v/>
      </c>
      <c r="H890" s="9" t="str">
        <f>IF('Unit Sales'!C898&lt;&gt;"",'Unit Sales'!C898,"")</f>
        <v/>
      </c>
      <c r="I890" s="293" t="str">
        <f>IF('Unit Sales'!M898&lt;&gt;"",'Unit Sales'!M898,"")</f>
        <v/>
      </c>
      <c r="J890" s="9" t="str">
        <f>IF('Unit Sales'!I898&lt;&gt;"",'Unit Sales'!I898,"")</f>
        <v/>
      </c>
      <c r="K890" s="295"/>
      <c r="L890" s="295"/>
      <c r="M890" s="293">
        <f t="shared" si="42"/>
        <v>0</v>
      </c>
      <c r="N890" s="293">
        <f>IFERROR(I890*'Monthly cashflow'!$C$29*1.23,)</f>
        <v>0</v>
      </c>
      <c r="O890" s="293">
        <f>IFERROR(I890*'Monthly cashflow'!$C$30*1.23,)</f>
        <v>0</v>
      </c>
      <c r="P890" s="293">
        <f t="shared" si="43"/>
        <v>0</v>
      </c>
      <c r="Q890" s="294" t="str">
        <f>'Unit Sales'!R898</f>
        <v/>
      </c>
      <c r="R890" s="294">
        <f>'Unit Sales'!N898</f>
        <v>0</v>
      </c>
    </row>
    <row r="891" spans="1:18" x14ac:dyDescent="0.3">
      <c r="A891" s="336" t="s">
        <v>1690</v>
      </c>
      <c r="B891" s="9">
        <f t="shared" si="41"/>
        <v>0</v>
      </c>
      <c r="C891" s="337" t="str">
        <f>IF('Unit Sales'!B899&lt;&gt;"",'Unit Sales'!B899,A891)</f>
        <v>890</v>
      </c>
      <c r="D891" s="9" t="str">
        <f>IF('Unit Sales'!D899&lt;&gt;"",'Unit Sales'!D899,"")</f>
        <v/>
      </c>
      <c r="E891" s="9" t="str">
        <f>IF('Unit Sales'!J899&lt;&gt;"",'Unit Sales'!J899,"")</f>
        <v/>
      </c>
      <c r="F891" s="9" t="str">
        <f>IF('Unit Sales'!G899&lt;&gt;"",'Unit Sales'!G899,"")</f>
        <v/>
      </c>
      <c r="G891" s="9" t="str">
        <f>IF('Unit Sales'!H899&lt;&gt;"",'Unit Sales'!H899,"")</f>
        <v/>
      </c>
      <c r="H891" s="9" t="str">
        <f>IF('Unit Sales'!C899&lt;&gt;"",'Unit Sales'!C899,"")</f>
        <v/>
      </c>
      <c r="I891" s="293" t="str">
        <f>IF('Unit Sales'!M899&lt;&gt;"",'Unit Sales'!M899,"")</f>
        <v/>
      </c>
      <c r="J891" s="9" t="str">
        <f>IF('Unit Sales'!I899&lt;&gt;"",'Unit Sales'!I899,"")</f>
        <v/>
      </c>
      <c r="K891" s="295"/>
      <c r="L891" s="295"/>
      <c r="M891" s="293">
        <f t="shared" si="42"/>
        <v>0</v>
      </c>
      <c r="N891" s="293">
        <f>IFERROR(I891*'Monthly cashflow'!$C$29*1.23,)</f>
        <v>0</v>
      </c>
      <c r="O891" s="293">
        <f>IFERROR(I891*'Monthly cashflow'!$C$30*1.23,)</f>
        <v>0</v>
      </c>
      <c r="P891" s="293">
        <f t="shared" si="43"/>
        <v>0</v>
      </c>
      <c r="Q891" s="294" t="str">
        <f>'Unit Sales'!R899</f>
        <v/>
      </c>
      <c r="R891" s="294">
        <f>'Unit Sales'!N899</f>
        <v>0</v>
      </c>
    </row>
    <row r="892" spans="1:18" x14ac:dyDescent="0.3">
      <c r="A892" s="336" t="s">
        <v>1691</v>
      </c>
      <c r="B892" s="9">
        <f t="shared" si="41"/>
        <v>0</v>
      </c>
      <c r="C892" s="337" t="str">
        <f>IF('Unit Sales'!B900&lt;&gt;"",'Unit Sales'!B900,A892)</f>
        <v>891</v>
      </c>
      <c r="D892" s="9" t="str">
        <f>IF('Unit Sales'!D900&lt;&gt;"",'Unit Sales'!D900,"")</f>
        <v/>
      </c>
      <c r="E892" s="9" t="str">
        <f>IF('Unit Sales'!J900&lt;&gt;"",'Unit Sales'!J900,"")</f>
        <v/>
      </c>
      <c r="F892" s="9" t="str">
        <f>IF('Unit Sales'!G900&lt;&gt;"",'Unit Sales'!G900,"")</f>
        <v/>
      </c>
      <c r="G892" s="9" t="str">
        <f>IF('Unit Sales'!H900&lt;&gt;"",'Unit Sales'!H900,"")</f>
        <v/>
      </c>
      <c r="H892" s="9" t="str">
        <f>IF('Unit Sales'!C900&lt;&gt;"",'Unit Sales'!C900,"")</f>
        <v/>
      </c>
      <c r="I892" s="293" t="str">
        <f>IF('Unit Sales'!M900&lt;&gt;"",'Unit Sales'!M900,"")</f>
        <v/>
      </c>
      <c r="J892" s="9" t="str">
        <f>IF('Unit Sales'!I900&lt;&gt;"",'Unit Sales'!I900,"")</f>
        <v/>
      </c>
      <c r="K892" s="295"/>
      <c r="L892" s="295"/>
      <c r="M892" s="293">
        <f t="shared" si="42"/>
        <v>0</v>
      </c>
      <c r="N892" s="293">
        <f>IFERROR(I892*'Monthly cashflow'!$C$29*1.23,)</f>
        <v>0</v>
      </c>
      <c r="O892" s="293">
        <f>IFERROR(I892*'Monthly cashflow'!$C$30*1.23,)</f>
        <v>0</v>
      </c>
      <c r="P892" s="293">
        <f t="shared" si="43"/>
        <v>0</v>
      </c>
      <c r="Q892" s="294" t="str">
        <f>'Unit Sales'!R900</f>
        <v/>
      </c>
      <c r="R892" s="294">
        <f>'Unit Sales'!N900</f>
        <v>0</v>
      </c>
    </row>
    <row r="893" spans="1:18" x14ac:dyDescent="0.3">
      <c r="A893" s="336" t="s">
        <v>1692</v>
      </c>
      <c r="B893" s="9">
        <f t="shared" si="41"/>
        <v>0</v>
      </c>
      <c r="C893" s="337" t="str">
        <f>IF('Unit Sales'!B901&lt;&gt;"",'Unit Sales'!B901,A893)</f>
        <v>892</v>
      </c>
      <c r="D893" s="9" t="str">
        <f>IF('Unit Sales'!D901&lt;&gt;"",'Unit Sales'!D901,"")</f>
        <v/>
      </c>
      <c r="E893" s="9" t="str">
        <f>IF('Unit Sales'!J901&lt;&gt;"",'Unit Sales'!J901,"")</f>
        <v/>
      </c>
      <c r="F893" s="9" t="str">
        <f>IF('Unit Sales'!G901&lt;&gt;"",'Unit Sales'!G901,"")</f>
        <v/>
      </c>
      <c r="G893" s="9" t="str">
        <f>IF('Unit Sales'!H901&lt;&gt;"",'Unit Sales'!H901,"")</f>
        <v/>
      </c>
      <c r="H893" s="9" t="str">
        <f>IF('Unit Sales'!C901&lt;&gt;"",'Unit Sales'!C901,"")</f>
        <v/>
      </c>
      <c r="I893" s="293" t="str">
        <f>IF('Unit Sales'!M901&lt;&gt;"",'Unit Sales'!M901,"")</f>
        <v/>
      </c>
      <c r="J893" s="9" t="str">
        <f>IF('Unit Sales'!I901&lt;&gt;"",'Unit Sales'!I901,"")</f>
        <v/>
      </c>
      <c r="K893" s="295"/>
      <c r="L893" s="295"/>
      <c r="M893" s="293">
        <f t="shared" si="42"/>
        <v>0</v>
      </c>
      <c r="N893" s="293">
        <f>IFERROR(I893*'Monthly cashflow'!$C$29*1.23,)</f>
        <v>0</v>
      </c>
      <c r="O893" s="293">
        <f>IFERROR(I893*'Monthly cashflow'!$C$30*1.23,)</f>
        <v>0</v>
      </c>
      <c r="P893" s="293">
        <f t="shared" si="43"/>
        <v>0</v>
      </c>
      <c r="Q893" s="294" t="str">
        <f>'Unit Sales'!R901</f>
        <v/>
      </c>
      <c r="R893" s="294">
        <f>'Unit Sales'!N901</f>
        <v>0</v>
      </c>
    </row>
    <row r="894" spans="1:18" x14ac:dyDescent="0.3">
      <c r="A894" s="336" t="s">
        <v>1693</v>
      </c>
      <c r="B894" s="9">
        <f t="shared" si="41"/>
        <v>0</v>
      </c>
      <c r="C894" s="337" t="str">
        <f>IF('Unit Sales'!B902&lt;&gt;"",'Unit Sales'!B902,A894)</f>
        <v>893</v>
      </c>
      <c r="D894" s="9" t="str">
        <f>IF('Unit Sales'!D902&lt;&gt;"",'Unit Sales'!D902,"")</f>
        <v/>
      </c>
      <c r="E894" s="9" t="str">
        <f>IF('Unit Sales'!J902&lt;&gt;"",'Unit Sales'!J902,"")</f>
        <v/>
      </c>
      <c r="F894" s="9" t="str">
        <f>IF('Unit Sales'!G902&lt;&gt;"",'Unit Sales'!G902,"")</f>
        <v/>
      </c>
      <c r="G894" s="9" t="str">
        <f>IF('Unit Sales'!H902&lt;&gt;"",'Unit Sales'!H902,"")</f>
        <v/>
      </c>
      <c r="H894" s="9" t="str">
        <f>IF('Unit Sales'!C902&lt;&gt;"",'Unit Sales'!C902,"")</f>
        <v/>
      </c>
      <c r="I894" s="293" t="str">
        <f>IF('Unit Sales'!M902&lt;&gt;"",'Unit Sales'!M902,"")</f>
        <v/>
      </c>
      <c r="J894" s="9" t="str">
        <f>IF('Unit Sales'!I902&lt;&gt;"",'Unit Sales'!I902,"")</f>
        <v/>
      </c>
      <c r="K894" s="295"/>
      <c r="L894" s="295"/>
      <c r="M894" s="293">
        <f t="shared" si="42"/>
        <v>0</v>
      </c>
      <c r="N894" s="293">
        <f>IFERROR(I894*'Monthly cashflow'!$C$29*1.23,)</f>
        <v>0</v>
      </c>
      <c r="O894" s="293">
        <f>IFERROR(I894*'Monthly cashflow'!$C$30*1.23,)</f>
        <v>0</v>
      </c>
      <c r="P894" s="293">
        <f t="shared" si="43"/>
        <v>0</v>
      </c>
      <c r="Q894" s="294" t="str">
        <f>'Unit Sales'!R902</f>
        <v/>
      </c>
      <c r="R894" s="294">
        <f>'Unit Sales'!N902</f>
        <v>0</v>
      </c>
    </row>
    <row r="895" spans="1:18" x14ac:dyDescent="0.3">
      <c r="A895" s="336" t="s">
        <v>1694</v>
      </c>
      <c r="B895" s="9">
        <f t="shared" si="41"/>
        <v>0</v>
      </c>
      <c r="C895" s="337" t="str">
        <f>IF('Unit Sales'!B903&lt;&gt;"",'Unit Sales'!B903,A895)</f>
        <v>894</v>
      </c>
      <c r="D895" s="9" t="str">
        <f>IF('Unit Sales'!D903&lt;&gt;"",'Unit Sales'!D903,"")</f>
        <v/>
      </c>
      <c r="E895" s="9" t="str">
        <f>IF('Unit Sales'!J903&lt;&gt;"",'Unit Sales'!J903,"")</f>
        <v/>
      </c>
      <c r="F895" s="9" t="str">
        <f>IF('Unit Sales'!G903&lt;&gt;"",'Unit Sales'!G903,"")</f>
        <v/>
      </c>
      <c r="G895" s="9" t="str">
        <f>IF('Unit Sales'!H903&lt;&gt;"",'Unit Sales'!H903,"")</f>
        <v/>
      </c>
      <c r="H895" s="9" t="str">
        <f>IF('Unit Sales'!C903&lt;&gt;"",'Unit Sales'!C903,"")</f>
        <v/>
      </c>
      <c r="I895" s="293" t="str">
        <f>IF('Unit Sales'!M903&lt;&gt;"",'Unit Sales'!M903,"")</f>
        <v/>
      </c>
      <c r="J895" s="9" t="str">
        <f>IF('Unit Sales'!I903&lt;&gt;"",'Unit Sales'!I903,"")</f>
        <v/>
      </c>
      <c r="K895" s="295"/>
      <c r="L895" s="295"/>
      <c r="M895" s="293">
        <f t="shared" si="42"/>
        <v>0</v>
      </c>
      <c r="N895" s="293">
        <f>IFERROR(I895*'Monthly cashflow'!$C$29*1.23,)</f>
        <v>0</v>
      </c>
      <c r="O895" s="293">
        <f>IFERROR(I895*'Monthly cashflow'!$C$30*1.23,)</f>
        <v>0</v>
      </c>
      <c r="P895" s="293">
        <f t="shared" si="43"/>
        <v>0</v>
      </c>
      <c r="Q895" s="294" t="str">
        <f>'Unit Sales'!R903</f>
        <v/>
      </c>
      <c r="R895" s="294">
        <f>'Unit Sales'!N903</f>
        <v>0</v>
      </c>
    </row>
    <row r="896" spans="1:18" x14ac:dyDescent="0.3">
      <c r="A896" s="336" t="s">
        <v>1695</v>
      </c>
      <c r="B896" s="9">
        <f t="shared" si="41"/>
        <v>0</v>
      </c>
      <c r="C896" s="337" t="str">
        <f>IF('Unit Sales'!B904&lt;&gt;"",'Unit Sales'!B904,A896)</f>
        <v>895</v>
      </c>
      <c r="D896" s="9" t="str">
        <f>IF('Unit Sales'!D904&lt;&gt;"",'Unit Sales'!D904,"")</f>
        <v/>
      </c>
      <c r="E896" s="9" t="str">
        <f>IF('Unit Sales'!J904&lt;&gt;"",'Unit Sales'!J904,"")</f>
        <v/>
      </c>
      <c r="F896" s="9" t="str">
        <f>IF('Unit Sales'!G904&lt;&gt;"",'Unit Sales'!G904,"")</f>
        <v/>
      </c>
      <c r="G896" s="9" t="str">
        <f>IF('Unit Sales'!H904&lt;&gt;"",'Unit Sales'!H904,"")</f>
        <v/>
      </c>
      <c r="H896" s="9" t="str">
        <f>IF('Unit Sales'!C904&lt;&gt;"",'Unit Sales'!C904,"")</f>
        <v/>
      </c>
      <c r="I896" s="293" t="str">
        <f>IF('Unit Sales'!M904&lt;&gt;"",'Unit Sales'!M904,"")</f>
        <v/>
      </c>
      <c r="J896" s="9" t="str">
        <f>IF('Unit Sales'!I904&lt;&gt;"",'Unit Sales'!I904,"")</f>
        <v/>
      </c>
      <c r="K896" s="295"/>
      <c r="L896" s="295"/>
      <c r="M896" s="293">
        <f t="shared" si="42"/>
        <v>0</v>
      </c>
      <c r="N896" s="293">
        <f>IFERROR(I896*'Monthly cashflow'!$C$29*1.23,)</f>
        <v>0</v>
      </c>
      <c r="O896" s="293">
        <f>IFERROR(I896*'Monthly cashflow'!$C$30*1.23,)</f>
        <v>0</v>
      </c>
      <c r="P896" s="293">
        <f t="shared" si="43"/>
        <v>0</v>
      </c>
      <c r="Q896" s="294" t="str">
        <f>'Unit Sales'!R904</f>
        <v/>
      </c>
      <c r="R896" s="294">
        <f>'Unit Sales'!N904</f>
        <v>0</v>
      </c>
    </row>
    <row r="897" spans="1:18" x14ac:dyDescent="0.3">
      <c r="A897" s="336" t="s">
        <v>1696</v>
      </c>
      <c r="B897" s="9">
        <f t="shared" si="41"/>
        <v>0</v>
      </c>
      <c r="C897" s="337" t="str">
        <f>IF('Unit Sales'!B905&lt;&gt;"",'Unit Sales'!B905,A897)</f>
        <v>896</v>
      </c>
      <c r="D897" s="9" t="str">
        <f>IF('Unit Sales'!D905&lt;&gt;"",'Unit Sales'!D905,"")</f>
        <v/>
      </c>
      <c r="E897" s="9" t="str">
        <f>IF('Unit Sales'!J905&lt;&gt;"",'Unit Sales'!J905,"")</f>
        <v/>
      </c>
      <c r="F897" s="9" t="str">
        <f>IF('Unit Sales'!G905&lt;&gt;"",'Unit Sales'!G905,"")</f>
        <v/>
      </c>
      <c r="G897" s="9" t="str">
        <f>IF('Unit Sales'!H905&lt;&gt;"",'Unit Sales'!H905,"")</f>
        <v/>
      </c>
      <c r="H897" s="9" t="str">
        <f>IF('Unit Sales'!C905&lt;&gt;"",'Unit Sales'!C905,"")</f>
        <v/>
      </c>
      <c r="I897" s="293" t="str">
        <f>IF('Unit Sales'!M905&lt;&gt;"",'Unit Sales'!M905,"")</f>
        <v/>
      </c>
      <c r="J897" s="9" t="str">
        <f>IF('Unit Sales'!I905&lt;&gt;"",'Unit Sales'!I905,"")</f>
        <v/>
      </c>
      <c r="K897" s="295"/>
      <c r="L897" s="295"/>
      <c r="M897" s="293">
        <f t="shared" si="42"/>
        <v>0</v>
      </c>
      <c r="N897" s="293">
        <f>IFERROR(I897*'Monthly cashflow'!$C$29*1.23,)</f>
        <v>0</v>
      </c>
      <c r="O897" s="293">
        <f>IFERROR(I897*'Monthly cashflow'!$C$30*1.23,)</f>
        <v>0</v>
      </c>
      <c r="P897" s="293">
        <f t="shared" si="43"/>
        <v>0</v>
      </c>
      <c r="Q897" s="294" t="str">
        <f>'Unit Sales'!R905</f>
        <v/>
      </c>
      <c r="R897" s="294">
        <f>'Unit Sales'!N905</f>
        <v>0</v>
      </c>
    </row>
    <row r="898" spans="1:18" x14ac:dyDescent="0.3">
      <c r="A898" s="336" t="s">
        <v>1697</v>
      </c>
      <c r="B898" s="9">
        <f t="shared" si="41"/>
        <v>0</v>
      </c>
      <c r="C898" s="337" t="str">
        <f>IF('Unit Sales'!B906&lt;&gt;"",'Unit Sales'!B906,A898)</f>
        <v>897</v>
      </c>
      <c r="D898" s="9" t="str">
        <f>IF('Unit Sales'!D906&lt;&gt;"",'Unit Sales'!D906,"")</f>
        <v/>
      </c>
      <c r="E898" s="9" t="str">
        <f>IF('Unit Sales'!J906&lt;&gt;"",'Unit Sales'!J906,"")</f>
        <v/>
      </c>
      <c r="F898" s="9" t="str">
        <f>IF('Unit Sales'!G906&lt;&gt;"",'Unit Sales'!G906,"")</f>
        <v/>
      </c>
      <c r="G898" s="9" t="str">
        <f>IF('Unit Sales'!H906&lt;&gt;"",'Unit Sales'!H906,"")</f>
        <v/>
      </c>
      <c r="H898" s="9" t="str">
        <f>IF('Unit Sales'!C906&lt;&gt;"",'Unit Sales'!C906,"")</f>
        <v/>
      </c>
      <c r="I898" s="293" t="str">
        <f>IF('Unit Sales'!M906&lt;&gt;"",'Unit Sales'!M906,"")</f>
        <v/>
      </c>
      <c r="J898" s="9" t="str">
        <f>IF('Unit Sales'!I906&lt;&gt;"",'Unit Sales'!I906,"")</f>
        <v/>
      </c>
      <c r="K898" s="295"/>
      <c r="L898" s="295"/>
      <c r="M898" s="293">
        <f t="shared" si="42"/>
        <v>0</v>
      </c>
      <c r="N898" s="293">
        <f>IFERROR(I898*'Monthly cashflow'!$C$29*1.23,)</f>
        <v>0</v>
      </c>
      <c r="O898" s="293">
        <f>IFERROR(I898*'Monthly cashflow'!$C$30*1.23,)</f>
        <v>0</v>
      </c>
      <c r="P898" s="293">
        <f t="shared" si="43"/>
        <v>0</v>
      </c>
      <c r="Q898" s="294" t="str">
        <f>'Unit Sales'!R906</f>
        <v/>
      </c>
      <c r="R898" s="294">
        <f>'Unit Sales'!N906</f>
        <v>0</v>
      </c>
    </row>
    <row r="899" spans="1:18" x14ac:dyDescent="0.3">
      <c r="A899" s="336" t="s">
        <v>1698</v>
      </c>
      <c r="B899" s="9">
        <f t="shared" si="41"/>
        <v>0</v>
      </c>
      <c r="C899" s="337" t="str">
        <f>IF('Unit Sales'!B907&lt;&gt;"",'Unit Sales'!B907,A899)</f>
        <v>898</v>
      </c>
      <c r="D899" s="9" t="str">
        <f>IF('Unit Sales'!D907&lt;&gt;"",'Unit Sales'!D907,"")</f>
        <v/>
      </c>
      <c r="E899" s="9" t="str">
        <f>IF('Unit Sales'!J907&lt;&gt;"",'Unit Sales'!J907,"")</f>
        <v/>
      </c>
      <c r="F899" s="9" t="str">
        <f>IF('Unit Sales'!G907&lt;&gt;"",'Unit Sales'!G907,"")</f>
        <v/>
      </c>
      <c r="G899" s="9" t="str">
        <f>IF('Unit Sales'!H907&lt;&gt;"",'Unit Sales'!H907,"")</f>
        <v/>
      </c>
      <c r="H899" s="9" t="str">
        <f>IF('Unit Sales'!C907&lt;&gt;"",'Unit Sales'!C907,"")</f>
        <v/>
      </c>
      <c r="I899" s="293" t="str">
        <f>IF('Unit Sales'!M907&lt;&gt;"",'Unit Sales'!M907,"")</f>
        <v/>
      </c>
      <c r="J899" s="9" t="str">
        <f>IF('Unit Sales'!I907&lt;&gt;"",'Unit Sales'!I907,"")</f>
        <v/>
      </c>
      <c r="K899" s="295"/>
      <c r="L899" s="295"/>
      <c r="M899" s="293">
        <f t="shared" si="42"/>
        <v>0</v>
      </c>
      <c r="N899" s="293">
        <f>IFERROR(I899*'Monthly cashflow'!$C$29*1.23,)</f>
        <v>0</v>
      </c>
      <c r="O899" s="293">
        <f>IFERROR(I899*'Monthly cashflow'!$C$30*1.23,)</f>
        <v>0</v>
      </c>
      <c r="P899" s="293">
        <f t="shared" si="43"/>
        <v>0</v>
      </c>
      <c r="Q899" s="294" t="str">
        <f>'Unit Sales'!R907</f>
        <v/>
      </c>
      <c r="R899" s="294">
        <f>'Unit Sales'!N907</f>
        <v>0</v>
      </c>
    </row>
    <row r="900" spans="1:18" x14ac:dyDescent="0.3">
      <c r="A900" s="336" t="s">
        <v>1699</v>
      </c>
      <c r="B900" s="9">
        <f t="shared" ref="B900:B963" si="44">$B$2</f>
        <v>0</v>
      </c>
      <c r="C900" s="337" t="str">
        <f>IF('Unit Sales'!B908&lt;&gt;"",'Unit Sales'!B908,A900)</f>
        <v>899</v>
      </c>
      <c r="D900" s="9" t="str">
        <f>IF('Unit Sales'!D908&lt;&gt;"",'Unit Sales'!D908,"")</f>
        <v/>
      </c>
      <c r="E900" s="9" t="str">
        <f>IF('Unit Sales'!J908&lt;&gt;"",'Unit Sales'!J908,"")</f>
        <v/>
      </c>
      <c r="F900" s="9" t="str">
        <f>IF('Unit Sales'!G908&lt;&gt;"",'Unit Sales'!G908,"")</f>
        <v/>
      </c>
      <c r="G900" s="9" t="str">
        <f>IF('Unit Sales'!H908&lt;&gt;"",'Unit Sales'!H908,"")</f>
        <v/>
      </c>
      <c r="H900" s="9" t="str">
        <f>IF('Unit Sales'!C908&lt;&gt;"",'Unit Sales'!C908,"")</f>
        <v/>
      </c>
      <c r="I900" s="293" t="str">
        <f>IF('Unit Sales'!M908&lt;&gt;"",'Unit Sales'!M908,"")</f>
        <v/>
      </c>
      <c r="J900" s="9" t="str">
        <f>IF('Unit Sales'!I908&lt;&gt;"",'Unit Sales'!I908,"")</f>
        <v/>
      </c>
      <c r="K900" s="295"/>
      <c r="L900" s="295"/>
      <c r="M900" s="293">
        <f t="shared" si="42"/>
        <v>0</v>
      </c>
      <c r="N900" s="293">
        <f>IFERROR(I900*'Monthly cashflow'!$C$29*1.23,)</f>
        <v>0</v>
      </c>
      <c r="O900" s="293">
        <f>IFERROR(I900*'Monthly cashflow'!$C$30*1.23,)</f>
        <v>0</v>
      </c>
      <c r="P900" s="293">
        <f t="shared" si="43"/>
        <v>0</v>
      </c>
      <c r="Q900" s="294" t="str">
        <f>'Unit Sales'!R908</f>
        <v/>
      </c>
      <c r="R900" s="294">
        <f>'Unit Sales'!N908</f>
        <v>0</v>
      </c>
    </row>
    <row r="901" spans="1:18" x14ac:dyDescent="0.3">
      <c r="A901" s="336" t="s">
        <v>1700</v>
      </c>
      <c r="B901" s="9">
        <f t="shared" si="44"/>
        <v>0</v>
      </c>
      <c r="C901" s="337" t="str">
        <f>IF('Unit Sales'!B909&lt;&gt;"",'Unit Sales'!B909,A901)</f>
        <v>900</v>
      </c>
      <c r="D901" s="9" t="str">
        <f>IF('Unit Sales'!D909&lt;&gt;"",'Unit Sales'!D909,"")</f>
        <v/>
      </c>
      <c r="E901" s="9" t="str">
        <f>IF('Unit Sales'!J909&lt;&gt;"",'Unit Sales'!J909,"")</f>
        <v/>
      </c>
      <c r="F901" s="9" t="str">
        <f>IF('Unit Sales'!G909&lt;&gt;"",'Unit Sales'!G909,"")</f>
        <v/>
      </c>
      <c r="G901" s="9" t="str">
        <f>IF('Unit Sales'!H909&lt;&gt;"",'Unit Sales'!H909,"")</f>
        <v/>
      </c>
      <c r="H901" s="9" t="str">
        <f>IF('Unit Sales'!C909&lt;&gt;"",'Unit Sales'!C909,"")</f>
        <v/>
      </c>
      <c r="I901" s="293" t="str">
        <f>IF('Unit Sales'!M909&lt;&gt;"",'Unit Sales'!M909,"")</f>
        <v/>
      </c>
      <c r="J901" s="9" t="str">
        <f>IF('Unit Sales'!I909&lt;&gt;"",'Unit Sales'!I909,"")</f>
        <v/>
      </c>
      <c r="K901" s="295"/>
      <c r="L901" s="295"/>
      <c r="M901" s="293">
        <f t="shared" si="42"/>
        <v>0</v>
      </c>
      <c r="N901" s="293">
        <f>IFERROR(I901*'Monthly cashflow'!$C$29*1.23,)</f>
        <v>0</v>
      </c>
      <c r="O901" s="293">
        <f>IFERROR(I901*'Monthly cashflow'!$C$30*1.23,)</f>
        <v>0</v>
      </c>
      <c r="P901" s="293">
        <f t="shared" si="43"/>
        <v>0</v>
      </c>
      <c r="Q901" s="294" t="str">
        <f>'Unit Sales'!R909</f>
        <v/>
      </c>
      <c r="R901" s="294">
        <f>'Unit Sales'!N909</f>
        <v>0</v>
      </c>
    </row>
    <row r="902" spans="1:18" x14ac:dyDescent="0.3">
      <c r="A902" s="336" t="s">
        <v>1701</v>
      </c>
      <c r="B902" s="9">
        <f t="shared" si="44"/>
        <v>0</v>
      </c>
      <c r="C902" s="337" t="str">
        <f>IF('Unit Sales'!B910&lt;&gt;"",'Unit Sales'!B910,A902)</f>
        <v>901</v>
      </c>
      <c r="D902" s="9" t="str">
        <f>IF('Unit Sales'!D910&lt;&gt;"",'Unit Sales'!D910,"")</f>
        <v/>
      </c>
      <c r="E902" s="9" t="str">
        <f>IF('Unit Sales'!J910&lt;&gt;"",'Unit Sales'!J910,"")</f>
        <v/>
      </c>
      <c r="F902" s="9" t="str">
        <f>IF('Unit Sales'!G910&lt;&gt;"",'Unit Sales'!G910,"")</f>
        <v/>
      </c>
      <c r="G902" s="9" t="str">
        <f>IF('Unit Sales'!H910&lt;&gt;"",'Unit Sales'!H910,"")</f>
        <v/>
      </c>
      <c r="H902" s="9" t="str">
        <f>IF('Unit Sales'!C910&lt;&gt;"",'Unit Sales'!C910,"")</f>
        <v/>
      </c>
      <c r="I902" s="293" t="str">
        <f>IF('Unit Sales'!M910&lt;&gt;"",'Unit Sales'!M910,"")</f>
        <v/>
      </c>
      <c r="J902" s="9" t="str">
        <f>IF('Unit Sales'!I910&lt;&gt;"",'Unit Sales'!I910,"")</f>
        <v/>
      </c>
      <c r="K902" s="295"/>
      <c r="L902" s="295"/>
      <c r="M902" s="293">
        <f t="shared" si="42"/>
        <v>0</v>
      </c>
      <c r="N902" s="293">
        <f>IFERROR(I902*'Monthly cashflow'!$C$29*1.23,)</f>
        <v>0</v>
      </c>
      <c r="O902" s="293">
        <f>IFERROR(I902*'Monthly cashflow'!$C$30*1.23,)</f>
        <v>0</v>
      </c>
      <c r="P902" s="293">
        <f t="shared" si="43"/>
        <v>0</v>
      </c>
      <c r="Q902" s="294" t="str">
        <f>'Unit Sales'!R910</f>
        <v/>
      </c>
      <c r="R902" s="294">
        <f>'Unit Sales'!N910</f>
        <v>0</v>
      </c>
    </row>
    <row r="903" spans="1:18" x14ac:dyDescent="0.3">
      <c r="A903" s="336" t="s">
        <v>1702</v>
      </c>
      <c r="B903" s="9">
        <f t="shared" si="44"/>
        <v>0</v>
      </c>
      <c r="C903" s="337" t="str">
        <f>IF('Unit Sales'!B911&lt;&gt;"",'Unit Sales'!B911,A903)</f>
        <v>902</v>
      </c>
      <c r="D903" s="9" t="str">
        <f>IF('Unit Sales'!D911&lt;&gt;"",'Unit Sales'!D911,"")</f>
        <v/>
      </c>
      <c r="E903" s="9" t="str">
        <f>IF('Unit Sales'!J911&lt;&gt;"",'Unit Sales'!J911,"")</f>
        <v/>
      </c>
      <c r="F903" s="9" t="str">
        <f>IF('Unit Sales'!G911&lt;&gt;"",'Unit Sales'!G911,"")</f>
        <v/>
      </c>
      <c r="G903" s="9" t="str">
        <f>IF('Unit Sales'!H911&lt;&gt;"",'Unit Sales'!H911,"")</f>
        <v/>
      </c>
      <c r="H903" s="9" t="str">
        <f>IF('Unit Sales'!C911&lt;&gt;"",'Unit Sales'!C911,"")</f>
        <v/>
      </c>
      <c r="I903" s="293" t="str">
        <f>IF('Unit Sales'!M911&lt;&gt;"",'Unit Sales'!M911,"")</f>
        <v/>
      </c>
      <c r="J903" s="9" t="str">
        <f>IF('Unit Sales'!I911&lt;&gt;"",'Unit Sales'!I911,"")</f>
        <v/>
      </c>
      <c r="K903" s="295"/>
      <c r="L903" s="295"/>
      <c r="M903" s="293">
        <f t="shared" si="42"/>
        <v>0</v>
      </c>
      <c r="N903" s="293">
        <f>IFERROR(I903*'Monthly cashflow'!$C$29*1.23,)</f>
        <v>0</v>
      </c>
      <c r="O903" s="293">
        <f>IFERROR(I903*'Monthly cashflow'!$C$30*1.23,)</f>
        <v>0</v>
      </c>
      <c r="P903" s="293">
        <f t="shared" si="43"/>
        <v>0</v>
      </c>
      <c r="Q903" s="294" t="str">
        <f>'Unit Sales'!R911</f>
        <v/>
      </c>
      <c r="R903" s="294">
        <f>'Unit Sales'!N911</f>
        <v>0</v>
      </c>
    </row>
    <row r="904" spans="1:18" x14ac:dyDescent="0.3">
      <c r="A904" s="336" t="s">
        <v>1703</v>
      </c>
      <c r="B904" s="9">
        <f t="shared" si="44"/>
        <v>0</v>
      </c>
      <c r="C904" s="337" t="str">
        <f>IF('Unit Sales'!B912&lt;&gt;"",'Unit Sales'!B912,A904)</f>
        <v>903</v>
      </c>
      <c r="D904" s="9" t="str">
        <f>IF('Unit Sales'!D912&lt;&gt;"",'Unit Sales'!D912,"")</f>
        <v/>
      </c>
      <c r="E904" s="9" t="str">
        <f>IF('Unit Sales'!J912&lt;&gt;"",'Unit Sales'!J912,"")</f>
        <v/>
      </c>
      <c r="F904" s="9" t="str">
        <f>IF('Unit Sales'!G912&lt;&gt;"",'Unit Sales'!G912,"")</f>
        <v/>
      </c>
      <c r="G904" s="9" t="str">
        <f>IF('Unit Sales'!H912&lt;&gt;"",'Unit Sales'!H912,"")</f>
        <v/>
      </c>
      <c r="H904" s="9" t="str">
        <f>IF('Unit Sales'!C912&lt;&gt;"",'Unit Sales'!C912,"")</f>
        <v/>
      </c>
      <c r="I904" s="293" t="str">
        <f>IF('Unit Sales'!M912&lt;&gt;"",'Unit Sales'!M912,"")</f>
        <v/>
      </c>
      <c r="J904" s="9" t="str">
        <f>IF('Unit Sales'!I912&lt;&gt;"",'Unit Sales'!I912,"")</f>
        <v/>
      </c>
      <c r="K904" s="295"/>
      <c r="L904" s="295"/>
      <c r="M904" s="293">
        <f t="shared" si="42"/>
        <v>0</v>
      </c>
      <c r="N904" s="293">
        <f>IFERROR(I904*'Monthly cashflow'!$C$29*1.23,)</f>
        <v>0</v>
      </c>
      <c r="O904" s="293">
        <f>IFERROR(I904*'Monthly cashflow'!$C$30*1.23,)</f>
        <v>0</v>
      </c>
      <c r="P904" s="293">
        <f t="shared" si="43"/>
        <v>0</v>
      </c>
      <c r="Q904" s="294" t="str">
        <f>'Unit Sales'!R912</f>
        <v/>
      </c>
      <c r="R904" s="294">
        <f>'Unit Sales'!N912</f>
        <v>0</v>
      </c>
    </row>
    <row r="905" spans="1:18" x14ac:dyDescent="0.3">
      <c r="A905" s="336" t="s">
        <v>1704</v>
      </c>
      <c r="B905" s="9">
        <f t="shared" si="44"/>
        <v>0</v>
      </c>
      <c r="C905" s="337" t="str">
        <f>IF('Unit Sales'!B913&lt;&gt;"",'Unit Sales'!B913,A905)</f>
        <v>904</v>
      </c>
      <c r="D905" s="9" t="str">
        <f>IF('Unit Sales'!D913&lt;&gt;"",'Unit Sales'!D913,"")</f>
        <v/>
      </c>
      <c r="E905" s="9" t="str">
        <f>IF('Unit Sales'!J913&lt;&gt;"",'Unit Sales'!J913,"")</f>
        <v/>
      </c>
      <c r="F905" s="9" t="str">
        <f>IF('Unit Sales'!G913&lt;&gt;"",'Unit Sales'!G913,"")</f>
        <v/>
      </c>
      <c r="G905" s="9" t="str">
        <f>IF('Unit Sales'!H913&lt;&gt;"",'Unit Sales'!H913,"")</f>
        <v/>
      </c>
      <c r="H905" s="9" t="str">
        <f>IF('Unit Sales'!C913&lt;&gt;"",'Unit Sales'!C913,"")</f>
        <v/>
      </c>
      <c r="I905" s="293" t="str">
        <f>IF('Unit Sales'!M913&lt;&gt;"",'Unit Sales'!M913,"")</f>
        <v/>
      </c>
      <c r="J905" s="9" t="str">
        <f>IF('Unit Sales'!I913&lt;&gt;"",'Unit Sales'!I913,"")</f>
        <v/>
      </c>
      <c r="K905" s="295"/>
      <c r="L905" s="295"/>
      <c r="M905" s="293">
        <f t="shared" si="42"/>
        <v>0</v>
      </c>
      <c r="N905" s="293">
        <f>IFERROR(I905*'Monthly cashflow'!$C$29*1.23,)</f>
        <v>0</v>
      </c>
      <c r="O905" s="293">
        <f>IFERROR(I905*'Monthly cashflow'!$C$30*1.23,)</f>
        <v>0</v>
      </c>
      <c r="P905" s="293">
        <f t="shared" si="43"/>
        <v>0</v>
      </c>
      <c r="Q905" s="294" t="str">
        <f>'Unit Sales'!R913</f>
        <v/>
      </c>
      <c r="R905" s="294">
        <f>'Unit Sales'!N913</f>
        <v>0</v>
      </c>
    </row>
    <row r="906" spans="1:18" x14ac:dyDescent="0.3">
      <c r="A906" s="336" t="s">
        <v>1705</v>
      </c>
      <c r="B906" s="9">
        <f t="shared" si="44"/>
        <v>0</v>
      </c>
      <c r="C906" s="337" t="str">
        <f>IF('Unit Sales'!B914&lt;&gt;"",'Unit Sales'!B914,A906)</f>
        <v>905</v>
      </c>
      <c r="D906" s="9" t="str">
        <f>IF('Unit Sales'!D914&lt;&gt;"",'Unit Sales'!D914,"")</f>
        <v/>
      </c>
      <c r="E906" s="9" t="str">
        <f>IF('Unit Sales'!J914&lt;&gt;"",'Unit Sales'!J914,"")</f>
        <v/>
      </c>
      <c r="F906" s="9" t="str">
        <f>IF('Unit Sales'!G914&lt;&gt;"",'Unit Sales'!G914,"")</f>
        <v/>
      </c>
      <c r="G906" s="9" t="str">
        <f>IF('Unit Sales'!H914&lt;&gt;"",'Unit Sales'!H914,"")</f>
        <v/>
      </c>
      <c r="H906" s="9" t="str">
        <f>IF('Unit Sales'!C914&lt;&gt;"",'Unit Sales'!C914,"")</f>
        <v/>
      </c>
      <c r="I906" s="293" t="str">
        <f>IF('Unit Sales'!M914&lt;&gt;"",'Unit Sales'!M914,"")</f>
        <v/>
      </c>
      <c r="J906" s="9" t="str">
        <f>IF('Unit Sales'!I914&lt;&gt;"",'Unit Sales'!I914,"")</f>
        <v/>
      </c>
      <c r="K906" s="295"/>
      <c r="L906" s="295"/>
      <c r="M906" s="293">
        <f t="shared" si="42"/>
        <v>0</v>
      </c>
      <c r="N906" s="293">
        <f>IFERROR(I906*'Monthly cashflow'!$C$29*1.23,)</f>
        <v>0</v>
      </c>
      <c r="O906" s="293">
        <f>IFERROR(I906*'Monthly cashflow'!$C$30*1.23,)</f>
        <v>0</v>
      </c>
      <c r="P906" s="293">
        <f t="shared" si="43"/>
        <v>0</v>
      </c>
      <c r="Q906" s="294" t="str">
        <f>'Unit Sales'!R914</f>
        <v/>
      </c>
      <c r="R906" s="294">
        <f>'Unit Sales'!N914</f>
        <v>0</v>
      </c>
    </row>
    <row r="907" spans="1:18" x14ac:dyDescent="0.3">
      <c r="A907" s="336" t="s">
        <v>1706</v>
      </c>
      <c r="B907" s="9">
        <f t="shared" si="44"/>
        <v>0</v>
      </c>
      <c r="C907" s="337" t="str">
        <f>IF('Unit Sales'!B915&lt;&gt;"",'Unit Sales'!B915,A907)</f>
        <v>906</v>
      </c>
      <c r="D907" s="9" t="str">
        <f>IF('Unit Sales'!D915&lt;&gt;"",'Unit Sales'!D915,"")</f>
        <v/>
      </c>
      <c r="E907" s="9" t="str">
        <f>IF('Unit Sales'!J915&lt;&gt;"",'Unit Sales'!J915,"")</f>
        <v/>
      </c>
      <c r="F907" s="9" t="str">
        <f>IF('Unit Sales'!G915&lt;&gt;"",'Unit Sales'!G915,"")</f>
        <v/>
      </c>
      <c r="G907" s="9" t="str">
        <f>IF('Unit Sales'!H915&lt;&gt;"",'Unit Sales'!H915,"")</f>
        <v/>
      </c>
      <c r="H907" s="9" t="str">
        <f>IF('Unit Sales'!C915&lt;&gt;"",'Unit Sales'!C915,"")</f>
        <v/>
      </c>
      <c r="I907" s="293" t="str">
        <f>IF('Unit Sales'!M915&lt;&gt;"",'Unit Sales'!M915,"")</f>
        <v/>
      </c>
      <c r="J907" s="9" t="str">
        <f>IF('Unit Sales'!I915&lt;&gt;"",'Unit Sales'!I915,"")</f>
        <v/>
      </c>
      <c r="K907" s="295"/>
      <c r="L907" s="295"/>
      <c r="M907" s="293">
        <f t="shared" si="42"/>
        <v>0</v>
      </c>
      <c r="N907" s="293">
        <f>IFERROR(I907*'Monthly cashflow'!$C$29*1.23,)</f>
        <v>0</v>
      </c>
      <c r="O907" s="293">
        <f>IFERROR(I907*'Monthly cashflow'!$C$30*1.23,)</f>
        <v>0</v>
      </c>
      <c r="P907" s="293">
        <f t="shared" si="43"/>
        <v>0</v>
      </c>
      <c r="Q907" s="294" t="str">
        <f>'Unit Sales'!R915</f>
        <v/>
      </c>
      <c r="R907" s="294">
        <f>'Unit Sales'!N915</f>
        <v>0</v>
      </c>
    </row>
    <row r="908" spans="1:18" x14ac:dyDescent="0.3">
      <c r="A908" s="336" t="s">
        <v>1707</v>
      </c>
      <c r="B908" s="9">
        <f t="shared" si="44"/>
        <v>0</v>
      </c>
      <c r="C908" s="337" t="str">
        <f>IF('Unit Sales'!B916&lt;&gt;"",'Unit Sales'!B916,A908)</f>
        <v>907</v>
      </c>
      <c r="D908" s="9" t="str">
        <f>IF('Unit Sales'!D916&lt;&gt;"",'Unit Sales'!D916,"")</f>
        <v/>
      </c>
      <c r="E908" s="9" t="str">
        <f>IF('Unit Sales'!J916&lt;&gt;"",'Unit Sales'!J916,"")</f>
        <v/>
      </c>
      <c r="F908" s="9" t="str">
        <f>IF('Unit Sales'!G916&lt;&gt;"",'Unit Sales'!G916,"")</f>
        <v/>
      </c>
      <c r="G908" s="9" t="str">
        <f>IF('Unit Sales'!H916&lt;&gt;"",'Unit Sales'!H916,"")</f>
        <v/>
      </c>
      <c r="H908" s="9" t="str">
        <f>IF('Unit Sales'!C916&lt;&gt;"",'Unit Sales'!C916,"")</f>
        <v/>
      </c>
      <c r="I908" s="293" t="str">
        <f>IF('Unit Sales'!M916&lt;&gt;"",'Unit Sales'!M916,"")</f>
        <v/>
      </c>
      <c r="J908" s="9" t="str">
        <f>IF('Unit Sales'!I916&lt;&gt;"",'Unit Sales'!I916,"")</f>
        <v/>
      </c>
      <c r="K908" s="295"/>
      <c r="L908" s="295"/>
      <c r="M908" s="293">
        <f t="shared" si="42"/>
        <v>0</v>
      </c>
      <c r="N908" s="293">
        <f>IFERROR(I908*'Monthly cashflow'!$C$29*1.23,)</f>
        <v>0</v>
      </c>
      <c r="O908" s="293">
        <f>IFERROR(I908*'Monthly cashflow'!$C$30*1.23,)</f>
        <v>0</v>
      </c>
      <c r="P908" s="293">
        <f t="shared" si="43"/>
        <v>0</v>
      </c>
      <c r="Q908" s="294" t="str">
        <f>'Unit Sales'!R916</f>
        <v/>
      </c>
      <c r="R908" s="294">
        <f>'Unit Sales'!N916</f>
        <v>0</v>
      </c>
    </row>
    <row r="909" spans="1:18" x14ac:dyDescent="0.3">
      <c r="A909" s="336" t="s">
        <v>1708</v>
      </c>
      <c r="B909" s="9">
        <f t="shared" si="44"/>
        <v>0</v>
      </c>
      <c r="C909" s="337" t="str">
        <f>IF('Unit Sales'!B917&lt;&gt;"",'Unit Sales'!B917,A909)</f>
        <v>908</v>
      </c>
      <c r="D909" s="9" t="str">
        <f>IF('Unit Sales'!D917&lt;&gt;"",'Unit Sales'!D917,"")</f>
        <v/>
      </c>
      <c r="E909" s="9" t="str">
        <f>IF('Unit Sales'!J917&lt;&gt;"",'Unit Sales'!J917,"")</f>
        <v/>
      </c>
      <c r="F909" s="9" t="str">
        <f>IF('Unit Sales'!G917&lt;&gt;"",'Unit Sales'!G917,"")</f>
        <v/>
      </c>
      <c r="G909" s="9" t="str">
        <f>IF('Unit Sales'!H917&lt;&gt;"",'Unit Sales'!H917,"")</f>
        <v/>
      </c>
      <c r="H909" s="9" t="str">
        <f>IF('Unit Sales'!C917&lt;&gt;"",'Unit Sales'!C917,"")</f>
        <v/>
      </c>
      <c r="I909" s="293" t="str">
        <f>IF('Unit Sales'!M917&lt;&gt;"",'Unit Sales'!M917,"")</f>
        <v/>
      </c>
      <c r="J909" s="9" t="str">
        <f>IF('Unit Sales'!I917&lt;&gt;"",'Unit Sales'!I917,"")</f>
        <v/>
      </c>
      <c r="K909" s="295"/>
      <c r="L909" s="295"/>
      <c r="M909" s="293">
        <f t="shared" si="42"/>
        <v>0</v>
      </c>
      <c r="N909" s="293">
        <f>IFERROR(I909*'Monthly cashflow'!$C$29*1.23,)</f>
        <v>0</v>
      </c>
      <c r="O909" s="293">
        <f>IFERROR(I909*'Monthly cashflow'!$C$30*1.23,)</f>
        <v>0</v>
      </c>
      <c r="P909" s="293">
        <f t="shared" si="43"/>
        <v>0</v>
      </c>
      <c r="Q909" s="294" t="str">
        <f>'Unit Sales'!R917</f>
        <v/>
      </c>
      <c r="R909" s="294">
        <f>'Unit Sales'!N917</f>
        <v>0</v>
      </c>
    </row>
    <row r="910" spans="1:18" x14ac:dyDescent="0.3">
      <c r="A910" s="336" t="s">
        <v>1709</v>
      </c>
      <c r="B910" s="9">
        <f t="shared" si="44"/>
        <v>0</v>
      </c>
      <c r="C910" s="337" t="str">
        <f>IF('Unit Sales'!B918&lt;&gt;"",'Unit Sales'!B918,A910)</f>
        <v>909</v>
      </c>
      <c r="D910" s="9" t="str">
        <f>IF('Unit Sales'!D918&lt;&gt;"",'Unit Sales'!D918,"")</f>
        <v/>
      </c>
      <c r="E910" s="9" t="str">
        <f>IF('Unit Sales'!J918&lt;&gt;"",'Unit Sales'!J918,"")</f>
        <v/>
      </c>
      <c r="F910" s="9" t="str">
        <f>IF('Unit Sales'!G918&lt;&gt;"",'Unit Sales'!G918,"")</f>
        <v/>
      </c>
      <c r="G910" s="9" t="str">
        <f>IF('Unit Sales'!H918&lt;&gt;"",'Unit Sales'!H918,"")</f>
        <v/>
      </c>
      <c r="H910" s="9" t="str">
        <f>IF('Unit Sales'!C918&lt;&gt;"",'Unit Sales'!C918,"")</f>
        <v/>
      </c>
      <c r="I910" s="293" t="str">
        <f>IF('Unit Sales'!M918&lt;&gt;"",'Unit Sales'!M918,"")</f>
        <v/>
      </c>
      <c r="J910" s="9" t="str">
        <f>IF('Unit Sales'!I918&lt;&gt;"",'Unit Sales'!I918,"")</f>
        <v/>
      </c>
      <c r="K910" s="295"/>
      <c r="L910" s="295"/>
      <c r="M910" s="293">
        <f t="shared" si="42"/>
        <v>0</v>
      </c>
      <c r="N910" s="293">
        <f>IFERROR(I910*'Monthly cashflow'!$C$29*1.23,)</f>
        <v>0</v>
      </c>
      <c r="O910" s="293">
        <f>IFERROR(I910*'Monthly cashflow'!$C$30*1.23,)</f>
        <v>0</v>
      </c>
      <c r="P910" s="293">
        <f t="shared" si="43"/>
        <v>0</v>
      </c>
      <c r="Q910" s="294" t="str">
        <f>'Unit Sales'!R918</f>
        <v/>
      </c>
      <c r="R910" s="294">
        <f>'Unit Sales'!N918</f>
        <v>0</v>
      </c>
    </row>
    <row r="911" spans="1:18" x14ac:dyDescent="0.3">
      <c r="A911" s="336" t="s">
        <v>1710</v>
      </c>
      <c r="B911" s="9">
        <f t="shared" si="44"/>
        <v>0</v>
      </c>
      <c r="C911" s="337" t="str">
        <f>IF('Unit Sales'!B919&lt;&gt;"",'Unit Sales'!B919,A911)</f>
        <v>910</v>
      </c>
      <c r="D911" s="9" t="str">
        <f>IF('Unit Sales'!D919&lt;&gt;"",'Unit Sales'!D919,"")</f>
        <v/>
      </c>
      <c r="E911" s="9" t="str">
        <f>IF('Unit Sales'!J919&lt;&gt;"",'Unit Sales'!J919,"")</f>
        <v/>
      </c>
      <c r="F911" s="9" t="str">
        <f>IF('Unit Sales'!G919&lt;&gt;"",'Unit Sales'!G919,"")</f>
        <v/>
      </c>
      <c r="G911" s="9" t="str">
        <f>IF('Unit Sales'!H919&lt;&gt;"",'Unit Sales'!H919,"")</f>
        <v/>
      </c>
      <c r="H911" s="9" t="str">
        <f>IF('Unit Sales'!C919&lt;&gt;"",'Unit Sales'!C919,"")</f>
        <v/>
      </c>
      <c r="I911" s="293" t="str">
        <f>IF('Unit Sales'!M919&lt;&gt;"",'Unit Sales'!M919,"")</f>
        <v/>
      </c>
      <c r="J911" s="9" t="str">
        <f>IF('Unit Sales'!I919&lt;&gt;"",'Unit Sales'!I919,"")</f>
        <v/>
      </c>
      <c r="K911" s="295"/>
      <c r="L911" s="295"/>
      <c r="M911" s="293">
        <f t="shared" si="42"/>
        <v>0</v>
      </c>
      <c r="N911" s="293">
        <f>IFERROR(I911*'Monthly cashflow'!$C$29*1.23,)</f>
        <v>0</v>
      </c>
      <c r="O911" s="293">
        <f>IFERROR(I911*'Monthly cashflow'!$C$30*1.23,)</f>
        <v>0</v>
      </c>
      <c r="P911" s="293">
        <f t="shared" si="43"/>
        <v>0</v>
      </c>
      <c r="Q911" s="294" t="str">
        <f>'Unit Sales'!R919</f>
        <v/>
      </c>
      <c r="R911" s="294">
        <f>'Unit Sales'!N919</f>
        <v>0</v>
      </c>
    </row>
    <row r="912" spans="1:18" x14ac:dyDescent="0.3">
      <c r="A912" s="336" t="s">
        <v>1711</v>
      </c>
      <c r="B912" s="9">
        <f t="shared" si="44"/>
        <v>0</v>
      </c>
      <c r="C912" s="337" t="str">
        <f>IF('Unit Sales'!B920&lt;&gt;"",'Unit Sales'!B920,A912)</f>
        <v>911</v>
      </c>
      <c r="D912" s="9" t="str">
        <f>IF('Unit Sales'!D920&lt;&gt;"",'Unit Sales'!D920,"")</f>
        <v/>
      </c>
      <c r="E912" s="9" t="str">
        <f>IF('Unit Sales'!J920&lt;&gt;"",'Unit Sales'!J920,"")</f>
        <v/>
      </c>
      <c r="F912" s="9" t="str">
        <f>IF('Unit Sales'!G920&lt;&gt;"",'Unit Sales'!G920,"")</f>
        <v/>
      </c>
      <c r="G912" s="9" t="str">
        <f>IF('Unit Sales'!H920&lt;&gt;"",'Unit Sales'!H920,"")</f>
        <v/>
      </c>
      <c r="H912" s="9" t="str">
        <f>IF('Unit Sales'!C920&lt;&gt;"",'Unit Sales'!C920,"")</f>
        <v/>
      </c>
      <c r="I912" s="293" t="str">
        <f>IF('Unit Sales'!M920&lt;&gt;"",'Unit Sales'!M920,"")</f>
        <v/>
      </c>
      <c r="J912" s="9" t="str">
        <f>IF('Unit Sales'!I920&lt;&gt;"",'Unit Sales'!I920,"")</f>
        <v/>
      </c>
      <c r="K912" s="295"/>
      <c r="L912" s="295"/>
      <c r="M912" s="293">
        <f t="shared" si="42"/>
        <v>0</v>
      </c>
      <c r="N912" s="293">
        <f>IFERROR(I912*'Monthly cashflow'!$C$29*1.23,)</f>
        <v>0</v>
      </c>
      <c r="O912" s="293">
        <f>IFERROR(I912*'Monthly cashflow'!$C$30*1.23,)</f>
        <v>0</v>
      </c>
      <c r="P912" s="293">
        <f t="shared" si="43"/>
        <v>0</v>
      </c>
      <c r="Q912" s="294" t="str">
        <f>'Unit Sales'!R920</f>
        <v/>
      </c>
      <c r="R912" s="294">
        <f>'Unit Sales'!N920</f>
        <v>0</v>
      </c>
    </row>
    <row r="913" spans="1:18" x14ac:dyDescent="0.3">
      <c r="A913" s="336" t="s">
        <v>1712</v>
      </c>
      <c r="B913" s="9">
        <f t="shared" si="44"/>
        <v>0</v>
      </c>
      <c r="C913" s="337" t="str">
        <f>IF('Unit Sales'!B921&lt;&gt;"",'Unit Sales'!B921,A913)</f>
        <v>912</v>
      </c>
      <c r="D913" s="9" t="str">
        <f>IF('Unit Sales'!D921&lt;&gt;"",'Unit Sales'!D921,"")</f>
        <v/>
      </c>
      <c r="E913" s="9" t="str">
        <f>IF('Unit Sales'!J921&lt;&gt;"",'Unit Sales'!J921,"")</f>
        <v/>
      </c>
      <c r="F913" s="9" t="str">
        <f>IF('Unit Sales'!G921&lt;&gt;"",'Unit Sales'!G921,"")</f>
        <v/>
      </c>
      <c r="G913" s="9" t="str">
        <f>IF('Unit Sales'!H921&lt;&gt;"",'Unit Sales'!H921,"")</f>
        <v/>
      </c>
      <c r="H913" s="9" t="str">
        <f>IF('Unit Sales'!C921&lt;&gt;"",'Unit Sales'!C921,"")</f>
        <v/>
      </c>
      <c r="I913" s="293" t="str">
        <f>IF('Unit Sales'!M921&lt;&gt;"",'Unit Sales'!M921,"")</f>
        <v/>
      </c>
      <c r="J913" s="9" t="str">
        <f>IF('Unit Sales'!I921&lt;&gt;"",'Unit Sales'!I921,"")</f>
        <v/>
      </c>
      <c r="K913" s="295"/>
      <c r="L913" s="295"/>
      <c r="M913" s="293">
        <f t="shared" si="42"/>
        <v>0</v>
      </c>
      <c r="N913" s="293">
        <f>IFERROR(I913*'Monthly cashflow'!$C$29*1.23,)</f>
        <v>0</v>
      </c>
      <c r="O913" s="293">
        <f>IFERROR(I913*'Monthly cashflow'!$C$30*1.23,)</f>
        <v>0</v>
      </c>
      <c r="P913" s="293">
        <f t="shared" si="43"/>
        <v>0</v>
      </c>
      <c r="Q913" s="294" t="str">
        <f>'Unit Sales'!R921</f>
        <v/>
      </c>
      <c r="R913" s="294">
        <f>'Unit Sales'!N921</f>
        <v>0</v>
      </c>
    </row>
    <row r="914" spans="1:18" x14ac:dyDescent="0.3">
      <c r="A914" s="336" t="s">
        <v>1713</v>
      </c>
      <c r="B914" s="9">
        <f t="shared" si="44"/>
        <v>0</v>
      </c>
      <c r="C914" s="337" t="str">
        <f>IF('Unit Sales'!B922&lt;&gt;"",'Unit Sales'!B922,A914)</f>
        <v>913</v>
      </c>
      <c r="D914" s="9" t="str">
        <f>IF('Unit Sales'!D922&lt;&gt;"",'Unit Sales'!D922,"")</f>
        <v/>
      </c>
      <c r="E914" s="9" t="str">
        <f>IF('Unit Sales'!J922&lt;&gt;"",'Unit Sales'!J922,"")</f>
        <v/>
      </c>
      <c r="F914" s="9" t="str">
        <f>IF('Unit Sales'!G922&lt;&gt;"",'Unit Sales'!G922,"")</f>
        <v/>
      </c>
      <c r="G914" s="9" t="str">
        <f>IF('Unit Sales'!H922&lt;&gt;"",'Unit Sales'!H922,"")</f>
        <v/>
      </c>
      <c r="H914" s="9" t="str">
        <f>IF('Unit Sales'!C922&lt;&gt;"",'Unit Sales'!C922,"")</f>
        <v/>
      </c>
      <c r="I914" s="293" t="str">
        <f>IF('Unit Sales'!M922&lt;&gt;"",'Unit Sales'!M922,"")</f>
        <v/>
      </c>
      <c r="J914" s="9" t="str">
        <f>IF('Unit Sales'!I922&lt;&gt;"",'Unit Sales'!I922,"")</f>
        <v/>
      </c>
      <c r="K914" s="295"/>
      <c r="L914" s="295"/>
      <c r="M914" s="293">
        <f t="shared" si="42"/>
        <v>0</v>
      </c>
      <c r="N914" s="293">
        <f>IFERROR(I914*'Monthly cashflow'!$C$29*1.23,)</f>
        <v>0</v>
      </c>
      <c r="O914" s="293">
        <f>IFERROR(I914*'Monthly cashflow'!$C$30*1.23,)</f>
        <v>0</v>
      </c>
      <c r="P914" s="293">
        <f t="shared" si="43"/>
        <v>0</v>
      </c>
      <c r="Q914" s="294" t="str">
        <f>'Unit Sales'!R922</f>
        <v/>
      </c>
      <c r="R914" s="294">
        <f>'Unit Sales'!N922</f>
        <v>0</v>
      </c>
    </row>
    <row r="915" spans="1:18" x14ac:dyDescent="0.3">
      <c r="A915" s="336" t="s">
        <v>1714</v>
      </c>
      <c r="B915" s="9">
        <f t="shared" si="44"/>
        <v>0</v>
      </c>
      <c r="C915" s="337" t="str">
        <f>IF('Unit Sales'!B923&lt;&gt;"",'Unit Sales'!B923,A915)</f>
        <v>914</v>
      </c>
      <c r="D915" s="9" t="str">
        <f>IF('Unit Sales'!D923&lt;&gt;"",'Unit Sales'!D923,"")</f>
        <v/>
      </c>
      <c r="E915" s="9" t="str">
        <f>IF('Unit Sales'!J923&lt;&gt;"",'Unit Sales'!J923,"")</f>
        <v/>
      </c>
      <c r="F915" s="9" t="str">
        <f>IF('Unit Sales'!G923&lt;&gt;"",'Unit Sales'!G923,"")</f>
        <v/>
      </c>
      <c r="G915" s="9" t="str">
        <f>IF('Unit Sales'!H923&lt;&gt;"",'Unit Sales'!H923,"")</f>
        <v/>
      </c>
      <c r="H915" s="9" t="str">
        <f>IF('Unit Sales'!C923&lt;&gt;"",'Unit Sales'!C923,"")</f>
        <v/>
      </c>
      <c r="I915" s="293" t="str">
        <f>IF('Unit Sales'!M923&lt;&gt;"",'Unit Sales'!M923,"")</f>
        <v/>
      </c>
      <c r="J915" s="9" t="str">
        <f>IF('Unit Sales'!I923&lt;&gt;"",'Unit Sales'!I923,"")</f>
        <v/>
      </c>
      <c r="K915" s="295"/>
      <c r="L915" s="295"/>
      <c r="M915" s="293">
        <f t="shared" si="42"/>
        <v>0</v>
      </c>
      <c r="N915" s="293">
        <f>IFERROR(I915*'Monthly cashflow'!$C$29*1.23,)</f>
        <v>0</v>
      </c>
      <c r="O915" s="293">
        <f>IFERROR(I915*'Monthly cashflow'!$C$30*1.23,)</f>
        <v>0</v>
      </c>
      <c r="P915" s="293">
        <f t="shared" si="43"/>
        <v>0</v>
      </c>
      <c r="Q915" s="294" t="str">
        <f>'Unit Sales'!R923</f>
        <v/>
      </c>
      <c r="R915" s="294">
        <f>'Unit Sales'!N923</f>
        <v>0</v>
      </c>
    </row>
    <row r="916" spans="1:18" x14ac:dyDescent="0.3">
      <c r="A916" s="336" t="s">
        <v>1715</v>
      </c>
      <c r="B916" s="9">
        <f t="shared" si="44"/>
        <v>0</v>
      </c>
      <c r="C916" s="337" t="str">
        <f>IF('Unit Sales'!B924&lt;&gt;"",'Unit Sales'!B924,A916)</f>
        <v>915</v>
      </c>
      <c r="D916" s="9" t="str">
        <f>IF('Unit Sales'!D924&lt;&gt;"",'Unit Sales'!D924,"")</f>
        <v/>
      </c>
      <c r="E916" s="9" t="str">
        <f>IF('Unit Sales'!J924&lt;&gt;"",'Unit Sales'!J924,"")</f>
        <v/>
      </c>
      <c r="F916" s="9" t="str">
        <f>IF('Unit Sales'!G924&lt;&gt;"",'Unit Sales'!G924,"")</f>
        <v/>
      </c>
      <c r="G916" s="9" t="str">
        <f>IF('Unit Sales'!H924&lt;&gt;"",'Unit Sales'!H924,"")</f>
        <v/>
      </c>
      <c r="H916" s="9" t="str">
        <f>IF('Unit Sales'!C924&lt;&gt;"",'Unit Sales'!C924,"")</f>
        <v/>
      </c>
      <c r="I916" s="293" t="str">
        <f>IF('Unit Sales'!M924&lt;&gt;"",'Unit Sales'!M924,"")</f>
        <v/>
      </c>
      <c r="J916" s="9" t="str">
        <f>IF('Unit Sales'!I924&lt;&gt;"",'Unit Sales'!I924,"")</f>
        <v/>
      </c>
      <c r="K916" s="295"/>
      <c r="L916" s="295"/>
      <c r="M916" s="293">
        <f t="shared" si="42"/>
        <v>0</v>
      </c>
      <c r="N916" s="293">
        <f>IFERROR(I916*'Monthly cashflow'!$C$29*1.23,)</f>
        <v>0</v>
      </c>
      <c r="O916" s="293">
        <f>IFERROR(I916*'Monthly cashflow'!$C$30*1.23,)</f>
        <v>0</v>
      </c>
      <c r="P916" s="293">
        <f t="shared" si="43"/>
        <v>0</v>
      </c>
      <c r="Q916" s="294" t="str">
        <f>'Unit Sales'!R924</f>
        <v/>
      </c>
      <c r="R916" s="294">
        <f>'Unit Sales'!N924</f>
        <v>0</v>
      </c>
    </row>
    <row r="917" spans="1:18" x14ac:dyDescent="0.3">
      <c r="A917" s="336" t="s">
        <v>1716</v>
      </c>
      <c r="B917" s="9">
        <f t="shared" si="44"/>
        <v>0</v>
      </c>
      <c r="C917" s="337" t="str">
        <f>IF('Unit Sales'!B925&lt;&gt;"",'Unit Sales'!B925,A917)</f>
        <v>916</v>
      </c>
      <c r="D917" s="9" t="str">
        <f>IF('Unit Sales'!D925&lt;&gt;"",'Unit Sales'!D925,"")</f>
        <v/>
      </c>
      <c r="E917" s="9" t="str">
        <f>IF('Unit Sales'!J925&lt;&gt;"",'Unit Sales'!J925,"")</f>
        <v/>
      </c>
      <c r="F917" s="9" t="str">
        <f>IF('Unit Sales'!G925&lt;&gt;"",'Unit Sales'!G925,"")</f>
        <v/>
      </c>
      <c r="G917" s="9" t="str">
        <f>IF('Unit Sales'!H925&lt;&gt;"",'Unit Sales'!H925,"")</f>
        <v/>
      </c>
      <c r="H917" s="9" t="str">
        <f>IF('Unit Sales'!C925&lt;&gt;"",'Unit Sales'!C925,"")</f>
        <v/>
      </c>
      <c r="I917" s="293" t="str">
        <f>IF('Unit Sales'!M925&lt;&gt;"",'Unit Sales'!M925,"")</f>
        <v/>
      </c>
      <c r="J917" s="9" t="str">
        <f>IF('Unit Sales'!I925&lt;&gt;"",'Unit Sales'!I925,"")</f>
        <v/>
      </c>
      <c r="K917" s="295"/>
      <c r="L917" s="295"/>
      <c r="M917" s="293">
        <f t="shared" si="42"/>
        <v>0</v>
      </c>
      <c r="N917" s="293">
        <f>IFERROR(I917*'Monthly cashflow'!$C$29*1.23,)</f>
        <v>0</v>
      </c>
      <c r="O917" s="293">
        <f>IFERROR(I917*'Monthly cashflow'!$C$30*1.23,)</f>
        <v>0</v>
      </c>
      <c r="P917" s="293">
        <f t="shared" si="43"/>
        <v>0</v>
      </c>
      <c r="Q917" s="294" t="str">
        <f>'Unit Sales'!R925</f>
        <v/>
      </c>
      <c r="R917" s="294">
        <f>'Unit Sales'!N925</f>
        <v>0</v>
      </c>
    </row>
    <row r="918" spans="1:18" x14ac:dyDescent="0.3">
      <c r="A918" s="336" t="s">
        <v>1717</v>
      </c>
      <c r="B918" s="9">
        <f t="shared" si="44"/>
        <v>0</v>
      </c>
      <c r="C918" s="337" t="str">
        <f>IF('Unit Sales'!B926&lt;&gt;"",'Unit Sales'!B926,A918)</f>
        <v>917</v>
      </c>
      <c r="D918" s="9" t="str">
        <f>IF('Unit Sales'!D926&lt;&gt;"",'Unit Sales'!D926,"")</f>
        <v/>
      </c>
      <c r="E918" s="9" t="str">
        <f>IF('Unit Sales'!J926&lt;&gt;"",'Unit Sales'!J926,"")</f>
        <v/>
      </c>
      <c r="F918" s="9" t="str">
        <f>IF('Unit Sales'!G926&lt;&gt;"",'Unit Sales'!G926,"")</f>
        <v/>
      </c>
      <c r="G918" s="9" t="str">
        <f>IF('Unit Sales'!H926&lt;&gt;"",'Unit Sales'!H926,"")</f>
        <v/>
      </c>
      <c r="H918" s="9" t="str">
        <f>IF('Unit Sales'!C926&lt;&gt;"",'Unit Sales'!C926,"")</f>
        <v/>
      </c>
      <c r="I918" s="293" t="str">
        <f>IF('Unit Sales'!M926&lt;&gt;"",'Unit Sales'!M926,"")</f>
        <v/>
      </c>
      <c r="J918" s="9" t="str">
        <f>IF('Unit Sales'!I926&lt;&gt;"",'Unit Sales'!I926,"")</f>
        <v/>
      </c>
      <c r="K918" s="295"/>
      <c r="L918" s="295"/>
      <c r="M918" s="293">
        <f t="shared" si="42"/>
        <v>0</v>
      </c>
      <c r="N918" s="293">
        <f>IFERROR(I918*'Monthly cashflow'!$C$29*1.23,)</f>
        <v>0</v>
      </c>
      <c r="O918" s="293">
        <f>IFERROR(I918*'Monthly cashflow'!$C$30*1.23,)</f>
        <v>0</v>
      </c>
      <c r="P918" s="293">
        <f t="shared" si="43"/>
        <v>0</v>
      </c>
      <c r="Q918" s="294" t="str">
        <f>'Unit Sales'!R926</f>
        <v/>
      </c>
      <c r="R918" s="294">
        <f>'Unit Sales'!N926</f>
        <v>0</v>
      </c>
    </row>
    <row r="919" spans="1:18" x14ac:dyDescent="0.3">
      <c r="A919" s="336" t="s">
        <v>1718</v>
      </c>
      <c r="B919" s="9">
        <f t="shared" si="44"/>
        <v>0</v>
      </c>
      <c r="C919" s="337" t="str">
        <f>IF('Unit Sales'!B927&lt;&gt;"",'Unit Sales'!B927,A919)</f>
        <v>918</v>
      </c>
      <c r="D919" s="9" t="str">
        <f>IF('Unit Sales'!D927&lt;&gt;"",'Unit Sales'!D927,"")</f>
        <v/>
      </c>
      <c r="E919" s="9" t="str">
        <f>IF('Unit Sales'!J927&lt;&gt;"",'Unit Sales'!J927,"")</f>
        <v/>
      </c>
      <c r="F919" s="9" t="str">
        <f>IF('Unit Sales'!G927&lt;&gt;"",'Unit Sales'!G927,"")</f>
        <v/>
      </c>
      <c r="G919" s="9" t="str">
        <f>IF('Unit Sales'!H927&lt;&gt;"",'Unit Sales'!H927,"")</f>
        <v/>
      </c>
      <c r="H919" s="9" t="str">
        <f>IF('Unit Sales'!C927&lt;&gt;"",'Unit Sales'!C927,"")</f>
        <v/>
      </c>
      <c r="I919" s="293" t="str">
        <f>IF('Unit Sales'!M927&lt;&gt;"",'Unit Sales'!M927,"")</f>
        <v/>
      </c>
      <c r="J919" s="9" t="str">
        <f>IF('Unit Sales'!I927&lt;&gt;"",'Unit Sales'!I927,"")</f>
        <v/>
      </c>
      <c r="K919" s="295"/>
      <c r="L919" s="295"/>
      <c r="M919" s="293">
        <f t="shared" si="42"/>
        <v>0</v>
      </c>
      <c r="N919" s="293">
        <f>IFERROR(I919*'Monthly cashflow'!$C$29*1.23,)</f>
        <v>0</v>
      </c>
      <c r="O919" s="293">
        <f>IFERROR(I919*'Monthly cashflow'!$C$30*1.23,)</f>
        <v>0</v>
      </c>
      <c r="P919" s="293">
        <f t="shared" si="43"/>
        <v>0</v>
      </c>
      <c r="Q919" s="294" t="str">
        <f>'Unit Sales'!R927</f>
        <v/>
      </c>
      <c r="R919" s="294">
        <f>'Unit Sales'!N927</f>
        <v>0</v>
      </c>
    </row>
    <row r="920" spans="1:18" x14ac:dyDescent="0.3">
      <c r="A920" s="336" t="s">
        <v>1719</v>
      </c>
      <c r="B920" s="9">
        <f t="shared" si="44"/>
        <v>0</v>
      </c>
      <c r="C920" s="337" t="str">
        <f>IF('Unit Sales'!B928&lt;&gt;"",'Unit Sales'!B928,A920)</f>
        <v>919</v>
      </c>
      <c r="D920" s="9" t="str">
        <f>IF('Unit Sales'!D928&lt;&gt;"",'Unit Sales'!D928,"")</f>
        <v/>
      </c>
      <c r="E920" s="9" t="str">
        <f>IF('Unit Sales'!J928&lt;&gt;"",'Unit Sales'!J928,"")</f>
        <v/>
      </c>
      <c r="F920" s="9" t="str">
        <f>IF('Unit Sales'!G928&lt;&gt;"",'Unit Sales'!G928,"")</f>
        <v/>
      </c>
      <c r="G920" s="9" t="str">
        <f>IF('Unit Sales'!H928&lt;&gt;"",'Unit Sales'!H928,"")</f>
        <v/>
      </c>
      <c r="H920" s="9" t="str">
        <f>IF('Unit Sales'!C928&lt;&gt;"",'Unit Sales'!C928,"")</f>
        <v/>
      </c>
      <c r="I920" s="293" t="str">
        <f>IF('Unit Sales'!M928&lt;&gt;"",'Unit Sales'!M928,"")</f>
        <v/>
      </c>
      <c r="J920" s="9" t="str">
        <f>IF('Unit Sales'!I928&lt;&gt;"",'Unit Sales'!I928,"")</f>
        <v/>
      </c>
      <c r="K920" s="295"/>
      <c r="L920" s="295"/>
      <c r="M920" s="293">
        <f t="shared" si="42"/>
        <v>0</v>
      </c>
      <c r="N920" s="293">
        <f>IFERROR(I920*'Monthly cashflow'!$C$29*1.23,)</f>
        <v>0</v>
      </c>
      <c r="O920" s="293">
        <f>IFERROR(I920*'Monthly cashflow'!$C$30*1.23,)</f>
        <v>0</v>
      </c>
      <c r="P920" s="293">
        <f t="shared" si="43"/>
        <v>0</v>
      </c>
      <c r="Q920" s="294" t="str">
        <f>'Unit Sales'!R928</f>
        <v/>
      </c>
      <c r="R920" s="294">
        <f>'Unit Sales'!N928</f>
        <v>0</v>
      </c>
    </row>
    <row r="921" spans="1:18" x14ac:dyDescent="0.3">
      <c r="A921" s="336" t="s">
        <v>1720</v>
      </c>
      <c r="B921" s="9">
        <f t="shared" si="44"/>
        <v>0</v>
      </c>
      <c r="C921" s="337" t="str">
        <f>IF('Unit Sales'!B929&lt;&gt;"",'Unit Sales'!B929,A921)</f>
        <v>920</v>
      </c>
      <c r="D921" s="9" t="str">
        <f>IF('Unit Sales'!D929&lt;&gt;"",'Unit Sales'!D929,"")</f>
        <v/>
      </c>
      <c r="E921" s="9" t="str">
        <f>IF('Unit Sales'!J929&lt;&gt;"",'Unit Sales'!J929,"")</f>
        <v/>
      </c>
      <c r="F921" s="9" t="str">
        <f>IF('Unit Sales'!G929&lt;&gt;"",'Unit Sales'!G929,"")</f>
        <v/>
      </c>
      <c r="G921" s="9" t="str">
        <f>IF('Unit Sales'!H929&lt;&gt;"",'Unit Sales'!H929,"")</f>
        <v/>
      </c>
      <c r="H921" s="9" t="str">
        <f>IF('Unit Sales'!C929&lt;&gt;"",'Unit Sales'!C929,"")</f>
        <v/>
      </c>
      <c r="I921" s="293" t="str">
        <f>IF('Unit Sales'!M929&lt;&gt;"",'Unit Sales'!M929,"")</f>
        <v/>
      </c>
      <c r="J921" s="9" t="str">
        <f>IF('Unit Sales'!I929&lt;&gt;"",'Unit Sales'!I929,"")</f>
        <v/>
      </c>
      <c r="K921" s="295"/>
      <c r="L921" s="295"/>
      <c r="M921" s="293">
        <f t="shared" si="42"/>
        <v>0</v>
      </c>
      <c r="N921" s="293">
        <f>IFERROR(I921*'Monthly cashflow'!$C$29*1.23,)</f>
        <v>0</v>
      </c>
      <c r="O921" s="293">
        <f>IFERROR(I921*'Monthly cashflow'!$C$30*1.23,)</f>
        <v>0</v>
      </c>
      <c r="P921" s="293">
        <f t="shared" si="43"/>
        <v>0</v>
      </c>
      <c r="Q921" s="294" t="str">
        <f>'Unit Sales'!R929</f>
        <v/>
      </c>
      <c r="R921" s="294">
        <f>'Unit Sales'!N929</f>
        <v>0</v>
      </c>
    </row>
    <row r="922" spans="1:18" x14ac:dyDescent="0.3">
      <c r="A922" s="336" t="s">
        <v>1721</v>
      </c>
      <c r="B922" s="9">
        <f t="shared" si="44"/>
        <v>0</v>
      </c>
      <c r="C922" s="337" t="str">
        <f>IF('Unit Sales'!B930&lt;&gt;"",'Unit Sales'!B930,A922)</f>
        <v>921</v>
      </c>
      <c r="D922" s="9" t="str">
        <f>IF('Unit Sales'!D930&lt;&gt;"",'Unit Sales'!D930,"")</f>
        <v/>
      </c>
      <c r="E922" s="9" t="str">
        <f>IF('Unit Sales'!J930&lt;&gt;"",'Unit Sales'!J930,"")</f>
        <v/>
      </c>
      <c r="F922" s="9" t="str">
        <f>IF('Unit Sales'!G930&lt;&gt;"",'Unit Sales'!G930,"")</f>
        <v/>
      </c>
      <c r="G922" s="9" t="str">
        <f>IF('Unit Sales'!H930&lt;&gt;"",'Unit Sales'!H930,"")</f>
        <v/>
      </c>
      <c r="H922" s="9" t="str">
        <f>IF('Unit Sales'!C930&lt;&gt;"",'Unit Sales'!C930,"")</f>
        <v/>
      </c>
      <c r="I922" s="293" t="str">
        <f>IF('Unit Sales'!M930&lt;&gt;"",'Unit Sales'!M930,"")</f>
        <v/>
      </c>
      <c r="J922" s="9" t="str">
        <f>IF('Unit Sales'!I930&lt;&gt;"",'Unit Sales'!I930,"")</f>
        <v/>
      </c>
      <c r="K922" s="295"/>
      <c r="L922" s="295"/>
      <c r="M922" s="293">
        <f t="shared" si="42"/>
        <v>0</v>
      </c>
      <c r="N922" s="293">
        <f>IFERROR(I922*'Monthly cashflow'!$C$29*1.23,)</f>
        <v>0</v>
      </c>
      <c r="O922" s="293">
        <f>IFERROR(I922*'Monthly cashflow'!$C$30*1.23,)</f>
        <v>0</v>
      </c>
      <c r="P922" s="293">
        <f t="shared" si="43"/>
        <v>0</v>
      </c>
      <c r="Q922" s="294" t="str">
        <f>'Unit Sales'!R930</f>
        <v/>
      </c>
      <c r="R922" s="294">
        <f>'Unit Sales'!N930</f>
        <v>0</v>
      </c>
    </row>
    <row r="923" spans="1:18" x14ac:dyDescent="0.3">
      <c r="A923" s="336" t="s">
        <v>1722</v>
      </c>
      <c r="B923" s="9">
        <f t="shared" si="44"/>
        <v>0</v>
      </c>
      <c r="C923" s="337" t="str">
        <f>IF('Unit Sales'!B931&lt;&gt;"",'Unit Sales'!B931,A923)</f>
        <v>922</v>
      </c>
      <c r="D923" s="9" t="str">
        <f>IF('Unit Sales'!D931&lt;&gt;"",'Unit Sales'!D931,"")</f>
        <v/>
      </c>
      <c r="E923" s="9" t="str">
        <f>IF('Unit Sales'!J931&lt;&gt;"",'Unit Sales'!J931,"")</f>
        <v/>
      </c>
      <c r="F923" s="9" t="str">
        <f>IF('Unit Sales'!G931&lt;&gt;"",'Unit Sales'!G931,"")</f>
        <v/>
      </c>
      <c r="G923" s="9" t="str">
        <f>IF('Unit Sales'!H931&lt;&gt;"",'Unit Sales'!H931,"")</f>
        <v/>
      </c>
      <c r="H923" s="9" t="str">
        <f>IF('Unit Sales'!C931&lt;&gt;"",'Unit Sales'!C931,"")</f>
        <v/>
      </c>
      <c r="I923" s="293" t="str">
        <f>IF('Unit Sales'!M931&lt;&gt;"",'Unit Sales'!M931,"")</f>
        <v/>
      </c>
      <c r="J923" s="9" t="str">
        <f>IF('Unit Sales'!I931&lt;&gt;"",'Unit Sales'!I931,"")</f>
        <v/>
      </c>
      <c r="K923" s="295"/>
      <c r="L923" s="295"/>
      <c r="M923" s="293">
        <f t="shared" si="42"/>
        <v>0</v>
      </c>
      <c r="N923" s="293">
        <f>IFERROR(I923*'Monthly cashflow'!$C$29*1.23,)</f>
        <v>0</v>
      </c>
      <c r="O923" s="293">
        <f>IFERROR(I923*'Monthly cashflow'!$C$30*1.23,)</f>
        <v>0</v>
      </c>
      <c r="P923" s="293">
        <f t="shared" si="43"/>
        <v>0</v>
      </c>
      <c r="Q923" s="294" t="str">
        <f>'Unit Sales'!R931</f>
        <v/>
      </c>
      <c r="R923" s="294">
        <f>'Unit Sales'!N931</f>
        <v>0</v>
      </c>
    </row>
    <row r="924" spans="1:18" x14ac:dyDescent="0.3">
      <c r="A924" s="336" t="s">
        <v>1723</v>
      </c>
      <c r="B924" s="9">
        <f t="shared" si="44"/>
        <v>0</v>
      </c>
      <c r="C924" s="337" t="str">
        <f>IF('Unit Sales'!B932&lt;&gt;"",'Unit Sales'!B932,A924)</f>
        <v>923</v>
      </c>
      <c r="D924" s="9" t="str">
        <f>IF('Unit Sales'!D932&lt;&gt;"",'Unit Sales'!D932,"")</f>
        <v/>
      </c>
      <c r="E924" s="9" t="str">
        <f>IF('Unit Sales'!J932&lt;&gt;"",'Unit Sales'!J932,"")</f>
        <v/>
      </c>
      <c r="F924" s="9" t="str">
        <f>IF('Unit Sales'!G932&lt;&gt;"",'Unit Sales'!G932,"")</f>
        <v/>
      </c>
      <c r="G924" s="9" t="str">
        <f>IF('Unit Sales'!H932&lt;&gt;"",'Unit Sales'!H932,"")</f>
        <v/>
      </c>
      <c r="H924" s="9" t="str">
        <f>IF('Unit Sales'!C932&lt;&gt;"",'Unit Sales'!C932,"")</f>
        <v/>
      </c>
      <c r="I924" s="293" t="str">
        <f>IF('Unit Sales'!M932&lt;&gt;"",'Unit Sales'!M932,"")</f>
        <v/>
      </c>
      <c r="J924" s="9" t="str">
        <f>IF('Unit Sales'!I932&lt;&gt;"",'Unit Sales'!I932,"")</f>
        <v/>
      </c>
      <c r="K924" s="295"/>
      <c r="L924" s="295"/>
      <c r="M924" s="293">
        <f t="shared" si="42"/>
        <v>0</v>
      </c>
      <c r="N924" s="293">
        <f>IFERROR(I924*'Monthly cashflow'!$C$29*1.23,)</f>
        <v>0</v>
      </c>
      <c r="O924" s="293">
        <f>IFERROR(I924*'Monthly cashflow'!$C$30*1.23,)</f>
        <v>0</v>
      </c>
      <c r="P924" s="293">
        <f t="shared" si="43"/>
        <v>0</v>
      </c>
      <c r="Q924" s="294" t="str">
        <f>'Unit Sales'!R932</f>
        <v/>
      </c>
      <c r="R924" s="294">
        <f>'Unit Sales'!N932</f>
        <v>0</v>
      </c>
    </row>
    <row r="925" spans="1:18" x14ac:dyDescent="0.3">
      <c r="A925" s="336" t="s">
        <v>1724</v>
      </c>
      <c r="B925" s="9">
        <f t="shared" si="44"/>
        <v>0</v>
      </c>
      <c r="C925" s="337" t="str">
        <f>IF('Unit Sales'!B933&lt;&gt;"",'Unit Sales'!B933,A925)</f>
        <v>924</v>
      </c>
      <c r="D925" s="9" t="str">
        <f>IF('Unit Sales'!D933&lt;&gt;"",'Unit Sales'!D933,"")</f>
        <v/>
      </c>
      <c r="E925" s="9" t="str">
        <f>IF('Unit Sales'!J933&lt;&gt;"",'Unit Sales'!J933,"")</f>
        <v/>
      </c>
      <c r="F925" s="9" t="str">
        <f>IF('Unit Sales'!G933&lt;&gt;"",'Unit Sales'!G933,"")</f>
        <v/>
      </c>
      <c r="G925" s="9" t="str">
        <f>IF('Unit Sales'!H933&lt;&gt;"",'Unit Sales'!H933,"")</f>
        <v/>
      </c>
      <c r="H925" s="9" t="str">
        <f>IF('Unit Sales'!C933&lt;&gt;"",'Unit Sales'!C933,"")</f>
        <v/>
      </c>
      <c r="I925" s="293" t="str">
        <f>IF('Unit Sales'!M933&lt;&gt;"",'Unit Sales'!M933,"")</f>
        <v/>
      </c>
      <c r="J925" s="9" t="str">
        <f>IF('Unit Sales'!I933&lt;&gt;"",'Unit Sales'!I933,"")</f>
        <v/>
      </c>
      <c r="K925" s="295"/>
      <c r="L925" s="295"/>
      <c r="M925" s="293">
        <f t="shared" si="42"/>
        <v>0</v>
      </c>
      <c r="N925" s="293">
        <f>IFERROR(I925*'Monthly cashflow'!$C$29*1.23,)</f>
        <v>0</v>
      </c>
      <c r="O925" s="293">
        <f>IFERROR(I925*'Monthly cashflow'!$C$30*1.23,)</f>
        <v>0</v>
      </c>
      <c r="P925" s="293">
        <f t="shared" si="43"/>
        <v>0</v>
      </c>
      <c r="Q925" s="294" t="str">
        <f>'Unit Sales'!R933</f>
        <v/>
      </c>
      <c r="R925" s="294">
        <f>'Unit Sales'!N933</f>
        <v>0</v>
      </c>
    </row>
    <row r="926" spans="1:18" x14ac:dyDescent="0.3">
      <c r="A926" s="336" t="s">
        <v>1725</v>
      </c>
      <c r="B926" s="9">
        <f t="shared" si="44"/>
        <v>0</v>
      </c>
      <c r="C926" s="337" t="str">
        <f>IF('Unit Sales'!B934&lt;&gt;"",'Unit Sales'!B934,A926)</f>
        <v>925</v>
      </c>
      <c r="D926" s="9" t="str">
        <f>IF('Unit Sales'!D934&lt;&gt;"",'Unit Sales'!D934,"")</f>
        <v/>
      </c>
      <c r="E926" s="9" t="str">
        <f>IF('Unit Sales'!J934&lt;&gt;"",'Unit Sales'!J934,"")</f>
        <v/>
      </c>
      <c r="F926" s="9" t="str">
        <f>IF('Unit Sales'!G934&lt;&gt;"",'Unit Sales'!G934,"")</f>
        <v/>
      </c>
      <c r="G926" s="9" t="str">
        <f>IF('Unit Sales'!H934&lt;&gt;"",'Unit Sales'!H934,"")</f>
        <v/>
      </c>
      <c r="H926" s="9" t="str">
        <f>IF('Unit Sales'!C934&lt;&gt;"",'Unit Sales'!C934,"")</f>
        <v/>
      </c>
      <c r="I926" s="293" t="str">
        <f>IF('Unit Sales'!M934&lt;&gt;"",'Unit Sales'!M934,"")</f>
        <v/>
      </c>
      <c r="J926" s="9" t="str">
        <f>IF('Unit Sales'!I934&lt;&gt;"",'Unit Sales'!I934,"")</f>
        <v/>
      </c>
      <c r="K926" s="295"/>
      <c r="L926" s="295"/>
      <c r="M926" s="293">
        <f t="shared" si="42"/>
        <v>0</v>
      </c>
      <c r="N926" s="293">
        <f>IFERROR(I926*'Monthly cashflow'!$C$29*1.23,)</f>
        <v>0</v>
      </c>
      <c r="O926" s="293">
        <f>IFERROR(I926*'Monthly cashflow'!$C$30*1.23,)</f>
        <v>0</v>
      </c>
      <c r="P926" s="293">
        <f t="shared" si="43"/>
        <v>0</v>
      </c>
      <c r="Q926" s="294" t="str">
        <f>'Unit Sales'!R934</f>
        <v/>
      </c>
      <c r="R926" s="294">
        <f>'Unit Sales'!N934</f>
        <v>0</v>
      </c>
    </row>
    <row r="927" spans="1:18" x14ac:dyDescent="0.3">
      <c r="A927" s="336" t="s">
        <v>1726</v>
      </c>
      <c r="B927" s="9">
        <f t="shared" si="44"/>
        <v>0</v>
      </c>
      <c r="C927" s="337" t="str">
        <f>IF('Unit Sales'!B935&lt;&gt;"",'Unit Sales'!B935,A927)</f>
        <v>926</v>
      </c>
      <c r="D927" s="9" t="str">
        <f>IF('Unit Sales'!D935&lt;&gt;"",'Unit Sales'!D935,"")</f>
        <v/>
      </c>
      <c r="E927" s="9" t="str">
        <f>IF('Unit Sales'!J935&lt;&gt;"",'Unit Sales'!J935,"")</f>
        <v/>
      </c>
      <c r="F927" s="9" t="str">
        <f>IF('Unit Sales'!G935&lt;&gt;"",'Unit Sales'!G935,"")</f>
        <v/>
      </c>
      <c r="G927" s="9" t="str">
        <f>IF('Unit Sales'!H935&lt;&gt;"",'Unit Sales'!H935,"")</f>
        <v/>
      </c>
      <c r="H927" s="9" t="str">
        <f>IF('Unit Sales'!C935&lt;&gt;"",'Unit Sales'!C935,"")</f>
        <v/>
      </c>
      <c r="I927" s="293" t="str">
        <f>IF('Unit Sales'!M935&lt;&gt;"",'Unit Sales'!M935,"")</f>
        <v/>
      </c>
      <c r="J927" s="9" t="str">
        <f>IF('Unit Sales'!I935&lt;&gt;"",'Unit Sales'!I935,"")</f>
        <v/>
      </c>
      <c r="K927" s="295"/>
      <c r="L927" s="295"/>
      <c r="M927" s="293">
        <f t="shared" si="42"/>
        <v>0</v>
      </c>
      <c r="N927" s="293">
        <f>IFERROR(I927*'Monthly cashflow'!$C$29*1.23,)</f>
        <v>0</v>
      </c>
      <c r="O927" s="293">
        <f>IFERROR(I927*'Monthly cashflow'!$C$30*1.23,)</f>
        <v>0</v>
      </c>
      <c r="P927" s="293">
        <f t="shared" si="43"/>
        <v>0</v>
      </c>
      <c r="Q927" s="294" t="str">
        <f>'Unit Sales'!R935</f>
        <v/>
      </c>
      <c r="R927" s="294">
        <f>'Unit Sales'!N935</f>
        <v>0</v>
      </c>
    </row>
    <row r="928" spans="1:18" x14ac:dyDescent="0.3">
      <c r="A928" s="336" t="s">
        <v>1727</v>
      </c>
      <c r="B928" s="9">
        <f t="shared" si="44"/>
        <v>0</v>
      </c>
      <c r="C928" s="337" t="str">
        <f>IF('Unit Sales'!B936&lt;&gt;"",'Unit Sales'!B936,A928)</f>
        <v>927</v>
      </c>
      <c r="D928" s="9" t="str">
        <f>IF('Unit Sales'!D936&lt;&gt;"",'Unit Sales'!D936,"")</f>
        <v/>
      </c>
      <c r="E928" s="9" t="str">
        <f>IF('Unit Sales'!J936&lt;&gt;"",'Unit Sales'!J936,"")</f>
        <v/>
      </c>
      <c r="F928" s="9" t="str">
        <f>IF('Unit Sales'!G936&lt;&gt;"",'Unit Sales'!G936,"")</f>
        <v/>
      </c>
      <c r="G928" s="9" t="str">
        <f>IF('Unit Sales'!H936&lt;&gt;"",'Unit Sales'!H936,"")</f>
        <v/>
      </c>
      <c r="H928" s="9" t="str">
        <f>IF('Unit Sales'!C936&lt;&gt;"",'Unit Sales'!C936,"")</f>
        <v/>
      </c>
      <c r="I928" s="293" t="str">
        <f>IF('Unit Sales'!M936&lt;&gt;"",'Unit Sales'!M936,"")</f>
        <v/>
      </c>
      <c r="J928" s="9" t="str">
        <f>IF('Unit Sales'!I936&lt;&gt;"",'Unit Sales'!I936,"")</f>
        <v/>
      </c>
      <c r="K928" s="295"/>
      <c r="L928" s="295"/>
      <c r="M928" s="293">
        <f t="shared" si="42"/>
        <v>0</v>
      </c>
      <c r="N928" s="293">
        <f>IFERROR(I928*'Monthly cashflow'!$C$29*1.23,)</f>
        <v>0</v>
      </c>
      <c r="O928" s="293">
        <f>IFERROR(I928*'Monthly cashflow'!$C$30*1.23,)</f>
        <v>0</v>
      </c>
      <c r="P928" s="293">
        <f t="shared" si="43"/>
        <v>0</v>
      </c>
      <c r="Q928" s="294" t="str">
        <f>'Unit Sales'!R936</f>
        <v/>
      </c>
      <c r="R928" s="294">
        <f>'Unit Sales'!N936</f>
        <v>0</v>
      </c>
    </row>
    <row r="929" spans="1:18" x14ac:dyDescent="0.3">
      <c r="A929" s="336" t="s">
        <v>1728</v>
      </c>
      <c r="B929" s="9">
        <f t="shared" si="44"/>
        <v>0</v>
      </c>
      <c r="C929" s="337" t="str">
        <f>IF('Unit Sales'!B937&lt;&gt;"",'Unit Sales'!B937,A929)</f>
        <v>928</v>
      </c>
      <c r="D929" s="9" t="str">
        <f>IF('Unit Sales'!D937&lt;&gt;"",'Unit Sales'!D937,"")</f>
        <v/>
      </c>
      <c r="E929" s="9" t="str">
        <f>IF('Unit Sales'!J937&lt;&gt;"",'Unit Sales'!J937,"")</f>
        <v/>
      </c>
      <c r="F929" s="9" t="str">
        <f>IF('Unit Sales'!G937&lt;&gt;"",'Unit Sales'!G937,"")</f>
        <v/>
      </c>
      <c r="G929" s="9" t="str">
        <f>IF('Unit Sales'!H937&lt;&gt;"",'Unit Sales'!H937,"")</f>
        <v/>
      </c>
      <c r="H929" s="9" t="str">
        <f>IF('Unit Sales'!C937&lt;&gt;"",'Unit Sales'!C937,"")</f>
        <v/>
      </c>
      <c r="I929" s="293" t="str">
        <f>IF('Unit Sales'!M937&lt;&gt;"",'Unit Sales'!M937,"")</f>
        <v/>
      </c>
      <c r="J929" s="9" t="str">
        <f>IF('Unit Sales'!I937&lt;&gt;"",'Unit Sales'!I937,"")</f>
        <v/>
      </c>
      <c r="K929" s="295"/>
      <c r="L929" s="295"/>
      <c r="M929" s="293">
        <f t="shared" si="42"/>
        <v>0</v>
      </c>
      <c r="N929" s="293">
        <f>IFERROR(I929*'Monthly cashflow'!$C$29*1.23,)</f>
        <v>0</v>
      </c>
      <c r="O929" s="293">
        <f>IFERROR(I929*'Monthly cashflow'!$C$30*1.23,)</f>
        <v>0</v>
      </c>
      <c r="P929" s="293">
        <f t="shared" si="43"/>
        <v>0</v>
      </c>
      <c r="Q929" s="294" t="str">
        <f>'Unit Sales'!R937</f>
        <v/>
      </c>
      <c r="R929" s="294">
        <f>'Unit Sales'!N937</f>
        <v>0</v>
      </c>
    </row>
    <row r="930" spans="1:18" x14ac:dyDescent="0.3">
      <c r="A930" s="336" t="s">
        <v>1729</v>
      </c>
      <c r="B930" s="9">
        <f t="shared" si="44"/>
        <v>0</v>
      </c>
      <c r="C930" s="337" t="str">
        <f>IF('Unit Sales'!B938&lt;&gt;"",'Unit Sales'!B938,A930)</f>
        <v>929</v>
      </c>
      <c r="D930" s="9" t="str">
        <f>IF('Unit Sales'!D938&lt;&gt;"",'Unit Sales'!D938,"")</f>
        <v/>
      </c>
      <c r="E930" s="9" t="str">
        <f>IF('Unit Sales'!J938&lt;&gt;"",'Unit Sales'!J938,"")</f>
        <v/>
      </c>
      <c r="F930" s="9" t="str">
        <f>IF('Unit Sales'!G938&lt;&gt;"",'Unit Sales'!G938,"")</f>
        <v/>
      </c>
      <c r="G930" s="9" t="str">
        <f>IF('Unit Sales'!H938&lt;&gt;"",'Unit Sales'!H938,"")</f>
        <v/>
      </c>
      <c r="H930" s="9" t="str">
        <f>IF('Unit Sales'!C938&lt;&gt;"",'Unit Sales'!C938,"")</f>
        <v/>
      </c>
      <c r="I930" s="293" t="str">
        <f>IF('Unit Sales'!M938&lt;&gt;"",'Unit Sales'!M938,"")</f>
        <v/>
      </c>
      <c r="J930" s="9" t="str">
        <f>IF('Unit Sales'!I938&lt;&gt;"",'Unit Sales'!I938,"")</f>
        <v/>
      </c>
      <c r="K930" s="295"/>
      <c r="L930" s="295"/>
      <c r="M930" s="293">
        <f t="shared" si="42"/>
        <v>0</v>
      </c>
      <c r="N930" s="293">
        <f>IFERROR(I930*'Monthly cashflow'!$C$29*1.23,)</f>
        <v>0</v>
      </c>
      <c r="O930" s="293">
        <f>IFERROR(I930*'Monthly cashflow'!$C$30*1.23,)</f>
        <v>0</v>
      </c>
      <c r="P930" s="293">
        <f t="shared" si="43"/>
        <v>0</v>
      </c>
      <c r="Q930" s="294" t="str">
        <f>'Unit Sales'!R938</f>
        <v/>
      </c>
      <c r="R930" s="294">
        <f>'Unit Sales'!N938</f>
        <v>0</v>
      </c>
    </row>
    <row r="931" spans="1:18" x14ac:dyDescent="0.3">
      <c r="A931" s="336" t="s">
        <v>1730</v>
      </c>
      <c r="B931" s="9">
        <f t="shared" si="44"/>
        <v>0</v>
      </c>
      <c r="C931" s="337" t="str">
        <f>IF('Unit Sales'!B939&lt;&gt;"",'Unit Sales'!B939,A931)</f>
        <v>930</v>
      </c>
      <c r="D931" s="9" t="str">
        <f>IF('Unit Sales'!D939&lt;&gt;"",'Unit Sales'!D939,"")</f>
        <v/>
      </c>
      <c r="E931" s="9" t="str">
        <f>IF('Unit Sales'!J939&lt;&gt;"",'Unit Sales'!J939,"")</f>
        <v/>
      </c>
      <c r="F931" s="9" t="str">
        <f>IF('Unit Sales'!G939&lt;&gt;"",'Unit Sales'!G939,"")</f>
        <v/>
      </c>
      <c r="G931" s="9" t="str">
        <f>IF('Unit Sales'!H939&lt;&gt;"",'Unit Sales'!H939,"")</f>
        <v/>
      </c>
      <c r="H931" s="9" t="str">
        <f>IF('Unit Sales'!C939&lt;&gt;"",'Unit Sales'!C939,"")</f>
        <v/>
      </c>
      <c r="I931" s="293" t="str">
        <f>IF('Unit Sales'!M939&lt;&gt;"",'Unit Sales'!M939,"")</f>
        <v/>
      </c>
      <c r="J931" s="9" t="str">
        <f>IF('Unit Sales'!I939&lt;&gt;"",'Unit Sales'!I939,"")</f>
        <v/>
      </c>
      <c r="K931" s="295"/>
      <c r="L931" s="295"/>
      <c r="M931" s="293">
        <f t="shared" si="42"/>
        <v>0</v>
      </c>
      <c r="N931" s="293">
        <f>IFERROR(I931*'Monthly cashflow'!$C$29*1.23,)</f>
        <v>0</v>
      </c>
      <c r="O931" s="293">
        <f>IFERROR(I931*'Monthly cashflow'!$C$30*1.23,)</f>
        <v>0</v>
      </c>
      <c r="P931" s="293">
        <f t="shared" si="43"/>
        <v>0</v>
      </c>
      <c r="Q931" s="294" t="str">
        <f>'Unit Sales'!R939</f>
        <v/>
      </c>
      <c r="R931" s="294">
        <f>'Unit Sales'!N939</f>
        <v>0</v>
      </c>
    </row>
    <row r="932" spans="1:18" x14ac:dyDescent="0.3">
      <c r="A932" s="336" t="s">
        <v>1731</v>
      </c>
      <c r="B932" s="9">
        <f t="shared" si="44"/>
        <v>0</v>
      </c>
      <c r="C932" s="337" t="str">
        <f>IF('Unit Sales'!B940&lt;&gt;"",'Unit Sales'!B940,A932)</f>
        <v>931</v>
      </c>
      <c r="D932" s="9" t="str">
        <f>IF('Unit Sales'!D940&lt;&gt;"",'Unit Sales'!D940,"")</f>
        <v/>
      </c>
      <c r="E932" s="9" t="str">
        <f>IF('Unit Sales'!J940&lt;&gt;"",'Unit Sales'!J940,"")</f>
        <v/>
      </c>
      <c r="F932" s="9" t="str">
        <f>IF('Unit Sales'!G940&lt;&gt;"",'Unit Sales'!G940,"")</f>
        <v/>
      </c>
      <c r="G932" s="9" t="str">
        <f>IF('Unit Sales'!H940&lt;&gt;"",'Unit Sales'!H940,"")</f>
        <v/>
      </c>
      <c r="H932" s="9" t="str">
        <f>IF('Unit Sales'!C940&lt;&gt;"",'Unit Sales'!C940,"")</f>
        <v/>
      </c>
      <c r="I932" s="293" t="str">
        <f>IF('Unit Sales'!M940&lt;&gt;"",'Unit Sales'!M940,"")</f>
        <v/>
      </c>
      <c r="J932" s="9" t="str">
        <f>IF('Unit Sales'!I940&lt;&gt;"",'Unit Sales'!I940,"")</f>
        <v/>
      </c>
      <c r="K932" s="295"/>
      <c r="L932" s="295"/>
      <c r="M932" s="293">
        <f t="shared" si="42"/>
        <v>0</v>
      </c>
      <c r="N932" s="293">
        <f>IFERROR(I932*'Monthly cashflow'!$C$29*1.23,)</f>
        <v>0</v>
      </c>
      <c r="O932" s="293">
        <f>IFERROR(I932*'Monthly cashflow'!$C$30*1.23,)</f>
        <v>0</v>
      </c>
      <c r="P932" s="293">
        <f t="shared" si="43"/>
        <v>0</v>
      </c>
      <c r="Q932" s="294" t="str">
        <f>'Unit Sales'!R940</f>
        <v/>
      </c>
      <c r="R932" s="294">
        <f>'Unit Sales'!N940</f>
        <v>0</v>
      </c>
    </row>
    <row r="933" spans="1:18" x14ac:dyDescent="0.3">
      <c r="A933" s="336" t="s">
        <v>1732</v>
      </c>
      <c r="B933" s="9">
        <f t="shared" si="44"/>
        <v>0</v>
      </c>
      <c r="C933" s="337" t="str">
        <f>IF('Unit Sales'!B941&lt;&gt;"",'Unit Sales'!B941,A933)</f>
        <v>932</v>
      </c>
      <c r="D933" s="9" t="str">
        <f>IF('Unit Sales'!D941&lt;&gt;"",'Unit Sales'!D941,"")</f>
        <v/>
      </c>
      <c r="E933" s="9" t="str">
        <f>IF('Unit Sales'!J941&lt;&gt;"",'Unit Sales'!J941,"")</f>
        <v/>
      </c>
      <c r="F933" s="9" t="str">
        <f>IF('Unit Sales'!G941&lt;&gt;"",'Unit Sales'!G941,"")</f>
        <v/>
      </c>
      <c r="G933" s="9" t="str">
        <f>IF('Unit Sales'!H941&lt;&gt;"",'Unit Sales'!H941,"")</f>
        <v/>
      </c>
      <c r="H933" s="9" t="str">
        <f>IF('Unit Sales'!C941&lt;&gt;"",'Unit Sales'!C941,"")</f>
        <v/>
      </c>
      <c r="I933" s="293" t="str">
        <f>IF('Unit Sales'!M941&lt;&gt;"",'Unit Sales'!M941,"")</f>
        <v/>
      </c>
      <c r="J933" s="9" t="str">
        <f>IF('Unit Sales'!I941&lt;&gt;"",'Unit Sales'!I941,"")</f>
        <v/>
      </c>
      <c r="K933" s="295"/>
      <c r="L933" s="295"/>
      <c r="M933" s="293">
        <f t="shared" si="42"/>
        <v>0</v>
      </c>
      <c r="N933" s="293">
        <f>IFERROR(I933*'Monthly cashflow'!$C$29*1.23,)</f>
        <v>0</v>
      </c>
      <c r="O933" s="293">
        <f>IFERROR(I933*'Monthly cashflow'!$C$30*1.23,)</f>
        <v>0</v>
      </c>
      <c r="P933" s="293">
        <f t="shared" si="43"/>
        <v>0</v>
      </c>
      <c r="Q933" s="294" t="str">
        <f>'Unit Sales'!R941</f>
        <v/>
      </c>
      <c r="R933" s="294">
        <f>'Unit Sales'!N941</f>
        <v>0</v>
      </c>
    </row>
    <row r="934" spans="1:18" x14ac:dyDescent="0.3">
      <c r="A934" s="336" t="s">
        <v>1733</v>
      </c>
      <c r="B934" s="9">
        <f t="shared" si="44"/>
        <v>0</v>
      </c>
      <c r="C934" s="337" t="str">
        <f>IF('Unit Sales'!B942&lt;&gt;"",'Unit Sales'!B942,A934)</f>
        <v>933</v>
      </c>
      <c r="D934" s="9" t="str">
        <f>IF('Unit Sales'!D942&lt;&gt;"",'Unit Sales'!D942,"")</f>
        <v/>
      </c>
      <c r="E934" s="9" t="str">
        <f>IF('Unit Sales'!J942&lt;&gt;"",'Unit Sales'!J942,"")</f>
        <v/>
      </c>
      <c r="F934" s="9" t="str">
        <f>IF('Unit Sales'!G942&lt;&gt;"",'Unit Sales'!G942,"")</f>
        <v/>
      </c>
      <c r="G934" s="9" t="str">
        <f>IF('Unit Sales'!H942&lt;&gt;"",'Unit Sales'!H942,"")</f>
        <v/>
      </c>
      <c r="H934" s="9" t="str">
        <f>IF('Unit Sales'!C942&lt;&gt;"",'Unit Sales'!C942,"")</f>
        <v/>
      </c>
      <c r="I934" s="293" t="str">
        <f>IF('Unit Sales'!M942&lt;&gt;"",'Unit Sales'!M942,"")</f>
        <v/>
      </c>
      <c r="J934" s="9" t="str">
        <f>IF('Unit Sales'!I942&lt;&gt;"",'Unit Sales'!I942,"")</f>
        <v/>
      </c>
      <c r="K934" s="295"/>
      <c r="L934" s="295"/>
      <c r="M934" s="293">
        <f t="shared" si="42"/>
        <v>0</v>
      </c>
      <c r="N934" s="293">
        <f>IFERROR(I934*'Monthly cashflow'!$C$29*1.23,)</f>
        <v>0</v>
      </c>
      <c r="O934" s="293">
        <f>IFERROR(I934*'Monthly cashflow'!$C$30*1.23,)</f>
        <v>0</v>
      </c>
      <c r="P934" s="293">
        <f t="shared" si="43"/>
        <v>0</v>
      </c>
      <c r="Q934" s="294" t="str">
        <f>'Unit Sales'!R942</f>
        <v/>
      </c>
      <c r="R934" s="294">
        <f>'Unit Sales'!N942</f>
        <v>0</v>
      </c>
    </row>
    <row r="935" spans="1:18" x14ac:dyDescent="0.3">
      <c r="A935" s="336" t="s">
        <v>1734</v>
      </c>
      <c r="B935" s="9">
        <f t="shared" si="44"/>
        <v>0</v>
      </c>
      <c r="C935" s="337" t="str">
        <f>IF('Unit Sales'!B943&lt;&gt;"",'Unit Sales'!B943,A935)</f>
        <v>934</v>
      </c>
      <c r="D935" s="9" t="str">
        <f>IF('Unit Sales'!D943&lt;&gt;"",'Unit Sales'!D943,"")</f>
        <v/>
      </c>
      <c r="E935" s="9" t="str">
        <f>IF('Unit Sales'!J943&lt;&gt;"",'Unit Sales'!J943,"")</f>
        <v/>
      </c>
      <c r="F935" s="9" t="str">
        <f>IF('Unit Sales'!G943&lt;&gt;"",'Unit Sales'!G943,"")</f>
        <v/>
      </c>
      <c r="G935" s="9" t="str">
        <f>IF('Unit Sales'!H943&lt;&gt;"",'Unit Sales'!H943,"")</f>
        <v/>
      </c>
      <c r="H935" s="9" t="str">
        <f>IF('Unit Sales'!C943&lt;&gt;"",'Unit Sales'!C943,"")</f>
        <v/>
      </c>
      <c r="I935" s="293" t="str">
        <f>IF('Unit Sales'!M943&lt;&gt;"",'Unit Sales'!M943,"")</f>
        <v/>
      </c>
      <c r="J935" s="9" t="str">
        <f>IF('Unit Sales'!I943&lt;&gt;"",'Unit Sales'!I943,"")</f>
        <v/>
      </c>
      <c r="K935" s="295"/>
      <c r="L935" s="295"/>
      <c r="M935" s="293">
        <f t="shared" si="42"/>
        <v>0</v>
      </c>
      <c r="N935" s="293">
        <f>IFERROR(I935*'Monthly cashflow'!$C$29*1.23,)</f>
        <v>0</v>
      </c>
      <c r="O935" s="293">
        <f>IFERROR(I935*'Monthly cashflow'!$C$30*1.23,)</f>
        <v>0</v>
      </c>
      <c r="P935" s="293">
        <f t="shared" si="43"/>
        <v>0</v>
      </c>
      <c r="Q935" s="294" t="str">
        <f>'Unit Sales'!R943</f>
        <v/>
      </c>
      <c r="R935" s="294">
        <f>'Unit Sales'!N943</f>
        <v>0</v>
      </c>
    </row>
    <row r="936" spans="1:18" x14ac:dyDescent="0.3">
      <c r="A936" s="336" t="s">
        <v>1735</v>
      </c>
      <c r="B936" s="9">
        <f t="shared" si="44"/>
        <v>0</v>
      </c>
      <c r="C936" s="337" t="str">
        <f>IF('Unit Sales'!B944&lt;&gt;"",'Unit Sales'!B944,A936)</f>
        <v>935</v>
      </c>
      <c r="D936" s="9" t="str">
        <f>IF('Unit Sales'!D944&lt;&gt;"",'Unit Sales'!D944,"")</f>
        <v/>
      </c>
      <c r="E936" s="9" t="str">
        <f>IF('Unit Sales'!J944&lt;&gt;"",'Unit Sales'!J944,"")</f>
        <v/>
      </c>
      <c r="F936" s="9" t="str">
        <f>IF('Unit Sales'!G944&lt;&gt;"",'Unit Sales'!G944,"")</f>
        <v/>
      </c>
      <c r="G936" s="9" t="str">
        <f>IF('Unit Sales'!H944&lt;&gt;"",'Unit Sales'!H944,"")</f>
        <v/>
      </c>
      <c r="H936" s="9" t="str">
        <f>IF('Unit Sales'!C944&lt;&gt;"",'Unit Sales'!C944,"")</f>
        <v/>
      </c>
      <c r="I936" s="293" t="str">
        <f>IF('Unit Sales'!M944&lt;&gt;"",'Unit Sales'!M944,"")</f>
        <v/>
      </c>
      <c r="J936" s="9" t="str">
        <f>IF('Unit Sales'!I944&lt;&gt;"",'Unit Sales'!I944,"")</f>
        <v/>
      </c>
      <c r="K936" s="295"/>
      <c r="L936" s="295"/>
      <c r="M936" s="293">
        <f t="shared" si="42"/>
        <v>0</v>
      </c>
      <c r="N936" s="293">
        <f>IFERROR(I936*'Monthly cashflow'!$C$29*1.23,)</f>
        <v>0</v>
      </c>
      <c r="O936" s="293">
        <f>IFERROR(I936*'Monthly cashflow'!$C$30*1.23,)</f>
        <v>0</v>
      </c>
      <c r="P936" s="293">
        <f t="shared" si="43"/>
        <v>0</v>
      </c>
      <c r="Q936" s="294" t="str">
        <f>'Unit Sales'!R944</f>
        <v/>
      </c>
      <c r="R936" s="294">
        <f>'Unit Sales'!N944</f>
        <v>0</v>
      </c>
    </row>
    <row r="937" spans="1:18" x14ac:dyDescent="0.3">
      <c r="A937" s="336" t="s">
        <v>1736</v>
      </c>
      <c r="B937" s="9">
        <f t="shared" si="44"/>
        <v>0</v>
      </c>
      <c r="C937" s="337" t="str">
        <f>IF('Unit Sales'!B945&lt;&gt;"",'Unit Sales'!B945,A937)</f>
        <v>936</v>
      </c>
      <c r="D937" s="9" t="str">
        <f>IF('Unit Sales'!D945&lt;&gt;"",'Unit Sales'!D945,"")</f>
        <v/>
      </c>
      <c r="E937" s="9" t="str">
        <f>IF('Unit Sales'!J945&lt;&gt;"",'Unit Sales'!J945,"")</f>
        <v/>
      </c>
      <c r="F937" s="9" t="str">
        <f>IF('Unit Sales'!G945&lt;&gt;"",'Unit Sales'!G945,"")</f>
        <v/>
      </c>
      <c r="G937" s="9" t="str">
        <f>IF('Unit Sales'!H945&lt;&gt;"",'Unit Sales'!H945,"")</f>
        <v/>
      </c>
      <c r="H937" s="9" t="str">
        <f>IF('Unit Sales'!C945&lt;&gt;"",'Unit Sales'!C945,"")</f>
        <v/>
      </c>
      <c r="I937" s="293" t="str">
        <f>IF('Unit Sales'!M945&lt;&gt;"",'Unit Sales'!M945,"")</f>
        <v/>
      </c>
      <c r="J937" s="9" t="str">
        <f>IF('Unit Sales'!I945&lt;&gt;"",'Unit Sales'!I945,"")</f>
        <v/>
      </c>
      <c r="K937" s="295"/>
      <c r="L937" s="295"/>
      <c r="M937" s="293">
        <f t="shared" si="42"/>
        <v>0</v>
      </c>
      <c r="N937" s="293">
        <f>IFERROR(I937*'Monthly cashflow'!$C$29*1.23,)</f>
        <v>0</v>
      </c>
      <c r="O937" s="293">
        <f>IFERROR(I937*'Monthly cashflow'!$C$30*1.23,)</f>
        <v>0</v>
      </c>
      <c r="P937" s="293">
        <f t="shared" si="43"/>
        <v>0</v>
      </c>
      <c r="Q937" s="294" t="str">
        <f>'Unit Sales'!R945</f>
        <v/>
      </c>
      <c r="R937" s="294">
        <f>'Unit Sales'!N945</f>
        <v>0</v>
      </c>
    </row>
    <row r="938" spans="1:18" x14ac:dyDescent="0.3">
      <c r="A938" s="336" t="s">
        <v>1737</v>
      </c>
      <c r="B938" s="9">
        <f t="shared" si="44"/>
        <v>0</v>
      </c>
      <c r="C938" s="337" t="str">
        <f>IF('Unit Sales'!B946&lt;&gt;"",'Unit Sales'!B946,A938)</f>
        <v>937</v>
      </c>
      <c r="D938" s="9" t="str">
        <f>IF('Unit Sales'!D946&lt;&gt;"",'Unit Sales'!D946,"")</f>
        <v/>
      </c>
      <c r="E938" s="9" t="str">
        <f>IF('Unit Sales'!J946&lt;&gt;"",'Unit Sales'!J946,"")</f>
        <v/>
      </c>
      <c r="F938" s="9" t="str">
        <f>IF('Unit Sales'!G946&lt;&gt;"",'Unit Sales'!G946,"")</f>
        <v/>
      </c>
      <c r="G938" s="9" t="str">
        <f>IF('Unit Sales'!H946&lt;&gt;"",'Unit Sales'!H946,"")</f>
        <v/>
      </c>
      <c r="H938" s="9" t="str">
        <f>IF('Unit Sales'!C946&lt;&gt;"",'Unit Sales'!C946,"")</f>
        <v/>
      </c>
      <c r="I938" s="293" t="str">
        <f>IF('Unit Sales'!M946&lt;&gt;"",'Unit Sales'!M946,"")</f>
        <v/>
      </c>
      <c r="J938" s="9" t="str">
        <f>IF('Unit Sales'!I946&lt;&gt;"",'Unit Sales'!I946,"")</f>
        <v/>
      </c>
      <c r="K938" s="295"/>
      <c r="L938" s="295"/>
      <c r="M938" s="293">
        <f t="shared" si="42"/>
        <v>0</v>
      </c>
      <c r="N938" s="293">
        <f>IFERROR(I938*'Monthly cashflow'!$C$29*1.23,)</f>
        <v>0</v>
      </c>
      <c r="O938" s="293">
        <f>IFERROR(I938*'Monthly cashflow'!$C$30*1.23,)</f>
        <v>0</v>
      </c>
      <c r="P938" s="293">
        <f t="shared" si="43"/>
        <v>0</v>
      </c>
      <c r="Q938" s="294" t="str">
        <f>'Unit Sales'!R946</f>
        <v/>
      </c>
      <c r="R938" s="294">
        <f>'Unit Sales'!N946</f>
        <v>0</v>
      </c>
    </row>
    <row r="939" spans="1:18" x14ac:dyDescent="0.3">
      <c r="A939" s="336" t="s">
        <v>1738</v>
      </c>
      <c r="B939" s="9">
        <f t="shared" si="44"/>
        <v>0</v>
      </c>
      <c r="C939" s="337" t="str">
        <f>IF('Unit Sales'!B947&lt;&gt;"",'Unit Sales'!B947,A939)</f>
        <v>938</v>
      </c>
      <c r="D939" s="9" t="str">
        <f>IF('Unit Sales'!D947&lt;&gt;"",'Unit Sales'!D947,"")</f>
        <v/>
      </c>
      <c r="E939" s="9" t="str">
        <f>IF('Unit Sales'!J947&lt;&gt;"",'Unit Sales'!J947,"")</f>
        <v/>
      </c>
      <c r="F939" s="9" t="str">
        <f>IF('Unit Sales'!G947&lt;&gt;"",'Unit Sales'!G947,"")</f>
        <v/>
      </c>
      <c r="G939" s="9" t="str">
        <f>IF('Unit Sales'!H947&lt;&gt;"",'Unit Sales'!H947,"")</f>
        <v/>
      </c>
      <c r="H939" s="9" t="str">
        <f>IF('Unit Sales'!C947&lt;&gt;"",'Unit Sales'!C947,"")</f>
        <v/>
      </c>
      <c r="I939" s="293" t="str">
        <f>IF('Unit Sales'!M947&lt;&gt;"",'Unit Sales'!M947,"")</f>
        <v/>
      </c>
      <c r="J939" s="9" t="str">
        <f>IF('Unit Sales'!I947&lt;&gt;"",'Unit Sales'!I947,"")</f>
        <v/>
      </c>
      <c r="K939" s="295"/>
      <c r="L939" s="295"/>
      <c r="M939" s="293">
        <f t="shared" si="42"/>
        <v>0</v>
      </c>
      <c r="N939" s="293">
        <f>IFERROR(I939*'Monthly cashflow'!$C$29*1.23,)</f>
        <v>0</v>
      </c>
      <c r="O939" s="293">
        <f>IFERROR(I939*'Monthly cashflow'!$C$30*1.23,)</f>
        <v>0</v>
      </c>
      <c r="P939" s="293">
        <f t="shared" si="43"/>
        <v>0</v>
      </c>
      <c r="Q939" s="294" t="str">
        <f>'Unit Sales'!R947</f>
        <v/>
      </c>
      <c r="R939" s="294">
        <f>'Unit Sales'!N947</f>
        <v>0</v>
      </c>
    </row>
    <row r="940" spans="1:18" x14ac:dyDescent="0.3">
      <c r="A940" s="336" t="s">
        <v>1739</v>
      </c>
      <c r="B940" s="9">
        <f t="shared" si="44"/>
        <v>0</v>
      </c>
      <c r="C940" s="337" t="str">
        <f>IF('Unit Sales'!B948&lt;&gt;"",'Unit Sales'!B948,A940)</f>
        <v>939</v>
      </c>
      <c r="D940" s="9" t="str">
        <f>IF('Unit Sales'!D948&lt;&gt;"",'Unit Sales'!D948,"")</f>
        <v/>
      </c>
      <c r="E940" s="9" t="str">
        <f>IF('Unit Sales'!J948&lt;&gt;"",'Unit Sales'!J948,"")</f>
        <v/>
      </c>
      <c r="F940" s="9" t="str">
        <f>IF('Unit Sales'!G948&lt;&gt;"",'Unit Sales'!G948,"")</f>
        <v/>
      </c>
      <c r="G940" s="9" t="str">
        <f>IF('Unit Sales'!H948&lt;&gt;"",'Unit Sales'!H948,"")</f>
        <v/>
      </c>
      <c r="H940" s="9" t="str">
        <f>IF('Unit Sales'!C948&lt;&gt;"",'Unit Sales'!C948,"")</f>
        <v/>
      </c>
      <c r="I940" s="293" t="str">
        <f>IF('Unit Sales'!M948&lt;&gt;"",'Unit Sales'!M948,"")</f>
        <v/>
      </c>
      <c r="J940" s="9" t="str">
        <f>IF('Unit Sales'!I948&lt;&gt;"",'Unit Sales'!I948,"")</f>
        <v/>
      </c>
      <c r="K940" s="295"/>
      <c r="L940" s="295"/>
      <c r="M940" s="293">
        <f t="shared" si="42"/>
        <v>0</v>
      </c>
      <c r="N940" s="293">
        <f>IFERROR(I940*'Monthly cashflow'!$C$29*1.23,)</f>
        <v>0</v>
      </c>
      <c r="O940" s="293">
        <f>IFERROR(I940*'Monthly cashflow'!$C$30*1.23,)</f>
        <v>0</v>
      </c>
      <c r="P940" s="293">
        <f t="shared" si="43"/>
        <v>0</v>
      </c>
      <c r="Q940" s="294" t="str">
        <f>'Unit Sales'!R948</f>
        <v/>
      </c>
      <c r="R940" s="294">
        <f>'Unit Sales'!N948</f>
        <v>0</v>
      </c>
    </row>
    <row r="941" spans="1:18" x14ac:dyDescent="0.3">
      <c r="A941" s="336" t="s">
        <v>1740</v>
      </c>
      <c r="B941" s="9">
        <f t="shared" si="44"/>
        <v>0</v>
      </c>
      <c r="C941" s="337" t="str">
        <f>IF('Unit Sales'!B949&lt;&gt;"",'Unit Sales'!B949,A941)</f>
        <v>940</v>
      </c>
      <c r="D941" s="9" t="str">
        <f>IF('Unit Sales'!D949&lt;&gt;"",'Unit Sales'!D949,"")</f>
        <v/>
      </c>
      <c r="E941" s="9" t="str">
        <f>IF('Unit Sales'!J949&lt;&gt;"",'Unit Sales'!J949,"")</f>
        <v/>
      </c>
      <c r="F941" s="9" t="str">
        <f>IF('Unit Sales'!G949&lt;&gt;"",'Unit Sales'!G949,"")</f>
        <v/>
      </c>
      <c r="G941" s="9" t="str">
        <f>IF('Unit Sales'!H949&lt;&gt;"",'Unit Sales'!H949,"")</f>
        <v/>
      </c>
      <c r="H941" s="9" t="str">
        <f>IF('Unit Sales'!C949&lt;&gt;"",'Unit Sales'!C949,"")</f>
        <v/>
      </c>
      <c r="I941" s="293" t="str">
        <f>IF('Unit Sales'!M949&lt;&gt;"",'Unit Sales'!M949,"")</f>
        <v/>
      </c>
      <c r="J941" s="9" t="str">
        <f>IF('Unit Sales'!I949&lt;&gt;"",'Unit Sales'!I949,"")</f>
        <v/>
      </c>
      <c r="K941" s="295"/>
      <c r="L941" s="295"/>
      <c r="M941" s="293">
        <f t="shared" si="42"/>
        <v>0</v>
      </c>
      <c r="N941" s="293">
        <f>IFERROR(I941*'Monthly cashflow'!$C$29*1.23,)</f>
        <v>0</v>
      </c>
      <c r="O941" s="293">
        <f>IFERROR(I941*'Monthly cashflow'!$C$30*1.23,)</f>
        <v>0</v>
      </c>
      <c r="P941" s="293">
        <f t="shared" si="43"/>
        <v>0</v>
      </c>
      <c r="Q941" s="294" t="str">
        <f>'Unit Sales'!R949</f>
        <v/>
      </c>
      <c r="R941" s="294">
        <f>'Unit Sales'!N949</f>
        <v>0</v>
      </c>
    </row>
    <row r="942" spans="1:18" x14ac:dyDescent="0.3">
      <c r="A942" s="336" t="s">
        <v>1741</v>
      </c>
      <c r="B942" s="9">
        <f t="shared" si="44"/>
        <v>0</v>
      </c>
      <c r="C942" s="337" t="str">
        <f>IF('Unit Sales'!B950&lt;&gt;"",'Unit Sales'!B950,A942)</f>
        <v>941</v>
      </c>
      <c r="D942" s="9" t="str">
        <f>IF('Unit Sales'!D950&lt;&gt;"",'Unit Sales'!D950,"")</f>
        <v/>
      </c>
      <c r="E942" s="9" t="str">
        <f>IF('Unit Sales'!J950&lt;&gt;"",'Unit Sales'!J950,"")</f>
        <v/>
      </c>
      <c r="F942" s="9" t="str">
        <f>IF('Unit Sales'!G950&lt;&gt;"",'Unit Sales'!G950,"")</f>
        <v/>
      </c>
      <c r="G942" s="9" t="str">
        <f>IF('Unit Sales'!H950&lt;&gt;"",'Unit Sales'!H950,"")</f>
        <v/>
      </c>
      <c r="H942" s="9" t="str">
        <f>IF('Unit Sales'!C950&lt;&gt;"",'Unit Sales'!C950,"")</f>
        <v/>
      </c>
      <c r="I942" s="293" t="str">
        <f>IF('Unit Sales'!M950&lt;&gt;"",'Unit Sales'!M950,"")</f>
        <v/>
      </c>
      <c r="J942" s="9" t="str">
        <f>IF('Unit Sales'!I950&lt;&gt;"",'Unit Sales'!I950,"")</f>
        <v/>
      </c>
      <c r="K942" s="295"/>
      <c r="L942" s="295"/>
      <c r="M942" s="293">
        <f t="shared" ref="M942:M1001" si="45">IFERROR(IF(D942="Apartment",(I942/1.09)*0.09,(I942/1.135)*0.135),0)</f>
        <v>0</v>
      </c>
      <c r="N942" s="293">
        <f>IFERROR(I942*'Monthly cashflow'!$C$29*1.23,)</f>
        <v>0</v>
      </c>
      <c r="O942" s="293">
        <f>IFERROR(I942*'Monthly cashflow'!$C$30*1.23,)</f>
        <v>0</v>
      </c>
      <c r="P942" s="293">
        <f t="shared" ref="P942:P1001" si="46">IFERROR(I942-M942-N942-O942,)</f>
        <v>0</v>
      </c>
      <c r="Q942" s="294" t="str">
        <f>'Unit Sales'!R950</f>
        <v/>
      </c>
      <c r="R942" s="294">
        <f>'Unit Sales'!N950</f>
        <v>0</v>
      </c>
    </row>
    <row r="943" spans="1:18" x14ac:dyDescent="0.3">
      <c r="A943" s="336" t="s">
        <v>1742</v>
      </c>
      <c r="B943" s="9">
        <f t="shared" si="44"/>
        <v>0</v>
      </c>
      <c r="C943" s="337" t="str">
        <f>IF('Unit Sales'!B951&lt;&gt;"",'Unit Sales'!B951,A943)</f>
        <v>942</v>
      </c>
      <c r="D943" s="9" t="str">
        <f>IF('Unit Sales'!D951&lt;&gt;"",'Unit Sales'!D951,"")</f>
        <v/>
      </c>
      <c r="E943" s="9" t="str">
        <f>IF('Unit Sales'!J951&lt;&gt;"",'Unit Sales'!J951,"")</f>
        <v/>
      </c>
      <c r="F943" s="9" t="str">
        <f>IF('Unit Sales'!G951&lt;&gt;"",'Unit Sales'!G951,"")</f>
        <v/>
      </c>
      <c r="G943" s="9" t="str">
        <f>IF('Unit Sales'!H951&lt;&gt;"",'Unit Sales'!H951,"")</f>
        <v/>
      </c>
      <c r="H943" s="9" t="str">
        <f>IF('Unit Sales'!C951&lt;&gt;"",'Unit Sales'!C951,"")</f>
        <v/>
      </c>
      <c r="I943" s="293" t="str">
        <f>IF('Unit Sales'!M951&lt;&gt;"",'Unit Sales'!M951,"")</f>
        <v/>
      </c>
      <c r="J943" s="9" t="str">
        <f>IF('Unit Sales'!I951&lt;&gt;"",'Unit Sales'!I951,"")</f>
        <v/>
      </c>
      <c r="K943" s="295"/>
      <c r="L943" s="295"/>
      <c r="M943" s="293">
        <f t="shared" si="45"/>
        <v>0</v>
      </c>
      <c r="N943" s="293">
        <f>IFERROR(I943*'Monthly cashflow'!$C$29*1.23,)</f>
        <v>0</v>
      </c>
      <c r="O943" s="293">
        <f>IFERROR(I943*'Monthly cashflow'!$C$30*1.23,)</f>
        <v>0</v>
      </c>
      <c r="P943" s="293">
        <f t="shared" si="46"/>
        <v>0</v>
      </c>
      <c r="Q943" s="294" t="str">
        <f>'Unit Sales'!R951</f>
        <v/>
      </c>
      <c r="R943" s="294">
        <f>'Unit Sales'!N951</f>
        <v>0</v>
      </c>
    </row>
    <row r="944" spans="1:18" x14ac:dyDescent="0.3">
      <c r="A944" s="336" t="s">
        <v>1743</v>
      </c>
      <c r="B944" s="9">
        <f t="shared" si="44"/>
        <v>0</v>
      </c>
      <c r="C944" s="337" t="str">
        <f>IF('Unit Sales'!B952&lt;&gt;"",'Unit Sales'!B952,A944)</f>
        <v>943</v>
      </c>
      <c r="D944" s="9" t="str">
        <f>IF('Unit Sales'!D952&lt;&gt;"",'Unit Sales'!D952,"")</f>
        <v/>
      </c>
      <c r="E944" s="9" t="str">
        <f>IF('Unit Sales'!J952&lt;&gt;"",'Unit Sales'!J952,"")</f>
        <v/>
      </c>
      <c r="F944" s="9" t="str">
        <f>IF('Unit Sales'!G952&lt;&gt;"",'Unit Sales'!G952,"")</f>
        <v/>
      </c>
      <c r="G944" s="9" t="str">
        <f>IF('Unit Sales'!H952&lt;&gt;"",'Unit Sales'!H952,"")</f>
        <v/>
      </c>
      <c r="H944" s="9" t="str">
        <f>IF('Unit Sales'!C952&lt;&gt;"",'Unit Sales'!C952,"")</f>
        <v/>
      </c>
      <c r="I944" s="293" t="str">
        <f>IF('Unit Sales'!M952&lt;&gt;"",'Unit Sales'!M952,"")</f>
        <v/>
      </c>
      <c r="J944" s="9" t="str">
        <f>IF('Unit Sales'!I952&lt;&gt;"",'Unit Sales'!I952,"")</f>
        <v/>
      </c>
      <c r="K944" s="295"/>
      <c r="L944" s="295"/>
      <c r="M944" s="293">
        <f t="shared" si="45"/>
        <v>0</v>
      </c>
      <c r="N944" s="293">
        <f>IFERROR(I944*'Monthly cashflow'!$C$29*1.23,)</f>
        <v>0</v>
      </c>
      <c r="O944" s="293">
        <f>IFERROR(I944*'Monthly cashflow'!$C$30*1.23,)</f>
        <v>0</v>
      </c>
      <c r="P944" s="293">
        <f t="shared" si="46"/>
        <v>0</v>
      </c>
      <c r="Q944" s="294" t="str">
        <f>'Unit Sales'!R952</f>
        <v/>
      </c>
      <c r="R944" s="294">
        <f>'Unit Sales'!N952</f>
        <v>0</v>
      </c>
    </row>
    <row r="945" spans="1:18" x14ac:dyDescent="0.3">
      <c r="A945" s="336" t="s">
        <v>1744</v>
      </c>
      <c r="B945" s="9">
        <f t="shared" si="44"/>
        <v>0</v>
      </c>
      <c r="C945" s="337" t="str">
        <f>IF('Unit Sales'!B953&lt;&gt;"",'Unit Sales'!B953,A945)</f>
        <v>944</v>
      </c>
      <c r="D945" s="9" t="str">
        <f>IF('Unit Sales'!D953&lt;&gt;"",'Unit Sales'!D953,"")</f>
        <v/>
      </c>
      <c r="E945" s="9" t="str">
        <f>IF('Unit Sales'!J953&lt;&gt;"",'Unit Sales'!J953,"")</f>
        <v/>
      </c>
      <c r="F945" s="9" t="str">
        <f>IF('Unit Sales'!G953&lt;&gt;"",'Unit Sales'!G953,"")</f>
        <v/>
      </c>
      <c r="G945" s="9" t="str">
        <f>IF('Unit Sales'!H953&lt;&gt;"",'Unit Sales'!H953,"")</f>
        <v/>
      </c>
      <c r="H945" s="9" t="str">
        <f>IF('Unit Sales'!C953&lt;&gt;"",'Unit Sales'!C953,"")</f>
        <v/>
      </c>
      <c r="I945" s="293" t="str">
        <f>IF('Unit Sales'!M953&lt;&gt;"",'Unit Sales'!M953,"")</f>
        <v/>
      </c>
      <c r="J945" s="9" t="str">
        <f>IF('Unit Sales'!I953&lt;&gt;"",'Unit Sales'!I953,"")</f>
        <v/>
      </c>
      <c r="K945" s="295"/>
      <c r="L945" s="295"/>
      <c r="M945" s="293">
        <f t="shared" si="45"/>
        <v>0</v>
      </c>
      <c r="N945" s="293">
        <f>IFERROR(I945*'Monthly cashflow'!$C$29*1.23,)</f>
        <v>0</v>
      </c>
      <c r="O945" s="293">
        <f>IFERROR(I945*'Monthly cashflow'!$C$30*1.23,)</f>
        <v>0</v>
      </c>
      <c r="P945" s="293">
        <f t="shared" si="46"/>
        <v>0</v>
      </c>
      <c r="Q945" s="294" t="str">
        <f>'Unit Sales'!R953</f>
        <v/>
      </c>
      <c r="R945" s="294">
        <f>'Unit Sales'!N953</f>
        <v>0</v>
      </c>
    </row>
    <row r="946" spans="1:18" x14ac:dyDescent="0.3">
      <c r="A946" s="336" t="s">
        <v>1745</v>
      </c>
      <c r="B946" s="9">
        <f t="shared" si="44"/>
        <v>0</v>
      </c>
      <c r="C946" s="337" t="str">
        <f>IF('Unit Sales'!B954&lt;&gt;"",'Unit Sales'!B954,A946)</f>
        <v>945</v>
      </c>
      <c r="D946" s="9" t="str">
        <f>IF('Unit Sales'!D954&lt;&gt;"",'Unit Sales'!D954,"")</f>
        <v/>
      </c>
      <c r="E946" s="9" t="str">
        <f>IF('Unit Sales'!J954&lt;&gt;"",'Unit Sales'!J954,"")</f>
        <v/>
      </c>
      <c r="F946" s="9" t="str">
        <f>IF('Unit Sales'!G954&lt;&gt;"",'Unit Sales'!G954,"")</f>
        <v/>
      </c>
      <c r="G946" s="9" t="str">
        <f>IF('Unit Sales'!H954&lt;&gt;"",'Unit Sales'!H954,"")</f>
        <v/>
      </c>
      <c r="H946" s="9" t="str">
        <f>IF('Unit Sales'!C954&lt;&gt;"",'Unit Sales'!C954,"")</f>
        <v/>
      </c>
      <c r="I946" s="293" t="str">
        <f>IF('Unit Sales'!M954&lt;&gt;"",'Unit Sales'!M954,"")</f>
        <v/>
      </c>
      <c r="J946" s="9" t="str">
        <f>IF('Unit Sales'!I954&lt;&gt;"",'Unit Sales'!I954,"")</f>
        <v/>
      </c>
      <c r="K946" s="295"/>
      <c r="L946" s="295"/>
      <c r="M946" s="293">
        <f t="shared" si="45"/>
        <v>0</v>
      </c>
      <c r="N946" s="293">
        <f>IFERROR(I946*'Monthly cashflow'!$C$29*1.23,)</f>
        <v>0</v>
      </c>
      <c r="O946" s="293">
        <f>IFERROR(I946*'Monthly cashflow'!$C$30*1.23,)</f>
        <v>0</v>
      </c>
      <c r="P946" s="293">
        <f t="shared" si="46"/>
        <v>0</v>
      </c>
      <c r="Q946" s="294" t="str">
        <f>'Unit Sales'!R954</f>
        <v/>
      </c>
      <c r="R946" s="294">
        <f>'Unit Sales'!N954</f>
        <v>0</v>
      </c>
    </row>
    <row r="947" spans="1:18" x14ac:dyDescent="0.3">
      <c r="A947" s="336" t="s">
        <v>1746</v>
      </c>
      <c r="B947" s="9">
        <f t="shared" si="44"/>
        <v>0</v>
      </c>
      <c r="C947" s="337" t="str">
        <f>IF('Unit Sales'!B955&lt;&gt;"",'Unit Sales'!B955,A947)</f>
        <v>946</v>
      </c>
      <c r="D947" s="9" t="str">
        <f>IF('Unit Sales'!D955&lt;&gt;"",'Unit Sales'!D955,"")</f>
        <v/>
      </c>
      <c r="E947" s="9" t="str">
        <f>IF('Unit Sales'!J955&lt;&gt;"",'Unit Sales'!J955,"")</f>
        <v/>
      </c>
      <c r="F947" s="9" t="str">
        <f>IF('Unit Sales'!G955&lt;&gt;"",'Unit Sales'!G955,"")</f>
        <v/>
      </c>
      <c r="G947" s="9" t="str">
        <f>IF('Unit Sales'!H955&lt;&gt;"",'Unit Sales'!H955,"")</f>
        <v/>
      </c>
      <c r="H947" s="9" t="str">
        <f>IF('Unit Sales'!C955&lt;&gt;"",'Unit Sales'!C955,"")</f>
        <v/>
      </c>
      <c r="I947" s="293" t="str">
        <f>IF('Unit Sales'!M955&lt;&gt;"",'Unit Sales'!M955,"")</f>
        <v/>
      </c>
      <c r="J947" s="9" t="str">
        <f>IF('Unit Sales'!I955&lt;&gt;"",'Unit Sales'!I955,"")</f>
        <v/>
      </c>
      <c r="K947" s="295"/>
      <c r="L947" s="295"/>
      <c r="M947" s="293">
        <f t="shared" si="45"/>
        <v>0</v>
      </c>
      <c r="N947" s="293">
        <f>IFERROR(I947*'Monthly cashflow'!$C$29*1.23,)</f>
        <v>0</v>
      </c>
      <c r="O947" s="293">
        <f>IFERROR(I947*'Monthly cashflow'!$C$30*1.23,)</f>
        <v>0</v>
      </c>
      <c r="P947" s="293">
        <f t="shared" si="46"/>
        <v>0</v>
      </c>
      <c r="Q947" s="294" t="str">
        <f>'Unit Sales'!R955</f>
        <v/>
      </c>
      <c r="R947" s="294">
        <f>'Unit Sales'!N955</f>
        <v>0</v>
      </c>
    </row>
    <row r="948" spans="1:18" x14ac:dyDescent="0.3">
      <c r="A948" s="336" t="s">
        <v>1747</v>
      </c>
      <c r="B948" s="9">
        <f t="shared" si="44"/>
        <v>0</v>
      </c>
      <c r="C948" s="337" t="str">
        <f>IF('Unit Sales'!B956&lt;&gt;"",'Unit Sales'!B956,A948)</f>
        <v>947</v>
      </c>
      <c r="D948" s="9" t="str">
        <f>IF('Unit Sales'!D956&lt;&gt;"",'Unit Sales'!D956,"")</f>
        <v/>
      </c>
      <c r="E948" s="9" t="str">
        <f>IF('Unit Sales'!J956&lt;&gt;"",'Unit Sales'!J956,"")</f>
        <v/>
      </c>
      <c r="F948" s="9" t="str">
        <f>IF('Unit Sales'!G956&lt;&gt;"",'Unit Sales'!G956,"")</f>
        <v/>
      </c>
      <c r="G948" s="9" t="str">
        <f>IF('Unit Sales'!H956&lt;&gt;"",'Unit Sales'!H956,"")</f>
        <v/>
      </c>
      <c r="H948" s="9" t="str">
        <f>IF('Unit Sales'!C956&lt;&gt;"",'Unit Sales'!C956,"")</f>
        <v/>
      </c>
      <c r="I948" s="293" t="str">
        <f>IF('Unit Sales'!M956&lt;&gt;"",'Unit Sales'!M956,"")</f>
        <v/>
      </c>
      <c r="J948" s="9" t="str">
        <f>IF('Unit Sales'!I956&lt;&gt;"",'Unit Sales'!I956,"")</f>
        <v/>
      </c>
      <c r="K948" s="295"/>
      <c r="L948" s="295"/>
      <c r="M948" s="293">
        <f t="shared" si="45"/>
        <v>0</v>
      </c>
      <c r="N948" s="293">
        <f>IFERROR(I948*'Monthly cashflow'!$C$29*1.23,)</f>
        <v>0</v>
      </c>
      <c r="O948" s="293">
        <f>IFERROR(I948*'Monthly cashflow'!$C$30*1.23,)</f>
        <v>0</v>
      </c>
      <c r="P948" s="293">
        <f t="shared" si="46"/>
        <v>0</v>
      </c>
      <c r="Q948" s="294" t="str">
        <f>'Unit Sales'!R956</f>
        <v/>
      </c>
      <c r="R948" s="294">
        <f>'Unit Sales'!N956</f>
        <v>0</v>
      </c>
    </row>
    <row r="949" spans="1:18" x14ac:dyDescent="0.3">
      <c r="A949" s="336" t="s">
        <v>1748</v>
      </c>
      <c r="B949" s="9">
        <f t="shared" si="44"/>
        <v>0</v>
      </c>
      <c r="C949" s="337" t="str">
        <f>IF('Unit Sales'!B957&lt;&gt;"",'Unit Sales'!B957,A949)</f>
        <v>948</v>
      </c>
      <c r="D949" s="9" t="str">
        <f>IF('Unit Sales'!D957&lt;&gt;"",'Unit Sales'!D957,"")</f>
        <v/>
      </c>
      <c r="E949" s="9" t="str">
        <f>IF('Unit Sales'!J957&lt;&gt;"",'Unit Sales'!J957,"")</f>
        <v/>
      </c>
      <c r="F949" s="9" t="str">
        <f>IF('Unit Sales'!G957&lt;&gt;"",'Unit Sales'!G957,"")</f>
        <v/>
      </c>
      <c r="G949" s="9" t="str">
        <f>IF('Unit Sales'!H957&lt;&gt;"",'Unit Sales'!H957,"")</f>
        <v/>
      </c>
      <c r="H949" s="9" t="str">
        <f>IF('Unit Sales'!C957&lt;&gt;"",'Unit Sales'!C957,"")</f>
        <v/>
      </c>
      <c r="I949" s="293" t="str">
        <f>IF('Unit Sales'!M957&lt;&gt;"",'Unit Sales'!M957,"")</f>
        <v/>
      </c>
      <c r="J949" s="9" t="str">
        <f>IF('Unit Sales'!I957&lt;&gt;"",'Unit Sales'!I957,"")</f>
        <v/>
      </c>
      <c r="K949" s="295"/>
      <c r="L949" s="295"/>
      <c r="M949" s="293">
        <f t="shared" si="45"/>
        <v>0</v>
      </c>
      <c r="N949" s="293">
        <f>IFERROR(I949*'Monthly cashflow'!$C$29*1.23,)</f>
        <v>0</v>
      </c>
      <c r="O949" s="293">
        <f>IFERROR(I949*'Monthly cashflow'!$C$30*1.23,)</f>
        <v>0</v>
      </c>
      <c r="P949" s="293">
        <f t="shared" si="46"/>
        <v>0</v>
      </c>
      <c r="Q949" s="294" t="str">
        <f>'Unit Sales'!R957</f>
        <v/>
      </c>
      <c r="R949" s="294">
        <f>'Unit Sales'!N957</f>
        <v>0</v>
      </c>
    </row>
    <row r="950" spans="1:18" x14ac:dyDescent="0.3">
      <c r="A950" s="336" t="s">
        <v>1749</v>
      </c>
      <c r="B950" s="9">
        <f t="shared" si="44"/>
        <v>0</v>
      </c>
      <c r="C950" s="337" t="str">
        <f>IF('Unit Sales'!B958&lt;&gt;"",'Unit Sales'!B958,A950)</f>
        <v>949</v>
      </c>
      <c r="D950" s="9" t="str">
        <f>IF('Unit Sales'!D958&lt;&gt;"",'Unit Sales'!D958,"")</f>
        <v/>
      </c>
      <c r="E950" s="9" t="str">
        <f>IF('Unit Sales'!J958&lt;&gt;"",'Unit Sales'!J958,"")</f>
        <v/>
      </c>
      <c r="F950" s="9" t="str">
        <f>IF('Unit Sales'!G958&lt;&gt;"",'Unit Sales'!G958,"")</f>
        <v/>
      </c>
      <c r="G950" s="9" t="str">
        <f>IF('Unit Sales'!H958&lt;&gt;"",'Unit Sales'!H958,"")</f>
        <v/>
      </c>
      <c r="H950" s="9" t="str">
        <f>IF('Unit Sales'!C958&lt;&gt;"",'Unit Sales'!C958,"")</f>
        <v/>
      </c>
      <c r="I950" s="293" t="str">
        <f>IF('Unit Sales'!M958&lt;&gt;"",'Unit Sales'!M958,"")</f>
        <v/>
      </c>
      <c r="J950" s="9" t="str">
        <f>IF('Unit Sales'!I958&lt;&gt;"",'Unit Sales'!I958,"")</f>
        <v/>
      </c>
      <c r="K950" s="295"/>
      <c r="L950" s="295"/>
      <c r="M950" s="293">
        <f t="shared" si="45"/>
        <v>0</v>
      </c>
      <c r="N950" s="293">
        <f>IFERROR(I950*'Monthly cashflow'!$C$29*1.23,)</f>
        <v>0</v>
      </c>
      <c r="O950" s="293">
        <f>IFERROR(I950*'Monthly cashflow'!$C$30*1.23,)</f>
        <v>0</v>
      </c>
      <c r="P950" s="293">
        <f t="shared" si="46"/>
        <v>0</v>
      </c>
      <c r="Q950" s="294" t="str">
        <f>'Unit Sales'!R958</f>
        <v/>
      </c>
      <c r="R950" s="294">
        <f>'Unit Sales'!N958</f>
        <v>0</v>
      </c>
    </row>
    <row r="951" spans="1:18" x14ac:dyDescent="0.3">
      <c r="A951" s="336" t="s">
        <v>1750</v>
      </c>
      <c r="B951" s="9">
        <f t="shared" si="44"/>
        <v>0</v>
      </c>
      <c r="C951" s="337" t="str">
        <f>IF('Unit Sales'!B959&lt;&gt;"",'Unit Sales'!B959,A951)</f>
        <v>950</v>
      </c>
      <c r="D951" s="9" t="str">
        <f>IF('Unit Sales'!D959&lt;&gt;"",'Unit Sales'!D959,"")</f>
        <v/>
      </c>
      <c r="E951" s="9" t="str">
        <f>IF('Unit Sales'!J959&lt;&gt;"",'Unit Sales'!J959,"")</f>
        <v/>
      </c>
      <c r="F951" s="9" t="str">
        <f>IF('Unit Sales'!G959&lt;&gt;"",'Unit Sales'!G959,"")</f>
        <v/>
      </c>
      <c r="G951" s="9" t="str">
        <f>IF('Unit Sales'!H959&lt;&gt;"",'Unit Sales'!H959,"")</f>
        <v/>
      </c>
      <c r="H951" s="9" t="str">
        <f>IF('Unit Sales'!C959&lt;&gt;"",'Unit Sales'!C959,"")</f>
        <v/>
      </c>
      <c r="I951" s="293" t="str">
        <f>IF('Unit Sales'!M959&lt;&gt;"",'Unit Sales'!M959,"")</f>
        <v/>
      </c>
      <c r="J951" s="9" t="str">
        <f>IF('Unit Sales'!I959&lt;&gt;"",'Unit Sales'!I959,"")</f>
        <v/>
      </c>
      <c r="K951" s="295"/>
      <c r="L951" s="295"/>
      <c r="M951" s="293">
        <f t="shared" si="45"/>
        <v>0</v>
      </c>
      <c r="N951" s="293">
        <f>IFERROR(I951*'Monthly cashflow'!$C$29*1.23,)</f>
        <v>0</v>
      </c>
      <c r="O951" s="293">
        <f>IFERROR(I951*'Monthly cashflow'!$C$30*1.23,)</f>
        <v>0</v>
      </c>
      <c r="P951" s="293">
        <f t="shared" si="46"/>
        <v>0</v>
      </c>
      <c r="Q951" s="294" t="str">
        <f>'Unit Sales'!R959</f>
        <v/>
      </c>
      <c r="R951" s="294">
        <f>'Unit Sales'!N959</f>
        <v>0</v>
      </c>
    </row>
    <row r="952" spans="1:18" x14ac:dyDescent="0.3">
      <c r="A952" s="336" t="s">
        <v>1751</v>
      </c>
      <c r="B952" s="9">
        <f t="shared" si="44"/>
        <v>0</v>
      </c>
      <c r="C952" s="337" t="str">
        <f>IF('Unit Sales'!B960&lt;&gt;"",'Unit Sales'!B960,A952)</f>
        <v>951</v>
      </c>
      <c r="D952" s="9" t="str">
        <f>IF('Unit Sales'!D960&lt;&gt;"",'Unit Sales'!D960,"")</f>
        <v/>
      </c>
      <c r="E952" s="9" t="str">
        <f>IF('Unit Sales'!J960&lt;&gt;"",'Unit Sales'!J960,"")</f>
        <v/>
      </c>
      <c r="F952" s="9" t="str">
        <f>IF('Unit Sales'!G960&lt;&gt;"",'Unit Sales'!G960,"")</f>
        <v/>
      </c>
      <c r="G952" s="9" t="str">
        <f>IF('Unit Sales'!H960&lt;&gt;"",'Unit Sales'!H960,"")</f>
        <v/>
      </c>
      <c r="H952" s="9" t="str">
        <f>IF('Unit Sales'!C960&lt;&gt;"",'Unit Sales'!C960,"")</f>
        <v/>
      </c>
      <c r="I952" s="293" t="str">
        <f>IF('Unit Sales'!M960&lt;&gt;"",'Unit Sales'!M960,"")</f>
        <v/>
      </c>
      <c r="J952" s="9" t="str">
        <f>IF('Unit Sales'!I960&lt;&gt;"",'Unit Sales'!I960,"")</f>
        <v/>
      </c>
      <c r="K952" s="295"/>
      <c r="L952" s="295"/>
      <c r="M952" s="293">
        <f t="shared" si="45"/>
        <v>0</v>
      </c>
      <c r="N952" s="293">
        <f>IFERROR(I952*'Monthly cashflow'!$C$29*1.23,)</f>
        <v>0</v>
      </c>
      <c r="O952" s="293">
        <f>IFERROR(I952*'Monthly cashflow'!$C$30*1.23,)</f>
        <v>0</v>
      </c>
      <c r="P952" s="293">
        <f t="shared" si="46"/>
        <v>0</v>
      </c>
      <c r="Q952" s="294" t="str">
        <f>'Unit Sales'!R960</f>
        <v/>
      </c>
      <c r="R952" s="294">
        <f>'Unit Sales'!N960</f>
        <v>0</v>
      </c>
    </row>
    <row r="953" spans="1:18" x14ac:dyDescent="0.3">
      <c r="A953" s="336" t="s">
        <v>1752</v>
      </c>
      <c r="B953" s="9">
        <f t="shared" si="44"/>
        <v>0</v>
      </c>
      <c r="C953" s="337" t="str">
        <f>IF('Unit Sales'!B961&lt;&gt;"",'Unit Sales'!B961,A953)</f>
        <v>952</v>
      </c>
      <c r="D953" s="9" t="str">
        <f>IF('Unit Sales'!D961&lt;&gt;"",'Unit Sales'!D961,"")</f>
        <v/>
      </c>
      <c r="E953" s="9" t="str">
        <f>IF('Unit Sales'!J961&lt;&gt;"",'Unit Sales'!J961,"")</f>
        <v/>
      </c>
      <c r="F953" s="9" t="str">
        <f>IF('Unit Sales'!G961&lt;&gt;"",'Unit Sales'!G961,"")</f>
        <v/>
      </c>
      <c r="G953" s="9" t="str">
        <f>IF('Unit Sales'!H961&lt;&gt;"",'Unit Sales'!H961,"")</f>
        <v/>
      </c>
      <c r="H953" s="9" t="str">
        <f>IF('Unit Sales'!C961&lt;&gt;"",'Unit Sales'!C961,"")</f>
        <v/>
      </c>
      <c r="I953" s="293" t="str">
        <f>IF('Unit Sales'!M961&lt;&gt;"",'Unit Sales'!M961,"")</f>
        <v/>
      </c>
      <c r="J953" s="9" t="str">
        <f>IF('Unit Sales'!I961&lt;&gt;"",'Unit Sales'!I961,"")</f>
        <v/>
      </c>
      <c r="K953" s="295"/>
      <c r="L953" s="295"/>
      <c r="M953" s="293">
        <f t="shared" si="45"/>
        <v>0</v>
      </c>
      <c r="N953" s="293">
        <f>IFERROR(I953*'Monthly cashflow'!$C$29*1.23,)</f>
        <v>0</v>
      </c>
      <c r="O953" s="293">
        <f>IFERROR(I953*'Monthly cashflow'!$C$30*1.23,)</f>
        <v>0</v>
      </c>
      <c r="P953" s="293">
        <f t="shared" si="46"/>
        <v>0</v>
      </c>
      <c r="Q953" s="294" t="str">
        <f>'Unit Sales'!R961</f>
        <v/>
      </c>
      <c r="R953" s="294">
        <f>'Unit Sales'!N961</f>
        <v>0</v>
      </c>
    </row>
    <row r="954" spans="1:18" x14ac:dyDescent="0.3">
      <c r="A954" s="336" t="s">
        <v>1753</v>
      </c>
      <c r="B954" s="9">
        <f t="shared" si="44"/>
        <v>0</v>
      </c>
      <c r="C954" s="337" t="str">
        <f>IF('Unit Sales'!B962&lt;&gt;"",'Unit Sales'!B962,A954)</f>
        <v>953</v>
      </c>
      <c r="D954" s="9" t="str">
        <f>IF('Unit Sales'!D962&lt;&gt;"",'Unit Sales'!D962,"")</f>
        <v/>
      </c>
      <c r="E954" s="9" t="str">
        <f>IF('Unit Sales'!J962&lt;&gt;"",'Unit Sales'!J962,"")</f>
        <v/>
      </c>
      <c r="F954" s="9" t="str">
        <f>IF('Unit Sales'!G962&lt;&gt;"",'Unit Sales'!G962,"")</f>
        <v/>
      </c>
      <c r="G954" s="9" t="str">
        <f>IF('Unit Sales'!H962&lt;&gt;"",'Unit Sales'!H962,"")</f>
        <v/>
      </c>
      <c r="H954" s="9" t="str">
        <f>IF('Unit Sales'!C962&lt;&gt;"",'Unit Sales'!C962,"")</f>
        <v/>
      </c>
      <c r="I954" s="293" t="str">
        <f>IF('Unit Sales'!M962&lt;&gt;"",'Unit Sales'!M962,"")</f>
        <v/>
      </c>
      <c r="J954" s="9" t="str">
        <f>IF('Unit Sales'!I962&lt;&gt;"",'Unit Sales'!I962,"")</f>
        <v/>
      </c>
      <c r="K954" s="295"/>
      <c r="L954" s="295"/>
      <c r="M954" s="293">
        <f t="shared" si="45"/>
        <v>0</v>
      </c>
      <c r="N954" s="293">
        <f>IFERROR(I954*'Monthly cashflow'!$C$29*1.23,)</f>
        <v>0</v>
      </c>
      <c r="O954" s="293">
        <f>IFERROR(I954*'Monthly cashflow'!$C$30*1.23,)</f>
        <v>0</v>
      </c>
      <c r="P954" s="293">
        <f t="shared" si="46"/>
        <v>0</v>
      </c>
      <c r="Q954" s="294" t="str">
        <f>'Unit Sales'!R962</f>
        <v/>
      </c>
      <c r="R954" s="294">
        <f>'Unit Sales'!N962</f>
        <v>0</v>
      </c>
    </row>
    <row r="955" spans="1:18" x14ac:dyDescent="0.3">
      <c r="A955" s="336" t="s">
        <v>1754</v>
      </c>
      <c r="B955" s="9">
        <f t="shared" si="44"/>
        <v>0</v>
      </c>
      <c r="C955" s="337" t="str">
        <f>IF('Unit Sales'!B963&lt;&gt;"",'Unit Sales'!B963,A955)</f>
        <v>954</v>
      </c>
      <c r="D955" s="9" t="str">
        <f>IF('Unit Sales'!D963&lt;&gt;"",'Unit Sales'!D963,"")</f>
        <v/>
      </c>
      <c r="E955" s="9" t="str">
        <f>IF('Unit Sales'!J963&lt;&gt;"",'Unit Sales'!J963,"")</f>
        <v/>
      </c>
      <c r="F955" s="9" t="str">
        <f>IF('Unit Sales'!G963&lt;&gt;"",'Unit Sales'!G963,"")</f>
        <v/>
      </c>
      <c r="G955" s="9" t="str">
        <f>IF('Unit Sales'!H963&lt;&gt;"",'Unit Sales'!H963,"")</f>
        <v/>
      </c>
      <c r="H955" s="9" t="str">
        <f>IF('Unit Sales'!C963&lt;&gt;"",'Unit Sales'!C963,"")</f>
        <v/>
      </c>
      <c r="I955" s="293" t="str">
        <f>IF('Unit Sales'!M963&lt;&gt;"",'Unit Sales'!M963,"")</f>
        <v/>
      </c>
      <c r="J955" s="9" t="str">
        <f>IF('Unit Sales'!I963&lt;&gt;"",'Unit Sales'!I963,"")</f>
        <v/>
      </c>
      <c r="K955" s="295"/>
      <c r="L955" s="295"/>
      <c r="M955" s="293">
        <f t="shared" si="45"/>
        <v>0</v>
      </c>
      <c r="N955" s="293">
        <f>IFERROR(I955*'Monthly cashflow'!$C$29*1.23,)</f>
        <v>0</v>
      </c>
      <c r="O955" s="293">
        <f>IFERROR(I955*'Monthly cashflow'!$C$30*1.23,)</f>
        <v>0</v>
      </c>
      <c r="P955" s="293">
        <f t="shared" si="46"/>
        <v>0</v>
      </c>
      <c r="Q955" s="294" t="str">
        <f>'Unit Sales'!R963</f>
        <v/>
      </c>
      <c r="R955" s="294">
        <f>'Unit Sales'!N963</f>
        <v>0</v>
      </c>
    </row>
    <row r="956" spans="1:18" x14ac:dyDescent="0.3">
      <c r="A956" s="336" t="s">
        <v>1755</v>
      </c>
      <c r="B956" s="9">
        <f t="shared" si="44"/>
        <v>0</v>
      </c>
      <c r="C956" s="337" t="str">
        <f>IF('Unit Sales'!B964&lt;&gt;"",'Unit Sales'!B964,A956)</f>
        <v>955</v>
      </c>
      <c r="D956" s="9" t="str">
        <f>IF('Unit Sales'!D964&lt;&gt;"",'Unit Sales'!D964,"")</f>
        <v/>
      </c>
      <c r="E956" s="9" t="str">
        <f>IF('Unit Sales'!J964&lt;&gt;"",'Unit Sales'!J964,"")</f>
        <v/>
      </c>
      <c r="F956" s="9" t="str">
        <f>IF('Unit Sales'!G964&lt;&gt;"",'Unit Sales'!G964,"")</f>
        <v/>
      </c>
      <c r="G956" s="9" t="str">
        <f>IF('Unit Sales'!H964&lt;&gt;"",'Unit Sales'!H964,"")</f>
        <v/>
      </c>
      <c r="H956" s="9" t="str">
        <f>IF('Unit Sales'!C964&lt;&gt;"",'Unit Sales'!C964,"")</f>
        <v/>
      </c>
      <c r="I956" s="293" t="str">
        <f>IF('Unit Sales'!M964&lt;&gt;"",'Unit Sales'!M964,"")</f>
        <v/>
      </c>
      <c r="J956" s="9" t="str">
        <f>IF('Unit Sales'!I964&lt;&gt;"",'Unit Sales'!I964,"")</f>
        <v/>
      </c>
      <c r="K956" s="295"/>
      <c r="L956" s="295"/>
      <c r="M956" s="293">
        <f t="shared" si="45"/>
        <v>0</v>
      </c>
      <c r="N956" s="293">
        <f>IFERROR(I956*'Monthly cashflow'!$C$29*1.23,)</f>
        <v>0</v>
      </c>
      <c r="O956" s="293">
        <f>IFERROR(I956*'Monthly cashflow'!$C$30*1.23,)</f>
        <v>0</v>
      </c>
      <c r="P956" s="293">
        <f t="shared" si="46"/>
        <v>0</v>
      </c>
      <c r="Q956" s="294" t="str">
        <f>'Unit Sales'!R964</f>
        <v/>
      </c>
      <c r="R956" s="294">
        <f>'Unit Sales'!N964</f>
        <v>0</v>
      </c>
    </row>
    <row r="957" spans="1:18" x14ac:dyDescent="0.3">
      <c r="A957" s="336" t="s">
        <v>1756</v>
      </c>
      <c r="B957" s="9">
        <f t="shared" si="44"/>
        <v>0</v>
      </c>
      <c r="C957" s="337" t="str">
        <f>IF('Unit Sales'!B965&lt;&gt;"",'Unit Sales'!B965,A957)</f>
        <v>956</v>
      </c>
      <c r="D957" s="9" t="str">
        <f>IF('Unit Sales'!D965&lt;&gt;"",'Unit Sales'!D965,"")</f>
        <v/>
      </c>
      <c r="E957" s="9" t="str">
        <f>IF('Unit Sales'!J965&lt;&gt;"",'Unit Sales'!J965,"")</f>
        <v/>
      </c>
      <c r="F957" s="9" t="str">
        <f>IF('Unit Sales'!G965&lt;&gt;"",'Unit Sales'!G965,"")</f>
        <v/>
      </c>
      <c r="G957" s="9" t="str">
        <f>IF('Unit Sales'!H965&lt;&gt;"",'Unit Sales'!H965,"")</f>
        <v/>
      </c>
      <c r="H957" s="9" t="str">
        <f>IF('Unit Sales'!C965&lt;&gt;"",'Unit Sales'!C965,"")</f>
        <v/>
      </c>
      <c r="I957" s="293" t="str">
        <f>IF('Unit Sales'!M965&lt;&gt;"",'Unit Sales'!M965,"")</f>
        <v/>
      </c>
      <c r="J957" s="9" t="str">
        <f>IF('Unit Sales'!I965&lt;&gt;"",'Unit Sales'!I965,"")</f>
        <v/>
      </c>
      <c r="K957" s="295"/>
      <c r="L957" s="295"/>
      <c r="M957" s="293">
        <f t="shared" si="45"/>
        <v>0</v>
      </c>
      <c r="N957" s="293">
        <f>IFERROR(I957*'Monthly cashflow'!$C$29*1.23,)</f>
        <v>0</v>
      </c>
      <c r="O957" s="293">
        <f>IFERROR(I957*'Monthly cashflow'!$C$30*1.23,)</f>
        <v>0</v>
      </c>
      <c r="P957" s="293">
        <f t="shared" si="46"/>
        <v>0</v>
      </c>
      <c r="Q957" s="294" t="str">
        <f>'Unit Sales'!R965</f>
        <v/>
      </c>
      <c r="R957" s="294">
        <f>'Unit Sales'!N965</f>
        <v>0</v>
      </c>
    </row>
    <row r="958" spans="1:18" x14ac:dyDescent="0.3">
      <c r="A958" s="336" t="s">
        <v>1757</v>
      </c>
      <c r="B958" s="9">
        <f t="shared" si="44"/>
        <v>0</v>
      </c>
      <c r="C958" s="337" t="str">
        <f>IF('Unit Sales'!B966&lt;&gt;"",'Unit Sales'!B966,A958)</f>
        <v>957</v>
      </c>
      <c r="D958" s="9" t="str">
        <f>IF('Unit Sales'!D966&lt;&gt;"",'Unit Sales'!D966,"")</f>
        <v/>
      </c>
      <c r="E958" s="9" t="str">
        <f>IF('Unit Sales'!J966&lt;&gt;"",'Unit Sales'!J966,"")</f>
        <v/>
      </c>
      <c r="F958" s="9" t="str">
        <f>IF('Unit Sales'!G966&lt;&gt;"",'Unit Sales'!G966,"")</f>
        <v/>
      </c>
      <c r="G958" s="9" t="str">
        <f>IF('Unit Sales'!H966&lt;&gt;"",'Unit Sales'!H966,"")</f>
        <v/>
      </c>
      <c r="H958" s="9" t="str">
        <f>IF('Unit Sales'!C966&lt;&gt;"",'Unit Sales'!C966,"")</f>
        <v/>
      </c>
      <c r="I958" s="293" t="str">
        <f>IF('Unit Sales'!M966&lt;&gt;"",'Unit Sales'!M966,"")</f>
        <v/>
      </c>
      <c r="J958" s="9" t="str">
        <f>IF('Unit Sales'!I966&lt;&gt;"",'Unit Sales'!I966,"")</f>
        <v/>
      </c>
      <c r="K958" s="295"/>
      <c r="L958" s="295"/>
      <c r="M958" s="293">
        <f t="shared" si="45"/>
        <v>0</v>
      </c>
      <c r="N958" s="293">
        <f>IFERROR(I958*'Monthly cashflow'!$C$29*1.23,)</f>
        <v>0</v>
      </c>
      <c r="O958" s="293">
        <f>IFERROR(I958*'Monthly cashflow'!$C$30*1.23,)</f>
        <v>0</v>
      </c>
      <c r="P958" s="293">
        <f t="shared" si="46"/>
        <v>0</v>
      </c>
      <c r="Q958" s="294" t="str">
        <f>'Unit Sales'!R966</f>
        <v/>
      </c>
      <c r="R958" s="294">
        <f>'Unit Sales'!N966</f>
        <v>0</v>
      </c>
    </row>
    <row r="959" spans="1:18" x14ac:dyDescent="0.3">
      <c r="A959" s="336" t="s">
        <v>1758</v>
      </c>
      <c r="B959" s="9">
        <f t="shared" si="44"/>
        <v>0</v>
      </c>
      <c r="C959" s="337" t="str">
        <f>IF('Unit Sales'!B967&lt;&gt;"",'Unit Sales'!B967,A959)</f>
        <v>958</v>
      </c>
      <c r="D959" s="9" t="str">
        <f>IF('Unit Sales'!D967&lt;&gt;"",'Unit Sales'!D967,"")</f>
        <v/>
      </c>
      <c r="E959" s="9" t="str">
        <f>IF('Unit Sales'!J967&lt;&gt;"",'Unit Sales'!J967,"")</f>
        <v/>
      </c>
      <c r="F959" s="9" t="str">
        <f>IF('Unit Sales'!G967&lt;&gt;"",'Unit Sales'!G967,"")</f>
        <v/>
      </c>
      <c r="G959" s="9" t="str">
        <f>IF('Unit Sales'!H967&lt;&gt;"",'Unit Sales'!H967,"")</f>
        <v/>
      </c>
      <c r="H959" s="9" t="str">
        <f>IF('Unit Sales'!C967&lt;&gt;"",'Unit Sales'!C967,"")</f>
        <v/>
      </c>
      <c r="I959" s="293" t="str">
        <f>IF('Unit Sales'!M967&lt;&gt;"",'Unit Sales'!M967,"")</f>
        <v/>
      </c>
      <c r="J959" s="9" t="str">
        <f>IF('Unit Sales'!I967&lt;&gt;"",'Unit Sales'!I967,"")</f>
        <v/>
      </c>
      <c r="K959" s="295"/>
      <c r="L959" s="295"/>
      <c r="M959" s="293">
        <f t="shared" si="45"/>
        <v>0</v>
      </c>
      <c r="N959" s="293">
        <f>IFERROR(I959*'Monthly cashflow'!$C$29*1.23,)</f>
        <v>0</v>
      </c>
      <c r="O959" s="293">
        <f>IFERROR(I959*'Monthly cashflow'!$C$30*1.23,)</f>
        <v>0</v>
      </c>
      <c r="P959" s="293">
        <f t="shared" si="46"/>
        <v>0</v>
      </c>
      <c r="Q959" s="294" t="str">
        <f>'Unit Sales'!R967</f>
        <v/>
      </c>
      <c r="R959" s="294">
        <f>'Unit Sales'!N967</f>
        <v>0</v>
      </c>
    </row>
    <row r="960" spans="1:18" x14ac:dyDescent="0.3">
      <c r="A960" s="336" t="s">
        <v>1759</v>
      </c>
      <c r="B960" s="9">
        <f t="shared" si="44"/>
        <v>0</v>
      </c>
      <c r="C960" s="337" t="str">
        <f>IF('Unit Sales'!B968&lt;&gt;"",'Unit Sales'!B968,A960)</f>
        <v>959</v>
      </c>
      <c r="D960" s="9" t="str">
        <f>IF('Unit Sales'!D968&lt;&gt;"",'Unit Sales'!D968,"")</f>
        <v/>
      </c>
      <c r="E960" s="9" t="str">
        <f>IF('Unit Sales'!J968&lt;&gt;"",'Unit Sales'!J968,"")</f>
        <v/>
      </c>
      <c r="F960" s="9" t="str">
        <f>IF('Unit Sales'!G968&lt;&gt;"",'Unit Sales'!G968,"")</f>
        <v/>
      </c>
      <c r="G960" s="9" t="str">
        <f>IF('Unit Sales'!H968&lt;&gt;"",'Unit Sales'!H968,"")</f>
        <v/>
      </c>
      <c r="H960" s="9" t="str">
        <f>IF('Unit Sales'!C968&lt;&gt;"",'Unit Sales'!C968,"")</f>
        <v/>
      </c>
      <c r="I960" s="293" t="str">
        <f>IF('Unit Sales'!M968&lt;&gt;"",'Unit Sales'!M968,"")</f>
        <v/>
      </c>
      <c r="J960" s="9" t="str">
        <f>IF('Unit Sales'!I968&lt;&gt;"",'Unit Sales'!I968,"")</f>
        <v/>
      </c>
      <c r="K960" s="295"/>
      <c r="L960" s="295"/>
      <c r="M960" s="293">
        <f t="shared" si="45"/>
        <v>0</v>
      </c>
      <c r="N960" s="293">
        <f>IFERROR(I960*'Monthly cashflow'!$C$29*1.23,)</f>
        <v>0</v>
      </c>
      <c r="O960" s="293">
        <f>IFERROR(I960*'Monthly cashflow'!$C$30*1.23,)</f>
        <v>0</v>
      </c>
      <c r="P960" s="293">
        <f t="shared" si="46"/>
        <v>0</v>
      </c>
      <c r="Q960" s="294" t="str">
        <f>'Unit Sales'!R968</f>
        <v/>
      </c>
      <c r="R960" s="294">
        <f>'Unit Sales'!N968</f>
        <v>0</v>
      </c>
    </row>
    <row r="961" spans="1:18" x14ac:dyDescent="0.3">
      <c r="A961" s="336" t="s">
        <v>1760</v>
      </c>
      <c r="B961" s="9">
        <f t="shared" si="44"/>
        <v>0</v>
      </c>
      <c r="C961" s="337" t="str">
        <f>IF('Unit Sales'!B969&lt;&gt;"",'Unit Sales'!B969,A961)</f>
        <v>960</v>
      </c>
      <c r="D961" s="9" t="str">
        <f>IF('Unit Sales'!D969&lt;&gt;"",'Unit Sales'!D969,"")</f>
        <v/>
      </c>
      <c r="E961" s="9" t="str">
        <f>IF('Unit Sales'!J969&lt;&gt;"",'Unit Sales'!J969,"")</f>
        <v/>
      </c>
      <c r="F961" s="9" t="str">
        <f>IF('Unit Sales'!G969&lt;&gt;"",'Unit Sales'!G969,"")</f>
        <v/>
      </c>
      <c r="G961" s="9" t="str">
        <f>IF('Unit Sales'!H969&lt;&gt;"",'Unit Sales'!H969,"")</f>
        <v/>
      </c>
      <c r="H961" s="9" t="str">
        <f>IF('Unit Sales'!C969&lt;&gt;"",'Unit Sales'!C969,"")</f>
        <v/>
      </c>
      <c r="I961" s="293" t="str">
        <f>IF('Unit Sales'!M969&lt;&gt;"",'Unit Sales'!M969,"")</f>
        <v/>
      </c>
      <c r="J961" s="9" t="str">
        <f>IF('Unit Sales'!I969&lt;&gt;"",'Unit Sales'!I969,"")</f>
        <v/>
      </c>
      <c r="K961" s="295"/>
      <c r="L961" s="295"/>
      <c r="M961" s="293">
        <f t="shared" si="45"/>
        <v>0</v>
      </c>
      <c r="N961" s="293">
        <f>IFERROR(I961*'Monthly cashflow'!$C$29*1.23,)</f>
        <v>0</v>
      </c>
      <c r="O961" s="293">
        <f>IFERROR(I961*'Monthly cashflow'!$C$30*1.23,)</f>
        <v>0</v>
      </c>
      <c r="P961" s="293">
        <f t="shared" si="46"/>
        <v>0</v>
      </c>
      <c r="Q961" s="294" t="str">
        <f>'Unit Sales'!R969</f>
        <v/>
      </c>
      <c r="R961" s="294">
        <f>'Unit Sales'!N969</f>
        <v>0</v>
      </c>
    </row>
    <row r="962" spans="1:18" x14ac:dyDescent="0.3">
      <c r="A962" s="336" t="s">
        <v>1761</v>
      </c>
      <c r="B962" s="9">
        <f t="shared" si="44"/>
        <v>0</v>
      </c>
      <c r="C962" s="337" t="str">
        <f>IF('Unit Sales'!B970&lt;&gt;"",'Unit Sales'!B970,A962)</f>
        <v>961</v>
      </c>
      <c r="D962" s="9" t="str">
        <f>IF('Unit Sales'!D970&lt;&gt;"",'Unit Sales'!D970,"")</f>
        <v/>
      </c>
      <c r="E962" s="9" t="str">
        <f>IF('Unit Sales'!J970&lt;&gt;"",'Unit Sales'!J970,"")</f>
        <v/>
      </c>
      <c r="F962" s="9" t="str">
        <f>IF('Unit Sales'!G970&lt;&gt;"",'Unit Sales'!G970,"")</f>
        <v/>
      </c>
      <c r="G962" s="9" t="str">
        <f>IF('Unit Sales'!H970&lt;&gt;"",'Unit Sales'!H970,"")</f>
        <v/>
      </c>
      <c r="H962" s="9" t="str">
        <f>IF('Unit Sales'!C970&lt;&gt;"",'Unit Sales'!C970,"")</f>
        <v/>
      </c>
      <c r="I962" s="293" t="str">
        <f>IF('Unit Sales'!M970&lt;&gt;"",'Unit Sales'!M970,"")</f>
        <v/>
      </c>
      <c r="J962" s="9" t="str">
        <f>IF('Unit Sales'!I970&lt;&gt;"",'Unit Sales'!I970,"")</f>
        <v/>
      </c>
      <c r="K962" s="295"/>
      <c r="L962" s="295"/>
      <c r="M962" s="293">
        <f t="shared" si="45"/>
        <v>0</v>
      </c>
      <c r="N962" s="293">
        <f>IFERROR(I962*'Monthly cashflow'!$C$29*1.23,)</f>
        <v>0</v>
      </c>
      <c r="O962" s="293">
        <f>IFERROR(I962*'Monthly cashflow'!$C$30*1.23,)</f>
        <v>0</v>
      </c>
      <c r="P962" s="293">
        <f t="shared" si="46"/>
        <v>0</v>
      </c>
      <c r="Q962" s="294" t="str">
        <f>'Unit Sales'!R970</f>
        <v/>
      </c>
      <c r="R962" s="294">
        <f>'Unit Sales'!N970</f>
        <v>0</v>
      </c>
    </row>
    <row r="963" spans="1:18" x14ac:dyDescent="0.3">
      <c r="A963" s="336" t="s">
        <v>1762</v>
      </c>
      <c r="B963" s="9">
        <f t="shared" si="44"/>
        <v>0</v>
      </c>
      <c r="C963" s="337" t="str">
        <f>IF('Unit Sales'!B971&lt;&gt;"",'Unit Sales'!B971,A963)</f>
        <v>962</v>
      </c>
      <c r="D963" s="9" t="str">
        <f>IF('Unit Sales'!D971&lt;&gt;"",'Unit Sales'!D971,"")</f>
        <v/>
      </c>
      <c r="E963" s="9" t="str">
        <f>IF('Unit Sales'!J971&lt;&gt;"",'Unit Sales'!J971,"")</f>
        <v/>
      </c>
      <c r="F963" s="9" t="str">
        <f>IF('Unit Sales'!G971&lt;&gt;"",'Unit Sales'!G971,"")</f>
        <v/>
      </c>
      <c r="G963" s="9" t="str">
        <f>IF('Unit Sales'!H971&lt;&gt;"",'Unit Sales'!H971,"")</f>
        <v/>
      </c>
      <c r="H963" s="9" t="str">
        <f>IF('Unit Sales'!C971&lt;&gt;"",'Unit Sales'!C971,"")</f>
        <v/>
      </c>
      <c r="I963" s="293" t="str">
        <f>IF('Unit Sales'!M971&lt;&gt;"",'Unit Sales'!M971,"")</f>
        <v/>
      </c>
      <c r="J963" s="9" t="str">
        <f>IF('Unit Sales'!I971&lt;&gt;"",'Unit Sales'!I971,"")</f>
        <v/>
      </c>
      <c r="K963" s="295"/>
      <c r="L963" s="295"/>
      <c r="M963" s="293">
        <f t="shared" si="45"/>
        <v>0</v>
      </c>
      <c r="N963" s="293">
        <f>IFERROR(I963*'Monthly cashflow'!$C$29*1.23,)</f>
        <v>0</v>
      </c>
      <c r="O963" s="293">
        <f>IFERROR(I963*'Monthly cashflow'!$C$30*1.23,)</f>
        <v>0</v>
      </c>
      <c r="P963" s="293">
        <f t="shared" si="46"/>
        <v>0</v>
      </c>
      <c r="Q963" s="294" t="str">
        <f>'Unit Sales'!R971</f>
        <v/>
      </c>
      <c r="R963" s="294">
        <f>'Unit Sales'!N971</f>
        <v>0</v>
      </c>
    </row>
    <row r="964" spans="1:18" x14ac:dyDescent="0.3">
      <c r="A964" s="336" t="s">
        <v>1763</v>
      </c>
      <c r="B964" s="9">
        <f t="shared" ref="B964:B1001" si="47">$B$2</f>
        <v>0</v>
      </c>
      <c r="C964" s="337" t="str">
        <f>IF('Unit Sales'!B972&lt;&gt;"",'Unit Sales'!B972,A964)</f>
        <v>963</v>
      </c>
      <c r="D964" s="9" t="str">
        <f>IF('Unit Sales'!D972&lt;&gt;"",'Unit Sales'!D972,"")</f>
        <v/>
      </c>
      <c r="E964" s="9" t="str">
        <f>IF('Unit Sales'!J972&lt;&gt;"",'Unit Sales'!J972,"")</f>
        <v/>
      </c>
      <c r="F964" s="9" t="str">
        <f>IF('Unit Sales'!G972&lt;&gt;"",'Unit Sales'!G972,"")</f>
        <v/>
      </c>
      <c r="G964" s="9" t="str">
        <f>IF('Unit Sales'!H972&lt;&gt;"",'Unit Sales'!H972,"")</f>
        <v/>
      </c>
      <c r="H964" s="9" t="str">
        <f>IF('Unit Sales'!C972&lt;&gt;"",'Unit Sales'!C972,"")</f>
        <v/>
      </c>
      <c r="I964" s="293" t="str">
        <f>IF('Unit Sales'!M972&lt;&gt;"",'Unit Sales'!M972,"")</f>
        <v/>
      </c>
      <c r="J964" s="9" t="str">
        <f>IF('Unit Sales'!I972&lt;&gt;"",'Unit Sales'!I972,"")</f>
        <v/>
      </c>
      <c r="K964" s="295"/>
      <c r="L964" s="295"/>
      <c r="M964" s="293">
        <f t="shared" si="45"/>
        <v>0</v>
      </c>
      <c r="N964" s="293">
        <f>IFERROR(I964*'Monthly cashflow'!$C$29*1.23,)</f>
        <v>0</v>
      </c>
      <c r="O964" s="293">
        <f>IFERROR(I964*'Monthly cashflow'!$C$30*1.23,)</f>
        <v>0</v>
      </c>
      <c r="P964" s="293">
        <f t="shared" si="46"/>
        <v>0</v>
      </c>
      <c r="Q964" s="294" t="str">
        <f>'Unit Sales'!R972</f>
        <v/>
      </c>
      <c r="R964" s="294">
        <f>'Unit Sales'!N972</f>
        <v>0</v>
      </c>
    </row>
    <row r="965" spans="1:18" x14ac:dyDescent="0.3">
      <c r="A965" s="336" t="s">
        <v>1764</v>
      </c>
      <c r="B965" s="9">
        <f t="shared" si="47"/>
        <v>0</v>
      </c>
      <c r="C965" s="337" t="str">
        <f>IF('Unit Sales'!B973&lt;&gt;"",'Unit Sales'!B973,A965)</f>
        <v>964</v>
      </c>
      <c r="D965" s="9" t="str">
        <f>IF('Unit Sales'!D973&lt;&gt;"",'Unit Sales'!D973,"")</f>
        <v/>
      </c>
      <c r="E965" s="9" t="str">
        <f>IF('Unit Sales'!J973&lt;&gt;"",'Unit Sales'!J973,"")</f>
        <v/>
      </c>
      <c r="F965" s="9" t="str">
        <f>IF('Unit Sales'!G973&lt;&gt;"",'Unit Sales'!G973,"")</f>
        <v/>
      </c>
      <c r="G965" s="9" t="str">
        <f>IF('Unit Sales'!H973&lt;&gt;"",'Unit Sales'!H973,"")</f>
        <v/>
      </c>
      <c r="H965" s="9" t="str">
        <f>IF('Unit Sales'!C973&lt;&gt;"",'Unit Sales'!C973,"")</f>
        <v/>
      </c>
      <c r="I965" s="293" t="str">
        <f>IF('Unit Sales'!M973&lt;&gt;"",'Unit Sales'!M973,"")</f>
        <v/>
      </c>
      <c r="J965" s="9" t="str">
        <f>IF('Unit Sales'!I973&lt;&gt;"",'Unit Sales'!I973,"")</f>
        <v/>
      </c>
      <c r="K965" s="295"/>
      <c r="L965" s="295"/>
      <c r="M965" s="293">
        <f t="shared" si="45"/>
        <v>0</v>
      </c>
      <c r="N965" s="293">
        <f>IFERROR(I965*'Monthly cashflow'!$C$29*1.23,)</f>
        <v>0</v>
      </c>
      <c r="O965" s="293">
        <f>IFERROR(I965*'Monthly cashflow'!$C$30*1.23,)</f>
        <v>0</v>
      </c>
      <c r="P965" s="293">
        <f t="shared" si="46"/>
        <v>0</v>
      </c>
      <c r="Q965" s="294" t="str">
        <f>'Unit Sales'!R973</f>
        <v/>
      </c>
      <c r="R965" s="294">
        <f>'Unit Sales'!N973</f>
        <v>0</v>
      </c>
    </row>
    <row r="966" spans="1:18" x14ac:dyDescent="0.3">
      <c r="A966" s="336" t="s">
        <v>1765</v>
      </c>
      <c r="B966" s="9">
        <f t="shared" si="47"/>
        <v>0</v>
      </c>
      <c r="C966" s="337" t="str">
        <f>IF('Unit Sales'!B974&lt;&gt;"",'Unit Sales'!B974,A966)</f>
        <v>965</v>
      </c>
      <c r="D966" s="9" t="str">
        <f>IF('Unit Sales'!D974&lt;&gt;"",'Unit Sales'!D974,"")</f>
        <v/>
      </c>
      <c r="E966" s="9" t="str">
        <f>IF('Unit Sales'!J974&lt;&gt;"",'Unit Sales'!J974,"")</f>
        <v/>
      </c>
      <c r="F966" s="9" t="str">
        <f>IF('Unit Sales'!G974&lt;&gt;"",'Unit Sales'!G974,"")</f>
        <v/>
      </c>
      <c r="G966" s="9" t="str">
        <f>IF('Unit Sales'!H974&lt;&gt;"",'Unit Sales'!H974,"")</f>
        <v/>
      </c>
      <c r="H966" s="9" t="str">
        <f>IF('Unit Sales'!C974&lt;&gt;"",'Unit Sales'!C974,"")</f>
        <v/>
      </c>
      <c r="I966" s="293" t="str">
        <f>IF('Unit Sales'!M974&lt;&gt;"",'Unit Sales'!M974,"")</f>
        <v/>
      </c>
      <c r="J966" s="9" t="str">
        <f>IF('Unit Sales'!I974&lt;&gt;"",'Unit Sales'!I974,"")</f>
        <v/>
      </c>
      <c r="K966" s="295"/>
      <c r="L966" s="295"/>
      <c r="M966" s="293">
        <f t="shared" si="45"/>
        <v>0</v>
      </c>
      <c r="N966" s="293">
        <f>IFERROR(I966*'Monthly cashflow'!$C$29*1.23,)</f>
        <v>0</v>
      </c>
      <c r="O966" s="293">
        <f>IFERROR(I966*'Monthly cashflow'!$C$30*1.23,)</f>
        <v>0</v>
      </c>
      <c r="P966" s="293">
        <f t="shared" si="46"/>
        <v>0</v>
      </c>
      <c r="Q966" s="294" t="str">
        <f>'Unit Sales'!R974</f>
        <v/>
      </c>
      <c r="R966" s="294">
        <f>'Unit Sales'!N974</f>
        <v>0</v>
      </c>
    </row>
    <row r="967" spans="1:18" x14ac:dyDescent="0.3">
      <c r="A967" s="336" t="s">
        <v>1766</v>
      </c>
      <c r="B967" s="9">
        <f t="shared" si="47"/>
        <v>0</v>
      </c>
      <c r="C967" s="337" t="str">
        <f>IF('Unit Sales'!B975&lt;&gt;"",'Unit Sales'!B975,A967)</f>
        <v>966</v>
      </c>
      <c r="D967" s="9" t="str">
        <f>IF('Unit Sales'!D975&lt;&gt;"",'Unit Sales'!D975,"")</f>
        <v/>
      </c>
      <c r="E967" s="9" t="str">
        <f>IF('Unit Sales'!J975&lt;&gt;"",'Unit Sales'!J975,"")</f>
        <v/>
      </c>
      <c r="F967" s="9" t="str">
        <f>IF('Unit Sales'!G975&lt;&gt;"",'Unit Sales'!G975,"")</f>
        <v/>
      </c>
      <c r="G967" s="9" t="str">
        <f>IF('Unit Sales'!H975&lt;&gt;"",'Unit Sales'!H975,"")</f>
        <v/>
      </c>
      <c r="H967" s="9" t="str">
        <f>IF('Unit Sales'!C975&lt;&gt;"",'Unit Sales'!C975,"")</f>
        <v/>
      </c>
      <c r="I967" s="293" t="str">
        <f>IF('Unit Sales'!M975&lt;&gt;"",'Unit Sales'!M975,"")</f>
        <v/>
      </c>
      <c r="J967" s="9" t="str">
        <f>IF('Unit Sales'!I975&lt;&gt;"",'Unit Sales'!I975,"")</f>
        <v/>
      </c>
      <c r="K967" s="295"/>
      <c r="L967" s="295"/>
      <c r="M967" s="293">
        <f t="shared" si="45"/>
        <v>0</v>
      </c>
      <c r="N967" s="293">
        <f>IFERROR(I967*'Monthly cashflow'!$C$29*1.23,)</f>
        <v>0</v>
      </c>
      <c r="O967" s="293">
        <f>IFERROR(I967*'Monthly cashflow'!$C$30*1.23,)</f>
        <v>0</v>
      </c>
      <c r="P967" s="293">
        <f t="shared" si="46"/>
        <v>0</v>
      </c>
      <c r="Q967" s="294" t="str">
        <f>'Unit Sales'!R975</f>
        <v/>
      </c>
      <c r="R967" s="294">
        <f>'Unit Sales'!N975</f>
        <v>0</v>
      </c>
    </row>
    <row r="968" spans="1:18" x14ac:dyDescent="0.3">
      <c r="A968" s="336" t="s">
        <v>1767</v>
      </c>
      <c r="B968" s="9">
        <f t="shared" si="47"/>
        <v>0</v>
      </c>
      <c r="C968" s="337" t="str">
        <f>IF('Unit Sales'!B976&lt;&gt;"",'Unit Sales'!B976,A968)</f>
        <v>967</v>
      </c>
      <c r="D968" s="9" t="str">
        <f>IF('Unit Sales'!D976&lt;&gt;"",'Unit Sales'!D976,"")</f>
        <v/>
      </c>
      <c r="E968" s="9" t="str">
        <f>IF('Unit Sales'!J976&lt;&gt;"",'Unit Sales'!J976,"")</f>
        <v/>
      </c>
      <c r="F968" s="9" t="str">
        <f>IF('Unit Sales'!G976&lt;&gt;"",'Unit Sales'!G976,"")</f>
        <v/>
      </c>
      <c r="G968" s="9" t="str">
        <f>IF('Unit Sales'!H976&lt;&gt;"",'Unit Sales'!H976,"")</f>
        <v/>
      </c>
      <c r="H968" s="9" t="str">
        <f>IF('Unit Sales'!C976&lt;&gt;"",'Unit Sales'!C976,"")</f>
        <v/>
      </c>
      <c r="I968" s="293" t="str">
        <f>IF('Unit Sales'!M976&lt;&gt;"",'Unit Sales'!M976,"")</f>
        <v/>
      </c>
      <c r="J968" s="9" t="str">
        <f>IF('Unit Sales'!I976&lt;&gt;"",'Unit Sales'!I976,"")</f>
        <v/>
      </c>
      <c r="K968" s="295"/>
      <c r="L968" s="295"/>
      <c r="M968" s="293">
        <f t="shared" si="45"/>
        <v>0</v>
      </c>
      <c r="N968" s="293">
        <f>IFERROR(I968*'Monthly cashflow'!$C$29*1.23,)</f>
        <v>0</v>
      </c>
      <c r="O968" s="293">
        <f>IFERROR(I968*'Monthly cashflow'!$C$30*1.23,)</f>
        <v>0</v>
      </c>
      <c r="P968" s="293">
        <f t="shared" si="46"/>
        <v>0</v>
      </c>
      <c r="Q968" s="294" t="str">
        <f>'Unit Sales'!R976</f>
        <v/>
      </c>
      <c r="R968" s="294">
        <f>'Unit Sales'!N976</f>
        <v>0</v>
      </c>
    </row>
    <row r="969" spans="1:18" x14ac:dyDescent="0.3">
      <c r="A969" s="336" t="s">
        <v>1768</v>
      </c>
      <c r="B969" s="9">
        <f t="shared" si="47"/>
        <v>0</v>
      </c>
      <c r="C969" s="337" t="str">
        <f>IF('Unit Sales'!B977&lt;&gt;"",'Unit Sales'!B977,A969)</f>
        <v>968</v>
      </c>
      <c r="D969" s="9" t="str">
        <f>IF('Unit Sales'!D977&lt;&gt;"",'Unit Sales'!D977,"")</f>
        <v/>
      </c>
      <c r="E969" s="9" t="str">
        <f>IF('Unit Sales'!J977&lt;&gt;"",'Unit Sales'!J977,"")</f>
        <v/>
      </c>
      <c r="F969" s="9" t="str">
        <f>IF('Unit Sales'!G977&lt;&gt;"",'Unit Sales'!G977,"")</f>
        <v/>
      </c>
      <c r="G969" s="9" t="str">
        <f>IF('Unit Sales'!H977&lt;&gt;"",'Unit Sales'!H977,"")</f>
        <v/>
      </c>
      <c r="H969" s="9" t="str">
        <f>IF('Unit Sales'!C977&lt;&gt;"",'Unit Sales'!C977,"")</f>
        <v/>
      </c>
      <c r="I969" s="293" t="str">
        <f>IF('Unit Sales'!M977&lt;&gt;"",'Unit Sales'!M977,"")</f>
        <v/>
      </c>
      <c r="J969" s="9" t="str">
        <f>IF('Unit Sales'!I977&lt;&gt;"",'Unit Sales'!I977,"")</f>
        <v/>
      </c>
      <c r="K969" s="295"/>
      <c r="L969" s="295"/>
      <c r="M969" s="293">
        <f t="shared" si="45"/>
        <v>0</v>
      </c>
      <c r="N969" s="293">
        <f>IFERROR(I969*'Monthly cashflow'!$C$29*1.23,)</f>
        <v>0</v>
      </c>
      <c r="O969" s="293">
        <f>IFERROR(I969*'Monthly cashflow'!$C$30*1.23,)</f>
        <v>0</v>
      </c>
      <c r="P969" s="293">
        <f t="shared" si="46"/>
        <v>0</v>
      </c>
      <c r="Q969" s="294" t="str">
        <f>'Unit Sales'!R977</f>
        <v/>
      </c>
      <c r="R969" s="294">
        <f>'Unit Sales'!N977</f>
        <v>0</v>
      </c>
    </row>
    <row r="970" spans="1:18" x14ac:dyDescent="0.3">
      <c r="A970" s="336" t="s">
        <v>1769</v>
      </c>
      <c r="B970" s="9">
        <f t="shared" si="47"/>
        <v>0</v>
      </c>
      <c r="C970" s="337" t="str">
        <f>IF('Unit Sales'!B978&lt;&gt;"",'Unit Sales'!B978,A970)</f>
        <v>969</v>
      </c>
      <c r="D970" s="9" t="str">
        <f>IF('Unit Sales'!D978&lt;&gt;"",'Unit Sales'!D978,"")</f>
        <v/>
      </c>
      <c r="E970" s="9" t="str">
        <f>IF('Unit Sales'!J978&lt;&gt;"",'Unit Sales'!J978,"")</f>
        <v/>
      </c>
      <c r="F970" s="9" t="str">
        <f>IF('Unit Sales'!G978&lt;&gt;"",'Unit Sales'!G978,"")</f>
        <v/>
      </c>
      <c r="G970" s="9" t="str">
        <f>IF('Unit Sales'!H978&lt;&gt;"",'Unit Sales'!H978,"")</f>
        <v/>
      </c>
      <c r="H970" s="9" t="str">
        <f>IF('Unit Sales'!C978&lt;&gt;"",'Unit Sales'!C978,"")</f>
        <v/>
      </c>
      <c r="I970" s="293" t="str">
        <f>IF('Unit Sales'!M978&lt;&gt;"",'Unit Sales'!M978,"")</f>
        <v/>
      </c>
      <c r="J970" s="9" t="str">
        <f>IF('Unit Sales'!I978&lt;&gt;"",'Unit Sales'!I978,"")</f>
        <v/>
      </c>
      <c r="K970" s="295"/>
      <c r="L970" s="295"/>
      <c r="M970" s="293">
        <f t="shared" si="45"/>
        <v>0</v>
      </c>
      <c r="N970" s="293">
        <f>IFERROR(I970*'Monthly cashflow'!$C$29*1.23,)</f>
        <v>0</v>
      </c>
      <c r="O970" s="293">
        <f>IFERROR(I970*'Monthly cashflow'!$C$30*1.23,)</f>
        <v>0</v>
      </c>
      <c r="P970" s="293">
        <f t="shared" si="46"/>
        <v>0</v>
      </c>
      <c r="Q970" s="294" t="str">
        <f>'Unit Sales'!R978</f>
        <v/>
      </c>
      <c r="R970" s="294">
        <f>'Unit Sales'!N978</f>
        <v>0</v>
      </c>
    </row>
    <row r="971" spans="1:18" x14ac:dyDescent="0.3">
      <c r="A971" s="336" t="s">
        <v>1770</v>
      </c>
      <c r="B971" s="9">
        <f t="shared" si="47"/>
        <v>0</v>
      </c>
      <c r="C971" s="337" t="str">
        <f>IF('Unit Sales'!B979&lt;&gt;"",'Unit Sales'!B979,A971)</f>
        <v>970</v>
      </c>
      <c r="D971" s="9" t="str">
        <f>IF('Unit Sales'!D979&lt;&gt;"",'Unit Sales'!D979,"")</f>
        <v/>
      </c>
      <c r="E971" s="9" t="str">
        <f>IF('Unit Sales'!J979&lt;&gt;"",'Unit Sales'!J979,"")</f>
        <v/>
      </c>
      <c r="F971" s="9" t="str">
        <f>IF('Unit Sales'!G979&lt;&gt;"",'Unit Sales'!G979,"")</f>
        <v/>
      </c>
      <c r="G971" s="9" t="str">
        <f>IF('Unit Sales'!H979&lt;&gt;"",'Unit Sales'!H979,"")</f>
        <v/>
      </c>
      <c r="H971" s="9" t="str">
        <f>IF('Unit Sales'!C979&lt;&gt;"",'Unit Sales'!C979,"")</f>
        <v/>
      </c>
      <c r="I971" s="293" t="str">
        <f>IF('Unit Sales'!M979&lt;&gt;"",'Unit Sales'!M979,"")</f>
        <v/>
      </c>
      <c r="J971" s="9" t="str">
        <f>IF('Unit Sales'!I979&lt;&gt;"",'Unit Sales'!I979,"")</f>
        <v/>
      </c>
      <c r="K971" s="295"/>
      <c r="L971" s="295"/>
      <c r="M971" s="293">
        <f t="shared" si="45"/>
        <v>0</v>
      </c>
      <c r="N971" s="293">
        <f>IFERROR(I971*'Monthly cashflow'!$C$29*1.23,)</f>
        <v>0</v>
      </c>
      <c r="O971" s="293">
        <f>IFERROR(I971*'Monthly cashflow'!$C$30*1.23,)</f>
        <v>0</v>
      </c>
      <c r="P971" s="293">
        <f t="shared" si="46"/>
        <v>0</v>
      </c>
      <c r="Q971" s="294" t="str">
        <f>'Unit Sales'!R979</f>
        <v/>
      </c>
      <c r="R971" s="294">
        <f>'Unit Sales'!N979</f>
        <v>0</v>
      </c>
    </row>
    <row r="972" spans="1:18" x14ac:dyDescent="0.3">
      <c r="A972" s="336" t="s">
        <v>1771</v>
      </c>
      <c r="B972" s="9">
        <f t="shared" si="47"/>
        <v>0</v>
      </c>
      <c r="C972" s="337" t="str">
        <f>IF('Unit Sales'!B980&lt;&gt;"",'Unit Sales'!B980,A972)</f>
        <v>971</v>
      </c>
      <c r="D972" s="9" t="str">
        <f>IF('Unit Sales'!D980&lt;&gt;"",'Unit Sales'!D980,"")</f>
        <v/>
      </c>
      <c r="E972" s="9" t="str">
        <f>IF('Unit Sales'!J980&lt;&gt;"",'Unit Sales'!J980,"")</f>
        <v/>
      </c>
      <c r="F972" s="9" t="str">
        <f>IF('Unit Sales'!G980&lt;&gt;"",'Unit Sales'!G980,"")</f>
        <v/>
      </c>
      <c r="G972" s="9" t="str">
        <f>IF('Unit Sales'!H980&lt;&gt;"",'Unit Sales'!H980,"")</f>
        <v/>
      </c>
      <c r="H972" s="9" t="str">
        <f>IF('Unit Sales'!C980&lt;&gt;"",'Unit Sales'!C980,"")</f>
        <v/>
      </c>
      <c r="I972" s="293" t="str">
        <f>IF('Unit Sales'!M980&lt;&gt;"",'Unit Sales'!M980,"")</f>
        <v/>
      </c>
      <c r="J972" s="9" t="str">
        <f>IF('Unit Sales'!I980&lt;&gt;"",'Unit Sales'!I980,"")</f>
        <v/>
      </c>
      <c r="K972" s="295"/>
      <c r="L972" s="295"/>
      <c r="M972" s="293">
        <f t="shared" si="45"/>
        <v>0</v>
      </c>
      <c r="N972" s="293">
        <f>IFERROR(I972*'Monthly cashflow'!$C$29*1.23,)</f>
        <v>0</v>
      </c>
      <c r="O972" s="293">
        <f>IFERROR(I972*'Monthly cashflow'!$C$30*1.23,)</f>
        <v>0</v>
      </c>
      <c r="P972" s="293">
        <f t="shared" si="46"/>
        <v>0</v>
      </c>
      <c r="Q972" s="294" t="str">
        <f>'Unit Sales'!R980</f>
        <v/>
      </c>
      <c r="R972" s="294">
        <f>'Unit Sales'!N980</f>
        <v>0</v>
      </c>
    </row>
    <row r="973" spans="1:18" x14ac:dyDescent="0.3">
      <c r="A973" s="336" t="s">
        <v>1772</v>
      </c>
      <c r="B973" s="9">
        <f t="shared" si="47"/>
        <v>0</v>
      </c>
      <c r="C973" s="337" t="str">
        <f>IF('Unit Sales'!B981&lt;&gt;"",'Unit Sales'!B981,A973)</f>
        <v>972</v>
      </c>
      <c r="D973" s="9" t="str">
        <f>IF('Unit Sales'!D981&lt;&gt;"",'Unit Sales'!D981,"")</f>
        <v/>
      </c>
      <c r="E973" s="9" t="str">
        <f>IF('Unit Sales'!J981&lt;&gt;"",'Unit Sales'!J981,"")</f>
        <v/>
      </c>
      <c r="F973" s="9" t="str">
        <f>IF('Unit Sales'!G981&lt;&gt;"",'Unit Sales'!G981,"")</f>
        <v/>
      </c>
      <c r="G973" s="9" t="str">
        <f>IF('Unit Sales'!H981&lt;&gt;"",'Unit Sales'!H981,"")</f>
        <v/>
      </c>
      <c r="H973" s="9" t="str">
        <f>IF('Unit Sales'!C981&lt;&gt;"",'Unit Sales'!C981,"")</f>
        <v/>
      </c>
      <c r="I973" s="293" t="str">
        <f>IF('Unit Sales'!M981&lt;&gt;"",'Unit Sales'!M981,"")</f>
        <v/>
      </c>
      <c r="J973" s="9" t="str">
        <f>IF('Unit Sales'!I981&lt;&gt;"",'Unit Sales'!I981,"")</f>
        <v/>
      </c>
      <c r="K973" s="295"/>
      <c r="L973" s="295"/>
      <c r="M973" s="293">
        <f t="shared" si="45"/>
        <v>0</v>
      </c>
      <c r="N973" s="293">
        <f>IFERROR(I973*'Monthly cashflow'!$C$29*1.23,)</f>
        <v>0</v>
      </c>
      <c r="O973" s="293">
        <f>IFERROR(I973*'Monthly cashflow'!$C$30*1.23,)</f>
        <v>0</v>
      </c>
      <c r="P973" s="293">
        <f t="shared" si="46"/>
        <v>0</v>
      </c>
      <c r="Q973" s="294" t="str">
        <f>'Unit Sales'!R981</f>
        <v/>
      </c>
      <c r="R973" s="294">
        <f>'Unit Sales'!N981</f>
        <v>0</v>
      </c>
    </row>
    <row r="974" spans="1:18" x14ac:dyDescent="0.3">
      <c r="A974" s="336" t="s">
        <v>1773</v>
      </c>
      <c r="B974" s="9">
        <f t="shared" si="47"/>
        <v>0</v>
      </c>
      <c r="C974" s="337" t="str">
        <f>IF('Unit Sales'!B982&lt;&gt;"",'Unit Sales'!B982,A974)</f>
        <v>973</v>
      </c>
      <c r="D974" s="9" t="str">
        <f>IF('Unit Sales'!D982&lt;&gt;"",'Unit Sales'!D982,"")</f>
        <v/>
      </c>
      <c r="E974" s="9" t="str">
        <f>IF('Unit Sales'!J982&lt;&gt;"",'Unit Sales'!J982,"")</f>
        <v/>
      </c>
      <c r="F974" s="9" t="str">
        <f>IF('Unit Sales'!G982&lt;&gt;"",'Unit Sales'!G982,"")</f>
        <v/>
      </c>
      <c r="G974" s="9" t="str">
        <f>IF('Unit Sales'!H982&lt;&gt;"",'Unit Sales'!H982,"")</f>
        <v/>
      </c>
      <c r="H974" s="9" t="str">
        <f>IF('Unit Sales'!C982&lt;&gt;"",'Unit Sales'!C982,"")</f>
        <v/>
      </c>
      <c r="I974" s="293" t="str">
        <f>IF('Unit Sales'!M982&lt;&gt;"",'Unit Sales'!M982,"")</f>
        <v/>
      </c>
      <c r="J974" s="9" t="str">
        <f>IF('Unit Sales'!I982&lt;&gt;"",'Unit Sales'!I982,"")</f>
        <v/>
      </c>
      <c r="K974" s="295"/>
      <c r="L974" s="295"/>
      <c r="M974" s="293">
        <f t="shared" si="45"/>
        <v>0</v>
      </c>
      <c r="N974" s="293">
        <f>IFERROR(I974*'Monthly cashflow'!$C$29*1.23,)</f>
        <v>0</v>
      </c>
      <c r="O974" s="293">
        <f>IFERROR(I974*'Monthly cashflow'!$C$30*1.23,)</f>
        <v>0</v>
      </c>
      <c r="P974" s="293">
        <f t="shared" si="46"/>
        <v>0</v>
      </c>
      <c r="Q974" s="294" t="str">
        <f>'Unit Sales'!R982</f>
        <v/>
      </c>
      <c r="R974" s="294">
        <f>'Unit Sales'!N982</f>
        <v>0</v>
      </c>
    </row>
    <row r="975" spans="1:18" x14ac:dyDescent="0.3">
      <c r="A975" s="336" t="s">
        <v>1774</v>
      </c>
      <c r="B975" s="9">
        <f t="shared" si="47"/>
        <v>0</v>
      </c>
      <c r="C975" s="337" t="str">
        <f>IF('Unit Sales'!B983&lt;&gt;"",'Unit Sales'!B983,A975)</f>
        <v>974</v>
      </c>
      <c r="D975" s="9" t="str">
        <f>IF('Unit Sales'!D983&lt;&gt;"",'Unit Sales'!D983,"")</f>
        <v/>
      </c>
      <c r="E975" s="9" t="str">
        <f>IF('Unit Sales'!J983&lt;&gt;"",'Unit Sales'!J983,"")</f>
        <v/>
      </c>
      <c r="F975" s="9" t="str">
        <f>IF('Unit Sales'!G983&lt;&gt;"",'Unit Sales'!G983,"")</f>
        <v/>
      </c>
      <c r="G975" s="9" t="str">
        <f>IF('Unit Sales'!H983&lt;&gt;"",'Unit Sales'!H983,"")</f>
        <v/>
      </c>
      <c r="H975" s="9" t="str">
        <f>IF('Unit Sales'!C983&lt;&gt;"",'Unit Sales'!C983,"")</f>
        <v/>
      </c>
      <c r="I975" s="293" t="str">
        <f>IF('Unit Sales'!M983&lt;&gt;"",'Unit Sales'!M983,"")</f>
        <v/>
      </c>
      <c r="J975" s="9" t="str">
        <f>IF('Unit Sales'!I983&lt;&gt;"",'Unit Sales'!I983,"")</f>
        <v/>
      </c>
      <c r="K975" s="295"/>
      <c r="L975" s="295"/>
      <c r="M975" s="293">
        <f t="shared" si="45"/>
        <v>0</v>
      </c>
      <c r="N975" s="293">
        <f>IFERROR(I975*'Monthly cashflow'!$C$29*1.23,)</f>
        <v>0</v>
      </c>
      <c r="O975" s="293">
        <f>IFERROR(I975*'Monthly cashflow'!$C$30*1.23,)</f>
        <v>0</v>
      </c>
      <c r="P975" s="293">
        <f t="shared" si="46"/>
        <v>0</v>
      </c>
      <c r="Q975" s="294" t="str">
        <f>'Unit Sales'!R983</f>
        <v/>
      </c>
      <c r="R975" s="294">
        <f>'Unit Sales'!N983</f>
        <v>0</v>
      </c>
    </row>
    <row r="976" spans="1:18" x14ac:dyDescent="0.3">
      <c r="A976" s="336" t="s">
        <v>1775</v>
      </c>
      <c r="B976" s="9">
        <f t="shared" si="47"/>
        <v>0</v>
      </c>
      <c r="C976" s="337" t="str">
        <f>IF('Unit Sales'!B984&lt;&gt;"",'Unit Sales'!B984,A976)</f>
        <v>975</v>
      </c>
      <c r="D976" s="9" t="str">
        <f>IF('Unit Sales'!D984&lt;&gt;"",'Unit Sales'!D984,"")</f>
        <v/>
      </c>
      <c r="E976" s="9" t="str">
        <f>IF('Unit Sales'!J984&lt;&gt;"",'Unit Sales'!J984,"")</f>
        <v/>
      </c>
      <c r="F976" s="9" t="str">
        <f>IF('Unit Sales'!G984&lt;&gt;"",'Unit Sales'!G984,"")</f>
        <v/>
      </c>
      <c r="G976" s="9" t="str">
        <f>IF('Unit Sales'!H984&lt;&gt;"",'Unit Sales'!H984,"")</f>
        <v/>
      </c>
      <c r="H976" s="9" t="str">
        <f>IF('Unit Sales'!C984&lt;&gt;"",'Unit Sales'!C984,"")</f>
        <v/>
      </c>
      <c r="I976" s="293" t="str">
        <f>IF('Unit Sales'!M984&lt;&gt;"",'Unit Sales'!M984,"")</f>
        <v/>
      </c>
      <c r="J976" s="9" t="str">
        <f>IF('Unit Sales'!I984&lt;&gt;"",'Unit Sales'!I984,"")</f>
        <v/>
      </c>
      <c r="K976" s="295"/>
      <c r="L976" s="295"/>
      <c r="M976" s="293">
        <f t="shared" si="45"/>
        <v>0</v>
      </c>
      <c r="N976" s="293">
        <f>IFERROR(I976*'Monthly cashflow'!$C$29*1.23,)</f>
        <v>0</v>
      </c>
      <c r="O976" s="293">
        <f>IFERROR(I976*'Monthly cashflow'!$C$30*1.23,)</f>
        <v>0</v>
      </c>
      <c r="P976" s="293">
        <f t="shared" si="46"/>
        <v>0</v>
      </c>
      <c r="Q976" s="294" t="str">
        <f>'Unit Sales'!R984</f>
        <v/>
      </c>
      <c r="R976" s="294">
        <f>'Unit Sales'!N984</f>
        <v>0</v>
      </c>
    </row>
    <row r="977" spans="1:18" x14ac:dyDescent="0.3">
      <c r="A977" s="336" t="s">
        <v>1776</v>
      </c>
      <c r="B977" s="9">
        <f t="shared" si="47"/>
        <v>0</v>
      </c>
      <c r="C977" s="337" t="str">
        <f>IF('Unit Sales'!B985&lt;&gt;"",'Unit Sales'!B985,A977)</f>
        <v>976</v>
      </c>
      <c r="D977" s="9" t="str">
        <f>IF('Unit Sales'!D985&lt;&gt;"",'Unit Sales'!D985,"")</f>
        <v/>
      </c>
      <c r="E977" s="9" t="str">
        <f>IF('Unit Sales'!J985&lt;&gt;"",'Unit Sales'!J985,"")</f>
        <v/>
      </c>
      <c r="F977" s="9" t="str">
        <f>IF('Unit Sales'!G985&lt;&gt;"",'Unit Sales'!G985,"")</f>
        <v/>
      </c>
      <c r="G977" s="9" t="str">
        <f>IF('Unit Sales'!H985&lt;&gt;"",'Unit Sales'!H985,"")</f>
        <v/>
      </c>
      <c r="H977" s="9" t="str">
        <f>IF('Unit Sales'!C985&lt;&gt;"",'Unit Sales'!C985,"")</f>
        <v/>
      </c>
      <c r="I977" s="293" t="str">
        <f>IF('Unit Sales'!M985&lt;&gt;"",'Unit Sales'!M985,"")</f>
        <v/>
      </c>
      <c r="J977" s="9" t="str">
        <f>IF('Unit Sales'!I985&lt;&gt;"",'Unit Sales'!I985,"")</f>
        <v/>
      </c>
      <c r="K977" s="295"/>
      <c r="L977" s="295"/>
      <c r="M977" s="293">
        <f t="shared" si="45"/>
        <v>0</v>
      </c>
      <c r="N977" s="293">
        <f>IFERROR(I977*'Monthly cashflow'!$C$29*1.23,)</f>
        <v>0</v>
      </c>
      <c r="O977" s="293">
        <f>IFERROR(I977*'Monthly cashflow'!$C$30*1.23,)</f>
        <v>0</v>
      </c>
      <c r="P977" s="293">
        <f t="shared" si="46"/>
        <v>0</v>
      </c>
      <c r="Q977" s="294" t="str">
        <f>'Unit Sales'!R985</f>
        <v/>
      </c>
      <c r="R977" s="294">
        <f>'Unit Sales'!N985</f>
        <v>0</v>
      </c>
    </row>
    <row r="978" spans="1:18" x14ac:dyDescent="0.3">
      <c r="A978" s="336" t="s">
        <v>1777</v>
      </c>
      <c r="B978" s="9">
        <f t="shared" si="47"/>
        <v>0</v>
      </c>
      <c r="C978" s="337" t="str">
        <f>IF('Unit Sales'!B986&lt;&gt;"",'Unit Sales'!B986,A978)</f>
        <v>977</v>
      </c>
      <c r="D978" s="9" t="str">
        <f>IF('Unit Sales'!D986&lt;&gt;"",'Unit Sales'!D986,"")</f>
        <v/>
      </c>
      <c r="E978" s="9" t="str">
        <f>IF('Unit Sales'!J986&lt;&gt;"",'Unit Sales'!J986,"")</f>
        <v/>
      </c>
      <c r="F978" s="9" t="str">
        <f>IF('Unit Sales'!G986&lt;&gt;"",'Unit Sales'!G986,"")</f>
        <v/>
      </c>
      <c r="G978" s="9" t="str">
        <f>IF('Unit Sales'!H986&lt;&gt;"",'Unit Sales'!H986,"")</f>
        <v/>
      </c>
      <c r="H978" s="9" t="str">
        <f>IF('Unit Sales'!C986&lt;&gt;"",'Unit Sales'!C986,"")</f>
        <v/>
      </c>
      <c r="I978" s="293" t="str">
        <f>IF('Unit Sales'!M986&lt;&gt;"",'Unit Sales'!M986,"")</f>
        <v/>
      </c>
      <c r="J978" s="9" t="str">
        <f>IF('Unit Sales'!I986&lt;&gt;"",'Unit Sales'!I986,"")</f>
        <v/>
      </c>
      <c r="K978" s="295"/>
      <c r="L978" s="295"/>
      <c r="M978" s="293">
        <f t="shared" si="45"/>
        <v>0</v>
      </c>
      <c r="N978" s="293">
        <f>IFERROR(I978*'Monthly cashflow'!$C$29*1.23,)</f>
        <v>0</v>
      </c>
      <c r="O978" s="293">
        <f>IFERROR(I978*'Monthly cashflow'!$C$30*1.23,)</f>
        <v>0</v>
      </c>
      <c r="P978" s="293">
        <f t="shared" si="46"/>
        <v>0</v>
      </c>
      <c r="Q978" s="294" t="str">
        <f>'Unit Sales'!R986</f>
        <v/>
      </c>
      <c r="R978" s="294">
        <f>'Unit Sales'!N986</f>
        <v>0</v>
      </c>
    </row>
    <row r="979" spans="1:18" x14ac:dyDescent="0.3">
      <c r="A979" s="336" t="s">
        <v>1778</v>
      </c>
      <c r="B979" s="9">
        <f t="shared" si="47"/>
        <v>0</v>
      </c>
      <c r="C979" s="337" t="str">
        <f>IF('Unit Sales'!B987&lt;&gt;"",'Unit Sales'!B987,A979)</f>
        <v>978</v>
      </c>
      <c r="D979" s="9" t="str">
        <f>IF('Unit Sales'!D987&lt;&gt;"",'Unit Sales'!D987,"")</f>
        <v/>
      </c>
      <c r="E979" s="9" t="str">
        <f>IF('Unit Sales'!J987&lt;&gt;"",'Unit Sales'!J987,"")</f>
        <v/>
      </c>
      <c r="F979" s="9" t="str">
        <f>IF('Unit Sales'!G987&lt;&gt;"",'Unit Sales'!G987,"")</f>
        <v/>
      </c>
      <c r="G979" s="9" t="str">
        <f>IF('Unit Sales'!H987&lt;&gt;"",'Unit Sales'!H987,"")</f>
        <v/>
      </c>
      <c r="H979" s="9" t="str">
        <f>IF('Unit Sales'!C987&lt;&gt;"",'Unit Sales'!C987,"")</f>
        <v/>
      </c>
      <c r="I979" s="293" t="str">
        <f>IF('Unit Sales'!M987&lt;&gt;"",'Unit Sales'!M987,"")</f>
        <v/>
      </c>
      <c r="J979" s="9" t="str">
        <f>IF('Unit Sales'!I987&lt;&gt;"",'Unit Sales'!I987,"")</f>
        <v/>
      </c>
      <c r="K979" s="295"/>
      <c r="L979" s="295"/>
      <c r="M979" s="293">
        <f t="shared" si="45"/>
        <v>0</v>
      </c>
      <c r="N979" s="293">
        <f>IFERROR(I979*'Monthly cashflow'!$C$29*1.23,)</f>
        <v>0</v>
      </c>
      <c r="O979" s="293">
        <f>IFERROR(I979*'Monthly cashflow'!$C$30*1.23,)</f>
        <v>0</v>
      </c>
      <c r="P979" s="293">
        <f t="shared" si="46"/>
        <v>0</v>
      </c>
      <c r="Q979" s="294" t="str">
        <f>'Unit Sales'!R987</f>
        <v/>
      </c>
      <c r="R979" s="294">
        <f>'Unit Sales'!N987</f>
        <v>0</v>
      </c>
    </row>
    <row r="980" spans="1:18" x14ac:dyDescent="0.3">
      <c r="A980" s="336" t="s">
        <v>1779</v>
      </c>
      <c r="B980" s="9">
        <f t="shared" si="47"/>
        <v>0</v>
      </c>
      <c r="C980" s="337" t="str">
        <f>IF('Unit Sales'!B988&lt;&gt;"",'Unit Sales'!B988,A980)</f>
        <v>979</v>
      </c>
      <c r="D980" s="9" t="str">
        <f>IF('Unit Sales'!D988&lt;&gt;"",'Unit Sales'!D988,"")</f>
        <v/>
      </c>
      <c r="E980" s="9" t="str">
        <f>IF('Unit Sales'!J988&lt;&gt;"",'Unit Sales'!J988,"")</f>
        <v/>
      </c>
      <c r="F980" s="9" t="str">
        <f>IF('Unit Sales'!G988&lt;&gt;"",'Unit Sales'!G988,"")</f>
        <v/>
      </c>
      <c r="G980" s="9" t="str">
        <f>IF('Unit Sales'!H988&lt;&gt;"",'Unit Sales'!H988,"")</f>
        <v/>
      </c>
      <c r="H980" s="9" t="str">
        <f>IF('Unit Sales'!C988&lt;&gt;"",'Unit Sales'!C988,"")</f>
        <v/>
      </c>
      <c r="I980" s="293" t="str">
        <f>IF('Unit Sales'!M988&lt;&gt;"",'Unit Sales'!M988,"")</f>
        <v/>
      </c>
      <c r="J980" s="9" t="str">
        <f>IF('Unit Sales'!I988&lt;&gt;"",'Unit Sales'!I988,"")</f>
        <v/>
      </c>
      <c r="K980" s="295"/>
      <c r="L980" s="295"/>
      <c r="M980" s="293">
        <f t="shared" si="45"/>
        <v>0</v>
      </c>
      <c r="N980" s="293">
        <f>IFERROR(I980*'Monthly cashflow'!$C$29*1.23,)</f>
        <v>0</v>
      </c>
      <c r="O980" s="293">
        <f>IFERROR(I980*'Monthly cashflow'!$C$30*1.23,)</f>
        <v>0</v>
      </c>
      <c r="P980" s="293">
        <f t="shared" si="46"/>
        <v>0</v>
      </c>
      <c r="Q980" s="294" t="str">
        <f>'Unit Sales'!R988</f>
        <v/>
      </c>
      <c r="R980" s="294">
        <f>'Unit Sales'!N988</f>
        <v>0</v>
      </c>
    </row>
    <row r="981" spans="1:18" x14ac:dyDescent="0.3">
      <c r="A981" s="336" t="s">
        <v>1780</v>
      </c>
      <c r="B981" s="9">
        <f t="shared" si="47"/>
        <v>0</v>
      </c>
      <c r="C981" s="337" t="str">
        <f>IF('Unit Sales'!B989&lt;&gt;"",'Unit Sales'!B989,A981)</f>
        <v>980</v>
      </c>
      <c r="D981" s="9" t="str">
        <f>IF('Unit Sales'!D989&lt;&gt;"",'Unit Sales'!D989,"")</f>
        <v/>
      </c>
      <c r="E981" s="9" t="str">
        <f>IF('Unit Sales'!J989&lt;&gt;"",'Unit Sales'!J989,"")</f>
        <v/>
      </c>
      <c r="F981" s="9" t="str">
        <f>IF('Unit Sales'!G989&lt;&gt;"",'Unit Sales'!G989,"")</f>
        <v/>
      </c>
      <c r="G981" s="9" t="str">
        <f>IF('Unit Sales'!H989&lt;&gt;"",'Unit Sales'!H989,"")</f>
        <v/>
      </c>
      <c r="H981" s="9" t="str">
        <f>IF('Unit Sales'!C989&lt;&gt;"",'Unit Sales'!C989,"")</f>
        <v/>
      </c>
      <c r="I981" s="293" t="str">
        <f>IF('Unit Sales'!M989&lt;&gt;"",'Unit Sales'!M989,"")</f>
        <v/>
      </c>
      <c r="J981" s="9" t="str">
        <f>IF('Unit Sales'!I989&lt;&gt;"",'Unit Sales'!I989,"")</f>
        <v/>
      </c>
      <c r="K981" s="295"/>
      <c r="L981" s="295"/>
      <c r="M981" s="293">
        <f t="shared" si="45"/>
        <v>0</v>
      </c>
      <c r="N981" s="293">
        <f>IFERROR(I981*'Monthly cashflow'!$C$29*1.23,)</f>
        <v>0</v>
      </c>
      <c r="O981" s="293">
        <f>IFERROR(I981*'Monthly cashflow'!$C$30*1.23,)</f>
        <v>0</v>
      </c>
      <c r="P981" s="293">
        <f t="shared" si="46"/>
        <v>0</v>
      </c>
      <c r="Q981" s="294" t="str">
        <f>'Unit Sales'!R989</f>
        <v/>
      </c>
      <c r="R981" s="294">
        <f>'Unit Sales'!N989</f>
        <v>0</v>
      </c>
    </row>
    <row r="982" spans="1:18" x14ac:dyDescent="0.3">
      <c r="A982" s="336" t="s">
        <v>1781</v>
      </c>
      <c r="B982" s="9">
        <f t="shared" si="47"/>
        <v>0</v>
      </c>
      <c r="C982" s="337" t="str">
        <f>IF('Unit Sales'!B990&lt;&gt;"",'Unit Sales'!B990,A982)</f>
        <v>981</v>
      </c>
      <c r="D982" s="9" t="str">
        <f>IF('Unit Sales'!D990&lt;&gt;"",'Unit Sales'!D990,"")</f>
        <v/>
      </c>
      <c r="E982" s="9" t="str">
        <f>IF('Unit Sales'!J990&lt;&gt;"",'Unit Sales'!J990,"")</f>
        <v/>
      </c>
      <c r="F982" s="9" t="str">
        <f>IF('Unit Sales'!G990&lt;&gt;"",'Unit Sales'!G990,"")</f>
        <v/>
      </c>
      <c r="G982" s="9" t="str">
        <f>IF('Unit Sales'!H990&lt;&gt;"",'Unit Sales'!H990,"")</f>
        <v/>
      </c>
      <c r="H982" s="9" t="str">
        <f>IF('Unit Sales'!C990&lt;&gt;"",'Unit Sales'!C990,"")</f>
        <v/>
      </c>
      <c r="I982" s="293" t="str">
        <f>IF('Unit Sales'!M990&lt;&gt;"",'Unit Sales'!M990,"")</f>
        <v/>
      </c>
      <c r="J982" s="9" t="str">
        <f>IF('Unit Sales'!I990&lt;&gt;"",'Unit Sales'!I990,"")</f>
        <v/>
      </c>
      <c r="K982" s="295"/>
      <c r="L982" s="295"/>
      <c r="M982" s="293">
        <f t="shared" si="45"/>
        <v>0</v>
      </c>
      <c r="N982" s="293">
        <f>IFERROR(I982*'Monthly cashflow'!$C$29*1.23,)</f>
        <v>0</v>
      </c>
      <c r="O982" s="293">
        <f>IFERROR(I982*'Monthly cashflow'!$C$30*1.23,)</f>
        <v>0</v>
      </c>
      <c r="P982" s="293">
        <f t="shared" si="46"/>
        <v>0</v>
      </c>
      <c r="Q982" s="294" t="str">
        <f>'Unit Sales'!R990</f>
        <v/>
      </c>
      <c r="R982" s="294">
        <f>'Unit Sales'!N990</f>
        <v>0</v>
      </c>
    </row>
    <row r="983" spans="1:18" x14ac:dyDescent="0.3">
      <c r="A983" s="336" t="s">
        <v>1782</v>
      </c>
      <c r="B983" s="9">
        <f t="shared" si="47"/>
        <v>0</v>
      </c>
      <c r="C983" s="337" t="str">
        <f>IF('Unit Sales'!B991&lt;&gt;"",'Unit Sales'!B991,A983)</f>
        <v>982</v>
      </c>
      <c r="D983" s="9" t="str">
        <f>IF('Unit Sales'!D991&lt;&gt;"",'Unit Sales'!D991,"")</f>
        <v/>
      </c>
      <c r="E983" s="9" t="str">
        <f>IF('Unit Sales'!J991&lt;&gt;"",'Unit Sales'!J991,"")</f>
        <v/>
      </c>
      <c r="F983" s="9" t="str">
        <f>IF('Unit Sales'!G991&lt;&gt;"",'Unit Sales'!G991,"")</f>
        <v/>
      </c>
      <c r="G983" s="9" t="str">
        <f>IF('Unit Sales'!H991&lt;&gt;"",'Unit Sales'!H991,"")</f>
        <v/>
      </c>
      <c r="H983" s="9" t="str">
        <f>IF('Unit Sales'!C991&lt;&gt;"",'Unit Sales'!C991,"")</f>
        <v/>
      </c>
      <c r="I983" s="293" t="str">
        <f>IF('Unit Sales'!M991&lt;&gt;"",'Unit Sales'!M991,"")</f>
        <v/>
      </c>
      <c r="J983" s="9" t="str">
        <f>IF('Unit Sales'!I991&lt;&gt;"",'Unit Sales'!I991,"")</f>
        <v/>
      </c>
      <c r="K983" s="295"/>
      <c r="L983" s="295"/>
      <c r="M983" s="293">
        <f t="shared" si="45"/>
        <v>0</v>
      </c>
      <c r="N983" s="293">
        <f>IFERROR(I983*'Monthly cashflow'!$C$29*1.23,)</f>
        <v>0</v>
      </c>
      <c r="O983" s="293">
        <f>IFERROR(I983*'Monthly cashflow'!$C$30*1.23,)</f>
        <v>0</v>
      </c>
      <c r="P983" s="293">
        <f t="shared" si="46"/>
        <v>0</v>
      </c>
      <c r="Q983" s="294" t="str">
        <f>'Unit Sales'!R991</f>
        <v/>
      </c>
      <c r="R983" s="294">
        <f>'Unit Sales'!N991</f>
        <v>0</v>
      </c>
    </row>
    <row r="984" spans="1:18" x14ac:dyDescent="0.3">
      <c r="A984" s="336" t="s">
        <v>1783</v>
      </c>
      <c r="B984" s="9">
        <f t="shared" si="47"/>
        <v>0</v>
      </c>
      <c r="C984" s="337" t="str">
        <f>IF('Unit Sales'!B992&lt;&gt;"",'Unit Sales'!B992,A984)</f>
        <v>983</v>
      </c>
      <c r="D984" s="9" t="str">
        <f>IF('Unit Sales'!D992&lt;&gt;"",'Unit Sales'!D992,"")</f>
        <v/>
      </c>
      <c r="E984" s="9" t="str">
        <f>IF('Unit Sales'!J992&lt;&gt;"",'Unit Sales'!J992,"")</f>
        <v/>
      </c>
      <c r="F984" s="9" t="str">
        <f>IF('Unit Sales'!G992&lt;&gt;"",'Unit Sales'!G992,"")</f>
        <v/>
      </c>
      <c r="G984" s="9" t="str">
        <f>IF('Unit Sales'!H992&lt;&gt;"",'Unit Sales'!H992,"")</f>
        <v/>
      </c>
      <c r="H984" s="9" t="str">
        <f>IF('Unit Sales'!C992&lt;&gt;"",'Unit Sales'!C992,"")</f>
        <v/>
      </c>
      <c r="I984" s="293" t="str">
        <f>IF('Unit Sales'!M992&lt;&gt;"",'Unit Sales'!M992,"")</f>
        <v/>
      </c>
      <c r="J984" s="9" t="str">
        <f>IF('Unit Sales'!I992&lt;&gt;"",'Unit Sales'!I992,"")</f>
        <v/>
      </c>
      <c r="K984" s="295"/>
      <c r="L984" s="295"/>
      <c r="M984" s="293">
        <f t="shared" si="45"/>
        <v>0</v>
      </c>
      <c r="N984" s="293">
        <f>IFERROR(I984*'Monthly cashflow'!$C$29*1.23,)</f>
        <v>0</v>
      </c>
      <c r="O984" s="293">
        <f>IFERROR(I984*'Monthly cashflow'!$C$30*1.23,)</f>
        <v>0</v>
      </c>
      <c r="P984" s="293">
        <f t="shared" si="46"/>
        <v>0</v>
      </c>
      <c r="Q984" s="294" t="str">
        <f>'Unit Sales'!R992</f>
        <v/>
      </c>
      <c r="R984" s="294">
        <f>'Unit Sales'!N992</f>
        <v>0</v>
      </c>
    </row>
    <row r="985" spans="1:18" x14ac:dyDescent="0.3">
      <c r="A985" s="336" t="s">
        <v>1784</v>
      </c>
      <c r="B985" s="9">
        <f t="shared" si="47"/>
        <v>0</v>
      </c>
      <c r="C985" s="337" t="str">
        <f>IF('Unit Sales'!B993&lt;&gt;"",'Unit Sales'!B993,A985)</f>
        <v>984</v>
      </c>
      <c r="D985" s="9" t="str">
        <f>IF('Unit Sales'!D993&lt;&gt;"",'Unit Sales'!D993,"")</f>
        <v/>
      </c>
      <c r="E985" s="9" t="str">
        <f>IF('Unit Sales'!J993&lt;&gt;"",'Unit Sales'!J993,"")</f>
        <v/>
      </c>
      <c r="F985" s="9" t="str">
        <f>IF('Unit Sales'!G993&lt;&gt;"",'Unit Sales'!G993,"")</f>
        <v/>
      </c>
      <c r="G985" s="9" t="str">
        <f>IF('Unit Sales'!H993&lt;&gt;"",'Unit Sales'!H993,"")</f>
        <v/>
      </c>
      <c r="H985" s="9" t="str">
        <f>IF('Unit Sales'!C993&lt;&gt;"",'Unit Sales'!C993,"")</f>
        <v/>
      </c>
      <c r="I985" s="293" t="str">
        <f>IF('Unit Sales'!M993&lt;&gt;"",'Unit Sales'!M993,"")</f>
        <v/>
      </c>
      <c r="J985" s="9" t="str">
        <f>IF('Unit Sales'!I993&lt;&gt;"",'Unit Sales'!I993,"")</f>
        <v/>
      </c>
      <c r="K985" s="295"/>
      <c r="L985" s="295"/>
      <c r="M985" s="293">
        <f t="shared" si="45"/>
        <v>0</v>
      </c>
      <c r="N985" s="293">
        <f>IFERROR(I985*'Monthly cashflow'!$C$29*1.23,)</f>
        <v>0</v>
      </c>
      <c r="O985" s="293">
        <f>IFERROR(I985*'Monthly cashflow'!$C$30*1.23,)</f>
        <v>0</v>
      </c>
      <c r="P985" s="293">
        <f t="shared" si="46"/>
        <v>0</v>
      </c>
      <c r="Q985" s="294" t="str">
        <f>'Unit Sales'!R993</f>
        <v/>
      </c>
      <c r="R985" s="294">
        <f>'Unit Sales'!N993</f>
        <v>0</v>
      </c>
    </row>
    <row r="986" spans="1:18" x14ac:dyDescent="0.3">
      <c r="A986" s="336" t="s">
        <v>1785</v>
      </c>
      <c r="B986" s="9">
        <f t="shared" si="47"/>
        <v>0</v>
      </c>
      <c r="C986" s="337" t="str">
        <f>IF('Unit Sales'!B994&lt;&gt;"",'Unit Sales'!B994,A986)</f>
        <v>985</v>
      </c>
      <c r="D986" s="9" t="str">
        <f>IF('Unit Sales'!D994&lt;&gt;"",'Unit Sales'!D994,"")</f>
        <v/>
      </c>
      <c r="E986" s="9" t="str">
        <f>IF('Unit Sales'!J994&lt;&gt;"",'Unit Sales'!J994,"")</f>
        <v/>
      </c>
      <c r="F986" s="9" t="str">
        <f>IF('Unit Sales'!G994&lt;&gt;"",'Unit Sales'!G994,"")</f>
        <v/>
      </c>
      <c r="G986" s="9" t="str">
        <f>IF('Unit Sales'!H994&lt;&gt;"",'Unit Sales'!H994,"")</f>
        <v/>
      </c>
      <c r="H986" s="9" t="str">
        <f>IF('Unit Sales'!C994&lt;&gt;"",'Unit Sales'!C994,"")</f>
        <v/>
      </c>
      <c r="I986" s="293" t="str">
        <f>IF('Unit Sales'!M994&lt;&gt;"",'Unit Sales'!M994,"")</f>
        <v/>
      </c>
      <c r="J986" s="9" t="str">
        <f>IF('Unit Sales'!I994&lt;&gt;"",'Unit Sales'!I994,"")</f>
        <v/>
      </c>
      <c r="K986" s="295"/>
      <c r="L986" s="295"/>
      <c r="M986" s="293">
        <f t="shared" si="45"/>
        <v>0</v>
      </c>
      <c r="N986" s="293">
        <f>IFERROR(I986*'Monthly cashflow'!$C$29*1.23,)</f>
        <v>0</v>
      </c>
      <c r="O986" s="293">
        <f>IFERROR(I986*'Monthly cashflow'!$C$30*1.23,)</f>
        <v>0</v>
      </c>
      <c r="P986" s="293">
        <f t="shared" si="46"/>
        <v>0</v>
      </c>
      <c r="Q986" s="294" t="str">
        <f>'Unit Sales'!R994</f>
        <v/>
      </c>
      <c r="R986" s="294">
        <f>'Unit Sales'!N994</f>
        <v>0</v>
      </c>
    </row>
    <row r="987" spans="1:18" x14ac:dyDescent="0.3">
      <c r="A987" s="336" t="s">
        <v>1786</v>
      </c>
      <c r="B987" s="9">
        <f t="shared" si="47"/>
        <v>0</v>
      </c>
      <c r="C987" s="337" t="str">
        <f>IF('Unit Sales'!B995&lt;&gt;"",'Unit Sales'!B995,A987)</f>
        <v>986</v>
      </c>
      <c r="D987" s="9" t="str">
        <f>IF('Unit Sales'!D995&lt;&gt;"",'Unit Sales'!D995,"")</f>
        <v/>
      </c>
      <c r="E987" s="9" t="str">
        <f>IF('Unit Sales'!J995&lt;&gt;"",'Unit Sales'!J995,"")</f>
        <v/>
      </c>
      <c r="F987" s="9" t="str">
        <f>IF('Unit Sales'!G995&lt;&gt;"",'Unit Sales'!G995,"")</f>
        <v/>
      </c>
      <c r="G987" s="9" t="str">
        <f>IF('Unit Sales'!H995&lt;&gt;"",'Unit Sales'!H995,"")</f>
        <v/>
      </c>
      <c r="H987" s="9" t="str">
        <f>IF('Unit Sales'!C995&lt;&gt;"",'Unit Sales'!C995,"")</f>
        <v/>
      </c>
      <c r="I987" s="293" t="str">
        <f>IF('Unit Sales'!M995&lt;&gt;"",'Unit Sales'!M995,"")</f>
        <v/>
      </c>
      <c r="J987" s="9" t="str">
        <f>IF('Unit Sales'!I995&lt;&gt;"",'Unit Sales'!I995,"")</f>
        <v/>
      </c>
      <c r="K987" s="295"/>
      <c r="L987" s="295"/>
      <c r="M987" s="293">
        <f t="shared" si="45"/>
        <v>0</v>
      </c>
      <c r="N987" s="293">
        <f>IFERROR(I987*'Monthly cashflow'!$C$29*1.23,)</f>
        <v>0</v>
      </c>
      <c r="O987" s="293">
        <f>IFERROR(I987*'Monthly cashflow'!$C$30*1.23,)</f>
        <v>0</v>
      </c>
      <c r="P987" s="293">
        <f t="shared" si="46"/>
        <v>0</v>
      </c>
      <c r="Q987" s="294" t="str">
        <f>'Unit Sales'!R995</f>
        <v/>
      </c>
      <c r="R987" s="294">
        <f>'Unit Sales'!N995</f>
        <v>0</v>
      </c>
    </row>
    <row r="988" spans="1:18" x14ac:dyDescent="0.3">
      <c r="A988" s="336" t="s">
        <v>1787</v>
      </c>
      <c r="B988" s="9">
        <f t="shared" si="47"/>
        <v>0</v>
      </c>
      <c r="C988" s="337" t="str">
        <f>IF('Unit Sales'!B996&lt;&gt;"",'Unit Sales'!B996,A988)</f>
        <v>987</v>
      </c>
      <c r="D988" s="9" t="str">
        <f>IF('Unit Sales'!D996&lt;&gt;"",'Unit Sales'!D996,"")</f>
        <v/>
      </c>
      <c r="E988" s="9" t="str">
        <f>IF('Unit Sales'!J996&lt;&gt;"",'Unit Sales'!J996,"")</f>
        <v/>
      </c>
      <c r="F988" s="9" t="str">
        <f>IF('Unit Sales'!G996&lt;&gt;"",'Unit Sales'!G996,"")</f>
        <v/>
      </c>
      <c r="G988" s="9" t="str">
        <f>IF('Unit Sales'!H996&lt;&gt;"",'Unit Sales'!H996,"")</f>
        <v/>
      </c>
      <c r="H988" s="9" t="str">
        <f>IF('Unit Sales'!C996&lt;&gt;"",'Unit Sales'!C996,"")</f>
        <v/>
      </c>
      <c r="I988" s="293" t="str">
        <f>IF('Unit Sales'!M996&lt;&gt;"",'Unit Sales'!M996,"")</f>
        <v/>
      </c>
      <c r="J988" s="9" t="str">
        <f>IF('Unit Sales'!I996&lt;&gt;"",'Unit Sales'!I996,"")</f>
        <v/>
      </c>
      <c r="K988" s="295"/>
      <c r="L988" s="295"/>
      <c r="M988" s="293">
        <f t="shared" si="45"/>
        <v>0</v>
      </c>
      <c r="N988" s="293">
        <f>IFERROR(I988*'Monthly cashflow'!$C$29*1.23,)</f>
        <v>0</v>
      </c>
      <c r="O988" s="293">
        <f>IFERROR(I988*'Monthly cashflow'!$C$30*1.23,)</f>
        <v>0</v>
      </c>
      <c r="P988" s="293">
        <f t="shared" si="46"/>
        <v>0</v>
      </c>
      <c r="Q988" s="294" t="str">
        <f>'Unit Sales'!R996</f>
        <v/>
      </c>
      <c r="R988" s="294">
        <f>'Unit Sales'!N996</f>
        <v>0</v>
      </c>
    </row>
    <row r="989" spans="1:18" x14ac:dyDescent="0.3">
      <c r="A989" s="336" t="s">
        <v>1788</v>
      </c>
      <c r="B989" s="9">
        <f t="shared" si="47"/>
        <v>0</v>
      </c>
      <c r="C989" s="337" t="str">
        <f>IF('Unit Sales'!B997&lt;&gt;"",'Unit Sales'!B997,A989)</f>
        <v>988</v>
      </c>
      <c r="D989" s="9" t="str">
        <f>IF('Unit Sales'!D997&lt;&gt;"",'Unit Sales'!D997,"")</f>
        <v/>
      </c>
      <c r="E989" s="9" t="str">
        <f>IF('Unit Sales'!J997&lt;&gt;"",'Unit Sales'!J997,"")</f>
        <v/>
      </c>
      <c r="F989" s="9" t="str">
        <f>IF('Unit Sales'!G997&lt;&gt;"",'Unit Sales'!G997,"")</f>
        <v/>
      </c>
      <c r="G989" s="9" t="str">
        <f>IF('Unit Sales'!H997&lt;&gt;"",'Unit Sales'!H997,"")</f>
        <v/>
      </c>
      <c r="H989" s="9" t="str">
        <f>IF('Unit Sales'!C997&lt;&gt;"",'Unit Sales'!C997,"")</f>
        <v/>
      </c>
      <c r="I989" s="293" t="str">
        <f>IF('Unit Sales'!M997&lt;&gt;"",'Unit Sales'!M997,"")</f>
        <v/>
      </c>
      <c r="J989" s="9" t="str">
        <f>IF('Unit Sales'!I997&lt;&gt;"",'Unit Sales'!I997,"")</f>
        <v/>
      </c>
      <c r="K989" s="295"/>
      <c r="L989" s="295"/>
      <c r="M989" s="293">
        <f t="shared" si="45"/>
        <v>0</v>
      </c>
      <c r="N989" s="293">
        <f>IFERROR(I989*'Monthly cashflow'!$C$29*1.23,)</f>
        <v>0</v>
      </c>
      <c r="O989" s="293">
        <f>IFERROR(I989*'Monthly cashflow'!$C$30*1.23,)</f>
        <v>0</v>
      </c>
      <c r="P989" s="293">
        <f t="shared" si="46"/>
        <v>0</v>
      </c>
      <c r="Q989" s="294" t="str">
        <f>'Unit Sales'!R997</f>
        <v/>
      </c>
      <c r="R989" s="294">
        <f>'Unit Sales'!N997</f>
        <v>0</v>
      </c>
    </row>
    <row r="990" spans="1:18" x14ac:dyDescent="0.3">
      <c r="A990" s="336" t="s">
        <v>1789</v>
      </c>
      <c r="B990" s="9">
        <f t="shared" si="47"/>
        <v>0</v>
      </c>
      <c r="C990" s="337" t="str">
        <f>IF('Unit Sales'!B998&lt;&gt;"",'Unit Sales'!B998,A990)</f>
        <v>989</v>
      </c>
      <c r="D990" s="9" t="str">
        <f>IF('Unit Sales'!D998&lt;&gt;"",'Unit Sales'!D998,"")</f>
        <v/>
      </c>
      <c r="E990" s="9" t="str">
        <f>IF('Unit Sales'!J998&lt;&gt;"",'Unit Sales'!J998,"")</f>
        <v/>
      </c>
      <c r="F990" s="9" t="str">
        <f>IF('Unit Sales'!G998&lt;&gt;"",'Unit Sales'!G998,"")</f>
        <v/>
      </c>
      <c r="G990" s="9" t="str">
        <f>IF('Unit Sales'!H998&lt;&gt;"",'Unit Sales'!H998,"")</f>
        <v/>
      </c>
      <c r="H990" s="9" t="str">
        <f>IF('Unit Sales'!C998&lt;&gt;"",'Unit Sales'!C998,"")</f>
        <v/>
      </c>
      <c r="I990" s="293" t="str">
        <f>IF('Unit Sales'!M998&lt;&gt;"",'Unit Sales'!M998,"")</f>
        <v/>
      </c>
      <c r="J990" s="9" t="str">
        <f>IF('Unit Sales'!I998&lt;&gt;"",'Unit Sales'!I998,"")</f>
        <v/>
      </c>
      <c r="K990" s="295"/>
      <c r="L990" s="295"/>
      <c r="M990" s="293">
        <f t="shared" si="45"/>
        <v>0</v>
      </c>
      <c r="N990" s="293">
        <f>IFERROR(I990*'Monthly cashflow'!$C$29*1.23,)</f>
        <v>0</v>
      </c>
      <c r="O990" s="293">
        <f>IFERROR(I990*'Monthly cashflow'!$C$30*1.23,)</f>
        <v>0</v>
      </c>
      <c r="P990" s="293">
        <f t="shared" si="46"/>
        <v>0</v>
      </c>
      <c r="Q990" s="294" t="str">
        <f>'Unit Sales'!R998</f>
        <v/>
      </c>
      <c r="R990" s="294">
        <f>'Unit Sales'!N998</f>
        <v>0</v>
      </c>
    </row>
    <row r="991" spans="1:18" x14ac:dyDescent="0.3">
      <c r="A991" s="336" t="s">
        <v>1790</v>
      </c>
      <c r="B991" s="9">
        <f t="shared" si="47"/>
        <v>0</v>
      </c>
      <c r="C991" s="337" t="str">
        <f>IF('Unit Sales'!B999&lt;&gt;"",'Unit Sales'!B999,A991)</f>
        <v>990</v>
      </c>
      <c r="D991" s="9" t="str">
        <f>IF('Unit Sales'!D999&lt;&gt;"",'Unit Sales'!D999,"")</f>
        <v/>
      </c>
      <c r="E991" s="9" t="str">
        <f>IF('Unit Sales'!J999&lt;&gt;"",'Unit Sales'!J999,"")</f>
        <v/>
      </c>
      <c r="F991" s="9" t="str">
        <f>IF('Unit Sales'!G999&lt;&gt;"",'Unit Sales'!G999,"")</f>
        <v/>
      </c>
      <c r="G991" s="9" t="str">
        <f>IF('Unit Sales'!H999&lt;&gt;"",'Unit Sales'!H999,"")</f>
        <v/>
      </c>
      <c r="H991" s="9" t="str">
        <f>IF('Unit Sales'!C999&lt;&gt;"",'Unit Sales'!C999,"")</f>
        <v/>
      </c>
      <c r="I991" s="293" t="str">
        <f>IF('Unit Sales'!M999&lt;&gt;"",'Unit Sales'!M999,"")</f>
        <v/>
      </c>
      <c r="J991" s="9" t="str">
        <f>IF('Unit Sales'!I999&lt;&gt;"",'Unit Sales'!I999,"")</f>
        <v/>
      </c>
      <c r="K991" s="295"/>
      <c r="L991" s="295"/>
      <c r="M991" s="293">
        <f t="shared" si="45"/>
        <v>0</v>
      </c>
      <c r="N991" s="293">
        <f>IFERROR(I991*'Monthly cashflow'!$C$29*1.23,)</f>
        <v>0</v>
      </c>
      <c r="O991" s="293">
        <f>IFERROR(I991*'Monthly cashflow'!$C$30*1.23,)</f>
        <v>0</v>
      </c>
      <c r="P991" s="293">
        <f t="shared" si="46"/>
        <v>0</v>
      </c>
      <c r="Q991" s="294" t="str">
        <f>'Unit Sales'!R999</f>
        <v/>
      </c>
      <c r="R991" s="294">
        <f>'Unit Sales'!N999</f>
        <v>0</v>
      </c>
    </row>
    <row r="992" spans="1:18" x14ac:dyDescent="0.3">
      <c r="A992" s="336" t="s">
        <v>1791</v>
      </c>
      <c r="B992" s="9">
        <f t="shared" si="47"/>
        <v>0</v>
      </c>
      <c r="C992" s="337" t="str">
        <f>IF('Unit Sales'!B1000&lt;&gt;"",'Unit Sales'!B1000,A992)</f>
        <v>991</v>
      </c>
      <c r="D992" s="9" t="str">
        <f>IF('Unit Sales'!D1000&lt;&gt;"",'Unit Sales'!D1000,"")</f>
        <v/>
      </c>
      <c r="E992" s="9" t="str">
        <f>IF('Unit Sales'!J1000&lt;&gt;"",'Unit Sales'!J1000,"")</f>
        <v/>
      </c>
      <c r="F992" s="9" t="str">
        <f>IF('Unit Sales'!G1000&lt;&gt;"",'Unit Sales'!G1000,"")</f>
        <v/>
      </c>
      <c r="G992" s="9" t="str">
        <f>IF('Unit Sales'!H1000&lt;&gt;"",'Unit Sales'!H1000,"")</f>
        <v/>
      </c>
      <c r="H992" s="9" t="str">
        <f>IF('Unit Sales'!C1000&lt;&gt;"",'Unit Sales'!C1000,"")</f>
        <v/>
      </c>
      <c r="I992" s="293" t="str">
        <f>IF('Unit Sales'!M1000&lt;&gt;"",'Unit Sales'!M1000,"")</f>
        <v/>
      </c>
      <c r="J992" s="9" t="str">
        <f>IF('Unit Sales'!I1000&lt;&gt;"",'Unit Sales'!I1000,"")</f>
        <v/>
      </c>
      <c r="K992" s="295"/>
      <c r="L992" s="295"/>
      <c r="M992" s="293">
        <f t="shared" si="45"/>
        <v>0</v>
      </c>
      <c r="N992" s="293">
        <f>IFERROR(I992*'Monthly cashflow'!$C$29*1.23,)</f>
        <v>0</v>
      </c>
      <c r="O992" s="293">
        <f>IFERROR(I992*'Monthly cashflow'!$C$30*1.23,)</f>
        <v>0</v>
      </c>
      <c r="P992" s="293">
        <f t="shared" si="46"/>
        <v>0</v>
      </c>
      <c r="Q992" s="294" t="str">
        <f>'Unit Sales'!R1000</f>
        <v/>
      </c>
      <c r="R992" s="294">
        <f>'Unit Sales'!N1000</f>
        <v>0</v>
      </c>
    </row>
    <row r="993" spans="1:18" x14ac:dyDescent="0.3">
      <c r="A993" s="336" t="s">
        <v>1792</v>
      </c>
      <c r="B993" s="9">
        <f t="shared" si="47"/>
        <v>0</v>
      </c>
      <c r="C993" s="337" t="str">
        <f>IF('Unit Sales'!B1001&lt;&gt;"",'Unit Sales'!B1001,A993)</f>
        <v>992</v>
      </c>
      <c r="D993" s="9" t="str">
        <f>IF('Unit Sales'!D1001&lt;&gt;"",'Unit Sales'!D1001,"")</f>
        <v/>
      </c>
      <c r="E993" s="9" t="str">
        <f>IF('Unit Sales'!J1001&lt;&gt;"",'Unit Sales'!J1001,"")</f>
        <v/>
      </c>
      <c r="F993" s="9" t="str">
        <f>IF('Unit Sales'!G1001&lt;&gt;"",'Unit Sales'!G1001,"")</f>
        <v/>
      </c>
      <c r="G993" s="9" t="str">
        <f>IF('Unit Sales'!H1001&lt;&gt;"",'Unit Sales'!H1001,"")</f>
        <v/>
      </c>
      <c r="H993" s="9" t="str">
        <f>IF('Unit Sales'!C1001&lt;&gt;"",'Unit Sales'!C1001,"")</f>
        <v/>
      </c>
      <c r="I993" s="293" t="str">
        <f>IF('Unit Sales'!M1001&lt;&gt;"",'Unit Sales'!M1001,"")</f>
        <v/>
      </c>
      <c r="J993" s="9" t="str">
        <f>IF('Unit Sales'!I1001&lt;&gt;"",'Unit Sales'!I1001,"")</f>
        <v/>
      </c>
      <c r="K993" s="295"/>
      <c r="L993" s="295"/>
      <c r="M993" s="293">
        <f t="shared" si="45"/>
        <v>0</v>
      </c>
      <c r="N993" s="293">
        <f>IFERROR(I993*'Monthly cashflow'!$C$29*1.23,)</f>
        <v>0</v>
      </c>
      <c r="O993" s="293">
        <f>IFERROR(I993*'Monthly cashflow'!$C$30*1.23,)</f>
        <v>0</v>
      </c>
      <c r="P993" s="293">
        <f t="shared" si="46"/>
        <v>0</v>
      </c>
      <c r="Q993" s="294" t="str">
        <f>'Unit Sales'!R1001</f>
        <v/>
      </c>
      <c r="R993" s="294">
        <f>'Unit Sales'!N1001</f>
        <v>0</v>
      </c>
    </row>
    <row r="994" spans="1:18" x14ac:dyDescent="0.3">
      <c r="A994" s="336" t="s">
        <v>1793</v>
      </c>
      <c r="B994" s="9">
        <f t="shared" si="47"/>
        <v>0</v>
      </c>
      <c r="C994" s="337" t="str">
        <f>IF('Unit Sales'!B1002&lt;&gt;"",'Unit Sales'!B1002,A994)</f>
        <v>993</v>
      </c>
      <c r="D994" s="9" t="str">
        <f>IF('Unit Sales'!D1002&lt;&gt;"",'Unit Sales'!D1002,"")</f>
        <v/>
      </c>
      <c r="E994" s="9" t="str">
        <f>IF('Unit Sales'!J1002&lt;&gt;"",'Unit Sales'!J1002,"")</f>
        <v/>
      </c>
      <c r="F994" s="9" t="str">
        <f>IF('Unit Sales'!G1002&lt;&gt;"",'Unit Sales'!G1002,"")</f>
        <v/>
      </c>
      <c r="G994" s="9" t="str">
        <f>IF('Unit Sales'!H1002&lt;&gt;"",'Unit Sales'!H1002,"")</f>
        <v/>
      </c>
      <c r="H994" s="9" t="str">
        <f>IF('Unit Sales'!C1002&lt;&gt;"",'Unit Sales'!C1002,"")</f>
        <v/>
      </c>
      <c r="I994" s="293" t="str">
        <f>IF('Unit Sales'!M1002&lt;&gt;"",'Unit Sales'!M1002,"")</f>
        <v/>
      </c>
      <c r="J994" s="9" t="str">
        <f>IF('Unit Sales'!I1002&lt;&gt;"",'Unit Sales'!I1002,"")</f>
        <v/>
      </c>
      <c r="K994" s="295"/>
      <c r="L994" s="295"/>
      <c r="M994" s="293">
        <f t="shared" si="45"/>
        <v>0</v>
      </c>
      <c r="N994" s="293">
        <f>IFERROR(I994*'Monthly cashflow'!$C$29*1.23,)</f>
        <v>0</v>
      </c>
      <c r="O994" s="293">
        <f>IFERROR(I994*'Monthly cashflow'!$C$30*1.23,)</f>
        <v>0</v>
      </c>
      <c r="P994" s="293">
        <f t="shared" si="46"/>
        <v>0</v>
      </c>
      <c r="Q994" s="294" t="str">
        <f>'Unit Sales'!R1002</f>
        <v/>
      </c>
      <c r="R994" s="294">
        <f>'Unit Sales'!N1002</f>
        <v>0</v>
      </c>
    </row>
    <row r="995" spans="1:18" x14ac:dyDescent="0.3">
      <c r="A995" s="336" t="s">
        <v>1794</v>
      </c>
      <c r="B995" s="9">
        <f t="shared" si="47"/>
        <v>0</v>
      </c>
      <c r="C995" s="337" t="str">
        <f>IF('Unit Sales'!B1003&lt;&gt;"",'Unit Sales'!B1003,A995)</f>
        <v>994</v>
      </c>
      <c r="D995" s="9" t="str">
        <f>IF('Unit Sales'!D1003&lt;&gt;"",'Unit Sales'!D1003,"")</f>
        <v/>
      </c>
      <c r="E995" s="9" t="str">
        <f>IF('Unit Sales'!J1003&lt;&gt;"",'Unit Sales'!J1003,"")</f>
        <v/>
      </c>
      <c r="F995" s="9" t="str">
        <f>IF('Unit Sales'!G1003&lt;&gt;"",'Unit Sales'!G1003,"")</f>
        <v/>
      </c>
      <c r="G995" s="9" t="str">
        <f>IF('Unit Sales'!H1003&lt;&gt;"",'Unit Sales'!H1003,"")</f>
        <v/>
      </c>
      <c r="H995" s="9" t="str">
        <f>IF('Unit Sales'!C1003&lt;&gt;"",'Unit Sales'!C1003,"")</f>
        <v/>
      </c>
      <c r="I995" s="293" t="str">
        <f>IF('Unit Sales'!M1003&lt;&gt;"",'Unit Sales'!M1003,"")</f>
        <v/>
      </c>
      <c r="J995" s="9" t="str">
        <f>IF('Unit Sales'!I1003&lt;&gt;"",'Unit Sales'!I1003,"")</f>
        <v/>
      </c>
      <c r="K995" s="295"/>
      <c r="L995" s="295"/>
      <c r="M995" s="293">
        <f t="shared" si="45"/>
        <v>0</v>
      </c>
      <c r="N995" s="293">
        <f>IFERROR(I995*'Monthly cashflow'!$C$29*1.23,)</f>
        <v>0</v>
      </c>
      <c r="O995" s="293">
        <f>IFERROR(I995*'Monthly cashflow'!$C$30*1.23,)</f>
        <v>0</v>
      </c>
      <c r="P995" s="293">
        <f t="shared" si="46"/>
        <v>0</v>
      </c>
      <c r="Q995" s="294" t="str">
        <f>'Unit Sales'!R1003</f>
        <v/>
      </c>
      <c r="R995" s="294">
        <f>'Unit Sales'!N1003</f>
        <v>0</v>
      </c>
    </row>
    <row r="996" spans="1:18" x14ac:dyDescent="0.3">
      <c r="A996" s="336" t="s">
        <v>1795</v>
      </c>
      <c r="B996" s="9">
        <f t="shared" si="47"/>
        <v>0</v>
      </c>
      <c r="C996" s="337" t="str">
        <f>IF('Unit Sales'!B1004&lt;&gt;"",'Unit Sales'!B1004,A996)</f>
        <v>995</v>
      </c>
      <c r="D996" s="9" t="str">
        <f>IF('Unit Sales'!D1004&lt;&gt;"",'Unit Sales'!D1004,"")</f>
        <v/>
      </c>
      <c r="E996" s="9" t="str">
        <f>IF('Unit Sales'!J1004&lt;&gt;"",'Unit Sales'!J1004,"")</f>
        <v/>
      </c>
      <c r="F996" s="9" t="str">
        <f>IF('Unit Sales'!G1004&lt;&gt;"",'Unit Sales'!G1004,"")</f>
        <v/>
      </c>
      <c r="G996" s="9" t="str">
        <f>IF('Unit Sales'!H1004&lt;&gt;"",'Unit Sales'!H1004,"")</f>
        <v/>
      </c>
      <c r="H996" s="9" t="str">
        <f>IF('Unit Sales'!C1004&lt;&gt;"",'Unit Sales'!C1004,"")</f>
        <v/>
      </c>
      <c r="I996" s="293" t="str">
        <f>IF('Unit Sales'!M1004&lt;&gt;"",'Unit Sales'!M1004,"")</f>
        <v/>
      </c>
      <c r="J996" s="9" t="str">
        <f>IF('Unit Sales'!I1004&lt;&gt;"",'Unit Sales'!I1004,"")</f>
        <v/>
      </c>
      <c r="K996" s="295"/>
      <c r="L996" s="295"/>
      <c r="M996" s="293">
        <f t="shared" si="45"/>
        <v>0</v>
      </c>
      <c r="N996" s="293">
        <f>IFERROR(I996*'Monthly cashflow'!$C$29*1.23,)</f>
        <v>0</v>
      </c>
      <c r="O996" s="293">
        <f>IFERROR(I996*'Monthly cashflow'!$C$30*1.23,)</f>
        <v>0</v>
      </c>
      <c r="P996" s="293">
        <f t="shared" si="46"/>
        <v>0</v>
      </c>
      <c r="Q996" s="294" t="str">
        <f>'Unit Sales'!R1004</f>
        <v/>
      </c>
      <c r="R996" s="294">
        <f>'Unit Sales'!N1004</f>
        <v>0</v>
      </c>
    </row>
    <row r="997" spans="1:18" x14ac:dyDescent="0.3">
      <c r="A997" s="336" t="s">
        <v>1796</v>
      </c>
      <c r="B997" s="9">
        <f t="shared" si="47"/>
        <v>0</v>
      </c>
      <c r="C997" s="337" t="str">
        <f>IF('Unit Sales'!B1005&lt;&gt;"",'Unit Sales'!B1005,A997)</f>
        <v>996</v>
      </c>
      <c r="D997" s="9" t="str">
        <f>IF('Unit Sales'!D1005&lt;&gt;"",'Unit Sales'!D1005,"")</f>
        <v/>
      </c>
      <c r="E997" s="9" t="str">
        <f>IF('Unit Sales'!J1005&lt;&gt;"",'Unit Sales'!J1005,"")</f>
        <v/>
      </c>
      <c r="F997" s="9" t="str">
        <f>IF('Unit Sales'!G1005&lt;&gt;"",'Unit Sales'!G1005,"")</f>
        <v/>
      </c>
      <c r="G997" s="9" t="str">
        <f>IF('Unit Sales'!H1005&lt;&gt;"",'Unit Sales'!H1005,"")</f>
        <v/>
      </c>
      <c r="H997" s="9" t="str">
        <f>IF('Unit Sales'!C1005&lt;&gt;"",'Unit Sales'!C1005,"")</f>
        <v/>
      </c>
      <c r="I997" s="293" t="str">
        <f>IF('Unit Sales'!M1005&lt;&gt;"",'Unit Sales'!M1005,"")</f>
        <v/>
      </c>
      <c r="J997" s="9" t="str">
        <f>IF('Unit Sales'!I1005&lt;&gt;"",'Unit Sales'!I1005,"")</f>
        <v/>
      </c>
      <c r="K997" s="295"/>
      <c r="L997" s="295"/>
      <c r="M997" s="293">
        <f t="shared" si="45"/>
        <v>0</v>
      </c>
      <c r="N997" s="293">
        <f>IFERROR(I997*'Monthly cashflow'!$C$29*1.23,)</f>
        <v>0</v>
      </c>
      <c r="O997" s="293">
        <f>IFERROR(I997*'Monthly cashflow'!$C$30*1.23,)</f>
        <v>0</v>
      </c>
      <c r="P997" s="293">
        <f t="shared" si="46"/>
        <v>0</v>
      </c>
      <c r="Q997" s="294" t="str">
        <f>'Unit Sales'!R1005</f>
        <v/>
      </c>
      <c r="R997" s="294">
        <f>'Unit Sales'!N1005</f>
        <v>0</v>
      </c>
    </row>
    <row r="998" spans="1:18" x14ac:dyDescent="0.3">
      <c r="A998" s="336" t="s">
        <v>1797</v>
      </c>
      <c r="B998" s="9">
        <f t="shared" si="47"/>
        <v>0</v>
      </c>
      <c r="C998" s="337" t="str">
        <f>IF('Unit Sales'!B1006&lt;&gt;"",'Unit Sales'!B1006,A998)</f>
        <v>997</v>
      </c>
      <c r="D998" s="9" t="str">
        <f>IF('Unit Sales'!D1006&lt;&gt;"",'Unit Sales'!D1006,"")</f>
        <v/>
      </c>
      <c r="E998" s="9" t="str">
        <f>IF('Unit Sales'!J1006&lt;&gt;"",'Unit Sales'!J1006,"")</f>
        <v/>
      </c>
      <c r="F998" s="9" t="str">
        <f>IF('Unit Sales'!G1006&lt;&gt;"",'Unit Sales'!G1006,"")</f>
        <v/>
      </c>
      <c r="G998" s="9" t="str">
        <f>IF('Unit Sales'!H1006&lt;&gt;"",'Unit Sales'!H1006,"")</f>
        <v/>
      </c>
      <c r="H998" s="9" t="str">
        <f>IF('Unit Sales'!C1006&lt;&gt;"",'Unit Sales'!C1006,"")</f>
        <v/>
      </c>
      <c r="I998" s="293" t="str">
        <f>IF('Unit Sales'!M1006&lt;&gt;"",'Unit Sales'!M1006,"")</f>
        <v/>
      </c>
      <c r="J998" s="9" t="str">
        <f>IF('Unit Sales'!I1006&lt;&gt;"",'Unit Sales'!I1006,"")</f>
        <v/>
      </c>
      <c r="K998" s="295"/>
      <c r="L998" s="295"/>
      <c r="M998" s="293">
        <f t="shared" si="45"/>
        <v>0</v>
      </c>
      <c r="N998" s="293">
        <f>IFERROR(I998*'Monthly cashflow'!$C$29*1.23,)</f>
        <v>0</v>
      </c>
      <c r="O998" s="293">
        <f>IFERROR(I998*'Monthly cashflow'!$C$30*1.23,)</f>
        <v>0</v>
      </c>
      <c r="P998" s="293">
        <f t="shared" si="46"/>
        <v>0</v>
      </c>
      <c r="Q998" s="294" t="str">
        <f>'Unit Sales'!R1006</f>
        <v/>
      </c>
      <c r="R998" s="294">
        <f>'Unit Sales'!N1006</f>
        <v>0</v>
      </c>
    </row>
    <row r="999" spans="1:18" x14ac:dyDescent="0.3">
      <c r="A999" s="336" t="s">
        <v>1798</v>
      </c>
      <c r="B999" s="9">
        <f t="shared" si="47"/>
        <v>0</v>
      </c>
      <c r="C999" s="337" t="str">
        <f>IF('Unit Sales'!B1007&lt;&gt;"",'Unit Sales'!B1007,A999)</f>
        <v>998</v>
      </c>
      <c r="D999" s="9" t="str">
        <f>IF('Unit Sales'!D1007&lt;&gt;"",'Unit Sales'!D1007,"")</f>
        <v/>
      </c>
      <c r="E999" s="9" t="str">
        <f>IF('Unit Sales'!J1007&lt;&gt;"",'Unit Sales'!J1007,"")</f>
        <v/>
      </c>
      <c r="F999" s="9" t="str">
        <f>IF('Unit Sales'!G1007&lt;&gt;"",'Unit Sales'!G1007,"")</f>
        <v/>
      </c>
      <c r="G999" s="9" t="str">
        <f>IF('Unit Sales'!H1007&lt;&gt;"",'Unit Sales'!H1007,"")</f>
        <v/>
      </c>
      <c r="H999" s="9" t="str">
        <f>IF('Unit Sales'!C1007&lt;&gt;"",'Unit Sales'!C1007,"")</f>
        <v/>
      </c>
      <c r="I999" s="293" t="str">
        <f>IF('Unit Sales'!M1007&lt;&gt;"",'Unit Sales'!M1007,"")</f>
        <v/>
      </c>
      <c r="J999" s="9" t="str">
        <f>IF('Unit Sales'!I1007&lt;&gt;"",'Unit Sales'!I1007,"")</f>
        <v/>
      </c>
      <c r="K999" s="295"/>
      <c r="L999" s="295"/>
      <c r="M999" s="293">
        <f t="shared" si="45"/>
        <v>0</v>
      </c>
      <c r="N999" s="293">
        <f>IFERROR(I999*'Monthly cashflow'!$C$29*1.23,)</f>
        <v>0</v>
      </c>
      <c r="O999" s="293">
        <f>IFERROR(I999*'Monthly cashflow'!$C$30*1.23,)</f>
        <v>0</v>
      </c>
      <c r="P999" s="293">
        <f t="shared" si="46"/>
        <v>0</v>
      </c>
      <c r="Q999" s="294" t="str">
        <f>'Unit Sales'!R1007</f>
        <v/>
      </c>
      <c r="R999" s="294">
        <f>'Unit Sales'!N1007</f>
        <v>0</v>
      </c>
    </row>
    <row r="1000" spans="1:18" x14ac:dyDescent="0.3">
      <c r="A1000" s="336" t="s">
        <v>1799</v>
      </c>
      <c r="B1000" s="9">
        <f t="shared" si="47"/>
        <v>0</v>
      </c>
      <c r="C1000" s="337" t="str">
        <f>IF('Unit Sales'!B1008&lt;&gt;"",'Unit Sales'!B1008,A1000)</f>
        <v>999</v>
      </c>
      <c r="D1000" s="9" t="str">
        <f>IF('Unit Sales'!D1008&lt;&gt;"",'Unit Sales'!D1008,"")</f>
        <v/>
      </c>
      <c r="E1000" s="9" t="str">
        <f>IF('Unit Sales'!J1008&lt;&gt;"",'Unit Sales'!J1008,"")</f>
        <v/>
      </c>
      <c r="F1000" s="9" t="str">
        <f>IF('Unit Sales'!G1008&lt;&gt;"",'Unit Sales'!G1008,"")</f>
        <v/>
      </c>
      <c r="G1000" s="9" t="str">
        <f>IF('Unit Sales'!H1008&lt;&gt;"",'Unit Sales'!H1008,"")</f>
        <v/>
      </c>
      <c r="H1000" s="9" t="str">
        <f>IF('Unit Sales'!C1008&lt;&gt;"",'Unit Sales'!C1008,"")</f>
        <v/>
      </c>
      <c r="I1000" s="293" t="str">
        <f>IF('Unit Sales'!M1008&lt;&gt;"",'Unit Sales'!M1008,"")</f>
        <v/>
      </c>
      <c r="J1000" s="9" t="str">
        <f>IF('Unit Sales'!I1008&lt;&gt;"",'Unit Sales'!I1008,"")</f>
        <v/>
      </c>
      <c r="K1000" s="295"/>
      <c r="L1000" s="295"/>
      <c r="M1000" s="293">
        <f t="shared" si="45"/>
        <v>0</v>
      </c>
      <c r="N1000" s="293">
        <f>IFERROR(I1000*'Monthly cashflow'!$C$29*1.23,)</f>
        <v>0</v>
      </c>
      <c r="O1000" s="293">
        <f>IFERROR(I1000*'Monthly cashflow'!$C$30*1.23,)</f>
        <v>0</v>
      </c>
      <c r="P1000" s="293">
        <f t="shared" si="46"/>
        <v>0</v>
      </c>
      <c r="Q1000" s="294" t="str">
        <f>'Unit Sales'!R1008</f>
        <v/>
      </c>
      <c r="R1000" s="294">
        <f>'Unit Sales'!N1008</f>
        <v>0</v>
      </c>
    </row>
    <row r="1001" spans="1:18" x14ac:dyDescent="0.3">
      <c r="A1001" s="336" t="s">
        <v>1800</v>
      </c>
      <c r="B1001" s="9">
        <f t="shared" si="47"/>
        <v>0</v>
      </c>
      <c r="C1001" s="337" t="str">
        <f>IF('Unit Sales'!B1009&lt;&gt;"",'Unit Sales'!B1009,A1001)</f>
        <v>1000</v>
      </c>
      <c r="D1001" s="9" t="str">
        <f>IF('Unit Sales'!D1009&lt;&gt;"",'Unit Sales'!D1009,"")</f>
        <v/>
      </c>
      <c r="E1001" s="9" t="str">
        <f>IF('Unit Sales'!J1009&lt;&gt;"",'Unit Sales'!J1009,"")</f>
        <v/>
      </c>
      <c r="F1001" s="9" t="str">
        <f>IF('Unit Sales'!G1009&lt;&gt;"",'Unit Sales'!G1009,"")</f>
        <v/>
      </c>
      <c r="G1001" s="9" t="str">
        <f>IF('Unit Sales'!H1009&lt;&gt;"",'Unit Sales'!H1009,"")</f>
        <v/>
      </c>
      <c r="H1001" s="9" t="str">
        <f>IF('Unit Sales'!C1009&lt;&gt;"",'Unit Sales'!C1009,"")</f>
        <v/>
      </c>
      <c r="I1001" s="293" t="str">
        <f>IF('Unit Sales'!M1009&lt;&gt;"",'Unit Sales'!M1009,"")</f>
        <v/>
      </c>
      <c r="J1001" s="9" t="str">
        <f>IF('Unit Sales'!I1009&lt;&gt;"",'Unit Sales'!I1009,"")</f>
        <v/>
      </c>
      <c r="K1001" s="295"/>
      <c r="L1001" s="295"/>
      <c r="M1001" s="293">
        <f t="shared" si="45"/>
        <v>0</v>
      </c>
      <c r="N1001" s="293">
        <f>IFERROR(I1001*'Monthly cashflow'!$C$29*1.23,)</f>
        <v>0</v>
      </c>
      <c r="O1001" s="293">
        <f>IFERROR(I1001*'Monthly cashflow'!$C$30*1.23,)</f>
        <v>0</v>
      </c>
      <c r="P1001" s="293">
        <f t="shared" si="46"/>
        <v>0</v>
      </c>
      <c r="Q1001" s="294" t="str">
        <f>'Unit Sales'!R1009</f>
        <v/>
      </c>
      <c r="R1001" s="294">
        <f>'Unit Sales'!N1009</f>
        <v>0</v>
      </c>
    </row>
  </sheetData>
  <sheetProtection algorithmName="SHA-512" hashValue="osg8snQRx/ctwzacxUiw9nsy2VCLlCVAc3v/6WmquXSYxjtizRtF/yjIRNwSB30xR3cAJOKksmoHfwMWMatOSA==" saltValue="KHin2sc8VRSgDeJ6AWytTg==" spinCount="100000" sheet="1" objects="1" scenarios="1"/>
  <phoneticPr fontId="1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121"/>
  <sheetViews>
    <sheetView workbookViewId="0">
      <selection activeCell="J23" sqref="J23"/>
    </sheetView>
  </sheetViews>
  <sheetFormatPr defaultColWidth="9.109375" defaultRowHeight="14.4" x14ac:dyDescent="0.3"/>
  <cols>
    <col min="1" max="1" width="8.6640625" style="3" bestFit="1" customWidth="1"/>
    <col min="2" max="2" width="20.5546875" style="3" bestFit="1" customWidth="1"/>
    <col min="3" max="3" width="10.5546875" style="3" bestFit="1" customWidth="1"/>
    <col min="4" max="4" width="30" style="3" bestFit="1" customWidth="1"/>
    <col min="5" max="5" width="6.88671875" style="3" bestFit="1" customWidth="1"/>
    <col min="6" max="6" width="18.44140625" style="3" bestFit="1" customWidth="1"/>
    <col min="7" max="7" width="13.88671875" style="3" bestFit="1" customWidth="1"/>
    <col min="8" max="16384" width="9.109375" style="3"/>
  </cols>
  <sheetData>
    <row r="1" spans="1:10" x14ac:dyDescent="0.3">
      <c r="A1" s="131" t="s">
        <v>63</v>
      </c>
      <c r="B1" s="131" t="s">
        <v>75</v>
      </c>
      <c r="C1" s="131" t="s">
        <v>231</v>
      </c>
      <c r="D1" s="131" t="s">
        <v>239</v>
      </c>
      <c r="E1" s="131" t="s">
        <v>237</v>
      </c>
      <c r="F1" s="131" t="s">
        <v>247</v>
      </c>
      <c r="G1" s="131" t="s">
        <v>248</v>
      </c>
      <c r="H1" s="131" t="s">
        <v>293</v>
      </c>
      <c r="I1" s="131" t="s">
        <v>395</v>
      </c>
      <c r="J1" s="131" t="s">
        <v>421</v>
      </c>
    </row>
    <row r="2" spans="1:10" x14ac:dyDescent="0.3">
      <c r="A2" s="3" t="s">
        <v>13</v>
      </c>
      <c r="B2" s="3" t="s">
        <v>71</v>
      </c>
      <c r="C2" s="3" t="s">
        <v>71</v>
      </c>
      <c r="D2" s="3" t="s">
        <v>503</v>
      </c>
      <c r="E2" s="3" t="s">
        <v>253</v>
      </c>
      <c r="F2" s="3" t="s">
        <v>240</v>
      </c>
      <c r="G2" s="3" t="s">
        <v>243</v>
      </c>
      <c r="H2" s="3" t="s">
        <v>296</v>
      </c>
      <c r="I2" s="3" t="s">
        <v>394</v>
      </c>
      <c r="J2" s="3" t="s">
        <v>571</v>
      </c>
    </row>
    <row r="3" spans="1:10" x14ac:dyDescent="0.3">
      <c r="A3" s="3" t="s">
        <v>14</v>
      </c>
      <c r="B3" s="3" t="s">
        <v>224</v>
      </c>
      <c r="C3" s="3" t="s">
        <v>70</v>
      </c>
      <c r="D3" s="3" t="s">
        <v>238</v>
      </c>
      <c r="E3" s="3" t="s">
        <v>232</v>
      </c>
      <c r="F3" s="3" t="s">
        <v>241</v>
      </c>
      <c r="G3" s="3" t="s">
        <v>244</v>
      </c>
      <c r="H3" s="3" t="s">
        <v>297</v>
      </c>
      <c r="I3" s="3" t="s">
        <v>563</v>
      </c>
      <c r="J3" s="3" t="s">
        <v>572</v>
      </c>
    </row>
    <row r="4" spans="1:10" x14ac:dyDescent="0.3">
      <c r="A4" s="3" t="s">
        <v>15</v>
      </c>
      <c r="B4" s="3" t="s">
        <v>225</v>
      </c>
      <c r="C4" s="3" t="s">
        <v>70</v>
      </c>
      <c r="D4" s="3" t="s">
        <v>474</v>
      </c>
      <c r="E4" s="3" t="s">
        <v>233</v>
      </c>
      <c r="F4" s="3" t="s">
        <v>242</v>
      </c>
      <c r="G4" s="3" t="s">
        <v>245</v>
      </c>
      <c r="J4" s="3" t="s">
        <v>573</v>
      </c>
    </row>
    <row r="5" spans="1:10" x14ac:dyDescent="0.3">
      <c r="A5" s="3" t="s">
        <v>26</v>
      </c>
      <c r="B5" s="3" t="s">
        <v>226</v>
      </c>
      <c r="C5" s="3" t="s">
        <v>70</v>
      </c>
      <c r="D5" s="3" t="s">
        <v>475</v>
      </c>
      <c r="E5" s="3" t="s">
        <v>234</v>
      </c>
      <c r="G5" s="3" t="s">
        <v>246</v>
      </c>
      <c r="J5" s="3" t="s">
        <v>574</v>
      </c>
    </row>
    <row r="6" spans="1:10" x14ac:dyDescent="0.3">
      <c r="A6" s="3" t="s">
        <v>64</v>
      </c>
      <c r="B6" s="3" t="s">
        <v>227</v>
      </c>
      <c r="C6" s="3" t="s">
        <v>3</v>
      </c>
      <c r="D6" s="3" t="s">
        <v>12</v>
      </c>
      <c r="E6" s="3" t="s">
        <v>235</v>
      </c>
      <c r="J6" s="3" t="s">
        <v>575</v>
      </c>
    </row>
    <row r="7" spans="1:10" x14ac:dyDescent="0.3">
      <c r="A7" s="3" t="s">
        <v>65</v>
      </c>
      <c r="B7" s="3" t="s">
        <v>228</v>
      </c>
      <c r="C7" s="3" t="s">
        <v>70</v>
      </c>
      <c r="D7" s="3" t="s">
        <v>473</v>
      </c>
      <c r="E7" s="3" t="s">
        <v>236</v>
      </c>
      <c r="J7" s="3" t="s">
        <v>576</v>
      </c>
    </row>
    <row r="8" spans="1:10" x14ac:dyDescent="0.3">
      <c r="A8" s="3" t="s">
        <v>66</v>
      </c>
      <c r="B8" s="3" t="s">
        <v>229</v>
      </c>
      <c r="C8" s="3" t="s">
        <v>70</v>
      </c>
      <c r="J8" s="3" t="s">
        <v>577</v>
      </c>
    </row>
    <row r="9" spans="1:10" x14ac:dyDescent="0.3">
      <c r="A9" s="3" t="s">
        <v>67</v>
      </c>
      <c r="B9" s="3" t="s">
        <v>230</v>
      </c>
      <c r="C9" s="3" t="s">
        <v>70</v>
      </c>
      <c r="J9" s="3" t="s">
        <v>578</v>
      </c>
    </row>
    <row r="10" spans="1:10" x14ac:dyDescent="0.3">
      <c r="A10" s="3" t="s">
        <v>68</v>
      </c>
      <c r="B10" s="3" t="s">
        <v>680</v>
      </c>
      <c r="C10" s="3" t="s">
        <v>3</v>
      </c>
      <c r="J10" s="3" t="s">
        <v>579</v>
      </c>
    </row>
    <row r="11" spans="1:10" x14ac:dyDescent="0.3">
      <c r="A11" s="3" t="s">
        <v>69</v>
      </c>
      <c r="J11" s="3" t="s">
        <v>580</v>
      </c>
    </row>
    <row r="12" spans="1:10" x14ac:dyDescent="0.3">
      <c r="A12" s="3" t="s">
        <v>743</v>
      </c>
      <c r="J12" s="3" t="s">
        <v>581</v>
      </c>
    </row>
    <row r="13" spans="1:10" x14ac:dyDescent="0.3">
      <c r="A13" s="3" t="s">
        <v>744</v>
      </c>
      <c r="J13" s="3" t="s">
        <v>582</v>
      </c>
    </row>
    <row r="14" spans="1:10" x14ac:dyDescent="0.3">
      <c r="A14" s="3" t="s">
        <v>745</v>
      </c>
      <c r="J14" s="3" t="s">
        <v>583</v>
      </c>
    </row>
    <row r="15" spans="1:10" x14ac:dyDescent="0.3">
      <c r="A15" s="3" t="s">
        <v>746</v>
      </c>
      <c r="J15" s="3" t="s">
        <v>584</v>
      </c>
    </row>
    <row r="16" spans="1:10" x14ac:dyDescent="0.3">
      <c r="A16" s="3" t="s">
        <v>747</v>
      </c>
      <c r="J16" s="3" t="s">
        <v>585</v>
      </c>
    </row>
    <row r="17" spans="1:10" x14ac:dyDescent="0.3">
      <c r="A17" s="3" t="s">
        <v>748</v>
      </c>
      <c r="J17" s="3" t="s">
        <v>586</v>
      </c>
    </row>
    <row r="18" spans="1:10" x14ac:dyDescent="0.3">
      <c r="A18" s="3" t="s">
        <v>749</v>
      </c>
      <c r="J18" s="3" t="s">
        <v>587</v>
      </c>
    </row>
    <row r="19" spans="1:10" x14ac:dyDescent="0.3">
      <c r="A19" s="3" t="s">
        <v>750</v>
      </c>
      <c r="J19" s="3" t="s">
        <v>588</v>
      </c>
    </row>
    <row r="20" spans="1:10" x14ac:dyDescent="0.3">
      <c r="A20" s="3" t="s">
        <v>751</v>
      </c>
      <c r="J20" s="3" t="s">
        <v>589</v>
      </c>
    </row>
    <row r="21" spans="1:10" x14ac:dyDescent="0.3">
      <c r="A21" s="3" t="s">
        <v>752</v>
      </c>
      <c r="J21" s="3" t="s">
        <v>590</v>
      </c>
    </row>
    <row r="22" spans="1:10" x14ac:dyDescent="0.3">
      <c r="J22" s="3" t="s">
        <v>591</v>
      </c>
    </row>
    <row r="23" spans="1:10" x14ac:dyDescent="0.3">
      <c r="J23" s="3" t="s">
        <v>592</v>
      </c>
    </row>
    <row r="24" spans="1:10" x14ac:dyDescent="0.3">
      <c r="J24" s="3" t="s">
        <v>593</v>
      </c>
    </row>
    <row r="25" spans="1:10" x14ac:dyDescent="0.3">
      <c r="J25" s="3" t="s">
        <v>594</v>
      </c>
    </row>
    <row r="26" spans="1:10" x14ac:dyDescent="0.3">
      <c r="J26" s="3" t="s">
        <v>595</v>
      </c>
    </row>
    <row r="27" spans="1:10" x14ac:dyDescent="0.3">
      <c r="J27" s="3" t="s">
        <v>596</v>
      </c>
    </row>
    <row r="28" spans="1:10" x14ac:dyDescent="0.3">
      <c r="J28" s="3" t="s">
        <v>597</v>
      </c>
    </row>
    <row r="29" spans="1:10" x14ac:dyDescent="0.3">
      <c r="J29" s="3" t="s">
        <v>598</v>
      </c>
    </row>
    <row r="30" spans="1:10" x14ac:dyDescent="0.3">
      <c r="J30" s="3" t="s">
        <v>599</v>
      </c>
    </row>
    <row r="31" spans="1:10" x14ac:dyDescent="0.3">
      <c r="J31" s="3" t="s">
        <v>600</v>
      </c>
    </row>
    <row r="32" spans="1:10" x14ac:dyDescent="0.3">
      <c r="J32" s="3" t="s">
        <v>601</v>
      </c>
    </row>
    <row r="33" spans="10:10" x14ac:dyDescent="0.3">
      <c r="J33" s="3" t="s">
        <v>602</v>
      </c>
    </row>
    <row r="34" spans="10:10" x14ac:dyDescent="0.3">
      <c r="J34" s="3" t="s">
        <v>603</v>
      </c>
    </row>
    <row r="35" spans="10:10" x14ac:dyDescent="0.3">
      <c r="J35" s="3" t="s">
        <v>604</v>
      </c>
    </row>
    <row r="36" spans="10:10" x14ac:dyDescent="0.3">
      <c r="J36" s="3" t="s">
        <v>605</v>
      </c>
    </row>
    <row r="37" spans="10:10" x14ac:dyDescent="0.3">
      <c r="J37" s="3" t="s">
        <v>606</v>
      </c>
    </row>
    <row r="38" spans="10:10" x14ac:dyDescent="0.3">
      <c r="J38" s="3" t="s">
        <v>607</v>
      </c>
    </row>
    <row r="39" spans="10:10" x14ac:dyDescent="0.3">
      <c r="J39" s="3" t="s">
        <v>608</v>
      </c>
    </row>
    <row r="40" spans="10:10" x14ac:dyDescent="0.3">
      <c r="J40" s="3" t="s">
        <v>609</v>
      </c>
    </row>
    <row r="41" spans="10:10" x14ac:dyDescent="0.3">
      <c r="J41" s="3" t="s">
        <v>610</v>
      </c>
    </row>
    <row r="42" spans="10:10" x14ac:dyDescent="0.3">
      <c r="J42" s="3" t="s">
        <v>611</v>
      </c>
    </row>
    <row r="43" spans="10:10" x14ac:dyDescent="0.3">
      <c r="J43" s="3" t="s">
        <v>612</v>
      </c>
    </row>
    <row r="44" spans="10:10" x14ac:dyDescent="0.3">
      <c r="J44" s="3" t="s">
        <v>613</v>
      </c>
    </row>
    <row r="45" spans="10:10" x14ac:dyDescent="0.3">
      <c r="J45" s="3" t="s">
        <v>614</v>
      </c>
    </row>
    <row r="46" spans="10:10" x14ac:dyDescent="0.3">
      <c r="J46" s="3" t="s">
        <v>615</v>
      </c>
    </row>
    <row r="47" spans="10:10" x14ac:dyDescent="0.3">
      <c r="J47" s="3" t="s">
        <v>616</v>
      </c>
    </row>
    <row r="48" spans="10:10" x14ac:dyDescent="0.3">
      <c r="J48" s="3" t="s">
        <v>617</v>
      </c>
    </row>
    <row r="49" spans="10:10" x14ac:dyDescent="0.3">
      <c r="J49" s="3" t="s">
        <v>618</v>
      </c>
    </row>
    <row r="50" spans="10:10" x14ac:dyDescent="0.3">
      <c r="J50" s="3" t="s">
        <v>619</v>
      </c>
    </row>
    <row r="51" spans="10:10" x14ac:dyDescent="0.3">
      <c r="J51" s="3" t="s">
        <v>620</v>
      </c>
    </row>
    <row r="52" spans="10:10" x14ac:dyDescent="0.3">
      <c r="J52" s="3" t="s">
        <v>621</v>
      </c>
    </row>
    <row r="53" spans="10:10" x14ac:dyDescent="0.3">
      <c r="J53" s="3" t="s">
        <v>622</v>
      </c>
    </row>
    <row r="54" spans="10:10" x14ac:dyDescent="0.3">
      <c r="J54" s="3" t="s">
        <v>623</v>
      </c>
    </row>
    <row r="55" spans="10:10" x14ac:dyDescent="0.3">
      <c r="J55" s="3" t="s">
        <v>624</v>
      </c>
    </row>
    <row r="56" spans="10:10" x14ac:dyDescent="0.3">
      <c r="J56" s="3" t="s">
        <v>625</v>
      </c>
    </row>
    <row r="57" spans="10:10" x14ac:dyDescent="0.3">
      <c r="J57" s="3" t="s">
        <v>626</v>
      </c>
    </row>
    <row r="58" spans="10:10" x14ac:dyDescent="0.3">
      <c r="J58" s="3" t="s">
        <v>627</v>
      </c>
    </row>
    <row r="59" spans="10:10" x14ac:dyDescent="0.3">
      <c r="J59" s="3" t="s">
        <v>628</v>
      </c>
    </row>
    <row r="60" spans="10:10" x14ac:dyDescent="0.3">
      <c r="J60" s="3" t="s">
        <v>629</v>
      </c>
    </row>
    <row r="61" spans="10:10" x14ac:dyDescent="0.3">
      <c r="J61" s="3" t="s">
        <v>630</v>
      </c>
    </row>
    <row r="62" spans="10:10" x14ac:dyDescent="0.3">
      <c r="J62" s="3" t="s">
        <v>683</v>
      </c>
    </row>
    <row r="63" spans="10:10" x14ac:dyDescent="0.3">
      <c r="J63" s="3" t="s">
        <v>684</v>
      </c>
    </row>
    <row r="64" spans="10:10" x14ac:dyDescent="0.3">
      <c r="J64" s="3" t="s">
        <v>685</v>
      </c>
    </row>
    <row r="65" spans="10:10" x14ac:dyDescent="0.3">
      <c r="J65" s="3" t="s">
        <v>686</v>
      </c>
    </row>
    <row r="66" spans="10:10" x14ac:dyDescent="0.3">
      <c r="J66" s="3" t="s">
        <v>687</v>
      </c>
    </row>
    <row r="67" spans="10:10" x14ac:dyDescent="0.3">
      <c r="J67" s="3" t="s">
        <v>688</v>
      </c>
    </row>
    <row r="68" spans="10:10" x14ac:dyDescent="0.3">
      <c r="J68" s="3" t="s">
        <v>689</v>
      </c>
    </row>
    <row r="69" spans="10:10" x14ac:dyDescent="0.3">
      <c r="J69" s="3" t="s">
        <v>690</v>
      </c>
    </row>
    <row r="70" spans="10:10" x14ac:dyDescent="0.3">
      <c r="J70" s="3" t="s">
        <v>691</v>
      </c>
    </row>
    <row r="71" spans="10:10" x14ac:dyDescent="0.3">
      <c r="J71" s="3" t="s">
        <v>692</v>
      </c>
    </row>
    <row r="72" spans="10:10" x14ac:dyDescent="0.3">
      <c r="J72" s="3" t="s">
        <v>693</v>
      </c>
    </row>
    <row r="73" spans="10:10" x14ac:dyDescent="0.3">
      <c r="J73" s="3" t="s">
        <v>694</v>
      </c>
    </row>
    <row r="74" spans="10:10" x14ac:dyDescent="0.3">
      <c r="J74" s="3" t="s">
        <v>695</v>
      </c>
    </row>
    <row r="75" spans="10:10" x14ac:dyDescent="0.3">
      <c r="J75" s="3" t="s">
        <v>696</v>
      </c>
    </row>
    <row r="76" spans="10:10" x14ac:dyDescent="0.3">
      <c r="J76" s="3" t="s">
        <v>697</v>
      </c>
    </row>
    <row r="77" spans="10:10" x14ac:dyDescent="0.3">
      <c r="J77" s="3" t="s">
        <v>698</v>
      </c>
    </row>
    <row r="78" spans="10:10" x14ac:dyDescent="0.3">
      <c r="J78" s="3" t="s">
        <v>699</v>
      </c>
    </row>
    <row r="79" spans="10:10" x14ac:dyDescent="0.3">
      <c r="J79" s="3" t="s">
        <v>700</v>
      </c>
    </row>
    <row r="80" spans="10:10" x14ac:dyDescent="0.3">
      <c r="J80" s="3" t="s">
        <v>701</v>
      </c>
    </row>
    <row r="81" spans="10:10" x14ac:dyDescent="0.3">
      <c r="J81" s="3" t="s">
        <v>702</v>
      </c>
    </row>
    <row r="82" spans="10:10" x14ac:dyDescent="0.3">
      <c r="J82" s="3" t="s">
        <v>703</v>
      </c>
    </row>
    <row r="83" spans="10:10" x14ac:dyDescent="0.3">
      <c r="J83" s="3" t="s">
        <v>704</v>
      </c>
    </row>
    <row r="84" spans="10:10" x14ac:dyDescent="0.3">
      <c r="J84" s="3" t="s">
        <v>705</v>
      </c>
    </row>
    <row r="85" spans="10:10" x14ac:dyDescent="0.3">
      <c r="J85" s="3" t="s">
        <v>706</v>
      </c>
    </row>
    <row r="86" spans="10:10" x14ac:dyDescent="0.3">
      <c r="J86" s="3" t="s">
        <v>707</v>
      </c>
    </row>
    <row r="87" spans="10:10" x14ac:dyDescent="0.3">
      <c r="J87" s="3" t="s">
        <v>708</v>
      </c>
    </row>
    <row r="88" spans="10:10" x14ac:dyDescent="0.3">
      <c r="J88" s="3" t="s">
        <v>709</v>
      </c>
    </row>
    <row r="89" spans="10:10" x14ac:dyDescent="0.3">
      <c r="J89" s="3" t="s">
        <v>710</v>
      </c>
    </row>
    <row r="90" spans="10:10" x14ac:dyDescent="0.3">
      <c r="J90" s="3" t="s">
        <v>711</v>
      </c>
    </row>
    <row r="91" spans="10:10" x14ac:dyDescent="0.3">
      <c r="J91" s="3" t="s">
        <v>712</v>
      </c>
    </row>
    <row r="92" spans="10:10" x14ac:dyDescent="0.3">
      <c r="J92" s="3" t="s">
        <v>713</v>
      </c>
    </row>
    <row r="93" spans="10:10" x14ac:dyDescent="0.3">
      <c r="J93" s="3" t="s">
        <v>714</v>
      </c>
    </row>
    <row r="94" spans="10:10" x14ac:dyDescent="0.3">
      <c r="J94" s="3" t="s">
        <v>715</v>
      </c>
    </row>
    <row r="95" spans="10:10" x14ac:dyDescent="0.3">
      <c r="J95" s="3" t="s">
        <v>716</v>
      </c>
    </row>
    <row r="96" spans="10:10" x14ac:dyDescent="0.3">
      <c r="J96" s="3" t="s">
        <v>717</v>
      </c>
    </row>
    <row r="97" spans="10:10" x14ac:dyDescent="0.3">
      <c r="J97" s="3" t="s">
        <v>718</v>
      </c>
    </row>
    <row r="98" spans="10:10" x14ac:dyDescent="0.3">
      <c r="J98" s="3" t="s">
        <v>719</v>
      </c>
    </row>
    <row r="99" spans="10:10" x14ac:dyDescent="0.3">
      <c r="J99" s="3" t="s">
        <v>720</v>
      </c>
    </row>
    <row r="100" spans="10:10" x14ac:dyDescent="0.3">
      <c r="J100" s="3" t="s">
        <v>721</v>
      </c>
    </row>
    <row r="101" spans="10:10" x14ac:dyDescent="0.3">
      <c r="J101" s="3" t="s">
        <v>722</v>
      </c>
    </row>
    <row r="102" spans="10:10" x14ac:dyDescent="0.3">
      <c r="J102" s="3" t="s">
        <v>723</v>
      </c>
    </row>
    <row r="103" spans="10:10" x14ac:dyDescent="0.3">
      <c r="J103" s="3" t="s">
        <v>724</v>
      </c>
    </row>
    <row r="104" spans="10:10" x14ac:dyDescent="0.3">
      <c r="J104" s="3" t="s">
        <v>725</v>
      </c>
    </row>
    <row r="105" spans="10:10" x14ac:dyDescent="0.3">
      <c r="J105" s="3" t="s">
        <v>726</v>
      </c>
    </row>
    <row r="106" spans="10:10" x14ac:dyDescent="0.3">
      <c r="J106" s="3" t="s">
        <v>727</v>
      </c>
    </row>
    <row r="107" spans="10:10" x14ac:dyDescent="0.3">
      <c r="J107" s="3" t="s">
        <v>728</v>
      </c>
    </row>
    <row r="108" spans="10:10" x14ac:dyDescent="0.3">
      <c r="J108" s="3" t="s">
        <v>729</v>
      </c>
    </row>
    <row r="109" spans="10:10" x14ac:dyDescent="0.3">
      <c r="J109" s="3" t="s">
        <v>730</v>
      </c>
    </row>
    <row r="110" spans="10:10" x14ac:dyDescent="0.3">
      <c r="J110" s="3" t="s">
        <v>731</v>
      </c>
    </row>
    <row r="111" spans="10:10" x14ac:dyDescent="0.3">
      <c r="J111" s="3" t="s">
        <v>732</v>
      </c>
    </row>
    <row r="112" spans="10:10" x14ac:dyDescent="0.3">
      <c r="J112" s="3" t="s">
        <v>733</v>
      </c>
    </row>
    <row r="113" spans="10:10" x14ac:dyDescent="0.3">
      <c r="J113" s="3" t="s">
        <v>734</v>
      </c>
    </row>
    <row r="114" spans="10:10" x14ac:dyDescent="0.3">
      <c r="J114" s="3" t="s">
        <v>735</v>
      </c>
    </row>
    <row r="115" spans="10:10" x14ac:dyDescent="0.3">
      <c r="J115" s="3" t="s">
        <v>736</v>
      </c>
    </row>
    <row r="116" spans="10:10" x14ac:dyDescent="0.3">
      <c r="J116" s="3" t="s">
        <v>737</v>
      </c>
    </row>
    <row r="117" spans="10:10" x14ac:dyDescent="0.3">
      <c r="J117" s="3" t="s">
        <v>738</v>
      </c>
    </row>
    <row r="118" spans="10:10" x14ac:dyDescent="0.3">
      <c r="J118" s="3" t="s">
        <v>739</v>
      </c>
    </row>
    <row r="119" spans="10:10" x14ac:dyDescent="0.3">
      <c r="J119" s="3" t="s">
        <v>740</v>
      </c>
    </row>
    <row r="120" spans="10:10" x14ac:dyDescent="0.3">
      <c r="J120" s="3" t="s">
        <v>741</v>
      </c>
    </row>
    <row r="121" spans="10:10" x14ac:dyDescent="0.3">
      <c r="J121" s="3" t="s">
        <v>742</v>
      </c>
    </row>
  </sheetData>
  <sheetProtection algorithmName="SHA-512" hashValue="rdjELkvZJ909UVqq+bWcBCtscC81CwXfKhugZIQ14zYqjNgz4hOSaiE3cGYVgtMiHM+HtLf7ESc53s/FQjmwaQ==" saltValue="aur+QUlSgo9MYk6ZN2thqg==" spinCount="100000" sheet="1" objects="1" scenarios="1" formatColumns="0" formatRows="0"/>
  <sortState xmlns:xlrd2="http://schemas.microsoft.com/office/spreadsheetml/2017/richdata2" ref="D2:D6">
    <sortCondition ref="D2"/>
  </sortState>
  <phoneticPr fontId="19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802F-1439-4D7B-85FD-9660718233DB}">
  <sheetPr codeName="Sheet13"/>
  <dimension ref="A1:S44"/>
  <sheetViews>
    <sheetView showGridLines="0" topLeftCell="A14" zoomScaleNormal="100" workbookViewId="0">
      <selection activeCell="I40" sqref="I40:M40"/>
    </sheetView>
  </sheetViews>
  <sheetFormatPr defaultColWidth="0" defaultRowHeight="15" customHeight="1" zeroHeight="1" x14ac:dyDescent="0.3"/>
  <cols>
    <col min="1" max="1" width="47.5546875" customWidth="1"/>
    <col min="2" max="2" width="11.5546875" bestFit="1" customWidth="1"/>
    <col min="3" max="3" width="12" bestFit="1" customWidth="1"/>
    <col min="4" max="4" width="13.33203125" bestFit="1" customWidth="1"/>
    <col min="5" max="5" width="12.6640625" bestFit="1" customWidth="1"/>
    <col min="6" max="6" width="13.44140625" customWidth="1"/>
    <col min="7" max="7" width="9.109375" customWidth="1"/>
    <col min="8" max="8" width="30.109375" bestFit="1" customWidth="1"/>
    <col min="9" max="14" width="9.109375" customWidth="1"/>
    <col min="15" max="19" width="0" hidden="1" customWidth="1"/>
    <col min="20" max="16384" width="9.109375" hidden="1"/>
  </cols>
  <sheetData>
    <row r="1" spans="1:13" ht="14.4" x14ac:dyDescent="0.3"/>
    <row r="2" spans="1:13" ht="34.200000000000003" thickBot="1" x14ac:dyDescent="0.7">
      <c r="A2" s="188" t="s">
        <v>400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ht="14.4" x14ac:dyDescent="0.3">
      <c r="B3" s="2"/>
      <c r="C3" s="2"/>
      <c r="D3" s="2"/>
      <c r="E3" s="2"/>
      <c r="F3" s="2"/>
      <c r="G3" s="2"/>
      <c r="H3" s="4" t="s">
        <v>401</v>
      </c>
      <c r="I3" s="424"/>
      <c r="J3" s="425"/>
      <c r="K3" s="425"/>
      <c r="L3" s="425"/>
      <c r="M3" s="426"/>
    </row>
    <row r="4" spans="1:13" ht="14.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4" x14ac:dyDescent="0.3">
      <c r="A5" s="190" t="s">
        <v>402</v>
      </c>
      <c r="B5" s="2"/>
      <c r="C5" s="2"/>
      <c r="D5" s="2"/>
      <c r="E5" s="2"/>
      <c r="F5" s="2"/>
      <c r="G5" s="2"/>
    </row>
    <row r="6" spans="1:13" ht="14.4" x14ac:dyDescent="0.3">
      <c r="A6" s="4" t="s">
        <v>403</v>
      </c>
      <c r="B6" s="424">
        <f>Overview!B4</f>
        <v>0</v>
      </c>
      <c r="C6" s="425"/>
      <c r="D6" s="425"/>
      <c r="E6" s="425"/>
      <c r="F6" s="426"/>
      <c r="G6" s="168"/>
      <c r="H6" s="4" t="s">
        <v>404</v>
      </c>
      <c r="I6" s="424"/>
      <c r="J6" s="425"/>
      <c r="K6" s="425"/>
      <c r="L6" s="425"/>
      <c r="M6" s="426"/>
    </row>
    <row r="7" spans="1:13" ht="14.4" x14ac:dyDescent="0.3">
      <c r="A7" s="4" t="s">
        <v>0</v>
      </c>
      <c r="B7" s="424">
        <f>Overview!B5</f>
        <v>0</v>
      </c>
      <c r="C7" s="425"/>
      <c r="D7" s="425"/>
      <c r="E7" s="425"/>
      <c r="F7" s="426"/>
      <c r="G7" s="168"/>
      <c r="H7" s="4" t="s">
        <v>405</v>
      </c>
      <c r="I7" s="424"/>
      <c r="J7" s="425"/>
      <c r="K7" s="425"/>
      <c r="L7" s="425"/>
      <c r="M7" s="426"/>
    </row>
    <row r="8" spans="1:13" ht="14.4" x14ac:dyDescent="0.3">
      <c r="A8" s="136" t="s">
        <v>304</v>
      </c>
      <c r="B8" s="424">
        <f>Overview!B8</f>
        <v>0</v>
      </c>
      <c r="C8" s="425"/>
      <c r="D8" s="425"/>
      <c r="E8" s="425"/>
      <c r="F8" s="426"/>
      <c r="G8" s="168"/>
      <c r="H8" s="136" t="s">
        <v>406</v>
      </c>
      <c r="I8" s="424"/>
      <c r="J8" s="425"/>
      <c r="K8" s="425"/>
      <c r="L8" s="425"/>
      <c r="M8" s="426"/>
    </row>
    <row r="9" spans="1:13" ht="14.4" x14ac:dyDescent="0.3">
      <c r="G9" s="168"/>
      <c r="H9" s="136" t="s">
        <v>407</v>
      </c>
      <c r="I9" s="424"/>
      <c r="J9" s="425"/>
      <c r="K9" s="425"/>
      <c r="L9" s="425"/>
      <c r="M9" s="426"/>
    </row>
    <row r="10" spans="1:13" ht="14.4" x14ac:dyDescent="0.3">
      <c r="I10" s="191"/>
      <c r="J10" s="191"/>
      <c r="K10" s="191"/>
      <c r="L10" s="191"/>
      <c r="M10" s="191"/>
    </row>
    <row r="11" spans="1:13" ht="14.4" x14ac:dyDescent="0.3">
      <c r="A11" s="190" t="s">
        <v>408</v>
      </c>
      <c r="I11" s="191"/>
      <c r="J11" s="191"/>
      <c r="K11" s="191"/>
      <c r="L11" s="191"/>
      <c r="M11" s="191"/>
    </row>
    <row r="12" spans="1:13" ht="14.4" x14ac:dyDescent="0.3">
      <c r="A12" s="136" t="s">
        <v>409</v>
      </c>
      <c r="B12" s="445">
        <f>'Monthly cashflow'!D122</f>
        <v>0</v>
      </c>
      <c r="C12" s="446"/>
      <c r="D12" s="446"/>
      <c r="E12" s="446"/>
      <c r="F12" s="447"/>
      <c r="H12" s="136" t="s">
        <v>410</v>
      </c>
      <c r="I12" s="448"/>
      <c r="J12" s="449"/>
      <c r="K12" s="449"/>
      <c r="L12" s="449"/>
      <c r="M12" s="450"/>
    </row>
    <row r="13" spans="1:13" ht="14.4" x14ac:dyDescent="0.3">
      <c r="A13" s="136" t="s">
        <v>411</v>
      </c>
      <c r="B13" s="445"/>
      <c r="C13" s="446"/>
      <c r="D13" s="446"/>
      <c r="E13" s="446"/>
      <c r="F13" s="447"/>
      <c r="H13" s="136" t="s">
        <v>412</v>
      </c>
      <c r="I13" s="451"/>
      <c r="J13" s="452"/>
      <c r="K13" s="452"/>
      <c r="L13" s="452"/>
      <c r="M13" s="453"/>
    </row>
    <row r="14" spans="1:13" ht="14.4" x14ac:dyDescent="0.3">
      <c r="A14" s="136" t="s">
        <v>413</v>
      </c>
      <c r="B14" s="445"/>
      <c r="C14" s="446"/>
      <c r="D14" s="446"/>
      <c r="E14" s="446"/>
      <c r="F14" s="447"/>
      <c r="H14" s="136" t="s">
        <v>414</v>
      </c>
      <c r="I14" s="451"/>
      <c r="J14" s="452"/>
      <c r="K14" s="452"/>
      <c r="L14" s="452"/>
      <c r="M14" s="453"/>
    </row>
    <row r="15" spans="1:13" ht="14.4" x14ac:dyDescent="0.3">
      <c r="A15" s="136" t="s">
        <v>415</v>
      </c>
      <c r="B15" s="445"/>
      <c r="C15" s="446"/>
      <c r="D15" s="446"/>
      <c r="E15" s="446"/>
      <c r="F15" s="447"/>
      <c r="H15" s="136" t="s">
        <v>416</v>
      </c>
      <c r="I15" s="451"/>
      <c r="J15" s="452"/>
      <c r="K15" s="452"/>
      <c r="L15" s="452"/>
      <c r="M15" s="453"/>
    </row>
    <row r="16" spans="1:13" ht="14.4" x14ac:dyDescent="0.3">
      <c r="A16" s="136" t="s">
        <v>417</v>
      </c>
      <c r="B16" s="445"/>
      <c r="C16" s="446"/>
      <c r="D16" s="446"/>
      <c r="E16" s="446"/>
      <c r="F16" s="447"/>
      <c r="H16" s="136" t="s">
        <v>418</v>
      </c>
      <c r="I16" s="454">
        <f>Overview!B59</f>
        <v>0</v>
      </c>
      <c r="J16" s="455"/>
      <c r="K16" s="455"/>
      <c r="L16" s="455"/>
      <c r="M16" s="456"/>
    </row>
    <row r="17" spans="1:13" ht="14.4" x14ac:dyDescent="0.3">
      <c r="A17" s="136" t="s">
        <v>419</v>
      </c>
      <c r="B17" s="457">
        <f>B12-B14-B15</f>
        <v>0</v>
      </c>
      <c r="C17" s="458"/>
      <c r="D17" s="458"/>
      <c r="E17" s="458"/>
      <c r="F17" s="459"/>
      <c r="H17" s="136" t="s">
        <v>420</v>
      </c>
      <c r="I17" s="448">
        <f>Overview!L28</f>
        <v>0</v>
      </c>
      <c r="J17" s="449"/>
      <c r="K17" s="449"/>
      <c r="L17" s="449"/>
      <c r="M17" s="450"/>
    </row>
    <row r="18" spans="1:13" ht="14.4" x14ac:dyDescent="0.3">
      <c r="A18" s="136" t="s">
        <v>421</v>
      </c>
      <c r="B18" s="445"/>
      <c r="C18" s="446"/>
      <c r="D18" s="446"/>
      <c r="E18" s="446"/>
      <c r="F18" s="447"/>
      <c r="H18" s="136" t="s">
        <v>422</v>
      </c>
      <c r="I18" s="448"/>
      <c r="J18" s="449"/>
      <c r="K18" s="449"/>
      <c r="L18" s="449"/>
      <c r="M18" s="450"/>
    </row>
    <row r="19" spans="1:13" ht="14.4" x14ac:dyDescent="0.3">
      <c r="A19" s="136" t="s">
        <v>460</v>
      </c>
      <c r="B19" s="460"/>
      <c r="C19" s="461"/>
      <c r="D19" s="461"/>
      <c r="E19" s="461"/>
      <c r="F19" s="462"/>
      <c r="H19" s="136" t="s">
        <v>423</v>
      </c>
      <c r="I19" s="448"/>
      <c r="J19" s="449"/>
      <c r="K19" s="449"/>
      <c r="L19" s="449"/>
      <c r="M19" s="450"/>
    </row>
    <row r="20" spans="1:13" ht="14.4" x14ac:dyDescent="0.3">
      <c r="A20" s="136" t="s">
        <v>424</v>
      </c>
      <c r="B20" s="460"/>
      <c r="C20" s="461"/>
      <c r="D20" s="461"/>
      <c r="E20" s="461"/>
      <c r="F20" s="462"/>
      <c r="H20" s="136" t="s">
        <v>425</v>
      </c>
      <c r="I20" s="448"/>
      <c r="J20" s="449"/>
      <c r="K20" s="449"/>
      <c r="L20" s="449"/>
      <c r="M20" s="450"/>
    </row>
    <row r="21" spans="1:13" ht="14.4" x14ac:dyDescent="0.3">
      <c r="A21" s="136" t="s">
        <v>461</v>
      </c>
      <c r="B21" s="460"/>
      <c r="C21" s="461"/>
      <c r="D21" s="461"/>
      <c r="E21" s="461"/>
      <c r="F21" s="462"/>
      <c r="H21" s="136" t="s">
        <v>426</v>
      </c>
      <c r="I21" s="448">
        <f>Overview!B7</f>
        <v>0</v>
      </c>
      <c r="J21" s="449"/>
      <c r="K21" s="449"/>
      <c r="L21" s="449"/>
      <c r="M21" s="450"/>
    </row>
    <row r="22" spans="1:13" ht="14.4" x14ac:dyDescent="0.3">
      <c r="A22" s="136" t="s">
        <v>427</v>
      </c>
      <c r="B22" s="460"/>
      <c r="C22" s="461"/>
      <c r="D22" s="461"/>
      <c r="E22" s="461"/>
      <c r="F22" s="462"/>
      <c r="H22" s="136" t="s">
        <v>428</v>
      </c>
      <c r="I22" s="448"/>
      <c r="J22" s="449"/>
      <c r="K22" s="449"/>
      <c r="L22" s="449"/>
      <c r="M22" s="450"/>
    </row>
    <row r="23" spans="1:13" ht="14.4" x14ac:dyDescent="0.3"/>
    <row r="24" spans="1:13" ht="14.4" x14ac:dyDescent="0.3">
      <c r="A24" s="190" t="s">
        <v>429</v>
      </c>
    </row>
    <row r="25" spans="1:13" ht="14.4" x14ac:dyDescent="0.3">
      <c r="A25" s="192"/>
      <c r="B25" s="193" t="s">
        <v>430</v>
      </c>
      <c r="C25" s="193" t="s">
        <v>431</v>
      </c>
      <c r="D25" s="193" t="s">
        <v>432</v>
      </c>
      <c r="E25" s="193" t="s">
        <v>433</v>
      </c>
      <c r="F25" s="193" t="s">
        <v>434</v>
      </c>
      <c r="G25" s="193"/>
      <c r="H25" s="194" t="s">
        <v>435</v>
      </c>
      <c r="I25" s="194"/>
      <c r="J25" s="194"/>
      <c r="K25" s="194"/>
      <c r="L25" s="194"/>
      <c r="M25" s="195"/>
    </row>
    <row r="26" spans="1:13" ht="14.4" x14ac:dyDescent="0.3">
      <c r="A26" s="196" t="s">
        <v>436</v>
      </c>
      <c r="B26" s="197"/>
      <c r="C26" s="197"/>
      <c r="D26" s="197">
        <f>-B13</f>
        <v>0</v>
      </c>
      <c r="E26" s="198">
        <v>1</v>
      </c>
      <c r="F26" s="197">
        <f>D26/E26</f>
        <v>0</v>
      </c>
      <c r="G26" s="199"/>
      <c r="H26" s="199"/>
      <c r="I26" s="199"/>
      <c r="J26" s="199"/>
      <c r="K26" s="199"/>
      <c r="L26" s="199"/>
      <c r="M26" s="200"/>
    </row>
    <row r="27" spans="1:13" ht="14.4" x14ac:dyDescent="0.3">
      <c r="A27" s="201" t="s">
        <v>437</v>
      </c>
      <c r="B27" s="202">
        <f>-(SUM('Monthly cashflow'!E103:P104)+SUM('Monthly cashflow'!E106:P106)+SUM('Monthly cashflow'!E110:P110)+SUM('Monthly cashflow'!E116:P117))</f>
        <v>0</v>
      </c>
      <c r="C27" s="205">
        <f>SUM('Monthly cashflow'!$E$108:$P$108)+(SUM('Monthly cashflow'!E105:P105))</f>
        <v>0</v>
      </c>
      <c r="D27" s="203">
        <f>C27-B27</f>
        <v>0</v>
      </c>
      <c r="E27" s="204">
        <f>(1+$I$16)^1</f>
        <v>1</v>
      </c>
      <c r="F27" s="203">
        <f t="shared" ref="F27:F31" si="0">D27/E27</f>
        <v>0</v>
      </c>
      <c r="H27" s="464"/>
      <c r="I27" s="464"/>
      <c r="J27" s="464"/>
      <c r="K27" s="464"/>
      <c r="L27" s="464"/>
      <c r="M27" s="464"/>
    </row>
    <row r="28" spans="1:13" ht="14.4" x14ac:dyDescent="0.3">
      <c r="A28" s="201" t="s">
        <v>438</v>
      </c>
      <c r="B28" s="205">
        <f>-(SUM('Monthly cashflow'!$Q$103:$AB$104)+SUM('Monthly cashflow'!$Q$106:$AB$106)+SUM('Monthly cashflow'!$Q$110:$AB$110)+SUM('Monthly cashflow'!$Q$116:$AB$117))</f>
        <v>0</v>
      </c>
      <c r="C28" s="205">
        <f>SUM('Monthly cashflow'!$Q$108:$AB$108)+SUM('Monthly cashflow'!$Q$105:$AB$105)</f>
        <v>0</v>
      </c>
      <c r="D28" s="203">
        <f t="shared" ref="D28:D31" si="1">C28-B28</f>
        <v>0</v>
      </c>
      <c r="E28" s="204">
        <f>(1+$I$16)^2</f>
        <v>1</v>
      </c>
      <c r="F28" s="203">
        <f t="shared" si="0"/>
        <v>0</v>
      </c>
      <c r="H28" s="463"/>
      <c r="I28" s="463"/>
      <c r="J28" s="463"/>
      <c r="K28" s="463"/>
      <c r="L28" s="463"/>
      <c r="M28" s="463"/>
    </row>
    <row r="29" spans="1:13" ht="14.4" x14ac:dyDescent="0.3">
      <c r="A29" s="201" t="s">
        <v>439</v>
      </c>
      <c r="B29" s="205">
        <f>-(SUM('Monthly cashflow'!$AC$103:$AN$104)+SUM('Monthly cashflow'!$AC$106:$AN$106)+SUM('Monthly cashflow'!$AC$110:$AN$110)+SUM('Monthly cashflow'!$AC$116:$AN$117))</f>
        <v>0</v>
      </c>
      <c r="C29" s="205">
        <f>SUM('Monthly cashflow'!$AC$108:$AN$108)+SUM('Monthly cashflow'!$AC$105:$AN$105)</f>
        <v>0</v>
      </c>
      <c r="D29" s="203">
        <f t="shared" si="1"/>
        <v>0</v>
      </c>
      <c r="E29" s="204">
        <f>(1+$I$16)^3</f>
        <v>1</v>
      </c>
      <c r="F29" s="203">
        <f t="shared" si="0"/>
        <v>0</v>
      </c>
      <c r="H29" s="463"/>
      <c r="I29" s="463"/>
      <c r="J29" s="463"/>
      <c r="K29" s="463"/>
      <c r="L29" s="463"/>
      <c r="M29" s="463"/>
    </row>
    <row r="30" spans="1:13" ht="14.4" x14ac:dyDescent="0.3">
      <c r="A30" s="201" t="s">
        <v>440</v>
      </c>
      <c r="B30" s="205">
        <f>-(SUM('Monthly cashflow'!$AO$103:$AZ$104)+SUM('Monthly cashflow'!$AO$106:$AZ$106)+SUM('Monthly cashflow'!$AO$110:$AZ$110)+SUM('Monthly cashflow'!$AO$116:$AZ$117))</f>
        <v>0</v>
      </c>
      <c r="C30" s="205">
        <f>SUM('Monthly cashflow'!$AO$108:$AZ$108)+SUM('Monthly cashflow'!$AO$105:$AZ$105)</f>
        <v>0</v>
      </c>
      <c r="D30" s="203">
        <f t="shared" si="1"/>
        <v>0</v>
      </c>
      <c r="E30" s="204">
        <f>(1+$I$16)^4</f>
        <v>1</v>
      </c>
      <c r="F30" s="203">
        <f t="shared" si="0"/>
        <v>0</v>
      </c>
      <c r="H30" s="463"/>
      <c r="I30" s="463"/>
      <c r="J30" s="463"/>
      <c r="K30" s="463"/>
      <c r="L30" s="463"/>
      <c r="M30" s="463"/>
    </row>
    <row r="31" spans="1:13" ht="14.4" x14ac:dyDescent="0.3">
      <c r="A31" s="201" t="s">
        <v>441</v>
      </c>
      <c r="B31" s="205">
        <f>-(SUM('Monthly cashflow'!$BA$103:$BL$104)+SUM('Monthly cashflow'!$BA$106:$BL$106)+SUM('Monthly cashflow'!$BA$110:$BL$110)+SUM('Monthly cashflow'!$BA$116:$BL$117))</f>
        <v>0</v>
      </c>
      <c r="C31" s="205">
        <f>SUM('Monthly cashflow'!$BA$108:$BL$108)+SUM('Monthly cashflow'!$BA$105:$BL$105)</f>
        <v>0</v>
      </c>
      <c r="D31" s="203">
        <f t="shared" si="1"/>
        <v>0</v>
      </c>
      <c r="E31" s="204">
        <f>(1+$I$16)^5</f>
        <v>1</v>
      </c>
      <c r="F31" s="203">
        <f t="shared" si="0"/>
        <v>0</v>
      </c>
      <c r="H31" s="465"/>
      <c r="I31" s="465"/>
      <c r="J31" s="465"/>
      <c r="K31" s="465"/>
      <c r="L31" s="465"/>
      <c r="M31" s="465"/>
    </row>
    <row r="32" spans="1:13" ht="14.4" x14ac:dyDescent="0.3">
      <c r="A32" s="206" t="s">
        <v>442</v>
      </c>
      <c r="B32" s="207"/>
      <c r="C32" s="207"/>
      <c r="D32" s="207">
        <f>SUM(D26:D31)</f>
        <v>0</v>
      </c>
      <c r="E32" s="208"/>
      <c r="F32" s="207">
        <f>SUM(F26:F31)</f>
        <v>0</v>
      </c>
      <c r="G32" s="209"/>
      <c r="H32" s="209"/>
      <c r="I32" s="209"/>
      <c r="J32" s="209"/>
      <c r="K32" s="209"/>
      <c r="L32" s="209"/>
      <c r="M32" s="210"/>
    </row>
    <row r="33" spans="1:13" ht="14.4" x14ac:dyDescent="0.3">
      <c r="E33" s="211"/>
    </row>
    <row r="34" spans="1:13" ht="14.4" x14ac:dyDescent="0.3">
      <c r="A34" s="190" t="s">
        <v>443</v>
      </c>
    </row>
    <row r="35" spans="1:13" ht="14.4" x14ac:dyDescent="0.3">
      <c r="A35" s="463"/>
      <c r="B35" s="463"/>
      <c r="C35" s="463"/>
      <c r="D35" s="463"/>
      <c r="E35" s="463"/>
      <c r="F35" s="463"/>
      <c r="G35" s="463"/>
      <c r="H35" s="463"/>
      <c r="I35" s="463"/>
      <c r="J35" s="463"/>
      <c r="K35" s="463"/>
      <c r="L35" s="463"/>
      <c r="M35" s="463"/>
    </row>
    <row r="36" spans="1:13" ht="14.4" x14ac:dyDescent="0.3">
      <c r="A36" s="463"/>
      <c r="B36" s="463"/>
      <c r="C36" s="463"/>
      <c r="D36" s="463"/>
      <c r="E36" s="463"/>
      <c r="F36" s="463"/>
      <c r="G36" s="463"/>
      <c r="H36" s="463"/>
      <c r="I36" s="463"/>
      <c r="J36" s="463"/>
      <c r="K36" s="463"/>
      <c r="L36" s="463"/>
      <c r="M36" s="463"/>
    </row>
    <row r="37" spans="1:13" ht="14.4" x14ac:dyDescent="0.3">
      <c r="A37" s="463"/>
      <c r="B37" s="463"/>
      <c r="C37" s="463"/>
      <c r="D37" s="463"/>
      <c r="E37" s="463"/>
      <c r="F37" s="463"/>
      <c r="G37" s="463"/>
      <c r="H37" s="463"/>
      <c r="I37" s="463"/>
      <c r="J37" s="463"/>
      <c r="K37" s="463"/>
      <c r="L37" s="463"/>
      <c r="M37" s="463"/>
    </row>
    <row r="38" spans="1:13" ht="14.4" x14ac:dyDescent="0.3"/>
    <row r="39" spans="1:13" ht="14.4" x14ac:dyDescent="0.3">
      <c r="A39" s="190" t="s">
        <v>444</v>
      </c>
    </row>
    <row r="40" spans="1:13" ht="14.4" x14ac:dyDescent="0.3">
      <c r="A40" s="136" t="s">
        <v>410</v>
      </c>
      <c r="B40" s="466">
        <f>I12</f>
        <v>0</v>
      </c>
      <c r="C40" s="466"/>
      <c r="G40" s="467" t="s">
        <v>445</v>
      </c>
      <c r="H40" s="468"/>
      <c r="I40" s="451"/>
      <c r="J40" s="452"/>
      <c r="K40" s="452"/>
      <c r="L40" s="452"/>
      <c r="M40" s="453"/>
    </row>
    <row r="41" spans="1:13" ht="14.4" x14ac:dyDescent="0.3">
      <c r="A41" s="136" t="s">
        <v>446</v>
      </c>
      <c r="B41" s="466">
        <f>IF(F32&lt;0,-F32,0)</f>
        <v>0</v>
      </c>
      <c r="C41" s="466"/>
      <c r="G41" s="467" t="s">
        <v>447</v>
      </c>
      <c r="H41" s="468"/>
      <c r="I41" s="451"/>
      <c r="J41" s="452"/>
      <c r="K41" s="452"/>
      <c r="L41" s="452"/>
      <c r="M41" s="453"/>
    </row>
    <row r="42" spans="1:13" ht="14.4" x14ac:dyDescent="0.3">
      <c r="A42" s="136" t="s">
        <v>448</v>
      </c>
      <c r="B42" s="466">
        <f>B41-B40</f>
        <v>0</v>
      </c>
      <c r="C42" s="466"/>
      <c r="G42" s="467" t="s">
        <v>449</v>
      </c>
      <c r="H42" s="468"/>
      <c r="I42" s="451"/>
      <c r="J42" s="452"/>
      <c r="K42" s="452"/>
      <c r="L42" s="452"/>
      <c r="M42" s="453"/>
    </row>
    <row r="43" spans="1:13" ht="14.4" x14ac:dyDescent="0.3">
      <c r="A43" s="136" t="s">
        <v>450</v>
      </c>
      <c r="B43" s="466"/>
      <c r="C43" s="466"/>
      <c r="G43" s="467" t="s">
        <v>451</v>
      </c>
      <c r="H43" s="468"/>
      <c r="I43" s="451"/>
      <c r="J43" s="452"/>
      <c r="K43" s="452"/>
      <c r="L43" s="452"/>
      <c r="M43" s="453"/>
    </row>
    <row r="44" spans="1:13" ht="14.4" x14ac:dyDescent="0.3"/>
  </sheetData>
  <mergeCells count="48">
    <mergeCell ref="B42:C42"/>
    <mergeCell ref="G42:H42"/>
    <mergeCell ref="I42:M42"/>
    <mergeCell ref="B43:C43"/>
    <mergeCell ref="G43:H43"/>
    <mergeCell ref="I43:M43"/>
    <mergeCell ref="B40:C40"/>
    <mergeCell ref="G40:H40"/>
    <mergeCell ref="I40:M40"/>
    <mergeCell ref="B41:C41"/>
    <mergeCell ref="G41:H41"/>
    <mergeCell ref="I41:M41"/>
    <mergeCell ref="A35:M37"/>
    <mergeCell ref="B20:F20"/>
    <mergeCell ref="I20:M20"/>
    <mergeCell ref="B21:F21"/>
    <mergeCell ref="I21:M21"/>
    <mergeCell ref="B22:F22"/>
    <mergeCell ref="I22:M22"/>
    <mergeCell ref="H27:M27"/>
    <mergeCell ref="H28:M28"/>
    <mergeCell ref="H29:M29"/>
    <mergeCell ref="H30:M30"/>
    <mergeCell ref="H31:M31"/>
    <mergeCell ref="B17:F17"/>
    <mergeCell ref="I17:M17"/>
    <mergeCell ref="B18:F18"/>
    <mergeCell ref="I18:M18"/>
    <mergeCell ref="B19:F19"/>
    <mergeCell ref="I19:M19"/>
    <mergeCell ref="B14:F14"/>
    <mergeCell ref="I14:M14"/>
    <mergeCell ref="B15:F15"/>
    <mergeCell ref="I15:M15"/>
    <mergeCell ref="B16:F16"/>
    <mergeCell ref="I16:M16"/>
    <mergeCell ref="B8:F8"/>
    <mergeCell ref="I9:M9"/>
    <mergeCell ref="B12:F12"/>
    <mergeCell ref="I12:M12"/>
    <mergeCell ref="B13:F13"/>
    <mergeCell ref="I13:M13"/>
    <mergeCell ref="I8:M8"/>
    <mergeCell ref="I3:M3"/>
    <mergeCell ref="B6:F6"/>
    <mergeCell ref="I6:M6"/>
    <mergeCell ref="B7:F7"/>
    <mergeCell ref="I7:M7"/>
  </mergeCells>
  <conditionalFormatting sqref="A35">
    <cfRule type="containsBlanks" dxfId="9" priority="6">
      <formula>LEN(TRIM(A35))=0</formula>
    </cfRule>
  </conditionalFormatting>
  <conditionalFormatting sqref="B6:B8">
    <cfRule type="containsBlanks" dxfId="8" priority="16">
      <formula>LEN(TRIM(B6))=0</formula>
    </cfRule>
  </conditionalFormatting>
  <conditionalFormatting sqref="B12:B22">
    <cfRule type="containsBlanks" dxfId="7" priority="14">
      <formula>LEN(TRIM(B12))=0</formula>
    </cfRule>
  </conditionalFormatting>
  <conditionalFormatting sqref="B40:B43">
    <cfRule type="containsBlanks" dxfId="6" priority="4">
      <formula>LEN(TRIM(B40))=0</formula>
    </cfRule>
  </conditionalFormatting>
  <conditionalFormatting sqref="B27:C31">
    <cfRule type="containsBlanks" dxfId="5" priority="10">
      <formula>LEN(TRIM(B27))=0</formula>
    </cfRule>
  </conditionalFormatting>
  <conditionalFormatting sqref="H27:H31">
    <cfRule type="containsBlanks" dxfId="4" priority="7">
      <formula>LEN(TRIM(H27))=0</formula>
    </cfRule>
  </conditionalFormatting>
  <conditionalFormatting sqref="I3">
    <cfRule type="containsBlanks" dxfId="3" priority="5">
      <formula>LEN(TRIM(I3))=0</formula>
    </cfRule>
  </conditionalFormatting>
  <conditionalFormatting sqref="I6:I9">
    <cfRule type="containsBlanks" dxfId="2" priority="1">
      <formula>LEN(TRIM(I6))=0</formula>
    </cfRule>
  </conditionalFormatting>
  <conditionalFormatting sqref="I12:I22">
    <cfRule type="containsBlanks" dxfId="1" priority="9">
      <formula>LEN(TRIM(I12))=0</formula>
    </cfRule>
  </conditionalFormatting>
  <conditionalFormatting sqref="I40:I43">
    <cfRule type="containsBlanks" dxfId="0" priority="3">
      <formula>LEN(TRIM(I40))=0</formula>
    </cfRule>
  </conditionalFormatting>
  <dataValidations count="1">
    <dataValidation type="whole" operator="greaterThan" allowBlank="1" showInputMessage="1" showErrorMessage="1" sqref="B8:E8" xr:uid="{3F8397A6-3378-41EF-BDB4-6FFE7ACE9B1E}">
      <formula1>0</formula1>
    </dataValidation>
  </dataValidations>
  <pageMargins left="0.7" right="0.7" top="0.75" bottom="0.75" header="0.3" footer="0.3"/>
  <pageSetup paperSize="9" scale="48" orientation="portrait" r:id="rId1"/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DF78-D7F8-4B24-BE4F-3FFB2494DE86}">
  <sheetPr codeName="Sheet14"/>
  <dimension ref="A1:B7"/>
  <sheetViews>
    <sheetView workbookViewId="0">
      <selection activeCell="B5" sqref="B5"/>
    </sheetView>
  </sheetViews>
  <sheetFormatPr defaultRowHeight="14.4" x14ac:dyDescent="0.3"/>
  <cols>
    <col min="1" max="1" width="9.109375" style="213"/>
    <col min="2" max="2" width="87.88671875" bestFit="1" customWidth="1"/>
  </cols>
  <sheetData>
    <row r="1" spans="1:2" x14ac:dyDescent="0.3">
      <c r="A1" s="4" t="s">
        <v>452</v>
      </c>
      <c r="B1" s="4"/>
    </row>
    <row r="2" spans="1:2" x14ac:dyDescent="0.3">
      <c r="A2" s="212">
        <v>1</v>
      </c>
      <c r="B2" s="170" t="s">
        <v>453</v>
      </c>
    </row>
    <row r="3" spans="1:2" x14ac:dyDescent="0.3">
      <c r="A3" s="212">
        <v>2</v>
      </c>
      <c r="B3" s="170" t="s">
        <v>454</v>
      </c>
    </row>
    <row r="4" spans="1:2" x14ac:dyDescent="0.3">
      <c r="A4" s="212">
        <v>3</v>
      </c>
      <c r="B4" s="170" t="s">
        <v>455</v>
      </c>
    </row>
    <row r="5" spans="1:2" x14ac:dyDescent="0.3">
      <c r="A5" s="212">
        <v>4</v>
      </c>
      <c r="B5" s="170" t="s">
        <v>456</v>
      </c>
    </row>
    <row r="6" spans="1:2" x14ac:dyDescent="0.3">
      <c r="A6" s="212">
        <v>5</v>
      </c>
      <c r="B6" s="170" t="s">
        <v>457</v>
      </c>
    </row>
    <row r="7" spans="1:2" x14ac:dyDescent="0.3">
      <c r="A7" s="212">
        <v>6</v>
      </c>
      <c r="B7" s="170" t="s">
        <v>458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QJNHIO5J5HGG22HNEZDKNK5VI6LLIIZL:ms-officescript%3A%2F%2Fonedrive_business_sharinglink%2Fu!aHR0cHM6Ly9udG1haXJsLW15LnNoYXJlcG9pbnQuY29tLzp1Oi9nL3BlcnNvbmFsL3Rob21hc19rZWFybnNfbnRtYV9pZS9JUUNwNmN4dGFPMG1ScWFydFVlV3RDTXJBZDZWN1QyUkpLRW1yRUNPZGppcXpBV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417A951C49640808EC5367E32331A" ma:contentTypeVersion="0" ma:contentTypeDescription="Create a new document." ma:contentTypeScope="" ma:versionID="8ccac127c91494ba051ceaf20cba7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B73C1-D337-4484-B82C-D1DA81DE4EFD}">
  <ds:schemaRefs>
    <ds:schemaRef ds:uri="http://schemas.microsoft.com/office/extensibility/maker/v1.0"/>
  </ds:schemaRefs>
</ds:datastoreItem>
</file>

<file path=customXml/itemProps2.xml><?xml version="1.0" encoding="utf-8"?>
<ds:datastoreItem xmlns:ds="http://schemas.openxmlformats.org/officeDocument/2006/customXml" ds:itemID="{61650FB7-067F-4B83-8F1B-2DE527EC6F64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109466-EAC0-44A4-8406-E377AA2B7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AE15F04-6F00-4220-BD2E-B817D2A20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Contents</vt:lpstr>
      <vt:lpstr>Notes</vt:lpstr>
      <vt:lpstr>Overview</vt:lpstr>
      <vt:lpstr>Unit Sales</vt:lpstr>
      <vt:lpstr>Capex</vt:lpstr>
      <vt:lpstr>Monthly cashflow</vt:lpstr>
      <vt:lpstr>Cashflow Summary</vt:lpstr>
      <vt:lpstr>Credit Paper Tables</vt:lpstr>
      <vt:lpstr>Unit Security table</vt:lpstr>
      <vt:lpstr>Quality Checks</vt:lpstr>
      <vt:lpstr>Peak Funding table</vt:lpstr>
      <vt:lpstr>Security upload</vt:lpstr>
      <vt:lpstr>Drop downs</vt:lpstr>
      <vt:lpstr>DCF</vt:lpstr>
      <vt:lpstr>DCF Guidance Notes</vt:lpstr>
      <vt:lpstr>'Monthly cashflow'!Print_Area</vt:lpstr>
      <vt:lpstr>'Monthly cashflow'!Print_Titles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Thomas Kearns</dc:creator>
  <cp:lastModifiedBy>Joe Colgan</cp:lastModifiedBy>
  <cp:lastPrinted>2026-07-29T14:52:43Z</cp:lastPrinted>
  <dcterms:created xsi:type="dcterms:W3CDTF">2019-01-21T11:28:05Z</dcterms:created>
  <dcterms:modified xsi:type="dcterms:W3CDTF">2026-08-26T09:20:12Z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-935150243</vt:i4>
  </property>
  <property fmtid="{D5CDD505-2E9C-101B-9397-08002B2CF9AE}" pid="3" name="_NewReviewCycle">
    <vt:lpwstr/>
  </property>
  <property fmtid="{D5CDD505-2E9C-101B-9397-08002B2CF9AE}" pid="4" name="_EmailSubject">
    <vt:lpwstr>Updated Cashflow Template</vt:lpwstr>
  </property>
  <property fmtid="{D5CDD505-2E9C-101B-9397-08002B2CF9AE}" pid="5" name="_AuthorEmail">
    <vt:lpwstr>Riona.Lynch@hbfi.ie</vt:lpwstr>
  </property>
  <property fmtid="{D5CDD505-2E9C-101B-9397-08002B2CF9AE}" pid="6" name="_AuthorEmailDisplayName">
    <vt:lpwstr>Riona Lynch</vt:lpwstr>
  </property>
  <property fmtid="{D5CDD505-2E9C-101B-9397-08002B2CF9AE}" pid="7" name="_PreviousAdHocReviewCycleID">
    <vt:i4>489107292</vt:i4>
  </property>
  <property fmtid="{D5CDD505-2E9C-101B-9397-08002B2CF9AE}" pid="8" name="ContentTypeId">
    <vt:lpwstr>0x010100E2F417A951C49640808EC5367E32331A</vt:lpwstr>
  </property>
  <property fmtid="{D5CDD505-2E9C-101B-9397-08002B2CF9AE}" pid="9" name="_ReviewingToolsShownOnce">
    <vt:lpwstr/>
  </property>
</Properties>
</file>