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HBFI Templates\"/>
    </mc:Choice>
  </mc:AlternateContent>
  <xr:revisionPtr revIDLastSave="0" documentId="13_ncr:1_{FE71FE44-6157-4831-A51C-59C4895F672D}" xr6:coauthVersionLast="47" xr6:coauthVersionMax="47" xr10:uidLastSave="{00000000-0000-0000-0000-000000000000}"/>
  <workbookProtection workbookAlgorithmName="SHA-512" workbookHashValue="5lYqIK6pLo9SxNMBfoagHHKdCNf1rQAMsQkVr/KTTInvWMkmRzMkFyrk4uu9pihn/Rfv2lrrDp9Sxtqrsw6vuQ==" workbookSaltValue="USUXI3lMXk5WmCpyVcJYDw==" workbookSpinCount="100000" lockStructure="1"/>
  <bookViews>
    <workbookView xWindow="-120" yWindow="-120" windowWidth="29040" windowHeight="15720" tabRatio="779" firstSheet="1" activeTab="6" xr2:uid="{00000000-000D-0000-FFFF-FFFF00000000}"/>
  </bookViews>
  <sheets>
    <sheet name="Contents" sheetId="12" r:id="rId1"/>
    <sheet name="Notes" sheetId="13" r:id="rId2"/>
    <sheet name="Overview" sheetId="6" r:id="rId3"/>
    <sheet name="Unit Sales" sheetId="4" r:id="rId4"/>
    <sheet name="Capex" sheetId="5" r:id="rId5"/>
    <sheet name="Monthly cashflow" sheetId="3" r:id="rId6"/>
    <sheet name="Cashflow Summary" sheetId="2" r:id="rId7"/>
    <sheet name="Credit Paper Tables" sheetId="16" state="hidden" r:id="rId8"/>
    <sheet name="Breakeven analysis" sheetId="14" state="hidden" r:id="rId9"/>
    <sheet name="Peak Funding table" sheetId="20" state="hidden" r:id="rId10"/>
    <sheet name="DCF" sheetId="18" state="hidden" r:id="rId11"/>
    <sheet name="DCF Guidance Notes" sheetId="19" state="hidden" r:id="rId12"/>
    <sheet name="Security upload" sheetId="17" state="hidden" r:id="rId13"/>
    <sheet name="Drop downs" sheetId="7" state="hidden" r:id="rId14"/>
  </sheets>
  <definedNames>
    <definedName name="_xlnm._FilterDatabase" localSheetId="3" hidden="1">'Unit Sales'!$C$9:$R$509</definedName>
    <definedName name="_xlnm.Print_Area" localSheetId="5">'Monthly cashflow'!$B$1:$AT$190</definedName>
    <definedName name="_xlnm.Print_Titles" localSheetId="5">'Monthly cashflow'!$3:$3</definedName>
  </definedNames>
  <calcPr calcId="191029"/>
  <pivotCaches>
    <pivotCache cacheId="0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8" i="20" l="1"/>
  <c r="G49" i="20"/>
  <c r="G51" i="20"/>
  <c r="G52" i="20"/>
  <c r="G53" i="20"/>
  <c r="F28" i="20"/>
  <c r="G28" i="20"/>
  <c r="F29" i="20"/>
  <c r="G29" i="20"/>
  <c r="F30" i="20"/>
  <c r="G30" i="20"/>
  <c r="F31" i="20"/>
  <c r="G31" i="20"/>
  <c r="F32" i="20"/>
  <c r="G32" i="20"/>
  <c r="F34" i="20"/>
  <c r="G34" i="20"/>
  <c r="F35" i="20"/>
  <c r="G35" i="20"/>
  <c r="F36" i="20"/>
  <c r="G36" i="20"/>
  <c r="F37" i="20"/>
  <c r="G37" i="20"/>
  <c r="F38" i="20"/>
  <c r="G38" i="20"/>
  <c r="F40" i="20"/>
  <c r="G40" i="20"/>
  <c r="F41" i="20"/>
  <c r="G41" i="20"/>
  <c r="F6" i="20"/>
  <c r="G6" i="20"/>
  <c r="F7" i="20"/>
  <c r="G7" i="20"/>
  <c r="F8" i="20"/>
  <c r="G8" i="20"/>
  <c r="F11" i="20"/>
  <c r="G11" i="20"/>
  <c r="F12" i="20"/>
  <c r="G12" i="20"/>
  <c r="F13" i="20"/>
  <c r="G13" i="20"/>
  <c r="F14" i="20"/>
  <c r="G14" i="20"/>
  <c r="F15" i="20"/>
  <c r="G15" i="20"/>
  <c r="F25" i="20"/>
  <c r="G25" i="20"/>
  <c r="D95" i="3"/>
  <c r="D94" i="3"/>
  <c r="D93" i="3"/>
  <c r="D83" i="3"/>
  <c r="D78" i="3"/>
  <c r="D77" i="3"/>
  <c r="D76" i="3"/>
  <c r="D75" i="3"/>
  <c r="D74" i="3"/>
  <c r="D73" i="3"/>
  <c r="D72" i="3"/>
  <c r="D69" i="3"/>
  <c r="D68" i="3"/>
  <c r="D67" i="3"/>
  <c r="D66" i="3"/>
  <c r="D65" i="3"/>
  <c r="D64" i="3"/>
  <c r="D63" i="3"/>
  <c r="D62" i="3"/>
  <c r="D61" i="3"/>
  <c r="D60" i="3"/>
  <c r="D59" i="3"/>
  <c r="D56" i="3"/>
  <c r="D55" i="3"/>
  <c r="D54" i="3"/>
  <c r="D53" i="3"/>
  <c r="D52" i="3"/>
  <c r="D51" i="3"/>
  <c r="D50" i="3"/>
  <c r="D49" i="3"/>
  <c r="D46" i="3"/>
  <c r="D45" i="3"/>
  <c r="D44" i="3"/>
  <c r="D43" i="3"/>
  <c r="D42" i="3"/>
  <c r="D41" i="3"/>
  <c r="U1009" i="4" l="1"/>
  <c r="T1009" i="4"/>
  <c r="S1009" i="4"/>
  <c r="R1009" i="4"/>
  <c r="V1009" i="4" s="1"/>
  <c r="Q1009" i="4"/>
  <c r="A1009" i="4"/>
  <c r="V1008" i="4"/>
  <c r="U1008" i="4"/>
  <c r="T1008" i="4"/>
  <c r="R1008" i="4"/>
  <c r="S1008" i="4" s="1"/>
  <c r="Q1008" i="4"/>
  <c r="A1008" i="4"/>
  <c r="U1007" i="4"/>
  <c r="T1007" i="4"/>
  <c r="S1007" i="4"/>
  <c r="R1007" i="4"/>
  <c r="V1007" i="4" s="1"/>
  <c r="Q1007" i="4"/>
  <c r="A1007" i="4"/>
  <c r="V1006" i="4"/>
  <c r="U1006" i="4"/>
  <c r="T1006" i="4"/>
  <c r="R1006" i="4"/>
  <c r="S1006" i="4" s="1"/>
  <c r="Q1006" i="4"/>
  <c r="A1006" i="4"/>
  <c r="U1005" i="4"/>
  <c r="T1005" i="4"/>
  <c r="S1005" i="4"/>
  <c r="R1005" i="4"/>
  <c r="V1005" i="4" s="1"/>
  <c r="Q1005" i="4"/>
  <c r="A1005" i="4"/>
  <c r="V1004" i="4"/>
  <c r="U1004" i="4"/>
  <c r="T1004" i="4"/>
  <c r="R1004" i="4"/>
  <c r="S1004" i="4" s="1"/>
  <c r="Q1004" i="4"/>
  <c r="A1004" i="4"/>
  <c r="U1003" i="4"/>
  <c r="T1003" i="4"/>
  <c r="S1003" i="4"/>
  <c r="R1003" i="4"/>
  <c r="V1003" i="4" s="1"/>
  <c r="Q1003" i="4"/>
  <c r="A1003" i="4"/>
  <c r="V1002" i="4"/>
  <c r="U1002" i="4"/>
  <c r="T1002" i="4"/>
  <c r="R1002" i="4"/>
  <c r="S1002" i="4" s="1"/>
  <c r="Q1002" i="4"/>
  <c r="A1002" i="4"/>
  <c r="U1001" i="4"/>
  <c r="T1001" i="4"/>
  <c r="S1001" i="4"/>
  <c r="R1001" i="4"/>
  <c r="V1001" i="4" s="1"/>
  <c r="Q1001" i="4"/>
  <c r="A1001" i="4"/>
  <c r="V1000" i="4"/>
  <c r="U1000" i="4"/>
  <c r="T1000" i="4"/>
  <c r="R1000" i="4"/>
  <c r="S1000" i="4" s="1"/>
  <c r="Q1000" i="4"/>
  <c r="A1000" i="4"/>
  <c r="U999" i="4"/>
  <c r="T999" i="4"/>
  <c r="S999" i="4"/>
  <c r="R999" i="4"/>
  <c r="V999" i="4" s="1"/>
  <c r="Q999" i="4"/>
  <c r="A999" i="4"/>
  <c r="V998" i="4"/>
  <c r="U998" i="4"/>
  <c r="T998" i="4"/>
  <c r="R998" i="4"/>
  <c r="S998" i="4" s="1"/>
  <c r="Q998" i="4"/>
  <c r="A998" i="4"/>
  <c r="U997" i="4"/>
  <c r="T997" i="4"/>
  <c r="S997" i="4"/>
  <c r="R997" i="4"/>
  <c r="V997" i="4" s="1"/>
  <c r="Q997" i="4"/>
  <c r="A997" i="4"/>
  <c r="V996" i="4"/>
  <c r="U996" i="4"/>
  <c r="T996" i="4"/>
  <c r="R996" i="4"/>
  <c r="S996" i="4" s="1"/>
  <c r="Q996" i="4"/>
  <c r="A996" i="4"/>
  <c r="U995" i="4"/>
  <c r="T995" i="4"/>
  <c r="S995" i="4"/>
  <c r="R995" i="4"/>
  <c r="V995" i="4" s="1"/>
  <c r="Q995" i="4"/>
  <c r="A995" i="4"/>
  <c r="V994" i="4"/>
  <c r="U994" i="4"/>
  <c r="T994" i="4"/>
  <c r="R994" i="4"/>
  <c r="S994" i="4" s="1"/>
  <c r="Q994" i="4"/>
  <c r="A994" i="4"/>
  <c r="U993" i="4"/>
  <c r="T993" i="4"/>
  <c r="S993" i="4"/>
  <c r="R993" i="4"/>
  <c r="V993" i="4" s="1"/>
  <c r="Q993" i="4"/>
  <c r="A993" i="4"/>
  <c r="V992" i="4"/>
  <c r="U992" i="4"/>
  <c r="T992" i="4"/>
  <c r="R992" i="4"/>
  <c r="S992" i="4" s="1"/>
  <c r="Q992" i="4"/>
  <c r="A992" i="4"/>
  <c r="U991" i="4"/>
  <c r="T991" i="4"/>
  <c r="S991" i="4"/>
  <c r="R991" i="4"/>
  <c r="V991" i="4" s="1"/>
  <c r="Q991" i="4"/>
  <c r="A991" i="4"/>
  <c r="V990" i="4"/>
  <c r="U990" i="4"/>
  <c r="T990" i="4"/>
  <c r="R990" i="4"/>
  <c r="S990" i="4" s="1"/>
  <c r="Q990" i="4"/>
  <c r="A990" i="4"/>
  <c r="U989" i="4"/>
  <c r="T989" i="4"/>
  <c r="S989" i="4"/>
  <c r="R989" i="4"/>
  <c r="V989" i="4" s="1"/>
  <c r="Q989" i="4"/>
  <c r="A989" i="4"/>
  <c r="V988" i="4"/>
  <c r="U988" i="4"/>
  <c r="T988" i="4"/>
  <c r="R988" i="4"/>
  <c r="S988" i="4" s="1"/>
  <c r="Q988" i="4"/>
  <c r="A988" i="4"/>
  <c r="U987" i="4"/>
  <c r="T987" i="4"/>
  <c r="S987" i="4"/>
  <c r="R987" i="4"/>
  <c r="V987" i="4" s="1"/>
  <c r="Q987" i="4"/>
  <c r="A987" i="4"/>
  <c r="V986" i="4"/>
  <c r="U986" i="4"/>
  <c r="T986" i="4"/>
  <c r="R986" i="4"/>
  <c r="S986" i="4" s="1"/>
  <c r="Q986" i="4"/>
  <c r="A986" i="4"/>
  <c r="U985" i="4"/>
  <c r="T985" i="4"/>
  <c r="S985" i="4"/>
  <c r="R985" i="4"/>
  <c r="V985" i="4" s="1"/>
  <c r="Q985" i="4"/>
  <c r="A985" i="4"/>
  <c r="V984" i="4"/>
  <c r="U984" i="4"/>
  <c r="T984" i="4"/>
  <c r="R984" i="4"/>
  <c r="S984" i="4" s="1"/>
  <c r="Q984" i="4"/>
  <c r="A984" i="4"/>
  <c r="U983" i="4"/>
  <c r="T983" i="4"/>
  <c r="S983" i="4"/>
  <c r="R983" i="4"/>
  <c r="V983" i="4" s="1"/>
  <c r="Q983" i="4"/>
  <c r="A983" i="4"/>
  <c r="V982" i="4"/>
  <c r="U982" i="4"/>
  <c r="T982" i="4"/>
  <c r="R982" i="4"/>
  <c r="S982" i="4" s="1"/>
  <c r="Q982" i="4"/>
  <c r="A982" i="4"/>
  <c r="U981" i="4"/>
  <c r="T981" i="4"/>
  <c r="S981" i="4"/>
  <c r="R981" i="4"/>
  <c r="V981" i="4" s="1"/>
  <c r="Q981" i="4"/>
  <c r="A981" i="4"/>
  <c r="V980" i="4"/>
  <c r="U980" i="4"/>
  <c r="T980" i="4"/>
  <c r="R980" i="4"/>
  <c r="S980" i="4" s="1"/>
  <c r="Q980" i="4"/>
  <c r="A980" i="4"/>
  <c r="U979" i="4"/>
  <c r="T979" i="4"/>
  <c r="S979" i="4"/>
  <c r="R979" i="4"/>
  <c r="V979" i="4" s="1"/>
  <c r="Q979" i="4"/>
  <c r="A979" i="4"/>
  <c r="V978" i="4"/>
  <c r="U978" i="4"/>
  <c r="T978" i="4"/>
  <c r="R978" i="4"/>
  <c r="S978" i="4" s="1"/>
  <c r="Q978" i="4"/>
  <c r="A978" i="4"/>
  <c r="U977" i="4"/>
  <c r="T977" i="4"/>
  <c r="S977" i="4"/>
  <c r="R977" i="4"/>
  <c r="V977" i="4" s="1"/>
  <c r="Q977" i="4"/>
  <c r="A977" i="4"/>
  <c r="V976" i="4"/>
  <c r="U976" i="4"/>
  <c r="T976" i="4"/>
  <c r="R976" i="4"/>
  <c r="S976" i="4" s="1"/>
  <c r="Q976" i="4"/>
  <c r="A976" i="4"/>
  <c r="U975" i="4"/>
  <c r="T975" i="4"/>
  <c r="S975" i="4"/>
  <c r="R975" i="4"/>
  <c r="V975" i="4" s="1"/>
  <c r="Q975" i="4"/>
  <c r="A975" i="4"/>
  <c r="V974" i="4"/>
  <c r="U974" i="4"/>
  <c r="T974" i="4"/>
  <c r="R974" i="4"/>
  <c r="S974" i="4" s="1"/>
  <c r="Q974" i="4"/>
  <c r="A974" i="4"/>
  <c r="U973" i="4"/>
  <c r="T973" i="4"/>
  <c r="S973" i="4"/>
  <c r="R973" i="4"/>
  <c r="V973" i="4" s="1"/>
  <c r="Q973" i="4"/>
  <c r="A973" i="4"/>
  <c r="V972" i="4"/>
  <c r="U972" i="4"/>
  <c r="T972" i="4"/>
  <c r="R972" i="4"/>
  <c r="S972" i="4" s="1"/>
  <c r="Q972" i="4"/>
  <c r="A972" i="4"/>
  <c r="U971" i="4"/>
  <c r="T971" i="4"/>
  <c r="S971" i="4"/>
  <c r="R971" i="4"/>
  <c r="V971" i="4" s="1"/>
  <c r="Q971" i="4"/>
  <c r="A971" i="4"/>
  <c r="V970" i="4"/>
  <c r="U970" i="4"/>
  <c r="T970" i="4"/>
  <c r="R970" i="4"/>
  <c r="S970" i="4" s="1"/>
  <c r="Q970" i="4"/>
  <c r="A970" i="4"/>
  <c r="U969" i="4"/>
  <c r="T969" i="4"/>
  <c r="S969" i="4"/>
  <c r="R969" i="4"/>
  <c r="V969" i="4" s="1"/>
  <c r="Q969" i="4"/>
  <c r="A969" i="4"/>
  <c r="V968" i="4"/>
  <c r="U968" i="4"/>
  <c r="T968" i="4"/>
  <c r="R968" i="4"/>
  <c r="S968" i="4" s="1"/>
  <c r="Q968" i="4"/>
  <c r="A968" i="4"/>
  <c r="U967" i="4"/>
  <c r="T967" i="4"/>
  <c r="S967" i="4"/>
  <c r="R967" i="4"/>
  <c r="V967" i="4" s="1"/>
  <c r="Q967" i="4"/>
  <c r="A967" i="4"/>
  <c r="V966" i="4"/>
  <c r="U966" i="4"/>
  <c r="T966" i="4"/>
  <c r="R966" i="4"/>
  <c r="S966" i="4" s="1"/>
  <c r="Q966" i="4"/>
  <c r="A966" i="4"/>
  <c r="U965" i="4"/>
  <c r="T965" i="4"/>
  <c r="S965" i="4"/>
  <c r="R965" i="4"/>
  <c r="V965" i="4" s="1"/>
  <c r="Q965" i="4"/>
  <c r="A965" i="4"/>
  <c r="V964" i="4"/>
  <c r="U964" i="4"/>
  <c r="T964" i="4"/>
  <c r="R964" i="4"/>
  <c r="S964" i="4" s="1"/>
  <c r="Q964" i="4"/>
  <c r="A964" i="4"/>
  <c r="U963" i="4"/>
  <c r="T963" i="4"/>
  <c r="S963" i="4"/>
  <c r="R963" i="4"/>
  <c r="V963" i="4" s="1"/>
  <c r="Q963" i="4"/>
  <c r="A963" i="4"/>
  <c r="V962" i="4"/>
  <c r="U962" i="4"/>
  <c r="T962" i="4"/>
  <c r="R962" i="4"/>
  <c r="S962" i="4" s="1"/>
  <c r="Q962" i="4"/>
  <c r="A962" i="4"/>
  <c r="U961" i="4"/>
  <c r="T961" i="4"/>
  <c r="S961" i="4"/>
  <c r="R961" i="4"/>
  <c r="V961" i="4" s="1"/>
  <c r="Q961" i="4"/>
  <c r="A961" i="4"/>
  <c r="V960" i="4"/>
  <c r="U960" i="4"/>
  <c r="T960" i="4"/>
  <c r="R960" i="4"/>
  <c r="S960" i="4" s="1"/>
  <c r="Q960" i="4"/>
  <c r="A960" i="4"/>
  <c r="U959" i="4"/>
  <c r="T959" i="4"/>
  <c r="S959" i="4"/>
  <c r="R959" i="4"/>
  <c r="V959" i="4" s="1"/>
  <c r="Q959" i="4"/>
  <c r="A959" i="4"/>
  <c r="V958" i="4"/>
  <c r="U958" i="4"/>
  <c r="T958" i="4"/>
  <c r="R958" i="4"/>
  <c r="S958" i="4" s="1"/>
  <c r="Q958" i="4"/>
  <c r="A958" i="4"/>
  <c r="U957" i="4"/>
  <c r="T957" i="4"/>
  <c r="S957" i="4"/>
  <c r="R957" i="4"/>
  <c r="V957" i="4" s="1"/>
  <c r="Q957" i="4"/>
  <c r="A957" i="4"/>
  <c r="V956" i="4"/>
  <c r="U956" i="4"/>
  <c r="T956" i="4"/>
  <c r="R956" i="4"/>
  <c r="S956" i="4" s="1"/>
  <c r="Q956" i="4"/>
  <c r="A956" i="4"/>
  <c r="U955" i="4"/>
  <c r="T955" i="4"/>
  <c r="S955" i="4"/>
  <c r="R955" i="4"/>
  <c r="V955" i="4" s="1"/>
  <c r="Q955" i="4"/>
  <c r="A955" i="4"/>
  <c r="V954" i="4"/>
  <c r="U954" i="4"/>
  <c r="T954" i="4"/>
  <c r="R954" i="4"/>
  <c r="S954" i="4" s="1"/>
  <c r="Q954" i="4"/>
  <c r="A954" i="4"/>
  <c r="U953" i="4"/>
  <c r="T953" i="4"/>
  <c r="S953" i="4"/>
  <c r="R953" i="4"/>
  <c r="V953" i="4" s="1"/>
  <c r="Q953" i="4"/>
  <c r="A953" i="4"/>
  <c r="V952" i="4"/>
  <c r="U952" i="4"/>
  <c r="T952" i="4"/>
  <c r="R952" i="4"/>
  <c r="S952" i="4" s="1"/>
  <c r="Q952" i="4"/>
  <c r="A952" i="4"/>
  <c r="U951" i="4"/>
  <c r="T951" i="4"/>
  <c r="S951" i="4"/>
  <c r="R951" i="4"/>
  <c r="V951" i="4" s="1"/>
  <c r="Q951" i="4"/>
  <c r="A951" i="4"/>
  <c r="V950" i="4"/>
  <c r="U950" i="4"/>
  <c r="T950" i="4"/>
  <c r="R950" i="4"/>
  <c r="S950" i="4" s="1"/>
  <c r="Q950" i="4"/>
  <c r="A950" i="4"/>
  <c r="U949" i="4"/>
  <c r="T949" i="4"/>
  <c r="S949" i="4"/>
  <c r="R949" i="4"/>
  <c r="V949" i="4" s="1"/>
  <c r="Q949" i="4"/>
  <c r="A949" i="4"/>
  <c r="V948" i="4"/>
  <c r="U948" i="4"/>
  <c r="T948" i="4"/>
  <c r="R948" i="4"/>
  <c r="S948" i="4" s="1"/>
  <c r="Q948" i="4"/>
  <c r="A948" i="4"/>
  <c r="U947" i="4"/>
  <c r="T947" i="4"/>
  <c r="S947" i="4"/>
  <c r="R947" i="4"/>
  <c r="V947" i="4" s="1"/>
  <c r="Q947" i="4"/>
  <c r="A947" i="4"/>
  <c r="V946" i="4"/>
  <c r="U946" i="4"/>
  <c r="T946" i="4"/>
  <c r="R946" i="4"/>
  <c r="S946" i="4" s="1"/>
  <c r="Q946" i="4"/>
  <c r="A946" i="4"/>
  <c r="U945" i="4"/>
  <c r="T945" i="4"/>
  <c r="S945" i="4"/>
  <c r="R945" i="4"/>
  <c r="V945" i="4" s="1"/>
  <c r="Q945" i="4"/>
  <c r="A945" i="4"/>
  <c r="V944" i="4"/>
  <c r="U944" i="4"/>
  <c r="T944" i="4"/>
  <c r="R944" i="4"/>
  <c r="S944" i="4" s="1"/>
  <c r="Q944" i="4"/>
  <c r="A944" i="4"/>
  <c r="U943" i="4"/>
  <c r="T943" i="4"/>
  <c r="S943" i="4"/>
  <c r="R943" i="4"/>
  <c r="V943" i="4" s="1"/>
  <c r="Q943" i="4"/>
  <c r="A943" i="4"/>
  <c r="V942" i="4"/>
  <c r="U942" i="4"/>
  <c r="T942" i="4"/>
  <c r="R942" i="4"/>
  <c r="S942" i="4" s="1"/>
  <c r="Q942" i="4"/>
  <c r="A942" i="4"/>
  <c r="U941" i="4"/>
  <c r="T941" i="4"/>
  <c r="S941" i="4"/>
  <c r="R941" i="4"/>
  <c r="V941" i="4" s="1"/>
  <c r="Q941" i="4"/>
  <c r="A941" i="4"/>
  <c r="V940" i="4"/>
  <c r="U940" i="4"/>
  <c r="T940" i="4"/>
  <c r="R940" i="4"/>
  <c r="S940" i="4" s="1"/>
  <c r="Q940" i="4"/>
  <c r="A940" i="4"/>
  <c r="U939" i="4"/>
  <c r="T939" i="4"/>
  <c r="S939" i="4"/>
  <c r="R939" i="4"/>
  <c r="V939" i="4" s="1"/>
  <c r="Q939" i="4"/>
  <c r="A939" i="4"/>
  <c r="V938" i="4"/>
  <c r="U938" i="4"/>
  <c r="T938" i="4"/>
  <c r="R938" i="4"/>
  <c r="S938" i="4" s="1"/>
  <c r="Q938" i="4"/>
  <c r="A938" i="4"/>
  <c r="U937" i="4"/>
  <c r="T937" i="4"/>
  <c r="S937" i="4"/>
  <c r="R937" i="4"/>
  <c r="V937" i="4" s="1"/>
  <c r="Q937" i="4"/>
  <c r="A937" i="4"/>
  <c r="V936" i="4"/>
  <c r="U936" i="4"/>
  <c r="T936" i="4"/>
  <c r="R936" i="4"/>
  <c r="S936" i="4" s="1"/>
  <c r="Q936" i="4"/>
  <c r="A936" i="4"/>
  <c r="U935" i="4"/>
  <c r="T935" i="4"/>
  <c r="S935" i="4"/>
  <c r="R935" i="4"/>
  <c r="V935" i="4" s="1"/>
  <c r="Q935" i="4"/>
  <c r="A935" i="4"/>
  <c r="V934" i="4"/>
  <c r="U934" i="4"/>
  <c r="T934" i="4"/>
  <c r="R934" i="4"/>
  <c r="S934" i="4" s="1"/>
  <c r="Q934" i="4"/>
  <c r="A934" i="4"/>
  <c r="U933" i="4"/>
  <c r="T933" i="4"/>
  <c r="S933" i="4"/>
  <c r="R933" i="4"/>
  <c r="V933" i="4" s="1"/>
  <c r="Q933" i="4"/>
  <c r="A933" i="4"/>
  <c r="V932" i="4"/>
  <c r="U932" i="4"/>
  <c r="T932" i="4"/>
  <c r="R932" i="4"/>
  <c r="S932" i="4" s="1"/>
  <c r="Q932" i="4"/>
  <c r="A932" i="4"/>
  <c r="U931" i="4"/>
  <c r="T931" i="4"/>
  <c r="S931" i="4"/>
  <c r="R931" i="4"/>
  <c r="V931" i="4" s="1"/>
  <c r="Q931" i="4"/>
  <c r="A931" i="4"/>
  <c r="V930" i="4"/>
  <c r="U930" i="4"/>
  <c r="T930" i="4"/>
  <c r="R930" i="4"/>
  <c r="S930" i="4" s="1"/>
  <c r="Q930" i="4"/>
  <c r="A930" i="4"/>
  <c r="U929" i="4"/>
  <c r="T929" i="4"/>
  <c r="S929" i="4"/>
  <c r="R929" i="4"/>
  <c r="V929" i="4" s="1"/>
  <c r="Q929" i="4"/>
  <c r="A929" i="4"/>
  <c r="V928" i="4"/>
  <c r="U928" i="4"/>
  <c r="T928" i="4"/>
  <c r="R928" i="4"/>
  <c r="S928" i="4" s="1"/>
  <c r="Q928" i="4"/>
  <c r="A928" i="4"/>
  <c r="U927" i="4"/>
  <c r="T927" i="4"/>
  <c r="S927" i="4"/>
  <c r="R927" i="4"/>
  <c r="V927" i="4" s="1"/>
  <c r="Q927" i="4"/>
  <c r="A927" i="4"/>
  <c r="V926" i="4"/>
  <c r="U926" i="4"/>
  <c r="T926" i="4"/>
  <c r="R926" i="4"/>
  <c r="S926" i="4" s="1"/>
  <c r="Q926" i="4"/>
  <c r="A926" i="4"/>
  <c r="U925" i="4"/>
  <c r="T925" i="4"/>
  <c r="S925" i="4"/>
  <c r="R925" i="4"/>
  <c r="V925" i="4" s="1"/>
  <c r="Q925" i="4"/>
  <c r="A925" i="4"/>
  <c r="U924" i="4"/>
  <c r="T924" i="4"/>
  <c r="R924" i="4"/>
  <c r="S924" i="4" s="1"/>
  <c r="Q924" i="4"/>
  <c r="A924" i="4"/>
  <c r="U923" i="4"/>
  <c r="T923" i="4"/>
  <c r="S923" i="4"/>
  <c r="R923" i="4"/>
  <c r="V923" i="4" s="1"/>
  <c r="Q923" i="4"/>
  <c r="A923" i="4"/>
  <c r="U922" i="4"/>
  <c r="T922" i="4"/>
  <c r="R922" i="4"/>
  <c r="S922" i="4" s="1"/>
  <c r="Q922" i="4"/>
  <c r="A922" i="4"/>
  <c r="U921" i="4"/>
  <c r="T921" i="4"/>
  <c r="S921" i="4"/>
  <c r="R921" i="4"/>
  <c r="V921" i="4" s="1"/>
  <c r="Q921" i="4"/>
  <c r="A921" i="4"/>
  <c r="U920" i="4"/>
  <c r="T920" i="4"/>
  <c r="R920" i="4"/>
  <c r="S920" i="4" s="1"/>
  <c r="Q920" i="4"/>
  <c r="A920" i="4"/>
  <c r="U919" i="4"/>
  <c r="T919" i="4"/>
  <c r="S919" i="4"/>
  <c r="R919" i="4"/>
  <c r="V919" i="4" s="1"/>
  <c r="Q919" i="4"/>
  <c r="A919" i="4"/>
  <c r="U918" i="4"/>
  <c r="T918" i="4"/>
  <c r="R918" i="4"/>
  <c r="S918" i="4" s="1"/>
  <c r="Q918" i="4"/>
  <c r="A918" i="4"/>
  <c r="U917" i="4"/>
  <c r="T917" i="4"/>
  <c r="S917" i="4"/>
  <c r="R917" i="4"/>
  <c r="V917" i="4" s="1"/>
  <c r="Q917" i="4"/>
  <c r="A917" i="4"/>
  <c r="U916" i="4"/>
  <c r="T916" i="4"/>
  <c r="R916" i="4"/>
  <c r="S916" i="4" s="1"/>
  <c r="Q916" i="4"/>
  <c r="A916" i="4"/>
  <c r="U915" i="4"/>
  <c r="T915" i="4"/>
  <c r="S915" i="4"/>
  <c r="R915" i="4"/>
  <c r="V915" i="4" s="1"/>
  <c r="Q915" i="4"/>
  <c r="A915" i="4"/>
  <c r="U914" i="4"/>
  <c r="T914" i="4"/>
  <c r="R914" i="4"/>
  <c r="S914" i="4" s="1"/>
  <c r="Q914" i="4"/>
  <c r="A914" i="4"/>
  <c r="U913" i="4"/>
  <c r="T913" i="4"/>
  <c r="S913" i="4"/>
  <c r="R913" i="4"/>
  <c r="V913" i="4" s="1"/>
  <c r="Q913" i="4"/>
  <c r="A913" i="4"/>
  <c r="U912" i="4"/>
  <c r="T912" i="4"/>
  <c r="R912" i="4"/>
  <c r="S912" i="4" s="1"/>
  <c r="Q912" i="4"/>
  <c r="A912" i="4"/>
  <c r="U911" i="4"/>
  <c r="T911" i="4"/>
  <c r="S911" i="4"/>
  <c r="R911" i="4"/>
  <c r="V911" i="4" s="1"/>
  <c r="Q911" i="4"/>
  <c r="A911" i="4"/>
  <c r="U910" i="4"/>
  <c r="T910" i="4"/>
  <c r="R910" i="4"/>
  <c r="S910" i="4" s="1"/>
  <c r="Q910" i="4"/>
  <c r="A910" i="4"/>
  <c r="U909" i="4"/>
  <c r="T909" i="4"/>
  <c r="S909" i="4"/>
  <c r="R909" i="4"/>
  <c r="V909" i="4" s="1"/>
  <c r="Q909" i="4"/>
  <c r="A909" i="4"/>
  <c r="U908" i="4"/>
  <c r="T908" i="4"/>
  <c r="R908" i="4"/>
  <c r="S908" i="4" s="1"/>
  <c r="Q908" i="4"/>
  <c r="A908" i="4"/>
  <c r="U907" i="4"/>
  <c r="T907" i="4"/>
  <c r="S907" i="4"/>
  <c r="R907" i="4"/>
  <c r="V907" i="4" s="1"/>
  <c r="Q907" i="4"/>
  <c r="A907" i="4"/>
  <c r="U906" i="4"/>
  <c r="T906" i="4"/>
  <c r="R906" i="4"/>
  <c r="S906" i="4" s="1"/>
  <c r="Q906" i="4"/>
  <c r="A906" i="4"/>
  <c r="U905" i="4"/>
  <c r="T905" i="4"/>
  <c r="S905" i="4"/>
  <c r="R905" i="4"/>
  <c r="V905" i="4" s="1"/>
  <c r="Q905" i="4"/>
  <c r="A905" i="4"/>
  <c r="U904" i="4"/>
  <c r="T904" i="4"/>
  <c r="R904" i="4"/>
  <c r="S904" i="4" s="1"/>
  <c r="Q904" i="4"/>
  <c r="A904" i="4"/>
  <c r="U903" i="4"/>
  <c r="T903" i="4"/>
  <c r="S903" i="4"/>
  <c r="R903" i="4"/>
  <c r="V903" i="4" s="1"/>
  <c r="Q903" i="4"/>
  <c r="A903" i="4"/>
  <c r="U902" i="4"/>
  <c r="T902" i="4"/>
  <c r="R902" i="4"/>
  <c r="S902" i="4" s="1"/>
  <c r="Q902" i="4"/>
  <c r="A902" i="4"/>
  <c r="U901" i="4"/>
  <c r="T901" i="4"/>
  <c r="S901" i="4"/>
  <c r="R901" i="4"/>
  <c r="V901" i="4" s="1"/>
  <c r="Q901" i="4"/>
  <c r="A901" i="4"/>
  <c r="U900" i="4"/>
  <c r="T900" i="4"/>
  <c r="R900" i="4"/>
  <c r="S900" i="4" s="1"/>
  <c r="Q900" i="4"/>
  <c r="A900" i="4"/>
  <c r="U899" i="4"/>
  <c r="T899" i="4"/>
  <c r="S899" i="4"/>
  <c r="R899" i="4"/>
  <c r="V899" i="4" s="1"/>
  <c r="Q899" i="4"/>
  <c r="A899" i="4"/>
  <c r="U898" i="4"/>
  <c r="T898" i="4"/>
  <c r="R898" i="4"/>
  <c r="S898" i="4" s="1"/>
  <c r="Q898" i="4"/>
  <c r="A898" i="4"/>
  <c r="U897" i="4"/>
  <c r="T897" i="4"/>
  <c r="S897" i="4"/>
  <c r="R897" i="4"/>
  <c r="V897" i="4" s="1"/>
  <c r="Q897" i="4"/>
  <c r="A897" i="4"/>
  <c r="U896" i="4"/>
  <c r="T896" i="4"/>
  <c r="R896" i="4"/>
  <c r="S896" i="4" s="1"/>
  <c r="Q896" i="4"/>
  <c r="A896" i="4"/>
  <c r="U895" i="4"/>
  <c r="T895" i="4"/>
  <c r="S895" i="4"/>
  <c r="R895" i="4"/>
  <c r="V895" i="4" s="1"/>
  <c r="Q895" i="4"/>
  <c r="A895" i="4"/>
  <c r="U894" i="4"/>
  <c r="T894" i="4"/>
  <c r="R894" i="4"/>
  <c r="S894" i="4" s="1"/>
  <c r="Q894" i="4"/>
  <c r="A894" i="4"/>
  <c r="U893" i="4"/>
  <c r="T893" i="4"/>
  <c r="S893" i="4"/>
  <c r="R893" i="4"/>
  <c r="V893" i="4" s="1"/>
  <c r="Q893" i="4"/>
  <c r="A893" i="4"/>
  <c r="U892" i="4"/>
  <c r="T892" i="4"/>
  <c r="R892" i="4"/>
  <c r="S892" i="4" s="1"/>
  <c r="Q892" i="4"/>
  <c r="A892" i="4"/>
  <c r="U891" i="4"/>
  <c r="T891" i="4"/>
  <c r="S891" i="4"/>
  <c r="R891" i="4"/>
  <c r="V891" i="4" s="1"/>
  <c r="Q891" i="4"/>
  <c r="A891" i="4"/>
  <c r="U890" i="4"/>
  <c r="T890" i="4"/>
  <c r="R890" i="4"/>
  <c r="S890" i="4" s="1"/>
  <c r="Q890" i="4"/>
  <c r="A890" i="4"/>
  <c r="U889" i="4"/>
  <c r="T889" i="4"/>
  <c r="S889" i="4"/>
  <c r="R889" i="4"/>
  <c r="V889" i="4" s="1"/>
  <c r="Q889" i="4"/>
  <c r="A889" i="4"/>
  <c r="U888" i="4"/>
  <c r="T888" i="4"/>
  <c r="R888" i="4"/>
  <c r="S888" i="4" s="1"/>
  <c r="Q888" i="4"/>
  <c r="A888" i="4"/>
  <c r="U887" i="4"/>
  <c r="T887" i="4"/>
  <c r="S887" i="4"/>
  <c r="R887" i="4"/>
  <c r="V887" i="4" s="1"/>
  <c r="Q887" i="4"/>
  <c r="A887" i="4"/>
  <c r="U886" i="4"/>
  <c r="T886" i="4"/>
  <c r="R886" i="4"/>
  <c r="S886" i="4" s="1"/>
  <c r="Q886" i="4"/>
  <c r="A886" i="4"/>
  <c r="U885" i="4"/>
  <c r="T885" i="4"/>
  <c r="S885" i="4"/>
  <c r="R885" i="4"/>
  <c r="V885" i="4" s="1"/>
  <c r="Q885" i="4"/>
  <c r="A885" i="4"/>
  <c r="U884" i="4"/>
  <c r="T884" i="4"/>
  <c r="R884" i="4"/>
  <c r="S884" i="4" s="1"/>
  <c r="Q884" i="4"/>
  <c r="A884" i="4"/>
  <c r="U883" i="4"/>
  <c r="T883" i="4"/>
  <c r="S883" i="4"/>
  <c r="R883" i="4"/>
  <c r="V883" i="4" s="1"/>
  <c r="Q883" i="4"/>
  <c r="A883" i="4"/>
  <c r="U882" i="4"/>
  <c r="T882" i="4"/>
  <c r="R882" i="4"/>
  <c r="S882" i="4" s="1"/>
  <c r="Q882" i="4"/>
  <c r="A882" i="4"/>
  <c r="U881" i="4"/>
  <c r="T881" i="4"/>
  <c r="S881" i="4"/>
  <c r="R881" i="4"/>
  <c r="V881" i="4" s="1"/>
  <c r="Q881" i="4"/>
  <c r="A881" i="4"/>
  <c r="U880" i="4"/>
  <c r="T880" i="4"/>
  <c r="R880" i="4"/>
  <c r="S880" i="4" s="1"/>
  <c r="Q880" i="4"/>
  <c r="A880" i="4"/>
  <c r="U879" i="4"/>
  <c r="T879" i="4"/>
  <c r="S879" i="4"/>
  <c r="R879" i="4"/>
  <c r="V879" i="4" s="1"/>
  <c r="Q879" i="4"/>
  <c r="A879" i="4"/>
  <c r="U878" i="4"/>
  <c r="T878" i="4"/>
  <c r="R878" i="4"/>
  <c r="S878" i="4" s="1"/>
  <c r="Q878" i="4"/>
  <c r="A878" i="4"/>
  <c r="U877" i="4"/>
  <c r="T877" i="4"/>
  <c r="S877" i="4"/>
  <c r="R877" i="4"/>
  <c r="V877" i="4" s="1"/>
  <c r="Q877" i="4"/>
  <c r="A877" i="4"/>
  <c r="U876" i="4"/>
  <c r="T876" i="4"/>
  <c r="R876" i="4"/>
  <c r="S876" i="4" s="1"/>
  <c r="Q876" i="4"/>
  <c r="A876" i="4"/>
  <c r="U875" i="4"/>
  <c r="T875" i="4"/>
  <c r="S875" i="4"/>
  <c r="R875" i="4"/>
  <c r="V875" i="4" s="1"/>
  <c r="Q875" i="4"/>
  <c r="A875" i="4"/>
  <c r="U874" i="4"/>
  <c r="T874" i="4"/>
  <c r="R874" i="4"/>
  <c r="S874" i="4" s="1"/>
  <c r="Q874" i="4"/>
  <c r="A874" i="4"/>
  <c r="U873" i="4"/>
  <c r="T873" i="4"/>
  <c r="S873" i="4"/>
  <c r="R873" i="4"/>
  <c r="V873" i="4" s="1"/>
  <c r="Q873" i="4"/>
  <c r="A873" i="4"/>
  <c r="U872" i="4"/>
  <c r="T872" i="4"/>
  <c r="R872" i="4"/>
  <c r="S872" i="4" s="1"/>
  <c r="Q872" i="4"/>
  <c r="A872" i="4"/>
  <c r="U871" i="4"/>
  <c r="T871" i="4"/>
  <c r="S871" i="4"/>
  <c r="R871" i="4"/>
  <c r="V871" i="4" s="1"/>
  <c r="Q871" i="4"/>
  <c r="A871" i="4"/>
  <c r="U870" i="4"/>
  <c r="T870" i="4"/>
  <c r="R870" i="4"/>
  <c r="S870" i="4" s="1"/>
  <c r="Q870" i="4"/>
  <c r="A870" i="4"/>
  <c r="U869" i="4"/>
  <c r="T869" i="4"/>
  <c r="S869" i="4"/>
  <c r="R869" i="4"/>
  <c r="V869" i="4" s="1"/>
  <c r="Q869" i="4"/>
  <c r="A869" i="4"/>
  <c r="U868" i="4"/>
  <c r="T868" i="4"/>
  <c r="R868" i="4"/>
  <c r="S868" i="4" s="1"/>
  <c r="Q868" i="4"/>
  <c r="A868" i="4"/>
  <c r="U867" i="4"/>
  <c r="T867" i="4"/>
  <c r="S867" i="4"/>
  <c r="R867" i="4"/>
  <c r="V867" i="4" s="1"/>
  <c r="Q867" i="4"/>
  <c r="A867" i="4"/>
  <c r="U866" i="4"/>
  <c r="T866" i="4"/>
  <c r="R866" i="4"/>
  <c r="S866" i="4" s="1"/>
  <c r="Q866" i="4"/>
  <c r="A866" i="4"/>
  <c r="U865" i="4"/>
  <c r="T865" i="4"/>
  <c r="S865" i="4"/>
  <c r="R865" i="4"/>
  <c r="V865" i="4" s="1"/>
  <c r="Q865" i="4"/>
  <c r="A865" i="4"/>
  <c r="U864" i="4"/>
  <c r="T864" i="4"/>
  <c r="R864" i="4"/>
  <c r="S864" i="4" s="1"/>
  <c r="Q864" i="4"/>
  <c r="A864" i="4"/>
  <c r="U863" i="4"/>
  <c r="T863" i="4"/>
  <c r="S863" i="4"/>
  <c r="R863" i="4"/>
  <c r="V863" i="4" s="1"/>
  <c r="Q863" i="4"/>
  <c r="A863" i="4"/>
  <c r="U862" i="4"/>
  <c r="T862" i="4"/>
  <c r="R862" i="4"/>
  <c r="S862" i="4" s="1"/>
  <c r="Q862" i="4"/>
  <c r="A862" i="4"/>
  <c r="U861" i="4"/>
  <c r="T861" i="4"/>
  <c r="S861" i="4"/>
  <c r="R861" i="4"/>
  <c r="V861" i="4" s="1"/>
  <c r="Q861" i="4"/>
  <c r="A861" i="4"/>
  <c r="U860" i="4"/>
  <c r="T860" i="4"/>
  <c r="R860" i="4"/>
  <c r="S860" i="4" s="1"/>
  <c r="Q860" i="4"/>
  <c r="A860" i="4"/>
  <c r="U859" i="4"/>
  <c r="T859" i="4"/>
  <c r="S859" i="4"/>
  <c r="R859" i="4"/>
  <c r="V859" i="4" s="1"/>
  <c r="Q859" i="4"/>
  <c r="A859" i="4"/>
  <c r="U858" i="4"/>
  <c r="T858" i="4"/>
  <c r="R858" i="4"/>
  <c r="S858" i="4" s="1"/>
  <c r="Q858" i="4"/>
  <c r="A858" i="4"/>
  <c r="U857" i="4"/>
  <c r="T857" i="4"/>
  <c r="S857" i="4"/>
  <c r="R857" i="4"/>
  <c r="V857" i="4" s="1"/>
  <c r="Q857" i="4"/>
  <c r="A857" i="4"/>
  <c r="U856" i="4"/>
  <c r="T856" i="4"/>
  <c r="R856" i="4"/>
  <c r="S856" i="4" s="1"/>
  <c r="Q856" i="4"/>
  <c r="A856" i="4"/>
  <c r="U855" i="4"/>
  <c r="T855" i="4"/>
  <c r="S855" i="4"/>
  <c r="R855" i="4"/>
  <c r="V855" i="4" s="1"/>
  <c r="Q855" i="4"/>
  <c r="A855" i="4"/>
  <c r="U854" i="4"/>
  <c r="T854" i="4"/>
  <c r="R854" i="4"/>
  <c r="S854" i="4" s="1"/>
  <c r="Q854" i="4"/>
  <c r="A854" i="4"/>
  <c r="U853" i="4"/>
  <c r="T853" i="4"/>
  <c r="S853" i="4"/>
  <c r="R853" i="4"/>
  <c r="V853" i="4" s="1"/>
  <c r="Q853" i="4"/>
  <c r="A853" i="4"/>
  <c r="U852" i="4"/>
  <c r="T852" i="4"/>
  <c r="R852" i="4"/>
  <c r="S852" i="4" s="1"/>
  <c r="Q852" i="4"/>
  <c r="A852" i="4"/>
  <c r="U851" i="4"/>
  <c r="T851" i="4"/>
  <c r="S851" i="4"/>
  <c r="R851" i="4"/>
  <c r="V851" i="4" s="1"/>
  <c r="Q851" i="4"/>
  <c r="A851" i="4"/>
  <c r="U850" i="4"/>
  <c r="T850" i="4"/>
  <c r="R850" i="4"/>
  <c r="S850" i="4" s="1"/>
  <c r="Q850" i="4"/>
  <c r="A850" i="4"/>
  <c r="U849" i="4"/>
  <c r="T849" i="4"/>
  <c r="S849" i="4"/>
  <c r="R849" i="4"/>
  <c r="V849" i="4" s="1"/>
  <c r="Q849" i="4"/>
  <c r="A849" i="4"/>
  <c r="U848" i="4"/>
  <c r="T848" i="4"/>
  <c r="R848" i="4"/>
  <c r="S848" i="4" s="1"/>
  <c r="Q848" i="4"/>
  <c r="A848" i="4"/>
  <c r="U847" i="4"/>
  <c r="T847" i="4"/>
  <c r="S847" i="4"/>
  <c r="R847" i="4"/>
  <c r="V847" i="4" s="1"/>
  <c r="Q847" i="4"/>
  <c r="A847" i="4"/>
  <c r="U846" i="4"/>
  <c r="T846" i="4"/>
  <c r="R846" i="4"/>
  <c r="S846" i="4" s="1"/>
  <c r="Q846" i="4"/>
  <c r="A846" i="4"/>
  <c r="U845" i="4"/>
  <c r="T845" i="4"/>
  <c r="S845" i="4"/>
  <c r="R845" i="4"/>
  <c r="V845" i="4" s="1"/>
  <c r="Q845" i="4"/>
  <c r="A845" i="4"/>
  <c r="U844" i="4"/>
  <c r="T844" i="4"/>
  <c r="R844" i="4"/>
  <c r="S844" i="4" s="1"/>
  <c r="Q844" i="4"/>
  <c r="A844" i="4"/>
  <c r="U843" i="4"/>
  <c r="T843" i="4"/>
  <c r="S843" i="4"/>
  <c r="R843" i="4"/>
  <c r="V843" i="4" s="1"/>
  <c r="Q843" i="4"/>
  <c r="A843" i="4"/>
  <c r="U842" i="4"/>
  <c r="T842" i="4"/>
  <c r="R842" i="4"/>
  <c r="S842" i="4" s="1"/>
  <c r="Q842" i="4"/>
  <c r="A842" i="4"/>
  <c r="U841" i="4"/>
  <c r="T841" i="4"/>
  <c r="S841" i="4"/>
  <c r="R841" i="4"/>
  <c r="V841" i="4" s="1"/>
  <c r="Q841" i="4"/>
  <c r="A841" i="4"/>
  <c r="U840" i="4"/>
  <c r="T840" i="4"/>
  <c r="R840" i="4"/>
  <c r="S840" i="4" s="1"/>
  <c r="Q840" i="4"/>
  <c r="A840" i="4"/>
  <c r="U839" i="4"/>
  <c r="T839" i="4"/>
  <c r="S839" i="4"/>
  <c r="R839" i="4"/>
  <c r="V839" i="4" s="1"/>
  <c r="Q839" i="4"/>
  <c r="A839" i="4"/>
  <c r="U838" i="4"/>
  <c r="T838" i="4"/>
  <c r="R838" i="4"/>
  <c r="S838" i="4" s="1"/>
  <c r="Q838" i="4"/>
  <c r="A838" i="4"/>
  <c r="U837" i="4"/>
  <c r="T837" i="4"/>
  <c r="S837" i="4"/>
  <c r="R837" i="4"/>
  <c r="V837" i="4" s="1"/>
  <c r="Q837" i="4"/>
  <c r="A837" i="4"/>
  <c r="U836" i="4"/>
  <c r="T836" i="4"/>
  <c r="R836" i="4"/>
  <c r="S836" i="4" s="1"/>
  <c r="Q836" i="4"/>
  <c r="A836" i="4"/>
  <c r="U835" i="4"/>
  <c r="T835" i="4"/>
  <c r="S835" i="4"/>
  <c r="R835" i="4"/>
  <c r="V835" i="4" s="1"/>
  <c r="Q835" i="4"/>
  <c r="A835" i="4"/>
  <c r="U834" i="4"/>
  <c r="T834" i="4"/>
  <c r="R834" i="4"/>
  <c r="S834" i="4" s="1"/>
  <c r="Q834" i="4"/>
  <c r="A834" i="4"/>
  <c r="U833" i="4"/>
  <c r="T833" i="4"/>
  <c r="S833" i="4"/>
  <c r="R833" i="4"/>
  <c r="V833" i="4" s="1"/>
  <c r="Q833" i="4"/>
  <c r="A833" i="4"/>
  <c r="U832" i="4"/>
  <c r="T832" i="4"/>
  <c r="R832" i="4"/>
  <c r="S832" i="4" s="1"/>
  <c r="Q832" i="4"/>
  <c r="A832" i="4"/>
  <c r="U831" i="4"/>
  <c r="T831" i="4"/>
  <c r="S831" i="4"/>
  <c r="R831" i="4"/>
  <c r="V831" i="4" s="1"/>
  <c r="Q831" i="4"/>
  <c r="A831" i="4"/>
  <c r="U830" i="4"/>
  <c r="T830" i="4"/>
  <c r="R830" i="4"/>
  <c r="S830" i="4" s="1"/>
  <c r="Q830" i="4"/>
  <c r="A830" i="4"/>
  <c r="U829" i="4"/>
  <c r="T829" i="4"/>
  <c r="S829" i="4"/>
  <c r="R829" i="4"/>
  <c r="V829" i="4" s="1"/>
  <c r="Q829" i="4"/>
  <c r="A829" i="4"/>
  <c r="U828" i="4"/>
  <c r="T828" i="4"/>
  <c r="R828" i="4"/>
  <c r="S828" i="4" s="1"/>
  <c r="Q828" i="4"/>
  <c r="A828" i="4"/>
  <c r="U827" i="4"/>
  <c r="T827" i="4"/>
  <c r="S827" i="4"/>
  <c r="R827" i="4"/>
  <c r="V827" i="4" s="1"/>
  <c r="Q827" i="4"/>
  <c r="A827" i="4"/>
  <c r="U826" i="4"/>
  <c r="T826" i="4"/>
  <c r="R826" i="4"/>
  <c r="S826" i="4" s="1"/>
  <c r="Q826" i="4"/>
  <c r="A826" i="4"/>
  <c r="U825" i="4"/>
  <c r="T825" i="4"/>
  <c r="S825" i="4"/>
  <c r="R825" i="4"/>
  <c r="V825" i="4" s="1"/>
  <c r="Q825" i="4"/>
  <c r="A825" i="4"/>
  <c r="U824" i="4"/>
  <c r="T824" i="4"/>
  <c r="R824" i="4"/>
  <c r="S824" i="4" s="1"/>
  <c r="Q824" i="4"/>
  <c r="A824" i="4"/>
  <c r="U823" i="4"/>
  <c r="T823" i="4"/>
  <c r="S823" i="4"/>
  <c r="R823" i="4"/>
  <c r="V823" i="4" s="1"/>
  <c r="Q823" i="4"/>
  <c r="A823" i="4"/>
  <c r="U822" i="4"/>
  <c r="T822" i="4"/>
  <c r="R822" i="4"/>
  <c r="S822" i="4" s="1"/>
  <c r="Q822" i="4"/>
  <c r="A822" i="4"/>
  <c r="U821" i="4"/>
  <c r="T821" i="4"/>
  <c r="S821" i="4"/>
  <c r="R821" i="4"/>
  <c r="V821" i="4" s="1"/>
  <c r="Q821" i="4"/>
  <c r="A821" i="4"/>
  <c r="U820" i="4"/>
  <c r="T820" i="4"/>
  <c r="R820" i="4"/>
  <c r="S820" i="4" s="1"/>
  <c r="Q820" i="4"/>
  <c r="A820" i="4"/>
  <c r="U819" i="4"/>
  <c r="T819" i="4"/>
  <c r="S819" i="4"/>
  <c r="R819" i="4"/>
  <c r="V819" i="4" s="1"/>
  <c r="Q819" i="4"/>
  <c r="A819" i="4"/>
  <c r="U818" i="4"/>
  <c r="T818" i="4"/>
  <c r="R818" i="4"/>
  <c r="S818" i="4" s="1"/>
  <c r="Q818" i="4"/>
  <c r="A818" i="4"/>
  <c r="U817" i="4"/>
  <c r="T817" i="4"/>
  <c r="S817" i="4"/>
  <c r="R817" i="4"/>
  <c r="V817" i="4" s="1"/>
  <c r="Q817" i="4"/>
  <c r="A817" i="4"/>
  <c r="U816" i="4"/>
  <c r="T816" i="4"/>
  <c r="R816" i="4"/>
  <c r="S816" i="4" s="1"/>
  <c r="Q816" i="4"/>
  <c r="A816" i="4"/>
  <c r="U815" i="4"/>
  <c r="T815" i="4"/>
  <c r="S815" i="4"/>
  <c r="R815" i="4"/>
  <c r="V815" i="4" s="1"/>
  <c r="Q815" i="4"/>
  <c r="A815" i="4"/>
  <c r="U814" i="4"/>
  <c r="T814" i="4"/>
  <c r="R814" i="4"/>
  <c r="S814" i="4" s="1"/>
  <c r="Q814" i="4"/>
  <c r="A814" i="4"/>
  <c r="U813" i="4"/>
  <c r="T813" i="4"/>
  <c r="S813" i="4"/>
  <c r="R813" i="4"/>
  <c r="V813" i="4" s="1"/>
  <c r="Q813" i="4"/>
  <c r="A813" i="4"/>
  <c r="U812" i="4"/>
  <c r="T812" i="4"/>
  <c r="R812" i="4"/>
  <c r="S812" i="4" s="1"/>
  <c r="Q812" i="4"/>
  <c r="A812" i="4"/>
  <c r="U811" i="4"/>
  <c r="T811" i="4"/>
  <c r="S811" i="4"/>
  <c r="R811" i="4"/>
  <c r="V811" i="4" s="1"/>
  <c r="Q811" i="4"/>
  <c r="A811" i="4"/>
  <c r="U810" i="4"/>
  <c r="T810" i="4"/>
  <c r="R810" i="4"/>
  <c r="S810" i="4" s="1"/>
  <c r="Q810" i="4"/>
  <c r="A810" i="4"/>
  <c r="U809" i="4"/>
  <c r="T809" i="4"/>
  <c r="S809" i="4"/>
  <c r="R809" i="4"/>
  <c r="V809" i="4" s="1"/>
  <c r="Q809" i="4"/>
  <c r="A809" i="4"/>
  <c r="U808" i="4"/>
  <c r="T808" i="4"/>
  <c r="R808" i="4"/>
  <c r="S808" i="4" s="1"/>
  <c r="Q808" i="4"/>
  <c r="A808" i="4"/>
  <c r="U807" i="4"/>
  <c r="T807" i="4"/>
  <c r="S807" i="4"/>
  <c r="R807" i="4"/>
  <c r="V807" i="4" s="1"/>
  <c r="Q807" i="4"/>
  <c r="A807" i="4"/>
  <c r="U806" i="4"/>
  <c r="T806" i="4"/>
  <c r="R806" i="4"/>
  <c r="S806" i="4" s="1"/>
  <c r="Q806" i="4"/>
  <c r="A806" i="4"/>
  <c r="U805" i="4"/>
  <c r="T805" i="4"/>
  <c r="S805" i="4"/>
  <c r="R805" i="4"/>
  <c r="V805" i="4" s="1"/>
  <c r="Q805" i="4"/>
  <c r="A805" i="4"/>
  <c r="U804" i="4"/>
  <c r="T804" i="4"/>
  <c r="R804" i="4"/>
  <c r="S804" i="4" s="1"/>
  <c r="Q804" i="4"/>
  <c r="A804" i="4"/>
  <c r="U803" i="4"/>
  <c r="T803" i="4"/>
  <c r="S803" i="4"/>
  <c r="R803" i="4"/>
  <c r="V803" i="4" s="1"/>
  <c r="Q803" i="4"/>
  <c r="A803" i="4"/>
  <c r="U802" i="4"/>
  <c r="T802" i="4"/>
  <c r="R802" i="4"/>
  <c r="S802" i="4" s="1"/>
  <c r="Q802" i="4"/>
  <c r="A802" i="4"/>
  <c r="U801" i="4"/>
  <c r="T801" i="4"/>
  <c r="S801" i="4"/>
  <c r="R801" i="4"/>
  <c r="V801" i="4" s="1"/>
  <c r="Q801" i="4"/>
  <c r="A801" i="4"/>
  <c r="U800" i="4"/>
  <c r="T800" i="4"/>
  <c r="R800" i="4"/>
  <c r="S800" i="4" s="1"/>
  <c r="Q800" i="4"/>
  <c r="A800" i="4"/>
  <c r="U799" i="4"/>
  <c r="T799" i="4"/>
  <c r="S799" i="4"/>
  <c r="R799" i="4"/>
  <c r="V799" i="4" s="1"/>
  <c r="Q799" i="4"/>
  <c r="A799" i="4"/>
  <c r="U798" i="4"/>
  <c r="T798" i="4"/>
  <c r="R798" i="4"/>
  <c r="S798" i="4" s="1"/>
  <c r="Q798" i="4"/>
  <c r="A798" i="4"/>
  <c r="U797" i="4"/>
  <c r="T797" i="4"/>
  <c r="S797" i="4"/>
  <c r="R797" i="4"/>
  <c r="V797" i="4" s="1"/>
  <c r="Q797" i="4"/>
  <c r="A797" i="4"/>
  <c r="U796" i="4"/>
  <c r="T796" i="4"/>
  <c r="R796" i="4"/>
  <c r="S796" i="4" s="1"/>
  <c r="Q796" i="4"/>
  <c r="A796" i="4"/>
  <c r="U795" i="4"/>
  <c r="T795" i="4"/>
  <c r="S795" i="4"/>
  <c r="R795" i="4"/>
  <c r="V795" i="4" s="1"/>
  <c r="Q795" i="4"/>
  <c r="A795" i="4"/>
  <c r="U794" i="4"/>
  <c r="T794" i="4"/>
  <c r="R794" i="4"/>
  <c r="S794" i="4" s="1"/>
  <c r="Q794" i="4"/>
  <c r="A794" i="4"/>
  <c r="U793" i="4"/>
  <c r="T793" i="4"/>
  <c r="S793" i="4"/>
  <c r="R793" i="4"/>
  <c r="V793" i="4" s="1"/>
  <c r="Q793" i="4"/>
  <c r="A793" i="4"/>
  <c r="U792" i="4"/>
  <c r="T792" i="4"/>
  <c r="R792" i="4"/>
  <c r="S792" i="4" s="1"/>
  <c r="Q792" i="4"/>
  <c r="A792" i="4"/>
  <c r="U791" i="4"/>
  <c r="T791" i="4"/>
  <c r="S791" i="4"/>
  <c r="R791" i="4"/>
  <c r="V791" i="4" s="1"/>
  <c r="Q791" i="4"/>
  <c r="A791" i="4"/>
  <c r="U790" i="4"/>
  <c r="T790" i="4"/>
  <c r="R790" i="4"/>
  <c r="S790" i="4" s="1"/>
  <c r="Q790" i="4"/>
  <c r="A790" i="4"/>
  <c r="U789" i="4"/>
  <c r="T789" i="4"/>
  <c r="S789" i="4"/>
  <c r="R789" i="4"/>
  <c r="V789" i="4" s="1"/>
  <c r="Q789" i="4"/>
  <c r="A789" i="4"/>
  <c r="U788" i="4"/>
  <c r="T788" i="4"/>
  <c r="S788" i="4"/>
  <c r="R788" i="4"/>
  <c r="V788" i="4" s="1"/>
  <c r="Q788" i="4"/>
  <c r="A788" i="4"/>
  <c r="U787" i="4"/>
  <c r="T787" i="4"/>
  <c r="R787" i="4"/>
  <c r="V787" i="4" s="1"/>
  <c r="Q787" i="4"/>
  <c r="A787" i="4"/>
  <c r="U786" i="4"/>
  <c r="T786" i="4"/>
  <c r="S786" i="4"/>
  <c r="R786" i="4"/>
  <c r="V786" i="4" s="1"/>
  <c r="Q786" i="4"/>
  <c r="A786" i="4"/>
  <c r="U785" i="4"/>
  <c r="T785" i="4"/>
  <c r="R785" i="4"/>
  <c r="V785" i="4" s="1"/>
  <c r="Q785" i="4"/>
  <c r="A785" i="4"/>
  <c r="U784" i="4"/>
  <c r="T784" i="4"/>
  <c r="S784" i="4"/>
  <c r="R784" i="4"/>
  <c r="V784" i="4" s="1"/>
  <c r="Q784" i="4"/>
  <c r="A784" i="4"/>
  <c r="U783" i="4"/>
  <c r="T783" i="4"/>
  <c r="R783" i="4"/>
  <c r="V783" i="4" s="1"/>
  <c r="Q783" i="4"/>
  <c r="A783" i="4"/>
  <c r="U782" i="4"/>
  <c r="T782" i="4"/>
  <c r="S782" i="4"/>
  <c r="R782" i="4"/>
  <c r="V782" i="4" s="1"/>
  <c r="Q782" i="4"/>
  <c r="A782" i="4"/>
  <c r="U781" i="4"/>
  <c r="T781" i="4"/>
  <c r="R781" i="4"/>
  <c r="V781" i="4" s="1"/>
  <c r="Q781" i="4"/>
  <c r="A781" i="4"/>
  <c r="U780" i="4"/>
  <c r="T780" i="4"/>
  <c r="S780" i="4"/>
  <c r="R780" i="4"/>
  <c r="V780" i="4" s="1"/>
  <c r="Q780" i="4"/>
  <c r="A780" i="4"/>
  <c r="U779" i="4"/>
  <c r="T779" i="4"/>
  <c r="R779" i="4"/>
  <c r="V779" i="4" s="1"/>
  <c r="Q779" i="4"/>
  <c r="A779" i="4"/>
  <c r="U778" i="4"/>
  <c r="T778" i="4"/>
  <c r="S778" i="4"/>
  <c r="R778" i="4"/>
  <c r="V778" i="4" s="1"/>
  <c r="Q778" i="4"/>
  <c r="A778" i="4"/>
  <c r="U777" i="4"/>
  <c r="T777" i="4"/>
  <c r="R777" i="4"/>
  <c r="V777" i="4" s="1"/>
  <c r="Q777" i="4"/>
  <c r="A777" i="4"/>
  <c r="U776" i="4"/>
  <c r="T776" i="4"/>
  <c r="S776" i="4"/>
  <c r="R776" i="4"/>
  <c r="V776" i="4" s="1"/>
  <c r="Q776" i="4"/>
  <c r="A776" i="4"/>
  <c r="U775" i="4"/>
  <c r="T775" i="4"/>
  <c r="R775" i="4"/>
  <c r="V775" i="4" s="1"/>
  <c r="Q775" i="4"/>
  <c r="A775" i="4"/>
  <c r="U774" i="4"/>
  <c r="T774" i="4"/>
  <c r="S774" i="4"/>
  <c r="R774" i="4"/>
  <c r="V774" i="4" s="1"/>
  <c r="Q774" i="4"/>
  <c r="A774" i="4"/>
  <c r="U773" i="4"/>
  <c r="T773" i="4"/>
  <c r="R773" i="4"/>
  <c r="V773" i="4" s="1"/>
  <c r="Q773" i="4"/>
  <c r="A773" i="4"/>
  <c r="U772" i="4"/>
  <c r="T772" i="4"/>
  <c r="S772" i="4"/>
  <c r="R772" i="4"/>
  <c r="V772" i="4" s="1"/>
  <c r="Q772" i="4"/>
  <c r="A772" i="4"/>
  <c r="U771" i="4"/>
  <c r="T771" i="4"/>
  <c r="R771" i="4"/>
  <c r="V771" i="4" s="1"/>
  <c r="Q771" i="4"/>
  <c r="A771" i="4"/>
  <c r="U770" i="4"/>
  <c r="T770" i="4"/>
  <c r="S770" i="4"/>
  <c r="R770" i="4"/>
  <c r="V770" i="4" s="1"/>
  <c r="Q770" i="4"/>
  <c r="A770" i="4"/>
  <c r="U769" i="4"/>
  <c r="T769" i="4"/>
  <c r="R769" i="4"/>
  <c r="V769" i="4" s="1"/>
  <c r="Q769" i="4"/>
  <c r="A769" i="4"/>
  <c r="U768" i="4"/>
  <c r="T768" i="4"/>
  <c r="S768" i="4"/>
  <c r="R768" i="4"/>
  <c r="V768" i="4" s="1"/>
  <c r="Q768" i="4"/>
  <c r="A768" i="4"/>
  <c r="U767" i="4"/>
  <c r="T767" i="4"/>
  <c r="R767" i="4"/>
  <c r="V767" i="4" s="1"/>
  <c r="Q767" i="4"/>
  <c r="A767" i="4"/>
  <c r="U766" i="4"/>
  <c r="T766" i="4"/>
  <c r="S766" i="4"/>
  <c r="R766" i="4"/>
  <c r="V766" i="4" s="1"/>
  <c r="Q766" i="4"/>
  <c r="A766" i="4"/>
  <c r="U765" i="4"/>
  <c r="T765" i="4"/>
  <c r="R765" i="4"/>
  <c r="V765" i="4" s="1"/>
  <c r="Q765" i="4"/>
  <c r="A765" i="4"/>
  <c r="U764" i="4"/>
  <c r="T764" i="4"/>
  <c r="S764" i="4"/>
  <c r="R764" i="4"/>
  <c r="V764" i="4" s="1"/>
  <c r="Q764" i="4"/>
  <c r="A764" i="4"/>
  <c r="U763" i="4"/>
  <c r="T763" i="4"/>
  <c r="R763" i="4"/>
  <c r="V763" i="4" s="1"/>
  <c r="Q763" i="4"/>
  <c r="A763" i="4"/>
  <c r="U762" i="4"/>
  <c r="T762" i="4"/>
  <c r="S762" i="4"/>
  <c r="R762" i="4"/>
  <c r="V762" i="4" s="1"/>
  <c r="Q762" i="4"/>
  <c r="A762" i="4"/>
  <c r="U761" i="4"/>
  <c r="T761" i="4"/>
  <c r="R761" i="4"/>
  <c r="V761" i="4" s="1"/>
  <c r="Q761" i="4"/>
  <c r="A761" i="4"/>
  <c r="U760" i="4"/>
  <c r="T760" i="4"/>
  <c r="S760" i="4"/>
  <c r="R760" i="4"/>
  <c r="V760" i="4" s="1"/>
  <c r="Q760" i="4"/>
  <c r="A760" i="4"/>
  <c r="U759" i="4"/>
  <c r="T759" i="4"/>
  <c r="R759" i="4"/>
  <c r="V759" i="4" s="1"/>
  <c r="Q759" i="4"/>
  <c r="A759" i="4"/>
  <c r="U758" i="4"/>
  <c r="T758" i="4"/>
  <c r="S758" i="4"/>
  <c r="R758" i="4"/>
  <c r="V758" i="4" s="1"/>
  <c r="Q758" i="4"/>
  <c r="A758" i="4"/>
  <c r="U757" i="4"/>
  <c r="T757" i="4"/>
  <c r="R757" i="4"/>
  <c r="V757" i="4" s="1"/>
  <c r="Q757" i="4"/>
  <c r="A757" i="4"/>
  <c r="U756" i="4"/>
  <c r="T756" i="4"/>
  <c r="S756" i="4"/>
  <c r="R756" i="4"/>
  <c r="V756" i="4" s="1"/>
  <c r="Q756" i="4"/>
  <c r="A756" i="4"/>
  <c r="U755" i="4"/>
  <c r="T755" i="4"/>
  <c r="R755" i="4"/>
  <c r="V755" i="4" s="1"/>
  <c r="Q755" i="4"/>
  <c r="A755" i="4"/>
  <c r="U754" i="4"/>
  <c r="T754" i="4"/>
  <c r="S754" i="4"/>
  <c r="R754" i="4"/>
  <c r="V754" i="4" s="1"/>
  <c r="Q754" i="4"/>
  <c r="A754" i="4"/>
  <c r="U753" i="4"/>
  <c r="T753" i="4"/>
  <c r="R753" i="4"/>
  <c r="V753" i="4" s="1"/>
  <c r="Q753" i="4"/>
  <c r="A753" i="4"/>
  <c r="U752" i="4"/>
  <c r="T752" i="4"/>
  <c r="S752" i="4"/>
  <c r="R752" i="4"/>
  <c r="V752" i="4" s="1"/>
  <c r="Q752" i="4"/>
  <c r="A752" i="4"/>
  <c r="U751" i="4"/>
  <c r="T751" i="4"/>
  <c r="R751" i="4"/>
  <c r="V751" i="4" s="1"/>
  <c r="Q751" i="4"/>
  <c r="A751" i="4"/>
  <c r="U750" i="4"/>
  <c r="T750" i="4"/>
  <c r="S750" i="4"/>
  <c r="R750" i="4"/>
  <c r="V750" i="4" s="1"/>
  <c r="Q750" i="4"/>
  <c r="A750" i="4"/>
  <c r="U749" i="4"/>
  <c r="T749" i="4"/>
  <c r="R749" i="4"/>
  <c r="V749" i="4" s="1"/>
  <c r="Q749" i="4"/>
  <c r="A749" i="4"/>
  <c r="U748" i="4"/>
  <c r="T748" i="4"/>
  <c r="S748" i="4"/>
  <c r="R748" i="4"/>
  <c r="V748" i="4" s="1"/>
  <c r="Q748" i="4"/>
  <c r="A748" i="4"/>
  <c r="U747" i="4"/>
  <c r="T747" i="4"/>
  <c r="R747" i="4"/>
  <c r="V747" i="4" s="1"/>
  <c r="Q747" i="4"/>
  <c r="A747" i="4"/>
  <c r="U746" i="4"/>
  <c r="T746" i="4"/>
  <c r="S746" i="4"/>
  <c r="R746" i="4"/>
  <c r="V746" i="4" s="1"/>
  <c r="Q746" i="4"/>
  <c r="A746" i="4"/>
  <c r="U745" i="4"/>
  <c r="T745" i="4"/>
  <c r="R745" i="4"/>
  <c r="V745" i="4" s="1"/>
  <c r="Q745" i="4"/>
  <c r="A745" i="4"/>
  <c r="U744" i="4"/>
  <c r="T744" i="4"/>
  <c r="S744" i="4"/>
  <c r="R744" i="4"/>
  <c r="V744" i="4" s="1"/>
  <c r="Q744" i="4"/>
  <c r="A744" i="4"/>
  <c r="U743" i="4"/>
  <c r="T743" i="4"/>
  <c r="R743" i="4"/>
  <c r="V743" i="4" s="1"/>
  <c r="Q743" i="4"/>
  <c r="A743" i="4"/>
  <c r="U742" i="4"/>
  <c r="T742" i="4"/>
  <c r="S742" i="4"/>
  <c r="R742" i="4"/>
  <c r="V742" i="4" s="1"/>
  <c r="Q742" i="4"/>
  <c r="A742" i="4"/>
  <c r="U741" i="4"/>
  <c r="T741" i="4"/>
  <c r="R741" i="4"/>
  <c r="V741" i="4" s="1"/>
  <c r="Q741" i="4"/>
  <c r="A741" i="4"/>
  <c r="U740" i="4"/>
  <c r="T740" i="4"/>
  <c r="S740" i="4"/>
  <c r="R740" i="4"/>
  <c r="V740" i="4" s="1"/>
  <c r="Q740" i="4"/>
  <c r="A740" i="4"/>
  <c r="U739" i="4"/>
  <c r="T739" i="4"/>
  <c r="R739" i="4"/>
  <c r="V739" i="4" s="1"/>
  <c r="Q739" i="4"/>
  <c r="A739" i="4"/>
  <c r="U738" i="4"/>
  <c r="T738" i="4"/>
  <c r="S738" i="4"/>
  <c r="R738" i="4"/>
  <c r="V738" i="4" s="1"/>
  <c r="Q738" i="4"/>
  <c r="A738" i="4"/>
  <c r="U737" i="4"/>
  <c r="T737" i="4"/>
  <c r="R737" i="4"/>
  <c r="V737" i="4" s="1"/>
  <c r="Q737" i="4"/>
  <c r="A737" i="4"/>
  <c r="U736" i="4"/>
  <c r="T736" i="4"/>
  <c r="S736" i="4"/>
  <c r="R736" i="4"/>
  <c r="V736" i="4" s="1"/>
  <c r="Q736" i="4"/>
  <c r="A736" i="4"/>
  <c r="U735" i="4"/>
  <c r="T735" i="4"/>
  <c r="R735" i="4"/>
  <c r="V735" i="4" s="1"/>
  <c r="Q735" i="4"/>
  <c r="A735" i="4"/>
  <c r="U734" i="4"/>
  <c r="T734" i="4"/>
  <c r="S734" i="4"/>
  <c r="R734" i="4"/>
  <c r="V734" i="4" s="1"/>
  <c r="Q734" i="4"/>
  <c r="A734" i="4"/>
  <c r="U733" i="4"/>
  <c r="T733" i="4"/>
  <c r="R733" i="4"/>
  <c r="V733" i="4" s="1"/>
  <c r="Q733" i="4"/>
  <c r="A733" i="4"/>
  <c r="U732" i="4"/>
  <c r="T732" i="4"/>
  <c r="S732" i="4"/>
  <c r="R732" i="4"/>
  <c r="V732" i="4" s="1"/>
  <c r="Q732" i="4"/>
  <c r="A732" i="4"/>
  <c r="U731" i="4"/>
  <c r="T731" i="4"/>
  <c r="R731" i="4"/>
  <c r="V731" i="4" s="1"/>
  <c r="Q731" i="4"/>
  <c r="A731" i="4"/>
  <c r="U730" i="4"/>
  <c r="T730" i="4"/>
  <c r="S730" i="4"/>
  <c r="R730" i="4"/>
  <c r="V730" i="4" s="1"/>
  <c r="Q730" i="4"/>
  <c r="A730" i="4"/>
  <c r="U729" i="4"/>
  <c r="T729" i="4"/>
  <c r="R729" i="4"/>
  <c r="V729" i="4" s="1"/>
  <c r="Q729" i="4"/>
  <c r="A729" i="4"/>
  <c r="U728" i="4"/>
  <c r="T728" i="4"/>
  <c r="S728" i="4"/>
  <c r="R728" i="4"/>
  <c r="V728" i="4" s="1"/>
  <c r="Q728" i="4"/>
  <c r="A728" i="4"/>
  <c r="U727" i="4"/>
  <c r="T727" i="4"/>
  <c r="R727" i="4"/>
  <c r="V727" i="4" s="1"/>
  <c r="Q727" i="4"/>
  <c r="A727" i="4"/>
  <c r="U726" i="4"/>
  <c r="T726" i="4"/>
  <c r="S726" i="4"/>
  <c r="R726" i="4"/>
  <c r="V726" i="4" s="1"/>
  <c r="Q726" i="4"/>
  <c r="A726" i="4"/>
  <c r="U725" i="4"/>
  <c r="T725" i="4"/>
  <c r="R725" i="4"/>
  <c r="V725" i="4" s="1"/>
  <c r="Q725" i="4"/>
  <c r="A725" i="4"/>
  <c r="U724" i="4"/>
  <c r="T724" i="4"/>
  <c r="S724" i="4"/>
  <c r="R724" i="4"/>
  <c r="V724" i="4" s="1"/>
  <c r="Q724" i="4"/>
  <c r="A724" i="4"/>
  <c r="U723" i="4"/>
  <c r="T723" i="4"/>
  <c r="R723" i="4"/>
  <c r="V723" i="4" s="1"/>
  <c r="Q723" i="4"/>
  <c r="A723" i="4"/>
  <c r="U722" i="4"/>
  <c r="T722" i="4"/>
  <c r="S722" i="4"/>
  <c r="R722" i="4"/>
  <c r="V722" i="4" s="1"/>
  <c r="Q722" i="4"/>
  <c r="A722" i="4"/>
  <c r="U721" i="4"/>
  <c r="T721" i="4"/>
  <c r="R721" i="4"/>
  <c r="V721" i="4" s="1"/>
  <c r="Q721" i="4"/>
  <c r="A721" i="4"/>
  <c r="U720" i="4"/>
  <c r="T720" i="4"/>
  <c r="S720" i="4"/>
  <c r="R720" i="4"/>
  <c r="V720" i="4" s="1"/>
  <c r="Q720" i="4"/>
  <c r="A720" i="4"/>
  <c r="U719" i="4"/>
  <c r="T719" i="4"/>
  <c r="R719" i="4"/>
  <c r="V719" i="4" s="1"/>
  <c r="Q719" i="4"/>
  <c r="A719" i="4"/>
  <c r="U718" i="4"/>
  <c r="T718" i="4"/>
  <c r="S718" i="4"/>
  <c r="R718" i="4"/>
  <c r="V718" i="4" s="1"/>
  <c r="Q718" i="4"/>
  <c r="A718" i="4"/>
  <c r="U717" i="4"/>
  <c r="T717" i="4"/>
  <c r="R717" i="4"/>
  <c r="V717" i="4" s="1"/>
  <c r="Q717" i="4"/>
  <c r="A717" i="4"/>
  <c r="U716" i="4"/>
  <c r="T716" i="4"/>
  <c r="S716" i="4"/>
  <c r="R716" i="4"/>
  <c r="V716" i="4" s="1"/>
  <c r="Q716" i="4"/>
  <c r="A716" i="4"/>
  <c r="U715" i="4"/>
  <c r="T715" i="4"/>
  <c r="R715" i="4"/>
  <c r="V715" i="4" s="1"/>
  <c r="Q715" i="4"/>
  <c r="A715" i="4"/>
  <c r="U714" i="4"/>
  <c r="T714" i="4"/>
  <c r="S714" i="4"/>
  <c r="R714" i="4"/>
  <c r="V714" i="4" s="1"/>
  <c r="Q714" i="4"/>
  <c r="A714" i="4"/>
  <c r="U713" i="4"/>
  <c r="T713" i="4"/>
  <c r="S713" i="4"/>
  <c r="R713" i="4"/>
  <c r="V713" i="4" s="1"/>
  <c r="Q713" i="4"/>
  <c r="A713" i="4"/>
  <c r="U712" i="4"/>
  <c r="T712" i="4"/>
  <c r="R712" i="4"/>
  <c r="S712" i="4" s="1"/>
  <c r="Q712" i="4"/>
  <c r="A712" i="4"/>
  <c r="U711" i="4"/>
  <c r="T711" i="4"/>
  <c r="S711" i="4"/>
  <c r="R711" i="4"/>
  <c r="V711" i="4" s="1"/>
  <c r="Q711" i="4"/>
  <c r="A711" i="4"/>
  <c r="U710" i="4"/>
  <c r="T710" i="4"/>
  <c r="R710" i="4"/>
  <c r="S710" i="4" s="1"/>
  <c r="Q710" i="4"/>
  <c r="A710" i="4"/>
  <c r="U709" i="4"/>
  <c r="T709" i="4"/>
  <c r="S709" i="4"/>
  <c r="R709" i="4"/>
  <c r="V709" i="4" s="1"/>
  <c r="Q709" i="4"/>
  <c r="A709" i="4"/>
  <c r="U708" i="4"/>
  <c r="T708" i="4"/>
  <c r="R708" i="4"/>
  <c r="S708" i="4" s="1"/>
  <c r="Q708" i="4"/>
  <c r="A708" i="4"/>
  <c r="U707" i="4"/>
  <c r="T707" i="4"/>
  <c r="S707" i="4"/>
  <c r="R707" i="4"/>
  <c r="V707" i="4" s="1"/>
  <c r="Q707" i="4"/>
  <c r="A707" i="4"/>
  <c r="U706" i="4"/>
  <c r="T706" i="4"/>
  <c r="R706" i="4"/>
  <c r="S706" i="4" s="1"/>
  <c r="Q706" i="4"/>
  <c r="A706" i="4"/>
  <c r="U705" i="4"/>
  <c r="T705" i="4"/>
  <c r="S705" i="4"/>
  <c r="R705" i="4"/>
  <c r="V705" i="4" s="1"/>
  <c r="Q705" i="4"/>
  <c r="A705" i="4"/>
  <c r="U704" i="4"/>
  <c r="T704" i="4"/>
  <c r="R704" i="4"/>
  <c r="S704" i="4" s="1"/>
  <c r="Q704" i="4"/>
  <c r="A704" i="4"/>
  <c r="U703" i="4"/>
  <c r="T703" i="4"/>
  <c r="S703" i="4"/>
  <c r="R703" i="4"/>
  <c r="V703" i="4" s="1"/>
  <c r="Q703" i="4"/>
  <c r="A703" i="4"/>
  <c r="U702" i="4"/>
  <c r="T702" i="4"/>
  <c r="R702" i="4"/>
  <c r="S702" i="4" s="1"/>
  <c r="Q702" i="4"/>
  <c r="A702" i="4"/>
  <c r="U701" i="4"/>
  <c r="T701" i="4"/>
  <c r="S701" i="4"/>
  <c r="R701" i="4"/>
  <c r="V701" i="4" s="1"/>
  <c r="Q701" i="4"/>
  <c r="A701" i="4"/>
  <c r="U700" i="4"/>
  <c r="T700" i="4"/>
  <c r="R700" i="4"/>
  <c r="S700" i="4" s="1"/>
  <c r="Q700" i="4"/>
  <c r="A700" i="4"/>
  <c r="U699" i="4"/>
  <c r="T699" i="4"/>
  <c r="S699" i="4"/>
  <c r="R699" i="4"/>
  <c r="V699" i="4" s="1"/>
  <c r="Q699" i="4"/>
  <c r="A699" i="4"/>
  <c r="U698" i="4"/>
  <c r="T698" i="4"/>
  <c r="R698" i="4"/>
  <c r="S698" i="4" s="1"/>
  <c r="Q698" i="4"/>
  <c r="A698" i="4"/>
  <c r="U697" i="4"/>
  <c r="T697" i="4"/>
  <c r="S697" i="4"/>
  <c r="R697" i="4"/>
  <c r="V697" i="4" s="1"/>
  <c r="Q697" i="4"/>
  <c r="A697" i="4"/>
  <c r="U696" i="4"/>
  <c r="T696" i="4"/>
  <c r="R696" i="4"/>
  <c r="S696" i="4" s="1"/>
  <c r="Q696" i="4"/>
  <c r="A696" i="4"/>
  <c r="U695" i="4"/>
  <c r="T695" i="4"/>
  <c r="S695" i="4"/>
  <c r="R695" i="4"/>
  <c r="V695" i="4" s="1"/>
  <c r="Q695" i="4"/>
  <c r="A695" i="4"/>
  <c r="U694" i="4"/>
  <c r="T694" i="4"/>
  <c r="R694" i="4"/>
  <c r="S694" i="4" s="1"/>
  <c r="Q694" i="4"/>
  <c r="A694" i="4"/>
  <c r="U693" i="4"/>
  <c r="T693" i="4"/>
  <c r="S693" i="4"/>
  <c r="R693" i="4"/>
  <c r="V693" i="4" s="1"/>
  <c r="Q693" i="4"/>
  <c r="A693" i="4"/>
  <c r="U692" i="4"/>
  <c r="T692" i="4"/>
  <c r="R692" i="4"/>
  <c r="S692" i="4" s="1"/>
  <c r="Q692" i="4"/>
  <c r="A692" i="4"/>
  <c r="U691" i="4"/>
  <c r="T691" i="4"/>
  <c r="S691" i="4"/>
  <c r="R691" i="4"/>
  <c r="V691" i="4" s="1"/>
  <c r="Q691" i="4"/>
  <c r="A691" i="4"/>
  <c r="U690" i="4"/>
  <c r="T690" i="4"/>
  <c r="R690" i="4"/>
  <c r="S690" i="4" s="1"/>
  <c r="Q690" i="4"/>
  <c r="A690" i="4"/>
  <c r="U689" i="4"/>
  <c r="T689" i="4"/>
  <c r="S689" i="4"/>
  <c r="R689" i="4"/>
  <c r="V689" i="4" s="1"/>
  <c r="Q689" i="4"/>
  <c r="A689" i="4"/>
  <c r="U688" i="4"/>
  <c r="T688" i="4"/>
  <c r="R688" i="4"/>
  <c r="S688" i="4" s="1"/>
  <c r="Q688" i="4"/>
  <c r="A688" i="4"/>
  <c r="U687" i="4"/>
  <c r="T687" i="4"/>
  <c r="S687" i="4"/>
  <c r="R687" i="4"/>
  <c r="V687" i="4" s="1"/>
  <c r="Q687" i="4"/>
  <c r="A687" i="4"/>
  <c r="U686" i="4"/>
  <c r="T686" i="4"/>
  <c r="R686" i="4"/>
  <c r="S686" i="4" s="1"/>
  <c r="Q686" i="4"/>
  <c r="A686" i="4"/>
  <c r="U685" i="4"/>
  <c r="T685" i="4"/>
  <c r="S685" i="4"/>
  <c r="R685" i="4"/>
  <c r="V685" i="4" s="1"/>
  <c r="Q685" i="4"/>
  <c r="A685" i="4"/>
  <c r="U684" i="4"/>
  <c r="T684" i="4"/>
  <c r="R684" i="4"/>
  <c r="S684" i="4" s="1"/>
  <c r="Q684" i="4"/>
  <c r="A684" i="4"/>
  <c r="U683" i="4"/>
  <c r="T683" i="4"/>
  <c r="S683" i="4"/>
  <c r="R683" i="4"/>
  <c r="V683" i="4" s="1"/>
  <c r="Q683" i="4"/>
  <c r="A683" i="4"/>
  <c r="U682" i="4"/>
  <c r="T682" i="4"/>
  <c r="R682" i="4"/>
  <c r="S682" i="4" s="1"/>
  <c r="Q682" i="4"/>
  <c r="A682" i="4"/>
  <c r="U681" i="4"/>
  <c r="T681" i="4"/>
  <c r="S681" i="4"/>
  <c r="R681" i="4"/>
  <c r="V681" i="4" s="1"/>
  <c r="Q681" i="4"/>
  <c r="A681" i="4"/>
  <c r="U680" i="4"/>
  <c r="T680" i="4"/>
  <c r="R680" i="4"/>
  <c r="S680" i="4" s="1"/>
  <c r="Q680" i="4"/>
  <c r="A680" i="4"/>
  <c r="U679" i="4"/>
  <c r="T679" i="4"/>
  <c r="S679" i="4"/>
  <c r="R679" i="4"/>
  <c r="V679" i="4" s="1"/>
  <c r="Q679" i="4"/>
  <c r="A679" i="4"/>
  <c r="U678" i="4"/>
  <c r="T678" i="4"/>
  <c r="R678" i="4"/>
  <c r="S678" i="4" s="1"/>
  <c r="Q678" i="4"/>
  <c r="A678" i="4"/>
  <c r="U677" i="4"/>
  <c r="T677" i="4"/>
  <c r="S677" i="4"/>
  <c r="R677" i="4"/>
  <c r="V677" i="4" s="1"/>
  <c r="Q677" i="4"/>
  <c r="A677" i="4"/>
  <c r="U676" i="4"/>
  <c r="T676" i="4"/>
  <c r="R676" i="4"/>
  <c r="S676" i="4" s="1"/>
  <c r="Q676" i="4"/>
  <c r="A676" i="4"/>
  <c r="U675" i="4"/>
  <c r="T675" i="4"/>
  <c r="R675" i="4"/>
  <c r="V675" i="4" s="1"/>
  <c r="Q675" i="4"/>
  <c r="A675" i="4"/>
  <c r="U674" i="4"/>
  <c r="T674" i="4"/>
  <c r="S674" i="4"/>
  <c r="R674" i="4"/>
  <c r="V674" i="4" s="1"/>
  <c r="Q674" i="4"/>
  <c r="A674" i="4"/>
  <c r="U673" i="4"/>
  <c r="T673" i="4"/>
  <c r="R673" i="4"/>
  <c r="V673" i="4" s="1"/>
  <c r="Q673" i="4"/>
  <c r="A673" i="4"/>
  <c r="U672" i="4"/>
  <c r="T672" i="4"/>
  <c r="S672" i="4"/>
  <c r="R672" i="4"/>
  <c r="V672" i="4" s="1"/>
  <c r="Q672" i="4"/>
  <c r="A672" i="4"/>
  <c r="U671" i="4"/>
  <c r="T671" i="4"/>
  <c r="R671" i="4"/>
  <c r="V671" i="4" s="1"/>
  <c r="Q671" i="4"/>
  <c r="A671" i="4"/>
  <c r="U670" i="4"/>
  <c r="T670" i="4"/>
  <c r="S670" i="4"/>
  <c r="R670" i="4"/>
  <c r="V670" i="4" s="1"/>
  <c r="Q670" i="4"/>
  <c r="A670" i="4"/>
  <c r="U669" i="4"/>
  <c r="T669" i="4"/>
  <c r="R669" i="4"/>
  <c r="V669" i="4" s="1"/>
  <c r="Q669" i="4"/>
  <c r="A669" i="4"/>
  <c r="U668" i="4"/>
  <c r="T668" i="4"/>
  <c r="S668" i="4"/>
  <c r="R668" i="4"/>
  <c r="V668" i="4" s="1"/>
  <c r="Q668" i="4"/>
  <c r="A668" i="4"/>
  <c r="U667" i="4"/>
  <c r="T667" i="4"/>
  <c r="R667" i="4"/>
  <c r="V667" i="4" s="1"/>
  <c r="Q667" i="4"/>
  <c r="A667" i="4"/>
  <c r="U666" i="4"/>
  <c r="T666" i="4"/>
  <c r="S666" i="4"/>
  <c r="R666" i="4"/>
  <c r="V666" i="4" s="1"/>
  <c r="Q666" i="4"/>
  <c r="A666" i="4"/>
  <c r="U665" i="4"/>
  <c r="T665" i="4"/>
  <c r="R665" i="4"/>
  <c r="V665" i="4" s="1"/>
  <c r="Q665" i="4"/>
  <c r="A665" i="4"/>
  <c r="U664" i="4"/>
  <c r="T664" i="4"/>
  <c r="S664" i="4"/>
  <c r="R664" i="4"/>
  <c r="V664" i="4" s="1"/>
  <c r="Q664" i="4"/>
  <c r="A664" i="4"/>
  <c r="U663" i="4"/>
  <c r="T663" i="4"/>
  <c r="R663" i="4"/>
  <c r="V663" i="4" s="1"/>
  <c r="Q663" i="4"/>
  <c r="A663" i="4"/>
  <c r="U662" i="4"/>
  <c r="T662" i="4"/>
  <c r="S662" i="4"/>
  <c r="R662" i="4"/>
  <c r="V662" i="4" s="1"/>
  <c r="Q662" i="4"/>
  <c r="A662" i="4"/>
  <c r="U661" i="4"/>
  <c r="T661" i="4"/>
  <c r="R661" i="4"/>
  <c r="V661" i="4" s="1"/>
  <c r="Q661" i="4"/>
  <c r="A661" i="4"/>
  <c r="U660" i="4"/>
  <c r="T660" i="4"/>
  <c r="S660" i="4"/>
  <c r="R660" i="4"/>
  <c r="V660" i="4" s="1"/>
  <c r="Q660" i="4"/>
  <c r="A660" i="4"/>
  <c r="U659" i="4"/>
  <c r="T659" i="4"/>
  <c r="R659" i="4"/>
  <c r="V659" i="4" s="1"/>
  <c r="Q659" i="4"/>
  <c r="A659" i="4"/>
  <c r="U658" i="4"/>
  <c r="T658" i="4"/>
  <c r="S658" i="4"/>
  <c r="R658" i="4"/>
  <c r="V658" i="4" s="1"/>
  <c r="Q658" i="4"/>
  <c r="A658" i="4"/>
  <c r="U657" i="4"/>
  <c r="T657" i="4"/>
  <c r="R657" i="4"/>
  <c r="V657" i="4" s="1"/>
  <c r="Q657" i="4"/>
  <c r="A657" i="4"/>
  <c r="U656" i="4"/>
  <c r="T656" i="4"/>
  <c r="S656" i="4"/>
  <c r="R656" i="4"/>
  <c r="V656" i="4" s="1"/>
  <c r="Q656" i="4"/>
  <c r="A656" i="4"/>
  <c r="U655" i="4"/>
  <c r="T655" i="4"/>
  <c r="R655" i="4"/>
  <c r="V655" i="4" s="1"/>
  <c r="Q655" i="4"/>
  <c r="A655" i="4"/>
  <c r="U654" i="4"/>
  <c r="T654" i="4"/>
  <c r="S654" i="4"/>
  <c r="R654" i="4"/>
  <c r="V654" i="4" s="1"/>
  <c r="Q654" i="4"/>
  <c r="A654" i="4"/>
  <c r="U653" i="4"/>
  <c r="T653" i="4"/>
  <c r="R653" i="4"/>
  <c r="V653" i="4" s="1"/>
  <c r="Q653" i="4"/>
  <c r="A653" i="4"/>
  <c r="U652" i="4"/>
  <c r="T652" i="4"/>
  <c r="S652" i="4"/>
  <c r="R652" i="4"/>
  <c r="V652" i="4" s="1"/>
  <c r="Q652" i="4"/>
  <c r="A652" i="4"/>
  <c r="U651" i="4"/>
  <c r="T651" i="4"/>
  <c r="R651" i="4"/>
  <c r="V651" i="4" s="1"/>
  <c r="Q651" i="4"/>
  <c r="A651" i="4"/>
  <c r="U650" i="4"/>
  <c r="T650" i="4"/>
  <c r="S650" i="4"/>
  <c r="R650" i="4"/>
  <c r="V650" i="4" s="1"/>
  <c r="Q650" i="4"/>
  <c r="A650" i="4"/>
  <c r="U649" i="4"/>
  <c r="T649" i="4"/>
  <c r="R649" i="4"/>
  <c r="V649" i="4" s="1"/>
  <c r="Q649" i="4"/>
  <c r="A649" i="4"/>
  <c r="U648" i="4"/>
  <c r="T648" i="4"/>
  <c r="S648" i="4"/>
  <c r="R648" i="4"/>
  <c r="V648" i="4" s="1"/>
  <c r="Q648" i="4"/>
  <c r="A648" i="4"/>
  <c r="U647" i="4"/>
  <c r="T647" i="4"/>
  <c r="R647" i="4"/>
  <c r="V647" i="4" s="1"/>
  <c r="Q647" i="4"/>
  <c r="A647" i="4"/>
  <c r="U646" i="4"/>
  <c r="T646" i="4"/>
  <c r="S646" i="4"/>
  <c r="R646" i="4"/>
  <c r="V646" i="4" s="1"/>
  <c r="Q646" i="4"/>
  <c r="A646" i="4"/>
  <c r="U645" i="4"/>
  <c r="T645" i="4"/>
  <c r="R645" i="4"/>
  <c r="V645" i="4" s="1"/>
  <c r="Q645" i="4"/>
  <c r="A645" i="4"/>
  <c r="U644" i="4"/>
  <c r="T644" i="4"/>
  <c r="S644" i="4"/>
  <c r="R644" i="4"/>
  <c r="V644" i="4" s="1"/>
  <c r="Q644" i="4"/>
  <c r="A644" i="4"/>
  <c r="U643" i="4"/>
  <c r="T643" i="4"/>
  <c r="R643" i="4"/>
  <c r="V643" i="4" s="1"/>
  <c r="Q643" i="4"/>
  <c r="A643" i="4"/>
  <c r="U642" i="4"/>
  <c r="T642" i="4"/>
  <c r="S642" i="4"/>
  <c r="R642" i="4"/>
  <c r="V642" i="4" s="1"/>
  <c r="Q642" i="4"/>
  <c r="A642" i="4"/>
  <c r="U641" i="4"/>
  <c r="T641" i="4"/>
  <c r="R641" i="4"/>
  <c r="V641" i="4" s="1"/>
  <c r="Q641" i="4"/>
  <c r="A641" i="4"/>
  <c r="U640" i="4"/>
  <c r="T640" i="4"/>
  <c r="S640" i="4"/>
  <c r="R640" i="4"/>
  <c r="V640" i="4" s="1"/>
  <c r="Q640" i="4"/>
  <c r="A640" i="4"/>
  <c r="U639" i="4"/>
  <c r="T639" i="4"/>
  <c r="R639" i="4"/>
  <c r="V639" i="4" s="1"/>
  <c r="Q639" i="4"/>
  <c r="A639" i="4"/>
  <c r="U638" i="4"/>
  <c r="T638" i="4"/>
  <c r="S638" i="4"/>
  <c r="R638" i="4"/>
  <c r="V638" i="4" s="1"/>
  <c r="Q638" i="4"/>
  <c r="A638" i="4"/>
  <c r="U637" i="4"/>
  <c r="T637" i="4"/>
  <c r="R637" i="4"/>
  <c r="V637" i="4" s="1"/>
  <c r="Q637" i="4"/>
  <c r="A637" i="4"/>
  <c r="U636" i="4"/>
  <c r="T636" i="4"/>
  <c r="S636" i="4"/>
  <c r="R636" i="4"/>
  <c r="V636" i="4" s="1"/>
  <c r="Q636" i="4"/>
  <c r="A636" i="4"/>
  <c r="U635" i="4"/>
  <c r="T635" i="4"/>
  <c r="R635" i="4"/>
  <c r="V635" i="4" s="1"/>
  <c r="Q635" i="4"/>
  <c r="A635" i="4"/>
  <c r="U634" i="4"/>
  <c r="T634" i="4"/>
  <c r="S634" i="4"/>
  <c r="R634" i="4"/>
  <c r="V634" i="4" s="1"/>
  <c r="Q634" i="4"/>
  <c r="A634" i="4"/>
  <c r="U633" i="4"/>
  <c r="T633" i="4"/>
  <c r="R633" i="4"/>
  <c r="V633" i="4" s="1"/>
  <c r="Q633" i="4"/>
  <c r="A633" i="4"/>
  <c r="U632" i="4"/>
  <c r="T632" i="4"/>
  <c r="S632" i="4"/>
  <c r="R632" i="4"/>
  <c r="V632" i="4" s="1"/>
  <c r="Q632" i="4"/>
  <c r="A632" i="4"/>
  <c r="U631" i="4"/>
  <c r="T631" i="4"/>
  <c r="R631" i="4"/>
  <c r="V631" i="4" s="1"/>
  <c r="Q631" i="4"/>
  <c r="A631" i="4"/>
  <c r="U630" i="4"/>
  <c r="T630" i="4"/>
  <c r="S630" i="4"/>
  <c r="R630" i="4"/>
  <c r="V630" i="4" s="1"/>
  <c r="Q630" i="4"/>
  <c r="A630" i="4"/>
  <c r="U629" i="4"/>
  <c r="T629" i="4"/>
  <c r="R629" i="4"/>
  <c r="V629" i="4" s="1"/>
  <c r="Q629" i="4"/>
  <c r="A629" i="4"/>
  <c r="U628" i="4"/>
  <c r="T628" i="4"/>
  <c r="S628" i="4"/>
  <c r="R628" i="4"/>
  <c r="V628" i="4" s="1"/>
  <c r="Q628" i="4"/>
  <c r="A628" i="4"/>
  <c r="U627" i="4"/>
  <c r="T627" i="4"/>
  <c r="R627" i="4"/>
  <c r="V627" i="4" s="1"/>
  <c r="Q627" i="4"/>
  <c r="A627" i="4"/>
  <c r="U626" i="4"/>
  <c r="T626" i="4"/>
  <c r="S626" i="4"/>
  <c r="R626" i="4"/>
  <c r="V626" i="4" s="1"/>
  <c r="Q626" i="4"/>
  <c r="A626" i="4"/>
  <c r="U625" i="4"/>
  <c r="T625" i="4"/>
  <c r="R625" i="4"/>
  <c r="V625" i="4" s="1"/>
  <c r="Q625" i="4"/>
  <c r="A625" i="4"/>
  <c r="U624" i="4"/>
  <c r="T624" i="4"/>
  <c r="S624" i="4"/>
  <c r="R624" i="4"/>
  <c r="V624" i="4" s="1"/>
  <c r="Q624" i="4"/>
  <c r="A624" i="4"/>
  <c r="U623" i="4"/>
  <c r="T623" i="4"/>
  <c r="R623" i="4"/>
  <c r="V623" i="4" s="1"/>
  <c r="Q623" i="4"/>
  <c r="A623" i="4"/>
  <c r="U622" i="4"/>
  <c r="T622" i="4"/>
  <c r="S622" i="4"/>
  <c r="R622" i="4"/>
  <c r="V622" i="4" s="1"/>
  <c r="Q622" i="4"/>
  <c r="A622" i="4"/>
  <c r="U621" i="4"/>
  <c r="T621" i="4"/>
  <c r="R621" i="4"/>
  <c r="V621" i="4" s="1"/>
  <c r="Q621" i="4"/>
  <c r="A621" i="4"/>
  <c r="U620" i="4"/>
  <c r="T620" i="4"/>
  <c r="S620" i="4"/>
  <c r="R620" i="4"/>
  <c r="V620" i="4" s="1"/>
  <c r="Q620" i="4"/>
  <c r="A620" i="4"/>
  <c r="U619" i="4"/>
  <c r="T619" i="4"/>
  <c r="R619" i="4"/>
  <c r="V619" i="4" s="1"/>
  <c r="Q619" i="4"/>
  <c r="A619" i="4"/>
  <c r="U618" i="4"/>
  <c r="T618" i="4"/>
  <c r="S618" i="4"/>
  <c r="R618" i="4"/>
  <c r="V618" i="4" s="1"/>
  <c r="Q618" i="4"/>
  <c r="A618" i="4"/>
  <c r="U617" i="4"/>
  <c r="T617" i="4"/>
  <c r="R617" i="4"/>
  <c r="V617" i="4" s="1"/>
  <c r="Q617" i="4"/>
  <c r="A617" i="4"/>
  <c r="U616" i="4"/>
  <c r="T616" i="4"/>
  <c r="S616" i="4"/>
  <c r="R616" i="4"/>
  <c r="V616" i="4" s="1"/>
  <c r="Q616" i="4"/>
  <c r="A616" i="4"/>
  <c r="U615" i="4"/>
  <c r="T615" i="4"/>
  <c r="R615" i="4"/>
  <c r="V615" i="4" s="1"/>
  <c r="Q615" i="4"/>
  <c r="A615" i="4"/>
  <c r="U614" i="4"/>
  <c r="T614" i="4"/>
  <c r="S614" i="4"/>
  <c r="R614" i="4"/>
  <c r="V614" i="4" s="1"/>
  <c r="Q614" i="4"/>
  <c r="A614" i="4"/>
  <c r="U613" i="4"/>
  <c r="T613" i="4"/>
  <c r="R613" i="4"/>
  <c r="V613" i="4" s="1"/>
  <c r="Q613" i="4"/>
  <c r="A613" i="4"/>
  <c r="U612" i="4"/>
  <c r="T612" i="4"/>
  <c r="S612" i="4"/>
  <c r="R612" i="4"/>
  <c r="V612" i="4" s="1"/>
  <c r="Q612" i="4"/>
  <c r="A612" i="4"/>
  <c r="U611" i="4"/>
  <c r="T611" i="4"/>
  <c r="R611" i="4"/>
  <c r="V611" i="4" s="1"/>
  <c r="Q611" i="4"/>
  <c r="A611" i="4"/>
  <c r="U610" i="4"/>
  <c r="T610" i="4"/>
  <c r="S610" i="4"/>
  <c r="R610" i="4"/>
  <c r="V610" i="4" s="1"/>
  <c r="Q610" i="4"/>
  <c r="A610" i="4"/>
  <c r="U609" i="4"/>
  <c r="T609" i="4"/>
  <c r="R609" i="4"/>
  <c r="V609" i="4" s="1"/>
  <c r="Q609" i="4"/>
  <c r="A609" i="4"/>
  <c r="U608" i="4"/>
  <c r="T608" i="4"/>
  <c r="S608" i="4"/>
  <c r="R608" i="4"/>
  <c r="V608" i="4" s="1"/>
  <c r="Q608" i="4"/>
  <c r="A608" i="4"/>
  <c r="U607" i="4"/>
  <c r="T607" i="4"/>
  <c r="R607" i="4"/>
  <c r="V607" i="4" s="1"/>
  <c r="Q607" i="4"/>
  <c r="A607" i="4"/>
  <c r="U606" i="4"/>
  <c r="T606" i="4"/>
  <c r="S606" i="4"/>
  <c r="R606" i="4"/>
  <c r="V606" i="4" s="1"/>
  <c r="Q606" i="4"/>
  <c r="A606" i="4"/>
  <c r="U605" i="4"/>
  <c r="T605" i="4"/>
  <c r="R605" i="4"/>
  <c r="V605" i="4" s="1"/>
  <c r="Q605" i="4"/>
  <c r="A605" i="4"/>
  <c r="U604" i="4"/>
  <c r="T604" i="4"/>
  <c r="S604" i="4"/>
  <c r="R604" i="4"/>
  <c r="V604" i="4" s="1"/>
  <c r="Q604" i="4"/>
  <c r="A604" i="4"/>
  <c r="U603" i="4"/>
  <c r="T603" i="4"/>
  <c r="R603" i="4"/>
  <c r="V603" i="4" s="1"/>
  <c r="Q603" i="4"/>
  <c r="A603" i="4"/>
  <c r="U602" i="4"/>
  <c r="T602" i="4"/>
  <c r="S602" i="4"/>
  <c r="R602" i="4"/>
  <c r="V602" i="4" s="1"/>
  <c r="Q602" i="4"/>
  <c r="A602" i="4"/>
  <c r="U601" i="4"/>
  <c r="T601" i="4"/>
  <c r="R601" i="4"/>
  <c r="V601" i="4" s="1"/>
  <c r="Q601" i="4"/>
  <c r="A601" i="4"/>
  <c r="U600" i="4"/>
  <c r="T600" i="4"/>
  <c r="S600" i="4"/>
  <c r="R600" i="4"/>
  <c r="V600" i="4" s="1"/>
  <c r="Q600" i="4"/>
  <c r="A600" i="4"/>
  <c r="U599" i="4"/>
  <c r="T599" i="4"/>
  <c r="R599" i="4"/>
  <c r="V599" i="4" s="1"/>
  <c r="Q599" i="4"/>
  <c r="A599" i="4"/>
  <c r="U598" i="4"/>
  <c r="T598" i="4"/>
  <c r="S598" i="4"/>
  <c r="R598" i="4"/>
  <c r="V598" i="4" s="1"/>
  <c r="Q598" i="4"/>
  <c r="A598" i="4"/>
  <c r="U597" i="4"/>
  <c r="T597" i="4"/>
  <c r="R597" i="4"/>
  <c r="V597" i="4" s="1"/>
  <c r="Q597" i="4"/>
  <c r="A597" i="4"/>
  <c r="U596" i="4"/>
  <c r="T596" i="4"/>
  <c r="S596" i="4"/>
  <c r="R596" i="4"/>
  <c r="V596" i="4" s="1"/>
  <c r="Q596" i="4"/>
  <c r="A596" i="4"/>
  <c r="U595" i="4"/>
  <c r="T595" i="4"/>
  <c r="R595" i="4"/>
  <c r="V595" i="4" s="1"/>
  <c r="Q595" i="4"/>
  <c r="A595" i="4"/>
  <c r="U594" i="4"/>
  <c r="T594" i="4"/>
  <c r="S594" i="4"/>
  <c r="R594" i="4"/>
  <c r="V594" i="4" s="1"/>
  <c r="Q594" i="4"/>
  <c r="A594" i="4"/>
  <c r="U593" i="4"/>
  <c r="T593" i="4"/>
  <c r="R593" i="4"/>
  <c r="V593" i="4" s="1"/>
  <c r="Q593" i="4"/>
  <c r="A593" i="4"/>
  <c r="U592" i="4"/>
  <c r="T592" i="4"/>
  <c r="S592" i="4"/>
  <c r="R592" i="4"/>
  <c r="V592" i="4" s="1"/>
  <c r="Q592" i="4"/>
  <c r="A592" i="4"/>
  <c r="U591" i="4"/>
  <c r="T591" i="4"/>
  <c r="R591" i="4"/>
  <c r="V591" i="4" s="1"/>
  <c r="Q591" i="4"/>
  <c r="A591" i="4"/>
  <c r="U590" i="4"/>
  <c r="T590" i="4"/>
  <c r="S590" i="4"/>
  <c r="R590" i="4"/>
  <c r="V590" i="4" s="1"/>
  <c r="Q590" i="4"/>
  <c r="A590" i="4"/>
  <c r="U589" i="4"/>
  <c r="T589" i="4"/>
  <c r="R589" i="4"/>
  <c r="V589" i="4" s="1"/>
  <c r="Q589" i="4"/>
  <c r="A589" i="4"/>
  <c r="U588" i="4"/>
  <c r="T588" i="4"/>
  <c r="S588" i="4"/>
  <c r="R588" i="4"/>
  <c r="V588" i="4" s="1"/>
  <c r="Q588" i="4"/>
  <c r="A588" i="4"/>
  <c r="U587" i="4"/>
  <c r="T587" i="4"/>
  <c r="R587" i="4"/>
  <c r="V587" i="4" s="1"/>
  <c r="Q587" i="4"/>
  <c r="A587" i="4"/>
  <c r="U586" i="4"/>
  <c r="T586" i="4"/>
  <c r="S586" i="4"/>
  <c r="R586" i="4"/>
  <c r="V586" i="4" s="1"/>
  <c r="Q586" i="4"/>
  <c r="A586" i="4"/>
  <c r="U585" i="4"/>
  <c r="T585" i="4"/>
  <c r="R585" i="4"/>
  <c r="V585" i="4" s="1"/>
  <c r="Q585" i="4"/>
  <c r="A585" i="4"/>
  <c r="U584" i="4"/>
  <c r="T584" i="4"/>
  <c r="S584" i="4"/>
  <c r="R584" i="4"/>
  <c r="V584" i="4" s="1"/>
  <c r="Q584" i="4"/>
  <c r="A584" i="4"/>
  <c r="U583" i="4"/>
  <c r="T583" i="4"/>
  <c r="R583" i="4"/>
  <c r="V583" i="4" s="1"/>
  <c r="Q583" i="4"/>
  <c r="A583" i="4"/>
  <c r="U582" i="4"/>
  <c r="T582" i="4"/>
  <c r="S582" i="4"/>
  <c r="R582" i="4"/>
  <c r="V582" i="4" s="1"/>
  <c r="Q582" i="4"/>
  <c r="A582" i="4"/>
  <c r="U581" i="4"/>
  <c r="T581" i="4"/>
  <c r="R581" i="4"/>
  <c r="V581" i="4" s="1"/>
  <c r="Q581" i="4"/>
  <c r="A581" i="4"/>
  <c r="U580" i="4"/>
  <c r="T580" i="4"/>
  <c r="S580" i="4"/>
  <c r="R580" i="4"/>
  <c r="V580" i="4" s="1"/>
  <c r="Q580" i="4"/>
  <c r="A580" i="4"/>
  <c r="U579" i="4"/>
  <c r="T579" i="4"/>
  <c r="R579" i="4"/>
  <c r="V579" i="4" s="1"/>
  <c r="Q579" i="4"/>
  <c r="A579" i="4"/>
  <c r="U578" i="4"/>
  <c r="T578" i="4"/>
  <c r="S578" i="4"/>
  <c r="R578" i="4"/>
  <c r="V578" i="4" s="1"/>
  <c r="Q578" i="4"/>
  <c r="A578" i="4"/>
  <c r="U577" i="4"/>
  <c r="T577" i="4"/>
  <c r="R577" i="4"/>
  <c r="V577" i="4" s="1"/>
  <c r="Q577" i="4"/>
  <c r="A577" i="4"/>
  <c r="U576" i="4"/>
  <c r="T576" i="4"/>
  <c r="S576" i="4"/>
  <c r="R576" i="4"/>
  <c r="V576" i="4" s="1"/>
  <c r="Q576" i="4"/>
  <c r="A576" i="4"/>
  <c r="U575" i="4"/>
  <c r="T575" i="4"/>
  <c r="R575" i="4"/>
  <c r="V575" i="4" s="1"/>
  <c r="Q575" i="4"/>
  <c r="A575" i="4"/>
  <c r="U574" i="4"/>
  <c r="T574" i="4"/>
  <c r="S574" i="4"/>
  <c r="R574" i="4"/>
  <c r="V574" i="4" s="1"/>
  <c r="Q574" i="4"/>
  <c r="A574" i="4"/>
  <c r="U573" i="4"/>
  <c r="T573" i="4"/>
  <c r="R573" i="4"/>
  <c r="V573" i="4" s="1"/>
  <c r="Q573" i="4"/>
  <c r="A573" i="4"/>
  <c r="U572" i="4"/>
  <c r="T572" i="4"/>
  <c r="S572" i="4"/>
  <c r="R572" i="4"/>
  <c r="V572" i="4" s="1"/>
  <c r="Q572" i="4"/>
  <c r="A572" i="4"/>
  <c r="U571" i="4"/>
  <c r="T571" i="4"/>
  <c r="R571" i="4"/>
  <c r="V571" i="4" s="1"/>
  <c r="Q571" i="4"/>
  <c r="A571" i="4"/>
  <c r="U570" i="4"/>
  <c r="T570" i="4"/>
  <c r="S570" i="4"/>
  <c r="R570" i="4"/>
  <c r="V570" i="4" s="1"/>
  <c r="Q570" i="4"/>
  <c r="A570" i="4"/>
  <c r="U569" i="4"/>
  <c r="T569" i="4"/>
  <c r="R569" i="4"/>
  <c r="V569" i="4" s="1"/>
  <c r="Q569" i="4"/>
  <c r="A569" i="4"/>
  <c r="U568" i="4"/>
  <c r="T568" i="4"/>
  <c r="S568" i="4"/>
  <c r="R568" i="4"/>
  <c r="V568" i="4" s="1"/>
  <c r="Q568" i="4"/>
  <c r="A568" i="4"/>
  <c r="U567" i="4"/>
  <c r="T567" i="4"/>
  <c r="R567" i="4"/>
  <c r="V567" i="4" s="1"/>
  <c r="Q567" i="4"/>
  <c r="A567" i="4"/>
  <c r="U566" i="4"/>
  <c r="T566" i="4"/>
  <c r="S566" i="4"/>
  <c r="R566" i="4"/>
  <c r="V566" i="4" s="1"/>
  <c r="Q566" i="4"/>
  <c r="A566" i="4"/>
  <c r="U565" i="4"/>
  <c r="T565" i="4"/>
  <c r="R565" i="4"/>
  <c r="V565" i="4" s="1"/>
  <c r="Q565" i="4"/>
  <c r="A565" i="4"/>
  <c r="U564" i="4"/>
  <c r="T564" i="4"/>
  <c r="S564" i="4"/>
  <c r="R564" i="4"/>
  <c r="V564" i="4" s="1"/>
  <c r="Q564" i="4"/>
  <c r="A564" i="4"/>
  <c r="U563" i="4"/>
  <c r="T563" i="4"/>
  <c r="R563" i="4"/>
  <c r="V563" i="4" s="1"/>
  <c r="Q563" i="4"/>
  <c r="A563" i="4"/>
  <c r="U562" i="4"/>
  <c r="T562" i="4"/>
  <c r="S562" i="4"/>
  <c r="R562" i="4"/>
  <c r="V562" i="4" s="1"/>
  <c r="Q562" i="4"/>
  <c r="A562" i="4"/>
  <c r="U561" i="4"/>
  <c r="T561" i="4"/>
  <c r="R561" i="4"/>
  <c r="V561" i="4" s="1"/>
  <c r="Q561" i="4"/>
  <c r="A561" i="4"/>
  <c r="U560" i="4"/>
  <c r="T560" i="4"/>
  <c r="S560" i="4"/>
  <c r="R560" i="4"/>
  <c r="V560" i="4" s="1"/>
  <c r="Q560" i="4"/>
  <c r="A560" i="4"/>
  <c r="U559" i="4"/>
  <c r="T559" i="4"/>
  <c r="R559" i="4"/>
  <c r="V559" i="4" s="1"/>
  <c r="Q559" i="4"/>
  <c r="A559" i="4"/>
  <c r="U558" i="4"/>
  <c r="T558" i="4"/>
  <c r="S558" i="4"/>
  <c r="R558" i="4"/>
  <c r="V558" i="4" s="1"/>
  <c r="Q558" i="4"/>
  <c r="A558" i="4"/>
  <c r="U557" i="4"/>
  <c r="T557" i="4"/>
  <c r="R557" i="4"/>
  <c r="V557" i="4" s="1"/>
  <c r="Q557" i="4"/>
  <c r="A557" i="4"/>
  <c r="U556" i="4"/>
  <c r="T556" i="4"/>
  <c r="S556" i="4"/>
  <c r="R556" i="4"/>
  <c r="V556" i="4" s="1"/>
  <c r="Q556" i="4"/>
  <c r="A556" i="4"/>
  <c r="U555" i="4"/>
  <c r="T555" i="4"/>
  <c r="R555" i="4"/>
  <c r="V555" i="4" s="1"/>
  <c r="Q555" i="4"/>
  <c r="A555" i="4"/>
  <c r="U554" i="4"/>
  <c r="T554" i="4"/>
  <c r="S554" i="4"/>
  <c r="R554" i="4"/>
  <c r="V554" i="4" s="1"/>
  <c r="Q554" i="4"/>
  <c r="A554" i="4"/>
  <c r="U553" i="4"/>
  <c r="T553" i="4"/>
  <c r="R553" i="4"/>
  <c r="V553" i="4" s="1"/>
  <c r="Q553" i="4"/>
  <c r="A553" i="4"/>
  <c r="U552" i="4"/>
  <c r="T552" i="4"/>
  <c r="S552" i="4"/>
  <c r="R552" i="4"/>
  <c r="V552" i="4" s="1"/>
  <c r="Q552" i="4"/>
  <c r="A552" i="4"/>
  <c r="U551" i="4"/>
  <c r="T551" i="4"/>
  <c r="R551" i="4"/>
  <c r="S551" i="4" s="1"/>
  <c r="Q551" i="4"/>
  <c r="A551" i="4"/>
  <c r="U550" i="4"/>
  <c r="T550" i="4"/>
  <c r="S550" i="4"/>
  <c r="R550" i="4"/>
  <c r="V550" i="4" s="1"/>
  <c r="Q550" i="4"/>
  <c r="A550" i="4"/>
  <c r="U549" i="4"/>
  <c r="T549" i="4"/>
  <c r="R549" i="4"/>
  <c r="S549" i="4" s="1"/>
  <c r="Q549" i="4"/>
  <c r="A549" i="4"/>
  <c r="U548" i="4"/>
  <c r="T548" i="4"/>
  <c r="S548" i="4"/>
  <c r="R548" i="4"/>
  <c r="V548" i="4" s="1"/>
  <c r="Q548" i="4"/>
  <c r="A548" i="4"/>
  <c r="U547" i="4"/>
  <c r="T547" i="4"/>
  <c r="R547" i="4"/>
  <c r="S547" i="4" s="1"/>
  <c r="Q547" i="4"/>
  <c r="A547" i="4"/>
  <c r="U546" i="4"/>
  <c r="T546" i="4"/>
  <c r="S546" i="4"/>
  <c r="R546" i="4"/>
  <c r="V546" i="4" s="1"/>
  <c r="Q546" i="4"/>
  <c r="A546" i="4"/>
  <c r="U545" i="4"/>
  <c r="T545" i="4"/>
  <c r="R545" i="4"/>
  <c r="S545" i="4" s="1"/>
  <c r="Q545" i="4"/>
  <c r="A545" i="4"/>
  <c r="U544" i="4"/>
  <c r="T544" i="4"/>
  <c r="S544" i="4"/>
  <c r="R544" i="4"/>
  <c r="V544" i="4" s="1"/>
  <c r="Q544" i="4"/>
  <c r="A544" i="4"/>
  <c r="U543" i="4"/>
  <c r="T543" i="4"/>
  <c r="R543" i="4"/>
  <c r="S543" i="4" s="1"/>
  <c r="Q543" i="4"/>
  <c r="A543" i="4"/>
  <c r="U542" i="4"/>
  <c r="T542" i="4"/>
  <c r="S542" i="4"/>
  <c r="R542" i="4"/>
  <c r="V542" i="4" s="1"/>
  <c r="Q542" i="4"/>
  <c r="A542" i="4"/>
  <c r="U541" i="4"/>
  <c r="T541" i="4"/>
  <c r="R541" i="4"/>
  <c r="S541" i="4" s="1"/>
  <c r="Q541" i="4"/>
  <c r="A541" i="4"/>
  <c r="U540" i="4"/>
  <c r="T540" i="4"/>
  <c r="S540" i="4"/>
  <c r="R540" i="4"/>
  <c r="V540" i="4" s="1"/>
  <c r="Q540" i="4"/>
  <c r="A540" i="4"/>
  <c r="U539" i="4"/>
  <c r="T539" i="4"/>
  <c r="R539" i="4"/>
  <c r="S539" i="4" s="1"/>
  <c r="Q539" i="4"/>
  <c r="A539" i="4"/>
  <c r="U538" i="4"/>
  <c r="T538" i="4"/>
  <c r="S538" i="4"/>
  <c r="R538" i="4"/>
  <c r="V538" i="4" s="1"/>
  <c r="Q538" i="4"/>
  <c r="A538" i="4"/>
  <c r="U537" i="4"/>
  <c r="T537" i="4"/>
  <c r="R537" i="4"/>
  <c r="S537" i="4" s="1"/>
  <c r="Q537" i="4"/>
  <c r="A537" i="4"/>
  <c r="U536" i="4"/>
  <c r="T536" i="4"/>
  <c r="S536" i="4"/>
  <c r="R536" i="4"/>
  <c r="V536" i="4" s="1"/>
  <c r="Q536" i="4"/>
  <c r="A536" i="4"/>
  <c r="U535" i="4"/>
  <c r="T535" i="4"/>
  <c r="R535" i="4"/>
  <c r="S535" i="4" s="1"/>
  <c r="Q535" i="4"/>
  <c r="A535" i="4"/>
  <c r="U534" i="4"/>
  <c r="T534" i="4"/>
  <c r="S534" i="4"/>
  <c r="R534" i="4"/>
  <c r="V534" i="4" s="1"/>
  <c r="Q534" i="4"/>
  <c r="A534" i="4"/>
  <c r="U533" i="4"/>
  <c r="T533" i="4"/>
  <c r="R533" i="4"/>
  <c r="S533" i="4" s="1"/>
  <c r="Q533" i="4"/>
  <c r="A533" i="4"/>
  <c r="U532" i="4"/>
  <c r="T532" i="4"/>
  <c r="S532" i="4"/>
  <c r="R532" i="4"/>
  <c r="V532" i="4" s="1"/>
  <c r="Q532" i="4"/>
  <c r="A532" i="4"/>
  <c r="U531" i="4"/>
  <c r="T531" i="4"/>
  <c r="R531" i="4"/>
  <c r="S531" i="4" s="1"/>
  <c r="Q531" i="4"/>
  <c r="A531" i="4"/>
  <c r="U530" i="4"/>
  <c r="T530" i="4"/>
  <c r="S530" i="4"/>
  <c r="R530" i="4"/>
  <c r="V530" i="4" s="1"/>
  <c r="Q530" i="4"/>
  <c r="A530" i="4"/>
  <c r="U529" i="4"/>
  <c r="T529" i="4"/>
  <c r="R529" i="4"/>
  <c r="S529" i="4" s="1"/>
  <c r="Q529" i="4"/>
  <c r="A529" i="4"/>
  <c r="U528" i="4"/>
  <c r="T528" i="4"/>
  <c r="S528" i="4"/>
  <c r="R528" i="4"/>
  <c r="V528" i="4" s="1"/>
  <c r="Q528" i="4"/>
  <c r="A528" i="4"/>
  <c r="U527" i="4"/>
  <c r="T527" i="4"/>
  <c r="R527" i="4"/>
  <c r="S527" i="4" s="1"/>
  <c r="Q527" i="4"/>
  <c r="A527" i="4"/>
  <c r="U526" i="4"/>
  <c r="T526" i="4"/>
  <c r="S526" i="4"/>
  <c r="R526" i="4"/>
  <c r="V526" i="4" s="1"/>
  <c r="Q526" i="4"/>
  <c r="A526" i="4"/>
  <c r="U525" i="4"/>
  <c r="T525" i="4"/>
  <c r="R525" i="4"/>
  <c r="S525" i="4" s="1"/>
  <c r="Q525" i="4"/>
  <c r="A525" i="4"/>
  <c r="U524" i="4"/>
  <c r="T524" i="4"/>
  <c r="S524" i="4"/>
  <c r="R524" i="4"/>
  <c r="V524" i="4" s="1"/>
  <c r="Q524" i="4"/>
  <c r="A524" i="4"/>
  <c r="U523" i="4"/>
  <c r="T523" i="4"/>
  <c r="R523" i="4"/>
  <c r="S523" i="4" s="1"/>
  <c r="Q523" i="4"/>
  <c r="A523" i="4"/>
  <c r="U522" i="4"/>
  <c r="T522" i="4"/>
  <c r="S522" i="4"/>
  <c r="R522" i="4"/>
  <c r="V522" i="4" s="1"/>
  <c r="Q522" i="4"/>
  <c r="A522" i="4"/>
  <c r="U521" i="4"/>
  <c r="T521" i="4"/>
  <c r="R521" i="4"/>
  <c r="S521" i="4" s="1"/>
  <c r="Q521" i="4"/>
  <c r="A521" i="4"/>
  <c r="U520" i="4"/>
  <c r="T520" i="4"/>
  <c r="S520" i="4"/>
  <c r="R520" i="4"/>
  <c r="V520" i="4" s="1"/>
  <c r="Q520" i="4"/>
  <c r="A520" i="4"/>
  <c r="U519" i="4"/>
  <c r="T519" i="4"/>
  <c r="R519" i="4"/>
  <c r="S519" i="4" s="1"/>
  <c r="Q519" i="4"/>
  <c r="A519" i="4"/>
  <c r="U518" i="4"/>
  <c r="T518" i="4"/>
  <c r="S518" i="4"/>
  <c r="R518" i="4"/>
  <c r="V518" i="4" s="1"/>
  <c r="Q518" i="4"/>
  <c r="A518" i="4"/>
  <c r="U517" i="4"/>
  <c r="T517" i="4"/>
  <c r="R517" i="4"/>
  <c r="S517" i="4" s="1"/>
  <c r="Q517" i="4"/>
  <c r="A517" i="4"/>
  <c r="U516" i="4"/>
  <c r="T516" i="4"/>
  <c r="S516" i="4"/>
  <c r="R516" i="4"/>
  <c r="V516" i="4" s="1"/>
  <c r="Q516" i="4"/>
  <c r="A516" i="4"/>
  <c r="U515" i="4"/>
  <c r="T515" i="4"/>
  <c r="R515" i="4"/>
  <c r="S515" i="4" s="1"/>
  <c r="Q515" i="4"/>
  <c r="A515" i="4"/>
  <c r="U514" i="4"/>
  <c r="T514" i="4"/>
  <c r="S514" i="4"/>
  <c r="R514" i="4"/>
  <c r="V514" i="4" s="1"/>
  <c r="Q514" i="4"/>
  <c r="A514" i="4"/>
  <c r="U513" i="4"/>
  <c r="T513" i="4"/>
  <c r="R513" i="4"/>
  <c r="S513" i="4" s="1"/>
  <c r="Q513" i="4"/>
  <c r="A513" i="4"/>
  <c r="U512" i="4"/>
  <c r="T512" i="4"/>
  <c r="S512" i="4"/>
  <c r="R512" i="4"/>
  <c r="V512" i="4" s="1"/>
  <c r="Q512" i="4"/>
  <c r="A512" i="4"/>
  <c r="U511" i="4"/>
  <c r="T511" i="4"/>
  <c r="R511" i="4"/>
  <c r="S511" i="4" s="1"/>
  <c r="Q511" i="4"/>
  <c r="A511" i="4"/>
  <c r="A509" i="4"/>
  <c r="Q509" i="4"/>
  <c r="R509" i="4"/>
  <c r="S509" i="4"/>
  <c r="T509" i="4"/>
  <c r="U509" i="4"/>
  <c r="V509" i="4"/>
  <c r="A510" i="4"/>
  <c r="Q510" i="4"/>
  <c r="R510" i="4"/>
  <c r="S510" i="4" s="1"/>
  <c r="T510" i="4"/>
  <c r="U510" i="4"/>
  <c r="B35" i="6"/>
  <c r="V511" i="4" l="1"/>
  <c r="V513" i="4"/>
  <c r="V515" i="4"/>
  <c r="V517" i="4"/>
  <c r="V519" i="4"/>
  <c r="V521" i="4"/>
  <c r="V523" i="4"/>
  <c r="V510" i="4"/>
  <c r="V525" i="4"/>
  <c r="V527" i="4"/>
  <c r="V529" i="4"/>
  <c r="V531" i="4"/>
  <c r="V533" i="4"/>
  <c r="V535" i="4"/>
  <c r="V537" i="4"/>
  <c r="V539" i="4"/>
  <c r="V541" i="4"/>
  <c r="V543" i="4"/>
  <c r="V545" i="4"/>
  <c r="V547" i="4"/>
  <c r="V549" i="4"/>
  <c r="V551" i="4"/>
  <c r="S553" i="4"/>
  <c r="S555" i="4"/>
  <c r="S557" i="4"/>
  <c r="S559" i="4"/>
  <c r="S561" i="4"/>
  <c r="S563" i="4"/>
  <c r="S565" i="4"/>
  <c r="S567" i="4"/>
  <c r="S569" i="4"/>
  <c r="S571" i="4"/>
  <c r="S573" i="4"/>
  <c r="S575" i="4"/>
  <c r="S577" i="4"/>
  <c r="S579" i="4"/>
  <c r="S581" i="4"/>
  <c r="S583" i="4"/>
  <c r="S585" i="4"/>
  <c r="S587" i="4"/>
  <c r="S589" i="4"/>
  <c r="S591" i="4"/>
  <c r="S593" i="4"/>
  <c r="S595" i="4"/>
  <c r="S597" i="4"/>
  <c r="S599" i="4"/>
  <c r="S601" i="4"/>
  <c r="S603" i="4"/>
  <c r="S605" i="4"/>
  <c r="S607" i="4"/>
  <c r="S609" i="4"/>
  <c r="S611" i="4"/>
  <c r="S613" i="4"/>
  <c r="S615" i="4"/>
  <c r="S617" i="4"/>
  <c r="S619" i="4"/>
  <c r="S621" i="4"/>
  <c r="S623" i="4"/>
  <c r="S625" i="4"/>
  <c r="S627" i="4"/>
  <c r="S629" i="4"/>
  <c r="S631" i="4"/>
  <c r="S633" i="4"/>
  <c r="S635" i="4"/>
  <c r="S637" i="4"/>
  <c r="S639" i="4"/>
  <c r="S641" i="4"/>
  <c r="S643" i="4"/>
  <c r="S645" i="4"/>
  <c r="S647" i="4"/>
  <c r="S649" i="4"/>
  <c r="S651" i="4"/>
  <c r="S653" i="4"/>
  <c r="S655" i="4"/>
  <c r="S657" i="4"/>
  <c r="S659" i="4"/>
  <c r="S661" i="4"/>
  <c r="S663" i="4"/>
  <c r="S665" i="4"/>
  <c r="S667" i="4"/>
  <c r="S669" i="4"/>
  <c r="S671" i="4"/>
  <c r="S673" i="4"/>
  <c r="S675" i="4"/>
  <c r="V676" i="4"/>
  <c r="V678" i="4"/>
  <c r="V680" i="4"/>
  <c r="V682" i="4"/>
  <c r="V684" i="4"/>
  <c r="V686" i="4"/>
  <c r="V688" i="4"/>
  <c r="V690" i="4"/>
  <c r="V692" i="4"/>
  <c r="V694" i="4"/>
  <c r="V696" i="4"/>
  <c r="V698" i="4"/>
  <c r="V700" i="4"/>
  <c r="V702" i="4"/>
  <c r="V704" i="4"/>
  <c r="V706" i="4"/>
  <c r="V708" i="4"/>
  <c r="V710" i="4"/>
  <c r="V712" i="4"/>
  <c r="S715" i="4"/>
  <c r="S717" i="4"/>
  <c r="S719" i="4"/>
  <c r="S721" i="4"/>
  <c r="S723" i="4"/>
  <c r="S725" i="4"/>
  <c r="S727" i="4"/>
  <c r="S729" i="4"/>
  <c r="S731" i="4"/>
  <c r="S733" i="4"/>
  <c r="S735" i="4"/>
  <c r="S737" i="4"/>
  <c r="S739" i="4"/>
  <c r="S741" i="4"/>
  <c r="S743" i="4"/>
  <c r="S745" i="4"/>
  <c r="S747" i="4"/>
  <c r="S749" i="4"/>
  <c r="S751" i="4"/>
  <c r="S753" i="4"/>
  <c r="S755" i="4"/>
  <c r="S757" i="4"/>
  <c r="S759" i="4"/>
  <c r="S761" i="4"/>
  <c r="S763" i="4"/>
  <c r="S765" i="4"/>
  <c r="S767" i="4"/>
  <c r="S769" i="4"/>
  <c r="S771" i="4"/>
  <c r="S773" i="4"/>
  <c r="S775" i="4"/>
  <c r="S777" i="4"/>
  <c r="S779" i="4"/>
  <c r="S781" i="4"/>
  <c r="S783" i="4"/>
  <c r="S785" i="4"/>
  <c r="S787" i="4"/>
  <c r="V790" i="4"/>
  <c r="V792" i="4"/>
  <c r="V794" i="4"/>
  <c r="V796" i="4"/>
  <c r="V798" i="4"/>
  <c r="V800" i="4"/>
  <c r="V802" i="4"/>
  <c r="V804" i="4"/>
  <c r="V806" i="4"/>
  <c r="V808" i="4"/>
  <c r="V810" i="4"/>
  <c r="V812" i="4"/>
  <c r="V814" i="4"/>
  <c r="V816" i="4"/>
  <c r="V818" i="4"/>
  <c r="V820" i="4"/>
  <c r="V822" i="4"/>
  <c r="V824" i="4"/>
  <c r="V826" i="4"/>
  <c r="V828" i="4"/>
  <c r="V830" i="4"/>
  <c r="V832" i="4"/>
  <c r="V834" i="4"/>
  <c r="V836" i="4"/>
  <c r="V838" i="4"/>
  <c r="V840" i="4"/>
  <c r="V842" i="4"/>
  <c r="V844" i="4"/>
  <c r="V846" i="4"/>
  <c r="V848" i="4"/>
  <c r="V850" i="4"/>
  <c r="V852" i="4"/>
  <c r="V854" i="4"/>
  <c r="V856" i="4"/>
  <c r="V858" i="4"/>
  <c r="V860" i="4"/>
  <c r="V862" i="4"/>
  <c r="V864" i="4"/>
  <c r="V866" i="4"/>
  <c r="V868" i="4"/>
  <c r="V870" i="4"/>
  <c r="V872" i="4"/>
  <c r="V874" i="4"/>
  <c r="V876" i="4"/>
  <c r="V878" i="4"/>
  <c r="V880" i="4"/>
  <c r="V882" i="4"/>
  <c r="V884" i="4"/>
  <c r="V886" i="4"/>
  <c r="V888" i="4"/>
  <c r="V890" i="4"/>
  <c r="V892" i="4"/>
  <c r="V894" i="4"/>
  <c r="V896" i="4"/>
  <c r="V898" i="4"/>
  <c r="V900" i="4"/>
  <c r="V902" i="4"/>
  <c r="V904" i="4"/>
  <c r="V906" i="4"/>
  <c r="V908" i="4"/>
  <c r="V910" i="4"/>
  <c r="V912" i="4"/>
  <c r="V914" i="4"/>
  <c r="V916" i="4"/>
  <c r="V918" i="4"/>
  <c r="V920" i="4"/>
  <c r="V922" i="4"/>
  <c r="V924" i="4"/>
  <c r="C28" i="20"/>
  <c r="C48" i="20" s="1"/>
  <c r="D28" i="20"/>
  <c r="D48" i="20" s="1"/>
  <c r="E28" i="20"/>
  <c r="E48" i="20" s="1"/>
  <c r="F48" i="20"/>
  <c r="B28" i="20"/>
  <c r="B48" i="20" s="1"/>
  <c r="B20" i="20"/>
  <c r="E193" i="3" l="1"/>
  <c r="M3" i="4" l="1"/>
  <c r="E37" i="3" l="1"/>
  <c r="D37" i="3" s="1"/>
  <c r="F77" i="16" l="1"/>
  <c r="F78" i="16"/>
  <c r="F79" i="16"/>
  <c r="F80" i="16"/>
  <c r="F81" i="16"/>
  <c r="F82" i="16"/>
  <c r="F83" i="16"/>
  <c r="F84" i="16"/>
  <c r="F85" i="16"/>
  <c r="F86" i="16"/>
  <c r="F87" i="16"/>
  <c r="F88" i="16"/>
  <c r="W12" i="5"/>
  <c r="E98" i="3" l="1"/>
  <c r="C100" i="2" l="1"/>
  <c r="D100" i="2"/>
  <c r="E100" i="2"/>
  <c r="F100" i="2"/>
  <c r="G100" i="2"/>
  <c r="C72" i="2"/>
  <c r="D72" i="2"/>
  <c r="E72" i="2"/>
  <c r="F72" i="2"/>
  <c r="G72" i="2"/>
  <c r="C73" i="2"/>
  <c r="D73" i="2"/>
  <c r="E73" i="2"/>
  <c r="F73" i="2"/>
  <c r="G73" i="2"/>
  <c r="C74" i="2"/>
  <c r="D74" i="2"/>
  <c r="E74" i="2"/>
  <c r="F74" i="2"/>
  <c r="G74" i="2"/>
  <c r="C75" i="2"/>
  <c r="D75" i="2"/>
  <c r="E75" i="2"/>
  <c r="F75" i="2"/>
  <c r="G75" i="2"/>
  <c r="C76" i="2"/>
  <c r="D76" i="2"/>
  <c r="E76" i="2"/>
  <c r="F76" i="2"/>
  <c r="G76" i="2"/>
  <c r="C77" i="2"/>
  <c r="D77" i="2"/>
  <c r="E77" i="2"/>
  <c r="F77" i="2"/>
  <c r="G77" i="2"/>
  <c r="C59" i="2"/>
  <c r="D59" i="2"/>
  <c r="E59" i="2"/>
  <c r="F59" i="2"/>
  <c r="G59" i="2"/>
  <c r="C60" i="2"/>
  <c r="D60" i="2"/>
  <c r="E60" i="2"/>
  <c r="F60" i="2"/>
  <c r="G60" i="2"/>
  <c r="C61" i="2"/>
  <c r="D61" i="2"/>
  <c r="E61" i="2"/>
  <c r="F61" i="2"/>
  <c r="G61" i="2"/>
  <c r="C62" i="2"/>
  <c r="D62" i="2"/>
  <c r="E62" i="2"/>
  <c r="F62" i="2"/>
  <c r="G62" i="2"/>
  <c r="C63" i="2"/>
  <c r="D63" i="2"/>
  <c r="E63" i="2"/>
  <c r="F63" i="2"/>
  <c r="G63" i="2"/>
  <c r="C64" i="2"/>
  <c r="D64" i="2"/>
  <c r="E64" i="2"/>
  <c r="F64" i="2"/>
  <c r="G64" i="2"/>
  <c r="C65" i="2"/>
  <c r="D65" i="2"/>
  <c r="E65" i="2"/>
  <c r="F65" i="2"/>
  <c r="G65" i="2"/>
  <c r="C66" i="2"/>
  <c r="D66" i="2"/>
  <c r="E66" i="2"/>
  <c r="F66" i="2"/>
  <c r="G66" i="2"/>
  <c r="C67" i="2"/>
  <c r="D67" i="2"/>
  <c r="E67" i="2"/>
  <c r="F67" i="2"/>
  <c r="G67" i="2"/>
  <c r="C68" i="2"/>
  <c r="D68" i="2"/>
  <c r="E68" i="2"/>
  <c r="F68" i="2"/>
  <c r="G68" i="2"/>
  <c r="G55" i="2"/>
  <c r="F55" i="2"/>
  <c r="E55" i="2"/>
  <c r="D55" i="2"/>
  <c r="C55" i="2"/>
  <c r="G54" i="2"/>
  <c r="F54" i="2"/>
  <c r="E54" i="2"/>
  <c r="D54" i="2"/>
  <c r="C54" i="2"/>
  <c r="G53" i="2"/>
  <c r="F53" i="2"/>
  <c r="E53" i="2"/>
  <c r="D53" i="2"/>
  <c r="C53" i="2"/>
  <c r="G52" i="2"/>
  <c r="F52" i="2"/>
  <c r="E52" i="2"/>
  <c r="D52" i="2"/>
  <c r="C52" i="2"/>
  <c r="G51" i="2"/>
  <c r="F51" i="2"/>
  <c r="E51" i="2"/>
  <c r="D51" i="2"/>
  <c r="C51" i="2"/>
  <c r="G50" i="2"/>
  <c r="F50" i="2"/>
  <c r="E50" i="2"/>
  <c r="D50" i="2"/>
  <c r="C50" i="2"/>
  <c r="G49" i="2"/>
  <c r="F49" i="2"/>
  <c r="E49" i="2"/>
  <c r="D49" i="2"/>
  <c r="C49" i="2"/>
  <c r="D37" i="2"/>
  <c r="E37" i="2"/>
  <c r="F37" i="2"/>
  <c r="G37" i="2"/>
  <c r="G36" i="2"/>
  <c r="F36" i="2"/>
  <c r="E36" i="2"/>
  <c r="D36" i="2"/>
  <c r="C41" i="2"/>
  <c r="D41" i="2"/>
  <c r="E41" i="2"/>
  <c r="F41" i="2"/>
  <c r="G41" i="2"/>
  <c r="C42" i="2"/>
  <c r="D42" i="2"/>
  <c r="E42" i="2"/>
  <c r="F42" i="2"/>
  <c r="G42" i="2"/>
  <c r="C43" i="2"/>
  <c r="D43" i="2"/>
  <c r="E43" i="2"/>
  <c r="F43" i="2"/>
  <c r="G43" i="2"/>
  <c r="C44" i="2"/>
  <c r="D44" i="2"/>
  <c r="E44" i="2"/>
  <c r="F44" i="2"/>
  <c r="G44" i="2"/>
  <c r="C45" i="2"/>
  <c r="D45" i="2"/>
  <c r="E45" i="2"/>
  <c r="F45" i="2"/>
  <c r="G45" i="2"/>
  <c r="H100" i="2" l="1"/>
  <c r="BM42" i="3"/>
  <c r="BM43" i="3"/>
  <c r="BM44" i="3"/>
  <c r="BM45" i="3"/>
  <c r="BM46" i="3"/>
  <c r="F40" i="3"/>
  <c r="G40" i="3"/>
  <c r="H40" i="3"/>
  <c r="I40" i="3"/>
  <c r="J40" i="3"/>
  <c r="K40" i="3"/>
  <c r="L40" i="3"/>
  <c r="M40" i="3"/>
  <c r="N40" i="3"/>
  <c r="O40" i="3"/>
  <c r="AW36" i="3" l="1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A93" i="3"/>
  <c r="F92" i="3"/>
  <c r="G92" i="3"/>
  <c r="H92" i="3"/>
  <c r="I92" i="3"/>
  <c r="J92" i="3"/>
  <c r="K92" i="3"/>
  <c r="L92" i="3"/>
  <c r="M92" i="3"/>
  <c r="N92" i="3"/>
  <c r="O92" i="3"/>
  <c r="P92" i="3"/>
  <c r="Q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E92" i="3"/>
  <c r="BM37" i="3"/>
  <c r="A50" i="16"/>
  <c r="A51" i="16"/>
  <c r="A52" i="16"/>
  <c r="B126" i="16" l="1"/>
  <c r="B123" i="16"/>
  <c r="F71" i="16"/>
  <c r="F72" i="16"/>
  <c r="F73" i="16"/>
  <c r="F74" i="16"/>
  <c r="F75" i="16"/>
  <c r="F76" i="16"/>
  <c r="F93" i="16"/>
  <c r="F94" i="16"/>
  <c r="F95" i="16"/>
  <c r="F107" i="16"/>
  <c r="F108" i="16"/>
  <c r="F109" i="16"/>
  <c r="F110" i="16"/>
  <c r="F111" i="16"/>
  <c r="F112" i="16"/>
  <c r="F113" i="16"/>
  <c r="F114" i="16"/>
  <c r="F115" i="16"/>
  <c r="F116" i="16"/>
  <c r="F70" i="16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T326" i="4"/>
  <c r="T327" i="4"/>
  <c r="T328" i="4"/>
  <c r="T329" i="4"/>
  <c r="T330" i="4"/>
  <c r="T331" i="4"/>
  <c r="T332" i="4"/>
  <c r="T333" i="4"/>
  <c r="T334" i="4"/>
  <c r="T335" i="4"/>
  <c r="T336" i="4"/>
  <c r="T337" i="4"/>
  <c r="T338" i="4"/>
  <c r="T339" i="4"/>
  <c r="T340" i="4"/>
  <c r="T341" i="4"/>
  <c r="T342" i="4"/>
  <c r="T343" i="4"/>
  <c r="T344" i="4"/>
  <c r="T345" i="4"/>
  <c r="T346" i="4"/>
  <c r="T347" i="4"/>
  <c r="T348" i="4"/>
  <c r="T349" i="4"/>
  <c r="T350" i="4"/>
  <c r="T351" i="4"/>
  <c r="T352" i="4"/>
  <c r="T353" i="4"/>
  <c r="T354" i="4"/>
  <c r="T355" i="4"/>
  <c r="T356" i="4"/>
  <c r="T357" i="4"/>
  <c r="T358" i="4"/>
  <c r="T359" i="4"/>
  <c r="T360" i="4"/>
  <c r="T361" i="4"/>
  <c r="T362" i="4"/>
  <c r="T363" i="4"/>
  <c r="T364" i="4"/>
  <c r="T365" i="4"/>
  <c r="T366" i="4"/>
  <c r="T367" i="4"/>
  <c r="T368" i="4"/>
  <c r="T369" i="4"/>
  <c r="T370" i="4"/>
  <c r="T371" i="4"/>
  <c r="T372" i="4"/>
  <c r="T373" i="4"/>
  <c r="T374" i="4"/>
  <c r="T375" i="4"/>
  <c r="T376" i="4"/>
  <c r="T377" i="4"/>
  <c r="T378" i="4"/>
  <c r="T379" i="4"/>
  <c r="T380" i="4"/>
  <c r="T381" i="4"/>
  <c r="T382" i="4"/>
  <c r="T383" i="4"/>
  <c r="T384" i="4"/>
  <c r="T385" i="4"/>
  <c r="T386" i="4"/>
  <c r="T387" i="4"/>
  <c r="T388" i="4"/>
  <c r="T389" i="4"/>
  <c r="T390" i="4"/>
  <c r="T391" i="4"/>
  <c r="T392" i="4"/>
  <c r="T393" i="4"/>
  <c r="T394" i="4"/>
  <c r="T395" i="4"/>
  <c r="T396" i="4"/>
  <c r="T397" i="4"/>
  <c r="T398" i="4"/>
  <c r="T399" i="4"/>
  <c r="T400" i="4"/>
  <c r="T401" i="4"/>
  <c r="T402" i="4"/>
  <c r="T403" i="4"/>
  <c r="T404" i="4"/>
  <c r="T405" i="4"/>
  <c r="T406" i="4"/>
  <c r="T407" i="4"/>
  <c r="T408" i="4"/>
  <c r="T409" i="4"/>
  <c r="T410" i="4"/>
  <c r="T411" i="4"/>
  <c r="T412" i="4"/>
  <c r="T413" i="4"/>
  <c r="T414" i="4"/>
  <c r="T415" i="4"/>
  <c r="T416" i="4"/>
  <c r="T417" i="4"/>
  <c r="T418" i="4"/>
  <c r="T419" i="4"/>
  <c r="T420" i="4"/>
  <c r="T421" i="4"/>
  <c r="T422" i="4"/>
  <c r="T423" i="4"/>
  <c r="T424" i="4"/>
  <c r="T425" i="4"/>
  <c r="T426" i="4"/>
  <c r="T427" i="4"/>
  <c r="T428" i="4"/>
  <c r="T429" i="4"/>
  <c r="T430" i="4"/>
  <c r="T431" i="4"/>
  <c r="T432" i="4"/>
  <c r="T433" i="4"/>
  <c r="T434" i="4"/>
  <c r="T435" i="4"/>
  <c r="T436" i="4"/>
  <c r="T437" i="4"/>
  <c r="T438" i="4"/>
  <c r="T439" i="4"/>
  <c r="T440" i="4"/>
  <c r="T441" i="4"/>
  <c r="T442" i="4"/>
  <c r="T443" i="4"/>
  <c r="T444" i="4"/>
  <c r="T445" i="4"/>
  <c r="T446" i="4"/>
  <c r="T447" i="4"/>
  <c r="T448" i="4"/>
  <c r="T449" i="4"/>
  <c r="T450" i="4"/>
  <c r="T451" i="4"/>
  <c r="T452" i="4"/>
  <c r="T453" i="4"/>
  <c r="T454" i="4"/>
  <c r="T455" i="4"/>
  <c r="T456" i="4"/>
  <c r="T457" i="4"/>
  <c r="T458" i="4"/>
  <c r="T459" i="4"/>
  <c r="T460" i="4"/>
  <c r="T461" i="4"/>
  <c r="T462" i="4"/>
  <c r="T463" i="4"/>
  <c r="T464" i="4"/>
  <c r="T465" i="4"/>
  <c r="T466" i="4"/>
  <c r="T467" i="4"/>
  <c r="T468" i="4"/>
  <c r="T469" i="4"/>
  <c r="T470" i="4"/>
  <c r="T471" i="4"/>
  <c r="T472" i="4"/>
  <c r="T473" i="4"/>
  <c r="T474" i="4"/>
  <c r="T475" i="4"/>
  <c r="T476" i="4"/>
  <c r="T477" i="4"/>
  <c r="T478" i="4"/>
  <c r="T479" i="4"/>
  <c r="T480" i="4"/>
  <c r="T481" i="4"/>
  <c r="T482" i="4"/>
  <c r="T483" i="4"/>
  <c r="T484" i="4"/>
  <c r="T485" i="4"/>
  <c r="T486" i="4"/>
  <c r="T487" i="4"/>
  <c r="T488" i="4"/>
  <c r="T489" i="4"/>
  <c r="T490" i="4"/>
  <c r="T491" i="4"/>
  <c r="T492" i="4"/>
  <c r="T493" i="4"/>
  <c r="T494" i="4"/>
  <c r="T495" i="4"/>
  <c r="T496" i="4"/>
  <c r="T497" i="4"/>
  <c r="T498" i="4"/>
  <c r="T499" i="4"/>
  <c r="T500" i="4"/>
  <c r="T501" i="4"/>
  <c r="T502" i="4"/>
  <c r="T503" i="4"/>
  <c r="T504" i="4"/>
  <c r="T505" i="4"/>
  <c r="T506" i="4"/>
  <c r="T507" i="4"/>
  <c r="T508" i="4"/>
  <c r="T10" i="4"/>
  <c r="U508" i="4" l="1"/>
  <c r="R508" i="4"/>
  <c r="Q508" i="4"/>
  <c r="A508" i="4"/>
  <c r="U507" i="4"/>
  <c r="R507" i="4"/>
  <c r="Q507" i="4"/>
  <c r="A507" i="4"/>
  <c r="U506" i="4"/>
  <c r="R506" i="4"/>
  <c r="Q506" i="4"/>
  <c r="A506" i="4"/>
  <c r="U505" i="4"/>
  <c r="R505" i="4"/>
  <c r="Q505" i="4"/>
  <c r="A505" i="4"/>
  <c r="U504" i="4"/>
  <c r="R504" i="4"/>
  <c r="Q504" i="4"/>
  <c r="A504" i="4"/>
  <c r="U503" i="4"/>
  <c r="R503" i="4"/>
  <c r="Q503" i="4"/>
  <c r="A503" i="4"/>
  <c r="U502" i="4"/>
  <c r="R502" i="4"/>
  <c r="Q502" i="4"/>
  <c r="A502" i="4"/>
  <c r="U501" i="4"/>
  <c r="R501" i="4"/>
  <c r="Q501" i="4"/>
  <c r="A501" i="4"/>
  <c r="U500" i="4"/>
  <c r="R500" i="4"/>
  <c r="Q500" i="4"/>
  <c r="A500" i="4"/>
  <c r="U499" i="4"/>
  <c r="R499" i="4"/>
  <c r="Q499" i="4"/>
  <c r="A499" i="4"/>
  <c r="U498" i="4"/>
  <c r="R498" i="4"/>
  <c r="Q498" i="4"/>
  <c r="A498" i="4"/>
  <c r="U497" i="4"/>
  <c r="R497" i="4"/>
  <c r="Q497" i="4"/>
  <c r="A497" i="4"/>
  <c r="U496" i="4"/>
  <c r="R496" i="4"/>
  <c r="Q496" i="4"/>
  <c r="A496" i="4"/>
  <c r="U495" i="4"/>
  <c r="R495" i="4"/>
  <c r="Q495" i="4"/>
  <c r="A495" i="4"/>
  <c r="U494" i="4"/>
  <c r="R494" i="4"/>
  <c r="Q494" i="4"/>
  <c r="A494" i="4"/>
  <c r="U493" i="4"/>
  <c r="R493" i="4"/>
  <c r="Q493" i="4"/>
  <c r="A493" i="4"/>
  <c r="U492" i="4"/>
  <c r="R492" i="4"/>
  <c r="Q492" i="4"/>
  <c r="A492" i="4"/>
  <c r="U491" i="4"/>
  <c r="R491" i="4"/>
  <c r="Q491" i="4"/>
  <c r="A491" i="4"/>
  <c r="U490" i="4"/>
  <c r="R490" i="4"/>
  <c r="Q490" i="4"/>
  <c r="A490" i="4"/>
  <c r="U489" i="4"/>
  <c r="R489" i="4"/>
  <c r="Q489" i="4"/>
  <c r="A489" i="4"/>
  <c r="U488" i="4"/>
  <c r="R488" i="4"/>
  <c r="Q488" i="4"/>
  <c r="A488" i="4"/>
  <c r="U487" i="4"/>
  <c r="R487" i="4"/>
  <c r="Q487" i="4"/>
  <c r="A487" i="4"/>
  <c r="U486" i="4"/>
  <c r="R486" i="4"/>
  <c r="Q486" i="4"/>
  <c r="A486" i="4"/>
  <c r="U485" i="4"/>
  <c r="R485" i="4"/>
  <c r="Q485" i="4"/>
  <c r="A485" i="4"/>
  <c r="U484" i="4"/>
  <c r="R484" i="4"/>
  <c r="Q484" i="4"/>
  <c r="A484" i="4"/>
  <c r="U483" i="4"/>
  <c r="R483" i="4"/>
  <c r="Q483" i="4"/>
  <c r="A483" i="4"/>
  <c r="U482" i="4"/>
  <c r="R482" i="4"/>
  <c r="Q482" i="4"/>
  <c r="A482" i="4"/>
  <c r="U481" i="4"/>
  <c r="R481" i="4"/>
  <c r="Q481" i="4"/>
  <c r="A481" i="4"/>
  <c r="U480" i="4"/>
  <c r="R480" i="4"/>
  <c r="Q480" i="4"/>
  <c r="A480" i="4"/>
  <c r="U479" i="4"/>
  <c r="R479" i="4"/>
  <c r="Q479" i="4"/>
  <c r="A479" i="4"/>
  <c r="U478" i="4"/>
  <c r="R478" i="4"/>
  <c r="Q478" i="4"/>
  <c r="A478" i="4"/>
  <c r="U477" i="4"/>
  <c r="R477" i="4"/>
  <c r="Q477" i="4"/>
  <c r="A477" i="4"/>
  <c r="U476" i="4"/>
  <c r="R476" i="4"/>
  <c r="Q476" i="4"/>
  <c r="A476" i="4"/>
  <c r="U475" i="4"/>
  <c r="R475" i="4"/>
  <c r="Q475" i="4"/>
  <c r="A475" i="4"/>
  <c r="U474" i="4"/>
  <c r="R474" i="4"/>
  <c r="Q474" i="4"/>
  <c r="A474" i="4"/>
  <c r="U473" i="4"/>
  <c r="R473" i="4"/>
  <c r="Q473" i="4"/>
  <c r="A473" i="4"/>
  <c r="U472" i="4"/>
  <c r="R472" i="4"/>
  <c r="Q472" i="4"/>
  <c r="A472" i="4"/>
  <c r="U471" i="4"/>
  <c r="R471" i="4"/>
  <c r="Q471" i="4"/>
  <c r="A471" i="4"/>
  <c r="U470" i="4"/>
  <c r="R470" i="4"/>
  <c r="Q470" i="4"/>
  <c r="A470" i="4"/>
  <c r="U469" i="4"/>
  <c r="R469" i="4"/>
  <c r="Q469" i="4"/>
  <c r="A469" i="4"/>
  <c r="U468" i="4"/>
  <c r="R468" i="4"/>
  <c r="Q468" i="4"/>
  <c r="A468" i="4"/>
  <c r="U467" i="4"/>
  <c r="R467" i="4"/>
  <c r="Q467" i="4"/>
  <c r="A467" i="4"/>
  <c r="U466" i="4"/>
  <c r="R466" i="4"/>
  <c r="Q466" i="4"/>
  <c r="A466" i="4"/>
  <c r="U465" i="4"/>
  <c r="R465" i="4"/>
  <c r="Q465" i="4"/>
  <c r="A465" i="4"/>
  <c r="U464" i="4"/>
  <c r="R464" i="4"/>
  <c r="Q464" i="4"/>
  <c r="A464" i="4"/>
  <c r="U463" i="4"/>
  <c r="R463" i="4"/>
  <c r="Q463" i="4"/>
  <c r="A463" i="4"/>
  <c r="U462" i="4"/>
  <c r="R462" i="4"/>
  <c r="Q462" i="4"/>
  <c r="A462" i="4"/>
  <c r="U461" i="4"/>
  <c r="R461" i="4"/>
  <c r="Q461" i="4"/>
  <c r="A461" i="4"/>
  <c r="U460" i="4"/>
  <c r="R460" i="4"/>
  <c r="Q460" i="4"/>
  <c r="A460" i="4"/>
  <c r="U459" i="4"/>
  <c r="R459" i="4"/>
  <c r="Q459" i="4"/>
  <c r="A459" i="4"/>
  <c r="U458" i="4"/>
  <c r="R458" i="4"/>
  <c r="Q458" i="4"/>
  <c r="A458" i="4"/>
  <c r="U457" i="4"/>
  <c r="R457" i="4"/>
  <c r="Q457" i="4"/>
  <c r="A457" i="4"/>
  <c r="U456" i="4"/>
  <c r="R456" i="4"/>
  <c r="Q456" i="4"/>
  <c r="A456" i="4"/>
  <c r="U455" i="4"/>
  <c r="R455" i="4"/>
  <c r="Q455" i="4"/>
  <c r="A455" i="4"/>
  <c r="U454" i="4"/>
  <c r="R454" i="4"/>
  <c r="Q454" i="4"/>
  <c r="A454" i="4"/>
  <c r="U453" i="4"/>
  <c r="R453" i="4"/>
  <c r="Q453" i="4"/>
  <c r="A453" i="4"/>
  <c r="U452" i="4"/>
  <c r="R452" i="4"/>
  <c r="Q452" i="4"/>
  <c r="A452" i="4"/>
  <c r="U451" i="4"/>
  <c r="R451" i="4"/>
  <c r="Q451" i="4"/>
  <c r="A451" i="4"/>
  <c r="U450" i="4"/>
  <c r="R450" i="4"/>
  <c r="Q450" i="4"/>
  <c r="A450" i="4"/>
  <c r="U449" i="4"/>
  <c r="R449" i="4"/>
  <c r="Q449" i="4"/>
  <c r="A449" i="4"/>
  <c r="U448" i="4"/>
  <c r="R448" i="4"/>
  <c r="Q448" i="4"/>
  <c r="A448" i="4"/>
  <c r="U447" i="4"/>
  <c r="R447" i="4"/>
  <c r="Q447" i="4"/>
  <c r="A447" i="4"/>
  <c r="U446" i="4"/>
  <c r="R446" i="4"/>
  <c r="Q446" i="4"/>
  <c r="A446" i="4"/>
  <c r="U445" i="4"/>
  <c r="R445" i="4"/>
  <c r="Q445" i="4"/>
  <c r="A445" i="4"/>
  <c r="U444" i="4"/>
  <c r="R444" i="4"/>
  <c r="Q444" i="4"/>
  <c r="A444" i="4"/>
  <c r="U443" i="4"/>
  <c r="R443" i="4"/>
  <c r="Q443" i="4"/>
  <c r="A443" i="4"/>
  <c r="U442" i="4"/>
  <c r="R442" i="4"/>
  <c r="Q442" i="4"/>
  <c r="A442" i="4"/>
  <c r="U441" i="4"/>
  <c r="R441" i="4"/>
  <c r="Q441" i="4"/>
  <c r="A441" i="4"/>
  <c r="U440" i="4"/>
  <c r="R440" i="4"/>
  <c r="Q440" i="4"/>
  <c r="A440" i="4"/>
  <c r="U439" i="4"/>
  <c r="R439" i="4"/>
  <c r="Q439" i="4"/>
  <c r="A439" i="4"/>
  <c r="U438" i="4"/>
  <c r="R438" i="4"/>
  <c r="Q438" i="4"/>
  <c r="A438" i="4"/>
  <c r="U437" i="4"/>
  <c r="R437" i="4"/>
  <c r="Q437" i="4"/>
  <c r="A437" i="4"/>
  <c r="U436" i="4"/>
  <c r="R436" i="4"/>
  <c r="Q436" i="4"/>
  <c r="A436" i="4"/>
  <c r="U435" i="4"/>
  <c r="R435" i="4"/>
  <c r="Q435" i="4"/>
  <c r="A435" i="4"/>
  <c r="U434" i="4"/>
  <c r="R434" i="4"/>
  <c r="Q434" i="4"/>
  <c r="A434" i="4"/>
  <c r="U433" i="4"/>
  <c r="R433" i="4"/>
  <c r="Q433" i="4"/>
  <c r="A433" i="4"/>
  <c r="U432" i="4"/>
  <c r="R432" i="4"/>
  <c r="Q432" i="4"/>
  <c r="A432" i="4"/>
  <c r="U431" i="4"/>
  <c r="R431" i="4"/>
  <c r="Q431" i="4"/>
  <c r="A431" i="4"/>
  <c r="U430" i="4"/>
  <c r="R430" i="4"/>
  <c r="Q430" i="4"/>
  <c r="A430" i="4"/>
  <c r="U429" i="4"/>
  <c r="R429" i="4"/>
  <c r="Q429" i="4"/>
  <c r="A429" i="4"/>
  <c r="U428" i="4"/>
  <c r="R428" i="4"/>
  <c r="Q428" i="4"/>
  <c r="A428" i="4"/>
  <c r="U427" i="4"/>
  <c r="R427" i="4"/>
  <c r="Q427" i="4"/>
  <c r="A427" i="4"/>
  <c r="U426" i="4"/>
  <c r="R426" i="4"/>
  <c r="Q426" i="4"/>
  <c r="A426" i="4"/>
  <c r="U425" i="4"/>
  <c r="R425" i="4"/>
  <c r="Q425" i="4"/>
  <c r="A425" i="4"/>
  <c r="U424" i="4"/>
  <c r="R424" i="4"/>
  <c r="Q424" i="4"/>
  <c r="A424" i="4"/>
  <c r="U423" i="4"/>
  <c r="R423" i="4"/>
  <c r="Q423" i="4"/>
  <c r="A423" i="4"/>
  <c r="U422" i="4"/>
  <c r="R422" i="4"/>
  <c r="Q422" i="4"/>
  <c r="A422" i="4"/>
  <c r="U421" i="4"/>
  <c r="R421" i="4"/>
  <c r="Q421" i="4"/>
  <c r="A421" i="4"/>
  <c r="U420" i="4"/>
  <c r="R420" i="4"/>
  <c r="Q420" i="4"/>
  <c r="A420" i="4"/>
  <c r="U419" i="4"/>
  <c r="R419" i="4"/>
  <c r="Q419" i="4"/>
  <c r="A419" i="4"/>
  <c r="U418" i="4"/>
  <c r="R418" i="4"/>
  <c r="Q418" i="4"/>
  <c r="A418" i="4"/>
  <c r="U417" i="4"/>
  <c r="R417" i="4"/>
  <c r="Q417" i="4"/>
  <c r="A417" i="4"/>
  <c r="U416" i="4"/>
  <c r="R416" i="4"/>
  <c r="Q416" i="4"/>
  <c r="A416" i="4"/>
  <c r="U415" i="4"/>
  <c r="R415" i="4"/>
  <c r="Q415" i="4"/>
  <c r="A415" i="4"/>
  <c r="U414" i="4"/>
  <c r="R414" i="4"/>
  <c r="Q414" i="4"/>
  <c r="A414" i="4"/>
  <c r="U413" i="4"/>
  <c r="R413" i="4"/>
  <c r="Q413" i="4"/>
  <c r="A413" i="4"/>
  <c r="U412" i="4"/>
  <c r="R412" i="4"/>
  <c r="Q412" i="4"/>
  <c r="A412" i="4"/>
  <c r="U411" i="4"/>
  <c r="R411" i="4"/>
  <c r="Q411" i="4"/>
  <c r="A411" i="4"/>
  <c r="U410" i="4"/>
  <c r="R410" i="4"/>
  <c r="Q410" i="4"/>
  <c r="A410" i="4"/>
  <c r="U409" i="4"/>
  <c r="R409" i="4"/>
  <c r="Q409" i="4"/>
  <c r="A409" i="4"/>
  <c r="U408" i="4"/>
  <c r="R408" i="4"/>
  <c r="Q408" i="4"/>
  <c r="A408" i="4"/>
  <c r="U407" i="4"/>
  <c r="R407" i="4"/>
  <c r="Q407" i="4"/>
  <c r="A407" i="4"/>
  <c r="U406" i="4"/>
  <c r="R406" i="4"/>
  <c r="Q406" i="4"/>
  <c r="A406" i="4"/>
  <c r="U405" i="4"/>
  <c r="R405" i="4"/>
  <c r="Q405" i="4"/>
  <c r="A405" i="4"/>
  <c r="U404" i="4"/>
  <c r="R404" i="4"/>
  <c r="Q404" i="4"/>
  <c r="A404" i="4"/>
  <c r="U403" i="4"/>
  <c r="R403" i="4"/>
  <c r="Q403" i="4"/>
  <c r="A403" i="4"/>
  <c r="U402" i="4"/>
  <c r="R402" i="4"/>
  <c r="Q402" i="4"/>
  <c r="A402" i="4"/>
  <c r="U401" i="4"/>
  <c r="R401" i="4"/>
  <c r="Q401" i="4"/>
  <c r="A401" i="4"/>
  <c r="U400" i="4"/>
  <c r="R400" i="4"/>
  <c r="Q400" i="4"/>
  <c r="A400" i="4"/>
  <c r="U399" i="4"/>
  <c r="R399" i="4"/>
  <c r="Q399" i="4"/>
  <c r="A399" i="4"/>
  <c r="U398" i="4"/>
  <c r="R398" i="4"/>
  <c r="Q398" i="4"/>
  <c r="A398" i="4"/>
  <c r="U397" i="4"/>
  <c r="R397" i="4"/>
  <c r="Q397" i="4"/>
  <c r="A397" i="4"/>
  <c r="U396" i="4"/>
  <c r="R396" i="4"/>
  <c r="Q396" i="4"/>
  <c r="A396" i="4"/>
  <c r="U395" i="4"/>
  <c r="R395" i="4"/>
  <c r="Q395" i="4"/>
  <c r="A395" i="4"/>
  <c r="U394" i="4"/>
  <c r="R394" i="4"/>
  <c r="Q394" i="4"/>
  <c r="A394" i="4"/>
  <c r="U393" i="4"/>
  <c r="R393" i="4"/>
  <c r="Q393" i="4"/>
  <c r="A393" i="4"/>
  <c r="U392" i="4"/>
  <c r="R392" i="4"/>
  <c r="Q392" i="4"/>
  <c r="A392" i="4"/>
  <c r="U391" i="4"/>
  <c r="R391" i="4"/>
  <c r="Q391" i="4"/>
  <c r="A391" i="4"/>
  <c r="U390" i="4"/>
  <c r="R390" i="4"/>
  <c r="Q390" i="4"/>
  <c r="A390" i="4"/>
  <c r="U389" i="4"/>
  <c r="R389" i="4"/>
  <c r="Q389" i="4"/>
  <c r="A389" i="4"/>
  <c r="U388" i="4"/>
  <c r="R388" i="4"/>
  <c r="Q388" i="4"/>
  <c r="A388" i="4"/>
  <c r="U387" i="4"/>
  <c r="R387" i="4"/>
  <c r="Q387" i="4"/>
  <c r="A387" i="4"/>
  <c r="U386" i="4"/>
  <c r="R386" i="4"/>
  <c r="Q386" i="4"/>
  <c r="A386" i="4"/>
  <c r="U385" i="4"/>
  <c r="R385" i="4"/>
  <c r="Q385" i="4"/>
  <c r="A385" i="4"/>
  <c r="U384" i="4"/>
  <c r="R384" i="4"/>
  <c r="Q384" i="4"/>
  <c r="A384" i="4"/>
  <c r="U383" i="4"/>
  <c r="R383" i="4"/>
  <c r="Q383" i="4"/>
  <c r="A383" i="4"/>
  <c r="U382" i="4"/>
  <c r="R382" i="4"/>
  <c r="Q382" i="4"/>
  <c r="A382" i="4"/>
  <c r="U381" i="4"/>
  <c r="R381" i="4"/>
  <c r="Q381" i="4"/>
  <c r="A381" i="4"/>
  <c r="U380" i="4"/>
  <c r="R380" i="4"/>
  <c r="Q380" i="4"/>
  <c r="A380" i="4"/>
  <c r="U379" i="4"/>
  <c r="R379" i="4"/>
  <c r="Q379" i="4"/>
  <c r="A379" i="4"/>
  <c r="U378" i="4"/>
  <c r="R378" i="4"/>
  <c r="Q378" i="4"/>
  <c r="A378" i="4"/>
  <c r="U377" i="4"/>
  <c r="R377" i="4"/>
  <c r="Q377" i="4"/>
  <c r="A377" i="4"/>
  <c r="U376" i="4"/>
  <c r="R376" i="4"/>
  <c r="Q376" i="4"/>
  <c r="A376" i="4"/>
  <c r="U375" i="4"/>
  <c r="R375" i="4"/>
  <c r="Q375" i="4"/>
  <c r="A375" i="4"/>
  <c r="U374" i="4"/>
  <c r="R374" i="4"/>
  <c r="Q374" i="4"/>
  <c r="A374" i="4"/>
  <c r="U373" i="4"/>
  <c r="R373" i="4"/>
  <c r="Q373" i="4"/>
  <c r="A373" i="4"/>
  <c r="U372" i="4"/>
  <c r="R372" i="4"/>
  <c r="Q372" i="4"/>
  <c r="A372" i="4"/>
  <c r="U371" i="4"/>
  <c r="R371" i="4"/>
  <c r="Q371" i="4"/>
  <c r="A371" i="4"/>
  <c r="U370" i="4"/>
  <c r="R370" i="4"/>
  <c r="Q370" i="4"/>
  <c r="A370" i="4"/>
  <c r="U369" i="4"/>
  <c r="R369" i="4"/>
  <c r="Q369" i="4"/>
  <c r="A369" i="4"/>
  <c r="U368" i="4"/>
  <c r="R368" i="4"/>
  <c r="Q368" i="4"/>
  <c r="A368" i="4"/>
  <c r="U367" i="4"/>
  <c r="R367" i="4"/>
  <c r="Q367" i="4"/>
  <c r="A367" i="4"/>
  <c r="U366" i="4"/>
  <c r="R366" i="4"/>
  <c r="Q366" i="4"/>
  <c r="A366" i="4"/>
  <c r="U365" i="4"/>
  <c r="R365" i="4"/>
  <c r="Q365" i="4"/>
  <c r="A365" i="4"/>
  <c r="U364" i="4"/>
  <c r="R364" i="4"/>
  <c r="Q364" i="4"/>
  <c r="A364" i="4"/>
  <c r="U363" i="4"/>
  <c r="R363" i="4"/>
  <c r="Q363" i="4"/>
  <c r="A363" i="4"/>
  <c r="U362" i="4"/>
  <c r="R362" i="4"/>
  <c r="Q362" i="4"/>
  <c r="A362" i="4"/>
  <c r="U361" i="4"/>
  <c r="R361" i="4"/>
  <c r="Q361" i="4"/>
  <c r="A361" i="4"/>
  <c r="U360" i="4"/>
  <c r="R360" i="4"/>
  <c r="Q360" i="4"/>
  <c r="A360" i="4"/>
  <c r="U359" i="4"/>
  <c r="R359" i="4"/>
  <c r="Q359" i="4"/>
  <c r="A359" i="4"/>
  <c r="U358" i="4"/>
  <c r="R358" i="4"/>
  <c r="Q358" i="4"/>
  <c r="A358" i="4"/>
  <c r="U357" i="4"/>
  <c r="R357" i="4"/>
  <c r="Q357" i="4"/>
  <c r="A357" i="4"/>
  <c r="U356" i="4"/>
  <c r="R356" i="4"/>
  <c r="Q356" i="4"/>
  <c r="A356" i="4"/>
  <c r="U355" i="4"/>
  <c r="R355" i="4"/>
  <c r="Q355" i="4"/>
  <c r="A355" i="4"/>
  <c r="U354" i="4"/>
  <c r="R354" i="4"/>
  <c r="Q354" i="4"/>
  <c r="A354" i="4"/>
  <c r="U353" i="4"/>
  <c r="R353" i="4"/>
  <c r="Q353" i="4"/>
  <c r="A353" i="4"/>
  <c r="U352" i="4"/>
  <c r="R352" i="4"/>
  <c r="Q352" i="4"/>
  <c r="A352" i="4"/>
  <c r="U351" i="4"/>
  <c r="R351" i="4"/>
  <c r="Q351" i="4"/>
  <c r="A351" i="4"/>
  <c r="U350" i="4"/>
  <c r="R350" i="4"/>
  <c r="Q350" i="4"/>
  <c r="A350" i="4"/>
  <c r="U349" i="4"/>
  <c r="R349" i="4"/>
  <c r="Q349" i="4"/>
  <c r="A349" i="4"/>
  <c r="U348" i="4"/>
  <c r="R348" i="4"/>
  <c r="Q348" i="4"/>
  <c r="A348" i="4"/>
  <c r="U347" i="4"/>
  <c r="R347" i="4"/>
  <c r="Q347" i="4"/>
  <c r="A347" i="4"/>
  <c r="U346" i="4"/>
  <c r="R346" i="4"/>
  <c r="Q346" i="4"/>
  <c r="A346" i="4"/>
  <c r="U345" i="4"/>
  <c r="R345" i="4"/>
  <c r="Q345" i="4"/>
  <c r="A345" i="4"/>
  <c r="U344" i="4"/>
  <c r="R344" i="4"/>
  <c r="Q344" i="4"/>
  <c r="A344" i="4"/>
  <c r="U343" i="4"/>
  <c r="R343" i="4"/>
  <c r="Q343" i="4"/>
  <c r="A343" i="4"/>
  <c r="U342" i="4"/>
  <c r="R342" i="4"/>
  <c r="Q342" i="4"/>
  <c r="A342" i="4"/>
  <c r="U341" i="4"/>
  <c r="R341" i="4"/>
  <c r="Q341" i="4"/>
  <c r="A341" i="4"/>
  <c r="U340" i="4"/>
  <c r="R340" i="4"/>
  <c r="Q340" i="4"/>
  <c r="A340" i="4"/>
  <c r="U339" i="4"/>
  <c r="R339" i="4"/>
  <c r="Q339" i="4"/>
  <c r="A339" i="4"/>
  <c r="U338" i="4"/>
  <c r="R338" i="4"/>
  <c r="Q338" i="4"/>
  <c r="A338" i="4"/>
  <c r="U337" i="4"/>
  <c r="R337" i="4"/>
  <c r="Q337" i="4"/>
  <c r="A337" i="4"/>
  <c r="U336" i="4"/>
  <c r="R336" i="4"/>
  <c r="Q336" i="4"/>
  <c r="A336" i="4"/>
  <c r="U335" i="4"/>
  <c r="R335" i="4"/>
  <c r="Q335" i="4"/>
  <c r="A335" i="4"/>
  <c r="U334" i="4"/>
  <c r="R334" i="4"/>
  <c r="Q334" i="4"/>
  <c r="A334" i="4"/>
  <c r="U333" i="4"/>
  <c r="R333" i="4"/>
  <c r="Q333" i="4"/>
  <c r="A333" i="4"/>
  <c r="U332" i="4"/>
  <c r="R332" i="4"/>
  <c r="Q332" i="4"/>
  <c r="A332" i="4"/>
  <c r="U331" i="4"/>
  <c r="R331" i="4"/>
  <c r="Q331" i="4"/>
  <c r="A331" i="4"/>
  <c r="U330" i="4"/>
  <c r="R330" i="4"/>
  <c r="Q330" i="4"/>
  <c r="A330" i="4"/>
  <c r="U329" i="4"/>
  <c r="R329" i="4"/>
  <c r="Q329" i="4"/>
  <c r="A329" i="4"/>
  <c r="U328" i="4"/>
  <c r="R328" i="4"/>
  <c r="Q328" i="4"/>
  <c r="A328" i="4"/>
  <c r="U327" i="4"/>
  <c r="R327" i="4"/>
  <c r="Q327" i="4"/>
  <c r="A327" i="4"/>
  <c r="U326" i="4"/>
  <c r="R326" i="4"/>
  <c r="Q326" i="4"/>
  <c r="A326" i="4"/>
  <c r="U325" i="4"/>
  <c r="R325" i="4"/>
  <c r="Q325" i="4"/>
  <c r="A325" i="4"/>
  <c r="U324" i="4"/>
  <c r="R324" i="4"/>
  <c r="Q324" i="4"/>
  <c r="A324" i="4"/>
  <c r="U323" i="4"/>
  <c r="R323" i="4"/>
  <c r="Q323" i="4"/>
  <c r="A323" i="4"/>
  <c r="U322" i="4"/>
  <c r="R322" i="4"/>
  <c r="Q322" i="4"/>
  <c r="A322" i="4"/>
  <c r="U321" i="4"/>
  <c r="R321" i="4"/>
  <c r="Q321" i="4"/>
  <c r="A321" i="4"/>
  <c r="U320" i="4"/>
  <c r="R320" i="4"/>
  <c r="Q320" i="4"/>
  <c r="A320" i="4"/>
  <c r="U319" i="4"/>
  <c r="R319" i="4"/>
  <c r="Q319" i="4"/>
  <c r="A319" i="4"/>
  <c r="U318" i="4"/>
  <c r="R318" i="4"/>
  <c r="Q318" i="4"/>
  <c r="A318" i="4"/>
  <c r="U317" i="4"/>
  <c r="R317" i="4"/>
  <c r="Q317" i="4"/>
  <c r="A317" i="4"/>
  <c r="U316" i="4"/>
  <c r="R316" i="4"/>
  <c r="Q316" i="4"/>
  <c r="A316" i="4"/>
  <c r="U315" i="4"/>
  <c r="R315" i="4"/>
  <c r="Q315" i="4"/>
  <c r="A315" i="4"/>
  <c r="U314" i="4"/>
  <c r="R314" i="4"/>
  <c r="Q314" i="4"/>
  <c r="A314" i="4"/>
  <c r="U313" i="4"/>
  <c r="R313" i="4"/>
  <c r="Q313" i="4"/>
  <c r="A313" i="4"/>
  <c r="U312" i="4"/>
  <c r="R312" i="4"/>
  <c r="Q312" i="4"/>
  <c r="A312" i="4"/>
  <c r="U311" i="4"/>
  <c r="R311" i="4"/>
  <c r="Q311" i="4"/>
  <c r="A311" i="4"/>
  <c r="U310" i="4"/>
  <c r="R310" i="4"/>
  <c r="Q310" i="4"/>
  <c r="A310" i="4"/>
  <c r="S310" i="4" l="1"/>
  <c r="V310" i="4"/>
  <c r="S311" i="4"/>
  <c r="V311" i="4"/>
  <c r="S313" i="4"/>
  <c r="V313" i="4"/>
  <c r="S315" i="4"/>
  <c r="V315" i="4"/>
  <c r="S317" i="4"/>
  <c r="V317" i="4"/>
  <c r="S318" i="4"/>
  <c r="V318" i="4"/>
  <c r="S320" i="4"/>
  <c r="V320" i="4"/>
  <c r="S322" i="4"/>
  <c r="V322" i="4"/>
  <c r="S325" i="4"/>
  <c r="V325" i="4"/>
  <c r="S326" i="4"/>
  <c r="V326" i="4"/>
  <c r="S328" i="4"/>
  <c r="V328" i="4"/>
  <c r="S330" i="4"/>
  <c r="V330" i="4"/>
  <c r="S332" i="4"/>
  <c r="V332" i="4"/>
  <c r="S334" i="4"/>
  <c r="V334" i="4"/>
  <c r="S335" i="4"/>
  <c r="V335" i="4"/>
  <c r="S337" i="4"/>
  <c r="V337" i="4"/>
  <c r="S339" i="4"/>
  <c r="V339" i="4"/>
  <c r="S342" i="4"/>
  <c r="V342" i="4"/>
  <c r="S343" i="4"/>
  <c r="V343" i="4"/>
  <c r="S346" i="4"/>
  <c r="V346" i="4"/>
  <c r="S348" i="4"/>
  <c r="V348" i="4"/>
  <c r="S350" i="4"/>
  <c r="V350" i="4"/>
  <c r="S352" i="4"/>
  <c r="V352" i="4"/>
  <c r="S354" i="4"/>
  <c r="V354" i="4"/>
  <c r="S356" i="4"/>
  <c r="V356" i="4"/>
  <c r="S358" i="4"/>
  <c r="V358" i="4"/>
  <c r="S360" i="4"/>
  <c r="V360" i="4"/>
  <c r="S363" i="4"/>
  <c r="V363" i="4"/>
  <c r="S365" i="4"/>
  <c r="V365" i="4"/>
  <c r="S367" i="4"/>
  <c r="V367" i="4"/>
  <c r="S369" i="4"/>
  <c r="V369" i="4"/>
  <c r="S370" i="4"/>
  <c r="V370" i="4"/>
  <c r="S372" i="4"/>
  <c r="V372" i="4"/>
  <c r="S375" i="4"/>
  <c r="V375" i="4"/>
  <c r="S377" i="4"/>
  <c r="V377" i="4"/>
  <c r="S379" i="4"/>
  <c r="V379" i="4"/>
  <c r="S380" i="4"/>
  <c r="V380" i="4"/>
  <c r="S382" i="4"/>
  <c r="V382" i="4"/>
  <c r="S384" i="4"/>
  <c r="V384" i="4"/>
  <c r="S386" i="4"/>
  <c r="V386" i="4"/>
  <c r="S388" i="4"/>
  <c r="V388" i="4"/>
  <c r="S390" i="4"/>
  <c r="V390" i="4"/>
  <c r="S392" i="4"/>
  <c r="V392" i="4"/>
  <c r="S394" i="4"/>
  <c r="V394" i="4"/>
  <c r="S396" i="4"/>
  <c r="V396" i="4"/>
  <c r="S397" i="4"/>
  <c r="V397" i="4"/>
  <c r="S399" i="4"/>
  <c r="V399" i="4"/>
  <c r="S401" i="4"/>
  <c r="V401" i="4"/>
  <c r="S404" i="4"/>
  <c r="V404" i="4"/>
  <c r="S406" i="4"/>
  <c r="V406" i="4"/>
  <c r="S408" i="4"/>
  <c r="V408" i="4"/>
  <c r="S409" i="4"/>
  <c r="V409" i="4"/>
  <c r="S411" i="4"/>
  <c r="V411" i="4"/>
  <c r="S413" i="4"/>
  <c r="V413" i="4"/>
  <c r="S414" i="4"/>
  <c r="V414" i="4"/>
  <c r="S416" i="4"/>
  <c r="V416" i="4"/>
  <c r="S418" i="4"/>
  <c r="V418" i="4"/>
  <c r="S419" i="4"/>
  <c r="V419" i="4"/>
  <c r="S421" i="4"/>
  <c r="V421" i="4"/>
  <c r="S422" i="4"/>
  <c r="V422" i="4"/>
  <c r="S424" i="4"/>
  <c r="V424" i="4"/>
  <c r="S426" i="4"/>
  <c r="V426" i="4"/>
  <c r="S429" i="4"/>
  <c r="V429" i="4"/>
  <c r="S431" i="4"/>
  <c r="V431" i="4"/>
  <c r="S432" i="4"/>
  <c r="V432" i="4"/>
  <c r="S434" i="4"/>
  <c r="V434" i="4"/>
  <c r="S435" i="4"/>
  <c r="V435" i="4"/>
  <c r="S437" i="4"/>
  <c r="V437" i="4"/>
  <c r="S438" i="4"/>
  <c r="V438" i="4"/>
  <c r="S440" i="4"/>
  <c r="V440" i="4"/>
  <c r="S442" i="4"/>
  <c r="V442" i="4"/>
  <c r="S444" i="4"/>
  <c r="V444" i="4"/>
  <c r="S446" i="4"/>
  <c r="V446" i="4"/>
  <c r="S448" i="4"/>
  <c r="V448" i="4"/>
  <c r="S449" i="4"/>
  <c r="V449" i="4"/>
  <c r="S451" i="4"/>
  <c r="V451" i="4"/>
  <c r="S452" i="4"/>
  <c r="V452" i="4"/>
  <c r="S453" i="4"/>
  <c r="V453" i="4"/>
  <c r="S454" i="4"/>
  <c r="V454" i="4"/>
  <c r="S455" i="4"/>
  <c r="V455" i="4"/>
  <c r="S456" i="4"/>
  <c r="V456" i="4"/>
  <c r="S457" i="4"/>
  <c r="V457" i="4"/>
  <c r="S458" i="4"/>
  <c r="V458" i="4"/>
  <c r="S459" i="4"/>
  <c r="V459" i="4"/>
  <c r="S460" i="4"/>
  <c r="V460" i="4"/>
  <c r="S461" i="4"/>
  <c r="V461" i="4"/>
  <c r="S462" i="4"/>
  <c r="V462" i="4"/>
  <c r="S463" i="4"/>
  <c r="V463" i="4"/>
  <c r="S464" i="4"/>
  <c r="V464" i="4"/>
  <c r="S465" i="4"/>
  <c r="V465" i="4"/>
  <c r="S466" i="4"/>
  <c r="V466" i="4"/>
  <c r="S467" i="4"/>
  <c r="V467" i="4"/>
  <c r="S468" i="4"/>
  <c r="V468" i="4"/>
  <c r="S469" i="4"/>
  <c r="V469" i="4"/>
  <c r="S471" i="4"/>
  <c r="V471" i="4"/>
  <c r="S472" i="4"/>
  <c r="V472" i="4"/>
  <c r="S473" i="4"/>
  <c r="V473" i="4"/>
  <c r="S474" i="4"/>
  <c r="V474" i="4"/>
  <c r="S475" i="4"/>
  <c r="V475" i="4"/>
  <c r="S476" i="4"/>
  <c r="V476" i="4"/>
  <c r="S477" i="4"/>
  <c r="V477" i="4"/>
  <c r="S478" i="4"/>
  <c r="V478" i="4"/>
  <c r="S479" i="4"/>
  <c r="V479" i="4"/>
  <c r="S480" i="4"/>
  <c r="V480" i="4"/>
  <c r="S481" i="4"/>
  <c r="V481" i="4"/>
  <c r="S482" i="4"/>
  <c r="V482" i="4"/>
  <c r="S483" i="4"/>
  <c r="V483" i="4"/>
  <c r="S484" i="4"/>
  <c r="V484" i="4"/>
  <c r="S485" i="4"/>
  <c r="V485" i="4"/>
  <c r="S486" i="4"/>
  <c r="V486" i="4"/>
  <c r="S487" i="4"/>
  <c r="V487" i="4"/>
  <c r="S488" i="4"/>
  <c r="V488" i="4"/>
  <c r="S489" i="4"/>
  <c r="V489" i="4"/>
  <c r="S490" i="4"/>
  <c r="V490" i="4"/>
  <c r="S491" i="4"/>
  <c r="V491" i="4"/>
  <c r="S492" i="4"/>
  <c r="V492" i="4"/>
  <c r="S493" i="4"/>
  <c r="V493" i="4"/>
  <c r="S494" i="4"/>
  <c r="V494" i="4"/>
  <c r="S495" i="4"/>
  <c r="V495" i="4"/>
  <c r="S496" i="4"/>
  <c r="V496" i="4"/>
  <c r="S497" i="4"/>
  <c r="V497" i="4"/>
  <c r="S498" i="4"/>
  <c r="V498" i="4"/>
  <c r="S499" i="4"/>
  <c r="V499" i="4"/>
  <c r="S500" i="4"/>
  <c r="V500" i="4"/>
  <c r="S501" i="4"/>
  <c r="V501" i="4"/>
  <c r="S502" i="4"/>
  <c r="V502" i="4"/>
  <c r="S503" i="4"/>
  <c r="V503" i="4"/>
  <c r="S504" i="4"/>
  <c r="V504" i="4"/>
  <c r="S505" i="4"/>
  <c r="V505" i="4"/>
  <c r="S506" i="4"/>
  <c r="V506" i="4"/>
  <c r="S507" i="4"/>
  <c r="V507" i="4"/>
  <c r="S508" i="4"/>
  <c r="V508" i="4"/>
  <c r="S312" i="4"/>
  <c r="V312" i="4"/>
  <c r="S314" i="4"/>
  <c r="V314" i="4"/>
  <c r="S316" i="4"/>
  <c r="V316" i="4"/>
  <c r="S319" i="4"/>
  <c r="V319" i="4"/>
  <c r="S321" i="4"/>
  <c r="V321" i="4"/>
  <c r="S323" i="4"/>
  <c r="V323" i="4"/>
  <c r="S324" i="4"/>
  <c r="V324" i="4"/>
  <c r="S327" i="4"/>
  <c r="V327" i="4"/>
  <c r="S329" i="4"/>
  <c r="V329" i="4"/>
  <c r="S331" i="4"/>
  <c r="V331" i="4"/>
  <c r="S333" i="4"/>
  <c r="V333" i="4"/>
  <c r="S336" i="4"/>
  <c r="V336" i="4"/>
  <c r="S338" i="4"/>
  <c r="V338" i="4"/>
  <c r="S340" i="4"/>
  <c r="V340" i="4"/>
  <c r="S341" i="4"/>
  <c r="V341" i="4"/>
  <c r="S344" i="4"/>
  <c r="V344" i="4"/>
  <c r="S345" i="4"/>
  <c r="V345" i="4"/>
  <c r="S347" i="4"/>
  <c r="V347" i="4"/>
  <c r="S349" i="4"/>
  <c r="V349" i="4"/>
  <c r="S351" i="4"/>
  <c r="V351" i="4"/>
  <c r="S353" i="4"/>
  <c r="V353" i="4"/>
  <c r="S355" i="4"/>
  <c r="V355" i="4"/>
  <c r="S357" i="4"/>
  <c r="V357" i="4"/>
  <c r="S359" i="4"/>
  <c r="V359" i="4"/>
  <c r="S361" i="4"/>
  <c r="V361" i="4"/>
  <c r="S362" i="4"/>
  <c r="V362" i="4"/>
  <c r="S364" i="4"/>
  <c r="V364" i="4"/>
  <c r="S366" i="4"/>
  <c r="V366" i="4"/>
  <c r="S368" i="4"/>
  <c r="V368" i="4"/>
  <c r="S371" i="4"/>
  <c r="V371" i="4"/>
  <c r="S373" i="4"/>
  <c r="V373" i="4"/>
  <c r="S374" i="4"/>
  <c r="V374" i="4"/>
  <c r="S376" i="4"/>
  <c r="V376" i="4"/>
  <c r="S378" i="4"/>
  <c r="V378" i="4"/>
  <c r="S381" i="4"/>
  <c r="V381" i="4"/>
  <c r="S383" i="4"/>
  <c r="V383" i="4"/>
  <c r="S385" i="4"/>
  <c r="V385" i="4"/>
  <c r="S387" i="4"/>
  <c r="V387" i="4"/>
  <c r="S389" i="4"/>
  <c r="V389" i="4"/>
  <c r="S391" i="4"/>
  <c r="V391" i="4"/>
  <c r="S393" i="4"/>
  <c r="V393" i="4"/>
  <c r="S395" i="4"/>
  <c r="V395" i="4"/>
  <c r="S398" i="4"/>
  <c r="V398" i="4"/>
  <c r="S400" i="4"/>
  <c r="V400" i="4"/>
  <c r="S402" i="4"/>
  <c r="V402" i="4"/>
  <c r="S403" i="4"/>
  <c r="V403" i="4"/>
  <c r="S405" i="4"/>
  <c r="V405" i="4"/>
  <c r="S407" i="4"/>
  <c r="V407" i="4"/>
  <c r="S410" i="4"/>
  <c r="V410" i="4"/>
  <c r="S412" i="4"/>
  <c r="V412" i="4"/>
  <c r="S415" i="4"/>
  <c r="V415" i="4"/>
  <c r="S417" i="4"/>
  <c r="V417" i="4"/>
  <c r="S420" i="4"/>
  <c r="V420" i="4"/>
  <c r="S423" i="4"/>
  <c r="V423" i="4"/>
  <c r="S425" i="4"/>
  <c r="V425" i="4"/>
  <c r="S427" i="4"/>
  <c r="V427" i="4"/>
  <c r="S428" i="4"/>
  <c r="V428" i="4"/>
  <c r="S430" i="4"/>
  <c r="V430" i="4"/>
  <c r="S433" i="4"/>
  <c r="V433" i="4"/>
  <c r="S436" i="4"/>
  <c r="V436" i="4"/>
  <c r="S439" i="4"/>
  <c r="V439" i="4"/>
  <c r="S441" i="4"/>
  <c r="V441" i="4"/>
  <c r="S443" i="4"/>
  <c r="V443" i="4"/>
  <c r="S445" i="4"/>
  <c r="V445" i="4"/>
  <c r="S447" i="4"/>
  <c r="V447" i="4"/>
  <c r="S450" i="4"/>
  <c r="V450" i="4"/>
  <c r="S470" i="4"/>
  <c r="V470" i="4"/>
  <c r="BL138" i="3"/>
  <c r="BL137" i="3"/>
  <c r="BL139" i="3" l="1"/>
  <c r="BL132" i="3"/>
  <c r="A62" i="6" l="1"/>
  <c r="B120" i="3" l="1"/>
  <c r="B119" i="3"/>
  <c r="I21" i="18" l="1"/>
  <c r="I16" i="18"/>
  <c r="E31" i="18" s="1"/>
  <c r="B8" i="18"/>
  <c r="B7" i="18"/>
  <c r="B6" i="18"/>
  <c r="B40" i="18"/>
  <c r="D26" i="18"/>
  <c r="E28" i="18" l="1"/>
  <c r="E30" i="18"/>
  <c r="E27" i="18"/>
  <c r="E29" i="18"/>
  <c r="F26" i="18"/>
  <c r="A17" i="16" l="1"/>
  <c r="D22" i="5" l="1"/>
  <c r="E22" i="5"/>
  <c r="F22" i="5"/>
  <c r="G22" i="5"/>
  <c r="H22" i="5"/>
  <c r="I22" i="5"/>
  <c r="J22" i="5"/>
  <c r="K22" i="5"/>
  <c r="L22" i="5"/>
  <c r="C22" i="5"/>
  <c r="C58" i="2" l="1"/>
  <c r="D58" i="2"/>
  <c r="E58" i="2"/>
  <c r="F58" i="2"/>
  <c r="G58" i="2"/>
  <c r="H58" i="2" l="1"/>
  <c r="K11" i="5" l="1"/>
  <c r="K21" i="5" s="1"/>
  <c r="L11" i="5"/>
  <c r="L21" i="5" s="1"/>
  <c r="M11" i="5"/>
  <c r="M19" i="5" s="1"/>
  <c r="N11" i="5"/>
  <c r="O11" i="5"/>
  <c r="P11" i="5"/>
  <c r="P13" i="5" s="1"/>
  <c r="Q11" i="5"/>
  <c r="Q13" i="5" s="1"/>
  <c r="R11" i="5"/>
  <c r="S11" i="5"/>
  <c r="T11" i="5"/>
  <c r="T19" i="5" s="1"/>
  <c r="U11" i="5"/>
  <c r="U19" i="5" s="1"/>
  <c r="V11" i="5"/>
  <c r="K13" i="5"/>
  <c r="L13" i="5"/>
  <c r="M13" i="5"/>
  <c r="N13" i="5"/>
  <c r="S13" i="5"/>
  <c r="T13" i="5"/>
  <c r="U13" i="5"/>
  <c r="L15" i="5"/>
  <c r="M15" i="5"/>
  <c r="N15" i="5"/>
  <c r="O15" i="5"/>
  <c r="P15" i="5"/>
  <c r="Q15" i="5"/>
  <c r="R15" i="5"/>
  <c r="S15" i="5"/>
  <c r="T15" i="5"/>
  <c r="U15" i="5"/>
  <c r="V15" i="5"/>
  <c r="M16" i="5"/>
  <c r="T16" i="5"/>
  <c r="U16" i="5"/>
  <c r="L17" i="5"/>
  <c r="M17" i="5"/>
  <c r="N17" i="5"/>
  <c r="O17" i="5"/>
  <c r="P17" i="5"/>
  <c r="Q17" i="5"/>
  <c r="R17" i="5"/>
  <c r="S17" i="5"/>
  <c r="T17" i="5"/>
  <c r="U17" i="5"/>
  <c r="V17" i="5"/>
  <c r="L20" i="5"/>
  <c r="M20" i="5"/>
  <c r="N20" i="5"/>
  <c r="O20" i="5"/>
  <c r="P20" i="5"/>
  <c r="Q20" i="5"/>
  <c r="R20" i="5"/>
  <c r="S20" i="5"/>
  <c r="T20" i="5"/>
  <c r="U20" i="5"/>
  <c r="V20" i="5"/>
  <c r="A3" i="17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122" i="17"/>
  <c r="A123" i="17"/>
  <c r="A124" i="17"/>
  <c r="A125" i="17"/>
  <c r="A126" i="17"/>
  <c r="A127" i="17"/>
  <c r="A128" i="17"/>
  <c r="A129" i="17"/>
  <c r="A130" i="17"/>
  <c r="A131" i="17"/>
  <c r="A132" i="17"/>
  <c r="A133" i="17"/>
  <c r="A134" i="17"/>
  <c r="A135" i="17"/>
  <c r="A136" i="17"/>
  <c r="A137" i="17"/>
  <c r="A138" i="17"/>
  <c r="A139" i="17"/>
  <c r="A140" i="17"/>
  <c r="A141" i="17"/>
  <c r="A142" i="17"/>
  <c r="A143" i="17"/>
  <c r="A144" i="17"/>
  <c r="A145" i="17"/>
  <c r="A146" i="17"/>
  <c r="A147" i="17"/>
  <c r="A148" i="17"/>
  <c r="A149" i="17"/>
  <c r="A150" i="17"/>
  <c r="A151" i="17"/>
  <c r="A152" i="17"/>
  <c r="A153" i="17"/>
  <c r="A154" i="17"/>
  <c r="A155" i="17"/>
  <c r="A156" i="17"/>
  <c r="A157" i="17"/>
  <c r="A158" i="17"/>
  <c r="A159" i="17"/>
  <c r="A160" i="17"/>
  <c r="A161" i="17"/>
  <c r="A162" i="17"/>
  <c r="A163" i="17"/>
  <c r="A164" i="17"/>
  <c r="A165" i="17"/>
  <c r="A166" i="17"/>
  <c r="A167" i="17"/>
  <c r="A168" i="17"/>
  <c r="A169" i="17"/>
  <c r="A170" i="17"/>
  <c r="A171" i="17"/>
  <c r="A172" i="17"/>
  <c r="A173" i="17"/>
  <c r="A174" i="17"/>
  <c r="A175" i="17"/>
  <c r="A176" i="17"/>
  <c r="A177" i="17"/>
  <c r="A178" i="17"/>
  <c r="A179" i="17"/>
  <c r="A180" i="17"/>
  <c r="A181" i="17"/>
  <c r="A182" i="17"/>
  <c r="A183" i="17"/>
  <c r="A184" i="17"/>
  <c r="A185" i="17"/>
  <c r="A186" i="17"/>
  <c r="A187" i="17"/>
  <c r="A188" i="17"/>
  <c r="A189" i="17"/>
  <c r="A190" i="17"/>
  <c r="A191" i="17"/>
  <c r="A192" i="17"/>
  <c r="A193" i="17"/>
  <c r="A194" i="17"/>
  <c r="A195" i="17"/>
  <c r="A196" i="17"/>
  <c r="A197" i="17"/>
  <c r="A198" i="17"/>
  <c r="A199" i="17"/>
  <c r="A200" i="17"/>
  <c r="A201" i="17"/>
  <c r="A202" i="17"/>
  <c r="A203" i="17"/>
  <c r="A204" i="17"/>
  <c r="A205" i="17"/>
  <c r="A206" i="17"/>
  <c r="A207" i="17"/>
  <c r="A208" i="17"/>
  <c r="A209" i="17"/>
  <c r="A210" i="17"/>
  <c r="A211" i="17"/>
  <c r="A212" i="17"/>
  <c r="A213" i="17"/>
  <c r="A214" i="17"/>
  <c r="A215" i="17"/>
  <c r="A216" i="17"/>
  <c r="A217" i="17"/>
  <c r="A218" i="17"/>
  <c r="A219" i="17"/>
  <c r="A220" i="17"/>
  <c r="A221" i="17"/>
  <c r="A222" i="17"/>
  <c r="A223" i="17"/>
  <c r="A224" i="17"/>
  <c r="A225" i="17"/>
  <c r="A226" i="17"/>
  <c r="A227" i="17"/>
  <c r="A228" i="17"/>
  <c r="A229" i="17"/>
  <c r="A230" i="17"/>
  <c r="A231" i="17"/>
  <c r="A232" i="17"/>
  <c r="A233" i="17"/>
  <c r="A234" i="17"/>
  <c r="A235" i="17"/>
  <c r="A236" i="17"/>
  <c r="A237" i="17"/>
  <c r="A238" i="17"/>
  <c r="A239" i="17"/>
  <c r="A240" i="17"/>
  <c r="A241" i="17"/>
  <c r="A242" i="17"/>
  <c r="A243" i="17"/>
  <c r="A244" i="17"/>
  <c r="A245" i="17"/>
  <c r="A246" i="17"/>
  <c r="A247" i="17"/>
  <c r="A248" i="17"/>
  <c r="A249" i="17"/>
  <c r="A250" i="17"/>
  <c r="A251" i="17"/>
  <c r="A252" i="17"/>
  <c r="A253" i="17"/>
  <c r="A254" i="17"/>
  <c r="A255" i="17"/>
  <c r="A256" i="17"/>
  <c r="A257" i="17"/>
  <c r="A258" i="17"/>
  <c r="A259" i="17"/>
  <c r="A260" i="17"/>
  <c r="A261" i="17"/>
  <c r="A262" i="17"/>
  <c r="A263" i="17"/>
  <c r="A264" i="17"/>
  <c r="A265" i="17"/>
  <c r="A266" i="17"/>
  <c r="A267" i="17"/>
  <c r="A268" i="17"/>
  <c r="A269" i="17"/>
  <c r="A270" i="17"/>
  <c r="A271" i="17"/>
  <c r="A272" i="17"/>
  <c r="A273" i="17"/>
  <c r="A274" i="17"/>
  <c r="A275" i="17"/>
  <c r="A276" i="17"/>
  <c r="A277" i="17"/>
  <c r="A278" i="17"/>
  <c r="A279" i="17"/>
  <c r="A280" i="17"/>
  <c r="A281" i="17"/>
  <c r="A282" i="17"/>
  <c r="A283" i="17"/>
  <c r="A284" i="17"/>
  <c r="A285" i="17"/>
  <c r="A286" i="17"/>
  <c r="A287" i="17"/>
  <c r="A288" i="17"/>
  <c r="A289" i="17"/>
  <c r="A290" i="17"/>
  <c r="A291" i="17"/>
  <c r="A292" i="17"/>
  <c r="A293" i="17"/>
  <c r="A294" i="17"/>
  <c r="A295" i="17"/>
  <c r="A296" i="17"/>
  <c r="A297" i="17"/>
  <c r="A298" i="17"/>
  <c r="A299" i="17"/>
  <c r="A300" i="17"/>
  <c r="A301" i="17"/>
  <c r="B3" i="17"/>
  <c r="C3" i="17"/>
  <c r="D3" i="17"/>
  <c r="E3" i="17"/>
  <c r="J3" i="17" s="1"/>
  <c r="F3" i="17"/>
  <c r="G3" i="17"/>
  <c r="H3" i="17"/>
  <c r="B4" i="17"/>
  <c r="C4" i="17"/>
  <c r="D4" i="17"/>
  <c r="E4" i="17"/>
  <c r="J4" i="17" s="1"/>
  <c r="F4" i="17"/>
  <c r="G4" i="17"/>
  <c r="H4" i="17"/>
  <c r="B5" i="17"/>
  <c r="C5" i="17"/>
  <c r="D5" i="17"/>
  <c r="E5" i="17"/>
  <c r="J5" i="17" s="1"/>
  <c r="F5" i="17"/>
  <c r="G5" i="17"/>
  <c r="H5" i="17"/>
  <c r="B6" i="17"/>
  <c r="C6" i="17"/>
  <c r="D6" i="17"/>
  <c r="E6" i="17"/>
  <c r="J6" i="17" s="1"/>
  <c r="F6" i="17"/>
  <c r="G6" i="17"/>
  <c r="H6" i="17"/>
  <c r="B7" i="17"/>
  <c r="C7" i="17"/>
  <c r="D7" i="17"/>
  <c r="E7" i="17"/>
  <c r="J7" i="17" s="1"/>
  <c r="F7" i="17"/>
  <c r="G7" i="17"/>
  <c r="H7" i="17"/>
  <c r="B8" i="17"/>
  <c r="C8" i="17"/>
  <c r="D8" i="17"/>
  <c r="E8" i="17"/>
  <c r="J8" i="17" s="1"/>
  <c r="F8" i="17"/>
  <c r="G8" i="17"/>
  <c r="H8" i="17"/>
  <c r="B9" i="17"/>
  <c r="C9" i="17"/>
  <c r="D9" i="17"/>
  <c r="E9" i="17"/>
  <c r="J9" i="17" s="1"/>
  <c r="F9" i="17"/>
  <c r="G9" i="17"/>
  <c r="H9" i="17"/>
  <c r="B10" i="17"/>
  <c r="C10" i="17"/>
  <c r="D10" i="17"/>
  <c r="E10" i="17"/>
  <c r="J10" i="17" s="1"/>
  <c r="F10" i="17"/>
  <c r="G10" i="17"/>
  <c r="H10" i="17"/>
  <c r="B11" i="17"/>
  <c r="C11" i="17"/>
  <c r="D11" i="17"/>
  <c r="E11" i="17"/>
  <c r="J11" i="17" s="1"/>
  <c r="F11" i="17"/>
  <c r="G11" i="17"/>
  <c r="H11" i="17"/>
  <c r="B12" i="17"/>
  <c r="C12" i="17"/>
  <c r="D12" i="17"/>
  <c r="E12" i="17"/>
  <c r="J12" i="17" s="1"/>
  <c r="F12" i="17"/>
  <c r="G12" i="17"/>
  <c r="H12" i="17"/>
  <c r="B13" i="17"/>
  <c r="C13" i="17"/>
  <c r="D13" i="17"/>
  <c r="E13" i="17"/>
  <c r="J13" i="17" s="1"/>
  <c r="F13" i="17"/>
  <c r="G13" i="17"/>
  <c r="H13" i="17"/>
  <c r="B14" i="17"/>
  <c r="C14" i="17"/>
  <c r="D14" i="17"/>
  <c r="E14" i="17"/>
  <c r="J14" i="17" s="1"/>
  <c r="F14" i="17"/>
  <c r="G14" i="17"/>
  <c r="H14" i="17"/>
  <c r="B15" i="17"/>
  <c r="C15" i="17"/>
  <c r="D15" i="17"/>
  <c r="E15" i="17"/>
  <c r="J15" i="17" s="1"/>
  <c r="F15" i="17"/>
  <c r="G15" i="17"/>
  <c r="H15" i="17"/>
  <c r="B16" i="17"/>
  <c r="C16" i="17"/>
  <c r="D16" i="17"/>
  <c r="E16" i="17"/>
  <c r="J16" i="17" s="1"/>
  <c r="F16" i="17"/>
  <c r="G16" i="17"/>
  <c r="H16" i="17"/>
  <c r="B17" i="17"/>
  <c r="C17" i="17"/>
  <c r="D17" i="17"/>
  <c r="E17" i="17"/>
  <c r="J17" i="17" s="1"/>
  <c r="F17" i="17"/>
  <c r="G17" i="17"/>
  <c r="H17" i="17"/>
  <c r="B18" i="17"/>
  <c r="C18" i="17"/>
  <c r="D18" i="17"/>
  <c r="E18" i="17"/>
  <c r="J18" i="17" s="1"/>
  <c r="F18" i="17"/>
  <c r="G18" i="17"/>
  <c r="H18" i="17"/>
  <c r="B19" i="17"/>
  <c r="C19" i="17"/>
  <c r="D19" i="17"/>
  <c r="E19" i="17"/>
  <c r="J19" i="17" s="1"/>
  <c r="F19" i="17"/>
  <c r="G19" i="17"/>
  <c r="H19" i="17"/>
  <c r="B20" i="17"/>
  <c r="C20" i="17"/>
  <c r="D20" i="17"/>
  <c r="E20" i="17"/>
  <c r="J20" i="17" s="1"/>
  <c r="F20" i="17"/>
  <c r="G20" i="17"/>
  <c r="H20" i="17"/>
  <c r="B21" i="17"/>
  <c r="C21" i="17"/>
  <c r="D21" i="17"/>
  <c r="E21" i="17"/>
  <c r="J21" i="17" s="1"/>
  <c r="F21" i="17"/>
  <c r="G21" i="17"/>
  <c r="H21" i="17"/>
  <c r="B22" i="17"/>
  <c r="C22" i="17"/>
  <c r="D22" i="17"/>
  <c r="E22" i="17"/>
  <c r="J22" i="17" s="1"/>
  <c r="F22" i="17"/>
  <c r="G22" i="17"/>
  <c r="H22" i="17"/>
  <c r="B23" i="17"/>
  <c r="C23" i="17"/>
  <c r="D23" i="17"/>
  <c r="E23" i="17"/>
  <c r="J23" i="17" s="1"/>
  <c r="F23" i="17"/>
  <c r="G23" i="17"/>
  <c r="H23" i="17"/>
  <c r="B24" i="17"/>
  <c r="C24" i="17"/>
  <c r="D24" i="17"/>
  <c r="E24" i="17"/>
  <c r="J24" i="17" s="1"/>
  <c r="F24" i="17"/>
  <c r="G24" i="17"/>
  <c r="H24" i="17"/>
  <c r="B25" i="17"/>
  <c r="C25" i="17"/>
  <c r="D25" i="17"/>
  <c r="E25" i="17"/>
  <c r="J25" i="17" s="1"/>
  <c r="F25" i="17"/>
  <c r="G25" i="17"/>
  <c r="H25" i="17"/>
  <c r="B26" i="17"/>
  <c r="C26" i="17"/>
  <c r="D26" i="17"/>
  <c r="E26" i="17"/>
  <c r="J26" i="17" s="1"/>
  <c r="F26" i="17"/>
  <c r="G26" i="17"/>
  <c r="H26" i="17"/>
  <c r="B27" i="17"/>
  <c r="C27" i="17"/>
  <c r="D27" i="17"/>
  <c r="E27" i="17"/>
  <c r="J27" i="17" s="1"/>
  <c r="F27" i="17"/>
  <c r="G27" i="17"/>
  <c r="H27" i="17"/>
  <c r="B28" i="17"/>
  <c r="C28" i="17"/>
  <c r="D28" i="17"/>
  <c r="E28" i="17"/>
  <c r="J28" i="17" s="1"/>
  <c r="F28" i="17"/>
  <c r="G28" i="17"/>
  <c r="H28" i="17"/>
  <c r="B29" i="17"/>
  <c r="C29" i="17"/>
  <c r="D29" i="17"/>
  <c r="E29" i="17"/>
  <c r="J29" i="17" s="1"/>
  <c r="F29" i="17"/>
  <c r="G29" i="17"/>
  <c r="H29" i="17"/>
  <c r="B30" i="17"/>
  <c r="C30" i="17"/>
  <c r="D30" i="17"/>
  <c r="E30" i="17"/>
  <c r="J30" i="17" s="1"/>
  <c r="F30" i="17"/>
  <c r="G30" i="17"/>
  <c r="H30" i="17"/>
  <c r="B31" i="17"/>
  <c r="C31" i="17"/>
  <c r="D31" i="17"/>
  <c r="E31" i="17"/>
  <c r="J31" i="17" s="1"/>
  <c r="F31" i="17"/>
  <c r="G31" i="17"/>
  <c r="H31" i="17"/>
  <c r="B32" i="17"/>
  <c r="C32" i="17"/>
  <c r="D32" i="17"/>
  <c r="E32" i="17"/>
  <c r="J32" i="17" s="1"/>
  <c r="F32" i="17"/>
  <c r="G32" i="17"/>
  <c r="H32" i="17"/>
  <c r="B33" i="17"/>
  <c r="C33" i="17"/>
  <c r="D33" i="17"/>
  <c r="E33" i="17"/>
  <c r="J33" i="17" s="1"/>
  <c r="F33" i="17"/>
  <c r="G33" i="17"/>
  <c r="H33" i="17"/>
  <c r="B34" i="17"/>
  <c r="C34" i="17"/>
  <c r="D34" i="17"/>
  <c r="E34" i="17"/>
  <c r="J34" i="17" s="1"/>
  <c r="F34" i="17"/>
  <c r="G34" i="17"/>
  <c r="H34" i="17"/>
  <c r="B35" i="17"/>
  <c r="C35" i="17"/>
  <c r="D35" i="17"/>
  <c r="E35" i="17"/>
  <c r="J35" i="17" s="1"/>
  <c r="F35" i="17"/>
  <c r="G35" i="17"/>
  <c r="H35" i="17"/>
  <c r="B36" i="17"/>
  <c r="C36" i="17"/>
  <c r="D36" i="17"/>
  <c r="E36" i="17"/>
  <c r="J36" i="17" s="1"/>
  <c r="F36" i="17"/>
  <c r="G36" i="17"/>
  <c r="H36" i="17"/>
  <c r="B37" i="17"/>
  <c r="C37" i="17"/>
  <c r="D37" i="17"/>
  <c r="E37" i="17"/>
  <c r="J37" i="17" s="1"/>
  <c r="F37" i="17"/>
  <c r="G37" i="17"/>
  <c r="H37" i="17"/>
  <c r="B38" i="17"/>
  <c r="C38" i="17"/>
  <c r="D38" i="17"/>
  <c r="E38" i="17"/>
  <c r="J38" i="17" s="1"/>
  <c r="F38" i="17"/>
  <c r="G38" i="17"/>
  <c r="H38" i="17"/>
  <c r="B39" i="17"/>
  <c r="C39" i="17"/>
  <c r="D39" i="17"/>
  <c r="E39" i="17"/>
  <c r="J39" i="17" s="1"/>
  <c r="F39" i="17"/>
  <c r="G39" i="17"/>
  <c r="H39" i="17"/>
  <c r="B40" i="17"/>
  <c r="C40" i="17"/>
  <c r="D40" i="17"/>
  <c r="E40" i="17"/>
  <c r="J40" i="17" s="1"/>
  <c r="F40" i="17"/>
  <c r="G40" i="17"/>
  <c r="H40" i="17"/>
  <c r="B41" i="17"/>
  <c r="C41" i="17"/>
  <c r="D41" i="17"/>
  <c r="E41" i="17"/>
  <c r="J41" i="17" s="1"/>
  <c r="F41" i="17"/>
  <c r="G41" i="17"/>
  <c r="H41" i="17"/>
  <c r="B42" i="17"/>
  <c r="C42" i="17"/>
  <c r="D42" i="17"/>
  <c r="E42" i="17"/>
  <c r="J42" i="17" s="1"/>
  <c r="F42" i="17"/>
  <c r="G42" i="17"/>
  <c r="H42" i="17"/>
  <c r="B43" i="17"/>
  <c r="C43" i="17"/>
  <c r="D43" i="17"/>
  <c r="E43" i="17"/>
  <c r="J43" i="17" s="1"/>
  <c r="F43" i="17"/>
  <c r="G43" i="17"/>
  <c r="H43" i="17"/>
  <c r="B44" i="17"/>
  <c r="C44" i="17"/>
  <c r="D44" i="17"/>
  <c r="E44" i="17"/>
  <c r="J44" i="17" s="1"/>
  <c r="F44" i="17"/>
  <c r="G44" i="17"/>
  <c r="H44" i="17"/>
  <c r="B45" i="17"/>
  <c r="C45" i="17"/>
  <c r="D45" i="17"/>
  <c r="E45" i="17"/>
  <c r="J45" i="17" s="1"/>
  <c r="F45" i="17"/>
  <c r="G45" i="17"/>
  <c r="H45" i="17"/>
  <c r="B46" i="17"/>
  <c r="C46" i="17"/>
  <c r="D46" i="17"/>
  <c r="E46" i="17"/>
  <c r="J46" i="17" s="1"/>
  <c r="F46" i="17"/>
  <c r="G46" i="17"/>
  <c r="H46" i="17"/>
  <c r="B47" i="17"/>
  <c r="C47" i="17"/>
  <c r="D47" i="17"/>
  <c r="E47" i="17"/>
  <c r="J47" i="17" s="1"/>
  <c r="F47" i="17"/>
  <c r="G47" i="17"/>
  <c r="H47" i="17"/>
  <c r="B48" i="17"/>
  <c r="C48" i="17"/>
  <c r="D48" i="17"/>
  <c r="E48" i="17"/>
  <c r="J48" i="17" s="1"/>
  <c r="F48" i="17"/>
  <c r="G48" i="17"/>
  <c r="H48" i="17"/>
  <c r="B49" i="17"/>
  <c r="C49" i="17"/>
  <c r="D49" i="17"/>
  <c r="E49" i="17"/>
  <c r="J49" i="17" s="1"/>
  <c r="F49" i="17"/>
  <c r="G49" i="17"/>
  <c r="H49" i="17"/>
  <c r="B50" i="17"/>
  <c r="C50" i="17"/>
  <c r="D50" i="17"/>
  <c r="E50" i="17"/>
  <c r="J50" i="17" s="1"/>
  <c r="F50" i="17"/>
  <c r="G50" i="17"/>
  <c r="H50" i="17"/>
  <c r="B51" i="17"/>
  <c r="C51" i="17"/>
  <c r="D51" i="17"/>
  <c r="E51" i="17"/>
  <c r="J51" i="17" s="1"/>
  <c r="F51" i="17"/>
  <c r="G51" i="17"/>
  <c r="H51" i="17"/>
  <c r="B52" i="17"/>
  <c r="C52" i="17"/>
  <c r="D52" i="17"/>
  <c r="E52" i="17"/>
  <c r="J52" i="17" s="1"/>
  <c r="F52" i="17"/>
  <c r="G52" i="17"/>
  <c r="H52" i="17"/>
  <c r="B53" i="17"/>
  <c r="C53" i="17"/>
  <c r="D53" i="17"/>
  <c r="E53" i="17"/>
  <c r="J53" i="17" s="1"/>
  <c r="F53" i="17"/>
  <c r="G53" i="17"/>
  <c r="H53" i="17"/>
  <c r="B54" i="17"/>
  <c r="C54" i="17"/>
  <c r="D54" i="17"/>
  <c r="E54" i="17"/>
  <c r="J54" i="17" s="1"/>
  <c r="F54" i="17"/>
  <c r="G54" i="17"/>
  <c r="H54" i="17"/>
  <c r="B55" i="17"/>
  <c r="C55" i="17"/>
  <c r="D55" i="17"/>
  <c r="E55" i="17"/>
  <c r="J55" i="17" s="1"/>
  <c r="F55" i="17"/>
  <c r="G55" i="17"/>
  <c r="H55" i="17"/>
  <c r="B56" i="17"/>
  <c r="C56" i="17"/>
  <c r="D56" i="17"/>
  <c r="E56" i="17"/>
  <c r="J56" i="17" s="1"/>
  <c r="F56" i="17"/>
  <c r="G56" i="17"/>
  <c r="H56" i="17"/>
  <c r="B57" i="17"/>
  <c r="C57" i="17"/>
  <c r="D57" i="17"/>
  <c r="E57" i="17"/>
  <c r="J57" i="17" s="1"/>
  <c r="F57" i="17"/>
  <c r="G57" i="17"/>
  <c r="H57" i="17"/>
  <c r="B58" i="17"/>
  <c r="C58" i="17"/>
  <c r="D58" i="17"/>
  <c r="E58" i="17"/>
  <c r="J58" i="17" s="1"/>
  <c r="F58" i="17"/>
  <c r="G58" i="17"/>
  <c r="H58" i="17"/>
  <c r="B59" i="17"/>
  <c r="C59" i="17"/>
  <c r="D59" i="17"/>
  <c r="E59" i="17"/>
  <c r="J59" i="17" s="1"/>
  <c r="F59" i="17"/>
  <c r="G59" i="17"/>
  <c r="H59" i="17"/>
  <c r="B60" i="17"/>
  <c r="C60" i="17"/>
  <c r="D60" i="17"/>
  <c r="E60" i="17"/>
  <c r="J60" i="17" s="1"/>
  <c r="F60" i="17"/>
  <c r="G60" i="17"/>
  <c r="H60" i="17"/>
  <c r="B61" i="17"/>
  <c r="C61" i="17"/>
  <c r="D61" i="17"/>
  <c r="E61" i="17"/>
  <c r="J61" i="17" s="1"/>
  <c r="F61" i="17"/>
  <c r="G61" i="17"/>
  <c r="H61" i="17"/>
  <c r="B62" i="17"/>
  <c r="C62" i="17"/>
  <c r="D62" i="17"/>
  <c r="E62" i="17"/>
  <c r="J62" i="17" s="1"/>
  <c r="F62" i="17"/>
  <c r="G62" i="17"/>
  <c r="H62" i="17"/>
  <c r="B63" i="17"/>
  <c r="C63" i="17"/>
  <c r="D63" i="17"/>
  <c r="E63" i="17"/>
  <c r="J63" i="17" s="1"/>
  <c r="F63" i="17"/>
  <c r="G63" i="17"/>
  <c r="H63" i="17"/>
  <c r="B64" i="17"/>
  <c r="C64" i="17"/>
  <c r="D64" i="17"/>
  <c r="E64" i="17"/>
  <c r="J64" i="17" s="1"/>
  <c r="F64" i="17"/>
  <c r="G64" i="17"/>
  <c r="H64" i="17"/>
  <c r="B65" i="17"/>
  <c r="C65" i="17"/>
  <c r="D65" i="17"/>
  <c r="E65" i="17"/>
  <c r="J65" i="17" s="1"/>
  <c r="F65" i="17"/>
  <c r="G65" i="17"/>
  <c r="H65" i="17"/>
  <c r="B66" i="17"/>
  <c r="C66" i="17"/>
  <c r="D66" i="17"/>
  <c r="E66" i="17"/>
  <c r="J66" i="17" s="1"/>
  <c r="F66" i="17"/>
  <c r="G66" i="17"/>
  <c r="H66" i="17"/>
  <c r="B67" i="17"/>
  <c r="C67" i="17"/>
  <c r="D67" i="17"/>
  <c r="E67" i="17"/>
  <c r="J67" i="17" s="1"/>
  <c r="F67" i="17"/>
  <c r="G67" i="17"/>
  <c r="H67" i="17"/>
  <c r="B68" i="17"/>
  <c r="C68" i="17"/>
  <c r="D68" i="17"/>
  <c r="E68" i="17"/>
  <c r="J68" i="17" s="1"/>
  <c r="F68" i="17"/>
  <c r="G68" i="17"/>
  <c r="H68" i="17"/>
  <c r="B69" i="17"/>
  <c r="C69" i="17"/>
  <c r="D69" i="17"/>
  <c r="E69" i="17"/>
  <c r="J69" i="17" s="1"/>
  <c r="F69" i="17"/>
  <c r="G69" i="17"/>
  <c r="H69" i="17"/>
  <c r="B70" i="17"/>
  <c r="C70" i="17"/>
  <c r="D70" i="17"/>
  <c r="E70" i="17"/>
  <c r="J70" i="17" s="1"/>
  <c r="F70" i="17"/>
  <c r="G70" i="17"/>
  <c r="H70" i="17"/>
  <c r="B71" i="17"/>
  <c r="C71" i="17"/>
  <c r="D71" i="17"/>
  <c r="E71" i="17"/>
  <c r="J71" i="17" s="1"/>
  <c r="F71" i="17"/>
  <c r="G71" i="17"/>
  <c r="H71" i="17"/>
  <c r="B72" i="17"/>
  <c r="C72" i="17"/>
  <c r="D72" i="17"/>
  <c r="E72" i="17"/>
  <c r="J72" i="17" s="1"/>
  <c r="F72" i="17"/>
  <c r="G72" i="17"/>
  <c r="H72" i="17"/>
  <c r="B73" i="17"/>
  <c r="C73" i="17"/>
  <c r="D73" i="17"/>
  <c r="E73" i="17"/>
  <c r="J73" i="17" s="1"/>
  <c r="F73" i="17"/>
  <c r="G73" i="17"/>
  <c r="H73" i="17"/>
  <c r="B74" i="17"/>
  <c r="C74" i="17"/>
  <c r="D74" i="17"/>
  <c r="E74" i="17"/>
  <c r="J74" i="17" s="1"/>
  <c r="F74" i="17"/>
  <c r="G74" i="17"/>
  <c r="H74" i="17"/>
  <c r="B75" i="17"/>
  <c r="C75" i="17"/>
  <c r="D75" i="17"/>
  <c r="E75" i="17"/>
  <c r="J75" i="17" s="1"/>
  <c r="F75" i="17"/>
  <c r="G75" i="17"/>
  <c r="H75" i="17"/>
  <c r="B76" i="17"/>
  <c r="C76" i="17"/>
  <c r="D76" i="17"/>
  <c r="E76" i="17"/>
  <c r="J76" i="17" s="1"/>
  <c r="F76" i="17"/>
  <c r="G76" i="17"/>
  <c r="H76" i="17"/>
  <c r="B77" i="17"/>
  <c r="C77" i="17"/>
  <c r="D77" i="17"/>
  <c r="E77" i="17"/>
  <c r="J77" i="17" s="1"/>
  <c r="F77" i="17"/>
  <c r="G77" i="17"/>
  <c r="H77" i="17"/>
  <c r="B78" i="17"/>
  <c r="C78" i="17"/>
  <c r="D78" i="17"/>
  <c r="E78" i="17"/>
  <c r="J78" i="17" s="1"/>
  <c r="F78" i="17"/>
  <c r="G78" i="17"/>
  <c r="H78" i="17"/>
  <c r="B79" i="17"/>
  <c r="C79" i="17"/>
  <c r="D79" i="17"/>
  <c r="E79" i="17"/>
  <c r="J79" i="17" s="1"/>
  <c r="F79" i="17"/>
  <c r="G79" i="17"/>
  <c r="H79" i="17"/>
  <c r="B80" i="17"/>
  <c r="C80" i="17"/>
  <c r="D80" i="17"/>
  <c r="E80" i="17"/>
  <c r="J80" i="17" s="1"/>
  <c r="F80" i="17"/>
  <c r="G80" i="17"/>
  <c r="H80" i="17"/>
  <c r="B81" i="17"/>
  <c r="C81" i="17"/>
  <c r="D81" i="17"/>
  <c r="E81" i="17"/>
  <c r="J81" i="17" s="1"/>
  <c r="F81" i="17"/>
  <c r="G81" i="17"/>
  <c r="H81" i="17"/>
  <c r="B82" i="17"/>
  <c r="C82" i="17"/>
  <c r="D82" i="17"/>
  <c r="E82" i="17"/>
  <c r="J82" i="17" s="1"/>
  <c r="F82" i="17"/>
  <c r="G82" i="17"/>
  <c r="H82" i="17"/>
  <c r="B83" i="17"/>
  <c r="C83" i="17"/>
  <c r="D83" i="17"/>
  <c r="E83" i="17"/>
  <c r="J83" i="17" s="1"/>
  <c r="F83" i="17"/>
  <c r="G83" i="17"/>
  <c r="H83" i="17"/>
  <c r="B84" i="17"/>
  <c r="C84" i="17"/>
  <c r="D84" i="17"/>
  <c r="E84" i="17"/>
  <c r="J84" i="17" s="1"/>
  <c r="F84" i="17"/>
  <c r="G84" i="17"/>
  <c r="H84" i="17"/>
  <c r="B85" i="17"/>
  <c r="C85" i="17"/>
  <c r="D85" i="17"/>
  <c r="E85" i="17"/>
  <c r="J85" i="17" s="1"/>
  <c r="F85" i="17"/>
  <c r="G85" i="17"/>
  <c r="H85" i="17"/>
  <c r="B86" i="17"/>
  <c r="C86" i="17"/>
  <c r="D86" i="17"/>
  <c r="E86" i="17"/>
  <c r="J86" i="17" s="1"/>
  <c r="F86" i="17"/>
  <c r="G86" i="17"/>
  <c r="H86" i="17"/>
  <c r="B87" i="17"/>
  <c r="C87" i="17"/>
  <c r="D87" i="17"/>
  <c r="E87" i="17"/>
  <c r="J87" i="17" s="1"/>
  <c r="F87" i="17"/>
  <c r="G87" i="17"/>
  <c r="H87" i="17"/>
  <c r="B88" i="17"/>
  <c r="C88" i="17"/>
  <c r="D88" i="17"/>
  <c r="E88" i="17"/>
  <c r="J88" i="17" s="1"/>
  <c r="F88" i="17"/>
  <c r="G88" i="17"/>
  <c r="H88" i="17"/>
  <c r="B89" i="17"/>
  <c r="C89" i="17"/>
  <c r="D89" i="17"/>
  <c r="E89" i="17"/>
  <c r="J89" i="17" s="1"/>
  <c r="F89" i="17"/>
  <c r="G89" i="17"/>
  <c r="H89" i="17"/>
  <c r="B90" i="17"/>
  <c r="C90" i="17"/>
  <c r="D90" i="17"/>
  <c r="E90" i="17"/>
  <c r="J90" i="17" s="1"/>
  <c r="F90" i="17"/>
  <c r="G90" i="17"/>
  <c r="H90" i="17"/>
  <c r="B91" i="17"/>
  <c r="C91" i="17"/>
  <c r="D91" i="17"/>
  <c r="E91" i="17"/>
  <c r="J91" i="17" s="1"/>
  <c r="F91" i="17"/>
  <c r="G91" i="17"/>
  <c r="H91" i="17"/>
  <c r="B92" i="17"/>
  <c r="C92" i="17"/>
  <c r="D92" i="17"/>
  <c r="E92" i="17"/>
  <c r="J92" i="17" s="1"/>
  <c r="F92" i="17"/>
  <c r="G92" i="17"/>
  <c r="H92" i="17"/>
  <c r="B93" i="17"/>
  <c r="C93" i="17"/>
  <c r="D93" i="17"/>
  <c r="E93" i="17"/>
  <c r="J93" i="17" s="1"/>
  <c r="F93" i="17"/>
  <c r="G93" i="17"/>
  <c r="H93" i="17"/>
  <c r="B94" i="17"/>
  <c r="C94" i="17"/>
  <c r="D94" i="17"/>
  <c r="E94" i="17"/>
  <c r="J94" i="17" s="1"/>
  <c r="F94" i="17"/>
  <c r="G94" i="17"/>
  <c r="H94" i="17"/>
  <c r="B95" i="17"/>
  <c r="C95" i="17"/>
  <c r="D95" i="17"/>
  <c r="E95" i="17"/>
  <c r="J95" i="17" s="1"/>
  <c r="F95" i="17"/>
  <c r="G95" i="17"/>
  <c r="H95" i="17"/>
  <c r="B96" i="17"/>
  <c r="C96" i="17"/>
  <c r="D96" i="17"/>
  <c r="E96" i="17"/>
  <c r="J96" i="17" s="1"/>
  <c r="F96" i="17"/>
  <c r="G96" i="17"/>
  <c r="H96" i="17"/>
  <c r="B97" i="17"/>
  <c r="C97" i="17"/>
  <c r="D97" i="17"/>
  <c r="E97" i="17"/>
  <c r="J97" i="17" s="1"/>
  <c r="F97" i="17"/>
  <c r="G97" i="17"/>
  <c r="H97" i="17"/>
  <c r="B98" i="17"/>
  <c r="C98" i="17"/>
  <c r="D98" i="17"/>
  <c r="E98" i="17"/>
  <c r="J98" i="17" s="1"/>
  <c r="F98" i="17"/>
  <c r="G98" i="17"/>
  <c r="H98" i="17"/>
  <c r="B99" i="17"/>
  <c r="C99" i="17"/>
  <c r="D99" i="17"/>
  <c r="E99" i="17"/>
  <c r="J99" i="17" s="1"/>
  <c r="F99" i="17"/>
  <c r="G99" i="17"/>
  <c r="H99" i="17"/>
  <c r="B100" i="17"/>
  <c r="C100" i="17"/>
  <c r="D100" i="17"/>
  <c r="E100" i="17"/>
  <c r="J100" i="17" s="1"/>
  <c r="F100" i="17"/>
  <c r="G100" i="17"/>
  <c r="H100" i="17"/>
  <c r="B101" i="17"/>
  <c r="C101" i="17"/>
  <c r="D101" i="17"/>
  <c r="E101" i="17"/>
  <c r="J101" i="17" s="1"/>
  <c r="F101" i="17"/>
  <c r="G101" i="17"/>
  <c r="H101" i="17"/>
  <c r="B102" i="17"/>
  <c r="C102" i="17"/>
  <c r="D102" i="17"/>
  <c r="E102" i="17"/>
  <c r="J102" i="17" s="1"/>
  <c r="F102" i="17"/>
  <c r="G102" i="17"/>
  <c r="H102" i="17"/>
  <c r="B103" i="17"/>
  <c r="C103" i="17"/>
  <c r="D103" i="17"/>
  <c r="E103" i="17"/>
  <c r="J103" i="17" s="1"/>
  <c r="F103" i="17"/>
  <c r="G103" i="17"/>
  <c r="H103" i="17"/>
  <c r="B104" i="17"/>
  <c r="C104" i="17"/>
  <c r="D104" i="17"/>
  <c r="E104" i="17"/>
  <c r="J104" i="17" s="1"/>
  <c r="F104" i="17"/>
  <c r="G104" i="17"/>
  <c r="H104" i="17"/>
  <c r="B105" i="17"/>
  <c r="C105" i="17"/>
  <c r="D105" i="17"/>
  <c r="E105" i="17"/>
  <c r="J105" i="17" s="1"/>
  <c r="F105" i="17"/>
  <c r="G105" i="17"/>
  <c r="H105" i="17"/>
  <c r="B106" i="17"/>
  <c r="C106" i="17"/>
  <c r="D106" i="17"/>
  <c r="E106" i="17"/>
  <c r="J106" i="17" s="1"/>
  <c r="F106" i="17"/>
  <c r="G106" i="17"/>
  <c r="H106" i="17"/>
  <c r="B107" i="17"/>
  <c r="C107" i="17"/>
  <c r="D107" i="17"/>
  <c r="E107" i="17"/>
  <c r="J107" i="17" s="1"/>
  <c r="F107" i="17"/>
  <c r="G107" i="17"/>
  <c r="H107" i="17"/>
  <c r="B108" i="17"/>
  <c r="C108" i="17"/>
  <c r="D108" i="17"/>
  <c r="E108" i="17"/>
  <c r="J108" i="17" s="1"/>
  <c r="F108" i="17"/>
  <c r="G108" i="17"/>
  <c r="H108" i="17"/>
  <c r="B109" i="17"/>
  <c r="C109" i="17"/>
  <c r="D109" i="17"/>
  <c r="E109" i="17"/>
  <c r="J109" i="17" s="1"/>
  <c r="F109" i="17"/>
  <c r="G109" i="17"/>
  <c r="H109" i="17"/>
  <c r="B110" i="17"/>
  <c r="C110" i="17"/>
  <c r="D110" i="17"/>
  <c r="E110" i="17"/>
  <c r="J110" i="17" s="1"/>
  <c r="F110" i="17"/>
  <c r="G110" i="17"/>
  <c r="H110" i="17"/>
  <c r="B111" i="17"/>
  <c r="C111" i="17"/>
  <c r="D111" i="17"/>
  <c r="E111" i="17"/>
  <c r="J111" i="17" s="1"/>
  <c r="F111" i="17"/>
  <c r="G111" i="17"/>
  <c r="H111" i="17"/>
  <c r="B112" i="17"/>
  <c r="C112" i="17"/>
  <c r="D112" i="17"/>
  <c r="E112" i="17"/>
  <c r="J112" i="17" s="1"/>
  <c r="F112" i="17"/>
  <c r="G112" i="17"/>
  <c r="H112" i="17"/>
  <c r="B113" i="17"/>
  <c r="C113" i="17"/>
  <c r="D113" i="17"/>
  <c r="E113" i="17"/>
  <c r="J113" i="17" s="1"/>
  <c r="F113" i="17"/>
  <c r="G113" i="17"/>
  <c r="H113" i="17"/>
  <c r="B114" i="17"/>
  <c r="C114" i="17"/>
  <c r="D114" i="17"/>
  <c r="E114" i="17"/>
  <c r="J114" i="17" s="1"/>
  <c r="F114" i="17"/>
  <c r="G114" i="17"/>
  <c r="H114" i="17"/>
  <c r="B115" i="17"/>
  <c r="C115" i="17"/>
  <c r="D115" i="17"/>
  <c r="E115" i="17"/>
  <c r="J115" i="17" s="1"/>
  <c r="F115" i="17"/>
  <c r="G115" i="17"/>
  <c r="H115" i="17"/>
  <c r="B116" i="17"/>
  <c r="C116" i="17"/>
  <c r="D116" i="17"/>
  <c r="E116" i="17"/>
  <c r="J116" i="17" s="1"/>
  <c r="F116" i="17"/>
  <c r="G116" i="17"/>
  <c r="H116" i="17"/>
  <c r="B117" i="17"/>
  <c r="C117" i="17"/>
  <c r="D117" i="17"/>
  <c r="E117" i="17"/>
  <c r="J117" i="17" s="1"/>
  <c r="F117" i="17"/>
  <c r="G117" i="17"/>
  <c r="H117" i="17"/>
  <c r="B118" i="17"/>
  <c r="C118" i="17"/>
  <c r="D118" i="17"/>
  <c r="E118" i="17"/>
  <c r="J118" i="17" s="1"/>
  <c r="F118" i="17"/>
  <c r="G118" i="17"/>
  <c r="H118" i="17"/>
  <c r="B119" i="17"/>
  <c r="C119" i="17"/>
  <c r="D119" i="17"/>
  <c r="E119" i="17"/>
  <c r="J119" i="17" s="1"/>
  <c r="F119" i="17"/>
  <c r="G119" i="17"/>
  <c r="H119" i="17"/>
  <c r="B120" i="17"/>
  <c r="C120" i="17"/>
  <c r="D120" i="17"/>
  <c r="E120" i="17"/>
  <c r="J120" i="17" s="1"/>
  <c r="F120" i="17"/>
  <c r="G120" i="17"/>
  <c r="H120" i="17"/>
  <c r="B121" i="17"/>
  <c r="C121" i="17"/>
  <c r="D121" i="17"/>
  <c r="E121" i="17"/>
  <c r="J121" i="17" s="1"/>
  <c r="F121" i="17"/>
  <c r="G121" i="17"/>
  <c r="H121" i="17"/>
  <c r="B122" i="17"/>
  <c r="C122" i="17"/>
  <c r="D122" i="17"/>
  <c r="E122" i="17"/>
  <c r="J122" i="17" s="1"/>
  <c r="F122" i="17"/>
  <c r="G122" i="17"/>
  <c r="H122" i="17"/>
  <c r="B123" i="17"/>
  <c r="C123" i="17"/>
  <c r="D123" i="17"/>
  <c r="E123" i="17"/>
  <c r="J123" i="17" s="1"/>
  <c r="F123" i="17"/>
  <c r="G123" i="17"/>
  <c r="H123" i="17"/>
  <c r="B124" i="17"/>
  <c r="C124" i="17"/>
  <c r="D124" i="17"/>
  <c r="E124" i="17"/>
  <c r="J124" i="17" s="1"/>
  <c r="F124" i="17"/>
  <c r="G124" i="17"/>
  <c r="H124" i="17"/>
  <c r="B125" i="17"/>
  <c r="C125" i="17"/>
  <c r="D125" i="17"/>
  <c r="E125" i="17"/>
  <c r="J125" i="17" s="1"/>
  <c r="F125" i="17"/>
  <c r="G125" i="17"/>
  <c r="H125" i="17"/>
  <c r="B126" i="17"/>
  <c r="C126" i="17"/>
  <c r="D126" i="17"/>
  <c r="E126" i="17"/>
  <c r="J126" i="17" s="1"/>
  <c r="F126" i="17"/>
  <c r="G126" i="17"/>
  <c r="H126" i="17"/>
  <c r="B127" i="17"/>
  <c r="C127" i="17"/>
  <c r="D127" i="17"/>
  <c r="E127" i="17"/>
  <c r="J127" i="17" s="1"/>
  <c r="F127" i="17"/>
  <c r="G127" i="17"/>
  <c r="H127" i="17"/>
  <c r="B128" i="17"/>
  <c r="C128" i="17"/>
  <c r="D128" i="17"/>
  <c r="E128" i="17"/>
  <c r="J128" i="17" s="1"/>
  <c r="F128" i="17"/>
  <c r="G128" i="17"/>
  <c r="H128" i="17"/>
  <c r="B129" i="17"/>
  <c r="C129" i="17"/>
  <c r="D129" i="17"/>
  <c r="E129" i="17"/>
  <c r="J129" i="17" s="1"/>
  <c r="F129" i="17"/>
  <c r="G129" i="17"/>
  <c r="H129" i="17"/>
  <c r="B130" i="17"/>
  <c r="C130" i="17"/>
  <c r="D130" i="17"/>
  <c r="E130" i="17"/>
  <c r="J130" i="17" s="1"/>
  <c r="F130" i="17"/>
  <c r="G130" i="17"/>
  <c r="H130" i="17"/>
  <c r="B131" i="17"/>
  <c r="C131" i="17"/>
  <c r="D131" i="17"/>
  <c r="E131" i="17"/>
  <c r="J131" i="17" s="1"/>
  <c r="F131" i="17"/>
  <c r="G131" i="17"/>
  <c r="H131" i="17"/>
  <c r="B132" i="17"/>
  <c r="C132" i="17"/>
  <c r="D132" i="17"/>
  <c r="E132" i="17"/>
  <c r="J132" i="17" s="1"/>
  <c r="F132" i="17"/>
  <c r="G132" i="17"/>
  <c r="H132" i="17"/>
  <c r="B133" i="17"/>
  <c r="C133" i="17"/>
  <c r="D133" i="17"/>
  <c r="E133" i="17"/>
  <c r="J133" i="17" s="1"/>
  <c r="F133" i="17"/>
  <c r="G133" i="17"/>
  <c r="H133" i="17"/>
  <c r="B134" i="17"/>
  <c r="C134" i="17"/>
  <c r="D134" i="17"/>
  <c r="E134" i="17"/>
  <c r="J134" i="17" s="1"/>
  <c r="F134" i="17"/>
  <c r="G134" i="17"/>
  <c r="H134" i="17"/>
  <c r="B135" i="17"/>
  <c r="C135" i="17"/>
  <c r="D135" i="17"/>
  <c r="E135" i="17"/>
  <c r="J135" i="17" s="1"/>
  <c r="F135" i="17"/>
  <c r="G135" i="17"/>
  <c r="H135" i="17"/>
  <c r="B136" i="17"/>
  <c r="C136" i="17"/>
  <c r="D136" i="17"/>
  <c r="E136" i="17"/>
  <c r="J136" i="17" s="1"/>
  <c r="F136" i="17"/>
  <c r="G136" i="17"/>
  <c r="H136" i="17"/>
  <c r="B137" i="17"/>
  <c r="C137" i="17"/>
  <c r="D137" i="17"/>
  <c r="E137" i="17"/>
  <c r="J137" i="17" s="1"/>
  <c r="F137" i="17"/>
  <c r="G137" i="17"/>
  <c r="H137" i="17"/>
  <c r="B138" i="17"/>
  <c r="C138" i="17"/>
  <c r="D138" i="17"/>
  <c r="E138" i="17"/>
  <c r="J138" i="17" s="1"/>
  <c r="F138" i="17"/>
  <c r="G138" i="17"/>
  <c r="H138" i="17"/>
  <c r="B139" i="17"/>
  <c r="C139" i="17"/>
  <c r="D139" i="17"/>
  <c r="E139" i="17"/>
  <c r="J139" i="17" s="1"/>
  <c r="F139" i="17"/>
  <c r="G139" i="17"/>
  <c r="H139" i="17"/>
  <c r="B140" i="17"/>
  <c r="C140" i="17"/>
  <c r="D140" i="17"/>
  <c r="E140" i="17"/>
  <c r="J140" i="17" s="1"/>
  <c r="F140" i="17"/>
  <c r="G140" i="17"/>
  <c r="H140" i="17"/>
  <c r="B141" i="17"/>
  <c r="C141" i="17"/>
  <c r="D141" i="17"/>
  <c r="E141" i="17"/>
  <c r="J141" i="17" s="1"/>
  <c r="F141" i="17"/>
  <c r="G141" i="17"/>
  <c r="H141" i="17"/>
  <c r="B142" i="17"/>
  <c r="C142" i="17"/>
  <c r="D142" i="17"/>
  <c r="E142" i="17"/>
  <c r="J142" i="17" s="1"/>
  <c r="F142" i="17"/>
  <c r="G142" i="17"/>
  <c r="H142" i="17"/>
  <c r="B143" i="17"/>
  <c r="C143" i="17"/>
  <c r="D143" i="17"/>
  <c r="E143" i="17"/>
  <c r="J143" i="17" s="1"/>
  <c r="F143" i="17"/>
  <c r="G143" i="17"/>
  <c r="H143" i="17"/>
  <c r="B144" i="17"/>
  <c r="C144" i="17"/>
  <c r="D144" i="17"/>
  <c r="E144" i="17"/>
  <c r="J144" i="17" s="1"/>
  <c r="F144" i="17"/>
  <c r="G144" i="17"/>
  <c r="H144" i="17"/>
  <c r="B145" i="17"/>
  <c r="C145" i="17"/>
  <c r="D145" i="17"/>
  <c r="E145" i="17"/>
  <c r="J145" i="17" s="1"/>
  <c r="F145" i="17"/>
  <c r="G145" i="17"/>
  <c r="H145" i="17"/>
  <c r="B146" i="17"/>
  <c r="C146" i="17"/>
  <c r="D146" i="17"/>
  <c r="E146" i="17"/>
  <c r="J146" i="17" s="1"/>
  <c r="F146" i="17"/>
  <c r="G146" i="17"/>
  <c r="H146" i="17"/>
  <c r="B147" i="17"/>
  <c r="C147" i="17"/>
  <c r="D147" i="17"/>
  <c r="E147" i="17"/>
  <c r="J147" i="17" s="1"/>
  <c r="F147" i="17"/>
  <c r="G147" i="17"/>
  <c r="H147" i="17"/>
  <c r="B148" i="17"/>
  <c r="C148" i="17"/>
  <c r="D148" i="17"/>
  <c r="E148" i="17"/>
  <c r="J148" i="17" s="1"/>
  <c r="F148" i="17"/>
  <c r="G148" i="17"/>
  <c r="H148" i="17"/>
  <c r="B149" i="17"/>
  <c r="C149" i="17"/>
  <c r="D149" i="17"/>
  <c r="E149" i="17"/>
  <c r="J149" i="17" s="1"/>
  <c r="F149" i="17"/>
  <c r="G149" i="17"/>
  <c r="H149" i="17"/>
  <c r="B150" i="17"/>
  <c r="C150" i="17"/>
  <c r="D150" i="17"/>
  <c r="E150" i="17"/>
  <c r="J150" i="17" s="1"/>
  <c r="F150" i="17"/>
  <c r="G150" i="17"/>
  <c r="H150" i="17"/>
  <c r="B151" i="17"/>
  <c r="C151" i="17"/>
  <c r="D151" i="17"/>
  <c r="E151" i="17"/>
  <c r="J151" i="17" s="1"/>
  <c r="F151" i="17"/>
  <c r="G151" i="17"/>
  <c r="H151" i="17"/>
  <c r="B152" i="17"/>
  <c r="C152" i="17"/>
  <c r="D152" i="17"/>
  <c r="E152" i="17"/>
  <c r="J152" i="17" s="1"/>
  <c r="F152" i="17"/>
  <c r="G152" i="17"/>
  <c r="H152" i="17"/>
  <c r="B153" i="17"/>
  <c r="C153" i="17"/>
  <c r="D153" i="17"/>
  <c r="E153" i="17"/>
  <c r="J153" i="17" s="1"/>
  <c r="F153" i="17"/>
  <c r="G153" i="17"/>
  <c r="H153" i="17"/>
  <c r="B154" i="17"/>
  <c r="C154" i="17"/>
  <c r="D154" i="17"/>
  <c r="E154" i="17"/>
  <c r="J154" i="17" s="1"/>
  <c r="F154" i="17"/>
  <c r="G154" i="17"/>
  <c r="H154" i="17"/>
  <c r="B155" i="17"/>
  <c r="C155" i="17"/>
  <c r="D155" i="17"/>
  <c r="E155" i="17"/>
  <c r="J155" i="17" s="1"/>
  <c r="F155" i="17"/>
  <c r="G155" i="17"/>
  <c r="H155" i="17"/>
  <c r="B156" i="17"/>
  <c r="C156" i="17"/>
  <c r="D156" i="17"/>
  <c r="E156" i="17"/>
  <c r="J156" i="17" s="1"/>
  <c r="F156" i="17"/>
  <c r="G156" i="17"/>
  <c r="H156" i="17"/>
  <c r="B157" i="17"/>
  <c r="C157" i="17"/>
  <c r="D157" i="17"/>
  <c r="E157" i="17"/>
  <c r="J157" i="17" s="1"/>
  <c r="F157" i="17"/>
  <c r="G157" i="17"/>
  <c r="H157" i="17"/>
  <c r="B158" i="17"/>
  <c r="C158" i="17"/>
  <c r="D158" i="17"/>
  <c r="E158" i="17"/>
  <c r="J158" i="17" s="1"/>
  <c r="F158" i="17"/>
  <c r="G158" i="17"/>
  <c r="H158" i="17"/>
  <c r="B159" i="17"/>
  <c r="C159" i="17"/>
  <c r="D159" i="17"/>
  <c r="E159" i="17"/>
  <c r="J159" i="17" s="1"/>
  <c r="F159" i="17"/>
  <c r="G159" i="17"/>
  <c r="H159" i="17"/>
  <c r="B160" i="17"/>
  <c r="C160" i="17"/>
  <c r="D160" i="17"/>
  <c r="E160" i="17"/>
  <c r="J160" i="17" s="1"/>
  <c r="F160" i="17"/>
  <c r="G160" i="17"/>
  <c r="H160" i="17"/>
  <c r="B161" i="17"/>
  <c r="C161" i="17"/>
  <c r="D161" i="17"/>
  <c r="E161" i="17"/>
  <c r="J161" i="17" s="1"/>
  <c r="F161" i="17"/>
  <c r="G161" i="17"/>
  <c r="H161" i="17"/>
  <c r="B162" i="17"/>
  <c r="C162" i="17"/>
  <c r="D162" i="17"/>
  <c r="E162" i="17"/>
  <c r="J162" i="17" s="1"/>
  <c r="F162" i="17"/>
  <c r="G162" i="17"/>
  <c r="H162" i="17"/>
  <c r="B163" i="17"/>
  <c r="C163" i="17"/>
  <c r="D163" i="17"/>
  <c r="E163" i="17"/>
  <c r="J163" i="17" s="1"/>
  <c r="F163" i="17"/>
  <c r="G163" i="17"/>
  <c r="H163" i="17"/>
  <c r="B164" i="17"/>
  <c r="C164" i="17"/>
  <c r="D164" i="17"/>
  <c r="E164" i="17"/>
  <c r="J164" i="17" s="1"/>
  <c r="F164" i="17"/>
  <c r="G164" i="17"/>
  <c r="H164" i="17"/>
  <c r="B165" i="17"/>
  <c r="C165" i="17"/>
  <c r="D165" i="17"/>
  <c r="E165" i="17"/>
  <c r="J165" i="17" s="1"/>
  <c r="F165" i="17"/>
  <c r="G165" i="17"/>
  <c r="H165" i="17"/>
  <c r="B166" i="17"/>
  <c r="C166" i="17"/>
  <c r="D166" i="17"/>
  <c r="E166" i="17"/>
  <c r="J166" i="17" s="1"/>
  <c r="F166" i="17"/>
  <c r="G166" i="17"/>
  <c r="H166" i="17"/>
  <c r="B167" i="17"/>
  <c r="C167" i="17"/>
  <c r="D167" i="17"/>
  <c r="E167" i="17"/>
  <c r="J167" i="17" s="1"/>
  <c r="F167" i="17"/>
  <c r="G167" i="17"/>
  <c r="H167" i="17"/>
  <c r="B168" i="17"/>
  <c r="C168" i="17"/>
  <c r="D168" i="17"/>
  <c r="E168" i="17"/>
  <c r="J168" i="17" s="1"/>
  <c r="F168" i="17"/>
  <c r="G168" i="17"/>
  <c r="H168" i="17"/>
  <c r="B169" i="17"/>
  <c r="C169" i="17"/>
  <c r="D169" i="17"/>
  <c r="E169" i="17"/>
  <c r="J169" i="17" s="1"/>
  <c r="F169" i="17"/>
  <c r="G169" i="17"/>
  <c r="H169" i="17"/>
  <c r="B170" i="17"/>
  <c r="C170" i="17"/>
  <c r="D170" i="17"/>
  <c r="E170" i="17"/>
  <c r="J170" i="17" s="1"/>
  <c r="F170" i="17"/>
  <c r="G170" i="17"/>
  <c r="H170" i="17"/>
  <c r="B171" i="17"/>
  <c r="C171" i="17"/>
  <c r="D171" i="17"/>
  <c r="E171" i="17"/>
  <c r="J171" i="17" s="1"/>
  <c r="F171" i="17"/>
  <c r="G171" i="17"/>
  <c r="H171" i="17"/>
  <c r="B172" i="17"/>
  <c r="C172" i="17"/>
  <c r="D172" i="17"/>
  <c r="E172" i="17"/>
  <c r="J172" i="17" s="1"/>
  <c r="F172" i="17"/>
  <c r="G172" i="17"/>
  <c r="H172" i="17"/>
  <c r="B173" i="17"/>
  <c r="C173" i="17"/>
  <c r="D173" i="17"/>
  <c r="E173" i="17"/>
  <c r="J173" i="17" s="1"/>
  <c r="F173" i="17"/>
  <c r="G173" i="17"/>
  <c r="H173" i="17"/>
  <c r="B174" i="17"/>
  <c r="C174" i="17"/>
  <c r="D174" i="17"/>
  <c r="E174" i="17"/>
  <c r="J174" i="17" s="1"/>
  <c r="F174" i="17"/>
  <c r="G174" i="17"/>
  <c r="H174" i="17"/>
  <c r="B175" i="17"/>
  <c r="C175" i="17"/>
  <c r="D175" i="17"/>
  <c r="E175" i="17"/>
  <c r="J175" i="17" s="1"/>
  <c r="F175" i="17"/>
  <c r="G175" i="17"/>
  <c r="H175" i="17"/>
  <c r="B176" i="17"/>
  <c r="C176" i="17"/>
  <c r="D176" i="17"/>
  <c r="E176" i="17"/>
  <c r="J176" i="17" s="1"/>
  <c r="F176" i="17"/>
  <c r="G176" i="17"/>
  <c r="H176" i="17"/>
  <c r="B177" i="17"/>
  <c r="C177" i="17"/>
  <c r="D177" i="17"/>
  <c r="E177" i="17"/>
  <c r="J177" i="17" s="1"/>
  <c r="F177" i="17"/>
  <c r="G177" i="17"/>
  <c r="H177" i="17"/>
  <c r="B178" i="17"/>
  <c r="C178" i="17"/>
  <c r="D178" i="17"/>
  <c r="E178" i="17"/>
  <c r="J178" i="17" s="1"/>
  <c r="F178" i="17"/>
  <c r="G178" i="17"/>
  <c r="H178" i="17"/>
  <c r="B179" i="17"/>
  <c r="C179" i="17"/>
  <c r="D179" i="17"/>
  <c r="E179" i="17"/>
  <c r="J179" i="17" s="1"/>
  <c r="F179" i="17"/>
  <c r="G179" i="17"/>
  <c r="H179" i="17"/>
  <c r="B180" i="17"/>
  <c r="C180" i="17"/>
  <c r="D180" i="17"/>
  <c r="E180" i="17"/>
  <c r="J180" i="17" s="1"/>
  <c r="F180" i="17"/>
  <c r="G180" i="17"/>
  <c r="H180" i="17"/>
  <c r="B181" i="17"/>
  <c r="C181" i="17"/>
  <c r="D181" i="17"/>
  <c r="E181" i="17"/>
  <c r="J181" i="17" s="1"/>
  <c r="F181" i="17"/>
  <c r="G181" i="17"/>
  <c r="H181" i="17"/>
  <c r="B182" i="17"/>
  <c r="C182" i="17"/>
  <c r="D182" i="17"/>
  <c r="E182" i="17"/>
  <c r="J182" i="17" s="1"/>
  <c r="F182" i="17"/>
  <c r="G182" i="17"/>
  <c r="H182" i="17"/>
  <c r="B183" i="17"/>
  <c r="C183" i="17"/>
  <c r="D183" i="17"/>
  <c r="E183" i="17"/>
  <c r="J183" i="17" s="1"/>
  <c r="F183" i="17"/>
  <c r="G183" i="17"/>
  <c r="H183" i="17"/>
  <c r="B184" i="17"/>
  <c r="C184" i="17"/>
  <c r="D184" i="17"/>
  <c r="E184" i="17"/>
  <c r="J184" i="17" s="1"/>
  <c r="F184" i="17"/>
  <c r="G184" i="17"/>
  <c r="H184" i="17"/>
  <c r="B185" i="17"/>
  <c r="C185" i="17"/>
  <c r="D185" i="17"/>
  <c r="E185" i="17"/>
  <c r="J185" i="17" s="1"/>
  <c r="F185" i="17"/>
  <c r="G185" i="17"/>
  <c r="H185" i="17"/>
  <c r="B186" i="17"/>
  <c r="C186" i="17"/>
  <c r="D186" i="17"/>
  <c r="E186" i="17"/>
  <c r="J186" i="17" s="1"/>
  <c r="F186" i="17"/>
  <c r="G186" i="17"/>
  <c r="H186" i="17"/>
  <c r="B187" i="17"/>
  <c r="C187" i="17"/>
  <c r="D187" i="17"/>
  <c r="E187" i="17"/>
  <c r="J187" i="17" s="1"/>
  <c r="F187" i="17"/>
  <c r="G187" i="17"/>
  <c r="H187" i="17"/>
  <c r="B188" i="17"/>
  <c r="C188" i="17"/>
  <c r="D188" i="17"/>
  <c r="E188" i="17"/>
  <c r="J188" i="17" s="1"/>
  <c r="F188" i="17"/>
  <c r="G188" i="17"/>
  <c r="H188" i="17"/>
  <c r="B189" i="17"/>
  <c r="C189" i="17"/>
  <c r="D189" i="17"/>
  <c r="E189" i="17"/>
  <c r="J189" i="17" s="1"/>
  <c r="F189" i="17"/>
  <c r="G189" i="17"/>
  <c r="H189" i="17"/>
  <c r="B190" i="17"/>
  <c r="C190" i="17"/>
  <c r="D190" i="17"/>
  <c r="E190" i="17"/>
  <c r="J190" i="17" s="1"/>
  <c r="F190" i="17"/>
  <c r="G190" i="17"/>
  <c r="H190" i="17"/>
  <c r="B191" i="17"/>
  <c r="C191" i="17"/>
  <c r="D191" i="17"/>
  <c r="E191" i="17"/>
  <c r="J191" i="17" s="1"/>
  <c r="F191" i="17"/>
  <c r="G191" i="17"/>
  <c r="H191" i="17"/>
  <c r="B192" i="17"/>
  <c r="C192" i="17"/>
  <c r="D192" i="17"/>
  <c r="E192" i="17"/>
  <c r="J192" i="17" s="1"/>
  <c r="F192" i="17"/>
  <c r="G192" i="17"/>
  <c r="H192" i="17"/>
  <c r="B193" i="17"/>
  <c r="C193" i="17"/>
  <c r="D193" i="17"/>
  <c r="E193" i="17"/>
  <c r="J193" i="17" s="1"/>
  <c r="F193" i="17"/>
  <c r="G193" i="17"/>
  <c r="H193" i="17"/>
  <c r="B194" i="17"/>
  <c r="C194" i="17"/>
  <c r="D194" i="17"/>
  <c r="E194" i="17"/>
  <c r="J194" i="17" s="1"/>
  <c r="F194" i="17"/>
  <c r="G194" i="17"/>
  <c r="H194" i="17"/>
  <c r="B195" i="17"/>
  <c r="C195" i="17"/>
  <c r="D195" i="17"/>
  <c r="E195" i="17"/>
  <c r="J195" i="17" s="1"/>
  <c r="F195" i="17"/>
  <c r="G195" i="17"/>
  <c r="H195" i="17"/>
  <c r="B196" i="17"/>
  <c r="C196" i="17"/>
  <c r="D196" i="17"/>
  <c r="E196" i="17"/>
  <c r="J196" i="17" s="1"/>
  <c r="F196" i="17"/>
  <c r="G196" i="17"/>
  <c r="H196" i="17"/>
  <c r="B197" i="17"/>
  <c r="C197" i="17"/>
  <c r="D197" i="17"/>
  <c r="E197" i="17"/>
  <c r="J197" i="17" s="1"/>
  <c r="F197" i="17"/>
  <c r="G197" i="17"/>
  <c r="H197" i="17"/>
  <c r="B198" i="17"/>
  <c r="C198" i="17"/>
  <c r="D198" i="17"/>
  <c r="E198" i="17"/>
  <c r="J198" i="17" s="1"/>
  <c r="F198" i="17"/>
  <c r="G198" i="17"/>
  <c r="H198" i="17"/>
  <c r="B199" i="17"/>
  <c r="C199" i="17"/>
  <c r="D199" i="17"/>
  <c r="E199" i="17"/>
  <c r="J199" i="17" s="1"/>
  <c r="F199" i="17"/>
  <c r="G199" i="17"/>
  <c r="H199" i="17"/>
  <c r="B200" i="17"/>
  <c r="C200" i="17"/>
  <c r="D200" i="17"/>
  <c r="E200" i="17"/>
  <c r="J200" i="17" s="1"/>
  <c r="F200" i="17"/>
  <c r="G200" i="17"/>
  <c r="H200" i="17"/>
  <c r="B201" i="17"/>
  <c r="C201" i="17"/>
  <c r="D201" i="17"/>
  <c r="E201" i="17"/>
  <c r="J201" i="17" s="1"/>
  <c r="F201" i="17"/>
  <c r="G201" i="17"/>
  <c r="H201" i="17"/>
  <c r="B202" i="17"/>
  <c r="C202" i="17"/>
  <c r="D202" i="17"/>
  <c r="E202" i="17"/>
  <c r="J202" i="17" s="1"/>
  <c r="F202" i="17"/>
  <c r="G202" i="17"/>
  <c r="H202" i="17"/>
  <c r="B203" i="17"/>
  <c r="C203" i="17"/>
  <c r="D203" i="17"/>
  <c r="E203" i="17"/>
  <c r="J203" i="17" s="1"/>
  <c r="F203" i="17"/>
  <c r="G203" i="17"/>
  <c r="H203" i="17"/>
  <c r="B204" i="17"/>
  <c r="C204" i="17"/>
  <c r="D204" i="17"/>
  <c r="E204" i="17"/>
  <c r="J204" i="17" s="1"/>
  <c r="F204" i="17"/>
  <c r="G204" i="17"/>
  <c r="H204" i="17"/>
  <c r="B205" i="17"/>
  <c r="C205" i="17"/>
  <c r="D205" i="17"/>
  <c r="E205" i="17"/>
  <c r="J205" i="17" s="1"/>
  <c r="F205" i="17"/>
  <c r="G205" i="17"/>
  <c r="H205" i="17"/>
  <c r="B206" i="17"/>
  <c r="C206" i="17"/>
  <c r="D206" i="17"/>
  <c r="E206" i="17"/>
  <c r="J206" i="17" s="1"/>
  <c r="F206" i="17"/>
  <c r="G206" i="17"/>
  <c r="H206" i="17"/>
  <c r="B207" i="17"/>
  <c r="C207" i="17"/>
  <c r="D207" i="17"/>
  <c r="E207" i="17"/>
  <c r="J207" i="17" s="1"/>
  <c r="F207" i="17"/>
  <c r="G207" i="17"/>
  <c r="H207" i="17"/>
  <c r="B208" i="17"/>
  <c r="C208" i="17"/>
  <c r="D208" i="17"/>
  <c r="E208" i="17"/>
  <c r="J208" i="17" s="1"/>
  <c r="F208" i="17"/>
  <c r="G208" i="17"/>
  <c r="H208" i="17"/>
  <c r="B209" i="17"/>
  <c r="C209" i="17"/>
  <c r="D209" i="17"/>
  <c r="E209" i="17"/>
  <c r="J209" i="17" s="1"/>
  <c r="F209" i="17"/>
  <c r="G209" i="17"/>
  <c r="H209" i="17"/>
  <c r="B210" i="17"/>
  <c r="C210" i="17"/>
  <c r="D210" i="17"/>
  <c r="E210" i="17"/>
  <c r="J210" i="17" s="1"/>
  <c r="F210" i="17"/>
  <c r="G210" i="17"/>
  <c r="H210" i="17"/>
  <c r="B211" i="17"/>
  <c r="C211" i="17"/>
  <c r="D211" i="17"/>
  <c r="E211" i="17"/>
  <c r="J211" i="17" s="1"/>
  <c r="F211" i="17"/>
  <c r="G211" i="17"/>
  <c r="H211" i="17"/>
  <c r="B212" i="17"/>
  <c r="C212" i="17"/>
  <c r="D212" i="17"/>
  <c r="E212" i="17"/>
  <c r="J212" i="17" s="1"/>
  <c r="F212" i="17"/>
  <c r="G212" i="17"/>
  <c r="H212" i="17"/>
  <c r="B213" i="17"/>
  <c r="C213" i="17"/>
  <c r="D213" i="17"/>
  <c r="E213" i="17"/>
  <c r="J213" i="17" s="1"/>
  <c r="F213" i="17"/>
  <c r="G213" i="17"/>
  <c r="H213" i="17"/>
  <c r="B214" i="17"/>
  <c r="C214" i="17"/>
  <c r="D214" i="17"/>
  <c r="E214" i="17"/>
  <c r="J214" i="17" s="1"/>
  <c r="F214" i="17"/>
  <c r="G214" i="17"/>
  <c r="H214" i="17"/>
  <c r="B215" i="17"/>
  <c r="C215" i="17"/>
  <c r="D215" i="17"/>
  <c r="E215" i="17"/>
  <c r="J215" i="17" s="1"/>
  <c r="F215" i="17"/>
  <c r="G215" i="17"/>
  <c r="H215" i="17"/>
  <c r="B216" i="17"/>
  <c r="C216" i="17"/>
  <c r="D216" i="17"/>
  <c r="E216" i="17"/>
  <c r="J216" i="17" s="1"/>
  <c r="F216" i="17"/>
  <c r="G216" i="17"/>
  <c r="H216" i="17"/>
  <c r="B217" i="17"/>
  <c r="C217" i="17"/>
  <c r="D217" i="17"/>
  <c r="E217" i="17"/>
  <c r="J217" i="17" s="1"/>
  <c r="F217" i="17"/>
  <c r="G217" i="17"/>
  <c r="H217" i="17"/>
  <c r="B218" i="17"/>
  <c r="C218" i="17"/>
  <c r="D218" i="17"/>
  <c r="E218" i="17"/>
  <c r="J218" i="17" s="1"/>
  <c r="F218" i="17"/>
  <c r="G218" i="17"/>
  <c r="H218" i="17"/>
  <c r="B219" i="17"/>
  <c r="C219" i="17"/>
  <c r="D219" i="17"/>
  <c r="E219" i="17"/>
  <c r="J219" i="17" s="1"/>
  <c r="F219" i="17"/>
  <c r="G219" i="17"/>
  <c r="H219" i="17"/>
  <c r="B220" i="17"/>
  <c r="C220" i="17"/>
  <c r="D220" i="17"/>
  <c r="E220" i="17"/>
  <c r="J220" i="17" s="1"/>
  <c r="F220" i="17"/>
  <c r="G220" i="17"/>
  <c r="H220" i="17"/>
  <c r="B221" i="17"/>
  <c r="C221" i="17"/>
  <c r="D221" i="17"/>
  <c r="E221" i="17"/>
  <c r="J221" i="17" s="1"/>
  <c r="F221" i="17"/>
  <c r="G221" i="17"/>
  <c r="H221" i="17"/>
  <c r="B222" i="17"/>
  <c r="C222" i="17"/>
  <c r="D222" i="17"/>
  <c r="E222" i="17"/>
  <c r="J222" i="17" s="1"/>
  <c r="F222" i="17"/>
  <c r="G222" i="17"/>
  <c r="H222" i="17"/>
  <c r="B223" i="17"/>
  <c r="C223" i="17"/>
  <c r="D223" i="17"/>
  <c r="E223" i="17"/>
  <c r="J223" i="17" s="1"/>
  <c r="F223" i="17"/>
  <c r="G223" i="17"/>
  <c r="H223" i="17"/>
  <c r="B224" i="17"/>
  <c r="C224" i="17"/>
  <c r="D224" i="17"/>
  <c r="E224" i="17"/>
  <c r="J224" i="17" s="1"/>
  <c r="F224" i="17"/>
  <c r="G224" i="17"/>
  <c r="H224" i="17"/>
  <c r="B225" i="17"/>
  <c r="C225" i="17"/>
  <c r="D225" i="17"/>
  <c r="E225" i="17"/>
  <c r="J225" i="17" s="1"/>
  <c r="F225" i="17"/>
  <c r="G225" i="17"/>
  <c r="H225" i="17"/>
  <c r="B226" i="17"/>
  <c r="C226" i="17"/>
  <c r="D226" i="17"/>
  <c r="E226" i="17"/>
  <c r="J226" i="17" s="1"/>
  <c r="F226" i="17"/>
  <c r="G226" i="17"/>
  <c r="H226" i="17"/>
  <c r="B227" i="17"/>
  <c r="C227" i="17"/>
  <c r="D227" i="17"/>
  <c r="E227" i="17"/>
  <c r="J227" i="17" s="1"/>
  <c r="F227" i="17"/>
  <c r="G227" i="17"/>
  <c r="H227" i="17"/>
  <c r="B228" i="17"/>
  <c r="C228" i="17"/>
  <c r="D228" i="17"/>
  <c r="E228" i="17"/>
  <c r="J228" i="17" s="1"/>
  <c r="F228" i="17"/>
  <c r="G228" i="17"/>
  <c r="H228" i="17"/>
  <c r="B229" i="17"/>
  <c r="C229" i="17"/>
  <c r="D229" i="17"/>
  <c r="E229" i="17"/>
  <c r="J229" i="17" s="1"/>
  <c r="F229" i="17"/>
  <c r="G229" i="17"/>
  <c r="H229" i="17"/>
  <c r="B230" i="17"/>
  <c r="C230" i="17"/>
  <c r="D230" i="17"/>
  <c r="E230" i="17"/>
  <c r="J230" i="17" s="1"/>
  <c r="F230" i="17"/>
  <c r="G230" i="17"/>
  <c r="H230" i="17"/>
  <c r="B231" i="17"/>
  <c r="C231" i="17"/>
  <c r="D231" i="17"/>
  <c r="E231" i="17"/>
  <c r="J231" i="17" s="1"/>
  <c r="F231" i="17"/>
  <c r="G231" i="17"/>
  <c r="H231" i="17"/>
  <c r="B232" i="17"/>
  <c r="C232" i="17"/>
  <c r="D232" i="17"/>
  <c r="E232" i="17"/>
  <c r="J232" i="17" s="1"/>
  <c r="F232" i="17"/>
  <c r="G232" i="17"/>
  <c r="H232" i="17"/>
  <c r="B233" i="17"/>
  <c r="C233" i="17"/>
  <c r="D233" i="17"/>
  <c r="E233" i="17"/>
  <c r="J233" i="17" s="1"/>
  <c r="F233" i="17"/>
  <c r="G233" i="17"/>
  <c r="H233" i="17"/>
  <c r="B234" i="17"/>
  <c r="C234" i="17"/>
  <c r="D234" i="17"/>
  <c r="E234" i="17"/>
  <c r="J234" i="17" s="1"/>
  <c r="F234" i="17"/>
  <c r="G234" i="17"/>
  <c r="H234" i="17"/>
  <c r="B235" i="17"/>
  <c r="C235" i="17"/>
  <c r="D235" i="17"/>
  <c r="E235" i="17"/>
  <c r="J235" i="17" s="1"/>
  <c r="F235" i="17"/>
  <c r="G235" i="17"/>
  <c r="H235" i="17"/>
  <c r="B236" i="17"/>
  <c r="C236" i="17"/>
  <c r="D236" i="17"/>
  <c r="E236" i="17"/>
  <c r="J236" i="17" s="1"/>
  <c r="F236" i="17"/>
  <c r="G236" i="17"/>
  <c r="H236" i="17"/>
  <c r="B237" i="17"/>
  <c r="C237" i="17"/>
  <c r="D237" i="17"/>
  <c r="E237" i="17"/>
  <c r="J237" i="17" s="1"/>
  <c r="F237" i="17"/>
  <c r="G237" i="17"/>
  <c r="H237" i="17"/>
  <c r="B238" i="17"/>
  <c r="C238" i="17"/>
  <c r="D238" i="17"/>
  <c r="E238" i="17"/>
  <c r="J238" i="17" s="1"/>
  <c r="F238" i="17"/>
  <c r="G238" i="17"/>
  <c r="H238" i="17"/>
  <c r="B239" i="17"/>
  <c r="C239" i="17"/>
  <c r="D239" i="17"/>
  <c r="E239" i="17"/>
  <c r="J239" i="17" s="1"/>
  <c r="F239" i="17"/>
  <c r="G239" i="17"/>
  <c r="H239" i="17"/>
  <c r="B240" i="17"/>
  <c r="C240" i="17"/>
  <c r="D240" i="17"/>
  <c r="E240" i="17"/>
  <c r="J240" i="17" s="1"/>
  <c r="F240" i="17"/>
  <c r="G240" i="17"/>
  <c r="H240" i="17"/>
  <c r="B241" i="17"/>
  <c r="C241" i="17"/>
  <c r="D241" i="17"/>
  <c r="E241" i="17"/>
  <c r="J241" i="17" s="1"/>
  <c r="F241" i="17"/>
  <c r="G241" i="17"/>
  <c r="H241" i="17"/>
  <c r="B242" i="17"/>
  <c r="C242" i="17"/>
  <c r="D242" i="17"/>
  <c r="E242" i="17"/>
  <c r="J242" i="17" s="1"/>
  <c r="F242" i="17"/>
  <c r="G242" i="17"/>
  <c r="H242" i="17"/>
  <c r="B243" i="17"/>
  <c r="C243" i="17"/>
  <c r="D243" i="17"/>
  <c r="E243" i="17"/>
  <c r="J243" i="17" s="1"/>
  <c r="F243" i="17"/>
  <c r="G243" i="17"/>
  <c r="H243" i="17"/>
  <c r="B244" i="17"/>
  <c r="C244" i="17"/>
  <c r="D244" i="17"/>
  <c r="E244" i="17"/>
  <c r="J244" i="17" s="1"/>
  <c r="F244" i="17"/>
  <c r="G244" i="17"/>
  <c r="H244" i="17"/>
  <c r="B245" i="17"/>
  <c r="C245" i="17"/>
  <c r="D245" i="17"/>
  <c r="E245" i="17"/>
  <c r="J245" i="17" s="1"/>
  <c r="F245" i="17"/>
  <c r="G245" i="17"/>
  <c r="H245" i="17"/>
  <c r="B246" i="17"/>
  <c r="C246" i="17"/>
  <c r="D246" i="17"/>
  <c r="E246" i="17"/>
  <c r="J246" i="17" s="1"/>
  <c r="F246" i="17"/>
  <c r="G246" i="17"/>
  <c r="H246" i="17"/>
  <c r="B247" i="17"/>
  <c r="C247" i="17"/>
  <c r="D247" i="17"/>
  <c r="E247" i="17"/>
  <c r="J247" i="17" s="1"/>
  <c r="F247" i="17"/>
  <c r="G247" i="17"/>
  <c r="H247" i="17"/>
  <c r="B248" i="17"/>
  <c r="C248" i="17"/>
  <c r="D248" i="17"/>
  <c r="E248" i="17"/>
  <c r="J248" i="17" s="1"/>
  <c r="F248" i="17"/>
  <c r="G248" i="17"/>
  <c r="H248" i="17"/>
  <c r="B249" i="17"/>
  <c r="C249" i="17"/>
  <c r="D249" i="17"/>
  <c r="E249" i="17"/>
  <c r="J249" i="17" s="1"/>
  <c r="F249" i="17"/>
  <c r="G249" i="17"/>
  <c r="H249" i="17"/>
  <c r="B250" i="17"/>
  <c r="C250" i="17"/>
  <c r="D250" i="17"/>
  <c r="E250" i="17"/>
  <c r="J250" i="17" s="1"/>
  <c r="F250" i="17"/>
  <c r="G250" i="17"/>
  <c r="H250" i="17"/>
  <c r="B251" i="17"/>
  <c r="C251" i="17"/>
  <c r="D251" i="17"/>
  <c r="E251" i="17"/>
  <c r="J251" i="17" s="1"/>
  <c r="F251" i="17"/>
  <c r="G251" i="17"/>
  <c r="H251" i="17"/>
  <c r="B252" i="17"/>
  <c r="C252" i="17"/>
  <c r="D252" i="17"/>
  <c r="E252" i="17"/>
  <c r="J252" i="17" s="1"/>
  <c r="F252" i="17"/>
  <c r="G252" i="17"/>
  <c r="H252" i="17"/>
  <c r="B253" i="17"/>
  <c r="C253" i="17"/>
  <c r="D253" i="17"/>
  <c r="E253" i="17"/>
  <c r="J253" i="17" s="1"/>
  <c r="F253" i="17"/>
  <c r="G253" i="17"/>
  <c r="H253" i="17"/>
  <c r="B254" i="17"/>
  <c r="C254" i="17"/>
  <c r="D254" i="17"/>
  <c r="E254" i="17"/>
  <c r="J254" i="17" s="1"/>
  <c r="F254" i="17"/>
  <c r="G254" i="17"/>
  <c r="H254" i="17"/>
  <c r="B255" i="17"/>
  <c r="C255" i="17"/>
  <c r="D255" i="17"/>
  <c r="E255" i="17"/>
  <c r="J255" i="17" s="1"/>
  <c r="F255" i="17"/>
  <c r="G255" i="17"/>
  <c r="H255" i="17"/>
  <c r="B256" i="17"/>
  <c r="C256" i="17"/>
  <c r="D256" i="17"/>
  <c r="E256" i="17"/>
  <c r="J256" i="17" s="1"/>
  <c r="F256" i="17"/>
  <c r="G256" i="17"/>
  <c r="H256" i="17"/>
  <c r="B257" i="17"/>
  <c r="C257" i="17"/>
  <c r="D257" i="17"/>
  <c r="E257" i="17"/>
  <c r="J257" i="17" s="1"/>
  <c r="F257" i="17"/>
  <c r="G257" i="17"/>
  <c r="H257" i="17"/>
  <c r="B258" i="17"/>
  <c r="C258" i="17"/>
  <c r="D258" i="17"/>
  <c r="E258" i="17"/>
  <c r="J258" i="17" s="1"/>
  <c r="F258" i="17"/>
  <c r="G258" i="17"/>
  <c r="H258" i="17"/>
  <c r="B259" i="17"/>
  <c r="C259" i="17"/>
  <c r="D259" i="17"/>
  <c r="E259" i="17"/>
  <c r="J259" i="17" s="1"/>
  <c r="F259" i="17"/>
  <c r="G259" i="17"/>
  <c r="H259" i="17"/>
  <c r="B260" i="17"/>
  <c r="C260" i="17"/>
  <c r="D260" i="17"/>
  <c r="E260" i="17"/>
  <c r="J260" i="17" s="1"/>
  <c r="F260" i="17"/>
  <c r="G260" i="17"/>
  <c r="H260" i="17"/>
  <c r="B261" i="17"/>
  <c r="C261" i="17"/>
  <c r="D261" i="17"/>
  <c r="E261" i="17"/>
  <c r="J261" i="17" s="1"/>
  <c r="F261" i="17"/>
  <c r="G261" i="17"/>
  <c r="H261" i="17"/>
  <c r="B262" i="17"/>
  <c r="C262" i="17"/>
  <c r="D262" i="17"/>
  <c r="E262" i="17"/>
  <c r="J262" i="17" s="1"/>
  <c r="F262" i="17"/>
  <c r="G262" i="17"/>
  <c r="H262" i="17"/>
  <c r="B263" i="17"/>
  <c r="C263" i="17"/>
  <c r="D263" i="17"/>
  <c r="E263" i="17"/>
  <c r="J263" i="17" s="1"/>
  <c r="F263" i="17"/>
  <c r="G263" i="17"/>
  <c r="H263" i="17"/>
  <c r="B264" i="17"/>
  <c r="C264" i="17"/>
  <c r="D264" i="17"/>
  <c r="E264" i="17"/>
  <c r="J264" i="17" s="1"/>
  <c r="F264" i="17"/>
  <c r="G264" i="17"/>
  <c r="H264" i="17"/>
  <c r="B265" i="17"/>
  <c r="C265" i="17"/>
  <c r="D265" i="17"/>
  <c r="E265" i="17"/>
  <c r="J265" i="17" s="1"/>
  <c r="F265" i="17"/>
  <c r="G265" i="17"/>
  <c r="H265" i="17"/>
  <c r="B266" i="17"/>
  <c r="C266" i="17"/>
  <c r="D266" i="17"/>
  <c r="E266" i="17"/>
  <c r="J266" i="17" s="1"/>
  <c r="F266" i="17"/>
  <c r="G266" i="17"/>
  <c r="H266" i="17"/>
  <c r="B267" i="17"/>
  <c r="C267" i="17"/>
  <c r="D267" i="17"/>
  <c r="E267" i="17"/>
  <c r="J267" i="17" s="1"/>
  <c r="F267" i="17"/>
  <c r="G267" i="17"/>
  <c r="H267" i="17"/>
  <c r="B268" i="17"/>
  <c r="C268" i="17"/>
  <c r="D268" i="17"/>
  <c r="E268" i="17"/>
  <c r="J268" i="17" s="1"/>
  <c r="F268" i="17"/>
  <c r="G268" i="17"/>
  <c r="H268" i="17"/>
  <c r="B269" i="17"/>
  <c r="C269" i="17"/>
  <c r="D269" i="17"/>
  <c r="E269" i="17"/>
  <c r="J269" i="17" s="1"/>
  <c r="F269" i="17"/>
  <c r="G269" i="17"/>
  <c r="H269" i="17"/>
  <c r="B270" i="17"/>
  <c r="C270" i="17"/>
  <c r="D270" i="17"/>
  <c r="E270" i="17"/>
  <c r="J270" i="17" s="1"/>
  <c r="F270" i="17"/>
  <c r="G270" i="17"/>
  <c r="H270" i="17"/>
  <c r="B271" i="17"/>
  <c r="C271" i="17"/>
  <c r="D271" i="17"/>
  <c r="E271" i="17"/>
  <c r="J271" i="17" s="1"/>
  <c r="F271" i="17"/>
  <c r="G271" i="17"/>
  <c r="H271" i="17"/>
  <c r="B272" i="17"/>
  <c r="C272" i="17"/>
  <c r="D272" i="17"/>
  <c r="E272" i="17"/>
  <c r="J272" i="17" s="1"/>
  <c r="F272" i="17"/>
  <c r="G272" i="17"/>
  <c r="H272" i="17"/>
  <c r="B273" i="17"/>
  <c r="C273" i="17"/>
  <c r="D273" i="17"/>
  <c r="E273" i="17"/>
  <c r="J273" i="17" s="1"/>
  <c r="F273" i="17"/>
  <c r="G273" i="17"/>
  <c r="H273" i="17"/>
  <c r="B274" i="17"/>
  <c r="C274" i="17"/>
  <c r="D274" i="17"/>
  <c r="E274" i="17"/>
  <c r="J274" i="17" s="1"/>
  <c r="F274" i="17"/>
  <c r="G274" i="17"/>
  <c r="H274" i="17"/>
  <c r="B275" i="17"/>
  <c r="C275" i="17"/>
  <c r="D275" i="17"/>
  <c r="E275" i="17"/>
  <c r="J275" i="17" s="1"/>
  <c r="F275" i="17"/>
  <c r="G275" i="17"/>
  <c r="H275" i="17"/>
  <c r="B276" i="17"/>
  <c r="C276" i="17"/>
  <c r="D276" i="17"/>
  <c r="E276" i="17"/>
  <c r="J276" i="17" s="1"/>
  <c r="F276" i="17"/>
  <c r="G276" i="17"/>
  <c r="H276" i="17"/>
  <c r="B277" i="17"/>
  <c r="C277" i="17"/>
  <c r="D277" i="17"/>
  <c r="E277" i="17"/>
  <c r="J277" i="17" s="1"/>
  <c r="F277" i="17"/>
  <c r="G277" i="17"/>
  <c r="H277" i="17"/>
  <c r="B278" i="17"/>
  <c r="C278" i="17"/>
  <c r="D278" i="17"/>
  <c r="E278" i="17"/>
  <c r="J278" i="17" s="1"/>
  <c r="F278" i="17"/>
  <c r="G278" i="17"/>
  <c r="H278" i="17"/>
  <c r="B279" i="17"/>
  <c r="C279" i="17"/>
  <c r="D279" i="17"/>
  <c r="E279" i="17"/>
  <c r="J279" i="17" s="1"/>
  <c r="F279" i="17"/>
  <c r="G279" i="17"/>
  <c r="H279" i="17"/>
  <c r="B280" i="17"/>
  <c r="C280" i="17"/>
  <c r="D280" i="17"/>
  <c r="E280" i="17"/>
  <c r="J280" i="17" s="1"/>
  <c r="F280" i="17"/>
  <c r="G280" i="17"/>
  <c r="H280" i="17"/>
  <c r="B281" i="17"/>
  <c r="C281" i="17"/>
  <c r="D281" i="17"/>
  <c r="E281" i="17"/>
  <c r="J281" i="17" s="1"/>
  <c r="F281" i="17"/>
  <c r="G281" i="17"/>
  <c r="H281" i="17"/>
  <c r="B282" i="17"/>
  <c r="C282" i="17"/>
  <c r="D282" i="17"/>
  <c r="E282" i="17"/>
  <c r="J282" i="17" s="1"/>
  <c r="F282" i="17"/>
  <c r="G282" i="17"/>
  <c r="H282" i="17"/>
  <c r="B283" i="17"/>
  <c r="C283" i="17"/>
  <c r="D283" i="17"/>
  <c r="E283" i="17"/>
  <c r="J283" i="17" s="1"/>
  <c r="F283" i="17"/>
  <c r="G283" i="17"/>
  <c r="H283" i="17"/>
  <c r="B284" i="17"/>
  <c r="C284" i="17"/>
  <c r="D284" i="17"/>
  <c r="E284" i="17"/>
  <c r="J284" i="17" s="1"/>
  <c r="F284" i="17"/>
  <c r="G284" i="17"/>
  <c r="H284" i="17"/>
  <c r="B285" i="17"/>
  <c r="C285" i="17"/>
  <c r="D285" i="17"/>
  <c r="E285" i="17"/>
  <c r="J285" i="17" s="1"/>
  <c r="F285" i="17"/>
  <c r="G285" i="17"/>
  <c r="H285" i="17"/>
  <c r="B286" i="17"/>
  <c r="C286" i="17"/>
  <c r="D286" i="17"/>
  <c r="E286" i="17"/>
  <c r="J286" i="17" s="1"/>
  <c r="F286" i="17"/>
  <c r="G286" i="17"/>
  <c r="H286" i="17"/>
  <c r="B287" i="17"/>
  <c r="C287" i="17"/>
  <c r="D287" i="17"/>
  <c r="E287" i="17"/>
  <c r="J287" i="17" s="1"/>
  <c r="F287" i="17"/>
  <c r="G287" i="17"/>
  <c r="H287" i="17"/>
  <c r="B288" i="17"/>
  <c r="C288" i="17"/>
  <c r="D288" i="17"/>
  <c r="E288" i="17"/>
  <c r="J288" i="17" s="1"/>
  <c r="F288" i="17"/>
  <c r="G288" i="17"/>
  <c r="H288" i="17"/>
  <c r="B289" i="17"/>
  <c r="C289" i="17"/>
  <c r="D289" i="17"/>
  <c r="E289" i="17"/>
  <c r="J289" i="17" s="1"/>
  <c r="F289" i="17"/>
  <c r="G289" i="17"/>
  <c r="H289" i="17"/>
  <c r="B290" i="17"/>
  <c r="C290" i="17"/>
  <c r="D290" i="17"/>
  <c r="E290" i="17"/>
  <c r="J290" i="17" s="1"/>
  <c r="F290" i="17"/>
  <c r="G290" i="17"/>
  <c r="H290" i="17"/>
  <c r="B291" i="17"/>
  <c r="C291" i="17"/>
  <c r="D291" i="17"/>
  <c r="E291" i="17"/>
  <c r="J291" i="17" s="1"/>
  <c r="F291" i="17"/>
  <c r="G291" i="17"/>
  <c r="H291" i="17"/>
  <c r="B292" i="17"/>
  <c r="C292" i="17"/>
  <c r="D292" i="17"/>
  <c r="E292" i="17"/>
  <c r="J292" i="17" s="1"/>
  <c r="F292" i="17"/>
  <c r="G292" i="17"/>
  <c r="H292" i="17"/>
  <c r="B293" i="17"/>
  <c r="C293" i="17"/>
  <c r="D293" i="17"/>
  <c r="E293" i="17"/>
  <c r="J293" i="17" s="1"/>
  <c r="F293" i="17"/>
  <c r="G293" i="17"/>
  <c r="H293" i="17"/>
  <c r="B294" i="17"/>
  <c r="C294" i="17"/>
  <c r="D294" i="17"/>
  <c r="E294" i="17"/>
  <c r="J294" i="17" s="1"/>
  <c r="F294" i="17"/>
  <c r="G294" i="17"/>
  <c r="H294" i="17"/>
  <c r="B295" i="17"/>
  <c r="C295" i="17"/>
  <c r="D295" i="17"/>
  <c r="E295" i="17"/>
  <c r="J295" i="17" s="1"/>
  <c r="F295" i="17"/>
  <c r="G295" i="17"/>
  <c r="H295" i="17"/>
  <c r="B296" i="17"/>
  <c r="C296" i="17"/>
  <c r="D296" i="17"/>
  <c r="E296" i="17"/>
  <c r="J296" i="17" s="1"/>
  <c r="F296" i="17"/>
  <c r="G296" i="17"/>
  <c r="H296" i="17"/>
  <c r="B297" i="17"/>
  <c r="C297" i="17"/>
  <c r="D297" i="17"/>
  <c r="E297" i="17"/>
  <c r="J297" i="17" s="1"/>
  <c r="F297" i="17"/>
  <c r="G297" i="17"/>
  <c r="H297" i="17"/>
  <c r="B298" i="17"/>
  <c r="C298" i="17"/>
  <c r="D298" i="17"/>
  <c r="E298" i="17"/>
  <c r="J298" i="17" s="1"/>
  <c r="F298" i="17"/>
  <c r="G298" i="17"/>
  <c r="H298" i="17"/>
  <c r="B299" i="17"/>
  <c r="C299" i="17"/>
  <c r="D299" i="17"/>
  <c r="E299" i="17"/>
  <c r="J299" i="17" s="1"/>
  <c r="F299" i="17"/>
  <c r="G299" i="17"/>
  <c r="H299" i="17"/>
  <c r="B300" i="17"/>
  <c r="C300" i="17"/>
  <c r="D300" i="17"/>
  <c r="E300" i="17"/>
  <c r="J300" i="17" s="1"/>
  <c r="F300" i="17"/>
  <c r="G300" i="17"/>
  <c r="H300" i="17"/>
  <c r="B301" i="17"/>
  <c r="C301" i="17"/>
  <c r="D301" i="17"/>
  <c r="E301" i="17"/>
  <c r="J301" i="17" s="1"/>
  <c r="F301" i="17"/>
  <c r="G301" i="17"/>
  <c r="H301" i="17"/>
  <c r="H2" i="17"/>
  <c r="F2" i="17"/>
  <c r="E2" i="17"/>
  <c r="J2" i="17" s="1"/>
  <c r="C2" i="17"/>
  <c r="B2" i="17"/>
  <c r="D2" i="17"/>
  <c r="G2" i="17"/>
  <c r="A2" i="17"/>
  <c r="B6" i="13"/>
  <c r="B7" i="13" s="1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6" i="13" s="1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4" i="13" s="1"/>
  <c r="B75" i="13" s="1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B86" i="13" s="1"/>
  <c r="B87" i="13" s="1"/>
  <c r="B88" i="13" s="1"/>
  <c r="B89" i="13" s="1"/>
  <c r="B90" i="13" s="1"/>
  <c r="B91" i="13" s="1"/>
  <c r="L19" i="5" l="1"/>
  <c r="P19" i="5"/>
  <c r="L16" i="5"/>
  <c r="Q19" i="5"/>
  <c r="P16" i="5"/>
  <c r="P22" i="5" s="1"/>
  <c r="V19" i="5"/>
  <c r="T22" i="5"/>
  <c r="T21" i="5"/>
  <c r="R19" i="5"/>
  <c r="P21" i="5"/>
  <c r="N19" i="5"/>
  <c r="N21" i="5"/>
  <c r="Q16" i="5"/>
  <c r="Q22" i="5" s="1"/>
  <c r="U22" i="5"/>
  <c r="U21" i="5"/>
  <c r="S19" i="5"/>
  <c r="S21" i="5"/>
  <c r="Q21" i="5"/>
  <c r="O19" i="5"/>
  <c r="M22" i="5"/>
  <c r="M21" i="5"/>
  <c r="V13" i="5"/>
  <c r="V16" i="5" s="1"/>
  <c r="V22" i="5" s="1"/>
  <c r="R13" i="5"/>
  <c r="R16" i="5" s="1"/>
  <c r="R22" i="5" s="1"/>
  <c r="O13" i="5"/>
  <c r="O16" i="5" s="1"/>
  <c r="O22" i="5" s="1"/>
  <c r="S16" i="5"/>
  <c r="S22" i="5" s="1"/>
  <c r="N16" i="5"/>
  <c r="N22" i="5" s="1"/>
  <c r="F5" i="6"/>
  <c r="F6" i="6" s="1"/>
  <c r="F7" i="6" s="1"/>
  <c r="F8" i="6" s="1"/>
  <c r="M4" i="6" s="1"/>
  <c r="M5" i="6" s="1"/>
  <c r="D11" i="6" s="1"/>
  <c r="C32" i="6" s="1"/>
  <c r="C33" i="6" s="1"/>
  <c r="C34" i="6" s="1"/>
  <c r="C38" i="6" s="1"/>
  <c r="C39" i="6" s="1"/>
  <c r="D42" i="6" s="1"/>
  <c r="D43" i="6" s="1"/>
  <c r="D44" i="6" s="1"/>
  <c r="D45" i="6" s="1"/>
  <c r="C48" i="6" s="1"/>
  <c r="C49" i="6" s="1"/>
  <c r="C53" i="6" s="1"/>
  <c r="C54" i="6" s="1"/>
  <c r="C55" i="6" s="1"/>
  <c r="C56" i="6" s="1"/>
  <c r="C59" i="6" s="1"/>
  <c r="B7" i="4" s="1"/>
  <c r="C7" i="4" s="1"/>
  <c r="D7" i="4" s="1"/>
  <c r="E7" i="4" s="1"/>
  <c r="F7" i="4" s="1"/>
  <c r="G7" i="4" s="1"/>
  <c r="H7" i="4" s="1"/>
  <c r="I7" i="4" s="1"/>
  <c r="J7" i="4" s="1"/>
  <c r="K7" i="4" s="1"/>
  <c r="L7" i="4" s="1"/>
  <c r="M7" i="4" s="1"/>
  <c r="N7" i="4" s="1"/>
  <c r="O7" i="4" s="1"/>
  <c r="A3" i="5" s="1"/>
  <c r="A4" i="5" s="1"/>
  <c r="A5" i="5" s="1"/>
  <c r="A6" i="5" s="1"/>
  <c r="A7" i="5" s="1"/>
  <c r="A8" i="5" s="1"/>
  <c r="A9" i="5" s="1"/>
  <c r="A10" i="5" s="1"/>
  <c r="A12" i="5" s="1"/>
  <c r="A14" i="5" s="1"/>
  <c r="A41" i="3" l="1"/>
  <c r="A42" i="3" s="1"/>
  <c r="A43" i="3" s="1"/>
  <c r="A44" i="3" s="1"/>
  <c r="A45" i="3" s="1"/>
  <c r="A46" i="3" s="1"/>
  <c r="A49" i="3" s="1"/>
  <c r="A50" i="3" s="1"/>
  <c r="A51" i="3" s="1"/>
  <c r="A52" i="3" s="1"/>
  <c r="A53" i="3" s="1"/>
  <c r="A54" i="3" s="1"/>
  <c r="A55" i="3" s="1"/>
  <c r="A56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2" i="3" s="1"/>
  <c r="A73" i="3" s="1"/>
  <c r="A74" i="3" s="1"/>
  <c r="A75" i="3" s="1"/>
  <c r="A76" i="3" s="1"/>
  <c r="A77" i="3" s="1"/>
  <c r="A78" i="3" s="1"/>
  <c r="A83" i="3" s="1"/>
  <c r="A94" i="3" s="1"/>
  <c r="O21" i="5"/>
  <c r="R21" i="5"/>
  <c r="V21" i="5"/>
  <c r="U179" i="3" l="1"/>
  <c r="W179" i="3"/>
  <c r="Y179" i="3"/>
  <c r="AA179" i="3"/>
  <c r="AC179" i="3"/>
  <c r="AE179" i="3"/>
  <c r="AG179" i="3"/>
  <c r="AI179" i="3"/>
  <c r="AK179" i="3"/>
  <c r="AM179" i="3"/>
  <c r="AO179" i="3"/>
  <c r="AQ179" i="3"/>
  <c r="AS179" i="3"/>
  <c r="AU179" i="3"/>
  <c r="AW179" i="3"/>
  <c r="AY179" i="3"/>
  <c r="BA179" i="3"/>
  <c r="BC179" i="3"/>
  <c r="BE179" i="3"/>
  <c r="BG179" i="3"/>
  <c r="BI179" i="3"/>
  <c r="BK179" i="3"/>
  <c r="V179" i="3"/>
  <c r="X179" i="3"/>
  <c r="Z179" i="3"/>
  <c r="AB179" i="3"/>
  <c r="AD179" i="3"/>
  <c r="AF179" i="3"/>
  <c r="AH179" i="3"/>
  <c r="AJ179" i="3"/>
  <c r="AL179" i="3"/>
  <c r="AN179" i="3"/>
  <c r="AP179" i="3"/>
  <c r="AR179" i="3"/>
  <c r="AT179" i="3"/>
  <c r="AV179" i="3"/>
  <c r="AX179" i="3"/>
  <c r="AZ179" i="3"/>
  <c r="BB179" i="3"/>
  <c r="BD179" i="3"/>
  <c r="BF179" i="3"/>
  <c r="BH179" i="3"/>
  <c r="BJ179" i="3"/>
  <c r="BL179" i="3"/>
  <c r="F179" i="3"/>
  <c r="H179" i="3"/>
  <c r="J179" i="3"/>
  <c r="L179" i="3"/>
  <c r="N179" i="3"/>
  <c r="P179" i="3"/>
  <c r="R179" i="3"/>
  <c r="T179" i="3"/>
  <c r="G179" i="3"/>
  <c r="I179" i="3"/>
  <c r="K179" i="3"/>
  <c r="M179" i="3"/>
  <c r="O179" i="3"/>
  <c r="Q179" i="3"/>
  <c r="S179" i="3"/>
  <c r="E179" i="3"/>
  <c r="K19" i="5"/>
  <c r="D20" i="5"/>
  <c r="E20" i="5"/>
  <c r="F20" i="5"/>
  <c r="G20" i="5"/>
  <c r="H20" i="5"/>
  <c r="I20" i="5"/>
  <c r="J20" i="5"/>
  <c r="K20" i="5"/>
  <c r="C20" i="5"/>
  <c r="E17" i="5"/>
  <c r="D17" i="5"/>
  <c r="C17" i="5"/>
  <c r="R11" i="4"/>
  <c r="V11" i="4" s="1"/>
  <c r="R10" i="4"/>
  <c r="V10" i="4" s="1"/>
  <c r="S10" i="4" l="1"/>
  <c r="A54" i="16"/>
  <c r="A53" i="16"/>
  <c r="A6" i="16" l="1"/>
  <c r="D35" i="2" l="1"/>
  <c r="E35" i="2"/>
  <c r="F35" i="2"/>
  <c r="G35" i="2"/>
  <c r="G85" i="2" l="1"/>
  <c r="F85" i="2"/>
  <c r="E85" i="2"/>
  <c r="D85" i="2"/>
  <c r="C85" i="2"/>
  <c r="E82" i="2"/>
  <c r="F82" i="2"/>
  <c r="G82" i="2"/>
  <c r="G71" i="2"/>
  <c r="F71" i="2"/>
  <c r="E71" i="2"/>
  <c r="D71" i="2"/>
  <c r="C71" i="2"/>
  <c r="D34" i="5"/>
  <c r="D35" i="5" s="1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C34" i="5"/>
  <c r="C35" i="5" s="1"/>
  <c r="H67" i="2" l="1"/>
  <c r="H65" i="2"/>
  <c r="H63" i="2"/>
  <c r="H61" i="2"/>
  <c r="H68" i="2"/>
  <c r="H66" i="2"/>
  <c r="H64" i="2"/>
  <c r="H62" i="2"/>
  <c r="H60" i="2"/>
  <c r="F70" i="2"/>
  <c r="C70" i="2"/>
  <c r="G70" i="2"/>
  <c r="D70" i="2"/>
  <c r="E70" i="2"/>
  <c r="H85" i="2"/>
  <c r="H76" i="2"/>
  <c r="H74" i="2"/>
  <c r="H72" i="2"/>
  <c r="H77" i="2"/>
  <c r="H75" i="2"/>
  <c r="H73" i="2"/>
  <c r="H52" i="2"/>
  <c r="H54" i="2"/>
  <c r="H50" i="2"/>
  <c r="H55" i="2"/>
  <c r="H49" i="2"/>
  <c r="H51" i="2"/>
  <c r="H53" i="2"/>
  <c r="K17" i="5" l="1"/>
  <c r="J17" i="5"/>
  <c r="I17" i="5"/>
  <c r="H17" i="5"/>
  <c r="G17" i="5"/>
  <c r="F17" i="5"/>
  <c r="E35" i="5"/>
  <c r="F35" i="5"/>
  <c r="G35" i="5"/>
  <c r="H35" i="5"/>
  <c r="I35" i="5"/>
  <c r="J35" i="5"/>
  <c r="K35" i="5"/>
  <c r="L35" i="5"/>
  <c r="N35" i="5"/>
  <c r="O35" i="5"/>
  <c r="P35" i="5"/>
  <c r="Q35" i="5"/>
  <c r="R35" i="5"/>
  <c r="S35" i="5"/>
  <c r="T35" i="5"/>
  <c r="U35" i="5"/>
  <c r="V35" i="5"/>
  <c r="M35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C29" i="5"/>
  <c r="C30" i="5"/>
  <c r="C31" i="5"/>
  <c r="C32" i="5"/>
  <c r="C33" i="5"/>
  <c r="C28" i="5"/>
  <c r="W34" i="5"/>
  <c r="A1" i="16"/>
  <c r="A1" i="2"/>
  <c r="A1" i="5"/>
  <c r="A1" i="6"/>
  <c r="A1" i="4"/>
  <c r="O43" i="6"/>
  <c r="O44" i="6"/>
  <c r="O45" i="6"/>
  <c r="O42" i="6"/>
  <c r="D98" i="3"/>
  <c r="T156" i="3" l="1"/>
  <c r="V156" i="3"/>
  <c r="X156" i="3"/>
  <c r="Z156" i="3"/>
  <c r="AB156" i="3"/>
  <c r="AD156" i="3"/>
  <c r="AF156" i="3"/>
  <c r="AH156" i="3"/>
  <c r="AJ156" i="3"/>
  <c r="AL156" i="3"/>
  <c r="AN156" i="3"/>
  <c r="AP156" i="3"/>
  <c r="AR156" i="3"/>
  <c r="AT156" i="3"/>
  <c r="AV156" i="3"/>
  <c r="AX156" i="3"/>
  <c r="AZ156" i="3"/>
  <c r="BB156" i="3"/>
  <c r="BD156" i="3"/>
  <c r="BF156" i="3"/>
  <c r="BH156" i="3"/>
  <c r="BJ156" i="3"/>
  <c r="BL156" i="3"/>
  <c r="S156" i="3"/>
  <c r="U156" i="3"/>
  <c r="W156" i="3"/>
  <c r="Y156" i="3"/>
  <c r="AA156" i="3"/>
  <c r="AC156" i="3"/>
  <c r="AE156" i="3"/>
  <c r="AG156" i="3"/>
  <c r="AI156" i="3"/>
  <c r="AK156" i="3"/>
  <c r="AM156" i="3"/>
  <c r="AO156" i="3"/>
  <c r="AQ156" i="3"/>
  <c r="AS156" i="3"/>
  <c r="AU156" i="3"/>
  <c r="AW156" i="3"/>
  <c r="AY156" i="3"/>
  <c r="BA156" i="3"/>
  <c r="BC156" i="3"/>
  <c r="BE156" i="3"/>
  <c r="BG156" i="3"/>
  <c r="BI156" i="3"/>
  <c r="BK156" i="3"/>
  <c r="G158" i="3"/>
  <c r="I158" i="3"/>
  <c r="K158" i="3"/>
  <c r="M158" i="3"/>
  <c r="O158" i="3"/>
  <c r="Q158" i="3"/>
  <c r="S158" i="3"/>
  <c r="U158" i="3"/>
  <c r="W158" i="3"/>
  <c r="Y158" i="3"/>
  <c r="AA158" i="3"/>
  <c r="AC158" i="3"/>
  <c r="AE158" i="3"/>
  <c r="AG158" i="3"/>
  <c r="AI158" i="3"/>
  <c r="AK158" i="3"/>
  <c r="AM158" i="3"/>
  <c r="AO158" i="3"/>
  <c r="AQ158" i="3"/>
  <c r="AS158" i="3"/>
  <c r="AU158" i="3"/>
  <c r="AW158" i="3"/>
  <c r="AY158" i="3"/>
  <c r="BA158" i="3"/>
  <c r="BC158" i="3"/>
  <c r="BE158" i="3"/>
  <c r="BG158" i="3"/>
  <c r="BI158" i="3"/>
  <c r="BK158" i="3"/>
  <c r="F158" i="3"/>
  <c r="AB158" i="3"/>
  <c r="AJ158" i="3"/>
  <c r="AN158" i="3"/>
  <c r="AR158" i="3"/>
  <c r="AT158" i="3"/>
  <c r="AX158" i="3"/>
  <c r="BB158" i="3"/>
  <c r="BD158" i="3"/>
  <c r="BF158" i="3"/>
  <c r="BJ158" i="3"/>
  <c r="E158" i="3"/>
  <c r="H158" i="3"/>
  <c r="J158" i="3"/>
  <c r="L158" i="3"/>
  <c r="N158" i="3"/>
  <c r="P158" i="3"/>
  <c r="R158" i="3"/>
  <c r="T158" i="3"/>
  <c r="V158" i="3"/>
  <c r="X158" i="3"/>
  <c r="Z158" i="3"/>
  <c r="AD158" i="3"/>
  <c r="AF158" i="3"/>
  <c r="AH158" i="3"/>
  <c r="AL158" i="3"/>
  <c r="AP158" i="3"/>
  <c r="AV158" i="3"/>
  <c r="AZ158" i="3"/>
  <c r="BH158" i="3"/>
  <c r="BL158" i="3"/>
  <c r="G157" i="3"/>
  <c r="I157" i="3"/>
  <c r="K157" i="3"/>
  <c r="M157" i="3"/>
  <c r="O157" i="3"/>
  <c r="Q157" i="3"/>
  <c r="S157" i="3"/>
  <c r="U157" i="3"/>
  <c r="W157" i="3"/>
  <c r="Y157" i="3"/>
  <c r="AA157" i="3"/>
  <c r="AC157" i="3"/>
  <c r="AE157" i="3"/>
  <c r="AG157" i="3"/>
  <c r="AI157" i="3"/>
  <c r="AK157" i="3"/>
  <c r="AM157" i="3"/>
  <c r="AO157" i="3"/>
  <c r="AQ157" i="3"/>
  <c r="AS157" i="3"/>
  <c r="AU157" i="3"/>
  <c r="AW157" i="3"/>
  <c r="AY157" i="3"/>
  <c r="BA157" i="3"/>
  <c r="BC157" i="3"/>
  <c r="BE157" i="3"/>
  <c r="BI157" i="3"/>
  <c r="H157" i="3"/>
  <c r="J157" i="3"/>
  <c r="L157" i="3"/>
  <c r="N157" i="3"/>
  <c r="P157" i="3"/>
  <c r="R157" i="3"/>
  <c r="T157" i="3"/>
  <c r="V157" i="3"/>
  <c r="X157" i="3"/>
  <c r="Z157" i="3"/>
  <c r="AB157" i="3"/>
  <c r="AD157" i="3"/>
  <c r="AF157" i="3"/>
  <c r="AH157" i="3"/>
  <c r="AJ157" i="3"/>
  <c r="AL157" i="3"/>
  <c r="AN157" i="3"/>
  <c r="AP157" i="3"/>
  <c r="AR157" i="3"/>
  <c r="AT157" i="3"/>
  <c r="AV157" i="3"/>
  <c r="AX157" i="3"/>
  <c r="AZ157" i="3"/>
  <c r="BB157" i="3"/>
  <c r="BD157" i="3"/>
  <c r="BF157" i="3"/>
  <c r="BH157" i="3"/>
  <c r="BJ157" i="3"/>
  <c r="BL157" i="3"/>
  <c r="E157" i="3"/>
  <c r="BG157" i="3"/>
  <c r="BK157" i="3"/>
  <c r="F157" i="3"/>
  <c r="G156" i="3"/>
  <c r="I156" i="3"/>
  <c r="K156" i="3"/>
  <c r="M156" i="3"/>
  <c r="O156" i="3"/>
  <c r="Q156" i="3"/>
  <c r="F156" i="3"/>
  <c r="H156" i="3"/>
  <c r="J156" i="3"/>
  <c r="L156" i="3"/>
  <c r="N156" i="3"/>
  <c r="P156" i="3"/>
  <c r="R156" i="3"/>
  <c r="E156" i="3"/>
  <c r="H159" i="3"/>
  <c r="J159" i="3"/>
  <c r="L159" i="3"/>
  <c r="N159" i="3"/>
  <c r="P159" i="3"/>
  <c r="R159" i="3"/>
  <c r="T159" i="3"/>
  <c r="V159" i="3"/>
  <c r="X159" i="3"/>
  <c r="Z159" i="3"/>
  <c r="AB159" i="3"/>
  <c r="AD159" i="3"/>
  <c r="AF159" i="3"/>
  <c r="AH159" i="3"/>
  <c r="AJ159" i="3"/>
  <c r="AL159" i="3"/>
  <c r="AN159" i="3"/>
  <c r="AP159" i="3"/>
  <c r="AR159" i="3"/>
  <c r="AT159" i="3"/>
  <c r="AV159" i="3"/>
  <c r="AX159" i="3"/>
  <c r="AZ159" i="3"/>
  <c r="BB159" i="3"/>
  <c r="BD159" i="3"/>
  <c r="BF159" i="3"/>
  <c r="BH159" i="3"/>
  <c r="BJ159" i="3"/>
  <c r="BL159" i="3"/>
  <c r="F159" i="3"/>
  <c r="G159" i="3"/>
  <c r="G165" i="3" s="1"/>
  <c r="I159" i="3"/>
  <c r="I165" i="3" s="1"/>
  <c r="K159" i="3"/>
  <c r="K165" i="3" s="1"/>
  <c r="M159" i="3"/>
  <c r="M165" i="3" s="1"/>
  <c r="O159" i="3"/>
  <c r="O165" i="3" s="1"/>
  <c r="Q159" i="3"/>
  <c r="Q165" i="3" s="1"/>
  <c r="S159" i="3"/>
  <c r="U159" i="3"/>
  <c r="W159" i="3"/>
  <c r="Y159" i="3"/>
  <c r="AA159" i="3"/>
  <c r="AC159" i="3"/>
  <c r="AE159" i="3"/>
  <c r="AG159" i="3"/>
  <c r="AI159" i="3"/>
  <c r="AK159" i="3"/>
  <c r="AM159" i="3"/>
  <c r="AO159" i="3"/>
  <c r="AQ159" i="3"/>
  <c r="AS159" i="3"/>
  <c r="AU159" i="3"/>
  <c r="AW159" i="3"/>
  <c r="AY159" i="3"/>
  <c r="BA159" i="3"/>
  <c r="BC159" i="3"/>
  <c r="BE159" i="3"/>
  <c r="BG159" i="3"/>
  <c r="BI159" i="3"/>
  <c r="BK159" i="3"/>
  <c r="E159" i="3"/>
  <c r="U18" i="5"/>
  <c r="S18" i="5"/>
  <c r="Q18" i="5"/>
  <c r="O18" i="5"/>
  <c r="V18" i="5"/>
  <c r="R18" i="5"/>
  <c r="N18" i="5"/>
  <c r="M18" i="5"/>
  <c r="T18" i="5"/>
  <c r="P18" i="5"/>
  <c r="L18" i="5"/>
  <c r="J18" i="5"/>
  <c r="F18" i="5"/>
  <c r="I18" i="5"/>
  <c r="E18" i="5"/>
  <c r="H18" i="5"/>
  <c r="D18" i="5"/>
  <c r="C18" i="5"/>
  <c r="K18" i="5"/>
  <c r="G18" i="5"/>
  <c r="P42" i="6"/>
  <c r="H104" i="2" s="1"/>
  <c r="W31" i="5"/>
  <c r="W30" i="5"/>
  <c r="W28" i="5"/>
  <c r="W35" i="5"/>
  <c r="W14" i="5" s="1"/>
  <c r="W33" i="5"/>
  <c r="R35" i="4"/>
  <c r="V35" i="4" s="1"/>
  <c r="R12" i="4"/>
  <c r="V12" i="4" s="1"/>
  <c r="R13" i="4"/>
  <c r="R14" i="4"/>
  <c r="V14" i="4" s="1"/>
  <c r="R15" i="4"/>
  <c r="V15" i="4" s="1"/>
  <c r="R16" i="4"/>
  <c r="V16" i="4" s="1"/>
  <c r="R17" i="4"/>
  <c r="V17" i="4" s="1"/>
  <c r="R18" i="4"/>
  <c r="V18" i="4" s="1"/>
  <c r="R19" i="4"/>
  <c r="V19" i="4" s="1"/>
  <c r="R20" i="4"/>
  <c r="V20" i="4" s="1"/>
  <c r="R21" i="4"/>
  <c r="V21" i="4" s="1"/>
  <c r="R36" i="4"/>
  <c r="V36" i="4" s="1"/>
  <c r="R22" i="4"/>
  <c r="V22" i="4" s="1"/>
  <c r="R37" i="4"/>
  <c r="V37" i="4" s="1"/>
  <c r="R38" i="4"/>
  <c r="V38" i="4" s="1"/>
  <c r="R23" i="4"/>
  <c r="V23" i="4" s="1"/>
  <c r="R24" i="4"/>
  <c r="V24" i="4" s="1"/>
  <c r="R25" i="4"/>
  <c r="V25" i="4" s="1"/>
  <c r="R39" i="4"/>
  <c r="V39" i="4" s="1"/>
  <c r="R26" i="4"/>
  <c r="V26" i="4" s="1"/>
  <c r="R27" i="4"/>
  <c r="V27" i="4" s="1"/>
  <c r="R28" i="4"/>
  <c r="V28" i="4" s="1"/>
  <c r="R29" i="4"/>
  <c r="V29" i="4" s="1"/>
  <c r="R30" i="4"/>
  <c r="V30" i="4" s="1"/>
  <c r="R31" i="4"/>
  <c r="V31" i="4" s="1"/>
  <c r="R32" i="4"/>
  <c r="R33" i="4"/>
  <c r="R34" i="4"/>
  <c r="V34" i="4" s="1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V75" i="4" s="1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Q11" i="4"/>
  <c r="Q35" i="4"/>
  <c r="Q12" i="4"/>
  <c r="Q13" i="4"/>
  <c r="Q14" i="4"/>
  <c r="Q15" i="4"/>
  <c r="Q16" i="4"/>
  <c r="Q17" i="4"/>
  <c r="Q18" i="4"/>
  <c r="Q19" i="4"/>
  <c r="Q20" i="4"/>
  <c r="Q21" i="4"/>
  <c r="Q36" i="4"/>
  <c r="Q22" i="4"/>
  <c r="Q37" i="4"/>
  <c r="Q38" i="4"/>
  <c r="Q23" i="4"/>
  <c r="Q24" i="4"/>
  <c r="Q25" i="4"/>
  <c r="Q39" i="4"/>
  <c r="Q26" i="4"/>
  <c r="Q27" i="4"/>
  <c r="Q28" i="4"/>
  <c r="Q29" i="4"/>
  <c r="Q30" i="4"/>
  <c r="Q31" i="4"/>
  <c r="Q32" i="4"/>
  <c r="Q33" i="4"/>
  <c r="Q34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278" i="4"/>
  <c r="Q279" i="4"/>
  <c r="Q280" i="4"/>
  <c r="Q281" i="4"/>
  <c r="Q282" i="4"/>
  <c r="Q283" i="4"/>
  <c r="Q284" i="4"/>
  <c r="Q285" i="4"/>
  <c r="Q286" i="4"/>
  <c r="Q287" i="4"/>
  <c r="Q288" i="4"/>
  <c r="Q289" i="4"/>
  <c r="Q290" i="4"/>
  <c r="Q291" i="4"/>
  <c r="Q292" i="4"/>
  <c r="Q293" i="4"/>
  <c r="Q294" i="4"/>
  <c r="Q295" i="4"/>
  <c r="Q296" i="4"/>
  <c r="Q297" i="4"/>
  <c r="Q298" i="4"/>
  <c r="Q299" i="4"/>
  <c r="Q300" i="4"/>
  <c r="Q301" i="4"/>
  <c r="Q302" i="4"/>
  <c r="Q303" i="4"/>
  <c r="Q304" i="4"/>
  <c r="Q305" i="4"/>
  <c r="Q306" i="4"/>
  <c r="Q307" i="4"/>
  <c r="Q308" i="4"/>
  <c r="Q309" i="4"/>
  <c r="Q10" i="4"/>
  <c r="S11" i="4"/>
  <c r="S75" i="4"/>
  <c r="N3" i="4" l="1"/>
  <c r="BK165" i="3"/>
  <c r="BC165" i="3"/>
  <c r="AY165" i="3"/>
  <c r="AU165" i="3"/>
  <c r="AQ165" i="3"/>
  <c r="AM165" i="3"/>
  <c r="AI165" i="3"/>
  <c r="AE165" i="3"/>
  <c r="AA165" i="3"/>
  <c r="W165" i="3"/>
  <c r="S165" i="3"/>
  <c r="BE165" i="3"/>
  <c r="BA165" i="3"/>
  <c r="AW165" i="3"/>
  <c r="AS165" i="3"/>
  <c r="AO165" i="3"/>
  <c r="AK165" i="3"/>
  <c r="AG165" i="3"/>
  <c r="AC165" i="3"/>
  <c r="Y165" i="3"/>
  <c r="U165" i="3"/>
  <c r="F165" i="3"/>
  <c r="E165" i="3"/>
  <c r="BI165" i="3"/>
  <c r="BJ165" i="3"/>
  <c r="BF165" i="3"/>
  <c r="BB165" i="3"/>
  <c r="AX165" i="3"/>
  <c r="AT165" i="3"/>
  <c r="AP165" i="3"/>
  <c r="AL165" i="3"/>
  <c r="AH165" i="3"/>
  <c r="AD165" i="3"/>
  <c r="Z165" i="3"/>
  <c r="V165" i="3"/>
  <c r="R165" i="3"/>
  <c r="N165" i="3"/>
  <c r="J165" i="3"/>
  <c r="S307" i="4"/>
  <c r="V307" i="4"/>
  <c r="S301" i="4"/>
  <c r="V301" i="4"/>
  <c r="S297" i="4"/>
  <c r="V297" i="4"/>
  <c r="S291" i="4"/>
  <c r="V291" i="4"/>
  <c r="S285" i="4"/>
  <c r="V285" i="4"/>
  <c r="S275" i="4"/>
  <c r="V275" i="4"/>
  <c r="S267" i="4"/>
  <c r="V267" i="4"/>
  <c r="S259" i="4"/>
  <c r="V259" i="4"/>
  <c r="S251" i="4"/>
  <c r="V251" i="4"/>
  <c r="S235" i="4"/>
  <c r="V235" i="4"/>
  <c r="S211" i="4"/>
  <c r="V211" i="4"/>
  <c r="S121" i="4"/>
  <c r="V121" i="4"/>
  <c r="S309" i="4"/>
  <c r="V309" i="4"/>
  <c r="S305" i="4"/>
  <c r="V305" i="4"/>
  <c r="S303" i="4"/>
  <c r="V303" i="4"/>
  <c r="S299" i="4"/>
  <c r="V299" i="4"/>
  <c r="S295" i="4"/>
  <c r="V295" i="4"/>
  <c r="S293" i="4"/>
  <c r="V293" i="4"/>
  <c r="S289" i="4"/>
  <c r="V289" i="4"/>
  <c r="S287" i="4"/>
  <c r="V287" i="4"/>
  <c r="S283" i="4"/>
  <c r="V283" i="4"/>
  <c r="S281" i="4"/>
  <c r="V281" i="4"/>
  <c r="S279" i="4"/>
  <c r="V279" i="4"/>
  <c r="S277" i="4"/>
  <c r="V277" i="4"/>
  <c r="S273" i="4"/>
  <c r="V273" i="4"/>
  <c r="S271" i="4"/>
  <c r="V271" i="4"/>
  <c r="S269" i="4"/>
  <c r="V269" i="4"/>
  <c r="S265" i="4"/>
  <c r="V265" i="4"/>
  <c r="S263" i="4"/>
  <c r="V263" i="4"/>
  <c r="S261" i="4"/>
  <c r="V261" i="4"/>
  <c r="S257" i="4"/>
  <c r="V257" i="4"/>
  <c r="S255" i="4"/>
  <c r="V255" i="4"/>
  <c r="S253" i="4"/>
  <c r="V253" i="4"/>
  <c r="S249" i="4"/>
  <c r="V249" i="4"/>
  <c r="S247" i="4"/>
  <c r="V247" i="4"/>
  <c r="S245" i="4"/>
  <c r="V245" i="4"/>
  <c r="S243" i="4"/>
  <c r="V243" i="4"/>
  <c r="S241" i="4"/>
  <c r="V241" i="4"/>
  <c r="S239" i="4"/>
  <c r="V239" i="4"/>
  <c r="S237" i="4"/>
  <c r="V237" i="4"/>
  <c r="S233" i="4"/>
  <c r="V233" i="4"/>
  <c r="S231" i="4"/>
  <c r="V231" i="4"/>
  <c r="S229" i="4"/>
  <c r="V229" i="4"/>
  <c r="S227" i="4"/>
  <c r="V227" i="4"/>
  <c r="S225" i="4"/>
  <c r="V225" i="4"/>
  <c r="S223" i="4"/>
  <c r="V223" i="4"/>
  <c r="S221" i="4"/>
  <c r="V221" i="4"/>
  <c r="S219" i="4"/>
  <c r="V219" i="4"/>
  <c r="S217" i="4"/>
  <c r="V217" i="4"/>
  <c r="S215" i="4"/>
  <c r="V215" i="4"/>
  <c r="S213" i="4"/>
  <c r="V213" i="4"/>
  <c r="S209" i="4"/>
  <c r="V209" i="4"/>
  <c r="S207" i="4"/>
  <c r="V207" i="4"/>
  <c r="S205" i="4"/>
  <c r="V205" i="4"/>
  <c r="S203" i="4"/>
  <c r="V203" i="4"/>
  <c r="S201" i="4"/>
  <c r="V201" i="4"/>
  <c r="S199" i="4"/>
  <c r="V199" i="4"/>
  <c r="S197" i="4"/>
  <c r="V197" i="4"/>
  <c r="S195" i="4"/>
  <c r="V195" i="4"/>
  <c r="S193" i="4"/>
  <c r="V193" i="4"/>
  <c r="S191" i="4"/>
  <c r="V191" i="4"/>
  <c r="S189" i="4"/>
  <c r="V189" i="4"/>
  <c r="S187" i="4"/>
  <c r="V187" i="4"/>
  <c r="S185" i="4"/>
  <c r="V185" i="4"/>
  <c r="S183" i="4"/>
  <c r="V183" i="4"/>
  <c r="S181" i="4"/>
  <c r="V181" i="4"/>
  <c r="S179" i="4"/>
  <c r="V179" i="4"/>
  <c r="S177" i="4"/>
  <c r="V177" i="4"/>
  <c r="S175" i="4"/>
  <c r="V175" i="4"/>
  <c r="S173" i="4"/>
  <c r="V173" i="4"/>
  <c r="S171" i="4"/>
  <c r="V171" i="4"/>
  <c r="S169" i="4"/>
  <c r="V169" i="4"/>
  <c r="S167" i="4"/>
  <c r="V167" i="4"/>
  <c r="S165" i="4"/>
  <c r="V165" i="4"/>
  <c r="S163" i="4"/>
  <c r="V163" i="4"/>
  <c r="S161" i="4"/>
  <c r="V161" i="4"/>
  <c r="S159" i="4"/>
  <c r="V159" i="4"/>
  <c r="S157" i="4"/>
  <c r="V157" i="4"/>
  <c r="S155" i="4"/>
  <c r="V155" i="4"/>
  <c r="S153" i="4"/>
  <c r="V153" i="4"/>
  <c r="S151" i="4"/>
  <c r="V151" i="4"/>
  <c r="S149" i="4"/>
  <c r="V149" i="4"/>
  <c r="S147" i="4"/>
  <c r="V147" i="4"/>
  <c r="S145" i="4"/>
  <c r="V145" i="4"/>
  <c r="S143" i="4"/>
  <c r="V143" i="4"/>
  <c r="S141" i="4"/>
  <c r="V141" i="4"/>
  <c r="S139" i="4"/>
  <c r="V139" i="4"/>
  <c r="S137" i="4"/>
  <c r="V137" i="4"/>
  <c r="S135" i="4"/>
  <c r="V135" i="4"/>
  <c r="S133" i="4"/>
  <c r="V133" i="4"/>
  <c r="S131" i="4"/>
  <c r="V131" i="4"/>
  <c r="S129" i="4"/>
  <c r="V129" i="4"/>
  <c r="S127" i="4"/>
  <c r="V127" i="4"/>
  <c r="S125" i="4"/>
  <c r="V125" i="4"/>
  <c r="S123" i="4"/>
  <c r="V123" i="4"/>
  <c r="S119" i="4"/>
  <c r="V119" i="4"/>
  <c r="S117" i="4"/>
  <c r="V117" i="4"/>
  <c r="S115" i="4"/>
  <c r="V115" i="4"/>
  <c r="S113" i="4"/>
  <c r="V113" i="4"/>
  <c r="S111" i="4"/>
  <c r="V111" i="4"/>
  <c r="S109" i="4"/>
  <c r="V109" i="4"/>
  <c r="S107" i="4"/>
  <c r="V107" i="4"/>
  <c r="S105" i="4"/>
  <c r="V105" i="4"/>
  <c r="S103" i="4"/>
  <c r="V103" i="4"/>
  <c r="S101" i="4"/>
  <c r="V101" i="4"/>
  <c r="S99" i="4"/>
  <c r="V99" i="4"/>
  <c r="S97" i="4"/>
  <c r="V97" i="4"/>
  <c r="S95" i="4"/>
  <c r="V95" i="4"/>
  <c r="S93" i="4"/>
  <c r="V93" i="4"/>
  <c r="S91" i="4"/>
  <c r="V91" i="4"/>
  <c r="S89" i="4"/>
  <c r="V89" i="4"/>
  <c r="S87" i="4"/>
  <c r="V87" i="4"/>
  <c r="S85" i="4"/>
  <c r="V85" i="4"/>
  <c r="S83" i="4"/>
  <c r="V83" i="4"/>
  <c r="S81" i="4"/>
  <c r="V81" i="4"/>
  <c r="S79" i="4"/>
  <c r="V79" i="4"/>
  <c r="S77" i="4"/>
  <c r="V77" i="4"/>
  <c r="S73" i="4"/>
  <c r="V73" i="4"/>
  <c r="S71" i="4"/>
  <c r="V71" i="4"/>
  <c r="S69" i="4"/>
  <c r="V69" i="4"/>
  <c r="S67" i="4"/>
  <c r="V67" i="4"/>
  <c r="S65" i="4"/>
  <c r="V65" i="4"/>
  <c r="S63" i="4"/>
  <c r="V63" i="4"/>
  <c r="S61" i="4"/>
  <c r="V61" i="4"/>
  <c r="S59" i="4"/>
  <c r="V59" i="4"/>
  <c r="S57" i="4"/>
  <c r="V57" i="4"/>
  <c r="S55" i="4"/>
  <c r="V55" i="4"/>
  <c r="S53" i="4"/>
  <c r="V53" i="4"/>
  <c r="S51" i="4"/>
  <c r="V51" i="4"/>
  <c r="S49" i="4"/>
  <c r="V49" i="4"/>
  <c r="S47" i="4"/>
  <c r="V47" i="4"/>
  <c r="S45" i="4"/>
  <c r="V45" i="4"/>
  <c r="S43" i="4"/>
  <c r="V43" i="4"/>
  <c r="S41" i="4"/>
  <c r="V41" i="4"/>
  <c r="S308" i="4"/>
  <c r="V308" i="4"/>
  <c r="S306" i="4"/>
  <c r="V306" i="4"/>
  <c r="S304" i="4"/>
  <c r="V304" i="4"/>
  <c r="S302" i="4"/>
  <c r="V302" i="4"/>
  <c r="S300" i="4"/>
  <c r="V300" i="4"/>
  <c r="S298" i="4"/>
  <c r="V298" i="4"/>
  <c r="S296" i="4"/>
  <c r="V296" i="4"/>
  <c r="S294" i="4"/>
  <c r="V294" i="4"/>
  <c r="S292" i="4"/>
  <c r="V292" i="4"/>
  <c r="S290" i="4"/>
  <c r="V290" i="4"/>
  <c r="S288" i="4"/>
  <c r="V288" i="4"/>
  <c r="S286" i="4"/>
  <c r="V286" i="4"/>
  <c r="S284" i="4"/>
  <c r="V284" i="4"/>
  <c r="S282" i="4"/>
  <c r="V282" i="4"/>
  <c r="S280" i="4"/>
  <c r="V280" i="4"/>
  <c r="S278" i="4"/>
  <c r="V278" i="4"/>
  <c r="S276" i="4"/>
  <c r="V276" i="4"/>
  <c r="S274" i="4"/>
  <c r="V274" i="4"/>
  <c r="S272" i="4"/>
  <c r="V272" i="4"/>
  <c r="S270" i="4"/>
  <c r="V270" i="4"/>
  <c r="S268" i="4"/>
  <c r="V268" i="4"/>
  <c r="S266" i="4"/>
  <c r="V266" i="4"/>
  <c r="S264" i="4"/>
  <c r="V264" i="4"/>
  <c r="S262" i="4"/>
  <c r="V262" i="4"/>
  <c r="S260" i="4"/>
  <c r="V260" i="4"/>
  <c r="S258" i="4"/>
  <c r="V258" i="4"/>
  <c r="S256" i="4"/>
  <c r="V256" i="4"/>
  <c r="S254" i="4"/>
  <c r="V254" i="4"/>
  <c r="S252" i="4"/>
  <c r="V252" i="4"/>
  <c r="S250" i="4"/>
  <c r="V250" i="4"/>
  <c r="S248" i="4"/>
  <c r="V248" i="4"/>
  <c r="S246" i="4"/>
  <c r="V246" i="4"/>
  <c r="S244" i="4"/>
  <c r="V244" i="4"/>
  <c r="S242" i="4"/>
  <c r="V242" i="4"/>
  <c r="S240" i="4"/>
  <c r="V240" i="4"/>
  <c r="S238" i="4"/>
  <c r="V238" i="4"/>
  <c r="S236" i="4"/>
  <c r="V236" i="4"/>
  <c r="S234" i="4"/>
  <c r="V234" i="4"/>
  <c r="S232" i="4"/>
  <c r="V232" i="4"/>
  <c r="S230" i="4"/>
  <c r="V230" i="4"/>
  <c r="S228" i="4"/>
  <c r="V228" i="4"/>
  <c r="S226" i="4"/>
  <c r="V226" i="4"/>
  <c r="S224" i="4"/>
  <c r="V224" i="4"/>
  <c r="S222" i="4"/>
  <c r="V222" i="4"/>
  <c r="S220" i="4"/>
  <c r="V220" i="4"/>
  <c r="S218" i="4"/>
  <c r="V218" i="4"/>
  <c r="S216" i="4"/>
  <c r="V216" i="4"/>
  <c r="S214" i="4"/>
  <c r="V214" i="4"/>
  <c r="S212" i="4"/>
  <c r="V212" i="4"/>
  <c r="S210" i="4"/>
  <c r="V210" i="4"/>
  <c r="S208" i="4"/>
  <c r="V208" i="4"/>
  <c r="S206" i="4"/>
  <c r="V206" i="4"/>
  <c r="S204" i="4"/>
  <c r="V204" i="4"/>
  <c r="S202" i="4"/>
  <c r="V202" i="4"/>
  <c r="S200" i="4"/>
  <c r="V200" i="4"/>
  <c r="S198" i="4"/>
  <c r="V198" i="4"/>
  <c r="S196" i="4"/>
  <c r="V196" i="4"/>
  <c r="S194" i="4"/>
  <c r="V194" i="4"/>
  <c r="S192" i="4"/>
  <c r="V192" i="4"/>
  <c r="S190" i="4"/>
  <c r="V190" i="4"/>
  <c r="S188" i="4"/>
  <c r="V188" i="4"/>
  <c r="S186" i="4"/>
  <c r="V186" i="4"/>
  <c r="S184" i="4"/>
  <c r="V184" i="4"/>
  <c r="S182" i="4"/>
  <c r="V182" i="4"/>
  <c r="S180" i="4"/>
  <c r="V180" i="4"/>
  <c r="S178" i="4"/>
  <c r="V178" i="4"/>
  <c r="S176" i="4"/>
  <c r="V176" i="4"/>
  <c r="S174" i="4"/>
  <c r="V174" i="4"/>
  <c r="S172" i="4"/>
  <c r="V172" i="4"/>
  <c r="S170" i="4"/>
  <c r="V170" i="4"/>
  <c r="S168" i="4"/>
  <c r="V168" i="4"/>
  <c r="S166" i="4"/>
  <c r="V166" i="4"/>
  <c r="S164" i="4"/>
  <c r="V164" i="4"/>
  <c r="S162" i="4"/>
  <c r="V162" i="4"/>
  <c r="S160" i="4"/>
  <c r="V160" i="4"/>
  <c r="S158" i="4"/>
  <c r="V158" i="4"/>
  <c r="S156" i="4"/>
  <c r="V156" i="4"/>
  <c r="S154" i="4"/>
  <c r="V154" i="4"/>
  <c r="S152" i="4"/>
  <c r="V152" i="4"/>
  <c r="S150" i="4"/>
  <c r="V150" i="4"/>
  <c r="S148" i="4"/>
  <c r="V148" i="4"/>
  <c r="S146" i="4"/>
  <c r="V146" i="4"/>
  <c r="S144" i="4"/>
  <c r="V144" i="4"/>
  <c r="S142" i="4"/>
  <c r="V142" i="4"/>
  <c r="S140" i="4"/>
  <c r="V140" i="4"/>
  <c r="S138" i="4"/>
  <c r="V138" i="4"/>
  <c r="S136" i="4"/>
  <c r="V136" i="4"/>
  <c r="S134" i="4"/>
  <c r="V134" i="4"/>
  <c r="S132" i="4"/>
  <c r="V132" i="4"/>
  <c r="S130" i="4"/>
  <c r="V130" i="4"/>
  <c r="S128" i="4"/>
  <c r="V128" i="4"/>
  <c r="S126" i="4"/>
  <c r="V126" i="4"/>
  <c r="S124" i="4"/>
  <c r="V124" i="4"/>
  <c r="S122" i="4"/>
  <c r="V122" i="4"/>
  <c r="S120" i="4"/>
  <c r="V120" i="4"/>
  <c r="S118" i="4"/>
  <c r="V118" i="4"/>
  <c r="S116" i="4"/>
  <c r="V116" i="4"/>
  <c r="S114" i="4"/>
  <c r="V114" i="4"/>
  <c r="S112" i="4"/>
  <c r="V112" i="4"/>
  <c r="S110" i="4"/>
  <c r="V110" i="4"/>
  <c r="S108" i="4"/>
  <c r="V108" i="4"/>
  <c r="S106" i="4"/>
  <c r="V106" i="4"/>
  <c r="S104" i="4"/>
  <c r="V104" i="4"/>
  <c r="S102" i="4"/>
  <c r="V102" i="4"/>
  <c r="S100" i="4"/>
  <c r="V100" i="4"/>
  <c r="S98" i="4"/>
  <c r="V98" i="4"/>
  <c r="S96" i="4"/>
  <c r="V96" i="4"/>
  <c r="S94" i="4"/>
  <c r="V94" i="4"/>
  <c r="S92" i="4"/>
  <c r="V92" i="4"/>
  <c r="S90" i="4"/>
  <c r="V90" i="4"/>
  <c r="S88" i="4"/>
  <c r="V88" i="4"/>
  <c r="S86" i="4"/>
  <c r="V86" i="4"/>
  <c r="S84" i="4"/>
  <c r="V84" i="4"/>
  <c r="S82" i="4"/>
  <c r="V82" i="4"/>
  <c r="S80" i="4"/>
  <c r="V80" i="4"/>
  <c r="S78" i="4"/>
  <c r="V78" i="4"/>
  <c r="S76" i="4"/>
  <c r="V76" i="4"/>
  <c r="S74" i="4"/>
  <c r="V74" i="4"/>
  <c r="S72" i="4"/>
  <c r="V72" i="4"/>
  <c r="S70" i="4"/>
  <c r="V70" i="4"/>
  <c r="S68" i="4"/>
  <c r="V68" i="4"/>
  <c r="S66" i="4"/>
  <c r="V66" i="4"/>
  <c r="S64" i="4"/>
  <c r="V64" i="4"/>
  <c r="S62" i="4"/>
  <c r="V62" i="4"/>
  <c r="S60" i="4"/>
  <c r="V60" i="4"/>
  <c r="S58" i="4"/>
  <c r="V58" i="4"/>
  <c r="S56" i="4"/>
  <c r="V56" i="4"/>
  <c r="S54" i="4"/>
  <c r="V54" i="4"/>
  <c r="S52" i="4"/>
  <c r="V52" i="4"/>
  <c r="S50" i="4"/>
  <c r="V50" i="4"/>
  <c r="S48" i="4"/>
  <c r="V48" i="4"/>
  <c r="S46" i="4"/>
  <c r="V46" i="4"/>
  <c r="S44" i="4"/>
  <c r="V44" i="4"/>
  <c r="S42" i="4"/>
  <c r="V42" i="4"/>
  <c r="S40" i="4"/>
  <c r="V40" i="4"/>
  <c r="S13" i="4"/>
  <c r="V13" i="4"/>
  <c r="S37" i="4"/>
  <c r="V32" i="4"/>
  <c r="S38" i="4"/>
  <c r="V33" i="4"/>
  <c r="W10" i="5"/>
  <c r="W5" i="5"/>
  <c r="W8" i="5"/>
  <c r="W7" i="5"/>
  <c r="S39" i="4"/>
  <c r="S35" i="4"/>
  <c r="S33" i="4"/>
  <c r="S31" i="4"/>
  <c r="S29" i="4"/>
  <c r="S27" i="4"/>
  <c r="S21" i="4"/>
  <c r="S19" i="4"/>
  <c r="S17" i="4"/>
  <c r="S15" i="4"/>
  <c r="BG165" i="3"/>
  <c r="BL165" i="3"/>
  <c r="BH165" i="3"/>
  <c r="BD165" i="3"/>
  <c r="AZ165" i="3"/>
  <c r="AV165" i="3"/>
  <c r="AR165" i="3"/>
  <c r="AN165" i="3"/>
  <c r="AJ165" i="3"/>
  <c r="AF165" i="3"/>
  <c r="AB165" i="3"/>
  <c r="X165" i="3"/>
  <c r="T165" i="3"/>
  <c r="P165" i="3"/>
  <c r="L165" i="3"/>
  <c r="H165" i="3"/>
  <c r="S36" i="4"/>
  <c r="S25" i="4"/>
  <c r="S23" i="4"/>
  <c r="S34" i="4"/>
  <c r="S32" i="4"/>
  <c r="S30" i="4"/>
  <c r="S28" i="4"/>
  <c r="S26" i="4"/>
  <c r="S24" i="4"/>
  <c r="S22" i="4"/>
  <c r="S18" i="4"/>
  <c r="S16" i="4"/>
  <c r="S14" i="4"/>
  <c r="S12" i="4"/>
  <c r="B33" i="16"/>
  <c r="S20" i="4"/>
  <c r="BL133" i="3"/>
  <c r="BL87" i="3"/>
  <c r="BK87" i="3"/>
  <c r="BJ87" i="3"/>
  <c r="BI87" i="3"/>
  <c r="BH87" i="3"/>
  <c r="BG87" i="3"/>
  <c r="BF87" i="3"/>
  <c r="BE87" i="3"/>
  <c r="BD87" i="3"/>
  <c r="BC87" i="3"/>
  <c r="BB87" i="3"/>
  <c r="BA87" i="3"/>
  <c r="AZ87" i="3"/>
  <c r="AY87" i="3"/>
  <c r="AX87" i="3"/>
  <c r="AW87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D87" i="3"/>
  <c r="AC87" i="3"/>
  <c r="AB87" i="3"/>
  <c r="AA87" i="3"/>
  <c r="Z87" i="3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 s="1"/>
  <c r="BM73" i="3"/>
  <c r="BM74" i="3"/>
  <c r="BM75" i="3"/>
  <c r="BL71" i="3"/>
  <c r="BK71" i="3"/>
  <c r="BJ71" i="3"/>
  <c r="BI71" i="3"/>
  <c r="BH71" i="3"/>
  <c r="BG71" i="3"/>
  <c r="BF71" i="3"/>
  <c r="BE71" i="3"/>
  <c r="BD71" i="3"/>
  <c r="BC71" i="3"/>
  <c r="BB71" i="3"/>
  <c r="BA71" i="3"/>
  <c r="AZ71" i="3"/>
  <c r="AY71" i="3"/>
  <c r="AX71" i="3"/>
  <c r="AW71" i="3"/>
  <c r="AV71" i="3"/>
  <c r="AU71" i="3"/>
  <c r="AT71" i="3"/>
  <c r="AS71" i="3"/>
  <c r="AR71" i="3"/>
  <c r="AQ71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Z71" i="3"/>
  <c r="Y71" i="3"/>
  <c r="X71" i="3"/>
  <c r="W71" i="3"/>
  <c r="V71" i="3"/>
  <c r="U71" i="3"/>
  <c r="T71" i="3"/>
  <c r="S71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BM78" i="3"/>
  <c r="BM63" i="3"/>
  <c r="BM64" i="3"/>
  <c r="BM65" i="3"/>
  <c r="BM66" i="3"/>
  <c r="BM67" i="3"/>
  <c r="BM68" i="3"/>
  <c r="BM69" i="3"/>
  <c r="E58" i="3"/>
  <c r="BM77" i="3"/>
  <c r="BM76" i="3"/>
  <c r="BM72" i="3"/>
  <c r="BM51" i="3"/>
  <c r="BM52" i="3"/>
  <c r="BM53" i="3"/>
  <c r="BM54" i="3"/>
  <c r="BM55" i="3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8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0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U270" i="4"/>
  <c r="U271" i="4"/>
  <c r="U272" i="4"/>
  <c r="U273" i="4"/>
  <c r="U274" i="4"/>
  <c r="U275" i="4"/>
  <c r="U276" i="4"/>
  <c r="U277" i="4"/>
  <c r="U278" i="4"/>
  <c r="U279" i="4"/>
  <c r="U280" i="4"/>
  <c r="U281" i="4"/>
  <c r="U282" i="4"/>
  <c r="U283" i="4"/>
  <c r="U284" i="4"/>
  <c r="U285" i="4"/>
  <c r="U286" i="4"/>
  <c r="U287" i="4"/>
  <c r="U288" i="4"/>
  <c r="U289" i="4"/>
  <c r="U290" i="4"/>
  <c r="U291" i="4"/>
  <c r="U292" i="4"/>
  <c r="U293" i="4"/>
  <c r="U294" i="4"/>
  <c r="U295" i="4"/>
  <c r="U296" i="4"/>
  <c r="U297" i="4"/>
  <c r="U298" i="4"/>
  <c r="U299" i="4"/>
  <c r="U300" i="4"/>
  <c r="U301" i="4"/>
  <c r="U302" i="4"/>
  <c r="U303" i="4"/>
  <c r="U304" i="4"/>
  <c r="U305" i="4"/>
  <c r="U306" i="4"/>
  <c r="U307" i="4"/>
  <c r="U308" i="4"/>
  <c r="U309" i="4"/>
  <c r="U10" i="4"/>
  <c r="D71" i="3" l="1"/>
  <c r="BL134" i="3"/>
  <c r="BL181" i="3"/>
  <c r="B53" i="16"/>
  <c r="BM71" i="3"/>
  <c r="B6" i="16" l="1"/>
  <c r="A15" i="6" l="1"/>
  <c r="A14" i="6"/>
  <c r="A13" i="6"/>
  <c r="A16" i="6"/>
  <c r="G99" i="2" l="1"/>
  <c r="G98" i="2"/>
  <c r="G57" i="2"/>
  <c r="G48" i="2"/>
  <c r="G47" i="2" s="1"/>
  <c r="G40" i="2"/>
  <c r="F99" i="2"/>
  <c r="F98" i="2"/>
  <c r="F57" i="2"/>
  <c r="F48" i="2"/>
  <c r="F47" i="2" s="1"/>
  <c r="F40" i="2"/>
  <c r="E99" i="2"/>
  <c r="E98" i="2"/>
  <c r="E57" i="2"/>
  <c r="E48" i="2"/>
  <c r="E47" i="2" s="1"/>
  <c r="E40" i="2"/>
  <c r="D98" i="2"/>
  <c r="D57" i="2"/>
  <c r="D48" i="2"/>
  <c r="D47" i="2" s="1"/>
  <c r="D40" i="2"/>
  <c r="C99" i="2"/>
  <c r="C98" i="2"/>
  <c r="C48" i="2"/>
  <c r="C47" i="2" s="1"/>
  <c r="C40" i="2"/>
  <c r="H59" i="2" l="1"/>
  <c r="C57" i="2"/>
  <c r="G39" i="2"/>
  <c r="D39" i="2"/>
  <c r="F39" i="2"/>
  <c r="C39" i="2"/>
  <c r="E39" i="2"/>
  <c r="F97" i="2"/>
  <c r="E97" i="2"/>
  <c r="C97" i="2"/>
  <c r="G97" i="2"/>
  <c r="C36" i="2" l="1"/>
  <c r="BM93" i="3"/>
  <c r="B7" i="16" l="1"/>
  <c r="B17" i="16" s="1"/>
  <c r="H98" i="2"/>
  <c r="C42" i="16" l="1"/>
  <c r="BL3" i="3"/>
  <c r="BK3" i="3"/>
  <c r="BJ3" i="3"/>
  <c r="BI3" i="3"/>
  <c r="BH3" i="3"/>
  <c r="BG3" i="3"/>
  <c r="BF3" i="3"/>
  <c r="BE3" i="3"/>
  <c r="BD3" i="3"/>
  <c r="BC3" i="3"/>
  <c r="BB3" i="3"/>
  <c r="BA3" i="3"/>
  <c r="AZ3" i="3"/>
  <c r="AY3" i="3"/>
  <c r="AX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F122" i="3" l="1"/>
  <c r="H122" i="3"/>
  <c r="J122" i="3"/>
  <c r="L122" i="3"/>
  <c r="N122" i="3"/>
  <c r="P122" i="3"/>
  <c r="R122" i="3"/>
  <c r="T122" i="3"/>
  <c r="V122" i="3"/>
  <c r="X122" i="3"/>
  <c r="Z122" i="3"/>
  <c r="AB122" i="3"/>
  <c r="AD122" i="3"/>
  <c r="AF122" i="3"/>
  <c r="AH122" i="3"/>
  <c r="AJ122" i="3"/>
  <c r="AL122" i="3"/>
  <c r="AN122" i="3"/>
  <c r="AP122" i="3"/>
  <c r="AR122" i="3"/>
  <c r="AT122" i="3"/>
  <c r="AV122" i="3"/>
  <c r="AX122" i="3"/>
  <c r="AZ122" i="3"/>
  <c r="BB122" i="3"/>
  <c r="BD122" i="3"/>
  <c r="BF122" i="3"/>
  <c r="BH122" i="3"/>
  <c r="BJ122" i="3"/>
  <c r="BL122" i="3"/>
  <c r="E122" i="3"/>
  <c r="G122" i="3"/>
  <c r="I122" i="3"/>
  <c r="K122" i="3"/>
  <c r="M122" i="3"/>
  <c r="O122" i="3"/>
  <c r="Q122" i="3"/>
  <c r="S122" i="3"/>
  <c r="U122" i="3"/>
  <c r="W122" i="3"/>
  <c r="Y122" i="3"/>
  <c r="AA122" i="3"/>
  <c r="AC122" i="3"/>
  <c r="AE122" i="3"/>
  <c r="AG122" i="3"/>
  <c r="AI122" i="3"/>
  <c r="AK122" i="3"/>
  <c r="AM122" i="3"/>
  <c r="AO122" i="3"/>
  <c r="AQ122" i="3"/>
  <c r="AS122" i="3"/>
  <c r="AU122" i="3"/>
  <c r="AW122" i="3"/>
  <c r="AY122" i="3"/>
  <c r="BA122" i="3"/>
  <c r="BC122" i="3"/>
  <c r="BE122" i="3"/>
  <c r="BG122" i="3"/>
  <c r="BI122" i="3"/>
  <c r="BK122" i="3"/>
  <c r="F138" i="3"/>
  <c r="F137" i="3"/>
  <c r="F132" i="3"/>
  <c r="F133" i="3"/>
  <c r="F181" i="3" s="1"/>
  <c r="H137" i="3"/>
  <c r="H138" i="3"/>
  <c r="H132" i="3"/>
  <c r="H133" i="3"/>
  <c r="H181" i="3" s="1"/>
  <c r="J137" i="3"/>
  <c r="J138" i="3"/>
  <c r="J132" i="3"/>
  <c r="J133" i="3"/>
  <c r="J181" i="3" s="1"/>
  <c r="L137" i="3"/>
  <c r="L138" i="3"/>
  <c r="L132" i="3"/>
  <c r="L133" i="3"/>
  <c r="L181" i="3" s="1"/>
  <c r="N137" i="3"/>
  <c r="N138" i="3"/>
  <c r="N132" i="3"/>
  <c r="N133" i="3"/>
  <c r="P137" i="3"/>
  <c r="P138" i="3"/>
  <c r="P132" i="3"/>
  <c r="P133" i="3"/>
  <c r="P181" i="3" s="1"/>
  <c r="R137" i="3"/>
  <c r="R138" i="3"/>
  <c r="R132" i="3"/>
  <c r="R133" i="3"/>
  <c r="R181" i="3" s="1"/>
  <c r="T137" i="3"/>
  <c r="T138" i="3"/>
  <c r="T132" i="3"/>
  <c r="T133" i="3"/>
  <c r="T181" i="3" s="1"/>
  <c r="V137" i="3"/>
  <c r="V138" i="3"/>
  <c r="V132" i="3"/>
  <c r="V133" i="3"/>
  <c r="V181" i="3" s="1"/>
  <c r="X137" i="3"/>
  <c r="X138" i="3"/>
  <c r="X132" i="3"/>
  <c r="X133" i="3"/>
  <c r="Z137" i="3"/>
  <c r="Z138" i="3"/>
  <c r="Z132" i="3"/>
  <c r="Z133" i="3"/>
  <c r="Z181" i="3" s="1"/>
  <c r="AB137" i="3"/>
  <c r="AB138" i="3"/>
  <c r="AB132" i="3"/>
  <c r="AB133" i="3"/>
  <c r="AB181" i="3" s="1"/>
  <c r="AD137" i="3"/>
  <c r="AD138" i="3"/>
  <c r="AD132" i="3"/>
  <c r="AD133" i="3"/>
  <c r="AF137" i="3"/>
  <c r="AF138" i="3"/>
  <c r="AF132" i="3"/>
  <c r="AF133" i="3"/>
  <c r="AF181" i="3" s="1"/>
  <c r="AH137" i="3"/>
  <c r="AH138" i="3"/>
  <c r="AH132" i="3"/>
  <c r="AH133" i="3"/>
  <c r="AH181" i="3" s="1"/>
  <c r="AJ137" i="3"/>
  <c r="AJ138" i="3"/>
  <c r="AJ132" i="3"/>
  <c r="AJ133" i="3"/>
  <c r="AJ181" i="3" s="1"/>
  <c r="AL137" i="3"/>
  <c r="AL138" i="3"/>
  <c r="AL132" i="3"/>
  <c r="AL133" i="3"/>
  <c r="AL181" i="3" s="1"/>
  <c r="AN137" i="3"/>
  <c r="AN138" i="3"/>
  <c r="AN132" i="3"/>
  <c r="AN133" i="3"/>
  <c r="AN181" i="3" s="1"/>
  <c r="AP137" i="3"/>
  <c r="AP138" i="3"/>
  <c r="AP132" i="3"/>
  <c r="AP133" i="3"/>
  <c r="AP181" i="3" s="1"/>
  <c r="AR137" i="3"/>
  <c r="AR138" i="3"/>
  <c r="AR132" i="3"/>
  <c r="AR133" i="3"/>
  <c r="AR181" i="3" s="1"/>
  <c r="AT137" i="3"/>
  <c r="AT138" i="3"/>
  <c r="AT132" i="3"/>
  <c r="AT133" i="3"/>
  <c r="AT181" i="3" s="1"/>
  <c r="AV137" i="3"/>
  <c r="AV138" i="3"/>
  <c r="AV132" i="3"/>
  <c r="AV133" i="3"/>
  <c r="AV181" i="3" s="1"/>
  <c r="AX137" i="3"/>
  <c r="AX138" i="3"/>
  <c r="AX132" i="3"/>
  <c r="AX133" i="3"/>
  <c r="AX181" i="3" s="1"/>
  <c r="AZ137" i="3"/>
  <c r="AZ138" i="3"/>
  <c r="AZ132" i="3"/>
  <c r="AZ133" i="3"/>
  <c r="AZ181" i="3" s="1"/>
  <c r="BB137" i="3"/>
  <c r="BB138" i="3"/>
  <c r="BB132" i="3"/>
  <c r="BB133" i="3"/>
  <c r="BB181" i="3" s="1"/>
  <c r="BD137" i="3"/>
  <c r="BD138" i="3"/>
  <c r="BD132" i="3"/>
  <c r="BD133" i="3"/>
  <c r="BD181" i="3" s="1"/>
  <c r="BF137" i="3"/>
  <c r="BF138" i="3"/>
  <c r="BF132" i="3"/>
  <c r="BF133" i="3"/>
  <c r="BF181" i="3" s="1"/>
  <c r="BH137" i="3"/>
  <c r="BH138" i="3"/>
  <c r="BH132" i="3"/>
  <c r="BH133" i="3"/>
  <c r="BH181" i="3" s="1"/>
  <c r="BJ137" i="3"/>
  <c r="BJ138" i="3"/>
  <c r="BJ132" i="3"/>
  <c r="BJ133" i="3"/>
  <c r="BJ181" i="3" s="1"/>
  <c r="E137" i="3"/>
  <c r="E138" i="3"/>
  <c r="E132" i="3"/>
  <c r="E133" i="3"/>
  <c r="E181" i="3" s="1"/>
  <c r="G137" i="3"/>
  <c r="G138" i="3"/>
  <c r="G132" i="3"/>
  <c r="G133" i="3"/>
  <c r="G181" i="3" s="1"/>
  <c r="I137" i="3"/>
  <c r="I138" i="3"/>
  <c r="I132" i="3"/>
  <c r="I133" i="3"/>
  <c r="K137" i="3"/>
  <c r="K138" i="3"/>
  <c r="K132" i="3"/>
  <c r="K133" i="3"/>
  <c r="K181" i="3" s="1"/>
  <c r="M137" i="3"/>
  <c r="M138" i="3"/>
  <c r="M132" i="3"/>
  <c r="M133" i="3"/>
  <c r="M181" i="3" s="1"/>
  <c r="O137" i="3"/>
  <c r="O138" i="3"/>
  <c r="O132" i="3"/>
  <c r="O133" i="3"/>
  <c r="O181" i="3" s="1"/>
  <c r="Q137" i="3"/>
  <c r="Q138" i="3"/>
  <c r="Q132" i="3"/>
  <c r="Q133" i="3"/>
  <c r="Q181" i="3" s="1"/>
  <c r="S138" i="3"/>
  <c r="S137" i="3"/>
  <c r="S132" i="3"/>
  <c r="S133" i="3"/>
  <c r="U138" i="3"/>
  <c r="U137" i="3"/>
  <c r="U132" i="3"/>
  <c r="U133" i="3"/>
  <c r="U181" i="3" s="1"/>
  <c r="W138" i="3"/>
  <c r="W137" i="3"/>
  <c r="W132" i="3"/>
  <c r="W133" i="3"/>
  <c r="W181" i="3" s="1"/>
  <c r="Y138" i="3"/>
  <c r="Y137" i="3"/>
  <c r="Y132" i="3"/>
  <c r="Y133" i="3"/>
  <c r="Y181" i="3" s="1"/>
  <c r="AA138" i="3"/>
  <c r="AA137" i="3"/>
  <c r="AA132" i="3"/>
  <c r="AA133" i="3"/>
  <c r="AA181" i="3" s="1"/>
  <c r="AC138" i="3"/>
  <c r="AC137" i="3"/>
  <c r="AC132" i="3"/>
  <c r="AC133" i="3"/>
  <c r="AE138" i="3"/>
  <c r="AE137" i="3"/>
  <c r="AE132" i="3"/>
  <c r="AE133" i="3"/>
  <c r="AE181" i="3" s="1"/>
  <c r="AG138" i="3"/>
  <c r="AG137" i="3"/>
  <c r="AG132" i="3"/>
  <c r="AG133" i="3"/>
  <c r="AG181" i="3" s="1"/>
  <c r="AI138" i="3"/>
  <c r="AI137" i="3"/>
  <c r="AI132" i="3"/>
  <c r="AI133" i="3"/>
  <c r="AI181" i="3" s="1"/>
  <c r="AK138" i="3"/>
  <c r="AK137" i="3"/>
  <c r="AK132" i="3"/>
  <c r="AK133" i="3"/>
  <c r="AK181" i="3" s="1"/>
  <c r="AN33" i="3"/>
  <c r="AM138" i="3"/>
  <c r="AM137" i="3"/>
  <c r="AM132" i="3"/>
  <c r="AM133" i="3"/>
  <c r="AM181" i="3" s="1"/>
  <c r="AO138" i="3"/>
  <c r="AO137" i="3"/>
  <c r="AO132" i="3"/>
  <c r="AO133" i="3"/>
  <c r="AO181" i="3" s="1"/>
  <c r="AQ138" i="3"/>
  <c r="AQ137" i="3"/>
  <c r="AQ132" i="3"/>
  <c r="AQ133" i="3"/>
  <c r="AQ181" i="3" s="1"/>
  <c r="AS138" i="3"/>
  <c r="AS137" i="3"/>
  <c r="AS132" i="3"/>
  <c r="AS133" i="3"/>
  <c r="AS181" i="3" s="1"/>
  <c r="AU138" i="3"/>
  <c r="AU137" i="3"/>
  <c r="AU132" i="3"/>
  <c r="AU133" i="3"/>
  <c r="AU181" i="3" s="1"/>
  <c r="AW138" i="3"/>
  <c r="AW137" i="3"/>
  <c r="AW132" i="3"/>
  <c r="AW133" i="3"/>
  <c r="AW181" i="3" s="1"/>
  <c r="AY138" i="3"/>
  <c r="AY137" i="3"/>
  <c r="AY132" i="3"/>
  <c r="AY133" i="3"/>
  <c r="AY181" i="3" s="1"/>
  <c r="BA138" i="3"/>
  <c r="BA137" i="3"/>
  <c r="BA132" i="3"/>
  <c r="BA133" i="3"/>
  <c r="BA181" i="3" s="1"/>
  <c r="BC138" i="3"/>
  <c r="BC137" i="3"/>
  <c r="BC132" i="3"/>
  <c r="BC133" i="3"/>
  <c r="BC181" i="3" s="1"/>
  <c r="BE138" i="3"/>
  <c r="BE137" i="3"/>
  <c r="BE132" i="3"/>
  <c r="BE133" i="3"/>
  <c r="BE181" i="3" s="1"/>
  <c r="BG138" i="3"/>
  <c r="BG137" i="3"/>
  <c r="BG132" i="3"/>
  <c r="BG133" i="3"/>
  <c r="BG181" i="3" s="1"/>
  <c r="BI138" i="3"/>
  <c r="BI137" i="3"/>
  <c r="BI132" i="3"/>
  <c r="BI133" i="3"/>
  <c r="BI181" i="3" s="1"/>
  <c r="BK138" i="3"/>
  <c r="BK137" i="3"/>
  <c r="BK132" i="3"/>
  <c r="BK133" i="3"/>
  <c r="BK181" i="3" s="1"/>
  <c r="K23" i="3"/>
  <c r="K24" i="3"/>
  <c r="K26" i="3"/>
  <c r="K21" i="3"/>
  <c r="K22" i="3"/>
  <c r="K19" i="3"/>
  <c r="K20" i="3"/>
  <c r="K17" i="3"/>
  <c r="K16" i="3"/>
  <c r="K18" i="3"/>
  <c r="K13" i="3"/>
  <c r="K9" i="3"/>
  <c r="K5" i="3"/>
  <c r="K15" i="3"/>
  <c r="K10" i="3"/>
  <c r="K6" i="3"/>
  <c r="K11" i="3"/>
  <c r="K7" i="3"/>
  <c r="K12" i="3"/>
  <c r="K4" i="3"/>
  <c r="K8" i="3"/>
  <c r="W22" i="3"/>
  <c r="W24" i="3"/>
  <c r="W26" i="3"/>
  <c r="W21" i="3"/>
  <c r="W23" i="3"/>
  <c r="W19" i="3"/>
  <c r="W16" i="3"/>
  <c r="W12" i="3"/>
  <c r="W8" i="3"/>
  <c r="W4" i="3"/>
  <c r="W13" i="3"/>
  <c r="W9" i="3"/>
  <c r="W5" i="3"/>
  <c r="W17" i="3"/>
  <c r="W18" i="3"/>
  <c r="W15" i="3"/>
  <c r="W10" i="3"/>
  <c r="W6" i="3"/>
  <c r="W20" i="3"/>
  <c r="W11" i="3"/>
  <c r="W7" i="3"/>
  <c r="AI26" i="3"/>
  <c r="AI21" i="3"/>
  <c r="AI23" i="3"/>
  <c r="AI20" i="3"/>
  <c r="AI19" i="3"/>
  <c r="AI22" i="3"/>
  <c r="AI16" i="3"/>
  <c r="AI11" i="3"/>
  <c r="AI7" i="3"/>
  <c r="AI18" i="3"/>
  <c r="AI17" i="3"/>
  <c r="AI12" i="3"/>
  <c r="AI8" i="3"/>
  <c r="AI4" i="3"/>
  <c r="AI24" i="3"/>
  <c r="AI13" i="3"/>
  <c r="AI9" i="3"/>
  <c r="AI5" i="3"/>
  <c r="AI15" i="3"/>
  <c r="AI10" i="3"/>
  <c r="AI6" i="3"/>
  <c r="AU24" i="3"/>
  <c r="AU20" i="3"/>
  <c r="AU26" i="3"/>
  <c r="AU22" i="3"/>
  <c r="AU21" i="3"/>
  <c r="AU23" i="3"/>
  <c r="AU19" i="3"/>
  <c r="AU18" i="3"/>
  <c r="AU17" i="3"/>
  <c r="AU16" i="3"/>
  <c r="AU15" i="3"/>
  <c r="AU10" i="3"/>
  <c r="AU6" i="3"/>
  <c r="AU11" i="3"/>
  <c r="AU7" i="3"/>
  <c r="AU12" i="3"/>
  <c r="AU8" i="3"/>
  <c r="AU4" i="3"/>
  <c r="AU13" i="3"/>
  <c r="AU9" i="3"/>
  <c r="AU5" i="3"/>
  <c r="BK24" i="3"/>
  <c r="BK20" i="3"/>
  <c r="BK26" i="3"/>
  <c r="BK22" i="3"/>
  <c r="BK23" i="3"/>
  <c r="BK19" i="3"/>
  <c r="BK17" i="3"/>
  <c r="BK21" i="3"/>
  <c r="BK15" i="3"/>
  <c r="BK10" i="3"/>
  <c r="BK6" i="3"/>
  <c r="BK11" i="3"/>
  <c r="BK7" i="3"/>
  <c r="BK9" i="3"/>
  <c r="BK18" i="3"/>
  <c r="BK12" i="3"/>
  <c r="BK8" i="3"/>
  <c r="BK4" i="3"/>
  <c r="BK16" i="3"/>
  <c r="BK13" i="3"/>
  <c r="BK5" i="3"/>
  <c r="G22" i="3"/>
  <c r="G24" i="3"/>
  <c r="G26" i="3"/>
  <c r="G21" i="3"/>
  <c r="G23" i="3"/>
  <c r="G19" i="3"/>
  <c r="G20" i="3"/>
  <c r="G12" i="3"/>
  <c r="G8" i="3"/>
  <c r="G13" i="3"/>
  <c r="G9" i="3"/>
  <c r="G5" i="3"/>
  <c r="G15" i="3"/>
  <c r="G10" i="3"/>
  <c r="G6" i="3"/>
  <c r="G17" i="3"/>
  <c r="G18" i="3"/>
  <c r="G16" i="3"/>
  <c r="G11" i="3"/>
  <c r="G7" i="3"/>
  <c r="G4" i="3"/>
  <c r="O24" i="3"/>
  <c r="O26" i="3"/>
  <c r="O22" i="3"/>
  <c r="O21" i="3"/>
  <c r="O23" i="3"/>
  <c r="O19" i="3"/>
  <c r="O20" i="3"/>
  <c r="O18" i="3"/>
  <c r="O15" i="3"/>
  <c r="O10" i="3"/>
  <c r="O6" i="3"/>
  <c r="O11" i="3"/>
  <c r="O7" i="3"/>
  <c r="O16" i="3"/>
  <c r="O12" i="3"/>
  <c r="O8" i="3"/>
  <c r="O17" i="3"/>
  <c r="O13" i="3"/>
  <c r="O4" i="3"/>
  <c r="O5" i="3"/>
  <c r="O9" i="3"/>
  <c r="AA23" i="3"/>
  <c r="AA24" i="3"/>
  <c r="AA26" i="3"/>
  <c r="AA21" i="3"/>
  <c r="AA22" i="3"/>
  <c r="AA20" i="3"/>
  <c r="AA19" i="3"/>
  <c r="AA16" i="3"/>
  <c r="AA13" i="3"/>
  <c r="AA9" i="3"/>
  <c r="AA5" i="3"/>
  <c r="AA17" i="3"/>
  <c r="AA15" i="3"/>
  <c r="AA10" i="3"/>
  <c r="AA6" i="3"/>
  <c r="AA11" i="3"/>
  <c r="AA7" i="3"/>
  <c r="AA18" i="3"/>
  <c r="AA12" i="3"/>
  <c r="AA4" i="3"/>
  <c r="AA8" i="3"/>
  <c r="AM22" i="3"/>
  <c r="AM24" i="3"/>
  <c r="AM20" i="3"/>
  <c r="AM21" i="3"/>
  <c r="AM26" i="3"/>
  <c r="AM18" i="3"/>
  <c r="AM12" i="3"/>
  <c r="AM8" i="3"/>
  <c r="AM4" i="3"/>
  <c r="AM17" i="3"/>
  <c r="AM13" i="3"/>
  <c r="AM9" i="3"/>
  <c r="AM5" i="3"/>
  <c r="AM15" i="3"/>
  <c r="AM10" i="3"/>
  <c r="AM6" i="3"/>
  <c r="AM23" i="3"/>
  <c r="AM19" i="3"/>
  <c r="AM16" i="3"/>
  <c r="AM11" i="3"/>
  <c r="AM7" i="3"/>
  <c r="AY26" i="3"/>
  <c r="AY21" i="3"/>
  <c r="AY23" i="3"/>
  <c r="AY20" i="3"/>
  <c r="AY22" i="3"/>
  <c r="AY24" i="3"/>
  <c r="AY18" i="3"/>
  <c r="AY19" i="3"/>
  <c r="AY16" i="3"/>
  <c r="AY17" i="3"/>
  <c r="AY11" i="3"/>
  <c r="AY7" i="3"/>
  <c r="AY12" i="3"/>
  <c r="AY8" i="3"/>
  <c r="AY4" i="3"/>
  <c r="AY13" i="3"/>
  <c r="AY9" i="3"/>
  <c r="AY5" i="3"/>
  <c r="AY15" i="3"/>
  <c r="AY10" i="3"/>
  <c r="AY6" i="3"/>
  <c r="BG23" i="3"/>
  <c r="BG24" i="3"/>
  <c r="BG26" i="3"/>
  <c r="BG21" i="3"/>
  <c r="BG22" i="3"/>
  <c r="BG18" i="3"/>
  <c r="BG16" i="3"/>
  <c r="BG20" i="3"/>
  <c r="BG13" i="3"/>
  <c r="BG9" i="3"/>
  <c r="BG5" i="3"/>
  <c r="BG19" i="3"/>
  <c r="BG15" i="3"/>
  <c r="BG10" i="3"/>
  <c r="BG6" i="3"/>
  <c r="BG11" i="3"/>
  <c r="BG7" i="3"/>
  <c r="BG17" i="3"/>
  <c r="BG12" i="3"/>
  <c r="BG8" i="3"/>
  <c r="BG4" i="3"/>
  <c r="H23" i="3"/>
  <c r="H4" i="3"/>
  <c r="H24" i="3"/>
  <c r="H26" i="3"/>
  <c r="H21" i="3"/>
  <c r="H20" i="3"/>
  <c r="H18" i="3"/>
  <c r="H17" i="3"/>
  <c r="H19" i="3"/>
  <c r="H12" i="3"/>
  <c r="H13" i="3"/>
  <c r="H6" i="3"/>
  <c r="H22" i="3"/>
  <c r="H15" i="3"/>
  <c r="H10" i="3"/>
  <c r="H7" i="3"/>
  <c r="H16" i="3"/>
  <c r="H11" i="3"/>
  <c r="H8" i="3"/>
  <c r="H9" i="3"/>
  <c r="H5" i="3"/>
  <c r="L24" i="3"/>
  <c r="L26" i="3"/>
  <c r="L21" i="3"/>
  <c r="L4" i="3"/>
  <c r="L22" i="3"/>
  <c r="L17" i="3"/>
  <c r="L19" i="3"/>
  <c r="L20" i="3"/>
  <c r="L18" i="3"/>
  <c r="L13" i="3"/>
  <c r="L23" i="3"/>
  <c r="L15" i="3"/>
  <c r="L10" i="3"/>
  <c r="L7" i="3"/>
  <c r="L16" i="3"/>
  <c r="L11" i="3"/>
  <c r="L8" i="3"/>
  <c r="L9" i="3"/>
  <c r="L12" i="3"/>
  <c r="L5" i="3"/>
  <c r="L6" i="3"/>
  <c r="P26" i="3"/>
  <c r="P21" i="3"/>
  <c r="P22" i="3"/>
  <c r="P23" i="3"/>
  <c r="P4" i="3"/>
  <c r="P18" i="3"/>
  <c r="P20" i="3"/>
  <c r="P16" i="3"/>
  <c r="P19" i="3"/>
  <c r="P24" i="3"/>
  <c r="P15" i="3"/>
  <c r="P11" i="3"/>
  <c r="P8" i="3"/>
  <c r="P17" i="3"/>
  <c r="P9" i="3"/>
  <c r="P5" i="3"/>
  <c r="P12" i="3"/>
  <c r="P6" i="3"/>
  <c r="P13" i="3"/>
  <c r="P10" i="3"/>
  <c r="P7" i="3"/>
  <c r="T4" i="3"/>
  <c r="T22" i="3"/>
  <c r="T23" i="3"/>
  <c r="T24" i="3"/>
  <c r="T19" i="3"/>
  <c r="T20" i="3"/>
  <c r="T21" i="3"/>
  <c r="T17" i="3"/>
  <c r="T26" i="3"/>
  <c r="T16" i="3"/>
  <c r="T9" i="3"/>
  <c r="T5" i="3"/>
  <c r="T18" i="3"/>
  <c r="T12" i="3"/>
  <c r="T6" i="3"/>
  <c r="T13" i="3"/>
  <c r="T10" i="3"/>
  <c r="T7" i="3"/>
  <c r="T15" i="3"/>
  <c r="T11" i="3"/>
  <c r="T8" i="3"/>
  <c r="X23" i="3"/>
  <c r="X24" i="3"/>
  <c r="X26" i="3"/>
  <c r="X21" i="3"/>
  <c r="X20" i="3"/>
  <c r="X16" i="3"/>
  <c r="X22" i="3"/>
  <c r="X18" i="3"/>
  <c r="X12" i="3"/>
  <c r="X17" i="3"/>
  <c r="X6" i="3"/>
  <c r="X19" i="3"/>
  <c r="X13" i="3"/>
  <c r="X10" i="3"/>
  <c r="X7" i="3"/>
  <c r="X15" i="3"/>
  <c r="X11" i="3"/>
  <c r="X8" i="3"/>
  <c r="X5" i="3"/>
  <c r="X9" i="3"/>
  <c r="X4" i="3"/>
  <c r="AB24" i="3"/>
  <c r="AB20" i="3"/>
  <c r="AB26" i="3"/>
  <c r="AB21" i="3"/>
  <c r="AB22" i="3"/>
  <c r="AB17" i="3"/>
  <c r="AB23" i="3"/>
  <c r="AB19" i="3"/>
  <c r="AB16" i="3"/>
  <c r="AB13" i="3"/>
  <c r="AB18" i="3"/>
  <c r="AB12" i="3"/>
  <c r="AB10" i="3"/>
  <c r="AB7" i="3"/>
  <c r="AB15" i="3"/>
  <c r="AB11" i="3"/>
  <c r="AB8" i="3"/>
  <c r="AB9" i="3"/>
  <c r="AB4" i="3"/>
  <c r="AB5" i="3"/>
  <c r="AB6" i="3"/>
  <c r="AF26" i="3"/>
  <c r="AF21" i="3"/>
  <c r="AF22" i="3"/>
  <c r="AF23" i="3"/>
  <c r="AF18" i="3"/>
  <c r="AF20" i="3"/>
  <c r="AF19" i="3"/>
  <c r="AF24" i="3"/>
  <c r="AF16" i="3"/>
  <c r="AF17" i="3"/>
  <c r="AF15" i="3"/>
  <c r="AF13" i="3"/>
  <c r="AF11" i="3"/>
  <c r="AF8" i="3"/>
  <c r="AF4" i="3"/>
  <c r="AF9" i="3"/>
  <c r="AF5" i="3"/>
  <c r="AF6" i="3"/>
  <c r="AF12" i="3"/>
  <c r="AF10" i="3"/>
  <c r="AF7" i="3"/>
  <c r="AJ22" i="3"/>
  <c r="AJ23" i="3"/>
  <c r="AJ24" i="3"/>
  <c r="AJ20" i="3"/>
  <c r="AJ19" i="3"/>
  <c r="AJ21" i="3"/>
  <c r="AJ26" i="3"/>
  <c r="AJ17" i="3"/>
  <c r="AJ16" i="3"/>
  <c r="AJ18" i="3"/>
  <c r="AJ15" i="3"/>
  <c r="AJ9" i="3"/>
  <c r="AJ5" i="3"/>
  <c r="AJ6" i="3"/>
  <c r="AJ12" i="3"/>
  <c r="AJ10" i="3"/>
  <c r="AJ7" i="3"/>
  <c r="AJ13" i="3"/>
  <c r="AJ11" i="3"/>
  <c r="AJ4" i="3"/>
  <c r="AJ8" i="3"/>
  <c r="AN23" i="3"/>
  <c r="AN24" i="3"/>
  <c r="AN20" i="3"/>
  <c r="AN26" i="3"/>
  <c r="AN21" i="3"/>
  <c r="AN16" i="3"/>
  <c r="AN22" i="3"/>
  <c r="AN18" i="3"/>
  <c r="AN17" i="3"/>
  <c r="AN12" i="3"/>
  <c r="AN19" i="3"/>
  <c r="AN6" i="3"/>
  <c r="AN10" i="3"/>
  <c r="AN7" i="3"/>
  <c r="AN13" i="3"/>
  <c r="AN11" i="3"/>
  <c r="AN8" i="3"/>
  <c r="AN15" i="3"/>
  <c r="AN5" i="3"/>
  <c r="AN4" i="3"/>
  <c r="AN9" i="3"/>
  <c r="AR24" i="3"/>
  <c r="AR20" i="3"/>
  <c r="AR26" i="3"/>
  <c r="AR21" i="3"/>
  <c r="AR22" i="3"/>
  <c r="AR17" i="3"/>
  <c r="AR23" i="3"/>
  <c r="AR19" i="3"/>
  <c r="AR18" i="3"/>
  <c r="AR13" i="3"/>
  <c r="AR10" i="3"/>
  <c r="AR7" i="3"/>
  <c r="AR12" i="3"/>
  <c r="AR11" i="3"/>
  <c r="AR8" i="3"/>
  <c r="AR15" i="3"/>
  <c r="AR9" i="3"/>
  <c r="AR16" i="3"/>
  <c r="AR6" i="3"/>
  <c r="AR5" i="3"/>
  <c r="AR4" i="3"/>
  <c r="AV26" i="3"/>
  <c r="AV21" i="3"/>
  <c r="AV22" i="3"/>
  <c r="AV23" i="3"/>
  <c r="AV20" i="3"/>
  <c r="AV18" i="3"/>
  <c r="AV24" i="3"/>
  <c r="AV19" i="3"/>
  <c r="AV16" i="3"/>
  <c r="AV15" i="3"/>
  <c r="AV12" i="3"/>
  <c r="AV11" i="3"/>
  <c r="AV8" i="3"/>
  <c r="AV4" i="3"/>
  <c r="AV13" i="3"/>
  <c r="AV9" i="3"/>
  <c r="AV5" i="3"/>
  <c r="AV6" i="3"/>
  <c r="AV17" i="3"/>
  <c r="AV10" i="3"/>
  <c r="AV7" i="3"/>
  <c r="AZ22" i="3"/>
  <c r="AZ23" i="3"/>
  <c r="AZ24" i="3"/>
  <c r="AZ20" i="3"/>
  <c r="AZ21" i="3"/>
  <c r="AZ19" i="3"/>
  <c r="AZ26" i="3"/>
  <c r="AZ17" i="3"/>
  <c r="AZ13" i="3"/>
  <c r="AZ9" i="3"/>
  <c r="AZ5" i="3"/>
  <c r="AZ15" i="3"/>
  <c r="AZ6" i="3"/>
  <c r="AZ16" i="3"/>
  <c r="AZ10" i="3"/>
  <c r="AZ7" i="3"/>
  <c r="AZ18" i="3"/>
  <c r="AZ12" i="3"/>
  <c r="AZ11" i="3"/>
  <c r="AZ8" i="3"/>
  <c r="AZ4" i="3"/>
  <c r="BD23" i="3"/>
  <c r="BD24" i="3"/>
  <c r="BD20" i="3"/>
  <c r="BD26" i="3"/>
  <c r="BD21" i="3"/>
  <c r="BD22" i="3"/>
  <c r="BD16" i="3"/>
  <c r="BD18" i="3"/>
  <c r="BD19" i="3"/>
  <c r="BD12" i="3"/>
  <c r="BD15" i="3"/>
  <c r="BD6" i="3"/>
  <c r="BD10" i="3"/>
  <c r="BD7" i="3"/>
  <c r="BD17" i="3"/>
  <c r="BD11" i="3"/>
  <c r="BD8" i="3"/>
  <c r="BD13" i="3"/>
  <c r="BD9" i="3"/>
  <c r="BD5" i="3"/>
  <c r="BD4" i="3"/>
  <c r="BH24" i="3"/>
  <c r="BH20" i="3"/>
  <c r="BH26" i="3"/>
  <c r="BH21" i="3"/>
  <c r="BH22" i="3"/>
  <c r="BH23" i="3"/>
  <c r="BH17" i="3"/>
  <c r="BH19" i="3"/>
  <c r="BH16" i="3"/>
  <c r="BH13" i="3"/>
  <c r="BH10" i="3"/>
  <c r="BH7" i="3"/>
  <c r="BH11" i="3"/>
  <c r="BH8" i="3"/>
  <c r="BH4" i="3"/>
  <c r="BH18" i="3"/>
  <c r="BH12" i="3"/>
  <c r="BH9" i="3"/>
  <c r="BH15" i="3"/>
  <c r="BH6" i="3"/>
  <c r="BH5" i="3"/>
  <c r="BL26" i="3"/>
  <c r="BL21" i="3"/>
  <c r="BL22" i="3"/>
  <c r="BL23" i="3"/>
  <c r="BL24" i="3"/>
  <c r="BL18" i="3"/>
  <c r="BL19" i="3"/>
  <c r="BL16" i="3"/>
  <c r="BL20" i="3"/>
  <c r="BL17" i="3"/>
  <c r="BL15" i="3"/>
  <c r="BL11" i="3"/>
  <c r="BL8" i="3"/>
  <c r="BL4" i="3"/>
  <c r="BL12" i="3"/>
  <c r="BL5" i="3"/>
  <c r="BL13" i="3"/>
  <c r="BL6" i="3"/>
  <c r="BL10" i="3"/>
  <c r="BL9" i="3"/>
  <c r="BL7" i="3"/>
  <c r="BI26" i="3"/>
  <c r="BI18" i="3"/>
  <c r="BI21" i="3"/>
  <c r="BI22" i="3"/>
  <c r="BI19" i="3"/>
  <c r="BI16" i="3"/>
  <c r="BI23" i="3"/>
  <c r="BI20" i="3"/>
  <c r="BI24" i="3"/>
  <c r="BI12" i="3"/>
  <c r="BI11" i="3"/>
  <c r="BI8" i="3"/>
  <c r="BI4" i="3"/>
  <c r="BI17" i="3"/>
  <c r="BI13" i="3"/>
  <c r="BI5" i="3"/>
  <c r="BI15" i="3"/>
  <c r="BI9" i="3"/>
  <c r="BI6" i="3"/>
  <c r="BI10" i="3"/>
  <c r="BI7" i="3"/>
  <c r="S26" i="3"/>
  <c r="S21" i="3"/>
  <c r="S23" i="3"/>
  <c r="S24" i="3"/>
  <c r="S22" i="3"/>
  <c r="S20" i="3"/>
  <c r="S18" i="3"/>
  <c r="S11" i="3"/>
  <c r="S7" i="3"/>
  <c r="S19" i="3"/>
  <c r="S16" i="3"/>
  <c r="S12" i="3"/>
  <c r="S8" i="3"/>
  <c r="S17" i="3"/>
  <c r="S13" i="3"/>
  <c r="S9" i="3"/>
  <c r="S5" i="3"/>
  <c r="S15" i="3"/>
  <c r="S10" i="3"/>
  <c r="S6" i="3"/>
  <c r="S4" i="3"/>
  <c r="AE24" i="3"/>
  <c r="AE20" i="3"/>
  <c r="AE26" i="3"/>
  <c r="AE22" i="3"/>
  <c r="AE23" i="3"/>
  <c r="AE19" i="3"/>
  <c r="AE15" i="3"/>
  <c r="AE10" i="3"/>
  <c r="AE6" i="3"/>
  <c r="AE21" i="3"/>
  <c r="AE16" i="3"/>
  <c r="AE11" i="3"/>
  <c r="AE7" i="3"/>
  <c r="AE17" i="3"/>
  <c r="AE18" i="3"/>
  <c r="AE12" i="3"/>
  <c r="AE8" i="3"/>
  <c r="AE4" i="3"/>
  <c r="AE13" i="3"/>
  <c r="AE5" i="3"/>
  <c r="AE9" i="3"/>
  <c r="AQ23" i="3"/>
  <c r="AQ24" i="3"/>
  <c r="AQ26" i="3"/>
  <c r="AQ21" i="3"/>
  <c r="AQ20" i="3"/>
  <c r="AQ22" i="3"/>
  <c r="AQ18" i="3"/>
  <c r="AQ16" i="3"/>
  <c r="AQ17" i="3"/>
  <c r="AQ13" i="3"/>
  <c r="AQ9" i="3"/>
  <c r="AQ5" i="3"/>
  <c r="AQ15" i="3"/>
  <c r="AQ10" i="3"/>
  <c r="AQ6" i="3"/>
  <c r="AQ19" i="3"/>
  <c r="AQ11" i="3"/>
  <c r="AQ7" i="3"/>
  <c r="AQ12" i="3"/>
  <c r="AQ4" i="3"/>
  <c r="AQ8" i="3"/>
  <c r="BC22" i="3"/>
  <c r="BC23" i="3"/>
  <c r="BC24" i="3"/>
  <c r="BC20" i="3"/>
  <c r="BC21" i="3"/>
  <c r="BC26" i="3"/>
  <c r="BC19" i="3"/>
  <c r="BC17" i="3"/>
  <c r="BC12" i="3"/>
  <c r="BC8" i="3"/>
  <c r="BC4" i="3"/>
  <c r="BC13" i="3"/>
  <c r="BC9" i="3"/>
  <c r="BC5" i="3"/>
  <c r="BC16" i="3"/>
  <c r="BC15" i="3"/>
  <c r="BC10" i="3"/>
  <c r="BC6" i="3"/>
  <c r="BC18" i="3"/>
  <c r="BC11" i="3"/>
  <c r="BC7" i="3"/>
  <c r="E20" i="3"/>
  <c r="E24" i="3"/>
  <c r="E17" i="3"/>
  <c r="E21" i="3"/>
  <c r="E18" i="3"/>
  <c r="E26" i="3"/>
  <c r="E22" i="3"/>
  <c r="E23" i="3"/>
  <c r="E15" i="3"/>
  <c r="E10" i="3"/>
  <c r="E13" i="3"/>
  <c r="E6" i="3"/>
  <c r="E16" i="3"/>
  <c r="E7" i="3"/>
  <c r="E11" i="3"/>
  <c r="E8" i="3"/>
  <c r="E19" i="3"/>
  <c r="E12" i="3"/>
  <c r="E5" i="3"/>
  <c r="E9" i="3"/>
  <c r="E4" i="3"/>
  <c r="I21" i="3"/>
  <c r="I17" i="3"/>
  <c r="I24" i="3"/>
  <c r="I26" i="3"/>
  <c r="I18" i="3"/>
  <c r="I22" i="3"/>
  <c r="I19" i="3"/>
  <c r="I23" i="3"/>
  <c r="I16" i="3"/>
  <c r="I11" i="3"/>
  <c r="I15" i="3"/>
  <c r="I7" i="3"/>
  <c r="I4" i="3"/>
  <c r="I20" i="3"/>
  <c r="I10" i="3"/>
  <c r="I8" i="3"/>
  <c r="I12" i="3"/>
  <c r="I9" i="3"/>
  <c r="I5" i="3"/>
  <c r="I13" i="3"/>
  <c r="I6" i="3"/>
  <c r="M21" i="3"/>
  <c r="M22" i="3"/>
  <c r="M18" i="3"/>
  <c r="M19" i="3"/>
  <c r="M23" i="3"/>
  <c r="M20" i="3"/>
  <c r="M16" i="3"/>
  <c r="M24" i="3"/>
  <c r="M26" i="3"/>
  <c r="M12" i="3"/>
  <c r="M10" i="3"/>
  <c r="M8" i="3"/>
  <c r="M11" i="3"/>
  <c r="M9" i="3"/>
  <c r="M5" i="3"/>
  <c r="M17" i="3"/>
  <c r="M13" i="3"/>
  <c r="M6" i="3"/>
  <c r="M15" i="3"/>
  <c r="M7" i="3"/>
  <c r="M4" i="3"/>
  <c r="Q22" i="3"/>
  <c r="Q23" i="3"/>
  <c r="Q19" i="3"/>
  <c r="Q20" i="3"/>
  <c r="Q16" i="3"/>
  <c r="Q24" i="3"/>
  <c r="Q17" i="3"/>
  <c r="Q26" i="3"/>
  <c r="Q21" i="3"/>
  <c r="Q13" i="3"/>
  <c r="Q18" i="3"/>
  <c r="Q11" i="3"/>
  <c r="Q9" i="3"/>
  <c r="Q5" i="3"/>
  <c r="Q12" i="3"/>
  <c r="Q6" i="3"/>
  <c r="Q15" i="3"/>
  <c r="Q7" i="3"/>
  <c r="Q10" i="3"/>
  <c r="Q4" i="3"/>
  <c r="Q8" i="3"/>
  <c r="U23" i="3"/>
  <c r="U24" i="3"/>
  <c r="U20" i="3"/>
  <c r="U16" i="3"/>
  <c r="U21" i="3"/>
  <c r="U17" i="3"/>
  <c r="U26" i="3"/>
  <c r="U18" i="3"/>
  <c r="U15" i="3"/>
  <c r="U10" i="3"/>
  <c r="U22" i="3"/>
  <c r="U12" i="3"/>
  <c r="U6" i="3"/>
  <c r="U13" i="3"/>
  <c r="U7" i="3"/>
  <c r="U19" i="3"/>
  <c r="U8" i="3"/>
  <c r="U11" i="3"/>
  <c r="U5" i="3"/>
  <c r="U9" i="3"/>
  <c r="U4" i="3"/>
  <c r="Y24" i="3"/>
  <c r="Y26" i="3"/>
  <c r="Y17" i="3"/>
  <c r="Y22" i="3"/>
  <c r="Y18" i="3"/>
  <c r="Y19" i="3"/>
  <c r="Y23" i="3"/>
  <c r="Y21" i="3"/>
  <c r="Y16" i="3"/>
  <c r="Y11" i="3"/>
  <c r="Y20" i="3"/>
  <c r="Y13" i="3"/>
  <c r="Y7" i="3"/>
  <c r="Y15" i="3"/>
  <c r="Y8" i="3"/>
  <c r="Y4" i="3"/>
  <c r="Y10" i="3"/>
  <c r="Y9" i="3"/>
  <c r="Y5" i="3"/>
  <c r="Y12" i="3"/>
  <c r="Y6" i="3"/>
  <c r="AC26" i="3"/>
  <c r="AC18" i="3"/>
  <c r="AC23" i="3"/>
  <c r="AC19" i="3"/>
  <c r="AC21" i="3"/>
  <c r="AC16" i="3"/>
  <c r="AC22" i="3"/>
  <c r="AC17" i="3"/>
  <c r="AC12" i="3"/>
  <c r="AC15" i="3"/>
  <c r="AC8" i="3"/>
  <c r="AC4" i="3"/>
  <c r="AC10" i="3"/>
  <c r="AC9" i="3"/>
  <c r="AC5" i="3"/>
  <c r="AC24" i="3"/>
  <c r="AC20" i="3"/>
  <c r="AC11" i="3"/>
  <c r="AC6" i="3"/>
  <c r="AC13" i="3"/>
  <c r="AC7" i="3"/>
  <c r="AG22" i="3"/>
  <c r="AG19" i="3"/>
  <c r="AG24" i="3"/>
  <c r="AG21" i="3"/>
  <c r="AG16" i="3"/>
  <c r="AG17" i="3"/>
  <c r="AG26" i="3"/>
  <c r="AG18" i="3"/>
  <c r="AG13" i="3"/>
  <c r="AG10" i="3"/>
  <c r="AG9" i="3"/>
  <c r="AG5" i="3"/>
  <c r="AG11" i="3"/>
  <c r="AG6" i="3"/>
  <c r="AG12" i="3"/>
  <c r="AG7" i="3"/>
  <c r="AG23" i="3"/>
  <c r="AG20" i="3"/>
  <c r="AG15" i="3"/>
  <c r="AG8" i="3"/>
  <c r="AG4" i="3"/>
  <c r="AK16" i="3"/>
  <c r="AK26" i="3"/>
  <c r="AK22" i="3"/>
  <c r="AK17" i="3"/>
  <c r="AK23" i="3"/>
  <c r="AK20" i="3"/>
  <c r="AK18" i="3"/>
  <c r="AK19" i="3"/>
  <c r="AK15" i="3"/>
  <c r="AK10" i="3"/>
  <c r="AK11" i="3"/>
  <c r="AK6" i="3"/>
  <c r="AK12" i="3"/>
  <c r="AK7" i="3"/>
  <c r="AK24" i="3"/>
  <c r="AK21" i="3"/>
  <c r="AK13" i="3"/>
  <c r="AK8" i="3"/>
  <c r="AK4" i="3"/>
  <c r="AK9" i="3"/>
  <c r="AK5" i="3"/>
  <c r="AO20" i="3"/>
  <c r="AO24" i="3"/>
  <c r="AO17" i="3"/>
  <c r="AO23" i="3"/>
  <c r="AO18" i="3"/>
  <c r="AO21" i="3"/>
  <c r="AO19" i="3"/>
  <c r="AO16" i="3"/>
  <c r="AO26" i="3"/>
  <c r="AO22" i="3"/>
  <c r="AO11" i="3"/>
  <c r="AO12" i="3"/>
  <c r="AO7" i="3"/>
  <c r="AO13" i="3"/>
  <c r="AO8" i="3"/>
  <c r="AO4" i="3"/>
  <c r="AO15" i="3"/>
  <c r="AO9" i="3"/>
  <c r="AO5" i="3"/>
  <c r="AO10" i="3"/>
  <c r="AO6" i="3"/>
  <c r="AS21" i="3"/>
  <c r="AS18" i="3"/>
  <c r="AS24" i="3"/>
  <c r="AS19" i="3"/>
  <c r="AS26" i="3"/>
  <c r="AS22" i="3"/>
  <c r="AS16" i="3"/>
  <c r="AS17" i="3"/>
  <c r="AS23" i="3"/>
  <c r="AS20" i="3"/>
  <c r="AS12" i="3"/>
  <c r="AS13" i="3"/>
  <c r="AS8" i="3"/>
  <c r="AS4" i="3"/>
  <c r="AS15" i="3"/>
  <c r="AS9" i="3"/>
  <c r="AS5" i="3"/>
  <c r="AS10" i="3"/>
  <c r="AS6" i="3"/>
  <c r="AS11" i="3"/>
  <c r="AS7" i="3"/>
  <c r="AW22" i="3"/>
  <c r="AW19" i="3"/>
  <c r="AW26" i="3"/>
  <c r="AW16" i="3"/>
  <c r="AW23" i="3"/>
  <c r="AW17" i="3"/>
  <c r="AW20" i="3"/>
  <c r="AW18" i="3"/>
  <c r="AW13" i="3"/>
  <c r="AW15" i="3"/>
  <c r="AW9" i="3"/>
  <c r="AW5" i="3"/>
  <c r="AW24" i="3"/>
  <c r="AW21" i="3"/>
  <c r="AW10" i="3"/>
  <c r="AW6" i="3"/>
  <c r="AW11" i="3"/>
  <c r="AW7" i="3"/>
  <c r="AW12" i="3"/>
  <c r="AW4" i="3"/>
  <c r="AW8" i="3"/>
  <c r="BA23" i="3"/>
  <c r="BA16" i="3"/>
  <c r="BA20" i="3"/>
  <c r="BA17" i="3"/>
  <c r="BA24" i="3"/>
  <c r="BA18" i="3"/>
  <c r="BA21" i="3"/>
  <c r="BA19" i="3"/>
  <c r="BA22" i="3"/>
  <c r="BA15" i="3"/>
  <c r="BA10" i="3"/>
  <c r="BA26" i="3"/>
  <c r="BA6" i="3"/>
  <c r="BA11" i="3"/>
  <c r="BA7" i="3"/>
  <c r="BA12" i="3"/>
  <c r="BA8" i="3"/>
  <c r="BA4" i="3"/>
  <c r="BA13" i="3"/>
  <c r="BA5" i="3"/>
  <c r="BA9" i="3"/>
  <c r="BE24" i="3"/>
  <c r="BE17" i="3"/>
  <c r="BE21" i="3"/>
  <c r="BE18" i="3"/>
  <c r="BE26" i="3"/>
  <c r="BE19" i="3"/>
  <c r="BE22" i="3"/>
  <c r="BE11" i="3"/>
  <c r="BE20" i="3"/>
  <c r="BE10" i="3"/>
  <c r="BE7" i="3"/>
  <c r="BE12" i="3"/>
  <c r="BE8" i="3"/>
  <c r="BE4" i="3"/>
  <c r="BE13" i="3"/>
  <c r="BE9" i="3"/>
  <c r="BE5" i="3"/>
  <c r="BE16" i="3"/>
  <c r="BE23" i="3"/>
  <c r="BE15" i="3"/>
  <c r="BE6" i="3"/>
  <c r="F22" i="3"/>
  <c r="F20" i="3"/>
  <c r="F24" i="3"/>
  <c r="F18" i="3"/>
  <c r="F21" i="3"/>
  <c r="F23" i="3"/>
  <c r="F26" i="3"/>
  <c r="F19" i="3"/>
  <c r="F17" i="3"/>
  <c r="F16" i="3"/>
  <c r="F13" i="3"/>
  <c r="F12" i="3"/>
  <c r="F6" i="3"/>
  <c r="F15" i="3"/>
  <c r="F10" i="3"/>
  <c r="F7" i="3"/>
  <c r="F11" i="3"/>
  <c r="F8" i="3"/>
  <c r="F5" i="3"/>
  <c r="F4" i="3"/>
  <c r="F9" i="3"/>
  <c r="J23" i="3"/>
  <c r="J26" i="3"/>
  <c r="J21" i="3"/>
  <c r="J19" i="3"/>
  <c r="J22" i="3"/>
  <c r="J24" i="3"/>
  <c r="J17" i="3"/>
  <c r="J16" i="3"/>
  <c r="J20" i="3"/>
  <c r="J18" i="3"/>
  <c r="J15" i="3"/>
  <c r="J10" i="3"/>
  <c r="J7" i="3"/>
  <c r="J13" i="3"/>
  <c r="J11" i="3"/>
  <c r="J8" i="3"/>
  <c r="J12" i="3"/>
  <c r="J9" i="3"/>
  <c r="J5" i="3"/>
  <c r="J6" i="3"/>
  <c r="J4" i="3"/>
  <c r="N24" i="3"/>
  <c r="N22" i="3"/>
  <c r="N20" i="3"/>
  <c r="N23" i="3"/>
  <c r="N17" i="3"/>
  <c r="N16" i="3"/>
  <c r="N26" i="3"/>
  <c r="N19" i="3"/>
  <c r="N18" i="3"/>
  <c r="N13" i="3"/>
  <c r="N10" i="3"/>
  <c r="N15" i="3"/>
  <c r="N11" i="3"/>
  <c r="N8" i="3"/>
  <c r="N12" i="3"/>
  <c r="N9" i="3"/>
  <c r="N5" i="3"/>
  <c r="N21" i="3"/>
  <c r="N6" i="3"/>
  <c r="N7" i="3"/>
  <c r="N4" i="3"/>
  <c r="R26" i="3"/>
  <c r="R21" i="3"/>
  <c r="R19" i="3"/>
  <c r="R23" i="3"/>
  <c r="R17" i="3"/>
  <c r="R24" i="3"/>
  <c r="R18" i="3"/>
  <c r="R20" i="3"/>
  <c r="R15" i="3"/>
  <c r="R22" i="3"/>
  <c r="R16" i="3"/>
  <c r="R11" i="3"/>
  <c r="R13" i="3"/>
  <c r="R12" i="3"/>
  <c r="R9" i="3"/>
  <c r="R5" i="3"/>
  <c r="R6" i="3"/>
  <c r="R7" i="3"/>
  <c r="R10" i="3"/>
  <c r="R8" i="3"/>
  <c r="R4" i="3"/>
  <c r="V22" i="3"/>
  <c r="V20" i="3"/>
  <c r="V24" i="3"/>
  <c r="V18" i="3"/>
  <c r="V26" i="3"/>
  <c r="V19" i="3"/>
  <c r="V21" i="3"/>
  <c r="V16" i="3"/>
  <c r="V17" i="3"/>
  <c r="V12" i="3"/>
  <c r="V23" i="3"/>
  <c r="V6" i="3"/>
  <c r="V7" i="3"/>
  <c r="V10" i="3"/>
  <c r="V8" i="3"/>
  <c r="V15" i="3"/>
  <c r="V13" i="3"/>
  <c r="V11" i="3"/>
  <c r="V9" i="3"/>
  <c r="V4" i="3"/>
  <c r="V5" i="3"/>
  <c r="Z23" i="3"/>
  <c r="Z26" i="3"/>
  <c r="Z21" i="3"/>
  <c r="Z19" i="3"/>
  <c r="Z20" i="3"/>
  <c r="Z16" i="3"/>
  <c r="Z22" i="3"/>
  <c r="Z17" i="3"/>
  <c r="Z12" i="3"/>
  <c r="Z24" i="3"/>
  <c r="Z13" i="3"/>
  <c r="Z7" i="3"/>
  <c r="Z10" i="3"/>
  <c r="Z8" i="3"/>
  <c r="Z18" i="3"/>
  <c r="Z15" i="3"/>
  <c r="Z11" i="3"/>
  <c r="Z9" i="3"/>
  <c r="Z5" i="3"/>
  <c r="Z6" i="3"/>
  <c r="Z4" i="3"/>
  <c r="AD24" i="3"/>
  <c r="AD20" i="3"/>
  <c r="AD18" i="3"/>
  <c r="AD22" i="3"/>
  <c r="AD16" i="3"/>
  <c r="AD21" i="3"/>
  <c r="AD17" i="3"/>
  <c r="AD23" i="3"/>
  <c r="AD13" i="3"/>
  <c r="AD19" i="3"/>
  <c r="AD15" i="3"/>
  <c r="AD10" i="3"/>
  <c r="AD8" i="3"/>
  <c r="AD4" i="3"/>
  <c r="AD11" i="3"/>
  <c r="AD9" i="3"/>
  <c r="AD5" i="3"/>
  <c r="AD26" i="3"/>
  <c r="AD6" i="3"/>
  <c r="AD12" i="3"/>
  <c r="AD7" i="3"/>
  <c r="AH26" i="3"/>
  <c r="AH21" i="3"/>
  <c r="AH19" i="3"/>
  <c r="AH23" i="3"/>
  <c r="AH17" i="3"/>
  <c r="AH20" i="3"/>
  <c r="AH16" i="3"/>
  <c r="AH22" i="3"/>
  <c r="AH24" i="3"/>
  <c r="AH18" i="3"/>
  <c r="AH15" i="3"/>
  <c r="AH11" i="3"/>
  <c r="AH10" i="3"/>
  <c r="AH9" i="3"/>
  <c r="AH5" i="3"/>
  <c r="AH6" i="3"/>
  <c r="AH13" i="3"/>
  <c r="AH12" i="3"/>
  <c r="AH7" i="3"/>
  <c r="AH4" i="3"/>
  <c r="AH8" i="3"/>
  <c r="AL22" i="3"/>
  <c r="AL24" i="3"/>
  <c r="AL20" i="3"/>
  <c r="AL18" i="3"/>
  <c r="AL21" i="3"/>
  <c r="AL17" i="3"/>
  <c r="AL23" i="3"/>
  <c r="AL26" i="3"/>
  <c r="AL19" i="3"/>
  <c r="AL11" i="3"/>
  <c r="AL6" i="3"/>
  <c r="AL16" i="3"/>
  <c r="AL15" i="3"/>
  <c r="AL13" i="3"/>
  <c r="AL12" i="3"/>
  <c r="AL7" i="3"/>
  <c r="AL8" i="3"/>
  <c r="AL4" i="3"/>
  <c r="AL10" i="3"/>
  <c r="AL9" i="3"/>
  <c r="AL5" i="3"/>
  <c r="AP23" i="3"/>
  <c r="AP26" i="3"/>
  <c r="AP21" i="3"/>
  <c r="AP19" i="3"/>
  <c r="AP22" i="3"/>
  <c r="AP24" i="3"/>
  <c r="AP18" i="3"/>
  <c r="AP16" i="3"/>
  <c r="AP12" i="3"/>
  <c r="AP17" i="3"/>
  <c r="AP15" i="3"/>
  <c r="AP13" i="3"/>
  <c r="AP7" i="3"/>
  <c r="AP8" i="3"/>
  <c r="AP4" i="3"/>
  <c r="AP10" i="3"/>
  <c r="AP9" i="3"/>
  <c r="AP5" i="3"/>
  <c r="AP20" i="3"/>
  <c r="AP11" i="3"/>
  <c r="AP6" i="3"/>
  <c r="AT24" i="3"/>
  <c r="AT20" i="3"/>
  <c r="AT18" i="3"/>
  <c r="AT22" i="3"/>
  <c r="AT16" i="3"/>
  <c r="AT23" i="3"/>
  <c r="AT26" i="3"/>
  <c r="AT19" i="3"/>
  <c r="AT17" i="3"/>
  <c r="AT13" i="3"/>
  <c r="AT21" i="3"/>
  <c r="AT12" i="3"/>
  <c r="AT10" i="3"/>
  <c r="AT8" i="3"/>
  <c r="AT4" i="3"/>
  <c r="AT9" i="3"/>
  <c r="AT5" i="3"/>
  <c r="AT11" i="3"/>
  <c r="AT6" i="3"/>
  <c r="AT15" i="3"/>
  <c r="AT7" i="3"/>
  <c r="AX26" i="3"/>
  <c r="AX21" i="3"/>
  <c r="AX19" i="3"/>
  <c r="AX23" i="3"/>
  <c r="AX17" i="3"/>
  <c r="AX24" i="3"/>
  <c r="AX18" i="3"/>
  <c r="AX16" i="3"/>
  <c r="AX20" i="3"/>
  <c r="AX15" i="3"/>
  <c r="AX13" i="3"/>
  <c r="AX11" i="3"/>
  <c r="AX12" i="3"/>
  <c r="AX9" i="3"/>
  <c r="AX5" i="3"/>
  <c r="AX22" i="3"/>
  <c r="AX10" i="3"/>
  <c r="AX6" i="3"/>
  <c r="AX7" i="3"/>
  <c r="AX8" i="3"/>
  <c r="AX4" i="3"/>
  <c r="BB22" i="3"/>
  <c r="BB24" i="3"/>
  <c r="BB20" i="3"/>
  <c r="BB18" i="3"/>
  <c r="BB26" i="3"/>
  <c r="BB19" i="3"/>
  <c r="BB16" i="3"/>
  <c r="BB17" i="3"/>
  <c r="BB21" i="3"/>
  <c r="BB23" i="3"/>
  <c r="BB15" i="3"/>
  <c r="BB10" i="3"/>
  <c r="BB6" i="3"/>
  <c r="BB11" i="3"/>
  <c r="BB7" i="3"/>
  <c r="BB8" i="3"/>
  <c r="BB4" i="3"/>
  <c r="BB13" i="3"/>
  <c r="BB12" i="3"/>
  <c r="BB5" i="3"/>
  <c r="BB9" i="3"/>
  <c r="BF23" i="3"/>
  <c r="BF26" i="3"/>
  <c r="BF21" i="3"/>
  <c r="BF19" i="3"/>
  <c r="BF17" i="3"/>
  <c r="BF20" i="3"/>
  <c r="BF22" i="3"/>
  <c r="BF12" i="3"/>
  <c r="BF18" i="3"/>
  <c r="BF16" i="3"/>
  <c r="BF11" i="3"/>
  <c r="BF7" i="3"/>
  <c r="BF8" i="3"/>
  <c r="BF4" i="3"/>
  <c r="BF15" i="3"/>
  <c r="BF13" i="3"/>
  <c r="BF9" i="3"/>
  <c r="BF5" i="3"/>
  <c r="BF24" i="3"/>
  <c r="BF10" i="3"/>
  <c r="BF6" i="3"/>
  <c r="BJ24" i="3"/>
  <c r="BJ20" i="3"/>
  <c r="BJ18" i="3"/>
  <c r="BJ22" i="3"/>
  <c r="BJ16" i="3"/>
  <c r="BJ21" i="3"/>
  <c r="BJ23" i="3"/>
  <c r="BJ13" i="3"/>
  <c r="BJ26" i="3"/>
  <c r="BJ10" i="3"/>
  <c r="BJ8" i="3"/>
  <c r="BJ4" i="3"/>
  <c r="BJ19" i="3"/>
  <c r="BJ15" i="3"/>
  <c r="BJ5" i="3"/>
  <c r="BJ9" i="3"/>
  <c r="BJ12" i="3"/>
  <c r="BJ6" i="3"/>
  <c r="BJ17" i="3"/>
  <c r="BJ11" i="3"/>
  <c r="BJ7" i="3"/>
  <c r="E105" i="3"/>
  <c r="U33" i="3"/>
  <c r="J33" i="3"/>
  <c r="V33" i="3"/>
  <c r="Z33" i="3"/>
  <c r="AD33" i="3"/>
  <c r="AH33" i="3"/>
  <c r="AP33" i="3"/>
  <c r="AT33" i="3"/>
  <c r="AX33" i="3"/>
  <c r="BB33" i="3"/>
  <c r="BF33" i="3"/>
  <c r="BJ33" i="3"/>
  <c r="BK33" i="3"/>
  <c r="M33" i="3"/>
  <c r="BE33" i="3"/>
  <c r="BD33" i="3"/>
  <c r="P33" i="3"/>
  <c r="Q33" i="3"/>
  <c r="AZ33" i="3"/>
  <c r="AO33" i="3"/>
  <c r="AB33" i="3"/>
  <c r="BA33" i="3"/>
  <c r="AF33" i="3"/>
  <c r="AW33" i="3"/>
  <c r="Y33" i="3"/>
  <c r="I33" i="3"/>
  <c r="G33" i="3"/>
  <c r="K33" i="3"/>
  <c r="S33" i="3"/>
  <c r="AA33" i="3"/>
  <c r="AI33" i="3"/>
  <c r="AQ33" i="3"/>
  <c r="AY33" i="3"/>
  <c r="BC33" i="3"/>
  <c r="BG33" i="3"/>
  <c r="AG33" i="3"/>
  <c r="BI33" i="3"/>
  <c r="AS33" i="3"/>
  <c r="AK33" i="3"/>
  <c r="AC33" i="3"/>
  <c r="N33" i="3"/>
  <c r="E33" i="3"/>
  <c r="E34" i="3" s="1"/>
  <c r="H33" i="3"/>
  <c r="L33" i="3"/>
  <c r="T33" i="3"/>
  <c r="X33" i="3"/>
  <c r="AJ33" i="3"/>
  <c r="AR33" i="3"/>
  <c r="AV33" i="3"/>
  <c r="BH33" i="3"/>
  <c r="BL33" i="3"/>
  <c r="AL33" i="3"/>
  <c r="F33" i="3"/>
  <c r="W33" i="3"/>
  <c r="AE33" i="3"/>
  <c r="AM33" i="3"/>
  <c r="R33" i="3"/>
  <c r="O33" i="3"/>
  <c r="AU33" i="3"/>
  <c r="D15" i="5"/>
  <c r="E15" i="5"/>
  <c r="F15" i="5"/>
  <c r="G15" i="5"/>
  <c r="H15" i="5"/>
  <c r="I15" i="5"/>
  <c r="J15" i="5"/>
  <c r="K15" i="5"/>
  <c r="C15" i="5"/>
  <c r="D9" i="3" l="1"/>
  <c r="D12" i="3"/>
  <c r="D8" i="3"/>
  <c r="D7" i="3"/>
  <c r="D6" i="3"/>
  <c r="D10" i="3"/>
  <c r="D23" i="3"/>
  <c r="D26" i="3"/>
  <c r="D21" i="3"/>
  <c r="D24" i="3"/>
  <c r="D4" i="3"/>
  <c r="D5" i="3"/>
  <c r="D19" i="3"/>
  <c r="D11" i="3"/>
  <c r="D16" i="3"/>
  <c r="D13" i="3"/>
  <c r="D15" i="3"/>
  <c r="D22" i="3"/>
  <c r="D18" i="3"/>
  <c r="D17" i="3"/>
  <c r="D20" i="3"/>
  <c r="D6" i="20"/>
  <c r="B6" i="20"/>
  <c r="AD181" i="3"/>
  <c r="E6" i="20"/>
  <c r="C6" i="20"/>
  <c r="AC181" i="3"/>
  <c r="S181" i="3"/>
  <c r="D7" i="20"/>
  <c r="I181" i="3"/>
  <c r="B7" i="20"/>
  <c r="X181" i="3"/>
  <c r="E7" i="20"/>
  <c r="N181" i="3"/>
  <c r="C7" i="20"/>
  <c r="F34" i="3"/>
  <c r="G34" i="3" s="1"/>
  <c r="H34" i="3" s="1"/>
  <c r="I34" i="3" s="1"/>
  <c r="J34" i="3" s="1"/>
  <c r="K34" i="3" s="1"/>
  <c r="L34" i="3" s="1"/>
  <c r="M34" i="3" s="1"/>
  <c r="N34" i="3" s="1"/>
  <c r="O34" i="3" s="1"/>
  <c r="P34" i="3" s="1"/>
  <c r="Q34" i="3" s="1"/>
  <c r="R34" i="3" s="1"/>
  <c r="S34" i="3" s="1"/>
  <c r="T34" i="3" s="1"/>
  <c r="U34" i="3" s="1"/>
  <c r="V34" i="3" s="1"/>
  <c r="W34" i="3" s="1"/>
  <c r="X34" i="3" s="1"/>
  <c r="Y34" i="3" s="1"/>
  <c r="Z34" i="3" s="1"/>
  <c r="AA34" i="3" s="1"/>
  <c r="AB34" i="3" s="1"/>
  <c r="AC34" i="3" s="1"/>
  <c r="AD34" i="3" s="1"/>
  <c r="AE34" i="3" s="1"/>
  <c r="AF34" i="3" s="1"/>
  <c r="AG34" i="3" s="1"/>
  <c r="AH34" i="3" s="1"/>
  <c r="AI34" i="3" s="1"/>
  <c r="AJ34" i="3" s="1"/>
  <c r="AK34" i="3" s="1"/>
  <c r="AL34" i="3" s="1"/>
  <c r="AM34" i="3" s="1"/>
  <c r="AN34" i="3" s="1"/>
  <c r="AO34" i="3" s="1"/>
  <c r="AP34" i="3" s="1"/>
  <c r="AQ34" i="3" s="1"/>
  <c r="AR34" i="3" s="1"/>
  <c r="Y134" i="3"/>
  <c r="W134" i="3"/>
  <c r="U134" i="3"/>
  <c r="S134" i="3"/>
  <c r="Q134" i="3"/>
  <c r="O134" i="3"/>
  <c r="M134" i="3"/>
  <c r="G134" i="3"/>
  <c r="E134" i="3"/>
  <c r="Z134" i="3"/>
  <c r="X134" i="3"/>
  <c r="V134" i="3"/>
  <c r="T134" i="3"/>
  <c r="R134" i="3"/>
  <c r="P134" i="3"/>
  <c r="N134" i="3"/>
  <c r="L134" i="3"/>
  <c r="J134" i="3"/>
  <c r="H134" i="3"/>
  <c r="AK134" i="3"/>
  <c r="AI134" i="3"/>
  <c r="AG134" i="3"/>
  <c r="AE134" i="3"/>
  <c r="AC134" i="3"/>
  <c r="AA134" i="3"/>
  <c r="K134" i="3"/>
  <c r="I134" i="3"/>
  <c r="BJ134" i="3"/>
  <c r="BH134" i="3"/>
  <c r="BF134" i="3"/>
  <c r="BD134" i="3"/>
  <c r="BB134" i="3"/>
  <c r="AZ134" i="3"/>
  <c r="AX134" i="3"/>
  <c r="AV134" i="3"/>
  <c r="AT134" i="3"/>
  <c r="AR134" i="3"/>
  <c r="AP134" i="3"/>
  <c r="AN134" i="3"/>
  <c r="AL134" i="3"/>
  <c r="AJ134" i="3"/>
  <c r="AH134" i="3"/>
  <c r="AF134" i="3"/>
  <c r="AD134" i="3"/>
  <c r="AB134" i="3"/>
  <c r="F134" i="3"/>
  <c r="AK139" i="3"/>
  <c r="AI139" i="3"/>
  <c r="AG139" i="3"/>
  <c r="AE139" i="3"/>
  <c r="AC139" i="3"/>
  <c r="AA139" i="3"/>
  <c r="Y139" i="3"/>
  <c r="W139" i="3"/>
  <c r="U139" i="3"/>
  <c r="S139" i="3"/>
  <c r="P139" i="3"/>
  <c r="BK134" i="3"/>
  <c r="BK139" i="3"/>
  <c r="BI134" i="3"/>
  <c r="BI139" i="3"/>
  <c r="BG134" i="3"/>
  <c r="BG139" i="3"/>
  <c r="BE134" i="3"/>
  <c r="BE139" i="3"/>
  <c r="BC134" i="3"/>
  <c r="BC139" i="3"/>
  <c r="BA134" i="3"/>
  <c r="BA139" i="3"/>
  <c r="AY134" i="3"/>
  <c r="AY139" i="3"/>
  <c r="AW134" i="3"/>
  <c r="AW139" i="3"/>
  <c r="AU134" i="3"/>
  <c r="AU139" i="3"/>
  <c r="AS134" i="3"/>
  <c r="AS139" i="3"/>
  <c r="AQ134" i="3"/>
  <c r="AQ139" i="3"/>
  <c r="AO134" i="3"/>
  <c r="AO139" i="3"/>
  <c r="AM134" i="3"/>
  <c r="AM139" i="3"/>
  <c r="Q139" i="3"/>
  <c r="O139" i="3"/>
  <c r="M139" i="3"/>
  <c r="K139" i="3"/>
  <c r="I139" i="3"/>
  <c r="G139" i="3"/>
  <c r="E139" i="3"/>
  <c r="BJ139" i="3"/>
  <c r="BH139" i="3"/>
  <c r="BF139" i="3"/>
  <c r="BD139" i="3"/>
  <c r="BB139" i="3"/>
  <c r="AZ139" i="3"/>
  <c r="AX139" i="3"/>
  <c r="AV139" i="3"/>
  <c r="AT139" i="3"/>
  <c r="AR139" i="3"/>
  <c r="AP139" i="3"/>
  <c r="AN139" i="3"/>
  <c r="AL139" i="3"/>
  <c r="AJ139" i="3"/>
  <c r="AH139" i="3"/>
  <c r="AF139" i="3"/>
  <c r="AD139" i="3"/>
  <c r="AB139" i="3"/>
  <c r="Z139" i="3"/>
  <c r="X139" i="3"/>
  <c r="V139" i="3"/>
  <c r="T139" i="3"/>
  <c r="R139" i="3"/>
  <c r="N139" i="3"/>
  <c r="L139" i="3"/>
  <c r="J139" i="3"/>
  <c r="H139" i="3"/>
  <c r="F139" i="3"/>
  <c r="W15" i="5"/>
  <c r="W22" i="5" s="1"/>
  <c r="F105" i="3"/>
  <c r="D25" i="2"/>
  <c r="E25" i="2"/>
  <c r="F25" i="2"/>
  <c r="G25" i="2"/>
  <c r="C25" i="2"/>
  <c r="K16" i="5"/>
  <c r="J11" i="5"/>
  <c r="J21" i="5" s="1"/>
  <c r="I11" i="5"/>
  <c r="I21" i="5" s="1"/>
  <c r="D32" i="20" l="1"/>
  <c r="C8" i="20"/>
  <c r="E32" i="20"/>
  <c r="C32" i="20"/>
  <c r="B32" i="20"/>
  <c r="D8" i="20"/>
  <c r="B8" i="20"/>
  <c r="E8" i="20"/>
  <c r="J13" i="5"/>
  <c r="J16" i="5" s="1"/>
  <c r="J19" i="5"/>
  <c r="I13" i="5"/>
  <c r="I16" i="5" s="1"/>
  <c r="I19" i="5"/>
  <c r="G105" i="3"/>
  <c r="E48" i="3"/>
  <c r="E40" i="3"/>
  <c r="H105" i="3" l="1"/>
  <c r="I105" i="3" s="1"/>
  <c r="J105" i="3" l="1"/>
  <c r="K105" i="3" l="1"/>
  <c r="C11" i="5"/>
  <c r="C21" i="5" s="1"/>
  <c r="D11" i="5"/>
  <c r="D21" i="5" s="1"/>
  <c r="E11" i="5"/>
  <c r="E21" i="5" s="1"/>
  <c r="F11" i="5"/>
  <c r="F21" i="5" s="1"/>
  <c r="G11" i="5"/>
  <c r="G21" i="5" s="1"/>
  <c r="H11" i="5"/>
  <c r="H21" i="5" s="1"/>
  <c r="C30" i="3"/>
  <c r="C29" i="3"/>
  <c r="BL58" i="3"/>
  <c r="BK58" i="3"/>
  <c r="BJ58" i="3"/>
  <c r="BI58" i="3"/>
  <c r="BH58" i="3"/>
  <c r="BG58" i="3"/>
  <c r="BF58" i="3"/>
  <c r="BE58" i="3"/>
  <c r="BD58" i="3"/>
  <c r="BC58" i="3"/>
  <c r="BB58" i="3"/>
  <c r="BA58" i="3"/>
  <c r="AZ58" i="3"/>
  <c r="AY58" i="3"/>
  <c r="AX58" i="3"/>
  <c r="AW58" i="3"/>
  <c r="AV58" i="3"/>
  <c r="AU58" i="3"/>
  <c r="AT58" i="3"/>
  <c r="AS58" i="3"/>
  <c r="AR58" i="3"/>
  <c r="AQ58" i="3"/>
  <c r="AP58" i="3"/>
  <c r="AO58" i="3"/>
  <c r="AN58" i="3"/>
  <c r="AM58" i="3"/>
  <c r="AL58" i="3"/>
  <c r="AK58" i="3"/>
  <c r="AJ58" i="3"/>
  <c r="AI58" i="3"/>
  <c r="AH58" i="3"/>
  <c r="AG58" i="3"/>
  <c r="AF58" i="3"/>
  <c r="AE58" i="3"/>
  <c r="AD58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D58" i="3" s="1"/>
  <c r="BL48" i="3"/>
  <c r="BK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X48" i="3"/>
  <c r="AW48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BL40" i="3"/>
  <c r="BK40" i="3"/>
  <c r="BJ40" i="3"/>
  <c r="BI40" i="3"/>
  <c r="BH40" i="3"/>
  <c r="BG40" i="3"/>
  <c r="BF40" i="3"/>
  <c r="BE40" i="3"/>
  <c r="BD40" i="3"/>
  <c r="BC40" i="3"/>
  <c r="BB40" i="3"/>
  <c r="BA40" i="3"/>
  <c r="AZ40" i="3"/>
  <c r="AY40" i="3"/>
  <c r="AX40" i="3"/>
  <c r="AW40" i="3"/>
  <c r="AV40" i="3"/>
  <c r="AU40" i="3"/>
  <c r="AT40" i="3"/>
  <c r="AS40" i="3"/>
  <c r="AR40" i="3"/>
  <c r="AQ40" i="3"/>
  <c r="AP40" i="3"/>
  <c r="AO40" i="3"/>
  <c r="AN40" i="3"/>
  <c r="AM40" i="3"/>
  <c r="AL40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D40" i="3" s="1"/>
  <c r="BM86" i="3"/>
  <c r="BM41" i="3"/>
  <c r="AA29" i="5"/>
  <c r="AA32" i="5"/>
  <c r="BM49" i="3"/>
  <c r="BM50" i="3"/>
  <c r="BM56" i="3"/>
  <c r="BM59" i="3"/>
  <c r="BM60" i="3"/>
  <c r="BM61" i="3"/>
  <c r="BM62" i="3"/>
  <c r="A21" i="6"/>
  <c r="A20" i="6"/>
  <c r="A19" i="6"/>
  <c r="A18" i="6"/>
  <c r="A17" i="6"/>
  <c r="AS34" i="3" s="1"/>
  <c r="AT34" i="3" s="1"/>
  <c r="AU34" i="3" s="1"/>
  <c r="AV34" i="3" s="1"/>
  <c r="AW34" i="3" s="1"/>
  <c r="AX34" i="3" s="1"/>
  <c r="AY34" i="3" s="1"/>
  <c r="AZ34" i="3" s="1"/>
  <c r="BA34" i="3" s="1"/>
  <c r="BB34" i="3" s="1"/>
  <c r="BC34" i="3" s="1"/>
  <c r="BD34" i="3" s="1"/>
  <c r="BE34" i="3" s="1"/>
  <c r="BF34" i="3" s="1"/>
  <c r="BG34" i="3" s="1"/>
  <c r="BH34" i="3" s="1"/>
  <c r="BI34" i="3" s="1"/>
  <c r="BJ34" i="3" s="1"/>
  <c r="BK34" i="3" s="1"/>
  <c r="BL34" i="3" s="1"/>
  <c r="A11" i="4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D48" i="3" l="1"/>
  <c r="C82" i="2"/>
  <c r="BM83" i="3"/>
  <c r="D82" i="2"/>
  <c r="L3" i="17"/>
  <c r="L5" i="17"/>
  <c r="L7" i="17"/>
  <c r="L9" i="17"/>
  <c r="L11" i="17"/>
  <c r="L13" i="17"/>
  <c r="L15" i="17"/>
  <c r="L17" i="17"/>
  <c r="L19" i="17"/>
  <c r="L21" i="17"/>
  <c r="L23" i="17"/>
  <c r="L25" i="17"/>
  <c r="L27" i="17"/>
  <c r="L29" i="17"/>
  <c r="L31" i="17"/>
  <c r="L33" i="17"/>
  <c r="L35" i="17"/>
  <c r="L37" i="17"/>
  <c r="L39" i="17"/>
  <c r="L41" i="17"/>
  <c r="L43" i="17"/>
  <c r="L45" i="17"/>
  <c r="L47" i="17"/>
  <c r="L49" i="17"/>
  <c r="L51" i="17"/>
  <c r="L53" i="17"/>
  <c r="L55" i="17"/>
  <c r="L57" i="17"/>
  <c r="L59" i="17"/>
  <c r="L61" i="17"/>
  <c r="L63" i="17"/>
  <c r="L65" i="17"/>
  <c r="L67" i="17"/>
  <c r="L69" i="17"/>
  <c r="L71" i="17"/>
  <c r="L73" i="17"/>
  <c r="L75" i="17"/>
  <c r="L77" i="17"/>
  <c r="L79" i="17"/>
  <c r="L81" i="17"/>
  <c r="L83" i="17"/>
  <c r="L85" i="17"/>
  <c r="L87" i="17"/>
  <c r="L89" i="17"/>
  <c r="L91" i="17"/>
  <c r="L93" i="17"/>
  <c r="L95" i="17"/>
  <c r="L97" i="17"/>
  <c r="L99" i="17"/>
  <c r="L101" i="17"/>
  <c r="L103" i="17"/>
  <c r="L105" i="17"/>
  <c r="L107" i="17"/>
  <c r="L109" i="17"/>
  <c r="L111" i="17"/>
  <c r="L113" i="17"/>
  <c r="L115" i="17"/>
  <c r="L117" i="17"/>
  <c r="L119" i="17"/>
  <c r="L121" i="17"/>
  <c r="L123" i="17"/>
  <c r="L125" i="17"/>
  <c r="L127" i="17"/>
  <c r="L129" i="17"/>
  <c r="L131" i="17"/>
  <c r="L133" i="17"/>
  <c r="L135" i="17"/>
  <c r="L137" i="17"/>
  <c r="L139" i="17"/>
  <c r="L141" i="17"/>
  <c r="L143" i="17"/>
  <c r="L145" i="17"/>
  <c r="L147" i="17"/>
  <c r="L149" i="17"/>
  <c r="L151" i="17"/>
  <c r="L153" i="17"/>
  <c r="L155" i="17"/>
  <c r="L157" i="17"/>
  <c r="L4" i="17"/>
  <c r="L6" i="17"/>
  <c r="L8" i="17"/>
  <c r="L10" i="17"/>
  <c r="L12" i="17"/>
  <c r="L14" i="17"/>
  <c r="L16" i="17"/>
  <c r="L18" i="17"/>
  <c r="L20" i="17"/>
  <c r="L22" i="17"/>
  <c r="L24" i="17"/>
  <c r="L26" i="17"/>
  <c r="L28" i="17"/>
  <c r="L30" i="17"/>
  <c r="L32" i="17"/>
  <c r="L34" i="17"/>
  <c r="L36" i="17"/>
  <c r="L38" i="17"/>
  <c r="L40" i="17"/>
  <c r="L42" i="17"/>
  <c r="L44" i="17"/>
  <c r="L46" i="17"/>
  <c r="L48" i="17"/>
  <c r="L50" i="17"/>
  <c r="L52" i="17"/>
  <c r="L54" i="17"/>
  <c r="L56" i="17"/>
  <c r="L58" i="17"/>
  <c r="L60" i="17"/>
  <c r="L62" i="17"/>
  <c r="L64" i="17"/>
  <c r="L66" i="17"/>
  <c r="L68" i="17"/>
  <c r="L70" i="17"/>
  <c r="L72" i="17"/>
  <c r="L74" i="17"/>
  <c r="L76" i="17"/>
  <c r="L78" i="17"/>
  <c r="L80" i="17"/>
  <c r="L82" i="17"/>
  <c r="L84" i="17"/>
  <c r="L86" i="17"/>
  <c r="L88" i="17"/>
  <c r="L90" i="17"/>
  <c r="L92" i="17"/>
  <c r="L94" i="17"/>
  <c r="L96" i="17"/>
  <c r="L98" i="17"/>
  <c r="L100" i="17"/>
  <c r="L102" i="17"/>
  <c r="L104" i="17"/>
  <c r="L106" i="17"/>
  <c r="L108" i="17"/>
  <c r="L110" i="17"/>
  <c r="L112" i="17"/>
  <c r="L114" i="17"/>
  <c r="L116" i="17"/>
  <c r="L118" i="17"/>
  <c r="L120" i="17"/>
  <c r="L122" i="17"/>
  <c r="L124" i="17"/>
  <c r="L126" i="17"/>
  <c r="L128" i="17"/>
  <c r="L130" i="17"/>
  <c r="L132" i="17"/>
  <c r="L134" i="17"/>
  <c r="L136" i="17"/>
  <c r="L138" i="17"/>
  <c r="L140" i="17"/>
  <c r="L142" i="17"/>
  <c r="L144" i="17"/>
  <c r="L146" i="17"/>
  <c r="L148" i="17"/>
  <c r="L150" i="17"/>
  <c r="L152" i="17"/>
  <c r="L154" i="17"/>
  <c r="L156" i="17"/>
  <c r="L158" i="17"/>
  <c r="L160" i="17"/>
  <c r="L162" i="17"/>
  <c r="L164" i="17"/>
  <c r="L166" i="17"/>
  <c r="L168" i="17"/>
  <c r="L170" i="17"/>
  <c r="L172" i="17"/>
  <c r="L159" i="17"/>
  <c r="L163" i="17"/>
  <c r="L167" i="17"/>
  <c r="L171" i="17"/>
  <c r="L174" i="17"/>
  <c r="L176" i="17"/>
  <c r="L178" i="17"/>
  <c r="L180" i="17"/>
  <c r="L182" i="17"/>
  <c r="L184" i="17"/>
  <c r="L186" i="17"/>
  <c r="L188" i="17"/>
  <c r="L190" i="17"/>
  <c r="L192" i="17"/>
  <c r="L194" i="17"/>
  <c r="L196" i="17"/>
  <c r="L198" i="17"/>
  <c r="L200" i="17"/>
  <c r="L202" i="17"/>
  <c r="L204" i="17"/>
  <c r="L206" i="17"/>
  <c r="L208" i="17"/>
  <c r="L210" i="17"/>
  <c r="L212" i="17"/>
  <c r="L214" i="17"/>
  <c r="L216" i="17"/>
  <c r="L218" i="17"/>
  <c r="L220" i="17"/>
  <c r="L222" i="17"/>
  <c r="L224" i="17"/>
  <c r="L226" i="17"/>
  <c r="L228" i="17"/>
  <c r="L230" i="17"/>
  <c r="L232" i="17"/>
  <c r="L234" i="17"/>
  <c r="L236" i="17"/>
  <c r="L238" i="17"/>
  <c r="L240" i="17"/>
  <c r="L242" i="17"/>
  <c r="L244" i="17"/>
  <c r="L246" i="17"/>
  <c r="L248" i="17"/>
  <c r="L250" i="17"/>
  <c r="L252" i="17"/>
  <c r="L254" i="17"/>
  <c r="L256" i="17"/>
  <c r="L258" i="17"/>
  <c r="L260" i="17"/>
  <c r="L262" i="17"/>
  <c r="L264" i="17"/>
  <c r="L266" i="17"/>
  <c r="L268" i="17"/>
  <c r="L270" i="17"/>
  <c r="L272" i="17"/>
  <c r="L274" i="17"/>
  <c r="L276" i="17"/>
  <c r="L278" i="17"/>
  <c r="L280" i="17"/>
  <c r="L282" i="17"/>
  <c r="L284" i="17"/>
  <c r="L286" i="17"/>
  <c r="L288" i="17"/>
  <c r="L290" i="17"/>
  <c r="L292" i="17"/>
  <c r="L294" i="17"/>
  <c r="L296" i="17"/>
  <c r="L298" i="17"/>
  <c r="L300" i="17"/>
  <c r="L2" i="17"/>
  <c r="L297" i="17"/>
  <c r="L161" i="17"/>
  <c r="L165" i="17"/>
  <c r="L169" i="17"/>
  <c r="L173" i="17"/>
  <c r="L175" i="17"/>
  <c r="L177" i="17"/>
  <c r="L179" i="17"/>
  <c r="L181" i="17"/>
  <c r="L183" i="17"/>
  <c r="L185" i="17"/>
  <c r="L187" i="17"/>
  <c r="L189" i="17"/>
  <c r="L191" i="17"/>
  <c r="L193" i="17"/>
  <c r="L195" i="17"/>
  <c r="L197" i="17"/>
  <c r="L199" i="17"/>
  <c r="L201" i="17"/>
  <c r="L203" i="17"/>
  <c r="L205" i="17"/>
  <c r="L207" i="17"/>
  <c r="L209" i="17"/>
  <c r="L211" i="17"/>
  <c r="L213" i="17"/>
  <c r="L215" i="17"/>
  <c r="L217" i="17"/>
  <c r="L219" i="17"/>
  <c r="L221" i="17"/>
  <c r="L223" i="17"/>
  <c r="L225" i="17"/>
  <c r="L227" i="17"/>
  <c r="L229" i="17"/>
  <c r="L231" i="17"/>
  <c r="L233" i="17"/>
  <c r="L235" i="17"/>
  <c r="L237" i="17"/>
  <c r="L239" i="17"/>
  <c r="L241" i="17"/>
  <c r="L243" i="17"/>
  <c r="L245" i="17"/>
  <c r="L247" i="17"/>
  <c r="L249" i="17"/>
  <c r="L251" i="17"/>
  <c r="L253" i="17"/>
  <c r="L255" i="17"/>
  <c r="L257" i="17"/>
  <c r="L259" i="17"/>
  <c r="L261" i="17"/>
  <c r="L263" i="17"/>
  <c r="L265" i="17"/>
  <c r="L267" i="17"/>
  <c r="L269" i="17"/>
  <c r="L271" i="17"/>
  <c r="L273" i="17"/>
  <c r="L275" i="17"/>
  <c r="L277" i="17"/>
  <c r="L279" i="17"/>
  <c r="L281" i="17"/>
  <c r="L283" i="17"/>
  <c r="L285" i="17"/>
  <c r="L287" i="17"/>
  <c r="L289" i="17"/>
  <c r="L291" i="17"/>
  <c r="L293" i="17"/>
  <c r="L295" i="17"/>
  <c r="L299" i="17"/>
  <c r="L301" i="17"/>
  <c r="K4" i="17"/>
  <c r="M4" i="17" s="1"/>
  <c r="K6" i="17"/>
  <c r="M6" i="17" s="1"/>
  <c r="K8" i="17"/>
  <c r="M8" i="17" s="1"/>
  <c r="K10" i="17"/>
  <c r="M10" i="17" s="1"/>
  <c r="K12" i="17"/>
  <c r="M12" i="17" s="1"/>
  <c r="K14" i="17"/>
  <c r="M14" i="17" s="1"/>
  <c r="K16" i="17"/>
  <c r="M16" i="17" s="1"/>
  <c r="K18" i="17"/>
  <c r="M18" i="17" s="1"/>
  <c r="K20" i="17"/>
  <c r="M20" i="17" s="1"/>
  <c r="K22" i="17"/>
  <c r="M22" i="17" s="1"/>
  <c r="K24" i="17"/>
  <c r="M24" i="17" s="1"/>
  <c r="K26" i="17"/>
  <c r="M26" i="17" s="1"/>
  <c r="K28" i="17"/>
  <c r="M28" i="17" s="1"/>
  <c r="K30" i="17"/>
  <c r="M30" i="17" s="1"/>
  <c r="K32" i="17"/>
  <c r="M32" i="17" s="1"/>
  <c r="K34" i="17"/>
  <c r="M34" i="17" s="1"/>
  <c r="K36" i="17"/>
  <c r="M36" i="17" s="1"/>
  <c r="K38" i="17"/>
  <c r="M38" i="17" s="1"/>
  <c r="K40" i="17"/>
  <c r="M40" i="17" s="1"/>
  <c r="K42" i="17"/>
  <c r="M42" i="17" s="1"/>
  <c r="K44" i="17"/>
  <c r="M44" i="17" s="1"/>
  <c r="K46" i="17"/>
  <c r="M46" i="17" s="1"/>
  <c r="K48" i="17"/>
  <c r="M48" i="17" s="1"/>
  <c r="K50" i="17"/>
  <c r="M50" i="17" s="1"/>
  <c r="K52" i="17"/>
  <c r="M52" i="17" s="1"/>
  <c r="K54" i="17"/>
  <c r="M54" i="17" s="1"/>
  <c r="K56" i="17"/>
  <c r="M56" i="17" s="1"/>
  <c r="K58" i="17"/>
  <c r="M58" i="17" s="1"/>
  <c r="K60" i="17"/>
  <c r="M60" i="17" s="1"/>
  <c r="K62" i="17"/>
  <c r="M62" i="17" s="1"/>
  <c r="K64" i="17"/>
  <c r="M64" i="17" s="1"/>
  <c r="K66" i="17"/>
  <c r="M66" i="17" s="1"/>
  <c r="K68" i="17"/>
  <c r="M68" i="17" s="1"/>
  <c r="K70" i="17"/>
  <c r="M70" i="17" s="1"/>
  <c r="K72" i="17"/>
  <c r="M72" i="17" s="1"/>
  <c r="K74" i="17"/>
  <c r="M74" i="17" s="1"/>
  <c r="K76" i="17"/>
  <c r="M76" i="17" s="1"/>
  <c r="K78" i="17"/>
  <c r="M78" i="17" s="1"/>
  <c r="K80" i="17"/>
  <c r="M80" i="17" s="1"/>
  <c r="K82" i="17"/>
  <c r="M82" i="17" s="1"/>
  <c r="K84" i="17"/>
  <c r="M84" i="17" s="1"/>
  <c r="K86" i="17"/>
  <c r="M86" i="17" s="1"/>
  <c r="K88" i="17"/>
  <c r="M88" i="17" s="1"/>
  <c r="K90" i="17"/>
  <c r="M90" i="17" s="1"/>
  <c r="K92" i="17"/>
  <c r="M92" i="17" s="1"/>
  <c r="K94" i="17"/>
  <c r="M94" i="17" s="1"/>
  <c r="K96" i="17"/>
  <c r="M96" i="17" s="1"/>
  <c r="K98" i="17"/>
  <c r="M98" i="17" s="1"/>
  <c r="K100" i="17"/>
  <c r="M100" i="17" s="1"/>
  <c r="K102" i="17"/>
  <c r="M102" i="17" s="1"/>
  <c r="K104" i="17"/>
  <c r="M104" i="17" s="1"/>
  <c r="K106" i="17"/>
  <c r="M106" i="17" s="1"/>
  <c r="K108" i="17"/>
  <c r="M108" i="17" s="1"/>
  <c r="K110" i="17"/>
  <c r="M110" i="17" s="1"/>
  <c r="K112" i="17"/>
  <c r="M112" i="17" s="1"/>
  <c r="K114" i="17"/>
  <c r="M114" i="17" s="1"/>
  <c r="K116" i="17"/>
  <c r="M116" i="17" s="1"/>
  <c r="K118" i="17"/>
  <c r="M118" i="17" s="1"/>
  <c r="K120" i="17"/>
  <c r="M120" i="17" s="1"/>
  <c r="K122" i="17"/>
  <c r="M122" i="17" s="1"/>
  <c r="K124" i="17"/>
  <c r="M124" i="17" s="1"/>
  <c r="K126" i="17"/>
  <c r="M126" i="17" s="1"/>
  <c r="K3" i="17"/>
  <c r="M3" i="17" s="1"/>
  <c r="K7" i="17"/>
  <c r="K11" i="17"/>
  <c r="M11" i="17" s="1"/>
  <c r="K15" i="17"/>
  <c r="K19" i="17"/>
  <c r="M19" i="17" s="1"/>
  <c r="K23" i="17"/>
  <c r="K27" i="17"/>
  <c r="M27" i="17" s="1"/>
  <c r="K31" i="17"/>
  <c r="K35" i="17"/>
  <c r="M35" i="17" s="1"/>
  <c r="K39" i="17"/>
  <c r="K43" i="17"/>
  <c r="M43" i="17" s="1"/>
  <c r="K47" i="17"/>
  <c r="K51" i="17"/>
  <c r="M51" i="17" s="1"/>
  <c r="K55" i="17"/>
  <c r="K59" i="17"/>
  <c r="M59" i="17" s="1"/>
  <c r="K63" i="17"/>
  <c r="K67" i="17"/>
  <c r="M67" i="17" s="1"/>
  <c r="K71" i="17"/>
  <c r="K75" i="17"/>
  <c r="M75" i="17" s="1"/>
  <c r="K79" i="17"/>
  <c r="K83" i="17"/>
  <c r="M83" i="17" s="1"/>
  <c r="K87" i="17"/>
  <c r="K91" i="17"/>
  <c r="M91" i="17" s="1"/>
  <c r="K95" i="17"/>
  <c r="K99" i="17"/>
  <c r="M99" i="17" s="1"/>
  <c r="K103" i="17"/>
  <c r="K107" i="17"/>
  <c r="M107" i="17" s="1"/>
  <c r="K111" i="17"/>
  <c r="K115" i="17"/>
  <c r="M115" i="17" s="1"/>
  <c r="K119" i="17"/>
  <c r="K123" i="17"/>
  <c r="M123" i="17" s="1"/>
  <c r="K127" i="17"/>
  <c r="K129" i="17"/>
  <c r="K131" i="17"/>
  <c r="K133" i="17"/>
  <c r="K135" i="17"/>
  <c r="K137" i="17"/>
  <c r="K139" i="17"/>
  <c r="K141" i="17"/>
  <c r="K9" i="17"/>
  <c r="M9" i="17" s="1"/>
  <c r="K17" i="17"/>
  <c r="K25" i="17"/>
  <c r="M25" i="17" s="1"/>
  <c r="K33" i="17"/>
  <c r="K41" i="17"/>
  <c r="M41" i="17" s="1"/>
  <c r="K49" i="17"/>
  <c r="K57" i="17"/>
  <c r="M57" i="17" s="1"/>
  <c r="K65" i="17"/>
  <c r="K73" i="17"/>
  <c r="M73" i="17" s="1"/>
  <c r="K81" i="17"/>
  <c r="K89" i="17"/>
  <c r="M89" i="17" s="1"/>
  <c r="K97" i="17"/>
  <c r="K105" i="17"/>
  <c r="M105" i="17" s="1"/>
  <c r="K113" i="17"/>
  <c r="K121" i="17"/>
  <c r="M121" i="17" s="1"/>
  <c r="K128" i="17"/>
  <c r="M128" i="17" s="1"/>
  <c r="K132" i="17"/>
  <c r="K136" i="17"/>
  <c r="M136" i="17" s="1"/>
  <c r="K140" i="17"/>
  <c r="K143" i="17"/>
  <c r="M143" i="17" s="1"/>
  <c r="K145" i="17"/>
  <c r="M145" i="17" s="1"/>
  <c r="K147" i="17"/>
  <c r="M147" i="17" s="1"/>
  <c r="K149" i="17"/>
  <c r="M149" i="17" s="1"/>
  <c r="K151" i="17"/>
  <c r="M151" i="17" s="1"/>
  <c r="K153" i="17"/>
  <c r="M153" i="17" s="1"/>
  <c r="K155" i="17"/>
  <c r="M155" i="17" s="1"/>
  <c r="K157" i="17"/>
  <c r="M157" i="17" s="1"/>
  <c r="K159" i="17"/>
  <c r="K161" i="17"/>
  <c r="M161" i="17" s="1"/>
  <c r="K163" i="17"/>
  <c r="M163" i="17" s="1"/>
  <c r="K165" i="17"/>
  <c r="K167" i="17"/>
  <c r="K169" i="17"/>
  <c r="M169" i="17" s="1"/>
  <c r="K171" i="17"/>
  <c r="M171" i="17" s="1"/>
  <c r="K173" i="17"/>
  <c r="K175" i="17"/>
  <c r="K177" i="17"/>
  <c r="K179" i="17"/>
  <c r="K181" i="17"/>
  <c r="K183" i="17"/>
  <c r="K185" i="17"/>
  <c r="K187" i="17"/>
  <c r="K189" i="17"/>
  <c r="K191" i="17"/>
  <c r="K193" i="17"/>
  <c r="K195" i="17"/>
  <c r="K197" i="17"/>
  <c r="K199" i="17"/>
  <c r="K201" i="17"/>
  <c r="K203" i="17"/>
  <c r="K205" i="17"/>
  <c r="K207" i="17"/>
  <c r="K209" i="17"/>
  <c r="K211" i="17"/>
  <c r="K213" i="17"/>
  <c r="K215" i="17"/>
  <c r="K217" i="17"/>
  <c r="K219" i="17"/>
  <c r="K221" i="17"/>
  <c r="K223" i="17"/>
  <c r="K225" i="17"/>
  <c r="K227" i="17"/>
  <c r="K229" i="17"/>
  <c r="K231" i="17"/>
  <c r="K233" i="17"/>
  <c r="K235" i="17"/>
  <c r="K237" i="17"/>
  <c r="K239" i="17"/>
  <c r="K241" i="17"/>
  <c r="K243" i="17"/>
  <c r="K245" i="17"/>
  <c r="K247" i="17"/>
  <c r="K249" i="17"/>
  <c r="K251" i="17"/>
  <c r="K253" i="17"/>
  <c r="K255" i="17"/>
  <c r="K257" i="17"/>
  <c r="K259" i="17"/>
  <c r="K261" i="17"/>
  <c r="K263" i="17"/>
  <c r="K265" i="17"/>
  <c r="K267" i="17"/>
  <c r="K269" i="17"/>
  <c r="K271" i="17"/>
  <c r="K273" i="17"/>
  <c r="K275" i="17"/>
  <c r="K277" i="17"/>
  <c r="K279" i="17"/>
  <c r="K281" i="17"/>
  <c r="K283" i="17"/>
  <c r="K285" i="17"/>
  <c r="K287" i="17"/>
  <c r="K289" i="17"/>
  <c r="K291" i="17"/>
  <c r="K293" i="17"/>
  <c r="K295" i="17"/>
  <c r="K297" i="17"/>
  <c r="K299" i="17"/>
  <c r="M299" i="17" s="1"/>
  <c r="K301" i="17"/>
  <c r="M301" i="17" s="1"/>
  <c r="K5" i="17"/>
  <c r="K13" i="17"/>
  <c r="M13" i="17" s="1"/>
  <c r="K21" i="17"/>
  <c r="K29" i="17"/>
  <c r="M29" i="17" s="1"/>
  <c r="K37" i="17"/>
  <c r="K45" i="17"/>
  <c r="M45" i="17" s="1"/>
  <c r="K53" i="17"/>
  <c r="K61" i="17"/>
  <c r="M61" i="17" s="1"/>
  <c r="K69" i="17"/>
  <c r="K77" i="17"/>
  <c r="M77" i="17" s="1"/>
  <c r="K85" i="17"/>
  <c r="K93" i="17"/>
  <c r="M93" i="17" s="1"/>
  <c r="K101" i="17"/>
  <c r="K109" i="17"/>
  <c r="M109" i="17" s="1"/>
  <c r="K117" i="17"/>
  <c r="K125" i="17"/>
  <c r="M125" i="17" s="1"/>
  <c r="K130" i="17"/>
  <c r="K134" i="17"/>
  <c r="M134" i="17" s="1"/>
  <c r="K138" i="17"/>
  <c r="K142" i="17"/>
  <c r="M142" i="17" s="1"/>
  <c r="K144" i="17"/>
  <c r="M144" i="17" s="1"/>
  <c r="K146" i="17"/>
  <c r="M146" i="17" s="1"/>
  <c r="K148" i="17"/>
  <c r="M148" i="17" s="1"/>
  <c r="K150" i="17"/>
  <c r="M150" i="17" s="1"/>
  <c r="K152" i="17"/>
  <c r="M152" i="17" s="1"/>
  <c r="K154" i="17"/>
  <c r="M154" i="17" s="1"/>
  <c r="K156" i="17"/>
  <c r="M156" i="17" s="1"/>
  <c r="K158" i="17"/>
  <c r="M158" i="17" s="1"/>
  <c r="K160" i="17"/>
  <c r="M160" i="17" s="1"/>
  <c r="K162" i="17"/>
  <c r="M162" i="17" s="1"/>
  <c r="K164" i="17"/>
  <c r="M164" i="17" s="1"/>
  <c r="K166" i="17"/>
  <c r="M166" i="17" s="1"/>
  <c r="K168" i="17"/>
  <c r="M168" i="17" s="1"/>
  <c r="K170" i="17"/>
  <c r="M170" i="17" s="1"/>
  <c r="K172" i="17"/>
  <c r="M172" i="17" s="1"/>
  <c r="K174" i="17"/>
  <c r="M174" i="17" s="1"/>
  <c r="K176" i="17"/>
  <c r="M176" i="17" s="1"/>
  <c r="K178" i="17"/>
  <c r="M178" i="17" s="1"/>
  <c r="K180" i="17"/>
  <c r="M180" i="17" s="1"/>
  <c r="K182" i="17"/>
  <c r="M182" i="17" s="1"/>
  <c r="K184" i="17"/>
  <c r="M184" i="17" s="1"/>
  <c r="K186" i="17"/>
  <c r="M186" i="17" s="1"/>
  <c r="K188" i="17"/>
  <c r="M188" i="17" s="1"/>
  <c r="K190" i="17"/>
  <c r="M190" i="17" s="1"/>
  <c r="K192" i="17"/>
  <c r="M192" i="17" s="1"/>
  <c r="K194" i="17"/>
  <c r="M194" i="17" s="1"/>
  <c r="K196" i="17"/>
  <c r="M196" i="17" s="1"/>
  <c r="K198" i="17"/>
  <c r="M198" i="17" s="1"/>
  <c r="K200" i="17"/>
  <c r="M200" i="17" s="1"/>
  <c r="K202" i="17"/>
  <c r="M202" i="17" s="1"/>
  <c r="K204" i="17"/>
  <c r="M204" i="17" s="1"/>
  <c r="K206" i="17"/>
  <c r="M206" i="17" s="1"/>
  <c r="K208" i="17"/>
  <c r="M208" i="17" s="1"/>
  <c r="K210" i="17"/>
  <c r="M210" i="17" s="1"/>
  <c r="K212" i="17"/>
  <c r="M212" i="17" s="1"/>
  <c r="K214" i="17"/>
  <c r="M214" i="17" s="1"/>
  <c r="K216" i="17"/>
  <c r="M216" i="17" s="1"/>
  <c r="K218" i="17"/>
  <c r="M218" i="17" s="1"/>
  <c r="K220" i="17"/>
  <c r="M220" i="17" s="1"/>
  <c r="K222" i="17"/>
  <c r="M222" i="17" s="1"/>
  <c r="K224" i="17"/>
  <c r="M224" i="17" s="1"/>
  <c r="K226" i="17"/>
  <c r="M226" i="17" s="1"/>
  <c r="K228" i="17"/>
  <c r="M228" i="17" s="1"/>
  <c r="K230" i="17"/>
  <c r="M230" i="17" s="1"/>
  <c r="K232" i="17"/>
  <c r="M232" i="17" s="1"/>
  <c r="K234" i="17"/>
  <c r="M234" i="17" s="1"/>
  <c r="K236" i="17"/>
  <c r="M236" i="17" s="1"/>
  <c r="K238" i="17"/>
  <c r="M238" i="17" s="1"/>
  <c r="K240" i="17"/>
  <c r="M240" i="17" s="1"/>
  <c r="K242" i="17"/>
  <c r="M242" i="17" s="1"/>
  <c r="K244" i="17"/>
  <c r="M244" i="17" s="1"/>
  <c r="K246" i="17"/>
  <c r="M246" i="17" s="1"/>
  <c r="K248" i="17"/>
  <c r="M248" i="17" s="1"/>
  <c r="K250" i="17"/>
  <c r="M250" i="17" s="1"/>
  <c r="K252" i="17"/>
  <c r="M252" i="17" s="1"/>
  <c r="K254" i="17"/>
  <c r="M254" i="17" s="1"/>
  <c r="K256" i="17"/>
  <c r="M256" i="17" s="1"/>
  <c r="K258" i="17"/>
  <c r="M258" i="17" s="1"/>
  <c r="K260" i="17"/>
  <c r="M260" i="17" s="1"/>
  <c r="K262" i="17"/>
  <c r="M262" i="17" s="1"/>
  <c r="K264" i="17"/>
  <c r="M264" i="17" s="1"/>
  <c r="K266" i="17"/>
  <c r="M266" i="17" s="1"/>
  <c r="K268" i="17"/>
  <c r="M268" i="17" s="1"/>
  <c r="K270" i="17"/>
  <c r="M270" i="17" s="1"/>
  <c r="K272" i="17"/>
  <c r="M272" i="17" s="1"/>
  <c r="K274" i="17"/>
  <c r="M274" i="17" s="1"/>
  <c r="K276" i="17"/>
  <c r="M276" i="17" s="1"/>
  <c r="K278" i="17"/>
  <c r="M278" i="17" s="1"/>
  <c r="K280" i="17"/>
  <c r="M280" i="17" s="1"/>
  <c r="K282" i="17"/>
  <c r="M282" i="17" s="1"/>
  <c r="K284" i="17"/>
  <c r="M284" i="17" s="1"/>
  <c r="K286" i="17"/>
  <c r="M286" i="17" s="1"/>
  <c r="K288" i="17"/>
  <c r="M288" i="17" s="1"/>
  <c r="K290" i="17"/>
  <c r="M290" i="17" s="1"/>
  <c r="K292" i="17"/>
  <c r="M292" i="17" s="1"/>
  <c r="K294" i="17"/>
  <c r="M294" i="17" s="1"/>
  <c r="K296" i="17"/>
  <c r="M296" i="17" s="1"/>
  <c r="K298" i="17"/>
  <c r="M298" i="17" s="1"/>
  <c r="K300" i="17"/>
  <c r="M300" i="17" s="1"/>
  <c r="K2" i="17"/>
  <c r="M2" i="17" s="1"/>
  <c r="AA31" i="5"/>
  <c r="AB31" i="5" s="1"/>
  <c r="Y31" i="5"/>
  <c r="AA30" i="5"/>
  <c r="AB30" i="5" s="1"/>
  <c r="Y30" i="5"/>
  <c r="AA28" i="5"/>
  <c r="AB28" i="5" s="1"/>
  <c r="Y28" i="5"/>
  <c r="AA33" i="5"/>
  <c r="AB33" i="5" s="1"/>
  <c r="Y33" i="5"/>
  <c r="D13" i="5"/>
  <c r="D16" i="5" s="1"/>
  <c r="D19" i="5"/>
  <c r="C13" i="5"/>
  <c r="C19" i="5"/>
  <c r="H13" i="5"/>
  <c r="H16" i="5" s="1"/>
  <c r="H19" i="5"/>
  <c r="E13" i="5"/>
  <c r="E19" i="5"/>
  <c r="G13" i="5"/>
  <c r="G16" i="5" s="1"/>
  <c r="G19" i="5"/>
  <c r="F13" i="5"/>
  <c r="F16" i="5" s="1"/>
  <c r="F19" i="5"/>
  <c r="C16" i="5"/>
  <c r="L105" i="3"/>
  <c r="A31" i="4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E38" i="3"/>
  <c r="D38" i="3" s="1"/>
  <c r="BM48" i="3"/>
  <c r="B51" i="16" s="1"/>
  <c r="BM40" i="3"/>
  <c r="B50" i="16" s="1"/>
  <c r="BM58" i="3"/>
  <c r="B52" i="16" s="1"/>
  <c r="BM26" i="3"/>
  <c r="B24" i="6" a="1"/>
  <c r="E24" i="6" s="1"/>
  <c r="W24" i="5"/>
  <c r="BM32" i="3"/>
  <c r="BM89" i="3"/>
  <c r="BM91" i="3"/>
  <c r="BM95" i="3"/>
  <c r="C82" i="3"/>
  <c r="E82" i="3" s="1"/>
  <c r="C81" i="3"/>
  <c r="E81" i="3" s="1"/>
  <c r="H82" i="3" l="1"/>
  <c r="I82" i="3"/>
  <c r="J82" i="3"/>
  <c r="F82" i="3"/>
  <c r="D82" i="3" s="1"/>
  <c r="G82" i="3"/>
  <c r="D21" i="16"/>
  <c r="H82" i="2"/>
  <c r="B50" i="6"/>
  <c r="B65" i="16"/>
  <c r="C37" i="2"/>
  <c r="C35" i="2" s="1"/>
  <c r="M297" i="17"/>
  <c r="M293" i="17"/>
  <c r="M289" i="17"/>
  <c r="M285" i="17"/>
  <c r="M281" i="17"/>
  <c r="M277" i="17"/>
  <c r="M273" i="17"/>
  <c r="M269" i="17"/>
  <c r="M265" i="17"/>
  <c r="M261" i="17"/>
  <c r="M257" i="17"/>
  <c r="M253" i="17"/>
  <c r="M249" i="17"/>
  <c r="M245" i="17"/>
  <c r="M241" i="17"/>
  <c r="M237" i="17"/>
  <c r="M233" i="17"/>
  <c r="M229" i="17"/>
  <c r="M225" i="17"/>
  <c r="M221" i="17"/>
  <c r="M217" i="17"/>
  <c r="M213" i="17"/>
  <c r="M209" i="17"/>
  <c r="M205" i="17"/>
  <c r="M201" i="17"/>
  <c r="M197" i="17"/>
  <c r="M193" i="17"/>
  <c r="M189" i="17"/>
  <c r="M185" i="17"/>
  <c r="M181" i="17"/>
  <c r="M177" i="17"/>
  <c r="M173" i="17"/>
  <c r="M165" i="17"/>
  <c r="M140" i="17"/>
  <c r="M132" i="17"/>
  <c r="M139" i="17"/>
  <c r="M135" i="17"/>
  <c r="M131" i="17"/>
  <c r="M127" i="17"/>
  <c r="M119" i="17"/>
  <c r="M111" i="17"/>
  <c r="M103" i="17"/>
  <c r="M95" i="17"/>
  <c r="M87" i="17"/>
  <c r="M79" i="17"/>
  <c r="M71" i="17"/>
  <c r="M63" i="17"/>
  <c r="M138" i="17"/>
  <c r="M130" i="17"/>
  <c r="M117" i="17"/>
  <c r="M101" i="17"/>
  <c r="M85" i="17"/>
  <c r="M69" i="17"/>
  <c r="M53" i="17"/>
  <c r="M37" i="17"/>
  <c r="M55" i="17"/>
  <c r="M47" i="17"/>
  <c r="M39" i="17"/>
  <c r="M31" i="17"/>
  <c r="M23" i="17"/>
  <c r="M15" i="17"/>
  <c r="M21" i="17"/>
  <c r="M5" i="17"/>
  <c r="M295" i="17"/>
  <c r="M291" i="17"/>
  <c r="M287" i="17"/>
  <c r="M283" i="17"/>
  <c r="M279" i="17"/>
  <c r="M275" i="17"/>
  <c r="M271" i="17"/>
  <c r="M267" i="17"/>
  <c r="M263" i="17"/>
  <c r="M259" i="17"/>
  <c r="M255" i="17"/>
  <c r="M251" i="17"/>
  <c r="M247" i="17"/>
  <c r="M243" i="17"/>
  <c r="M239" i="17"/>
  <c r="M235" i="17"/>
  <c r="M231" i="17"/>
  <c r="M227" i="17"/>
  <c r="M223" i="17"/>
  <c r="M219" i="17"/>
  <c r="M215" i="17"/>
  <c r="M211" i="17"/>
  <c r="M207" i="17"/>
  <c r="M203" i="17"/>
  <c r="M199" i="17"/>
  <c r="M195" i="17"/>
  <c r="M191" i="17"/>
  <c r="M187" i="17"/>
  <c r="M183" i="17"/>
  <c r="M179" i="17"/>
  <c r="M175" i="17"/>
  <c r="M167" i="17"/>
  <c r="M159" i="17"/>
  <c r="M113" i="17"/>
  <c r="M97" i="17"/>
  <c r="M81" i="17"/>
  <c r="M65" i="17"/>
  <c r="M49" i="17"/>
  <c r="M33" i="17"/>
  <c r="M17" i="17"/>
  <c r="M141" i="17"/>
  <c r="M137" i="17"/>
  <c r="M133" i="17"/>
  <c r="M129" i="17"/>
  <c r="M7" i="17"/>
  <c r="E16" i="5"/>
  <c r="W13" i="5"/>
  <c r="E26" i="6"/>
  <c r="E27" i="6"/>
  <c r="E25" i="6"/>
  <c r="C83" i="3"/>
  <c r="BL82" i="3"/>
  <c r="BH82" i="3"/>
  <c r="BD82" i="3"/>
  <c r="AZ82" i="3"/>
  <c r="AV82" i="3"/>
  <c r="AR82" i="3"/>
  <c r="AN82" i="3"/>
  <c r="AJ82" i="3"/>
  <c r="AF82" i="3"/>
  <c r="AB82" i="3"/>
  <c r="X82" i="3"/>
  <c r="T82" i="3"/>
  <c r="P82" i="3"/>
  <c r="L82" i="3"/>
  <c r="BK82" i="3"/>
  <c r="BG82" i="3"/>
  <c r="BC82" i="3"/>
  <c r="AY82" i="3"/>
  <c r="AU82" i="3"/>
  <c r="AQ82" i="3"/>
  <c r="AM82" i="3"/>
  <c r="AI82" i="3"/>
  <c r="AE82" i="3"/>
  <c r="AA82" i="3"/>
  <c r="W82" i="3"/>
  <c r="S82" i="3"/>
  <c r="O82" i="3"/>
  <c r="K82" i="3"/>
  <c r="BJ82" i="3"/>
  <c r="BF82" i="3"/>
  <c r="BB82" i="3"/>
  <c r="AX82" i="3"/>
  <c r="AT82" i="3"/>
  <c r="AP82" i="3"/>
  <c r="AL82" i="3"/>
  <c r="AH82" i="3"/>
  <c r="AD82" i="3"/>
  <c r="Z82" i="3"/>
  <c r="V82" i="3"/>
  <c r="R82" i="3"/>
  <c r="N82" i="3"/>
  <c r="BI82" i="3"/>
  <c r="BE82" i="3"/>
  <c r="BA82" i="3"/>
  <c r="AW82" i="3"/>
  <c r="AS82" i="3"/>
  <c r="AO82" i="3"/>
  <c r="AK82" i="3"/>
  <c r="AG82" i="3"/>
  <c r="AC82" i="3"/>
  <c r="Y82" i="3"/>
  <c r="U82" i="3"/>
  <c r="Q82" i="3"/>
  <c r="M82" i="3"/>
  <c r="M105" i="3"/>
  <c r="N105" i="3" s="1"/>
  <c r="O105" i="3" s="1"/>
  <c r="E36" i="3"/>
  <c r="BM38" i="3"/>
  <c r="BI81" i="3"/>
  <c r="BE81" i="3"/>
  <c r="BA81" i="3"/>
  <c r="AW81" i="3"/>
  <c r="AS81" i="3"/>
  <c r="AO81" i="3"/>
  <c r="AK81" i="3"/>
  <c r="AG81" i="3"/>
  <c r="AC81" i="3"/>
  <c r="Y81" i="3"/>
  <c r="U81" i="3"/>
  <c r="Q81" i="3"/>
  <c r="M81" i="3"/>
  <c r="I81" i="3"/>
  <c r="BF81" i="3"/>
  <c r="AT81" i="3"/>
  <c r="AL81" i="3"/>
  <c r="AD81" i="3"/>
  <c r="V81" i="3"/>
  <c r="N81" i="3"/>
  <c r="F81" i="3"/>
  <c r="D81" i="3" s="1"/>
  <c r="BL81" i="3"/>
  <c r="BH81" i="3"/>
  <c r="BD81" i="3"/>
  <c r="AZ81" i="3"/>
  <c r="AV81" i="3"/>
  <c r="AR81" i="3"/>
  <c r="AN81" i="3"/>
  <c r="AJ81" i="3"/>
  <c r="AF81" i="3"/>
  <c r="AB81" i="3"/>
  <c r="X81" i="3"/>
  <c r="T81" i="3"/>
  <c r="P81" i="3"/>
  <c r="L81" i="3"/>
  <c r="H81" i="3"/>
  <c r="BJ81" i="3"/>
  <c r="BB81" i="3"/>
  <c r="AX81" i="3"/>
  <c r="AP81" i="3"/>
  <c r="AH81" i="3"/>
  <c r="Z81" i="3"/>
  <c r="R81" i="3"/>
  <c r="J81" i="3"/>
  <c r="BK81" i="3"/>
  <c r="BG81" i="3"/>
  <c r="BC81" i="3"/>
  <c r="AY81" i="3"/>
  <c r="AU81" i="3"/>
  <c r="AQ81" i="3"/>
  <c r="AM81" i="3"/>
  <c r="AI81" i="3"/>
  <c r="AE81" i="3"/>
  <c r="AA81" i="3"/>
  <c r="W81" i="3"/>
  <c r="S81" i="3"/>
  <c r="O81" i="3"/>
  <c r="K81" i="3"/>
  <c r="G81" i="3"/>
  <c r="H42" i="2"/>
  <c r="F24" i="6"/>
  <c r="K24" i="6"/>
  <c r="I24" i="6"/>
  <c r="C24" i="6"/>
  <c r="H24" i="6"/>
  <c r="B24" i="6"/>
  <c r="G24" i="6"/>
  <c r="J24" i="6"/>
  <c r="D24" i="6"/>
  <c r="H57" i="2"/>
  <c r="H44" i="2"/>
  <c r="H40" i="2"/>
  <c r="H25" i="2"/>
  <c r="H48" i="2"/>
  <c r="H47" i="2" s="1"/>
  <c r="H43" i="2"/>
  <c r="H71" i="2"/>
  <c r="H70" i="2" s="1"/>
  <c r="H45" i="2"/>
  <c r="H41" i="2"/>
  <c r="BM36" i="3" l="1"/>
  <c r="B57" i="20" s="1"/>
  <c r="D36" i="3"/>
  <c r="D7" i="16"/>
  <c r="W21" i="5"/>
  <c r="X10" i="5"/>
  <c r="X5" i="5"/>
  <c r="X8" i="5"/>
  <c r="X7" i="5"/>
  <c r="C81" i="2"/>
  <c r="E81" i="2"/>
  <c r="G81" i="2"/>
  <c r="D81" i="2"/>
  <c r="F81" i="2"/>
  <c r="H37" i="2"/>
  <c r="E80" i="3"/>
  <c r="BJ80" i="3"/>
  <c r="BJ85" i="3" s="1"/>
  <c r="V80" i="3"/>
  <c r="V85" i="3" s="1"/>
  <c r="AL80" i="3"/>
  <c r="AL85" i="3" s="1"/>
  <c r="AI80" i="3"/>
  <c r="AI85" i="3" s="1"/>
  <c r="AY80" i="3"/>
  <c r="AY85" i="3" s="1"/>
  <c r="AN80" i="3"/>
  <c r="AN85" i="3" s="1"/>
  <c r="BD80" i="3"/>
  <c r="BD85" i="3" s="1"/>
  <c r="AT80" i="3"/>
  <c r="AT85" i="3" s="1"/>
  <c r="AO80" i="3"/>
  <c r="AO85" i="3" s="1"/>
  <c r="BE80" i="3"/>
  <c r="BE85" i="3" s="1"/>
  <c r="AD80" i="3"/>
  <c r="AD85" i="3" s="1"/>
  <c r="S80" i="3"/>
  <c r="S85" i="3" s="1"/>
  <c r="X80" i="3"/>
  <c r="X85" i="3" s="1"/>
  <c r="Y80" i="3"/>
  <c r="Y85" i="3" s="1"/>
  <c r="G80" i="3"/>
  <c r="G85" i="3" s="1"/>
  <c r="O80" i="3"/>
  <c r="O85" i="3" s="1"/>
  <c r="W80" i="3"/>
  <c r="W85" i="3" s="1"/>
  <c r="AE80" i="3"/>
  <c r="AE85" i="3" s="1"/>
  <c r="AM80" i="3"/>
  <c r="AM85" i="3" s="1"/>
  <c r="AU80" i="3"/>
  <c r="AU85" i="3" s="1"/>
  <c r="BC80" i="3"/>
  <c r="BC85" i="3" s="1"/>
  <c r="BK80" i="3"/>
  <c r="BK85" i="3" s="1"/>
  <c r="R80" i="3"/>
  <c r="R85" i="3" s="1"/>
  <c r="AH80" i="3"/>
  <c r="AH85" i="3" s="1"/>
  <c r="AX80" i="3"/>
  <c r="AX85" i="3" s="1"/>
  <c r="L80" i="3"/>
  <c r="L85" i="3" s="1"/>
  <c r="T80" i="3"/>
  <c r="T85" i="3" s="1"/>
  <c r="AB80" i="3"/>
  <c r="AB85" i="3" s="1"/>
  <c r="AJ80" i="3"/>
  <c r="AJ85" i="3" s="1"/>
  <c r="AR80" i="3"/>
  <c r="AR85" i="3" s="1"/>
  <c r="AZ80" i="3"/>
  <c r="AZ85" i="3" s="1"/>
  <c r="BH80" i="3"/>
  <c r="BH85" i="3" s="1"/>
  <c r="BF80" i="3"/>
  <c r="BF85" i="3" s="1"/>
  <c r="M80" i="3"/>
  <c r="M85" i="3" s="1"/>
  <c r="U80" i="3"/>
  <c r="U85" i="3" s="1"/>
  <c r="AC80" i="3"/>
  <c r="AC85" i="3" s="1"/>
  <c r="AK80" i="3"/>
  <c r="AK85" i="3" s="1"/>
  <c r="AS80" i="3"/>
  <c r="AS85" i="3" s="1"/>
  <c r="BA80" i="3"/>
  <c r="BA85" i="3" s="1"/>
  <c r="BI80" i="3"/>
  <c r="BI85" i="3" s="1"/>
  <c r="H80" i="3"/>
  <c r="H85" i="3" s="1"/>
  <c r="N80" i="3"/>
  <c r="N85" i="3" s="1"/>
  <c r="I80" i="3"/>
  <c r="I85" i="3" s="1"/>
  <c r="J80" i="3"/>
  <c r="J85" i="3" s="1"/>
  <c r="Z80" i="3"/>
  <c r="Z85" i="3" s="1"/>
  <c r="AP80" i="3"/>
  <c r="AP85" i="3" s="1"/>
  <c r="Q80" i="3"/>
  <c r="Q85" i="3" s="1"/>
  <c r="AG80" i="3"/>
  <c r="AG85" i="3" s="1"/>
  <c r="AW80" i="3"/>
  <c r="AW85" i="3" s="1"/>
  <c r="K80" i="3"/>
  <c r="K85" i="3" s="1"/>
  <c r="AA80" i="3"/>
  <c r="AA85" i="3" s="1"/>
  <c r="AQ80" i="3"/>
  <c r="AQ85" i="3" s="1"/>
  <c r="BG80" i="3"/>
  <c r="BG85" i="3" s="1"/>
  <c r="BB80" i="3"/>
  <c r="BB85" i="3" s="1"/>
  <c r="P80" i="3"/>
  <c r="P85" i="3" s="1"/>
  <c r="AF80" i="3"/>
  <c r="AF85" i="3" s="1"/>
  <c r="AV80" i="3"/>
  <c r="AV85" i="3" s="1"/>
  <c r="BL80" i="3"/>
  <c r="BL85" i="3" s="1"/>
  <c r="Y13" i="5"/>
  <c r="W23" i="5"/>
  <c r="W16" i="5"/>
  <c r="F80" i="3"/>
  <c r="F85" i="3" s="1"/>
  <c r="H39" i="2"/>
  <c r="D27" i="6"/>
  <c r="D26" i="6"/>
  <c r="D25" i="6"/>
  <c r="H26" i="6"/>
  <c r="H27" i="6"/>
  <c r="H25" i="6"/>
  <c r="F26" i="6"/>
  <c r="F27" i="6"/>
  <c r="F25" i="6"/>
  <c r="J27" i="6"/>
  <c r="J25" i="6"/>
  <c r="J26" i="6"/>
  <c r="C27" i="6"/>
  <c r="C25" i="6"/>
  <c r="C26" i="6"/>
  <c r="G27" i="6"/>
  <c r="G25" i="6"/>
  <c r="G26" i="6"/>
  <c r="I26" i="6"/>
  <c r="I27" i="6"/>
  <c r="I25" i="6"/>
  <c r="B27" i="6"/>
  <c r="B25" i="6"/>
  <c r="B26" i="6"/>
  <c r="K27" i="6"/>
  <c r="K25" i="6"/>
  <c r="K26" i="6"/>
  <c r="P105" i="3"/>
  <c r="C88" i="2" s="1"/>
  <c r="G80" i="2"/>
  <c r="D80" i="2"/>
  <c r="F80" i="2"/>
  <c r="E80" i="2"/>
  <c r="C80" i="2"/>
  <c r="H36" i="2"/>
  <c r="E28" i="6"/>
  <c r="BM82" i="3"/>
  <c r="B64" i="16" s="1"/>
  <c r="E85" i="3" l="1"/>
  <c r="D85" i="3" s="1"/>
  <c r="D80" i="3"/>
  <c r="BK147" i="3"/>
  <c r="BI147" i="3"/>
  <c r="BG147" i="3"/>
  <c r="BE147" i="3"/>
  <c r="BC147" i="3"/>
  <c r="BA147" i="3"/>
  <c r="AY147" i="3"/>
  <c r="AW147" i="3"/>
  <c r="AU147" i="3"/>
  <c r="AS147" i="3"/>
  <c r="AQ147" i="3"/>
  <c r="AO147" i="3"/>
  <c r="AM147" i="3"/>
  <c r="AK147" i="3"/>
  <c r="AI147" i="3"/>
  <c r="AG147" i="3"/>
  <c r="AE147" i="3"/>
  <c r="AC147" i="3"/>
  <c r="AA147" i="3"/>
  <c r="Y147" i="3"/>
  <c r="W147" i="3"/>
  <c r="U147" i="3"/>
  <c r="S147" i="3"/>
  <c r="Q147" i="3"/>
  <c r="O147" i="3"/>
  <c r="M147" i="3"/>
  <c r="K147" i="3"/>
  <c r="I147" i="3"/>
  <c r="G147" i="3"/>
  <c r="E147" i="3"/>
  <c r="BL147" i="3"/>
  <c r="BJ147" i="3"/>
  <c r="BH147" i="3"/>
  <c r="BF147" i="3"/>
  <c r="BD147" i="3"/>
  <c r="BB147" i="3"/>
  <c r="AZ147" i="3"/>
  <c r="AX147" i="3"/>
  <c r="AV147" i="3"/>
  <c r="AT147" i="3"/>
  <c r="AR147" i="3"/>
  <c r="AP147" i="3"/>
  <c r="AN147" i="3"/>
  <c r="AL147" i="3"/>
  <c r="AJ147" i="3"/>
  <c r="AH147" i="3"/>
  <c r="AF147" i="3"/>
  <c r="AD147" i="3"/>
  <c r="AB147" i="3"/>
  <c r="Z147" i="3"/>
  <c r="X147" i="3"/>
  <c r="V147" i="3"/>
  <c r="T147" i="3"/>
  <c r="R147" i="3"/>
  <c r="P147" i="3"/>
  <c r="N147" i="3"/>
  <c r="L147" i="3"/>
  <c r="J147" i="3"/>
  <c r="H147" i="3"/>
  <c r="F147" i="3"/>
  <c r="BK178" i="3"/>
  <c r="BI178" i="3"/>
  <c r="BG178" i="3"/>
  <c r="BE178" i="3"/>
  <c r="BC178" i="3"/>
  <c r="BA178" i="3"/>
  <c r="AY178" i="3"/>
  <c r="AW178" i="3"/>
  <c r="AU178" i="3"/>
  <c r="AS178" i="3"/>
  <c r="AQ178" i="3"/>
  <c r="AO178" i="3"/>
  <c r="AM178" i="3"/>
  <c r="AK178" i="3"/>
  <c r="AI178" i="3"/>
  <c r="AG178" i="3"/>
  <c r="AE178" i="3"/>
  <c r="AC178" i="3"/>
  <c r="AA178" i="3"/>
  <c r="Y178" i="3"/>
  <c r="W178" i="3"/>
  <c r="U178" i="3"/>
  <c r="S178" i="3"/>
  <c r="Q178" i="3"/>
  <c r="O178" i="3"/>
  <c r="M178" i="3"/>
  <c r="K178" i="3"/>
  <c r="I178" i="3"/>
  <c r="G178" i="3"/>
  <c r="E178" i="3"/>
  <c r="BL178" i="3"/>
  <c r="BJ178" i="3"/>
  <c r="BH178" i="3"/>
  <c r="BF178" i="3"/>
  <c r="BD178" i="3"/>
  <c r="BB178" i="3"/>
  <c r="AZ178" i="3"/>
  <c r="AX178" i="3"/>
  <c r="AV178" i="3"/>
  <c r="AT178" i="3"/>
  <c r="AR178" i="3"/>
  <c r="AP178" i="3"/>
  <c r="AN178" i="3"/>
  <c r="AL178" i="3"/>
  <c r="AJ178" i="3"/>
  <c r="AH178" i="3"/>
  <c r="AF178" i="3"/>
  <c r="AD178" i="3"/>
  <c r="AB178" i="3"/>
  <c r="Z178" i="3"/>
  <c r="X178" i="3"/>
  <c r="V178" i="3"/>
  <c r="T178" i="3"/>
  <c r="R178" i="3"/>
  <c r="P178" i="3"/>
  <c r="L178" i="3"/>
  <c r="H178" i="3"/>
  <c r="N178" i="3"/>
  <c r="J178" i="3"/>
  <c r="F178" i="3"/>
  <c r="H35" i="2"/>
  <c r="E99" i="3"/>
  <c r="A43" i="16"/>
  <c r="E79" i="2"/>
  <c r="E83" i="2" s="1"/>
  <c r="F79" i="2"/>
  <c r="F83" i="2" s="1"/>
  <c r="G79" i="2"/>
  <c r="G83" i="2" s="1"/>
  <c r="D79" i="2"/>
  <c r="D83" i="2" s="1"/>
  <c r="B42" i="16"/>
  <c r="C79" i="2"/>
  <c r="C83" i="2" s="1"/>
  <c r="H81" i="2"/>
  <c r="A42" i="16"/>
  <c r="Q105" i="3"/>
  <c r="R105" i="3" s="1"/>
  <c r="D28" i="6"/>
  <c r="F28" i="6"/>
  <c r="I28" i="6"/>
  <c r="K28" i="6"/>
  <c r="C28" i="6"/>
  <c r="L25" i="6"/>
  <c r="B28" i="6"/>
  <c r="G28" i="6"/>
  <c r="J28" i="6"/>
  <c r="H28" i="6"/>
  <c r="L26" i="6"/>
  <c r="L27" i="6"/>
  <c r="BM81" i="3"/>
  <c r="BM80" i="3" s="1"/>
  <c r="H83" i="2" l="1"/>
  <c r="S105" i="3"/>
  <c r="BM87" i="3"/>
  <c r="B63" i="16"/>
  <c r="L28" i="6"/>
  <c r="B59" i="20" s="1"/>
  <c r="H80" i="2"/>
  <c r="H79" i="2" s="1"/>
  <c r="BM85" i="3"/>
  <c r="B124" i="16" l="1"/>
  <c r="B56" i="20"/>
  <c r="B58" i="20" s="1"/>
  <c r="B60" i="20" s="1"/>
  <c r="T177" i="3"/>
  <c r="T186" i="3" s="1"/>
  <c r="V177" i="3"/>
  <c r="V186" i="3" s="1"/>
  <c r="X177" i="3"/>
  <c r="X186" i="3" s="1"/>
  <c r="Z177" i="3"/>
  <c r="Z186" i="3" s="1"/>
  <c r="AB177" i="3"/>
  <c r="AB186" i="3" s="1"/>
  <c r="AD177" i="3"/>
  <c r="AD186" i="3" s="1"/>
  <c r="AF177" i="3"/>
  <c r="AF186" i="3" s="1"/>
  <c r="AH177" i="3"/>
  <c r="AH186" i="3" s="1"/>
  <c r="AJ177" i="3"/>
  <c r="AJ186" i="3" s="1"/>
  <c r="AL177" i="3"/>
  <c r="AL186" i="3" s="1"/>
  <c r="AN177" i="3"/>
  <c r="AN186" i="3" s="1"/>
  <c r="AP177" i="3"/>
  <c r="AP186" i="3" s="1"/>
  <c r="AR177" i="3"/>
  <c r="AR186" i="3" s="1"/>
  <c r="AT177" i="3"/>
  <c r="AT186" i="3" s="1"/>
  <c r="AV177" i="3"/>
  <c r="AV186" i="3" s="1"/>
  <c r="AX177" i="3"/>
  <c r="AX186" i="3" s="1"/>
  <c r="AZ177" i="3"/>
  <c r="AZ186" i="3" s="1"/>
  <c r="BB177" i="3"/>
  <c r="BB186" i="3" s="1"/>
  <c r="BD177" i="3"/>
  <c r="BD186" i="3" s="1"/>
  <c r="BF177" i="3"/>
  <c r="BF186" i="3" s="1"/>
  <c r="BH177" i="3"/>
  <c r="BH186" i="3" s="1"/>
  <c r="BJ177" i="3"/>
  <c r="BL177" i="3"/>
  <c r="BL186" i="3" s="1"/>
  <c r="U177" i="3"/>
  <c r="U186" i="3" s="1"/>
  <c r="Y177" i="3"/>
  <c r="Y186" i="3" s="1"/>
  <c r="AC177" i="3"/>
  <c r="AC186" i="3" s="1"/>
  <c r="AG177" i="3"/>
  <c r="AG186" i="3" s="1"/>
  <c r="AK177" i="3"/>
  <c r="AK186" i="3" s="1"/>
  <c r="AO177" i="3"/>
  <c r="AO186" i="3" s="1"/>
  <c r="AS177" i="3"/>
  <c r="AS186" i="3" s="1"/>
  <c r="AW177" i="3"/>
  <c r="AW186" i="3" s="1"/>
  <c r="BA177" i="3"/>
  <c r="BA186" i="3" s="1"/>
  <c r="BE177" i="3"/>
  <c r="BE186" i="3" s="1"/>
  <c r="BI177" i="3"/>
  <c r="BI186" i="3" s="1"/>
  <c r="S177" i="3"/>
  <c r="S186" i="3" s="1"/>
  <c r="W177" i="3"/>
  <c r="W186" i="3" s="1"/>
  <c r="AA177" i="3"/>
  <c r="AA186" i="3" s="1"/>
  <c r="AE177" i="3"/>
  <c r="AE186" i="3" s="1"/>
  <c r="AI177" i="3"/>
  <c r="AI186" i="3" s="1"/>
  <c r="AM177" i="3"/>
  <c r="AM186" i="3" s="1"/>
  <c r="AQ177" i="3"/>
  <c r="AQ186" i="3" s="1"/>
  <c r="AU177" i="3"/>
  <c r="AU186" i="3" s="1"/>
  <c r="AY177" i="3"/>
  <c r="AY186" i="3" s="1"/>
  <c r="BC177" i="3"/>
  <c r="BC186" i="3" s="1"/>
  <c r="BG177" i="3"/>
  <c r="BG186" i="3" s="1"/>
  <c r="BK177" i="3"/>
  <c r="BK186" i="3" s="1"/>
  <c r="Q177" i="3"/>
  <c r="Q186" i="3" s="1"/>
  <c r="O177" i="3"/>
  <c r="O186" i="3" s="1"/>
  <c r="M177" i="3"/>
  <c r="M186" i="3" s="1"/>
  <c r="K177" i="3"/>
  <c r="K186" i="3" s="1"/>
  <c r="I177" i="3"/>
  <c r="I186" i="3" s="1"/>
  <c r="G177" i="3"/>
  <c r="G186" i="3" s="1"/>
  <c r="E177" i="3"/>
  <c r="E186" i="3" s="1"/>
  <c r="BJ186" i="3"/>
  <c r="R177" i="3"/>
  <c r="R186" i="3" s="1"/>
  <c r="P177" i="3"/>
  <c r="P186" i="3" s="1"/>
  <c r="N177" i="3"/>
  <c r="N186" i="3" s="1"/>
  <c r="L177" i="3"/>
  <c r="L186" i="3" s="1"/>
  <c r="J177" i="3"/>
  <c r="J186" i="3" s="1"/>
  <c r="H177" i="3"/>
  <c r="H186" i="3" s="1"/>
  <c r="F177" i="3"/>
  <c r="F186" i="3" s="1"/>
  <c r="B121" i="16"/>
  <c r="G182" i="3"/>
  <c r="I182" i="3"/>
  <c r="K182" i="3"/>
  <c r="M182" i="3"/>
  <c r="O182" i="3"/>
  <c r="Q182" i="3"/>
  <c r="S182" i="3"/>
  <c r="U182" i="3"/>
  <c r="W182" i="3"/>
  <c r="Y182" i="3"/>
  <c r="AA182" i="3"/>
  <c r="AC182" i="3"/>
  <c r="AE182" i="3"/>
  <c r="AG182" i="3"/>
  <c r="AI182" i="3"/>
  <c r="AK182" i="3"/>
  <c r="AM182" i="3"/>
  <c r="AO182" i="3"/>
  <c r="AQ182" i="3"/>
  <c r="AS182" i="3"/>
  <c r="AU182" i="3"/>
  <c r="AW182" i="3"/>
  <c r="AY182" i="3"/>
  <c r="BA182" i="3"/>
  <c r="BC182" i="3"/>
  <c r="BE182" i="3"/>
  <c r="BG182" i="3"/>
  <c r="BI182" i="3"/>
  <c r="BK182" i="3"/>
  <c r="F182" i="3"/>
  <c r="J182" i="3"/>
  <c r="N182" i="3"/>
  <c r="R182" i="3"/>
  <c r="V182" i="3"/>
  <c r="Z182" i="3"/>
  <c r="AD182" i="3"/>
  <c r="AH182" i="3"/>
  <c r="AL182" i="3"/>
  <c r="AP182" i="3"/>
  <c r="AT182" i="3"/>
  <c r="AX182" i="3"/>
  <c r="BB182" i="3"/>
  <c r="BF182" i="3"/>
  <c r="BJ182" i="3"/>
  <c r="E182" i="3"/>
  <c r="H182" i="3"/>
  <c r="L182" i="3"/>
  <c r="P182" i="3"/>
  <c r="T182" i="3"/>
  <c r="X182" i="3"/>
  <c r="AB182" i="3"/>
  <c r="AF182" i="3"/>
  <c r="AJ182" i="3"/>
  <c r="AN182" i="3"/>
  <c r="AR182" i="3"/>
  <c r="AV182" i="3"/>
  <c r="AZ182" i="3"/>
  <c r="BD182" i="3"/>
  <c r="BH182" i="3"/>
  <c r="BL182" i="3"/>
  <c r="F4" i="14"/>
  <c r="G4" i="14" s="1"/>
  <c r="B66" i="16"/>
  <c r="B54" i="16"/>
  <c r="B55" i="16" s="1"/>
  <c r="F5" i="14"/>
  <c r="G5" i="14" s="1"/>
  <c r="H5" i="14" s="1"/>
  <c r="I5" i="14" s="1"/>
  <c r="I17" i="18"/>
  <c r="BL152" i="3"/>
  <c r="BK152" i="3"/>
  <c r="BG152" i="3"/>
  <c r="BC152" i="3"/>
  <c r="AY152" i="3"/>
  <c r="AU152" i="3"/>
  <c r="AQ152" i="3"/>
  <c r="AM152" i="3"/>
  <c r="AI152" i="3"/>
  <c r="AE152" i="3"/>
  <c r="AA152" i="3"/>
  <c r="W152" i="3"/>
  <c r="S152" i="3"/>
  <c r="O152" i="3"/>
  <c r="K152" i="3"/>
  <c r="G152" i="3"/>
  <c r="BJ152" i="3"/>
  <c r="BF152" i="3"/>
  <c r="BB152" i="3"/>
  <c r="AX152" i="3"/>
  <c r="AT152" i="3"/>
  <c r="AP152" i="3"/>
  <c r="AL152" i="3"/>
  <c r="AH152" i="3"/>
  <c r="AD152" i="3"/>
  <c r="Z152" i="3"/>
  <c r="V152" i="3"/>
  <c r="R152" i="3"/>
  <c r="N152" i="3"/>
  <c r="J152" i="3"/>
  <c r="F152" i="3"/>
  <c r="BI152" i="3"/>
  <c r="BE152" i="3"/>
  <c r="BA152" i="3"/>
  <c r="AW152" i="3"/>
  <c r="AS152" i="3"/>
  <c r="AO152" i="3"/>
  <c r="AK152" i="3"/>
  <c r="AG152" i="3"/>
  <c r="AC152" i="3"/>
  <c r="Y152" i="3"/>
  <c r="U152" i="3"/>
  <c r="Q152" i="3"/>
  <c r="M152" i="3"/>
  <c r="I152" i="3"/>
  <c r="E152" i="3"/>
  <c r="BH152" i="3"/>
  <c r="BD152" i="3"/>
  <c r="AZ152" i="3"/>
  <c r="AV152" i="3"/>
  <c r="AR152" i="3"/>
  <c r="AN152" i="3"/>
  <c r="AJ152" i="3"/>
  <c r="AF152" i="3"/>
  <c r="AB152" i="3"/>
  <c r="X152" i="3"/>
  <c r="T152" i="3"/>
  <c r="P152" i="3"/>
  <c r="L152" i="3"/>
  <c r="H152" i="3"/>
  <c r="AC148" i="3"/>
  <c r="AC149" i="3" s="1"/>
  <c r="AC163" i="3" s="1"/>
  <c r="AE148" i="3"/>
  <c r="AE149" i="3" s="1"/>
  <c r="AE163" i="3" s="1"/>
  <c r="AG148" i="3"/>
  <c r="AG149" i="3" s="1"/>
  <c r="AG163" i="3" s="1"/>
  <c r="AI148" i="3"/>
  <c r="AI149" i="3" s="1"/>
  <c r="AI163" i="3" s="1"/>
  <c r="AK148" i="3"/>
  <c r="AK149" i="3" s="1"/>
  <c r="AK163" i="3" s="1"/>
  <c r="AM148" i="3"/>
  <c r="AM149" i="3" s="1"/>
  <c r="AM163" i="3" s="1"/>
  <c r="AO148" i="3"/>
  <c r="AO149" i="3" s="1"/>
  <c r="AO163" i="3" s="1"/>
  <c r="AQ148" i="3"/>
  <c r="AQ149" i="3" s="1"/>
  <c r="AQ163" i="3" s="1"/>
  <c r="AS148" i="3"/>
  <c r="AS149" i="3" s="1"/>
  <c r="AS163" i="3" s="1"/>
  <c r="AU148" i="3"/>
  <c r="AU149" i="3" s="1"/>
  <c r="AU163" i="3" s="1"/>
  <c r="AW148" i="3"/>
  <c r="AW149" i="3" s="1"/>
  <c r="AW163" i="3" s="1"/>
  <c r="AY148" i="3"/>
  <c r="AY149" i="3" s="1"/>
  <c r="AY163" i="3" s="1"/>
  <c r="BA148" i="3"/>
  <c r="BA149" i="3" s="1"/>
  <c r="BA163" i="3" s="1"/>
  <c r="BC148" i="3"/>
  <c r="BC149" i="3" s="1"/>
  <c r="BC163" i="3" s="1"/>
  <c r="BE148" i="3"/>
  <c r="BE149" i="3" s="1"/>
  <c r="BE163" i="3" s="1"/>
  <c r="BG148" i="3"/>
  <c r="BG149" i="3" s="1"/>
  <c r="BG163" i="3" s="1"/>
  <c r="BI148" i="3"/>
  <c r="BI149" i="3" s="1"/>
  <c r="BI163" i="3" s="1"/>
  <c r="BK148" i="3"/>
  <c r="BK149" i="3" s="1"/>
  <c r="BK163" i="3" s="1"/>
  <c r="G148" i="3"/>
  <c r="G149" i="3" s="1"/>
  <c r="G163" i="3" s="1"/>
  <c r="I148" i="3"/>
  <c r="I149" i="3" s="1"/>
  <c r="I163" i="3" s="1"/>
  <c r="K148" i="3"/>
  <c r="K149" i="3" s="1"/>
  <c r="K163" i="3" s="1"/>
  <c r="M148" i="3"/>
  <c r="M149" i="3" s="1"/>
  <c r="M163" i="3" s="1"/>
  <c r="O148" i="3"/>
  <c r="O149" i="3" s="1"/>
  <c r="O163" i="3" s="1"/>
  <c r="Q148" i="3"/>
  <c r="Q149" i="3" s="1"/>
  <c r="Q163" i="3" s="1"/>
  <c r="S148" i="3"/>
  <c r="S149" i="3" s="1"/>
  <c r="S163" i="3" s="1"/>
  <c r="U148" i="3"/>
  <c r="U149" i="3" s="1"/>
  <c r="U163" i="3" s="1"/>
  <c r="W148" i="3"/>
  <c r="W149" i="3" s="1"/>
  <c r="W163" i="3" s="1"/>
  <c r="Y148" i="3"/>
  <c r="Y149" i="3" s="1"/>
  <c r="Y163" i="3" s="1"/>
  <c r="AA148" i="3"/>
  <c r="AA149" i="3" s="1"/>
  <c r="AA163" i="3" s="1"/>
  <c r="F148" i="3"/>
  <c r="F149" i="3" s="1"/>
  <c r="F163" i="3" s="1"/>
  <c r="AD148" i="3"/>
  <c r="AD149" i="3" s="1"/>
  <c r="AD163" i="3" s="1"/>
  <c r="AH148" i="3"/>
  <c r="AH149" i="3" s="1"/>
  <c r="AH163" i="3" s="1"/>
  <c r="AL148" i="3"/>
  <c r="AL149" i="3" s="1"/>
  <c r="AL163" i="3" s="1"/>
  <c r="AP148" i="3"/>
  <c r="AP149" i="3" s="1"/>
  <c r="AP163" i="3" s="1"/>
  <c r="AT148" i="3"/>
  <c r="AT149" i="3" s="1"/>
  <c r="AT163" i="3" s="1"/>
  <c r="AX148" i="3"/>
  <c r="AX149" i="3" s="1"/>
  <c r="AX163" i="3" s="1"/>
  <c r="BB148" i="3"/>
  <c r="BB149" i="3" s="1"/>
  <c r="BB163" i="3" s="1"/>
  <c r="BF148" i="3"/>
  <c r="BF149" i="3" s="1"/>
  <c r="BF163" i="3" s="1"/>
  <c r="BJ148" i="3"/>
  <c r="BJ149" i="3" s="1"/>
  <c r="BJ163" i="3" s="1"/>
  <c r="H148" i="3"/>
  <c r="H149" i="3" s="1"/>
  <c r="H163" i="3" s="1"/>
  <c r="L148" i="3"/>
  <c r="L149" i="3" s="1"/>
  <c r="L163" i="3" s="1"/>
  <c r="P148" i="3"/>
  <c r="P149" i="3" s="1"/>
  <c r="P163" i="3" s="1"/>
  <c r="T148" i="3"/>
  <c r="T149" i="3" s="1"/>
  <c r="T163" i="3" s="1"/>
  <c r="X148" i="3"/>
  <c r="X149" i="3" s="1"/>
  <c r="X163" i="3" s="1"/>
  <c r="AB148" i="3"/>
  <c r="AB149" i="3" s="1"/>
  <c r="AB163" i="3" s="1"/>
  <c r="AF148" i="3"/>
  <c r="AF149" i="3" s="1"/>
  <c r="AF163" i="3" s="1"/>
  <c r="AN148" i="3"/>
  <c r="AN149" i="3" s="1"/>
  <c r="AN163" i="3" s="1"/>
  <c r="AV148" i="3"/>
  <c r="AV149" i="3" s="1"/>
  <c r="AV163" i="3" s="1"/>
  <c r="BD148" i="3"/>
  <c r="BD149" i="3" s="1"/>
  <c r="BD163" i="3" s="1"/>
  <c r="BL148" i="3"/>
  <c r="BL149" i="3" s="1"/>
  <c r="BL163" i="3" s="1"/>
  <c r="N148" i="3"/>
  <c r="N149" i="3" s="1"/>
  <c r="N163" i="3" s="1"/>
  <c r="V148" i="3"/>
  <c r="V149" i="3" s="1"/>
  <c r="V163" i="3" s="1"/>
  <c r="E148" i="3"/>
  <c r="E149" i="3" s="1"/>
  <c r="E163" i="3" s="1"/>
  <c r="AJ148" i="3"/>
  <c r="AJ149" i="3" s="1"/>
  <c r="AJ163" i="3" s="1"/>
  <c r="AR148" i="3"/>
  <c r="AR149" i="3" s="1"/>
  <c r="AR163" i="3" s="1"/>
  <c r="AZ148" i="3"/>
  <c r="AZ149" i="3" s="1"/>
  <c r="AZ163" i="3" s="1"/>
  <c r="BH148" i="3"/>
  <c r="BH149" i="3" s="1"/>
  <c r="BH163" i="3" s="1"/>
  <c r="J148" i="3"/>
  <c r="J149" i="3" s="1"/>
  <c r="J163" i="3" s="1"/>
  <c r="R148" i="3"/>
  <c r="R149" i="3" s="1"/>
  <c r="R163" i="3" s="1"/>
  <c r="Z148" i="3"/>
  <c r="Z149" i="3" s="1"/>
  <c r="Z163" i="3" s="1"/>
  <c r="T105" i="3"/>
  <c r="B8" i="16"/>
  <c r="B12" i="16" s="1"/>
  <c r="F52" i="20" l="1"/>
  <c r="E52" i="20"/>
  <c r="D52" i="20"/>
  <c r="B52" i="20"/>
  <c r="C52" i="20"/>
  <c r="F6" i="14"/>
  <c r="BL153" i="3"/>
  <c r="BL164" i="3" s="1"/>
  <c r="H153" i="3"/>
  <c r="H164" i="3" s="1"/>
  <c r="P153" i="3"/>
  <c r="P164" i="3" s="1"/>
  <c r="X153" i="3"/>
  <c r="X164" i="3" s="1"/>
  <c r="AF153" i="3"/>
  <c r="AF164" i="3" s="1"/>
  <c r="AN153" i="3"/>
  <c r="AN164" i="3" s="1"/>
  <c r="AV153" i="3"/>
  <c r="AV164" i="3" s="1"/>
  <c r="BD153" i="3"/>
  <c r="BD164" i="3" s="1"/>
  <c r="E153" i="3"/>
  <c r="E164" i="3" s="1"/>
  <c r="M153" i="3"/>
  <c r="M164" i="3" s="1"/>
  <c r="U153" i="3"/>
  <c r="U164" i="3" s="1"/>
  <c r="C14" i="20" s="1"/>
  <c r="AC153" i="3"/>
  <c r="AC164" i="3" s="1"/>
  <c r="AK153" i="3"/>
  <c r="AK164" i="3" s="1"/>
  <c r="AS153" i="3"/>
  <c r="AS164" i="3" s="1"/>
  <c r="BA153" i="3"/>
  <c r="BA164" i="3" s="1"/>
  <c r="BI153" i="3"/>
  <c r="BI164" i="3" s="1"/>
  <c r="J153" i="3"/>
  <c r="J164" i="3" s="1"/>
  <c r="R153" i="3"/>
  <c r="R164" i="3" s="1"/>
  <c r="Z153" i="3"/>
  <c r="Z164" i="3" s="1"/>
  <c r="AH153" i="3"/>
  <c r="AH164" i="3" s="1"/>
  <c r="AP153" i="3"/>
  <c r="AP164" i="3" s="1"/>
  <c r="AX153" i="3"/>
  <c r="AX164" i="3" s="1"/>
  <c r="BF153" i="3"/>
  <c r="BF164" i="3" s="1"/>
  <c r="G153" i="3"/>
  <c r="G164" i="3" s="1"/>
  <c r="O153" i="3"/>
  <c r="O164" i="3" s="1"/>
  <c r="B14" i="20" s="1"/>
  <c r="W153" i="3"/>
  <c r="W164" i="3" s="1"/>
  <c r="AE153" i="3"/>
  <c r="AE164" i="3" s="1"/>
  <c r="AM153" i="3"/>
  <c r="AM164" i="3" s="1"/>
  <c r="AU153" i="3"/>
  <c r="AU164" i="3" s="1"/>
  <c r="BC153" i="3"/>
  <c r="BC164" i="3" s="1"/>
  <c r="BK153" i="3"/>
  <c r="BK164" i="3" s="1"/>
  <c r="L153" i="3"/>
  <c r="L164" i="3" s="1"/>
  <c r="T153" i="3"/>
  <c r="T164" i="3" s="1"/>
  <c r="AB153" i="3"/>
  <c r="AB164" i="3" s="1"/>
  <c r="AJ153" i="3"/>
  <c r="AJ164" i="3" s="1"/>
  <c r="AR153" i="3"/>
  <c r="AR164" i="3" s="1"/>
  <c r="AZ153" i="3"/>
  <c r="AZ164" i="3" s="1"/>
  <c r="BH153" i="3"/>
  <c r="BH164" i="3" s="1"/>
  <c r="I153" i="3"/>
  <c r="I164" i="3" s="1"/>
  <c r="Q153" i="3"/>
  <c r="Q164" i="3" s="1"/>
  <c r="Y153" i="3"/>
  <c r="Y164" i="3" s="1"/>
  <c r="AG153" i="3"/>
  <c r="AG164" i="3" s="1"/>
  <c r="E14" i="20" s="1"/>
  <c r="AO153" i="3"/>
  <c r="AO164" i="3" s="1"/>
  <c r="AW153" i="3"/>
  <c r="AW164" i="3" s="1"/>
  <c r="BE153" i="3"/>
  <c r="BE164" i="3" s="1"/>
  <c r="F153" i="3"/>
  <c r="F164" i="3" s="1"/>
  <c r="N153" i="3"/>
  <c r="N164" i="3" s="1"/>
  <c r="V153" i="3"/>
  <c r="V164" i="3" s="1"/>
  <c r="AD153" i="3"/>
  <c r="AD164" i="3" s="1"/>
  <c r="AL153" i="3"/>
  <c r="AL164" i="3" s="1"/>
  <c r="AT153" i="3"/>
  <c r="AT164" i="3" s="1"/>
  <c r="BB153" i="3"/>
  <c r="BB164" i="3" s="1"/>
  <c r="BJ153" i="3"/>
  <c r="BJ164" i="3" s="1"/>
  <c r="K153" i="3"/>
  <c r="K164" i="3" s="1"/>
  <c r="S153" i="3"/>
  <c r="S164" i="3" s="1"/>
  <c r="AA153" i="3"/>
  <c r="AA164" i="3" s="1"/>
  <c r="D14" i="20" s="1"/>
  <c r="AI153" i="3"/>
  <c r="AI164" i="3" s="1"/>
  <c r="AQ153" i="3"/>
  <c r="AQ164" i="3" s="1"/>
  <c r="AY153" i="3"/>
  <c r="AY164" i="3" s="1"/>
  <c r="BG153" i="3"/>
  <c r="BG164" i="3" s="1"/>
  <c r="H4" i="14"/>
  <c r="G6" i="14"/>
  <c r="B18" i="16"/>
  <c r="C43" i="16"/>
  <c r="U105" i="3"/>
  <c r="D13" i="20" l="1"/>
  <c r="C38" i="20" s="1"/>
  <c r="E38" i="20"/>
  <c r="E13" i="20"/>
  <c r="D38" i="20" s="1"/>
  <c r="C13" i="20"/>
  <c r="B38" i="20" s="1"/>
  <c r="B13" i="20"/>
  <c r="U183" i="3"/>
  <c r="U187" i="3" s="1"/>
  <c r="U188" i="3" s="1"/>
  <c r="W183" i="3"/>
  <c r="W187" i="3" s="1"/>
  <c r="W188" i="3" s="1"/>
  <c r="Y183" i="3"/>
  <c r="Y187" i="3" s="1"/>
  <c r="Y188" i="3" s="1"/>
  <c r="AA183" i="3"/>
  <c r="AA187" i="3" s="1"/>
  <c r="AA188" i="3" s="1"/>
  <c r="AC183" i="3"/>
  <c r="AC187" i="3" s="1"/>
  <c r="AC188" i="3" s="1"/>
  <c r="AE183" i="3"/>
  <c r="AE187" i="3" s="1"/>
  <c r="AE188" i="3" s="1"/>
  <c r="AG183" i="3"/>
  <c r="AG187" i="3" s="1"/>
  <c r="AG188" i="3" s="1"/>
  <c r="AI183" i="3"/>
  <c r="AI187" i="3" s="1"/>
  <c r="AI188" i="3" s="1"/>
  <c r="AK183" i="3"/>
  <c r="AK187" i="3" s="1"/>
  <c r="AK188" i="3" s="1"/>
  <c r="AM183" i="3"/>
  <c r="AM187" i="3" s="1"/>
  <c r="AM188" i="3" s="1"/>
  <c r="AO183" i="3"/>
  <c r="AO187" i="3" s="1"/>
  <c r="AO188" i="3" s="1"/>
  <c r="AQ183" i="3"/>
  <c r="AQ187" i="3" s="1"/>
  <c r="AQ188" i="3" s="1"/>
  <c r="AS183" i="3"/>
  <c r="AS187" i="3" s="1"/>
  <c r="AS188" i="3" s="1"/>
  <c r="AU183" i="3"/>
  <c r="AU187" i="3" s="1"/>
  <c r="AU188" i="3" s="1"/>
  <c r="AW183" i="3"/>
  <c r="AW187" i="3" s="1"/>
  <c r="AW188" i="3" s="1"/>
  <c r="AY183" i="3"/>
  <c r="AY187" i="3" s="1"/>
  <c r="AY188" i="3" s="1"/>
  <c r="BA183" i="3"/>
  <c r="BA187" i="3" s="1"/>
  <c r="BA188" i="3" s="1"/>
  <c r="BC183" i="3"/>
  <c r="BC187" i="3" s="1"/>
  <c r="BC188" i="3" s="1"/>
  <c r="BE183" i="3"/>
  <c r="BE187" i="3" s="1"/>
  <c r="BE188" i="3" s="1"/>
  <c r="BG183" i="3"/>
  <c r="BG187" i="3" s="1"/>
  <c r="BG188" i="3" s="1"/>
  <c r="BI183" i="3"/>
  <c r="BI187" i="3" s="1"/>
  <c r="BI188" i="3" s="1"/>
  <c r="BK183" i="3"/>
  <c r="BK187" i="3" s="1"/>
  <c r="BK188" i="3" s="1"/>
  <c r="F183" i="3"/>
  <c r="F187" i="3" s="1"/>
  <c r="F188" i="3" s="1"/>
  <c r="H183" i="3"/>
  <c r="H187" i="3" s="1"/>
  <c r="H188" i="3" s="1"/>
  <c r="J183" i="3"/>
  <c r="J187" i="3" s="1"/>
  <c r="J188" i="3" s="1"/>
  <c r="L183" i="3"/>
  <c r="L187" i="3" s="1"/>
  <c r="L188" i="3" s="1"/>
  <c r="N183" i="3"/>
  <c r="N187" i="3" s="1"/>
  <c r="N188" i="3" s="1"/>
  <c r="P183" i="3"/>
  <c r="P187" i="3" s="1"/>
  <c r="P188" i="3" s="1"/>
  <c r="R183" i="3"/>
  <c r="R187" i="3" s="1"/>
  <c r="R188" i="3" s="1"/>
  <c r="T183" i="3"/>
  <c r="T187" i="3" s="1"/>
  <c r="T188" i="3" s="1"/>
  <c r="V183" i="3"/>
  <c r="V187" i="3" s="1"/>
  <c r="V188" i="3" s="1"/>
  <c r="X183" i="3"/>
  <c r="X187" i="3" s="1"/>
  <c r="X188" i="3" s="1"/>
  <c r="Z183" i="3"/>
  <c r="Z187" i="3" s="1"/>
  <c r="Z188" i="3" s="1"/>
  <c r="AB183" i="3"/>
  <c r="AB187" i="3" s="1"/>
  <c r="AB188" i="3" s="1"/>
  <c r="AD183" i="3"/>
  <c r="AD187" i="3" s="1"/>
  <c r="AD188" i="3" s="1"/>
  <c r="AF183" i="3"/>
  <c r="AF187" i="3" s="1"/>
  <c r="AF188" i="3" s="1"/>
  <c r="AH183" i="3"/>
  <c r="AH187" i="3" s="1"/>
  <c r="AH188" i="3" s="1"/>
  <c r="AJ183" i="3"/>
  <c r="AJ187" i="3" s="1"/>
  <c r="AJ188" i="3" s="1"/>
  <c r="AN183" i="3"/>
  <c r="AN187" i="3" s="1"/>
  <c r="AN188" i="3" s="1"/>
  <c r="AR183" i="3"/>
  <c r="AR187" i="3" s="1"/>
  <c r="AR188" i="3" s="1"/>
  <c r="AV183" i="3"/>
  <c r="AV187" i="3" s="1"/>
  <c r="AV188" i="3" s="1"/>
  <c r="AZ183" i="3"/>
  <c r="AZ187" i="3" s="1"/>
  <c r="AZ188" i="3" s="1"/>
  <c r="BD183" i="3"/>
  <c r="BD187" i="3" s="1"/>
  <c r="BD188" i="3" s="1"/>
  <c r="BH183" i="3"/>
  <c r="BH187" i="3" s="1"/>
  <c r="BH188" i="3" s="1"/>
  <c r="BL183" i="3"/>
  <c r="BL187" i="3" s="1"/>
  <c r="BL188" i="3" s="1"/>
  <c r="I183" i="3"/>
  <c r="I187" i="3" s="1"/>
  <c r="I188" i="3" s="1"/>
  <c r="M183" i="3"/>
  <c r="M187" i="3" s="1"/>
  <c r="M188" i="3" s="1"/>
  <c r="Q183" i="3"/>
  <c r="Q187" i="3" s="1"/>
  <c r="Q188" i="3" s="1"/>
  <c r="E183" i="3"/>
  <c r="E187" i="3" s="1"/>
  <c r="E188" i="3" s="1"/>
  <c r="AL183" i="3"/>
  <c r="AL187" i="3" s="1"/>
  <c r="AL188" i="3" s="1"/>
  <c r="AP183" i="3"/>
  <c r="AP187" i="3" s="1"/>
  <c r="AP188" i="3" s="1"/>
  <c r="AT183" i="3"/>
  <c r="AT187" i="3" s="1"/>
  <c r="AT188" i="3" s="1"/>
  <c r="AX183" i="3"/>
  <c r="AX187" i="3" s="1"/>
  <c r="AX188" i="3" s="1"/>
  <c r="BB183" i="3"/>
  <c r="BB187" i="3" s="1"/>
  <c r="BB188" i="3" s="1"/>
  <c r="BF183" i="3"/>
  <c r="BF187" i="3" s="1"/>
  <c r="BF188" i="3" s="1"/>
  <c r="BJ183" i="3"/>
  <c r="BJ187" i="3" s="1"/>
  <c r="BJ188" i="3" s="1"/>
  <c r="G183" i="3"/>
  <c r="G187" i="3" s="1"/>
  <c r="G188" i="3" s="1"/>
  <c r="K183" i="3"/>
  <c r="K187" i="3" s="1"/>
  <c r="K188" i="3" s="1"/>
  <c r="O183" i="3"/>
  <c r="O187" i="3" s="1"/>
  <c r="O188" i="3" s="1"/>
  <c r="S183" i="3"/>
  <c r="S187" i="3" s="1"/>
  <c r="S188" i="3" s="1"/>
  <c r="I4" i="14"/>
  <c r="I6" i="14" s="1"/>
  <c r="H6" i="14"/>
  <c r="V105" i="3"/>
  <c r="W105" i="3" l="1"/>
  <c r="X105" i="3" l="1"/>
  <c r="Y105" i="3" l="1"/>
  <c r="Z105" i="3" l="1"/>
  <c r="AA105" i="3" l="1"/>
  <c r="AB105" i="3" l="1"/>
  <c r="AC105" i="3" l="1"/>
  <c r="D88" i="2"/>
  <c r="AD105" i="3" l="1"/>
  <c r="AE105" i="3" l="1"/>
  <c r="AF105" i="3" s="1"/>
  <c r="AG105" i="3" l="1"/>
  <c r="AH105" i="3" l="1"/>
  <c r="AI105" i="3" l="1"/>
  <c r="AJ105" i="3" l="1"/>
  <c r="AK105" i="3" l="1"/>
  <c r="AL105" i="3" l="1"/>
  <c r="AM105" i="3" l="1"/>
  <c r="AN105" i="3" l="1"/>
  <c r="E88" i="2" l="1"/>
  <c r="AO105" i="3"/>
  <c r="AP105" i="3" l="1"/>
  <c r="AQ105" i="3" l="1"/>
  <c r="AR105" i="3" l="1"/>
  <c r="AS105" i="3" l="1"/>
  <c r="AT105" i="3" l="1"/>
  <c r="AU105" i="3" l="1"/>
  <c r="AV105" i="3" l="1"/>
  <c r="AW105" i="3" l="1"/>
  <c r="AX105" i="3" l="1"/>
  <c r="AY105" i="3" l="1"/>
  <c r="AZ105" i="3" l="1"/>
  <c r="F88" i="2" l="1"/>
  <c r="BA105" i="3"/>
  <c r="BB105" i="3" l="1"/>
  <c r="BC105" i="3" l="1"/>
  <c r="BD105" i="3" l="1"/>
  <c r="BE105" i="3" l="1"/>
  <c r="BF105" i="3" l="1"/>
  <c r="BG105" i="3" l="1"/>
  <c r="BH105" i="3" l="1"/>
  <c r="BI105" i="3" l="1"/>
  <c r="BJ105" i="3" l="1"/>
  <c r="BK105" i="3" l="1"/>
  <c r="BL105" i="3" l="1"/>
  <c r="D105" i="3" l="1"/>
  <c r="G88" i="2"/>
  <c r="H88" i="2" s="1"/>
  <c r="N14" i="3" l="1"/>
  <c r="BM17" i="3"/>
  <c r="D12" i="2"/>
  <c r="F9" i="2"/>
  <c r="F12" i="2"/>
  <c r="F13" i="2"/>
  <c r="E20" i="2"/>
  <c r="D20" i="2"/>
  <c r="F18" i="2"/>
  <c r="D6" i="2"/>
  <c r="G15" i="2"/>
  <c r="E7" i="2"/>
  <c r="F17" i="2"/>
  <c r="E17" i="2"/>
  <c r="BM11" i="3"/>
  <c r="Q14" i="3"/>
  <c r="E10" i="2"/>
  <c r="F22" i="2"/>
  <c r="E22" i="2"/>
  <c r="BM21" i="3"/>
  <c r="E6" i="2"/>
  <c r="BM6" i="3"/>
  <c r="D8" i="2"/>
  <c r="G18" i="2"/>
  <c r="E11" i="2"/>
  <c r="D22" i="2"/>
  <c r="AO14" i="3"/>
  <c r="BM9" i="3"/>
  <c r="G22" i="2"/>
  <c r="D18" i="2"/>
  <c r="G7" i="2"/>
  <c r="BM8" i="3"/>
  <c r="E14" i="2"/>
  <c r="D17" i="2"/>
  <c r="BM10" i="3"/>
  <c r="E23" i="2"/>
  <c r="BM18" i="3"/>
  <c r="F8" i="2"/>
  <c r="G12" i="2"/>
  <c r="D11" i="2"/>
  <c r="BM5" i="3"/>
  <c r="D13" i="2"/>
  <c r="G21" i="2"/>
  <c r="E12" i="2"/>
  <c r="G16" i="2"/>
  <c r="F19" i="2"/>
  <c r="E24" i="2"/>
  <c r="BM19" i="3"/>
  <c r="E13" i="2"/>
  <c r="AC14" i="3"/>
  <c r="F11" i="2"/>
  <c r="BA14" i="3"/>
  <c r="F15" i="2"/>
  <c r="E21" i="2"/>
  <c r="BM13" i="3"/>
  <c r="G14" i="2"/>
  <c r="F23" i="2"/>
  <c r="D24" i="2"/>
  <c r="G10" i="2"/>
  <c r="G11" i="2"/>
  <c r="F6" i="2"/>
  <c r="G23" i="2"/>
  <c r="E16" i="2"/>
  <c r="BM12" i="3"/>
  <c r="D21" i="2"/>
  <c r="D23" i="2"/>
  <c r="E8" i="2"/>
  <c r="E15" i="2"/>
  <c r="G17" i="2"/>
  <c r="G24" i="2"/>
  <c r="G6" i="2"/>
  <c r="F14" i="2"/>
  <c r="D7" i="2"/>
  <c r="G9" i="2"/>
  <c r="F20" i="2"/>
  <c r="BM22" i="3"/>
  <c r="D9" i="2"/>
  <c r="D14" i="2"/>
  <c r="G19" i="2"/>
  <c r="F21" i="2"/>
  <c r="D15" i="2"/>
  <c r="BM20" i="3"/>
  <c r="E9" i="2"/>
  <c r="BM7" i="3"/>
  <c r="G13" i="2"/>
  <c r="F24" i="2"/>
  <c r="D19" i="2"/>
  <c r="BM23" i="3"/>
  <c r="F7" i="2"/>
  <c r="G20" i="2"/>
  <c r="E18" i="2"/>
  <c r="BM16" i="3"/>
  <c r="G8" i="2"/>
  <c r="D10" i="2"/>
  <c r="E14" i="3"/>
  <c r="F16" i="2"/>
  <c r="E19" i="2"/>
  <c r="BM24" i="3"/>
  <c r="F10" i="2"/>
  <c r="D16" i="2"/>
  <c r="H14" i="3"/>
  <c r="M14" i="3"/>
  <c r="U14" i="3"/>
  <c r="AK14" i="3"/>
  <c r="AS14" i="3"/>
  <c r="BI14" i="3"/>
  <c r="AB14" i="3"/>
  <c r="AZ14" i="3"/>
  <c r="I14" i="3"/>
  <c r="P14" i="3"/>
  <c r="X14" i="3"/>
  <c r="AF14" i="3"/>
  <c r="AN14" i="3"/>
  <c r="AV14" i="3"/>
  <c r="BD14" i="3"/>
  <c r="BL14" i="3"/>
  <c r="T14" i="3"/>
  <c r="AR14" i="3"/>
  <c r="J14" i="3"/>
  <c r="Y14" i="3"/>
  <c r="AG14" i="3"/>
  <c r="AW14" i="3"/>
  <c r="BE14" i="3"/>
  <c r="L14" i="3"/>
  <c r="AJ14" i="3"/>
  <c r="BH14" i="3"/>
  <c r="G14" i="3"/>
  <c r="BG14" i="3"/>
  <c r="AY14" i="3"/>
  <c r="AQ14" i="3"/>
  <c r="AI14" i="3"/>
  <c r="AA14" i="3"/>
  <c r="S14" i="3"/>
  <c r="K14" i="3"/>
  <c r="BF14" i="3"/>
  <c r="AX14" i="3"/>
  <c r="AP14" i="3"/>
  <c r="AH14" i="3"/>
  <c r="Z14" i="3"/>
  <c r="R14" i="3"/>
  <c r="BJ14" i="3"/>
  <c r="F14" i="3"/>
  <c r="AT14" i="3"/>
  <c r="BC14" i="3"/>
  <c r="AM14" i="3"/>
  <c r="W14" i="3"/>
  <c r="BK14" i="3"/>
  <c r="AU14" i="3"/>
  <c r="AE14" i="3"/>
  <c r="O14" i="3"/>
  <c r="BB14" i="3"/>
  <c r="AL14" i="3"/>
  <c r="AD14" i="3"/>
  <c r="V14" i="3"/>
  <c r="C21" i="2"/>
  <c r="C9" i="2"/>
  <c r="BM4" i="3"/>
  <c r="D5" i="2"/>
  <c r="C15" i="2"/>
  <c r="C6" i="2"/>
  <c r="C12" i="2"/>
  <c r="F5" i="2"/>
  <c r="C11" i="2"/>
  <c r="C20" i="2"/>
  <c r="C10" i="2"/>
  <c r="C22" i="2"/>
  <c r="E5" i="2"/>
  <c r="G5" i="2"/>
  <c r="C18" i="2"/>
  <c r="C23" i="2"/>
  <c r="C7" i="2"/>
  <c r="C19" i="2"/>
  <c r="C24" i="2"/>
  <c r="C14" i="2"/>
  <c r="C13" i="2"/>
  <c r="C17" i="2"/>
  <c r="C16" i="2"/>
  <c r="C8" i="2"/>
  <c r="BM15" i="3"/>
  <c r="C5" i="2"/>
  <c r="BH25" i="3"/>
  <c r="BH28" i="3" s="1"/>
  <c r="Z25" i="3"/>
  <c r="Z28" i="3" s="1"/>
  <c r="AD25" i="3"/>
  <c r="AD28" i="3" s="1"/>
  <c r="AH25" i="3"/>
  <c r="AH28" i="3" s="1"/>
  <c r="BL25" i="3"/>
  <c r="BL28" i="3" s="1"/>
  <c r="AJ25" i="3"/>
  <c r="AJ28" i="3" s="1"/>
  <c r="AN25" i="3"/>
  <c r="AN28" i="3" s="1"/>
  <c r="AR25" i="3"/>
  <c r="AR28" i="3" s="1"/>
  <c r="AM25" i="3"/>
  <c r="AM28" i="3" s="1"/>
  <c r="Y25" i="3"/>
  <c r="Y28" i="3" s="1"/>
  <c r="L25" i="3"/>
  <c r="L28" i="3" s="1"/>
  <c r="R25" i="3"/>
  <c r="AK25" i="3"/>
  <c r="AK28" i="3" s="1"/>
  <c r="P25" i="3"/>
  <c r="P28" i="3" s="1"/>
  <c r="T25" i="3"/>
  <c r="T28" i="3" s="1"/>
  <c r="W25" i="3"/>
  <c r="W28" i="3" s="1"/>
  <c r="AZ25" i="3"/>
  <c r="AZ28" i="3" s="1"/>
  <c r="BD25" i="3"/>
  <c r="BD28" i="3" s="1"/>
  <c r="O25" i="3"/>
  <c r="O28" i="3" s="1"/>
  <c r="BJ25" i="3"/>
  <c r="BJ28" i="3" s="1"/>
  <c r="AU25" i="3"/>
  <c r="AU28" i="3" s="1"/>
  <c r="AY25" i="3"/>
  <c r="AY28" i="3" s="1"/>
  <c r="J25" i="3"/>
  <c r="J28" i="3" s="1"/>
  <c r="X25" i="3"/>
  <c r="X28" i="3" s="1"/>
  <c r="AE25" i="3"/>
  <c r="AE28" i="3" s="1"/>
  <c r="BE25" i="3"/>
  <c r="BE28" i="3" s="1"/>
  <c r="S25" i="3"/>
  <c r="S28" i="3" s="1"/>
  <c r="AF25" i="3"/>
  <c r="AF28" i="3" s="1"/>
  <c r="AL25" i="3"/>
  <c r="AL28" i="3" s="1"/>
  <c r="G25" i="3"/>
  <c r="G28" i="3" s="1"/>
  <c r="AB25" i="3"/>
  <c r="AB28" i="3" s="1"/>
  <c r="AP25" i="3"/>
  <c r="AP28" i="3" s="1"/>
  <c r="AT25" i="3"/>
  <c r="AT28" i="3" s="1"/>
  <c r="AX25" i="3"/>
  <c r="AX28" i="3" s="1"/>
  <c r="BF25" i="3"/>
  <c r="BC25" i="3"/>
  <c r="AW25" i="3"/>
  <c r="AW28" i="3" s="1"/>
  <c r="AI25" i="3"/>
  <c r="AI28" i="3" s="1"/>
  <c r="U25" i="3"/>
  <c r="AG25" i="3"/>
  <c r="AG28" i="3" s="1"/>
  <c r="AA25" i="3"/>
  <c r="AA28" i="3" s="1"/>
  <c r="I25" i="3"/>
  <c r="I28" i="3" s="1"/>
  <c r="BI25" i="3"/>
  <c r="BI28" i="3" s="1"/>
  <c r="AQ25" i="3"/>
  <c r="AQ28" i="3" s="1"/>
  <c r="V25" i="3"/>
  <c r="V28" i="3" s="1"/>
  <c r="AS25" i="3"/>
  <c r="AS28" i="3" s="1"/>
  <c r="N25" i="3"/>
  <c r="N28" i="3" s="1"/>
  <c r="K25" i="3"/>
  <c r="K28" i="3" s="1"/>
  <c r="AV25" i="3"/>
  <c r="AV28" i="3" s="1"/>
  <c r="BB25" i="3"/>
  <c r="BB28" i="3" s="1"/>
  <c r="BK25" i="3"/>
  <c r="BK28" i="3" s="1"/>
  <c r="M25" i="3"/>
  <c r="M28" i="3" s="1"/>
  <c r="H25" i="3"/>
  <c r="BG25" i="3"/>
  <c r="BG28" i="3" s="1"/>
  <c r="F25" i="3"/>
  <c r="F28" i="3" s="1"/>
  <c r="Q25" i="3"/>
  <c r="AC25" i="3"/>
  <c r="AC28" i="3" s="1"/>
  <c r="AO25" i="3"/>
  <c r="AO28" i="3" s="1"/>
  <c r="BA25" i="3"/>
  <c r="BA28" i="3" s="1"/>
  <c r="E25" i="3"/>
  <c r="D25" i="3" l="1"/>
  <c r="E28" i="3"/>
  <c r="Q27" i="3"/>
  <c r="Q28" i="3"/>
  <c r="BC27" i="3"/>
  <c r="BC28" i="3"/>
  <c r="R27" i="3"/>
  <c r="R28" i="3"/>
  <c r="H27" i="3"/>
  <c r="H28" i="3"/>
  <c r="U27" i="3"/>
  <c r="U28" i="3"/>
  <c r="BF27" i="3"/>
  <c r="BF28" i="3"/>
  <c r="D14" i="3"/>
  <c r="BA27" i="3"/>
  <c r="H30" i="3"/>
  <c r="H29" i="3"/>
  <c r="Q29" i="3"/>
  <c r="Q30" i="3"/>
  <c r="BC30" i="3"/>
  <c r="BC29" i="3"/>
  <c r="R29" i="3"/>
  <c r="R30" i="3"/>
  <c r="U29" i="3"/>
  <c r="U30" i="3"/>
  <c r="BF29" i="3"/>
  <c r="BF30" i="3"/>
  <c r="AN27" i="3"/>
  <c r="AC27" i="3"/>
  <c r="AV27" i="3"/>
  <c r="AQ27" i="3"/>
  <c r="K27" i="3"/>
  <c r="BG27" i="3"/>
  <c r="Y27" i="3"/>
  <c r="AK27" i="3"/>
  <c r="H17" i="2"/>
  <c r="H22" i="2"/>
  <c r="BI27" i="3"/>
  <c r="H11" i="2"/>
  <c r="AR27" i="3"/>
  <c r="V27" i="3"/>
  <c r="W27" i="3"/>
  <c r="E27" i="3"/>
  <c r="AG27" i="3"/>
  <c r="I27" i="3"/>
  <c r="G27" i="3"/>
  <c r="AX27" i="3"/>
  <c r="P27" i="3"/>
  <c r="AW27" i="3"/>
  <c r="AL27" i="3"/>
  <c r="H6" i="2"/>
  <c r="O27" i="3"/>
  <c r="L27" i="3"/>
  <c r="H10" i="2"/>
  <c r="AP27" i="3"/>
  <c r="X27" i="3"/>
  <c r="BJ27" i="3"/>
  <c r="H24" i="2"/>
  <c r="E27" i="2"/>
  <c r="H21" i="2"/>
  <c r="BK27" i="3"/>
  <c r="N27" i="3"/>
  <c r="AB27" i="3"/>
  <c r="J27" i="3"/>
  <c r="T27" i="3"/>
  <c r="H8" i="2"/>
  <c r="H19" i="2"/>
  <c r="AO27" i="3"/>
  <c r="AS27" i="3"/>
  <c r="BE27" i="3"/>
  <c r="BD27" i="3"/>
  <c r="AJ27" i="3"/>
  <c r="H18" i="2"/>
  <c r="F27" i="2"/>
  <c r="BM14" i="3"/>
  <c r="AD27" i="3"/>
  <c r="AI27" i="3"/>
  <c r="AM27" i="3"/>
  <c r="AT27" i="3"/>
  <c r="AY27" i="3"/>
  <c r="AE27" i="3"/>
  <c r="Z27" i="3"/>
  <c r="BB27" i="3"/>
  <c r="S27" i="3"/>
  <c r="H23" i="2"/>
  <c r="H12" i="2"/>
  <c r="F27" i="3"/>
  <c r="AH27" i="3"/>
  <c r="AA27" i="3"/>
  <c r="H7" i="2"/>
  <c r="AU27" i="3"/>
  <c r="BL27" i="3"/>
  <c r="D27" i="2"/>
  <c r="AF27" i="3"/>
  <c r="G27" i="2"/>
  <c r="M27" i="3"/>
  <c r="AZ27" i="3"/>
  <c r="BH27" i="3"/>
  <c r="H5" i="2"/>
  <c r="H16" i="2"/>
  <c r="H13" i="2"/>
  <c r="H20" i="2"/>
  <c r="H15" i="2"/>
  <c r="H14" i="2"/>
  <c r="H9" i="2"/>
  <c r="C27" i="2"/>
  <c r="BM25" i="3"/>
  <c r="D27" i="3" l="1"/>
  <c r="BA29" i="3"/>
  <c r="BA31" i="3" s="1"/>
  <c r="D28" i="3"/>
  <c r="BF31" i="3"/>
  <c r="U31" i="3"/>
  <c r="H31" i="3"/>
  <c r="R31" i="3"/>
  <c r="BC31" i="3"/>
  <c r="Q31" i="3"/>
  <c r="BA30" i="3"/>
  <c r="BA88" i="3" s="1"/>
  <c r="AU30" i="3"/>
  <c r="AU29" i="3"/>
  <c r="AU31" i="3" s="1"/>
  <c r="F29" i="3"/>
  <c r="F31" i="3" s="1"/>
  <c r="F30" i="3"/>
  <c r="AE30" i="3"/>
  <c r="AE29" i="3"/>
  <c r="AE31" i="3" s="1"/>
  <c r="AI30" i="3"/>
  <c r="AI29" i="3"/>
  <c r="AI31" i="3" s="1"/>
  <c r="AS29" i="3"/>
  <c r="AS31" i="3" s="1"/>
  <c r="AS30" i="3"/>
  <c r="T29" i="3"/>
  <c r="T31" i="3" s="1"/>
  <c r="T30" i="3"/>
  <c r="BK30" i="3"/>
  <c r="BK29" i="3"/>
  <c r="BK31" i="3" s="1"/>
  <c r="BJ29" i="3"/>
  <c r="BJ31" i="3" s="1"/>
  <c r="BJ30" i="3"/>
  <c r="L29" i="3"/>
  <c r="L31" i="3" s="1"/>
  <c r="L30" i="3"/>
  <c r="AW29" i="3"/>
  <c r="AW31" i="3" s="1"/>
  <c r="AW30" i="3"/>
  <c r="I29" i="3"/>
  <c r="I31" i="3" s="1"/>
  <c r="I30" i="3"/>
  <c r="V29" i="3"/>
  <c r="V31" i="3" s="1"/>
  <c r="V30" i="3"/>
  <c r="BG30" i="3"/>
  <c r="BG29" i="3"/>
  <c r="BG31" i="3" s="1"/>
  <c r="AC29" i="3"/>
  <c r="AC31" i="3" s="1"/>
  <c r="AC30" i="3"/>
  <c r="BH29" i="3"/>
  <c r="BH31" i="3" s="1"/>
  <c r="BH30" i="3"/>
  <c r="AF29" i="3"/>
  <c r="AF31" i="3" s="1"/>
  <c r="AF30" i="3"/>
  <c r="S30" i="3"/>
  <c r="S29" i="3"/>
  <c r="S31" i="3" s="1"/>
  <c r="AY30" i="3"/>
  <c r="AY29" i="3"/>
  <c r="AY31" i="3" s="1"/>
  <c r="AD29" i="3"/>
  <c r="AD31" i="3" s="1"/>
  <c r="AD30" i="3"/>
  <c r="AJ29" i="3"/>
  <c r="AJ31" i="3" s="1"/>
  <c r="AJ30" i="3"/>
  <c r="AO29" i="3"/>
  <c r="AO31" i="3" s="1"/>
  <c r="AO30" i="3"/>
  <c r="J29" i="3"/>
  <c r="J31" i="3" s="1"/>
  <c r="J30" i="3"/>
  <c r="X29" i="3"/>
  <c r="X31" i="3" s="1"/>
  <c r="X30" i="3"/>
  <c r="O30" i="3"/>
  <c r="O29" i="3"/>
  <c r="O31" i="3" s="1"/>
  <c r="P30" i="3"/>
  <c r="P29" i="3"/>
  <c r="P31" i="3" s="1"/>
  <c r="AG29" i="3"/>
  <c r="AG31" i="3" s="1"/>
  <c r="AG30" i="3"/>
  <c r="AR29" i="3"/>
  <c r="AR31" i="3" s="1"/>
  <c r="AR30" i="3"/>
  <c r="K30" i="3"/>
  <c r="K29" i="3"/>
  <c r="K31" i="3" s="1"/>
  <c r="AN29" i="3"/>
  <c r="AN31" i="3" s="1"/>
  <c r="AN30" i="3"/>
  <c r="AZ29" i="3"/>
  <c r="AZ31" i="3" s="1"/>
  <c r="AZ30" i="3"/>
  <c r="AA30" i="3"/>
  <c r="AA29" i="3"/>
  <c r="AA31" i="3" s="1"/>
  <c r="BB29" i="3"/>
  <c r="BB31" i="3" s="1"/>
  <c r="BB30" i="3"/>
  <c r="AT29" i="3"/>
  <c r="AT31" i="3" s="1"/>
  <c r="AT30" i="3"/>
  <c r="BD29" i="3"/>
  <c r="BD31" i="3" s="1"/>
  <c r="BD30" i="3"/>
  <c r="AB29" i="3"/>
  <c r="AB31" i="3" s="1"/>
  <c r="AB30" i="3"/>
  <c r="AP29" i="3"/>
  <c r="AP31" i="3" s="1"/>
  <c r="AP30" i="3"/>
  <c r="AX29" i="3"/>
  <c r="AX31" i="3" s="1"/>
  <c r="AX30" i="3"/>
  <c r="E30" i="3"/>
  <c r="E29" i="3"/>
  <c r="AK29" i="3"/>
  <c r="AK31" i="3" s="1"/>
  <c r="AK30" i="3"/>
  <c r="AQ30" i="3"/>
  <c r="AQ29" i="3"/>
  <c r="AQ31" i="3" s="1"/>
  <c r="M29" i="3"/>
  <c r="M31" i="3" s="1"/>
  <c r="M30" i="3"/>
  <c r="BL30" i="3"/>
  <c r="BL29" i="3"/>
  <c r="BL31" i="3" s="1"/>
  <c r="AH29" i="3"/>
  <c r="AH31" i="3" s="1"/>
  <c r="AH30" i="3"/>
  <c r="Z29" i="3"/>
  <c r="Z31" i="3" s="1"/>
  <c r="Z30" i="3"/>
  <c r="AM30" i="3"/>
  <c r="AM29" i="3"/>
  <c r="AM31" i="3" s="1"/>
  <c r="BE29" i="3"/>
  <c r="BE31" i="3" s="1"/>
  <c r="BE30" i="3"/>
  <c r="N29" i="3"/>
  <c r="N31" i="3" s="1"/>
  <c r="N30" i="3"/>
  <c r="AL29" i="3"/>
  <c r="AL31" i="3" s="1"/>
  <c r="AL30" i="3"/>
  <c r="G30" i="3"/>
  <c r="G29" i="3"/>
  <c r="G31" i="3" s="1"/>
  <c r="W30" i="3"/>
  <c r="W29" i="3"/>
  <c r="W31" i="3" s="1"/>
  <c r="BI29" i="3"/>
  <c r="BI31" i="3" s="1"/>
  <c r="BI30" i="3"/>
  <c r="Y29" i="3"/>
  <c r="Y31" i="3" s="1"/>
  <c r="Y30" i="3"/>
  <c r="AV29" i="3"/>
  <c r="AV31" i="3" s="1"/>
  <c r="AV30" i="3"/>
  <c r="BF88" i="3"/>
  <c r="H88" i="3"/>
  <c r="R88" i="3"/>
  <c r="Q88" i="3"/>
  <c r="BC88" i="3"/>
  <c r="U88" i="3"/>
  <c r="R90" i="3"/>
  <c r="H27" i="2"/>
  <c r="Q90" i="3"/>
  <c r="U90" i="3"/>
  <c r="BC90" i="3"/>
  <c r="BF90" i="3"/>
  <c r="H90" i="3"/>
  <c r="BM27" i="3"/>
  <c r="D29" i="3" l="1"/>
  <c r="D30" i="3"/>
  <c r="E31" i="3"/>
  <c r="D31" i="3" s="1"/>
  <c r="S92" i="3"/>
  <c r="R92" i="3"/>
  <c r="D17" i="16"/>
  <c r="B122" i="16"/>
  <c r="BA90" i="3"/>
  <c r="AF88" i="3"/>
  <c r="AB88" i="3"/>
  <c r="S88" i="3"/>
  <c r="AU88" i="3"/>
  <c r="AN90" i="3"/>
  <c r="AN88" i="3"/>
  <c r="AY88" i="3"/>
  <c r="AE88" i="3"/>
  <c r="AV88" i="3"/>
  <c r="BI90" i="3"/>
  <c r="BE88" i="3"/>
  <c r="E88" i="3"/>
  <c r="AT88" i="3"/>
  <c r="AZ88" i="3"/>
  <c r="J88" i="3"/>
  <c r="BG88" i="3"/>
  <c r="I90" i="3"/>
  <c r="BK88" i="3"/>
  <c r="G88" i="3"/>
  <c r="AP88" i="3"/>
  <c r="AJ88" i="3"/>
  <c r="AV90" i="3"/>
  <c r="Y88" i="3"/>
  <c r="AK88" i="3"/>
  <c r="AR88" i="3"/>
  <c r="AC90" i="3"/>
  <c r="J90" i="3"/>
  <c r="BI88" i="3"/>
  <c r="I88" i="3"/>
  <c r="L88" i="3"/>
  <c r="BG90" i="3"/>
  <c r="L90" i="3"/>
  <c r="K90" i="3"/>
  <c r="AL88" i="3"/>
  <c r="AH88" i="3"/>
  <c r="AX88" i="3"/>
  <c r="O90" i="3"/>
  <c r="AD88" i="3"/>
  <c r="V88" i="3"/>
  <c r="BJ88" i="3"/>
  <c r="T88" i="3"/>
  <c r="AI88" i="3"/>
  <c r="Y90" i="3"/>
  <c r="AL90" i="3"/>
  <c r="AC88" i="3"/>
  <c r="K88" i="3"/>
  <c r="AK90" i="3"/>
  <c r="AR90" i="3"/>
  <c r="AO88" i="3"/>
  <c r="F88" i="3"/>
  <c r="AQ90" i="3"/>
  <c r="AA88" i="3"/>
  <c r="BD88" i="3"/>
  <c r="W88" i="3"/>
  <c r="BH88" i="3"/>
  <c r="N88" i="3"/>
  <c r="AS88" i="3"/>
  <c r="P88" i="3"/>
  <c r="BB90" i="3"/>
  <c r="BB88" i="3"/>
  <c r="O88" i="3"/>
  <c r="AW90" i="3"/>
  <c r="AW88" i="3"/>
  <c r="BL88" i="3"/>
  <c r="Z90" i="3"/>
  <c r="Z88" i="3"/>
  <c r="AQ88" i="3"/>
  <c r="M88" i="3"/>
  <c r="AM90" i="3"/>
  <c r="AM88" i="3"/>
  <c r="X88" i="3"/>
  <c r="AG88" i="3"/>
  <c r="F90" i="3"/>
  <c r="BD90" i="3"/>
  <c r="AX90" i="3"/>
  <c r="V90" i="3"/>
  <c r="X90" i="3"/>
  <c r="BL90" i="3"/>
  <c r="W90" i="3"/>
  <c r="AZ90" i="3"/>
  <c r="AP90" i="3"/>
  <c r="AY90" i="3"/>
  <c r="N90" i="3"/>
  <c r="P90" i="3"/>
  <c r="AF90" i="3"/>
  <c r="AE90" i="3"/>
  <c r="AD90" i="3"/>
  <c r="AA90" i="3"/>
  <c r="T90" i="3"/>
  <c r="BJ90" i="3"/>
  <c r="AB90" i="3"/>
  <c r="AG90" i="3"/>
  <c r="AH90" i="3"/>
  <c r="AS90" i="3"/>
  <c r="BE90" i="3"/>
  <c r="F30" i="2"/>
  <c r="C30" i="2"/>
  <c r="E29" i="2"/>
  <c r="AT90" i="3"/>
  <c r="F28" i="2"/>
  <c r="AI90" i="3"/>
  <c r="E28" i="2"/>
  <c r="D30" i="2"/>
  <c r="G90" i="3"/>
  <c r="BH90" i="3"/>
  <c r="BK90" i="3"/>
  <c r="C29" i="2"/>
  <c r="BM30" i="3"/>
  <c r="AJ90" i="3"/>
  <c r="BM28" i="3"/>
  <c r="BM31" i="3" s="1"/>
  <c r="G28" i="2"/>
  <c r="G29" i="2"/>
  <c r="G30" i="2"/>
  <c r="F29" i="2"/>
  <c r="C28" i="2"/>
  <c r="AO90" i="3"/>
  <c r="S90" i="3"/>
  <c r="AU90" i="3"/>
  <c r="D28" i="2"/>
  <c r="E30" i="2"/>
  <c r="BM29" i="3"/>
  <c r="D29" i="2"/>
  <c r="M90" i="3"/>
  <c r="D88" i="3" l="1"/>
  <c r="D18" i="16"/>
  <c r="U92" i="3"/>
  <c r="T92" i="3"/>
  <c r="D92" i="3" s="1"/>
  <c r="BM94" i="3"/>
  <c r="D99" i="2"/>
  <c r="H99" i="2" s="1"/>
  <c r="E90" i="3"/>
  <c r="D90" i="3" s="1"/>
  <c r="E103" i="3"/>
  <c r="E104" i="3" s="1"/>
  <c r="E108" i="3" s="1"/>
  <c r="D19" i="16"/>
  <c r="D20" i="16" s="1"/>
  <c r="D97" i="2"/>
  <c r="H97" i="2" s="1"/>
  <c r="BM88" i="3"/>
  <c r="G31" i="2"/>
  <c r="D31" i="2"/>
  <c r="H29" i="2"/>
  <c r="E31" i="2"/>
  <c r="H28" i="2"/>
  <c r="H30" i="2"/>
  <c r="F31" i="2"/>
  <c r="C31" i="2"/>
  <c r="F100" i="3" l="1"/>
  <c r="F99" i="3" s="1"/>
  <c r="BM92" i="3"/>
  <c r="D6" i="16" s="1"/>
  <c r="B66" i="6" s="1"/>
  <c r="D127" i="3"/>
  <c r="E127" i="3" s="1"/>
  <c r="F109" i="2"/>
  <c r="F110" i="2"/>
  <c r="E114" i="3"/>
  <c r="F101" i="3"/>
  <c r="B28" i="16"/>
  <c r="B34" i="16" s="1"/>
  <c r="BL142" i="3"/>
  <c r="BL143" i="3"/>
  <c r="BL144" i="3"/>
  <c r="BL162" i="3" s="1"/>
  <c r="BL166" i="3" s="1"/>
  <c r="BK143" i="3"/>
  <c r="BG143" i="3"/>
  <c r="BC143" i="3"/>
  <c r="AY143" i="3"/>
  <c r="AU143" i="3"/>
  <c r="AQ143" i="3"/>
  <c r="AM143" i="3"/>
  <c r="O143" i="3"/>
  <c r="K143" i="3"/>
  <c r="G143" i="3"/>
  <c r="BJ143" i="3"/>
  <c r="BF143" i="3"/>
  <c r="BB143" i="3"/>
  <c r="AX143" i="3"/>
  <c r="AT143" i="3"/>
  <c r="AP143" i="3"/>
  <c r="AL143" i="3"/>
  <c r="AH143" i="3"/>
  <c r="AD143" i="3"/>
  <c r="Z143" i="3"/>
  <c r="V143" i="3"/>
  <c r="R143" i="3"/>
  <c r="P143" i="3"/>
  <c r="L143" i="3"/>
  <c r="H143" i="3"/>
  <c r="BI142" i="3"/>
  <c r="BE142" i="3"/>
  <c r="BA142" i="3"/>
  <c r="AW142" i="3"/>
  <c r="AS142" i="3"/>
  <c r="AO142" i="3"/>
  <c r="AI143" i="3"/>
  <c r="AE143" i="3"/>
  <c r="AA143" i="3"/>
  <c r="W143" i="3"/>
  <c r="S143" i="3"/>
  <c r="O142" i="3"/>
  <c r="K142" i="3"/>
  <c r="G142" i="3"/>
  <c r="N142" i="3"/>
  <c r="L142" i="3"/>
  <c r="J142" i="3"/>
  <c r="H142" i="3"/>
  <c r="BI143" i="3"/>
  <c r="BE143" i="3"/>
  <c r="BA143" i="3"/>
  <c r="AW143" i="3"/>
  <c r="AS143" i="3"/>
  <c r="AO143" i="3"/>
  <c r="AK142" i="3"/>
  <c r="AI142" i="3"/>
  <c r="AG142" i="3"/>
  <c r="AE142" i="3"/>
  <c r="AC142" i="3"/>
  <c r="AA142" i="3"/>
  <c r="Y142" i="3"/>
  <c r="W142" i="3"/>
  <c r="U142" i="3"/>
  <c r="S142" i="3"/>
  <c r="Q143" i="3"/>
  <c r="M143" i="3"/>
  <c r="I143" i="3"/>
  <c r="E143" i="3"/>
  <c r="BH143" i="3"/>
  <c r="BD143" i="3"/>
  <c r="AZ143" i="3"/>
  <c r="AV143" i="3"/>
  <c r="AR143" i="3"/>
  <c r="AN143" i="3"/>
  <c r="AJ143" i="3"/>
  <c r="AF143" i="3"/>
  <c r="AB143" i="3"/>
  <c r="X143" i="3"/>
  <c r="T143" i="3"/>
  <c r="N143" i="3"/>
  <c r="J143" i="3"/>
  <c r="F142" i="3"/>
  <c r="BK142" i="3"/>
  <c r="BG142" i="3"/>
  <c r="BC142" i="3"/>
  <c r="AY142" i="3"/>
  <c r="AU142" i="3"/>
  <c r="AQ142" i="3"/>
  <c r="AM142" i="3"/>
  <c r="AK143" i="3"/>
  <c r="AG143" i="3"/>
  <c r="AC143" i="3"/>
  <c r="Y143" i="3"/>
  <c r="U143" i="3"/>
  <c r="Q142" i="3"/>
  <c r="M142" i="3"/>
  <c r="I142" i="3"/>
  <c r="E142" i="3"/>
  <c r="BJ142" i="3"/>
  <c r="BH142" i="3"/>
  <c r="BF142" i="3"/>
  <c r="BD142" i="3"/>
  <c r="BB142" i="3"/>
  <c r="AZ142" i="3"/>
  <c r="AX142" i="3"/>
  <c r="AV142" i="3"/>
  <c r="AT142" i="3"/>
  <c r="AR142" i="3"/>
  <c r="AP142" i="3"/>
  <c r="AN142" i="3"/>
  <c r="AL142" i="3"/>
  <c r="AJ142" i="3"/>
  <c r="AH142" i="3"/>
  <c r="AF142" i="3"/>
  <c r="AD142" i="3"/>
  <c r="AB142" i="3"/>
  <c r="Z142" i="3"/>
  <c r="X142" i="3"/>
  <c r="V142" i="3"/>
  <c r="T142" i="3"/>
  <c r="R142" i="3"/>
  <c r="P142" i="3"/>
  <c r="F143" i="3"/>
  <c r="H144" i="3"/>
  <c r="H162" i="3" s="1"/>
  <c r="H166" i="3" s="1"/>
  <c r="L144" i="3"/>
  <c r="L162" i="3" s="1"/>
  <c r="L166" i="3" s="1"/>
  <c r="G144" i="3"/>
  <c r="G162" i="3" s="1"/>
  <c r="G166" i="3" s="1"/>
  <c r="O144" i="3"/>
  <c r="O162" i="3" s="1"/>
  <c r="AS144" i="3"/>
  <c r="AS162" i="3" s="1"/>
  <c r="AS166" i="3" s="1"/>
  <c r="BA144" i="3"/>
  <c r="BA162" i="3" s="1"/>
  <c r="BA166" i="3" s="1"/>
  <c r="BI144" i="3"/>
  <c r="BI162" i="3" s="1"/>
  <c r="BI166" i="3" s="1"/>
  <c r="F144" i="3"/>
  <c r="F162" i="3" s="1"/>
  <c r="F166" i="3" s="1"/>
  <c r="T144" i="3"/>
  <c r="T162" i="3" s="1"/>
  <c r="T166" i="3" s="1"/>
  <c r="X144" i="3"/>
  <c r="X162" i="3" s="1"/>
  <c r="AB144" i="3"/>
  <c r="AB162" i="3" s="1"/>
  <c r="AB166" i="3" s="1"/>
  <c r="AF144" i="3"/>
  <c r="AF162" i="3" s="1"/>
  <c r="AF166" i="3" s="1"/>
  <c r="AJ144" i="3"/>
  <c r="AJ162" i="3" s="1"/>
  <c r="AJ166" i="3" s="1"/>
  <c r="AN144" i="3"/>
  <c r="AN162" i="3" s="1"/>
  <c r="AN166" i="3" s="1"/>
  <c r="AR144" i="3"/>
  <c r="AR162" i="3" s="1"/>
  <c r="AR166" i="3" s="1"/>
  <c r="AV144" i="3"/>
  <c r="AV162" i="3" s="1"/>
  <c r="AV166" i="3" s="1"/>
  <c r="AZ144" i="3"/>
  <c r="AZ162" i="3" s="1"/>
  <c r="AZ166" i="3" s="1"/>
  <c r="BD144" i="3"/>
  <c r="BD162" i="3" s="1"/>
  <c r="BD166" i="3" s="1"/>
  <c r="BH144" i="3"/>
  <c r="BH162" i="3" s="1"/>
  <c r="BH166" i="3" s="1"/>
  <c r="E144" i="3"/>
  <c r="E162" i="3" s="1"/>
  <c r="E166" i="3" s="1"/>
  <c r="M144" i="3"/>
  <c r="M162" i="3" s="1"/>
  <c r="M166" i="3" s="1"/>
  <c r="AM144" i="3"/>
  <c r="AM162" i="3" s="1"/>
  <c r="AU144" i="3"/>
  <c r="AU162" i="3" s="1"/>
  <c r="AU166" i="3" s="1"/>
  <c r="BC144" i="3"/>
  <c r="BC162" i="3" s="1"/>
  <c r="BC166" i="3" s="1"/>
  <c r="BK144" i="3"/>
  <c r="BK162" i="3" s="1"/>
  <c r="BK166" i="3" s="1"/>
  <c r="U144" i="3"/>
  <c r="U162" i="3" s="1"/>
  <c r="Y144" i="3"/>
  <c r="Y162" i="3" s="1"/>
  <c r="Y166" i="3" s="1"/>
  <c r="AC144" i="3"/>
  <c r="AC162" i="3" s="1"/>
  <c r="AG144" i="3"/>
  <c r="AG162" i="3" s="1"/>
  <c r="AK144" i="3"/>
  <c r="AK162" i="3" s="1"/>
  <c r="AK166" i="3" s="1"/>
  <c r="J144" i="3"/>
  <c r="J162" i="3" s="1"/>
  <c r="J166" i="3" s="1"/>
  <c r="N144" i="3"/>
  <c r="N162" i="3" s="1"/>
  <c r="K144" i="3"/>
  <c r="K162" i="3" s="1"/>
  <c r="K166" i="3" s="1"/>
  <c r="AO144" i="3"/>
  <c r="AO162" i="3" s="1"/>
  <c r="AO166" i="3" s="1"/>
  <c r="AW144" i="3"/>
  <c r="AW162" i="3" s="1"/>
  <c r="AW166" i="3" s="1"/>
  <c r="BE144" i="3"/>
  <c r="BE162" i="3" s="1"/>
  <c r="BE166" i="3" s="1"/>
  <c r="P144" i="3"/>
  <c r="P162" i="3" s="1"/>
  <c r="P166" i="3" s="1"/>
  <c r="R144" i="3"/>
  <c r="R162" i="3" s="1"/>
  <c r="R166" i="3" s="1"/>
  <c r="V144" i="3"/>
  <c r="V162" i="3" s="1"/>
  <c r="V166" i="3" s="1"/>
  <c r="Z144" i="3"/>
  <c r="Z162" i="3" s="1"/>
  <c r="Z166" i="3" s="1"/>
  <c r="AD144" i="3"/>
  <c r="AD162" i="3" s="1"/>
  <c r="AH144" i="3"/>
  <c r="AH162" i="3" s="1"/>
  <c r="AH166" i="3" s="1"/>
  <c r="AL144" i="3"/>
  <c r="AL162" i="3" s="1"/>
  <c r="AL166" i="3" s="1"/>
  <c r="AP144" i="3"/>
  <c r="AP162" i="3" s="1"/>
  <c r="AP166" i="3" s="1"/>
  <c r="AT144" i="3"/>
  <c r="AT162" i="3" s="1"/>
  <c r="AT166" i="3" s="1"/>
  <c r="AX144" i="3"/>
  <c r="AX162" i="3" s="1"/>
  <c r="AX166" i="3" s="1"/>
  <c r="BB144" i="3"/>
  <c r="BB162" i="3" s="1"/>
  <c r="BB166" i="3" s="1"/>
  <c r="BF144" i="3"/>
  <c r="BF162" i="3" s="1"/>
  <c r="BF166" i="3" s="1"/>
  <c r="BJ144" i="3"/>
  <c r="BJ162" i="3" s="1"/>
  <c r="BJ166" i="3" s="1"/>
  <c r="I144" i="3"/>
  <c r="I162" i="3" s="1"/>
  <c r="Q144" i="3"/>
  <c r="Q162" i="3" s="1"/>
  <c r="Q166" i="3" s="1"/>
  <c r="AQ144" i="3"/>
  <c r="AQ162" i="3" s="1"/>
  <c r="AQ166" i="3" s="1"/>
  <c r="AY144" i="3"/>
  <c r="AY162" i="3" s="1"/>
  <c r="AY166" i="3" s="1"/>
  <c r="BG144" i="3"/>
  <c r="BG162" i="3" s="1"/>
  <c r="BG166" i="3" s="1"/>
  <c r="S144" i="3"/>
  <c r="S162" i="3" s="1"/>
  <c r="W144" i="3"/>
  <c r="W162" i="3" s="1"/>
  <c r="W166" i="3" s="1"/>
  <c r="AA144" i="3"/>
  <c r="AA162" i="3" s="1"/>
  <c r="AE144" i="3"/>
  <c r="AE162" i="3" s="1"/>
  <c r="AE166" i="3" s="1"/>
  <c r="AI144" i="3"/>
  <c r="AI162" i="3" s="1"/>
  <c r="AI166" i="3" s="1"/>
  <c r="BM90" i="3"/>
  <c r="H31" i="2"/>
  <c r="AA166" i="3" l="1"/>
  <c r="D12" i="20"/>
  <c r="D49" i="20" s="1"/>
  <c r="D51" i="20" s="1"/>
  <c r="D53" i="20" s="1"/>
  <c r="AG166" i="3"/>
  <c r="E12" i="20"/>
  <c r="E49" i="20" s="1"/>
  <c r="E51" i="20" s="1"/>
  <c r="E53" i="20" s="1"/>
  <c r="U166" i="3"/>
  <c r="C12" i="20"/>
  <c r="C49" i="20" s="1"/>
  <c r="C51" i="20" s="1"/>
  <c r="C53" i="20" s="1"/>
  <c r="AM166" i="3"/>
  <c r="F49" i="20"/>
  <c r="F51" i="20" s="1"/>
  <c r="F53" i="20" s="1"/>
  <c r="O166" i="3"/>
  <c r="B12" i="20"/>
  <c r="B49" i="20" s="1"/>
  <c r="B51" i="20" s="1"/>
  <c r="B53" i="20" s="1"/>
  <c r="B36" i="20"/>
  <c r="D36" i="20"/>
  <c r="B22" i="20"/>
  <c r="C36" i="20"/>
  <c r="E36" i="20"/>
  <c r="AD166" i="3"/>
  <c r="I166" i="3"/>
  <c r="B11" i="20"/>
  <c r="N166" i="3"/>
  <c r="C11" i="20"/>
  <c r="AC166" i="3"/>
  <c r="X166" i="3"/>
  <c r="E11" i="20"/>
  <c r="E30" i="20" s="1"/>
  <c r="S166" i="3"/>
  <c r="D11" i="20"/>
  <c r="E115" i="3"/>
  <c r="E192" i="3" s="1"/>
  <c r="F103" i="3"/>
  <c r="B30" i="20" l="1"/>
  <c r="C19" i="20"/>
  <c r="C22" i="20" s="1"/>
  <c r="D15" i="20"/>
  <c r="D30" i="20"/>
  <c r="E15" i="20"/>
  <c r="C30" i="20"/>
  <c r="C15" i="20"/>
  <c r="B15" i="20"/>
  <c r="F110" i="3"/>
  <c r="F112" i="3"/>
  <c r="F193" i="3" s="1"/>
  <c r="E117" i="3"/>
  <c r="F97" i="3"/>
  <c r="F102" i="3" s="1"/>
  <c r="D19" i="20" l="1"/>
  <c r="F114" i="3"/>
  <c r="E169" i="3"/>
  <c r="E189" i="3" s="1"/>
  <c r="E174" i="3"/>
  <c r="E126" i="3"/>
  <c r="F104" i="3"/>
  <c r="F108" i="3" s="1"/>
  <c r="D22" i="20" l="1"/>
  <c r="E19" i="20" s="1"/>
  <c r="F127" i="3"/>
  <c r="G99" i="3"/>
  <c r="G100" i="3"/>
  <c r="F113" i="3"/>
  <c r="E190" i="3"/>
  <c r="E123" i="3" s="1"/>
  <c r="E170" i="3"/>
  <c r="E124" i="3" s="1"/>
  <c r="G101" i="3"/>
  <c r="G97" i="3"/>
  <c r="E22" i="20" l="1"/>
  <c r="F19" i="20" s="1"/>
  <c r="F115" i="3"/>
  <c r="F117" i="3" s="1"/>
  <c r="G103" i="3"/>
  <c r="F22" i="20" l="1"/>
  <c r="G19" i="20" s="1"/>
  <c r="G22" i="20" s="1"/>
  <c r="F174" i="3"/>
  <c r="F169" i="3"/>
  <c r="F170" i="3" s="1"/>
  <c r="F124" i="3" s="1"/>
  <c r="G112" i="3"/>
  <c r="F126" i="3"/>
  <c r="G110" i="3"/>
  <c r="F192" i="3"/>
  <c r="G102" i="3"/>
  <c r="F189" i="3" l="1"/>
  <c r="F190" i="3" s="1"/>
  <c r="F123" i="3" s="1"/>
  <c r="G114" i="3"/>
  <c r="G104" i="3"/>
  <c r="G108" i="3" s="1"/>
  <c r="H99" i="3" l="1"/>
  <c r="H100" i="3"/>
  <c r="H101" i="3"/>
  <c r="G127" i="3"/>
  <c r="H97" i="3"/>
  <c r="H102" i="3" l="1"/>
  <c r="H103" i="3"/>
  <c r="H104" i="3" l="1"/>
  <c r="H108" i="3" s="1"/>
  <c r="H114" i="3"/>
  <c r="I97" i="3" l="1"/>
  <c r="H127" i="3"/>
  <c r="I100" i="3"/>
  <c r="I101" i="3"/>
  <c r="I99" i="3"/>
  <c r="I103" i="3" l="1"/>
  <c r="I102" i="3" s="1"/>
  <c r="I114" i="3"/>
  <c r="I104" i="3" l="1"/>
  <c r="I108" i="3" s="1"/>
  <c r="J97" i="3"/>
  <c r="J101" i="3" l="1"/>
  <c r="J100" i="3"/>
  <c r="I127" i="3"/>
  <c r="J99" i="3"/>
  <c r="J103" i="3" s="1"/>
  <c r="J102" i="3" l="1"/>
  <c r="J114" i="3" l="1"/>
  <c r="J104" i="3"/>
  <c r="J108" i="3" s="1"/>
  <c r="J127" i="3" l="1"/>
  <c r="K99" i="3"/>
  <c r="K100" i="3"/>
  <c r="K101" i="3"/>
  <c r="K97" i="3"/>
  <c r="K102" i="3" l="1"/>
  <c r="K103" i="3"/>
  <c r="K104" i="3" l="1"/>
  <c r="K108" i="3" s="1"/>
  <c r="K114" i="3"/>
  <c r="L99" i="3" l="1"/>
  <c r="L100" i="3"/>
  <c r="K127" i="3"/>
  <c r="L101" i="3"/>
  <c r="L97" i="3"/>
  <c r="L103" i="3" l="1"/>
  <c r="L102" i="3" s="1"/>
  <c r="L114" i="3" s="1"/>
  <c r="L104" i="3" l="1"/>
  <c r="L108" i="3" s="1"/>
  <c r="L127" i="3" l="1"/>
  <c r="M100" i="3"/>
  <c r="M99" i="3" s="1"/>
  <c r="M97" i="3"/>
  <c r="M101" i="3"/>
  <c r="M103" i="3" l="1"/>
  <c r="M102" i="3" s="1"/>
  <c r="M104" i="3" l="1"/>
  <c r="M108" i="3" s="1"/>
  <c r="M114" i="3"/>
  <c r="N97" i="3" l="1"/>
  <c r="N100" i="3"/>
  <c r="N99" i="3" s="1"/>
  <c r="M127" i="3"/>
  <c r="N101" i="3"/>
  <c r="N102" i="3" s="1"/>
  <c r="N114" i="3"/>
  <c r="N103" i="3" l="1"/>
  <c r="N104" i="3" s="1"/>
  <c r="N108" i="3" s="1"/>
  <c r="N127" i="3" l="1"/>
  <c r="O101" i="3"/>
  <c r="O100" i="3"/>
  <c r="O99" i="3" s="1"/>
  <c r="O103" i="3" s="1"/>
  <c r="O97" i="3"/>
  <c r="O114" i="3"/>
  <c r="O102" i="3" l="1"/>
  <c r="O104" i="3" s="1"/>
  <c r="O108" i="3" s="1"/>
  <c r="P97" i="3" l="1"/>
  <c r="P101" i="3"/>
  <c r="P100" i="3"/>
  <c r="P99" i="3" s="1"/>
  <c r="P103" i="3" s="1"/>
  <c r="C27" i="18" s="1"/>
  <c r="O127" i="3"/>
  <c r="P114" i="3"/>
  <c r="P102" i="3" l="1"/>
  <c r="P104" i="3" s="1"/>
  <c r="Q97" i="3" l="1"/>
  <c r="Q101" i="3"/>
  <c r="Q102" i="3" s="1"/>
  <c r="P127" i="3"/>
  <c r="P108" i="3"/>
  <c r="Q100" i="3"/>
  <c r="Q99" i="3" s="1"/>
  <c r="Q103" i="3" l="1"/>
  <c r="Q104" i="3" s="1"/>
  <c r="Q108" i="3" s="1"/>
  <c r="Q114" i="3"/>
  <c r="R100" i="3" l="1"/>
  <c r="R99" i="3" s="1"/>
  <c r="R97" i="3"/>
  <c r="Q127" i="3"/>
  <c r="R101" i="3"/>
  <c r="R103" i="3" l="1"/>
  <c r="R102" i="3" s="1"/>
  <c r="R104" i="3" s="1"/>
  <c r="R108" i="3" s="1"/>
  <c r="R114" i="3"/>
  <c r="S101" i="3" l="1"/>
  <c r="S100" i="3"/>
  <c r="S99" i="3" s="1"/>
  <c r="R127" i="3"/>
  <c r="S97" i="3"/>
  <c r="S103" i="3" l="1"/>
  <c r="S102" i="3" s="1"/>
  <c r="S114" i="3" s="1"/>
  <c r="S104" i="3" l="1"/>
  <c r="S108" i="3" s="1"/>
  <c r="T101" i="3" l="1"/>
  <c r="T102" i="3" s="1"/>
  <c r="T100" i="3"/>
  <c r="T99" i="3" s="1"/>
  <c r="S127" i="3"/>
  <c r="T97" i="3"/>
  <c r="T114" i="3"/>
  <c r="T103" i="3" l="1"/>
  <c r="T104" i="3" s="1"/>
  <c r="T108" i="3" s="1"/>
  <c r="U101" i="3" l="1"/>
  <c r="U100" i="3"/>
  <c r="U99" i="3" s="1"/>
  <c r="T127" i="3"/>
  <c r="U97" i="3"/>
  <c r="U103" i="3" l="1"/>
  <c r="U102" i="3" s="1"/>
  <c r="U114" i="3" s="1"/>
  <c r="U104" i="3" l="1"/>
  <c r="U108" i="3" s="1"/>
  <c r="V101" i="3" l="1"/>
  <c r="V100" i="3"/>
  <c r="V99" i="3" s="1"/>
  <c r="U127" i="3"/>
  <c r="V97" i="3"/>
  <c r="V103" i="3" l="1"/>
  <c r="V102" i="3" s="1"/>
  <c r="V114" i="3" s="1"/>
  <c r="V104" i="3" l="1"/>
  <c r="V108" i="3" s="1"/>
  <c r="V127" i="3" l="1"/>
  <c r="W100" i="3"/>
  <c r="W99" i="3" s="1"/>
  <c r="W101" i="3"/>
  <c r="W102" i="3" s="1"/>
  <c r="W97" i="3"/>
  <c r="W114" i="3"/>
  <c r="W103" i="3" l="1"/>
  <c r="W104" i="3" s="1"/>
  <c r="W108" i="3" s="1"/>
  <c r="X101" i="3" l="1"/>
  <c r="X100" i="3"/>
  <c r="X99" i="3" s="1"/>
  <c r="W127" i="3"/>
  <c r="X97" i="3"/>
  <c r="X103" i="3" l="1"/>
  <c r="X102" i="3" s="1"/>
  <c r="X104" i="3" s="1"/>
  <c r="X108" i="3" s="1"/>
  <c r="X114" i="3"/>
  <c r="Y100" i="3" l="1"/>
  <c r="Y99" i="3" s="1"/>
  <c r="Y97" i="3"/>
  <c r="Y101" i="3"/>
  <c r="X127" i="3"/>
  <c r="Y103" i="3" l="1"/>
  <c r="Y102" i="3" s="1"/>
  <c r="Y104" i="3" s="1"/>
  <c r="Y108" i="3" s="1"/>
  <c r="Y114" i="3"/>
  <c r="Z100" i="3" l="1"/>
  <c r="Z99" i="3" s="1"/>
  <c r="Y127" i="3"/>
  <c r="Z101" i="3"/>
  <c r="Z102" i="3" s="1"/>
  <c r="Z97" i="3"/>
  <c r="Z103" i="3" l="1"/>
  <c r="Z104" i="3" s="1"/>
  <c r="Z108" i="3" s="1"/>
  <c r="Z114" i="3"/>
  <c r="AA97" i="3" l="1"/>
  <c r="AA100" i="3"/>
  <c r="AA99" i="3" s="1"/>
  <c r="Z127" i="3"/>
  <c r="AA101" i="3"/>
  <c r="AA103" i="3" l="1"/>
  <c r="AA102" i="3" s="1"/>
  <c r="AA104" i="3" s="1"/>
  <c r="AA108" i="3" s="1"/>
  <c r="AB100" i="3" l="1"/>
  <c r="AB99" i="3" s="1"/>
  <c r="AA127" i="3"/>
  <c r="AA114" i="3"/>
  <c r="AB97" i="3"/>
  <c r="AB101" i="3"/>
  <c r="AB103" i="3" l="1"/>
  <c r="AB102" i="3" s="1"/>
  <c r="C28" i="18" l="1"/>
  <c r="AB114" i="3"/>
  <c r="AB104" i="3"/>
  <c r="AB108" i="3" s="1"/>
  <c r="AC100" i="3" l="1"/>
  <c r="AC99" i="3" s="1"/>
  <c r="AC101" i="3"/>
  <c r="AC102" i="3" s="1"/>
  <c r="AB127" i="3"/>
  <c r="AC97" i="3"/>
  <c r="AC103" i="3" l="1"/>
  <c r="AC104" i="3" s="1"/>
  <c r="AC108" i="3" s="1"/>
  <c r="AD101" i="3" l="1"/>
  <c r="AD100" i="3"/>
  <c r="AD99" i="3" s="1"/>
  <c r="AC127" i="3"/>
  <c r="AC114" i="3"/>
  <c r="AD97" i="3"/>
  <c r="AD103" i="3" l="1"/>
  <c r="AD102" i="3" s="1"/>
  <c r="AD114" i="3" s="1"/>
  <c r="AD104" i="3" l="1"/>
  <c r="AD108" i="3" s="1"/>
  <c r="AE100" i="3" l="1"/>
  <c r="AE99" i="3" s="1"/>
  <c r="AD127" i="3"/>
  <c r="AE97" i="3"/>
  <c r="AE101" i="3"/>
  <c r="AE103" i="3" l="1"/>
  <c r="AE102" i="3" s="1"/>
  <c r="AE104" i="3" l="1"/>
  <c r="AE108" i="3" s="1"/>
  <c r="AE114" i="3"/>
  <c r="AF100" i="3" l="1"/>
  <c r="AF99" i="3" s="1"/>
  <c r="AF101" i="3"/>
  <c r="AF102" i="3" s="1"/>
  <c r="AE127" i="3"/>
  <c r="AF97" i="3"/>
  <c r="AF103" i="3" l="1"/>
  <c r="AF104" i="3" l="1"/>
  <c r="AF108" i="3" s="1"/>
  <c r="AF114" i="3"/>
  <c r="AG100" i="3" l="1"/>
  <c r="AG99" i="3" s="1"/>
  <c r="AG97" i="3"/>
  <c r="AF127" i="3"/>
  <c r="AG101" i="3"/>
  <c r="AG103" i="3" l="1"/>
  <c r="AG102" i="3" s="1"/>
  <c r="AG104" i="3" s="1"/>
  <c r="AG108" i="3" s="1"/>
  <c r="AH100" i="3" l="1"/>
  <c r="AH99" i="3" s="1"/>
  <c r="AG127" i="3"/>
  <c r="AG114" i="3"/>
  <c r="AH97" i="3"/>
  <c r="AH101" i="3"/>
  <c r="AH103" i="3" l="1"/>
  <c r="AH102" i="3" s="1"/>
  <c r="AH114" i="3" l="1"/>
  <c r="AH104" i="3"/>
  <c r="AH108" i="3" s="1"/>
  <c r="AI100" i="3" l="1"/>
  <c r="AI99" i="3" s="1"/>
  <c r="AI97" i="3"/>
  <c r="AH127" i="3"/>
  <c r="AI101" i="3"/>
  <c r="AI102" i="3" s="1"/>
  <c r="AI103" i="3" l="1"/>
  <c r="AI104" i="3" s="1"/>
  <c r="AI108" i="3" s="1"/>
  <c r="AI114" i="3"/>
  <c r="AI127" i="3" l="1"/>
  <c r="AJ100" i="3"/>
  <c r="AJ99" i="3" s="1"/>
  <c r="AJ97" i="3"/>
  <c r="AJ101" i="3"/>
  <c r="AJ103" i="3" l="1"/>
  <c r="AJ102" i="3" l="1"/>
  <c r="AJ104" i="3" s="1"/>
  <c r="AJ108" i="3" s="1"/>
  <c r="AK100" i="3" l="1"/>
  <c r="AK99" i="3" s="1"/>
  <c r="AK97" i="3"/>
  <c r="AJ127" i="3"/>
  <c r="AJ114" i="3"/>
  <c r="AK101" i="3"/>
  <c r="AK103" i="3" l="1"/>
  <c r="AK102" i="3" s="1"/>
  <c r="AK104" i="3" s="1"/>
  <c r="AK108" i="3" s="1"/>
  <c r="AK114" i="3"/>
  <c r="AL100" i="3" l="1"/>
  <c r="AL99" i="3" s="1"/>
  <c r="AK127" i="3"/>
  <c r="AL97" i="3"/>
  <c r="AL101" i="3"/>
  <c r="AL102" i="3" s="1"/>
  <c r="AL103" i="3" l="1"/>
  <c r="AL104" i="3" s="1"/>
  <c r="AL108" i="3" s="1"/>
  <c r="AL114" i="3"/>
  <c r="AM101" i="3" l="1"/>
  <c r="AM100" i="3"/>
  <c r="AM99" i="3" s="1"/>
  <c r="AL127" i="3"/>
  <c r="AM97" i="3"/>
  <c r="AM103" i="3" l="1"/>
  <c r="AM102" i="3" s="1"/>
  <c r="AM104" i="3" s="1"/>
  <c r="AM108" i="3" s="1"/>
  <c r="AN100" i="3" l="1"/>
  <c r="AN99" i="3" s="1"/>
  <c r="AM127" i="3"/>
  <c r="AM114" i="3"/>
  <c r="AN97" i="3"/>
  <c r="AN101" i="3"/>
  <c r="AN103" i="3" l="1"/>
  <c r="C29" i="18" s="1"/>
  <c r="AN102" i="3" l="1"/>
  <c r="AN104" i="3" s="1"/>
  <c r="AN108" i="3" s="1"/>
  <c r="AN114" i="3"/>
  <c r="AO100" i="3" l="1"/>
  <c r="AO99" i="3" s="1"/>
  <c r="AO101" i="3"/>
  <c r="AO102" i="3" s="1"/>
  <c r="AN127" i="3"/>
  <c r="AO97" i="3"/>
  <c r="AO103" i="3" l="1"/>
  <c r="AO114" i="3" s="1"/>
  <c r="AO104" i="3" l="1"/>
  <c r="AO108" i="3" s="1"/>
  <c r="AP97" i="3" l="1"/>
  <c r="AP101" i="3"/>
  <c r="AP100" i="3"/>
  <c r="AP99" i="3" s="1"/>
  <c r="AO127" i="3"/>
  <c r="AP103" i="3" l="1"/>
  <c r="AP102" i="3" s="1"/>
  <c r="AP104" i="3" s="1"/>
  <c r="AP108" i="3" s="1"/>
  <c r="AP114" i="3"/>
  <c r="AQ101" i="3" l="1"/>
  <c r="AP127" i="3"/>
  <c r="AQ100" i="3"/>
  <c r="AQ97" i="3"/>
  <c r="AQ99" i="3"/>
  <c r="AQ103" i="3" l="1"/>
  <c r="AQ102" i="3" s="1"/>
  <c r="AQ104" i="3" s="1"/>
  <c r="AQ108" i="3" s="1"/>
  <c r="AQ114" i="3"/>
  <c r="AR100" i="3" l="1"/>
  <c r="AR99" i="3" s="1"/>
  <c r="AR97" i="3"/>
  <c r="AQ127" i="3"/>
  <c r="AR101" i="3"/>
  <c r="AR102" i="3" s="1"/>
  <c r="AR103" i="3" l="1"/>
  <c r="AR114" i="3" s="1"/>
  <c r="AR104" i="3" l="1"/>
  <c r="AR108" i="3" s="1"/>
  <c r="AS99" i="3" l="1"/>
  <c r="AS100" i="3"/>
  <c r="AR127" i="3"/>
  <c r="AS97" i="3"/>
  <c r="AS101" i="3"/>
  <c r="AS103" i="3" l="1"/>
  <c r="AS102" i="3" s="1"/>
  <c r="AS104" i="3" l="1"/>
  <c r="AS108" i="3" s="1"/>
  <c r="AS114" i="3"/>
  <c r="AT99" i="3" l="1"/>
  <c r="AT100" i="3"/>
  <c r="AT97" i="3"/>
  <c r="AS127" i="3"/>
  <c r="AT101" i="3"/>
  <c r="AT103" i="3" l="1"/>
  <c r="AT102" i="3" s="1"/>
  <c r="AT114" i="3"/>
  <c r="AT104" i="3" l="1"/>
  <c r="AT108" i="3" s="1"/>
  <c r="AU97" i="3"/>
  <c r="AU101" i="3" l="1"/>
  <c r="AU102" i="3" s="1"/>
  <c r="AU99" i="3"/>
  <c r="AU100" i="3"/>
  <c r="AT127" i="3"/>
  <c r="AU103" i="3" l="1"/>
  <c r="AU104" i="3" s="1"/>
  <c r="AU108" i="3" s="1"/>
  <c r="AU114" i="3"/>
  <c r="AV97" i="3"/>
  <c r="AV99" i="3" l="1"/>
  <c r="AV100" i="3"/>
  <c r="AV101" i="3"/>
  <c r="AU127" i="3"/>
  <c r="AV103" i="3" l="1"/>
  <c r="AV102" i="3" s="1"/>
  <c r="AV104" i="3" s="1"/>
  <c r="AV108" i="3" s="1"/>
  <c r="AV114" i="3"/>
  <c r="AW99" i="3" l="1"/>
  <c r="AW100" i="3"/>
  <c r="AV127" i="3"/>
  <c r="AW97" i="3"/>
  <c r="AW101" i="3"/>
  <c r="AW103" i="3" l="1"/>
  <c r="AW102" i="3"/>
  <c r="AW114" i="3" s="1"/>
  <c r="AW104" i="3" l="1"/>
  <c r="AW108" i="3" s="1"/>
  <c r="AX97" i="3"/>
  <c r="AX99" i="3" l="1"/>
  <c r="AX100" i="3"/>
  <c r="AW127" i="3"/>
  <c r="AX101" i="3"/>
  <c r="AX102" i="3" s="1"/>
  <c r="AX114" i="3"/>
  <c r="AX103" i="3" l="1"/>
  <c r="AX104" i="3" s="1"/>
  <c r="AX108" i="3" s="1"/>
  <c r="AY97" i="3"/>
  <c r="AY99" i="3" l="1"/>
  <c r="AY100" i="3"/>
  <c r="AX127" i="3"/>
  <c r="AY101" i="3"/>
  <c r="AY103" i="3" l="1"/>
  <c r="AY102" i="3" s="1"/>
  <c r="AY114" i="3"/>
  <c r="AZ97" i="3"/>
  <c r="AY104" i="3" l="1"/>
  <c r="AZ100" i="3" s="1"/>
  <c r="BA97" i="3"/>
  <c r="AZ101" i="3" l="1"/>
  <c r="AZ102" i="3" s="1"/>
  <c r="AZ99" i="3"/>
  <c r="AZ103" i="3" s="1"/>
  <c r="C30" i="18" s="1"/>
  <c r="AY108" i="3"/>
  <c r="AY127" i="3"/>
  <c r="AZ114" i="3"/>
  <c r="BB97" i="3"/>
  <c r="AZ104" i="3" l="1"/>
  <c r="AZ108" i="3" s="1"/>
  <c r="BA100" i="3" l="1"/>
  <c r="BA101" i="3"/>
  <c r="BA102" i="3" s="1"/>
  <c r="BA99" i="3"/>
  <c r="BA103" i="3" s="1"/>
  <c r="BA114" i="3" s="1"/>
  <c r="AZ127" i="3"/>
  <c r="BC97" i="3"/>
  <c r="BA104" i="3" l="1"/>
  <c r="BA108" i="3" s="1"/>
  <c r="BB99" i="3" l="1"/>
  <c r="BB100" i="3"/>
  <c r="BA127" i="3"/>
  <c r="BB101" i="3"/>
  <c r="BB103" i="3" l="1"/>
  <c r="BB102" i="3" s="1"/>
  <c r="BB104" i="3" s="1"/>
  <c r="BB108" i="3" s="1"/>
  <c r="BB127" i="3" l="1"/>
  <c r="BC99" i="3"/>
  <c r="BC100" i="3"/>
  <c r="BC101" i="3"/>
  <c r="BC102" i="3" s="1"/>
  <c r="BB114" i="3"/>
  <c r="BD97" i="3"/>
  <c r="BC114" i="3" l="1"/>
  <c r="BC103" i="3"/>
  <c r="BC104" i="3" s="1"/>
  <c r="BC108" i="3" s="1"/>
  <c r="BC127" i="3" l="1"/>
  <c r="BD99" i="3"/>
  <c r="BD100" i="3"/>
  <c r="BD101" i="3"/>
  <c r="BD102" i="3" s="1"/>
  <c r="BE97" i="3"/>
  <c r="BD103" i="3" l="1"/>
  <c r="BD114" i="3" s="1"/>
  <c r="BF97" i="3"/>
  <c r="BD104" i="3" l="1"/>
  <c r="BD108" i="3" s="1"/>
  <c r="BE114" i="3"/>
  <c r="BD127" i="3" l="1"/>
  <c r="BE100" i="3"/>
  <c r="BE101" i="3"/>
  <c r="BE99" i="3"/>
  <c r="BE103" i="3" s="1"/>
  <c r="BE102" i="3" s="1"/>
  <c r="BE104" i="3" s="1"/>
  <c r="BE108" i="3" s="1"/>
  <c r="BF114" i="3"/>
  <c r="BF101" i="3" l="1"/>
  <c r="BF102" i="3" s="1"/>
  <c r="BF100" i="3"/>
  <c r="BE127" i="3"/>
  <c r="BF99" i="3"/>
  <c r="BF103" i="3" s="1"/>
  <c r="BG97" i="3"/>
  <c r="BF104" i="3" l="1"/>
  <c r="BF108" i="3" s="1"/>
  <c r="BG100" i="3" l="1"/>
  <c r="BG101" i="3"/>
  <c r="BG102" i="3" s="1"/>
  <c r="BF127" i="3"/>
  <c r="BG99" i="3"/>
  <c r="BG114" i="3"/>
  <c r="BH97" i="3"/>
  <c r="BG103" i="3" l="1"/>
  <c r="BG104" i="3" s="1"/>
  <c r="BG108" i="3" s="1"/>
  <c r="BH101" i="3" l="1"/>
  <c r="BH100" i="3"/>
  <c r="BG127" i="3"/>
  <c r="BH99" i="3"/>
  <c r="BH103" i="3" s="1"/>
  <c r="BH102" i="3" s="1"/>
  <c r="BH114" i="3"/>
  <c r="BH104" i="3" l="1"/>
  <c r="BH108" i="3" s="1"/>
  <c r="BI97" i="3"/>
  <c r="BI99" i="3" l="1"/>
  <c r="BI101" i="3"/>
  <c r="BI100" i="3"/>
  <c r="BH127" i="3"/>
  <c r="D42" i="16"/>
  <c r="B63" i="6" s="1"/>
  <c r="C44" i="16"/>
  <c r="BI103" i="3" l="1"/>
  <c r="BI102" i="3"/>
  <c r="BI114" i="3" s="1"/>
  <c r="BI104" i="3" l="1"/>
  <c r="BI108" i="3" s="1"/>
  <c r="BJ97" i="3"/>
  <c r="BJ99" i="3" l="1"/>
  <c r="BJ100" i="3"/>
  <c r="BJ101" i="3"/>
  <c r="BJ102" i="3" s="1"/>
  <c r="BI127" i="3"/>
  <c r="W32" i="5"/>
  <c r="W29" i="5"/>
  <c r="BJ103" i="3" l="1"/>
  <c r="BJ104" i="3" s="1"/>
  <c r="BJ108" i="3" s="1"/>
  <c r="BJ114" i="3"/>
  <c r="BK97" i="3"/>
  <c r="W9" i="5"/>
  <c r="X9" i="5"/>
  <c r="W6" i="5"/>
  <c r="X6" i="5"/>
  <c r="AB29" i="5"/>
  <c r="Y29" i="5"/>
  <c r="AB32" i="5"/>
  <c r="Y32" i="5"/>
  <c r="W17" i="5"/>
  <c r="W18" i="5"/>
  <c r="W19" i="5"/>
  <c r="W20" i="5"/>
  <c r="BK99" i="3" l="1"/>
  <c r="BK100" i="3"/>
  <c r="BJ127" i="3"/>
  <c r="BK101" i="3"/>
  <c r="X11" i="5"/>
  <c r="W11" i="5"/>
  <c r="BK103" i="3" l="1"/>
  <c r="BK102" i="3" s="1"/>
  <c r="BK104" i="3" s="1"/>
  <c r="BK108" i="3" s="1"/>
  <c r="BK114" i="3"/>
  <c r="BL97" i="3" l="1"/>
  <c r="D97" i="3" s="1"/>
  <c r="D119" i="3" s="1"/>
  <c r="B62" i="6" s="1"/>
  <c r="D120" i="3" s="1"/>
  <c r="BL99" i="3"/>
  <c r="BL100" i="3"/>
  <c r="BK127" i="3"/>
  <c r="D100" i="3"/>
  <c r="B29" i="16" s="1"/>
  <c r="BL101" i="3"/>
  <c r="D101" i="3" s="1"/>
  <c r="B68" i="6" l="1"/>
  <c r="B69" i="6" s="1"/>
  <c r="B175" i="3"/>
  <c r="B128" i="16"/>
  <c r="D9" i="16"/>
  <c r="BL103" i="3"/>
  <c r="D99" i="3"/>
  <c r="B43" i="16" l="1"/>
  <c r="D125" i="3"/>
  <c r="D123" i="3"/>
  <c r="BL102" i="3"/>
  <c r="BL114" i="3" s="1"/>
  <c r="D114" i="3" s="1"/>
  <c r="C31" i="18"/>
  <c r="D103" i="3"/>
  <c r="D10" i="16" s="1"/>
  <c r="D102" i="3" l="1"/>
  <c r="BL104" i="3"/>
  <c r="BL108" i="3" s="1"/>
  <c r="B131" i="16"/>
  <c r="H112" i="2"/>
  <c r="B65" i="6"/>
  <c r="D43" i="16"/>
  <c r="B64" i="6" s="1"/>
  <c r="B44" i="16"/>
  <c r="D44" i="16" s="1"/>
  <c r="G109" i="3" l="1"/>
  <c r="G111" i="3" s="1"/>
  <c r="G193" i="3" s="1"/>
  <c r="K109" i="3"/>
  <c r="O109" i="3"/>
  <c r="S109" i="3"/>
  <c r="S111" i="3" s="1"/>
  <c r="W109" i="3"/>
  <c r="AA109" i="3"/>
  <c r="AE109" i="3"/>
  <c r="AI109" i="3"/>
  <c r="AM109" i="3"/>
  <c r="AQ109" i="3"/>
  <c r="AQ111" i="3" s="1"/>
  <c r="AU109" i="3"/>
  <c r="AY109" i="3"/>
  <c r="BC109" i="3"/>
  <c r="BC111" i="3" s="1"/>
  <c r="BG109" i="3"/>
  <c r="BK109" i="3"/>
  <c r="F109" i="3"/>
  <c r="J109" i="3"/>
  <c r="J111" i="3" s="1"/>
  <c r="P109" i="3"/>
  <c r="P111" i="3" s="1"/>
  <c r="X109" i="3"/>
  <c r="AF109" i="3"/>
  <c r="AN109" i="3"/>
  <c r="AN111" i="3" s="1"/>
  <c r="AV109" i="3"/>
  <c r="BD109" i="3"/>
  <c r="BL109" i="3"/>
  <c r="BL111" i="3" s="1"/>
  <c r="R109" i="3"/>
  <c r="Z109" i="3"/>
  <c r="AH109" i="3"/>
  <c r="AH111" i="3" s="1"/>
  <c r="AP109" i="3"/>
  <c r="AX109" i="3"/>
  <c r="BF109" i="3"/>
  <c r="BF111" i="3" s="1"/>
  <c r="I109" i="3"/>
  <c r="M109" i="3"/>
  <c r="M111" i="3" s="1"/>
  <c r="Q109" i="3"/>
  <c r="U109" i="3"/>
  <c r="Y109" i="3"/>
  <c r="Y111" i="3" s="1"/>
  <c r="AC109" i="3"/>
  <c r="AG109" i="3"/>
  <c r="AK109" i="3"/>
  <c r="AK111" i="3" s="1"/>
  <c r="AO109" i="3"/>
  <c r="AS109" i="3"/>
  <c r="AW109" i="3"/>
  <c r="AW111" i="3" s="1"/>
  <c r="BA109" i="3"/>
  <c r="BE109" i="3"/>
  <c r="BI109" i="3"/>
  <c r="E109" i="3"/>
  <c r="H109" i="3"/>
  <c r="L109" i="3"/>
  <c r="T109" i="3"/>
  <c r="AB109" i="3"/>
  <c r="AB111" i="3" s="1"/>
  <c r="AJ109" i="3"/>
  <c r="AR109" i="3"/>
  <c r="AZ109" i="3"/>
  <c r="AZ111" i="3" s="1"/>
  <c r="BH109" i="3"/>
  <c r="N109" i="3"/>
  <c r="V109" i="3"/>
  <c r="AD109" i="3"/>
  <c r="AL109" i="3"/>
  <c r="AT109" i="3"/>
  <c r="AT111" i="3" s="1"/>
  <c r="BB109" i="3"/>
  <c r="BJ109" i="3"/>
  <c r="D104" i="3"/>
  <c r="BL127" i="3"/>
  <c r="AE111" i="3"/>
  <c r="BI111" i="3"/>
  <c r="V111" i="3"/>
  <c r="G113" i="3" l="1"/>
  <c r="F87" i="2"/>
  <c r="G87" i="2"/>
  <c r="E87" i="2"/>
  <c r="C87" i="2"/>
  <c r="D111" i="3"/>
  <c r="G115" i="3"/>
  <c r="D87" i="2"/>
  <c r="G192" i="3" l="1"/>
  <c r="G117" i="3"/>
  <c r="H110" i="3"/>
  <c r="H112" i="3"/>
  <c r="H87" i="2"/>
  <c r="B57" i="16"/>
  <c r="B132" i="16"/>
  <c r="H113" i="3" l="1"/>
  <c r="H115" i="3" s="1"/>
  <c r="H117" i="3" s="1"/>
  <c r="H193" i="3"/>
  <c r="G174" i="3"/>
  <c r="G169" i="3"/>
  <c r="G189" i="3" s="1"/>
  <c r="G126" i="3"/>
  <c r="H192" i="3" l="1"/>
  <c r="H174" i="3"/>
  <c r="I112" i="3"/>
  <c r="I193" i="3" s="1"/>
  <c r="I110" i="3"/>
  <c r="I113" i="3" s="1"/>
  <c r="I115" i="3" s="1"/>
  <c r="I117" i="3" s="1"/>
  <c r="G190" i="3"/>
  <c r="G123" i="3" s="1"/>
  <c r="G170" i="3"/>
  <c r="G124" i="3" s="1"/>
  <c r="H169" i="3"/>
  <c r="H189" i="3" s="1"/>
  <c r="H126" i="3"/>
  <c r="I192" i="3" l="1"/>
  <c r="I174" i="3"/>
  <c r="J110" i="3"/>
  <c r="J112" i="3"/>
  <c r="J193" i="3" s="1"/>
  <c r="H170" i="3"/>
  <c r="H124" i="3" s="1"/>
  <c r="H190" i="3"/>
  <c r="H123" i="3" s="1"/>
  <c r="I169" i="3"/>
  <c r="I189" i="3" s="1"/>
  <c r="I126" i="3"/>
  <c r="J113" i="3" l="1"/>
  <c r="J115" i="3" s="1"/>
  <c r="J117" i="3" s="1"/>
  <c r="I190" i="3"/>
  <c r="I123" i="3" s="1"/>
  <c r="I170" i="3"/>
  <c r="J192" i="3" l="1"/>
  <c r="J174" i="3"/>
  <c r="I124" i="3"/>
  <c r="K110" i="3"/>
  <c r="K112" i="3"/>
  <c r="J169" i="3"/>
  <c r="J189" i="3" s="1"/>
  <c r="J126" i="3"/>
  <c r="K113" i="3" l="1"/>
  <c r="K115" i="3" s="1"/>
  <c r="L112" i="3" s="1"/>
  <c r="K193" i="3"/>
  <c r="J190" i="3"/>
  <c r="J123" i="3" s="1"/>
  <c r="J170" i="3"/>
  <c r="J124" i="3" s="1"/>
  <c r="L193" i="3" l="1"/>
  <c r="K192" i="3"/>
  <c r="K117" i="3"/>
  <c r="L110" i="3"/>
  <c r="L113" i="3" s="1"/>
  <c r="L115" i="3" s="1"/>
  <c r="L117" i="3" s="1"/>
  <c r="L192" i="3" l="1"/>
  <c r="L174" i="3"/>
  <c r="K174" i="3"/>
  <c r="K169" i="3"/>
  <c r="L169" i="3"/>
  <c r="K126" i="3"/>
  <c r="M112" i="3"/>
  <c r="M193" i="3" s="1"/>
  <c r="M110" i="3"/>
  <c r="L126" i="3"/>
  <c r="L189" i="3" l="1"/>
  <c r="L190" i="3" s="1"/>
  <c r="L123" i="3" s="1"/>
  <c r="K189" i="3"/>
  <c r="K190" i="3" s="1"/>
  <c r="K123" i="3" s="1"/>
  <c r="K170" i="3"/>
  <c r="K124" i="3" s="1"/>
  <c r="M113" i="3"/>
  <c r="M115" i="3" s="1"/>
  <c r="N112" i="3" s="1"/>
  <c r="N113" i="3" s="1"/>
  <c r="L170" i="3"/>
  <c r="L124" i="3" s="1"/>
  <c r="N193" i="3" l="1"/>
  <c r="M192" i="3"/>
  <c r="M117" i="3"/>
  <c r="N110" i="3"/>
  <c r="N115" i="3" s="1"/>
  <c r="O110" i="3" s="1"/>
  <c r="O113" i="3" s="1"/>
  <c r="O115" i="3" s="1"/>
  <c r="N192" i="3" l="1"/>
  <c r="O192" i="3" s="1"/>
  <c r="M174" i="3"/>
  <c r="N117" i="3"/>
  <c r="N174" i="3" s="1"/>
  <c r="O112" i="3"/>
  <c r="O193" i="3" s="1"/>
  <c r="M126" i="3"/>
  <c r="M169" i="3"/>
  <c r="M189" i="3" s="1"/>
  <c r="O117" i="3"/>
  <c r="P110" i="3"/>
  <c r="P112" i="3"/>
  <c r="P193" i="3" l="1"/>
  <c r="N169" i="3"/>
  <c r="N189" i="3" s="1"/>
  <c r="O174" i="3"/>
  <c r="P113" i="3"/>
  <c r="P115" i="3" s="1"/>
  <c r="N126" i="3"/>
  <c r="M190" i="3"/>
  <c r="M123" i="3" s="1"/>
  <c r="M170" i="3"/>
  <c r="M124" i="3" s="1"/>
  <c r="B27" i="18"/>
  <c r="D27" i="18" s="1"/>
  <c r="F27" i="18" s="1"/>
  <c r="C86" i="2"/>
  <c r="C90" i="2" s="1"/>
  <c r="C95" i="2" s="1"/>
  <c r="C102" i="2" s="1"/>
  <c r="N190" i="3"/>
  <c r="N123" i="3" s="1"/>
  <c r="O169" i="3"/>
  <c r="O189" i="3" s="1"/>
  <c r="O126" i="3"/>
  <c r="P192" i="3" l="1"/>
  <c r="N170" i="3"/>
  <c r="N124" i="3" s="1"/>
  <c r="O190" i="3"/>
  <c r="O123" i="3" s="1"/>
  <c r="O170" i="3"/>
  <c r="O124" i="3" s="1"/>
  <c r="Q112" i="3"/>
  <c r="Q110" i="3"/>
  <c r="P117" i="3"/>
  <c r="C92" i="2" s="1"/>
  <c r="Q113" i="3" l="1"/>
  <c r="Q115" i="3" s="1"/>
  <c r="R110" i="3" s="1"/>
  <c r="R113" i="3" s="1"/>
  <c r="R115" i="3" s="1"/>
  <c r="Q193" i="3"/>
  <c r="P174" i="3"/>
  <c r="P126" i="3"/>
  <c r="P169" i="3"/>
  <c r="P189" i="3" s="1"/>
  <c r="Q192" i="3" l="1"/>
  <c r="R192" i="3" s="1"/>
  <c r="R112" i="3"/>
  <c r="R193" i="3" s="1"/>
  <c r="Q117" i="3"/>
  <c r="P170" i="3"/>
  <c r="P124" i="3" s="1"/>
  <c r="P190" i="3"/>
  <c r="P123" i="3" s="1"/>
  <c r="S110" i="3"/>
  <c r="R117" i="3"/>
  <c r="S112" i="3"/>
  <c r="S113" i="3" s="1"/>
  <c r="Q174" i="3" l="1"/>
  <c r="S193" i="3"/>
  <c r="B21" i="20"/>
  <c r="Q126" i="3"/>
  <c r="R174" i="3"/>
  <c r="Q169" i="3"/>
  <c r="R126" i="3"/>
  <c r="R169" i="3"/>
  <c r="R189" i="3" s="1"/>
  <c r="S115" i="3"/>
  <c r="S192" i="3" s="1"/>
  <c r="B23" i="20" l="1"/>
  <c r="B24" i="20"/>
  <c r="Q170" i="3"/>
  <c r="Q124" i="3" s="1"/>
  <c r="Q189" i="3"/>
  <c r="Q190" i="3" s="1"/>
  <c r="Q123" i="3" s="1"/>
  <c r="S117" i="3"/>
  <c r="T112" i="3"/>
  <c r="T110" i="3"/>
  <c r="R170" i="3"/>
  <c r="R190" i="3"/>
  <c r="R123" i="3" s="1"/>
  <c r="T113" i="3" l="1"/>
  <c r="T115" i="3" s="1"/>
  <c r="T192" i="3" s="1"/>
  <c r="T193" i="3"/>
  <c r="C18" i="20"/>
  <c r="C20" i="20" s="1"/>
  <c r="B29" i="20"/>
  <c r="R124" i="3"/>
  <c r="B25" i="20"/>
  <c r="S174" i="3"/>
  <c r="S126" i="3"/>
  <c r="S169" i="3"/>
  <c r="S189" i="3" s="1"/>
  <c r="B31" i="20" l="1"/>
  <c r="S170" i="3"/>
  <c r="S190" i="3"/>
  <c r="S123" i="3" s="1"/>
  <c r="T117" i="3"/>
  <c r="U110" i="3"/>
  <c r="U113" i="3" s="1"/>
  <c r="U115" i="3" s="1"/>
  <c r="U112" i="3"/>
  <c r="U193" i="3" s="1"/>
  <c r="U192" i="3" l="1"/>
  <c r="T174" i="3"/>
  <c r="S124" i="3"/>
  <c r="V110" i="3"/>
  <c r="U117" i="3"/>
  <c r="V112" i="3"/>
  <c r="V113" i="3" s="1"/>
  <c r="T169" i="3"/>
  <c r="T189" i="3" s="1"/>
  <c r="T126" i="3"/>
  <c r="V193" i="3" l="1"/>
  <c r="U174" i="3"/>
  <c r="T170" i="3"/>
  <c r="T124" i="3" s="1"/>
  <c r="T190" i="3"/>
  <c r="T123" i="3" s="1"/>
  <c r="U126" i="3"/>
  <c r="U169" i="3"/>
  <c r="U189" i="3" s="1"/>
  <c r="V115" i="3"/>
  <c r="V192" i="3" s="1"/>
  <c r="W110" i="3" l="1"/>
  <c r="W112" i="3"/>
  <c r="W113" i="3" s="1"/>
  <c r="V117" i="3"/>
  <c r="U190" i="3"/>
  <c r="U123" i="3" s="1"/>
  <c r="U170" i="3"/>
  <c r="U124" i="3" s="1"/>
  <c r="W193" i="3" l="1"/>
  <c r="V174" i="3"/>
  <c r="V169" i="3"/>
  <c r="V189" i="3" s="1"/>
  <c r="V126" i="3"/>
  <c r="W115" i="3"/>
  <c r="W192" i="3" s="1"/>
  <c r="V190" i="3" l="1"/>
  <c r="V123" i="3" s="1"/>
  <c r="V170" i="3"/>
  <c r="V124" i="3" s="1"/>
  <c r="X110" i="3"/>
  <c r="X113" i="3" s="1"/>
  <c r="X115" i="3" s="1"/>
  <c r="X112" i="3"/>
  <c r="X193" i="3" s="1"/>
  <c r="W117" i="3"/>
  <c r="B34" i="20" l="1"/>
  <c r="B35" i="20" s="1"/>
  <c r="X192" i="3"/>
  <c r="W174" i="3"/>
  <c r="W169" i="3"/>
  <c r="W189" i="3" s="1"/>
  <c r="W126" i="3"/>
  <c r="X117" i="3"/>
  <c r="Y110" i="3"/>
  <c r="Y112" i="3"/>
  <c r="Y193" i="3" s="1"/>
  <c r="B37" i="20" l="1"/>
  <c r="B40" i="20"/>
  <c r="B41" i="20"/>
  <c r="C21" i="20"/>
  <c r="X174" i="3"/>
  <c r="Y113" i="3"/>
  <c r="Y115" i="3" s="1"/>
  <c r="X126" i="3"/>
  <c r="X169" i="3"/>
  <c r="X189" i="3" s="1"/>
  <c r="W190" i="3"/>
  <c r="W123" i="3" s="1"/>
  <c r="W170" i="3"/>
  <c r="W124" i="3" s="1"/>
  <c r="C23" i="20" l="1"/>
  <c r="C24" i="20"/>
  <c r="Y192" i="3"/>
  <c r="X170" i="3"/>
  <c r="C25" i="20" s="1"/>
  <c r="X190" i="3"/>
  <c r="X123" i="3" s="1"/>
  <c r="Y117" i="3"/>
  <c r="Z110" i="3"/>
  <c r="Z112" i="3"/>
  <c r="Z193" i="3" s="1"/>
  <c r="C29" i="20" l="1"/>
  <c r="C31" i="20" s="1"/>
  <c r="D18" i="20"/>
  <c r="D20" i="20" s="1"/>
  <c r="Y174" i="3"/>
  <c r="X124" i="3"/>
  <c r="Z113" i="3"/>
  <c r="Z115" i="3" s="1"/>
  <c r="Y126" i="3"/>
  <c r="Y169" i="3"/>
  <c r="Y189" i="3" s="1"/>
  <c r="Z192" i="3" l="1"/>
  <c r="AA110" i="3"/>
  <c r="AA113" i="3" s="1"/>
  <c r="AA115" i="3" s="1"/>
  <c r="AA112" i="3"/>
  <c r="AA193" i="3" s="1"/>
  <c r="Z117" i="3"/>
  <c r="Y190" i="3"/>
  <c r="Y123" i="3" s="1"/>
  <c r="Y170" i="3"/>
  <c r="Y124" i="3" s="1"/>
  <c r="AA192" i="3" l="1"/>
  <c r="Z174" i="3"/>
  <c r="Z169" i="3"/>
  <c r="Z189" i="3" s="1"/>
  <c r="Z126" i="3"/>
  <c r="AB112" i="3"/>
  <c r="D86" i="2" s="1"/>
  <c r="D90" i="2" s="1"/>
  <c r="D95" i="2" s="1"/>
  <c r="D102" i="2" s="1"/>
  <c r="AA117" i="3"/>
  <c r="AB110" i="3"/>
  <c r="AB193" i="3" l="1"/>
  <c r="AA174" i="3"/>
  <c r="AB113" i="3"/>
  <c r="AB115" i="3" s="1"/>
  <c r="AC112" i="3" s="1"/>
  <c r="AC113" i="3" s="1"/>
  <c r="B28" i="18"/>
  <c r="D28" i="18" s="1"/>
  <c r="F28" i="18" s="1"/>
  <c r="AA169" i="3"/>
  <c r="AA189" i="3" s="1"/>
  <c r="AA126" i="3"/>
  <c r="Z170" i="3"/>
  <c r="Z124" i="3" s="1"/>
  <c r="Z190" i="3"/>
  <c r="Z123" i="3" s="1"/>
  <c r="AC193" i="3" l="1"/>
  <c r="AB192" i="3"/>
  <c r="AB117" i="3"/>
  <c r="AC110" i="3"/>
  <c r="AC115" i="3" s="1"/>
  <c r="AC117" i="3" s="1"/>
  <c r="AA190" i="3"/>
  <c r="AA123" i="3" s="1"/>
  <c r="AA170" i="3"/>
  <c r="AA124" i="3" s="1"/>
  <c r="AB174" i="3" l="1"/>
  <c r="D92" i="2"/>
  <c r="AC192" i="3"/>
  <c r="AB169" i="3"/>
  <c r="AB189" i="3" s="1"/>
  <c r="AB190" i="3" s="1"/>
  <c r="AB123" i="3" s="1"/>
  <c r="AC174" i="3"/>
  <c r="AB126" i="3"/>
  <c r="AD110" i="3"/>
  <c r="AD113" i="3" s="1"/>
  <c r="AD115" i="3" s="1"/>
  <c r="AE110" i="3" s="1"/>
  <c r="AD112" i="3"/>
  <c r="AD193" i="3" s="1"/>
  <c r="AC126" i="3"/>
  <c r="AC169" i="3"/>
  <c r="AC189" i="3" s="1"/>
  <c r="C34" i="20" l="1"/>
  <c r="C35" i="20" s="1"/>
  <c r="AD192" i="3"/>
  <c r="AB170" i="3"/>
  <c r="AB124" i="3" s="1"/>
  <c r="AD117" i="3"/>
  <c r="AE112" i="3"/>
  <c r="AE113" i="3" s="1"/>
  <c r="AE115" i="3" s="1"/>
  <c r="AF110" i="3" s="1"/>
  <c r="AC170" i="3"/>
  <c r="AC190" i="3"/>
  <c r="AC123" i="3" s="1"/>
  <c r="C37" i="20" l="1"/>
  <c r="C41" i="20" s="1"/>
  <c r="C40" i="20"/>
  <c r="AD174" i="3"/>
  <c r="AE193" i="3"/>
  <c r="AE192" i="3"/>
  <c r="D21" i="20"/>
  <c r="AC124" i="3"/>
  <c r="AD126" i="3"/>
  <c r="AD169" i="3"/>
  <c r="AF112" i="3"/>
  <c r="AF113" i="3" s="1"/>
  <c r="AF115" i="3" s="1"/>
  <c r="AF117" i="3" s="1"/>
  <c r="AE117" i="3"/>
  <c r="AE174" i="3" s="1"/>
  <c r="D23" i="20" l="1"/>
  <c r="D24" i="20"/>
  <c r="AF193" i="3"/>
  <c r="AF192" i="3"/>
  <c r="AF174" i="3"/>
  <c r="AD170" i="3"/>
  <c r="AD189" i="3"/>
  <c r="AD190" i="3" s="1"/>
  <c r="AD123" i="3" s="1"/>
  <c r="AE126" i="3"/>
  <c r="AE169" i="3"/>
  <c r="AE170" i="3" s="1"/>
  <c r="AE124" i="3" s="1"/>
  <c r="AG110" i="3"/>
  <c r="AG113" i="3" s="1"/>
  <c r="AG115" i="3" s="1"/>
  <c r="AH110" i="3" s="1"/>
  <c r="AG112" i="3"/>
  <c r="AF169" i="3"/>
  <c r="AF189" i="3" s="1"/>
  <c r="AF126" i="3"/>
  <c r="AG193" i="3" l="1"/>
  <c r="E18" i="20"/>
  <c r="E20" i="20" s="1"/>
  <c r="D29" i="20"/>
  <c r="D31" i="20" s="1"/>
  <c r="AG192" i="3"/>
  <c r="AD124" i="3"/>
  <c r="D25" i="20"/>
  <c r="AE189" i="3"/>
  <c r="AE190" i="3" s="1"/>
  <c r="AE123" i="3" s="1"/>
  <c r="AG117" i="3"/>
  <c r="AH112" i="3"/>
  <c r="AH113" i="3" s="1"/>
  <c r="AH115" i="3" s="1"/>
  <c r="AF190" i="3"/>
  <c r="AF123" i="3" s="1"/>
  <c r="AF170" i="3"/>
  <c r="AF124" i="3" s="1"/>
  <c r="AG174" i="3" l="1"/>
  <c r="AH193" i="3"/>
  <c r="AH192" i="3"/>
  <c r="AG169" i="3"/>
  <c r="AG189" i="3" s="1"/>
  <c r="AG190" i="3" s="1"/>
  <c r="AG123" i="3" s="1"/>
  <c r="AG126" i="3"/>
  <c r="AH117" i="3"/>
  <c r="AI110" i="3"/>
  <c r="AI112" i="3"/>
  <c r="AI113" i="3" s="1"/>
  <c r="AI193" i="3" l="1"/>
  <c r="AG170" i="3"/>
  <c r="AG124" i="3" s="1"/>
  <c r="AH174" i="3"/>
  <c r="AH169" i="3"/>
  <c r="AI115" i="3"/>
  <c r="AJ112" i="3" s="1"/>
  <c r="AH126" i="3"/>
  <c r="AJ193" i="3" l="1"/>
  <c r="D34" i="20" s="1"/>
  <c r="D35" i="20" s="1"/>
  <c r="AI192" i="3"/>
  <c r="AH170" i="3"/>
  <c r="AH124" i="3" s="1"/>
  <c r="AH189" i="3"/>
  <c r="AH190" i="3" s="1"/>
  <c r="AH123" i="3" s="1"/>
  <c r="AJ110" i="3"/>
  <c r="AJ113" i="3" s="1"/>
  <c r="AJ115" i="3" s="1"/>
  <c r="AK110" i="3" s="1"/>
  <c r="AI117" i="3"/>
  <c r="D37" i="20" l="1"/>
  <c r="D41" i="20" s="1"/>
  <c r="D40" i="20"/>
  <c r="AJ192" i="3"/>
  <c r="AI174" i="3"/>
  <c r="AJ117" i="3"/>
  <c r="AK112" i="3"/>
  <c r="AI126" i="3"/>
  <c r="AI169" i="3"/>
  <c r="AK113" i="3" l="1"/>
  <c r="AK115" i="3" s="1"/>
  <c r="AL110" i="3" s="1"/>
  <c r="AK193" i="3"/>
  <c r="AK192" i="3"/>
  <c r="E21" i="20"/>
  <c r="AJ174" i="3"/>
  <c r="AI170" i="3"/>
  <c r="AI124" i="3" s="1"/>
  <c r="AI189" i="3"/>
  <c r="AI190" i="3" s="1"/>
  <c r="AI123" i="3" s="1"/>
  <c r="AJ126" i="3"/>
  <c r="AJ169" i="3"/>
  <c r="F21" i="20" l="1"/>
  <c r="G21" i="20"/>
  <c r="E23" i="20"/>
  <c r="E24" i="20"/>
  <c r="F18" i="20" s="1"/>
  <c r="F20" i="20" s="1"/>
  <c r="AL112" i="3"/>
  <c r="AL193" i="3" s="1"/>
  <c r="AK117" i="3"/>
  <c r="AK174" i="3" s="1"/>
  <c r="AJ170" i="3"/>
  <c r="AJ189" i="3"/>
  <c r="AJ190" i="3" s="1"/>
  <c r="AJ123" i="3" s="1"/>
  <c r="F23" i="20" l="1"/>
  <c r="F24" i="20"/>
  <c r="G18" i="20" s="1"/>
  <c r="G20" i="20" s="1"/>
  <c r="AK126" i="3"/>
  <c r="AL113" i="3"/>
  <c r="AL115" i="3" s="1"/>
  <c r="AM110" i="3" s="1"/>
  <c r="AM113" i="3" s="1"/>
  <c r="AM115" i="3" s="1"/>
  <c r="AK169" i="3"/>
  <c r="AK189" i="3" s="1"/>
  <c r="AK190" i="3" s="1"/>
  <c r="AK123" i="3" s="1"/>
  <c r="E29" i="20"/>
  <c r="E31" i="20" s="1"/>
  <c r="AL192" i="3"/>
  <c r="AJ124" i="3"/>
  <c r="E25" i="20"/>
  <c r="AK170" i="3"/>
  <c r="AK124" i="3" s="1"/>
  <c r="AL117" i="3"/>
  <c r="G23" i="20" l="1"/>
  <c r="G24" i="20"/>
  <c r="AM112" i="3"/>
  <c r="AM193" i="3" s="1"/>
  <c r="AM192" i="3"/>
  <c r="AL174" i="3"/>
  <c r="AL126" i="3"/>
  <c r="AL169" i="3"/>
  <c r="AL189" i="3" s="1"/>
  <c r="AM117" i="3"/>
  <c r="AN112" i="3"/>
  <c r="AN193" i="3" s="1"/>
  <c r="AN110" i="3"/>
  <c r="AM174" i="3" l="1"/>
  <c r="AN113" i="3"/>
  <c r="AN115" i="3" s="1"/>
  <c r="AM169" i="3"/>
  <c r="AM189" i="3" s="1"/>
  <c r="AM126" i="3"/>
  <c r="E86" i="2"/>
  <c r="E90" i="2" s="1"/>
  <c r="E95" i="2" s="1"/>
  <c r="E102" i="2" s="1"/>
  <c r="AL190" i="3"/>
  <c r="AL123" i="3" s="1"/>
  <c r="AL170" i="3"/>
  <c r="AL124" i="3" s="1"/>
  <c r="B29" i="18"/>
  <c r="D29" i="18" s="1"/>
  <c r="F29" i="18" s="1"/>
  <c r="AN192" i="3" l="1"/>
  <c r="AN117" i="3"/>
  <c r="AO112" i="3"/>
  <c r="AO110" i="3"/>
  <c r="AM190" i="3"/>
  <c r="AM123" i="3" s="1"/>
  <c r="AM170" i="3"/>
  <c r="AM124" i="3" s="1"/>
  <c r="AN174" i="3" l="1"/>
  <c r="E92" i="2"/>
  <c r="AO113" i="3"/>
  <c r="AO193" i="3"/>
  <c r="AN169" i="3"/>
  <c r="AN189" i="3" s="1"/>
  <c r="AN190" i="3" s="1"/>
  <c r="AN123" i="3" s="1"/>
  <c r="AN126" i="3"/>
  <c r="AO115" i="3"/>
  <c r="AP110" i="3" s="1"/>
  <c r="AP113" i="3" s="1"/>
  <c r="AP115" i="3" s="1"/>
  <c r="AP117" i="3" s="1"/>
  <c r="AO192" i="3" l="1"/>
  <c r="AP192" i="3" s="1"/>
  <c r="AN170" i="3"/>
  <c r="AN124" i="3" s="1"/>
  <c r="AO117" i="3"/>
  <c r="AP112" i="3"/>
  <c r="AP193" i="3" s="1"/>
  <c r="AQ110" i="3"/>
  <c r="AQ112" i="3"/>
  <c r="AP126" i="3"/>
  <c r="AP169" i="3"/>
  <c r="AP189" i="3" s="1"/>
  <c r="AQ193" i="3" l="1"/>
  <c r="E34" i="20"/>
  <c r="E35" i="20" s="1"/>
  <c r="AP174" i="3"/>
  <c r="AO174" i="3"/>
  <c r="AQ113" i="3"/>
  <c r="AQ115" i="3" s="1"/>
  <c r="AQ117" i="3" s="1"/>
  <c r="AQ174" i="3" s="1"/>
  <c r="AO169" i="3"/>
  <c r="AO126" i="3"/>
  <c r="AP170" i="3"/>
  <c r="AP190" i="3"/>
  <c r="AP123" i="3" s="1"/>
  <c r="E37" i="20" l="1"/>
  <c r="E41" i="20" s="1"/>
  <c r="E40" i="20"/>
  <c r="AP124" i="3"/>
  <c r="AQ192" i="3"/>
  <c r="AQ169" i="3"/>
  <c r="AQ189" i="3" s="1"/>
  <c r="AQ190" i="3" s="1"/>
  <c r="AQ123" i="3" s="1"/>
  <c r="AO189" i="3"/>
  <c r="AO190" i="3" s="1"/>
  <c r="AO123" i="3" s="1"/>
  <c r="AO170" i="3"/>
  <c r="AO124" i="3" s="1"/>
  <c r="AQ126" i="3"/>
  <c r="AR112" i="3"/>
  <c r="AR113" i="3" s="1"/>
  <c r="AR110" i="3"/>
  <c r="AR193" i="3" l="1"/>
  <c r="AQ170" i="3"/>
  <c r="AQ124" i="3" s="1"/>
  <c r="AR115" i="3"/>
  <c r="AS112" i="3" s="1"/>
  <c r="AS193" i="3" l="1"/>
  <c r="AR192" i="3"/>
  <c r="AS110" i="3"/>
  <c r="AS113" i="3" s="1"/>
  <c r="AS115" i="3" s="1"/>
  <c r="AT112" i="3" s="1"/>
  <c r="AT193" i="3" s="1"/>
  <c r="AR117" i="3"/>
  <c r="AS192" i="3" l="1"/>
  <c r="AR174" i="3"/>
  <c r="AR169" i="3"/>
  <c r="AR189" i="3" s="1"/>
  <c r="AR126" i="3"/>
  <c r="AT110" i="3"/>
  <c r="AT113" i="3" s="1"/>
  <c r="AT115" i="3" s="1"/>
  <c r="AT117" i="3" s="1"/>
  <c r="AS117" i="3"/>
  <c r="AS174" i="3" s="1"/>
  <c r="AT192" i="3" l="1"/>
  <c r="AT169" i="3"/>
  <c r="AT189" i="3" s="1"/>
  <c r="AT190" i="3" s="1"/>
  <c r="AT123" i="3" s="1"/>
  <c r="AU174" i="3"/>
  <c r="AS169" i="3"/>
  <c r="AS170" i="3" s="1"/>
  <c r="AS124" i="3" s="1"/>
  <c r="AT174" i="3"/>
  <c r="AR190" i="3"/>
  <c r="AR123" i="3" s="1"/>
  <c r="AR170" i="3"/>
  <c r="AR124" i="3" s="1"/>
  <c r="AS126" i="3"/>
  <c r="AT126" i="3"/>
  <c r="AU110" i="3"/>
  <c r="AU112" i="3"/>
  <c r="AT170" i="3"/>
  <c r="AT124" i="3" s="1"/>
  <c r="AU113" i="3" l="1"/>
  <c r="AU115" i="3" s="1"/>
  <c r="AU117" i="3" s="1"/>
  <c r="AU193" i="3"/>
  <c r="AS189" i="3"/>
  <c r="AS190" i="3" s="1"/>
  <c r="AS123" i="3" s="1"/>
  <c r="AU192" i="3" l="1"/>
  <c r="AU169" i="3"/>
  <c r="AU189" i="3" s="1"/>
  <c r="AU190" i="3" s="1"/>
  <c r="AU123" i="3" s="1"/>
  <c r="AV174" i="3"/>
  <c r="AU126" i="3"/>
  <c r="AV112" i="3"/>
  <c r="AV193" i="3" s="1"/>
  <c r="AV110" i="3"/>
  <c r="AV113" i="3" s="1"/>
  <c r="AV115" i="3" s="1"/>
  <c r="AW110" i="3" s="1"/>
  <c r="AU170" i="3" l="1"/>
  <c r="AU124" i="3" s="1"/>
  <c r="AV192" i="3"/>
  <c r="AV117" i="3"/>
  <c r="AW112" i="3"/>
  <c r="AW113" i="3" s="1"/>
  <c r="AW115" i="3" s="1"/>
  <c r="AX110" i="3" s="1"/>
  <c r="AW192" i="3" l="1"/>
  <c r="AW193" i="3"/>
  <c r="AV169" i="3"/>
  <c r="AV170" i="3" s="1"/>
  <c r="AV124" i="3" s="1"/>
  <c r="AW174" i="3"/>
  <c r="AV126" i="3"/>
  <c r="AX112" i="3"/>
  <c r="AX113" i="3" s="1"/>
  <c r="AX115" i="3" s="1"/>
  <c r="AY112" i="3" s="1"/>
  <c r="AW117" i="3"/>
  <c r="AX174" i="3" s="1"/>
  <c r="AX193" i="3" l="1"/>
  <c r="AY193" i="3" s="1"/>
  <c r="AX192" i="3"/>
  <c r="AV189" i="3"/>
  <c r="AV190" i="3" s="1"/>
  <c r="AV123" i="3" s="1"/>
  <c r="AW126" i="3"/>
  <c r="AX117" i="3"/>
  <c r="AY174" i="3" s="1"/>
  <c r="AY110" i="3"/>
  <c r="AY113" i="3" s="1"/>
  <c r="AY115" i="3" s="1"/>
  <c r="AZ112" i="3" s="1"/>
  <c r="B30" i="18" s="1"/>
  <c r="D30" i="18" s="1"/>
  <c r="F30" i="18" s="1"/>
  <c r="AW169" i="3"/>
  <c r="AZ193" i="3" l="1"/>
  <c r="AY192" i="3"/>
  <c r="AW189" i="3"/>
  <c r="AW190" i="3" s="1"/>
  <c r="AW123" i="3" s="1"/>
  <c r="AZ110" i="3"/>
  <c r="AY117" i="3"/>
  <c r="AW170" i="3"/>
  <c r="AW124" i="3" s="1"/>
  <c r="F86" i="2"/>
  <c r="F90" i="2" s="1"/>
  <c r="F95" i="2" s="1"/>
  <c r="F102" i="2" s="1"/>
  <c r="AX126" i="3"/>
  <c r="AX169" i="3"/>
  <c r="AX189" i="3" s="1"/>
  <c r="AZ113" i="3"/>
  <c r="AY169" i="3" l="1"/>
  <c r="AY170" i="3" s="1"/>
  <c r="AY124" i="3" s="1"/>
  <c r="AZ174" i="3"/>
  <c r="AZ115" i="3"/>
  <c r="BA112" i="3" s="1"/>
  <c r="BA113" i="3" s="1"/>
  <c r="AY126" i="3"/>
  <c r="AX170" i="3"/>
  <c r="AX124" i="3" s="1"/>
  <c r="AX190" i="3"/>
  <c r="AX123" i="3" s="1"/>
  <c r="AY189" i="3" l="1"/>
  <c r="AY190" i="3" s="1"/>
  <c r="AY123" i="3" s="1"/>
  <c r="BA193" i="3"/>
  <c r="AZ192" i="3"/>
  <c r="BA110" i="3"/>
  <c r="BA115" i="3" s="1"/>
  <c r="BA117" i="3" s="1"/>
  <c r="AZ117" i="3"/>
  <c r="BA174" i="3" l="1"/>
  <c r="F92" i="2"/>
  <c r="BB174" i="3"/>
  <c r="BA192" i="3"/>
  <c r="AZ169" i="3"/>
  <c r="AZ126" i="3"/>
  <c r="BB110" i="3"/>
  <c r="BB113" i="3" s="1"/>
  <c r="BB115" i="3" s="1"/>
  <c r="BC110" i="3" s="1"/>
  <c r="BA169" i="3"/>
  <c r="BA126" i="3"/>
  <c r="BB112" i="3"/>
  <c r="BB193" i="3" s="1"/>
  <c r="BB192" i="3" l="1"/>
  <c r="BA170" i="3"/>
  <c r="BA124" i="3" s="1"/>
  <c r="BA189" i="3"/>
  <c r="BA190" i="3" s="1"/>
  <c r="BA123" i="3" s="1"/>
  <c r="AZ170" i="3"/>
  <c r="AZ124" i="3" s="1"/>
  <c r="AZ189" i="3"/>
  <c r="AZ190" i="3" s="1"/>
  <c r="AZ123" i="3" s="1"/>
  <c r="BC112" i="3"/>
  <c r="BC113" i="3" s="1"/>
  <c r="BC115" i="3" s="1"/>
  <c r="BD110" i="3" s="1"/>
  <c r="BB117" i="3"/>
  <c r="BC193" i="3" l="1"/>
  <c r="BC192" i="3"/>
  <c r="BB169" i="3"/>
  <c r="BB189" i="3" s="1"/>
  <c r="BB190" i="3" s="1"/>
  <c r="BB123" i="3" s="1"/>
  <c r="BC174" i="3"/>
  <c r="BC117" i="3"/>
  <c r="BD174" i="3" s="1"/>
  <c r="BD112" i="3"/>
  <c r="BD113" i="3" s="1"/>
  <c r="BD115" i="3" s="1"/>
  <c r="BD117" i="3" s="1"/>
  <c r="BE174" i="3" s="1"/>
  <c r="BB126" i="3"/>
  <c r="BD193" i="3" l="1"/>
  <c r="BD192" i="3"/>
  <c r="BB170" i="3"/>
  <c r="BB124" i="3" s="1"/>
  <c r="BE112" i="3"/>
  <c r="BE110" i="3"/>
  <c r="BE113" i="3" s="1"/>
  <c r="BE115" i="3" s="1"/>
  <c r="BF110" i="3" s="1"/>
  <c r="BC126" i="3"/>
  <c r="BC169" i="3"/>
  <c r="BC189" i="3" s="1"/>
  <c r="BD126" i="3"/>
  <c r="BD169" i="3"/>
  <c r="BD189" i="3" s="1"/>
  <c r="BE193" i="3" l="1"/>
  <c r="BE192" i="3"/>
  <c r="BE117" i="3"/>
  <c r="BF112" i="3"/>
  <c r="BF113" i="3" s="1"/>
  <c r="BF115" i="3" s="1"/>
  <c r="BG110" i="3" s="1"/>
  <c r="BC190" i="3"/>
  <c r="BC123" i="3" s="1"/>
  <c r="BC170" i="3"/>
  <c r="BC124" i="3" s="1"/>
  <c r="BD190" i="3"/>
  <c r="BD123" i="3" s="1"/>
  <c r="BD170" i="3"/>
  <c r="BD124" i="3" s="1"/>
  <c r="BF193" i="3" l="1"/>
  <c r="BF192" i="3"/>
  <c r="BE126" i="3"/>
  <c r="BF174" i="3"/>
  <c r="BF117" i="3"/>
  <c r="BE169" i="3"/>
  <c r="BG112" i="3"/>
  <c r="BG113" i="3" s="1"/>
  <c r="BG115" i="3" s="1"/>
  <c r="BG193" i="3" l="1"/>
  <c r="BG192" i="3"/>
  <c r="BF169" i="3"/>
  <c r="BF189" i="3" s="1"/>
  <c r="BF190" i="3" s="1"/>
  <c r="BF123" i="3" s="1"/>
  <c r="BG174" i="3"/>
  <c r="BE189" i="3"/>
  <c r="BE190" i="3" s="1"/>
  <c r="BE123" i="3" s="1"/>
  <c r="BF126" i="3"/>
  <c r="BE170" i="3"/>
  <c r="BE124" i="3" s="1"/>
  <c r="BH110" i="3"/>
  <c r="BH113" i="3" s="1"/>
  <c r="BH115" i="3" s="1"/>
  <c r="BG117" i="3"/>
  <c r="BH174" i="3" s="1"/>
  <c r="BH112" i="3"/>
  <c r="BH193" i="3" l="1"/>
  <c r="BH192" i="3"/>
  <c r="BF170" i="3"/>
  <c r="BF124" i="3" s="1"/>
  <c r="BI110" i="3"/>
  <c r="BH117" i="3"/>
  <c r="BI174" i="3" s="1"/>
  <c r="BG169" i="3"/>
  <c r="BI112" i="3"/>
  <c r="BG126" i="3"/>
  <c r="BI113" i="3" l="1"/>
  <c r="BI193" i="3"/>
  <c r="BG170" i="3"/>
  <c r="BG124" i="3" s="1"/>
  <c r="BG189" i="3"/>
  <c r="BG190" i="3" s="1"/>
  <c r="BG123" i="3" s="1"/>
  <c r="BH126" i="3"/>
  <c r="BH169" i="3"/>
  <c r="BI115" i="3"/>
  <c r="BI192" i="3" s="1"/>
  <c r="BH170" i="3" l="1"/>
  <c r="BH124" i="3" s="1"/>
  <c r="BH189" i="3"/>
  <c r="BH190" i="3" s="1"/>
  <c r="BH123" i="3" s="1"/>
  <c r="BJ110" i="3"/>
  <c r="BI117" i="3"/>
  <c r="BJ174" i="3" s="1"/>
  <c r="BJ112" i="3"/>
  <c r="BJ113" i="3" s="1"/>
  <c r="BJ193" i="3" l="1"/>
  <c r="BI169" i="3"/>
  <c r="BI126" i="3"/>
  <c r="BJ115" i="3"/>
  <c r="BJ192" i="3" s="1"/>
  <c r="BI189" i="3" l="1"/>
  <c r="BI190" i="3" s="1"/>
  <c r="BI123" i="3" s="1"/>
  <c r="BK110" i="3"/>
  <c r="BK113" i="3" s="1"/>
  <c r="BJ117" i="3"/>
  <c r="BK174" i="3" s="1"/>
  <c r="BI170" i="3"/>
  <c r="BI124" i="3" s="1"/>
  <c r="BK112" i="3"/>
  <c r="BK193" i="3" s="1"/>
  <c r="BJ126" i="3" l="1"/>
  <c r="BJ169" i="3"/>
  <c r="BK115" i="3"/>
  <c r="BK192" i="3" s="1"/>
  <c r="BJ170" i="3" l="1"/>
  <c r="BJ124" i="3" s="1"/>
  <c r="BJ189" i="3"/>
  <c r="BJ190" i="3" s="1"/>
  <c r="BJ123" i="3" s="1"/>
  <c r="BL110" i="3"/>
  <c r="BK117" i="3"/>
  <c r="BL174" i="3" s="1"/>
  <c r="BL112" i="3"/>
  <c r="BL113" i="3" l="1"/>
  <c r="D113" i="3" s="1"/>
  <c r="B56" i="16" s="1"/>
  <c r="BL193" i="3"/>
  <c r="G86" i="2"/>
  <c r="H86" i="2" s="1"/>
  <c r="H90" i="2" s="1"/>
  <c r="B31" i="18"/>
  <c r="D31" i="18" s="1"/>
  <c r="BK169" i="3"/>
  <c r="BK126" i="3"/>
  <c r="D112" i="3"/>
  <c r="D110" i="3"/>
  <c r="G90" i="2" l="1"/>
  <c r="G95" i="2" s="1"/>
  <c r="H95" i="2" s="1"/>
  <c r="H102" i="2" s="1"/>
  <c r="BK170" i="3"/>
  <c r="BK124" i="3" s="1"/>
  <c r="BK189" i="3"/>
  <c r="BK190" i="3" s="1"/>
  <c r="BK123" i="3" s="1"/>
  <c r="F31" i="18"/>
  <c r="F32" i="18" s="1"/>
  <c r="B41" i="18" s="1"/>
  <c r="B42" i="18" s="1"/>
  <c r="D32" i="18"/>
  <c r="H46" i="14"/>
  <c r="F46" i="14"/>
  <c r="D46" i="14"/>
  <c r="I45" i="14"/>
  <c r="G45" i="14"/>
  <c r="E45" i="14"/>
  <c r="C45" i="14"/>
  <c r="H44" i="14"/>
  <c r="F44" i="14"/>
  <c r="I43" i="14"/>
  <c r="G43" i="14"/>
  <c r="D43" i="14"/>
  <c r="G42" i="14"/>
  <c r="I46" i="14"/>
  <c r="G46" i="14"/>
  <c r="E46" i="14"/>
  <c r="C46" i="14"/>
  <c r="H45" i="14"/>
  <c r="F45" i="14"/>
  <c r="D45" i="14"/>
  <c r="I44" i="14"/>
  <c r="G44" i="14"/>
  <c r="E44" i="14"/>
  <c r="C44" i="14"/>
  <c r="H43" i="14"/>
  <c r="E43" i="14"/>
  <c r="C43" i="14"/>
  <c r="H42" i="14"/>
  <c r="F42" i="14"/>
  <c r="D42" i="14"/>
  <c r="I41" i="14"/>
  <c r="G41" i="14"/>
  <c r="E41" i="14"/>
  <c r="C41" i="14"/>
  <c r="H40" i="14"/>
  <c r="F40" i="14"/>
  <c r="D40" i="14"/>
  <c r="F43" i="14"/>
  <c r="H34" i="14"/>
  <c r="F34" i="14"/>
  <c r="D34" i="14"/>
  <c r="I33" i="14"/>
  <c r="G33" i="14"/>
  <c r="E33" i="14"/>
  <c r="C33" i="14"/>
  <c r="H32" i="14"/>
  <c r="F32" i="14"/>
  <c r="D32" i="14"/>
  <c r="I31" i="14"/>
  <c r="G31" i="14"/>
  <c r="D31" i="14"/>
  <c r="I30" i="14"/>
  <c r="G30" i="14"/>
  <c r="E30" i="14"/>
  <c r="C30" i="14"/>
  <c r="H29" i="14"/>
  <c r="F29" i="14"/>
  <c r="D29" i="14"/>
  <c r="I28" i="14"/>
  <c r="G28" i="14"/>
  <c r="E28" i="14"/>
  <c r="C28" i="14"/>
  <c r="I21" i="14"/>
  <c r="G21" i="14"/>
  <c r="E21" i="14"/>
  <c r="C21" i="14"/>
  <c r="H20" i="14"/>
  <c r="F20" i="14"/>
  <c r="D20" i="14"/>
  <c r="I19" i="14"/>
  <c r="G19" i="14"/>
  <c r="E19" i="14"/>
  <c r="C19" i="14"/>
  <c r="H18" i="14"/>
  <c r="E18" i="14"/>
  <c r="G7" i="14" s="1"/>
  <c r="C18" i="14"/>
  <c r="I7" i="14" s="1"/>
  <c r="H17" i="14"/>
  <c r="F17" i="14"/>
  <c r="D17" i="14"/>
  <c r="I16" i="14"/>
  <c r="G16" i="14"/>
  <c r="E16" i="14"/>
  <c r="C16" i="14"/>
  <c r="H15" i="14"/>
  <c r="F15" i="14"/>
  <c r="D15" i="14"/>
  <c r="F18" i="14"/>
  <c r="D44" i="14"/>
  <c r="I42" i="14"/>
  <c r="C42" i="14"/>
  <c r="F41" i="14"/>
  <c r="I40" i="14"/>
  <c r="E40" i="14"/>
  <c r="I34" i="14"/>
  <c r="E34" i="14"/>
  <c r="H33" i="14"/>
  <c r="D33" i="14"/>
  <c r="G32" i="14"/>
  <c r="C32" i="14"/>
  <c r="E31" i="14"/>
  <c r="H30" i="14"/>
  <c r="D30" i="14"/>
  <c r="G29" i="14"/>
  <c r="C29" i="14"/>
  <c r="F28" i="14"/>
  <c r="F31" i="14"/>
  <c r="F21" i="14"/>
  <c r="I20" i="14"/>
  <c r="E20" i="14"/>
  <c r="H19" i="14"/>
  <c r="D19" i="14"/>
  <c r="G18" i="14"/>
  <c r="I17" i="14"/>
  <c r="E17" i="14"/>
  <c r="H16" i="14"/>
  <c r="D16" i="14"/>
  <c r="G15" i="14"/>
  <c r="C15" i="14"/>
  <c r="E42" i="14"/>
  <c r="H41" i="14"/>
  <c r="D41" i="14"/>
  <c r="G40" i="14"/>
  <c r="C40" i="14"/>
  <c r="G34" i="14"/>
  <c r="C34" i="14"/>
  <c r="F33" i="14"/>
  <c r="I32" i="14"/>
  <c r="E32" i="14"/>
  <c r="H31" i="14"/>
  <c r="C31" i="14"/>
  <c r="F30" i="14"/>
  <c r="I29" i="14"/>
  <c r="E29" i="14"/>
  <c r="H28" i="14"/>
  <c r="D28" i="14"/>
  <c r="H21" i="14"/>
  <c r="D21" i="14"/>
  <c r="G20" i="14"/>
  <c r="C20" i="14"/>
  <c r="F19" i="14"/>
  <c r="I18" i="14"/>
  <c r="D18" i="14"/>
  <c r="H7" i="14" s="1"/>
  <c r="G17" i="14"/>
  <c r="C17" i="14"/>
  <c r="F16" i="14"/>
  <c r="I15" i="14"/>
  <c r="E15" i="14"/>
  <c r="B58" i="16"/>
  <c r="D117" i="3"/>
  <c r="B9" i="16"/>
  <c r="BL115" i="3"/>
  <c r="D126" i="3" l="1"/>
  <c r="B125" i="16"/>
  <c r="BL117" i="3"/>
  <c r="G92" i="2" s="1"/>
  <c r="BL192" i="3"/>
  <c r="G102" i="2"/>
  <c r="D8" i="16"/>
  <c r="B12" i="18"/>
  <c r="B17" i="18" s="1"/>
  <c r="H9" i="14"/>
  <c r="H8" i="14"/>
  <c r="I9" i="14"/>
  <c r="I8" i="14"/>
  <c r="F7" i="14"/>
  <c r="B129" i="16"/>
  <c r="G9" i="14"/>
  <c r="G8" i="14"/>
  <c r="D130" i="3"/>
  <c r="G110" i="2"/>
  <c r="H110" i="2" s="1"/>
  <c r="G109" i="2"/>
  <c r="H109" i="2" s="1"/>
  <c r="B19" i="16"/>
  <c r="B20" i="16" s="1"/>
  <c r="B22" i="16" s="1"/>
  <c r="B11" i="16"/>
  <c r="D115" i="3"/>
  <c r="D22" i="16" l="1"/>
  <c r="H106" i="2" s="1"/>
  <c r="F9" i="14"/>
  <c r="F8" i="14"/>
  <c r="B67" i="6"/>
  <c r="D124" i="3"/>
  <c r="H113" i="2"/>
  <c r="BL169" i="3"/>
  <c r="B30" i="16"/>
  <c r="D11" i="16"/>
  <c r="BL126" i="3"/>
  <c r="C126" i="3" s="1"/>
  <c r="D118" i="3"/>
  <c r="C127" i="3"/>
  <c r="B127" i="16" l="1"/>
  <c r="C123" i="3"/>
  <c r="C124" i="3"/>
  <c r="BL170" i="3"/>
  <c r="D170" i="3" s="1"/>
  <c r="BL189" i="3"/>
  <c r="BL190" i="3" s="1"/>
  <c r="D176" i="3" s="1"/>
  <c r="B130" i="16"/>
  <c r="B32" i="16"/>
  <c r="B31" i="16"/>
  <c r="B35" i="16"/>
  <c r="C174" i="3"/>
  <c r="D174" i="3"/>
  <c r="BL124" i="3" l="1"/>
  <c r="BL123" i="3"/>
</calcChain>
</file>

<file path=xl/sharedStrings.xml><?xml version="1.0" encoding="utf-8"?>
<sst xmlns="http://schemas.openxmlformats.org/spreadsheetml/2006/main" count="1088" uniqueCount="705">
  <si>
    <t>Site Name</t>
  </si>
  <si>
    <t>Phase</t>
  </si>
  <si>
    <t>Houses</t>
  </si>
  <si>
    <t>Other</t>
  </si>
  <si>
    <t>Total</t>
  </si>
  <si>
    <t>Unit Type</t>
  </si>
  <si>
    <t>Capex</t>
  </si>
  <si>
    <t>Site works</t>
  </si>
  <si>
    <t>site development costs</t>
  </si>
  <si>
    <t>Preliminaries</t>
  </si>
  <si>
    <t>Other construction costs</t>
  </si>
  <si>
    <t>Number of units</t>
  </si>
  <si>
    <t>Part V</t>
  </si>
  <si>
    <t>Phase 1</t>
  </si>
  <si>
    <t>Phase 2</t>
  </si>
  <si>
    <t>Phase 3</t>
  </si>
  <si>
    <t>phase 4</t>
  </si>
  <si>
    <t>Contingency</t>
  </si>
  <si>
    <t>Construction</t>
  </si>
  <si>
    <t>Non construction</t>
  </si>
  <si>
    <t>Fees</t>
  </si>
  <si>
    <t>Sales Agent fee</t>
  </si>
  <si>
    <t>Legal fee</t>
  </si>
  <si>
    <t>Marketing fees</t>
  </si>
  <si>
    <t>Financing</t>
  </si>
  <si>
    <t>Revenue</t>
  </si>
  <si>
    <t>Phase 4</t>
  </si>
  <si>
    <t>Apts</t>
  </si>
  <si>
    <t>Total Gross Sales</t>
  </si>
  <si>
    <t>VAT</t>
  </si>
  <si>
    <t>Total Net Sales</t>
  </si>
  <si>
    <t>Sales Agent Fee</t>
  </si>
  <si>
    <t xml:space="preserve">Outflow </t>
  </si>
  <si>
    <t>Site acquisition</t>
  </si>
  <si>
    <t>Description</t>
  </si>
  <si>
    <t>phase 2</t>
  </si>
  <si>
    <t>Substructure</t>
  </si>
  <si>
    <t>Superstructure and fit out</t>
  </si>
  <si>
    <t>Totals</t>
  </si>
  <si>
    <t>Construction Costs</t>
  </si>
  <si>
    <t>Construction Contingency</t>
  </si>
  <si>
    <t>Non construction contingency</t>
  </si>
  <si>
    <t>Administration costs</t>
  </si>
  <si>
    <t>Other costs</t>
  </si>
  <si>
    <t>Total Costs</t>
  </si>
  <si>
    <t xml:space="preserve">Net cashflow </t>
  </si>
  <si>
    <t>Drawdown</t>
  </si>
  <si>
    <t>Development loan opening balance</t>
  </si>
  <si>
    <t>Development loan closing balance</t>
  </si>
  <si>
    <t>phase 3</t>
  </si>
  <si>
    <t>Interest costs</t>
  </si>
  <si>
    <t>Sq ft per unit</t>
  </si>
  <si>
    <t>Total sq. ft</t>
  </si>
  <si>
    <t>Inputter</t>
  </si>
  <si>
    <t>Date</t>
  </si>
  <si>
    <t>No. Bedrooms</t>
  </si>
  <si>
    <t>No.</t>
  </si>
  <si>
    <t>Number Phases</t>
  </si>
  <si>
    <t>Unit Category</t>
  </si>
  <si>
    <t>(Type A/B/C, etc)</t>
  </si>
  <si>
    <t>(2 Storey, Duplex, etc)</t>
  </si>
  <si>
    <t>(Current price not accounting for inflation)</t>
  </si>
  <si>
    <t>Unit Sales Schedule</t>
  </si>
  <si>
    <t>Phases</t>
  </si>
  <si>
    <t>Phase 5</t>
  </si>
  <si>
    <t>Phase 6</t>
  </si>
  <si>
    <t>Phase 7</t>
  </si>
  <si>
    <t>Phase 8</t>
  </si>
  <si>
    <t>Phase 9</t>
  </si>
  <si>
    <t>Phase 10</t>
  </si>
  <si>
    <t>House</t>
  </si>
  <si>
    <t>Apartment</t>
  </si>
  <si>
    <t>Start Date</t>
  </si>
  <si>
    <t>End Date</t>
  </si>
  <si>
    <t>Model Inputs</t>
  </si>
  <si>
    <t>Unit category</t>
  </si>
  <si>
    <t>Phase Details</t>
  </si>
  <si>
    <t>phase 5</t>
  </si>
  <si>
    <t>phase 6</t>
  </si>
  <si>
    <t>phase 7</t>
  </si>
  <si>
    <t>phase 8</t>
  </si>
  <si>
    <t>phase 9</t>
  </si>
  <si>
    <t>phase 10</t>
  </si>
  <si>
    <t>Site Costs</t>
  </si>
  <si>
    <t>No. Units (populate Unit sales tab)</t>
  </si>
  <si>
    <t>MM/YYYY</t>
  </si>
  <si>
    <t>Total House</t>
  </si>
  <si>
    <t>Total Apartment</t>
  </si>
  <si>
    <t>Revenue (Populate in Unit sales tab)</t>
  </si>
  <si>
    <t>Contingencies</t>
  </si>
  <si>
    <t>HBFI Cashflow Model Overview</t>
  </si>
  <si>
    <t>Property Type 1</t>
  </si>
  <si>
    <t>Property Type 2</t>
  </si>
  <si>
    <t>Property Type 3</t>
  </si>
  <si>
    <t>Property Type 4</t>
  </si>
  <si>
    <t>Property Type 5</t>
  </si>
  <si>
    <t>Property Type 6</t>
  </si>
  <si>
    <t>Property Type 7</t>
  </si>
  <si>
    <t>Property Type 8</t>
  </si>
  <si>
    <t>(Peak)</t>
  </si>
  <si>
    <t>(Total)</t>
  </si>
  <si>
    <t>Repayments available cashflow</t>
  </si>
  <si>
    <t>Exit Fee</t>
  </si>
  <si>
    <t>Entry Fee</t>
  </si>
  <si>
    <t>Exit fee</t>
  </si>
  <si>
    <t>Development costs LTC</t>
  </si>
  <si>
    <t>1. Notes for completion</t>
  </si>
  <si>
    <t>2. HBFI Cashflow Model Overview</t>
  </si>
  <si>
    <t>3. Unit Sales Schedule</t>
  </si>
  <si>
    <t>4. Capex</t>
  </si>
  <si>
    <t>6. Cashflow Summary</t>
  </si>
  <si>
    <t>Contents:</t>
  </si>
  <si>
    <t xml:space="preserve">Monthly Cashflow </t>
  </si>
  <si>
    <t xml:space="preserve">5. Monthly Cashflow </t>
  </si>
  <si>
    <t>Notes for Completion</t>
  </si>
  <si>
    <t>Name of proposed development</t>
  </si>
  <si>
    <t>Address of proposed site</t>
  </si>
  <si>
    <t>Description including number of units &amp; unit types</t>
  </si>
  <si>
    <t>Number of proposed phases to be funded</t>
  </si>
  <si>
    <t>Name of person completing cashflow</t>
  </si>
  <si>
    <t>Date of completion of cashflow</t>
  </si>
  <si>
    <t>Format</t>
  </si>
  <si>
    <t>Free</t>
  </si>
  <si>
    <t>Number</t>
  </si>
  <si>
    <t>DD/MM/YYYY</t>
  </si>
  <si>
    <t>Level of contingency the development plans to carry in relation to construction costs</t>
  </si>
  <si>
    <t>%</t>
  </si>
  <si>
    <t>Level of contingency the development plans to carry in relation to non-construction costs</t>
  </si>
  <si>
    <t>Imposed exit fee for facility</t>
  </si>
  <si>
    <t>Imposed entry fee for facility</t>
  </si>
  <si>
    <t>Expected level of sales agent fees</t>
  </si>
  <si>
    <t>Expected level of legal fees</t>
  </si>
  <si>
    <t>Level of requested interest rate margin</t>
  </si>
  <si>
    <t>Select the phase the unit is planned to be sold in</t>
  </si>
  <si>
    <t>Drop down</t>
  </si>
  <si>
    <t>Eg: House Type A, Type B, Type C etc.</t>
  </si>
  <si>
    <t>Record number of bedrooms per unit</t>
  </si>
  <si>
    <t>Record area (m2) per unit</t>
  </si>
  <si>
    <t>Record area (ft2) per unit</t>
  </si>
  <si>
    <t>Record expected sales price per unit (incl VAT)</t>
  </si>
  <si>
    <t>Expected date of sale completion</t>
  </si>
  <si>
    <t>Average site works costs expected per unit</t>
  </si>
  <si>
    <t>Average site development costs expected per unit</t>
  </si>
  <si>
    <t>Average substructure costs expected per unit</t>
  </si>
  <si>
    <t>Average superstructure &amp; fit out costs expected per unit</t>
  </si>
  <si>
    <t>Average preliminaries costs expected per unit</t>
  </si>
  <si>
    <t>Average other construction costs expected per unit</t>
  </si>
  <si>
    <t>Number of each unit type proposed to be completed</t>
  </si>
  <si>
    <t>Area (sq.Ft) per unit type</t>
  </si>
  <si>
    <t>Expected superstructure &amp; fit out costs through the duration of the proposed development per month.</t>
  </si>
  <si>
    <t>Expected other construction costs through the duration of the proposed development per month.</t>
  </si>
  <si>
    <t>Expected local authority levies through the duration of the proposed development per month.</t>
  </si>
  <si>
    <t>Expected Irish Water levies through the duration of the proposed development per month.</t>
  </si>
  <si>
    <t>Expected local authority bond levies through the duration of the proposed development per month.</t>
  </si>
  <si>
    <t>Expected Part V levies through the duration of the proposed development per month.</t>
  </si>
  <si>
    <t>Expected marketing fees through the duration of the proposed development per month.</t>
  </si>
  <si>
    <t>Expected administration costs through the duration of the proposed development per month.</t>
  </si>
  <si>
    <t>Expected other costs through the duration of the proposed development per month.</t>
  </si>
  <si>
    <t>*All fields marked in yellow are entry fields.</t>
  </si>
  <si>
    <t>Expected start and end dates of each phase of development</t>
  </si>
  <si>
    <t>Description of unit type (2 Storey, Duplex, etc)</t>
  </si>
  <si>
    <t>Expected site development costs  through the duration of the proposed development per month.</t>
  </si>
  <si>
    <t>Acquisition costs</t>
  </si>
  <si>
    <t>Interest accrued</t>
  </si>
  <si>
    <t>acquisition costs</t>
  </si>
  <si>
    <t>Sales Price</t>
  </si>
  <si>
    <t>Costs</t>
  </si>
  <si>
    <t>Net Sales</t>
  </si>
  <si>
    <t>interest capitalised</t>
  </si>
  <si>
    <t>Property Type 9</t>
  </si>
  <si>
    <t>Property Type 10</t>
  </si>
  <si>
    <t>Property Type 11</t>
  </si>
  <si>
    <t>Property Type 12</t>
  </si>
  <si>
    <t>Property Type 13</t>
  </si>
  <si>
    <t>Property Type 14</t>
  </si>
  <si>
    <t>Property Type 15</t>
  </si>
  <si>
    <t>Property Type 16</t>
  </si>
  <si>
    <t>Property Type 17</t>
  </si>
  <si>
    <t>Property Type 18</t>
  </si>
  <si>
    <t>Property Type 19</t>
  </si>
  <si>
    <t>Property Type 20</t>
  </si>
  <si>
    <t>Total costs per unit</t>
  </si>
  <si>
    <t>Total Unit type costs</t>
  </si>
  <si>
    <t xml:space="preserve">Borrower Equity </t>
  </si>
  <si>
    <t>Site Value</t>
  </si>
  <si>
    <t>Overall LTC</t>
  </si>
  <si>
    <t>Expected cash injection into the project by the borrower</t>
  </si>
  <si>
    <t>Is the site to be purchased</t>
  </si>
  <si>
    <t>Re-financing</t>
  </si>
  <si>
    <t>Is the site to be refinanced</t>
  </si>
  <si>
    <t>Refinancing amount</t>
  </si>
  <si>
    <t>Site acquisition/Refinance</t>
  </si>
  <si>
    <t>Site acquisition /refinance LTC</t>
  </si>
  <si>
    <t>Cash towards development costs</t>
  </si>
  <si>
    <t>Cash towards purchase/refinance of site</t>
  </si>
  <si>
    <t>Input the current Site Value per valuation report</t>
  </si>
  <si>
    <t>Is the site to be purchased (Y/N)</t>
  </si>
  <si>
    <t>If the site is not to be purchased is the site to be refinanced (Y/N)</t>
  </si>
  <si>
    <t>Amount of refinancing required</t>
  </si>
  <si>
    <t>The amount of purchase/refinance cost covered by client funding</t>
  </si>
  <si>
    <t>Interal Rate of Return (IRR)</t>
  </si>
  <si>
    <t>Additional Security</t>
  </si>
  <si>
    <t>IRR Cashflow</t>
  </si>
  <si>
    <t>Year 1
(0-12 months)</t>
  </si>
  <si>
    <t>Year 2
(13-24 months)</t>
  </si>
  <si>
    <t>Year 3
(24-36 months)</t>
  </si>
  <si>
    <t>Year 4
(37-48 months)</t>
  </si>
  <si>
    <t>Year 5
(49-60 months)</t>
  </si>
  <si>
    <t>Loan to Value (LTV):</t>
  </si>
  <si>
    <t>* This table shows the additional surplus available to repay HBFI facilities before any equity is returned to the borrower.</t>
  </si>
  <si>
    <t xml:space="preserve">Project Cost </t>
  </si>
  <si>
    <t>Total Cost</t>
  </si>
  <si>
    <t>Funded By</t>
  </si>
  <si>
    <t>Borrowers Equity</t>
  </si>
  <si>
    <t>Surplus</t>
  </si>
  <si>
    <t xml:space="preserve">Loan to Cost (LTC):  </t>
  </si>
  <si>
    <t>LTC %</t>
  </si>
  <si>
    <t>Development Costs</t>
  </si>
  <si>
    <t>Other Fees (Entry/Exit fees)</t>
  </si>
  <si>
    <t>Projected Interest</t>
  </si>
  <si>
    <t xml:space="preserve">Development Cost </t>
  </si>
  <si>
    <t>Category</t>
  </si>
  <si>
    <t>(Overall)</t>
  </si>
  <si>
    <t>€</t>
  </si>
  <si>
    <t xml:space="preserve">€ </t>
  </si>
  <si>
    <t>Debt (€)</t>
  </si>
  <si>
    <t>Rolling equity utilisation</t>
  </si>
  <si>
    <t>Exit Fee (€)</t>
  </si>
  <si>
    <t>Overall LTV</t>
  </si>
  <si>
    <t>Cost/Value (€)</t>
  </si>
  <si>
    <t>Detached House</t>
  </si>
  <si>
    <t>Duplex House</t>
  </si>
  <si>
    <t>End-of-terrace house</t>
  </si>
  <si>
    <t>Parking Space</t>
  </si>
  <si>
    <t>Semi-detached house</t>
  </si>
  <si>
    <t>Terraced house</t>
  </si>
  <si>
    <t>Bungalow</t>
  </si>
  <si>
    <t>Mapping</t>
  </si>
  <si>
    <t>2-bed</t>
  </si>
  <si>
    <t>3-bed</t>
  </si>
  <si>
    <t>4-bed</t>
  </si>
  <si>
    <t>5+ bed</t>
  </si>
  <si>
    <t>NA</t>
  </si>
  <si>
    <t>Beds</t>
  </si>
  <si>
    <t>Approved Housing Bodies (AHB)</t>
  </si>
  <si>
    <t>Housing Category</t>
  </si>
  <si>
    <t>Not Commenced</t>
  </si>
  <si>
    <t>Under Construction</t>
  </si>
  <si>
    <t>Complete</t>
  </si>
  <si>
    <t>Not on Market</t>
  </si>
  <si>
    <t>Unsold</t>
  </si>
  <si>
    <t>Sale Agreed</t>
  </si>
  <si>
    <t>Contracted</t>
  </si>
  <si>
    <t>Build Status</t>
  </si>
  <si>
    <t>Sales Status</t>
  </si>
  <si>
    <t>Housing category map</t>
  </si>
  <si>
    <t>Property name</t>
  </si>
  <si>
    <t>(eg: 1 example street, example road)</t>
  </si>
  <si>
    <t>Property Type</t>
  </si>
  <si>
    <t>1-bed</t>
  </si>
  <si>
    <t>Target Market</t>
  </si>
  <si>
    <t>Construction Status</t>
  </si>
  <si>
    <t>Site works (within site curtilage cost)</t>
  </si>
  <si>
    <t>Site development cost</t>
  </si>
  <si>
    <t>Build cost (including substructures)</t>
  </si>
  <si>
    <t>Other construction costs (including off site works)</t>
  </si>
  <si>
    <t>Connections &amp; Levies</t>
  </si>
  <si>
    <t>Local Authority development contributions amount</t>
  </si>
  <si>
    <t>Local Authority cash deposit amount/ surety bond cost</t>
  </si>
  <si>
    <t>Part V costs</t>
  </si>
  <si>
    <t>Irish Water connection fees</t>
  </si>
  <si>
    <t>ESB connection fees</t>
  </si>
  <si>
    <t>Other utility (e.g. gas/broadband) connection fees</t>
  </si>
  <si>
    <t>Homebond/ other defect insurance fees</t>
  </si>
  <si>
    <t>Other contributions/ levies/ connection costs</t>
  </si>
  <si>
    <t>Professional Fees</t>
  </si>
  <si>
    <t>Architect fees</t>
  </si>
  <si>
    <t>Assigned Certifier fees</t>
  </si>
  <si>
    <t>Civil /Structural Engineer fees</t>
  </si>
  <si>
    <t>PSDP fees</t>
  </si>
  <si>
    <t>Mechanical and Electrical Engineer fees</t>
  </si>
  <si>
    <t>Quantity Surveyor fees</t>
  </si>
  <si>
    <t>Fire certificate consultant fees</t>
  </si>
  <si>
    <t>Specialist Consultant (archaeologist, ecologist, etc)</t>
  </si>
  <si>
    <t>Accountancy fees</t>
  </si>
  <si>
    <t>Legal Advisor transaction fees</t>
  </si>
  <si>
    <t>Other Costs</t>
  </si>
  <si>
    <t>Show House costs</t>
  </si>
  <si>
    <t>Project Monitor consultant fees</t>
  </si>
  <si>
    <t>Funder Legal fees</t>
  </si>
  <si>
    <t>Valuation Report fee</t>
  </si>
  <si>
    <t>Construction Cost Inflation</t>
  </si>
  <si>
    <t>Project Monitor fees</t>
  </si>
  <si>
    <t>Entry Fee (€)</t>
  </si>
  <si>
    <t>Stress</t>
  </si>
  <si>
    <t>GDV</t>
  </si>
  <si>
    <t>% Value of Sales price</t>
  </si>
  <si>
    <t>No. Months Delay</t>
  </si>
  <si>
    <t>Stressed Sales Prices</t>
  </si>
  <si>
    <t>Stressed Sales date</t>
  </si>
  <si>
    <t>Stressed</t>
  </si>
  <si>
    <t>(Y/N)</t>
  </si>
  <si>
    <t>Rolling Equity</t>
  </si>
  <si>
    <t>Cashflow to include rolling equity?</t>
  </si>
  <si>
    <t>Y</t>
  </si>
  <si>
    <t>N</t>
  </si>
  <si>
    <t>Land without planning</t>
  </si>
  <si>
    <t>Value €</t>
  </si>
  <si>
    <t>Stress %</t>
  </si>
  <si>
    <t>Ad. security calc</t>
  </si>
  <si>
    <t>Land with planning (within subject site)</t>
  </si>
  <si>
    <t>Land with planning (outside subject site)</t>
  </si>
  <si>
    <t>Construction Duration (no. Months)</t>
  </si>
  <si>
    <t>Construction Inflation</t>
  </si>
  <si>
    <t>% Total</t>
  </si>
  <si>
    <t>Totals (Avg per unit)</t>
  </si>
  <si>
    <t>Site Costs (including acquisition)</t>
  </si>
  <si>
    <t>Site Information</t>
  </si>
  <si>
    <t>Original site cost (if owned)</t>
  </si>
  <si>
    <t>Overall</t>
  </si>
  <si>
    <t>*excludes interest and exit fee</t>
  </si>
  <si>
    <t>Sales Agent Fee (+23% VAT)</t>
  </si>
  <si>
    <t>Legal fee (+23% VAT)</t>
  </si>
  <si>
    <t>Total Sq ft per unit</t>
  </si>
  <si>
    <t>Total cost € per sq. ft.</t>
  </si>
  <si>
    <t>Site works &amp; development costs (€ per sq. ft.)</t>
  </si>
  <si>
    <t>Site works &amp; development costs (per site)</t>
  </si>
  <si>
    <t>Build Cost (incl. Preliminaries) (% costs)</t>
  </si>
  <si>
    <t>Build Cost (incl. Preliminaries) (€ per sq. ft.)</t>
  </si>
  <si>
    <t>Design Team Fees (% costs)</t>
  </si>
  <si>
    <t>Design Team Fees (per unit)</t>
  </si>
  <si>
    <t>Comment</t>
  </si>
  <si>
    <t>Per cashflow</t>
  </si>
  <si>
    <t>Variance</t>
  </si>
  <si>
    <r>
      <rPr>
        <sz val="11"/>
        <color theme="1"/>
        <rFont val="Calibri"/>
        <family val="2"/>
      </rPr>
      <t>←</t>
    </r>
    <r>
      <rPr>
        <i/>
        <sz val="11"/>
        <color theme="1"/>
        <rFont val="Calibri"/>
        <family val="2"/>
        <scheme val="minor"/>
      </rPr>
      <t xml:space="preserve"> Internal use only</t>
    </r>
  </si>
  <si>
    <t>Site development costs</t>
  </si>
  <si>
    <t>expected number of months to complete construction of units.</t>
  </si>
  <si>
    <t>Original cost of site acquisition (if owned)</t>
  </si>
  <si>
    <t>Value of additional security offered (aditional sites with full planning within subject development)</t>
  </si>
  <si>
    <t>Value of additional security offered (aditional sites with full planing outside subject development)</t>
  </si>
  <si>
    <t>Value of additional security offered (Land without planning)</t>
  </si>
  <si>
    <t>Value of additional security offered (Other security)</t>
  </si>
  <si>
    <t>Expected uit number and address within the proposed development</t>
  </si>
  <si>
    <t>Identify the property type of unit</t>
  </si>
  <si>
    <t>List the intended market for the unit (Social/Affordable, Part V, etc. Open market sales classified as NA)</t>
  </si>
  <si>
    <t>Detail the construction status of each unit at time of submission of application.</t>
  </si>
  <si>
    <t>Detail the sales status of each unit at time of submission of application.</t>
  </si>
  <si>
    <t>Expected date of completion of construction</t>
  </si>
  <si>
    <t>Complete the proposed range of unit categories (correspond with those within (28) above)</t>
  </si>
  <si>
    <t>Complete the proposed range of unit types (correspond with those within (29) above)</t>
  </si>
  <si>
    <t>Expected site works cost (within site curtilage) through the duration of the proposed development per month.</t>
  </si>
  <si>
    <t>Expected build cost (including substructures) through the duration of the proposed development per month.</t>
  </si>
  <si>
    <t>Expected preliminaries/ indirect project cost through the duration of the proposed development per month.</t>
  </si>
  <si>
    <t>Expected ESB connection fees through the duration of the proposed development per month.</t>
  </si>
  <si>
    <t>Expected Homebond/defect insurance fees through the duration of the proposed development per month.</t>
  </si>
  <si>
    <t>Expected other utility connection fees through the duration of the proposed development per month.</t>
  </si>
  <si>
    <t>Expected other connection/levies through the duration of the proposed development per month.</t>
  </si>
  <si>
    <t>Expected architect fees through the duration of the proposed development per month.</t>
  </si>
  <si>
    <t>Expected assigned certifier fees through the duration of the proposed development per month.</t>
  </si>
  <si>
    <t>Expected civil/structural engineer fees through the duration of the proposed development per month.</t>
  </si>
  <si>
    <t>Expected PSDP fees through the duration of the proposed development per month.</t>
  </si>
  <si>
    <t>Expected mechanical and electrical engineer fees through the duration of the proposed development per month.</t>
  </si>
  <si>
    <t>Expected quantity surveyor fees through the duration of the proposed development per month.</t>
  </si>
  <si>
    <t>Expected project monitor consultant fees through the duration of the proposed development per month.</t>
  </si>
  <si>
    <t>Expected fire certificate consultant fees through the duration of the proposed development per month.</t>
  </si>
  <si>
    <t>Expected specialist consultant (archaeologist, ecologist, etc) fees through the duration of the proposed development per month.</t>
  </si>
  <si>
    <t>Expected accountancy fees through the duration of the proposed development per month.</t>
  </si>
  <si>
    <t>Expected legal advisor transaction fees through the duration of the proposed development per month.</t>
  </si>
  <si>
    <t>Expected show house costs through the duration of the proposed development per month.</t>
  </si>
  <si>
    <t>Expected construction cost inflation through the duration of the proposed development per month.</t>
  </si>
  <si>
    <t>Property Name</t>
  </si>
  <si>
    <t>Bedrooms</t>
  </si>
  <si>
    <t>DA Approval Guide Price</t>
  </si>
  <si>
    <t>Interest Margin</t>
  </si>
  <si>
    <t>Funder Valuation Report fee</t>
  </si>
  <si>
    <t>Funder Project Monitor fees</t>
  </si>
  <si>
    <t>Expected funder legal fees through the duration of the proposed development per month.</t>
  </si>
  <si>
    <t>Expected funder valuation report fee through the duration of the proposed development per month.</t>
  </si>
  <si>
    <t>Expected funder project monitor fees through the duration of the proposed development per month.</t>
  </si>
  <si>
    <t>Equity Input</t>
  </si>
  <si>
    <t>Equity Output</t>
  </si>
  <si>
    <t>ROE</t>
  </si>
  <si>
    <t>Development ROE based on current site valuation</t>
  </si>
  <si>
    <t>Development ROE based on original site purchase price</t>
  </si>
  <si>
    <t>Overall Loan to Cost</t>
  </si>
  <si>
    <t>Overall Loan to Value</t>
  </si>
  <si>
    <t>Build Cost (excl. Preliminaries) (% costs)</t>
  </si>
  <si>
    <t>Build Cost (excl. Preliminaries) (€ per sq. ft.)</t>
  </si>
  <si>
    <t>Overall project return</t>
  </si>
  <si>
    <t>Loan to Cost (LTC)</t>
  </si>
  <si>
    <t>Finance costs</t>
  </si>
  <si>
    <t>Rolling equity</t>
  </si>
  <si>
    <t>Total Funds</t>
  </si>
  <si>
    <t>Sales</t>
  </si>
  <si>
    <t>Total sales</t>
  </si>
  <si>
    <t>Less Vat</t>
  </si>
  <si>
    <t>Finance Costs</t>
  </si>
  <si>
    <t>Less Sales Costs</t>
  </si>
  <si>
    <r>
      <t>Total  Costs</t>
    </r>
    <r>
      <rPr>
        <sz val="8"/>
        <color rgb="FF000000"/>
        <rFont val="Calibri"/>
        <family val="2"/>
        <scheme val="minor"/>
      </rPr>
      <t> </t>
    </r>
  </si>
  <si>
    <t>Funding of the proposed development</t>
  </si>
  <si>
    <t>Project Feasibility</t>
  </si>
  <si>
    <t>LTNDV</t>
  </si>
  <si>
    <t>Additional Security Value (see security section for full details)</t>
  </si>
  <si>
    <t>Total Security</t>
  </si>
  <si>
    <t>Loan repayment</t>
  </si>
  <si>
    <t>Rolling Equity Utilised</t>
  </si>
  <si>
    <t>HBFI Facility &amp; Exit fee</t>
  </si>
  <si>
    <t>Loan to cost</t>
  </si>
  <si>
    <t>Profit/Loss €</t>
  </si>
  <si>
    <t>Profit/Loss %</t>
  </si>
  <si>
    <t>Application</t>
  </si>
  <si>
    <t>Standard</t>
  </si>
  <si>
    <t>Type</t>
  </si>
  <si>
    <t>Total Development Costs (excl Interest &amp; fees)</t>
  </si>
  <si>
    <t>Total Development Costs (Incl Interest &amp; fees)</t>
  </si>
  <si>
    <t>Development Profit Margin</t>
  </si>
  <si>
    <t>Remaining security</t>
  </si>
  <si>
    <t xml:space="preserve">Discount Cashflow (DCF): </t>
  </si>
  <si>
    <t>Completion Date</t>
  </si>
  <si>
    <t>Borrower Details:</t>
  </si>
  <si>
    <t>Borrower Name</t>
  </si>
  <si>
    <t>CRM ID</t>
  </si>
  <si>
    <t>Lead Contact</t>
  </si>
  <si>
    <t>Credit Grade</t>
  </si>
  <si>
    <t>Lending Manager</t>
  </si>
  <si>
    <t>Facility Details:</t>
  </si>
  <si>
    <t>Facility amount</t>
  </si>
  <si>
    <t>Current Impairment</t>
  </si>
  <si>
    <t>Current Balance</t>
  </si>
  <si>
    <t>Origination Date</t>
  </si>
  <si>
    <t>Total drawn to date (incl capitalised interest)</t>
  </si>
  <si>
    <t>Maturity Date</t>
  </si>
  <si>
    <t>Total accrued interest to date ( from Fexco)</t>
  </si>
  <si>
    <t>Term</t>
  </si>
  <si>
    <t>Repayments to date</t>
  </si>
  <si>
    <t>Margin</t>
  </si>
  <si>
    <t>Committed undrawn amount</t>
  </si>
  <si>
    <t>No. Units (Total)</t>
  </si>
  <si>
    <t>Peak funding</t>
  </si>
  <si>
    <t>No. Units Under construction</t>
  </si>
  <si>
    <t>No. Units Completed but unsold</t>
  </si>
  <si>
    <t>LTC (Current)</t>
  </si>
  <si>
    <t>No. Units Sold</t>
  </si>
  <si>
    <t>No. Phases</t>
  </si>
  <si>
    <t>LTV (Current)</t>
  </si>
  <si>
    <t>Current Phase</t>
  </si>
  <si>
    <t>Cashflow</t>
  </si>
  <si>
    <t>Drawdowns</t>
  </si>
  <si>
    <t>Repayments</t>
  </si>
  <si>
    <t>Net Cashflow</t>
  </si>
  <si>
    <t>Discount rate</t>
  </si>
  <si>
    <t>DCF</t>
  </si>
  <si>
    <t>Commentary (details of expected outflows and repayments)</t>
  </si>
  <si>
    <t>Starting Balance</t>
  </si>
  <si>
    <t>Year 1 (0-12 months)</t>
  </si>
  <si>
    <t>Year 2 (13-24 months)</t>
  </si>
  <si>
    <t>Year 3 (15-36 months)</t>
  </si>
  <si>
    <t>Year 4 (27-48 months)</t>
  </si>
  <si>
    <t>Year 5 (39-60 months)</t>
  </si>
  <si>
    <t>Net cashflow</t>
  </si>
  <si>
    <t>Scenario &amp; Major assumptions commentary</t>
  </si>
  <si>
    <t>Results</t>
  </si>
  <si>
    <t>Completed by (lending manager)</t>
  </si>
  <si>
    <t>New Impairment</t>
  </si>
  <si>
    <t>Recommended by (Lending Divisional/CCO)</t>
  </si>
  <si>
    <t>Change in impairment</t>
  </si>
  <si>
    <t>Credit &amp; Risk 1st Recommendation</t>
  </si>
  <si>
    <t>New Credit Grade</t>
  </si>
  <si>
    <t>Credit &amp; Risk 2nd Recommendation</t>
  </si>
  <si>
    <t>Notes for completion:</t>
  </si>
  <si>
    <t>All details to be sourced for CRM and KBS system as at the date of completion.</t>
  </si>
  <si>
    <t>All cashflow details are to be supported by a detailed cashflow in the HBFI prescribed template.</t>
  </si>
  <si>
    <t>All repayments are to be net of VAT and sales costs (including enforcement costs if applicable)</t>
  </si>
  <si>
    <t>All drawdown amounts are inclusive of projected accrued interest.</t>
  </si>
  <si>
    <t xml:space="preserve">Value of additional security is to be included in last year of the projected term. </t>
  </si>
  <si>
    <t>Any discounts applied to security values to be included in the commentary sections.</t>
  </si>
  <si>
    <t>Site</t>
  </si>
  <si>
    <t>LTC (Original)</t>
  </si>
  <si>
    <t>LTV (Original)</t>
  </si>
  <si>
    <t>Planning Expiration Date</t>
  </si>
  <si>
    <t>Acquisition costs -9.96%</t>
  </si>
  <si>
    <t>Approved Vat</t>
  </si>
  <si>
    <t>Approved Legal fees</t>
  </si>
  <si>
    <t>Approved Sales fees</t>
  </si>
  <si>
    <t>Net approved</t>
  </si>
  <si>
    <t>Finance cost (€)</t>
  </si>
  <si>
    <t>Finance cost (% total facility)</t>
  </si>
  <si>
    <t>Total Equity Input</t>
  </si>
  <si>
    <t>Revolving Facility</t>
  </si>
  <si>
    <t>Is this proposed as a revolving facility?</t>
  </si>
  <si>
    <t>PRS</t>
  </si>
  <si>
    <t>Local Authority</t>
  </si>
  <si>
    <t>Open Market</t>
  </si>
  <si>
    <t>Unit Numbers</t>
  </si>
  <si>
    <t>Units sold</t>
  </si>
  <si>
    <t>NDV</t>
  </si>
  <si>
    <t>WIP</t>
  </si>
  <si>
    <t>Total Spend</t>
  </si>
  <si>
    <t>Utilised (based on avg cost of unit)</t>
  </si>
  <si>
    <t>Sites</t>
  </si>
  <si>
    <t>Remaining sites</t>
  </si>
  <si>
    <t>Remaining value</t>
  </si>
  <si>
    <t>Total security (after discounts)</t>
  </si>
  <si>
    <t>Completed units</t>
  </si>
  <si>
    <t>LTV</t>
  </si>
  <si>
    <t>Facility</t>
  </si>
  <si>
    <t>Completed unsold</t>
  </si>
  <si>
    <t>Units completed</t>
  </si>
  <si>
    <t>Loan to Value (LTV)</t>
  </si>
  <si>
    <t>Facility Amount</t>
  </si>
  <si>
    <t>Additional Discount</t>
  </si>
  <si>
    <t>Borrowers Equity Position</t>
  </si>
  <si>
    <t>Peak</t>
  </si>
  <si>
    <t>Total Other Costs</t>
  </si>
  <si>
    <t>Total contingency &amp; cost inflation</t>
  </si>
  <si>
    <t>Total costs excluding contingencies</t>
  </si>
  <si>
    <t>100% NDV</t>
  </si>
  <si>
    <t>95% NDV</t>
  </si>
  <si>
    <t>90% NDV</t>
  </si>
  <si>
    <t>85% NDV</t>
  </si>
  <si>
    <t xml:space="preserve"> Surplus available to repay HBFI</t>
  </si>
  <si>
    <t>Development Profitability based on site value</t>
  </si>
  <si>
    <t>Development Profitability based on original site cost</t>
  </si>
  <si>
    <t>Affordable</t>
  </si>
  <si>
    <t>Surplus available to HBFI</t>
  </si>
  <si>
    <t>Total surplus available to HBFI as % of costs</t>
  </si>
  <si>
    <t>Breakeven analysis</t>
  </si>
  <si>
    <t>Total contingencies &amp; inflation as % of costs</t>
  </si>
  <si>
    <t>Total contingency, inflation &amp; surplus as % costs</t>
  </si>
  <si>
    <t>Breakeven Analysis</t>
  </si>
  <si>
    <t>CRM Cashflow Figures</t>
  </si>
  <si>
    <t>Non-Construction Contingency</t>
  </si>
  <si>
    <t>Cost Inflation</t>
  </si>
  <si>
    <t>Total Development costs (Excl contingencies)</t>
  </si>
  <si>
    <t>3-Month Euribor</t>
  </si>
  <si>
    <t>(Select the phase the unit will be completed from Dropdown menu)</t>
  </si>
  <si>
    <t>(Select the property type from Dropdown menu)</t>
  </si>
  <si>
    <t>(Select the target market from Dropdown menu)</t>
  </si>
  <si>
    <t>(Select the current build status from Dropdown menu)</t>
  </si>
  <si>
    <t>(Select the current sales status from Dropdown menu)</t>
  </si>
  <si>
    <t>(Select the number of bedrooms from Dropdown menu)</t>
  </si>
  <si>
    <t>(m2)</t>
  </si>
  <si>
    <t>(ft2)</t>
  </si>
  <si>
    <t>Area</t>
  </si>
  <si>
    <t>ignore</t>
  </si>
  <si>
    <t>pivot</t>
  </si>
  <si>
    <t>Grand Total</t>
  </si>
  <si>
    <t xml:space="preserve"> </t>
  </si>
  <si>
    <t>Quantity</t>
  </si>
  <si>
    <t>Avg Area (ft)</t>
  </si>
  <si>
    <t>Avg GDV</t>
  </si>
  <si>
    <t>Total GDV</t>
  </si>
  <si>
    <t>GDV psf</t>
  </si>
  <si>
    <t>Refresh Pivot Table below to generate table:</t>
  </si>
  <si>
    <t>No Units</t>
  </si>
  <si>
    <t>Total Development Cost</t>
  </si>
  <si>
    <t>HBFI Loan Facility</t>
  </si>
  <si>
    <t>HBFI Peak Funding</t>
  </si>
  <si>
    <t>LTC</t>
  </si>
  <si>
    <t>Rolling Stock Limit</t>
  </si>
  <si>
    <t>Loan Term</t>
  </si>
  <si>
    <t>DA Approval</t>
  </si>
  <si>
    <t>Margin %</t>
  </si>
  <si>
    <t>Borrower cash towards purchase/refinance of site</t>
  </si>
  <si>
    <t>Rebates</t>
  </si>
  <si>
    <t>Expected rebates and refunds introduced to cover costs of the project (ie: VAT, Stamp Duty, Irish water, etc)</t>
  </si>
  <si>
    <t>Borrower cash towards development costs</t>
  </si>
  <si>
    <t>Loan to Cost (LTC) (Excluding Rebates)</t>
  </si>
  <si>
    <t>VAT (Professional fees) included above</t>
  </si>
  <si>
    <t>VAT (Sales Agent &amp; Legal Fees) included above</t>
  </si>
  <si>
    <t>Rolling LTC</t>
  </si>
  <si>
    <t>Development costs</t>
  </si>
  <si>
    <t>Sites sold</t>
  </si>
  <si>
    <t>Sites remaining</t>
  </si>
  <si>
    <t>Costs for LTC</t>
  </si>
  <si>
    <t>WIP  approtioned to sold units (based off average unit cost)</t>
  </si>
  <si>
    <t>Borrower Cash Equity &amp; Rebates</t>
  </si>
  <si>
    <t>Cost excl int and exit fee</t>
  </si>
  <si>
    <t>Commitment fee</t>
  </si>
  <si>
    <t>Drawn</t>
  </si>
  <si>
    <t>Undrawn</t>
  </si>
  <si>
    <t>Commitment fee O/B</t>
  </si>
  <si>
    <t>Commitment fee C/B</t>
  </si>
  <si>
    <t>Commitment Fee</t>
  </si>
  <si>
    <t>Total Facility :</t>
  </si>
  <si>
    <t xml:space="preserve">Entry, Exit &amp; Commitment Fees </t>
  </si>
  <si>
    <t>Total Costs for LTC</t>
  </si>
  <si>
    <t>Site Cost</t>
  </si>
  <si>
    <t>Development Costs Incurred (WIP)</t>
  </si>
  <si>
    <t>n</t>
  </si>
  <si>
    <t>Accelerate</t>
  </si>
  <si>
    <t>Project Cashflow V7</t>
  </si>
  <si>
    <t>Phase*</t>
  </si>
  <si>
    <t>Property Type*</t>
  </si>
  <si>
    <t>Selling Price (incl. VAT)*</t>
  </si>
  <si>
    <t>Expected sale date*</t>
  </si>
  <si>
    <t>Expected Construction Completion Date*</t>
  </si>
  <si>
    <t>*Minimum fields required to generate cashflow</t>
  </si>
  <si>
    <t>Total Development costs (excl interest &amp; fees)</t>
  </si>
  <si>
    <t>Total Development costs (incl interest &amp; fees)</t>
  </si>
  <si>
    <t>(blank)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</si>
  <si>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</si>
  <si>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</si>
  <si>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</si>
  <si>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</si>
  <si>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</si>
  <si>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</si>
  <si>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</si>
  <si>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</si>
  <si>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</si>
  <si>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</si>
  <si>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</si>
  <si>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</si>
  <si>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Month 13</t>
  </si>
  <si>
    <t>Month 14</t>
  </si>
  <si>
    <t>Month 15</t>
  </si>
  <si>
    <t>Month 16</t>
  </si>
  <si>
    <t>Month 17</t>
  </si>
  <si>
    <t>Month 18</t>
  </si>
  <si>
    <t>Month 19</t>
  </si>
  <si>
    <t>Month 20</t>
  </si>
  <si>
    <t>Month 21</t>
  </si>
  <si>
    <t>Month 22</t>
  </si>
  <si>
    <t>Month 23</t>
  </si>
  <si>
    <t>Month 24</t>
  </si>
  <si>
    <t>Month 25</t>
  </si>
  <si>
    <t>Month 26</t>
  </si>
  <si>
    <t>Month 27</t>
  </si>
  <si>
    <t>Month 28</t>
  </si>
  <si>
    <t>Month 29</t>
  </si>
  <si>
    <t>Month 30</t>
  </si>
  <si>
    <t>Month 31</t>
  </si>
  <si>
    <t>Month 32</t>
  </si>
  <si>
    <t>Month 33</t>
  </si>
  <si>
    <t>Month 34</t>
  </si>
  <si>
    <t>Month 35</t>
  </si>
  <si>
    <t>Month 36</t>
  </si>
  <si>
    <t>Month 37</t>
  </si>
  <si>
    <t>Month 38</t>
  </si>
  <si>
    <t>Month 39</t>
  </si>
  <si>
    <t>Month 40</t>
  </si>
  <si>
    <t>Month 41</t>
  </si>
  <si>
    <t>Month 42</t>
  </si>
  <si>
    <t>Month 43</t>
  </si>
  <si>
    <t>Month 44</t>
  </si>
  <si>
    <t>Month 45</t>
  </si>
  <si>
    <t>Month 46</t>
  </si>
  <si>
    <t>Month 47</t>
  </si>
  <si>
    <t>Month 48</t>
  </si>
  <si>
    <t>Month 49</t>
  </si>
  <si>
    <t>Month 50</t>
  </si>
  <si>
    <t>Month 51</t>
  </si>
  <si>
    <t>Month 52</t>
  </si>
  <si>
    <t>Month 53</t>
  </si>
  <si>
    <t>Month 54</t>
  </si>
  <si>
    <t>Month 55</t>
  </si>
  <si>
    <t>Month 56</t>
  </si>
  <si>
    <t>Month 57</t>
  </si>
  <si>
    <t>Month 58</t>
  </si>
  <si>
    <t>Month 59</t>
  </si>
  <si>
    <t>Month 60</t>
  </si>
  <si>
    <t>As proposed</t>
  </si>
  <si>
    <t>Total Units completed</t>
  </si>
  <si>
    <t>Units Sold</t>
  </si>
  <si>
    <t>Security</t>
  </si>
  <si>
    <t>Exposure Assessment</t>
  </si>
  <si>
    <t>Opening Exposure</t>
  </si>
  <si>
    <t>Previous period completed units repayments</t>
  </si>
  <si>
    <t>Updated Opening Balance</t>
  </si>
  <si>
    <t>Period Peak</t>
  </si>
  <si>
    <t>Additional Repayments</t>
  </si>
  <si>
    <t>Closing exposure</t>
  </si>
  <si>
    <t>Debt</t>
  </si>
  <si>
    <t>Residual debt</t>
  </si>
  <si>
    <t>Units under construction</t>
  </si>
  <si>
    <t>Cost to complete</t>
  </si>
  <si>
    <t>Additional interest</t>
  </si>
  <si>
    <t>Total debt</t>
  </si>
  <si>
    <t>Additional security</t>
  </si>
  <si>
    <t>Total Drawdowns &amp; Interest</t>
  </si>
  <si>
    <t>NDV Completed unsold units</t>
  </si>
  <si>
    <t>Total Interest</t>
  </si>
  <si>
    <t>Drawdowns (including interest and fees)</t>
  </si>
  <si>
    <t>Projected Closing Debt/ Surplus</t>
  </si>
  <si>
    <t>LTV before units under construction close</t>
  </si>
  <si>
    <t>LTV after units under construction close</t>
  </si>
  <si>
    <t>NDV Completed Units under construction (1)</t>
  </si>
  <si>
    <t>Remaining Security (2)</t>
  </si>
  <si>
    <t>(2) Stress remaining security</t>
  </si>
  <si>
    <t>(1) Stress completed units under construction</t>
  </si>
  <si>
    <t>Peak Funding</t>
  </si>
  <si>
    <t>Cost to Complete Workings</t>
  </si>
  <si>
    <t>Hard stop Analysis</t>
  </si>
  <si>
    <t>Total WIP</t>
  </si>
  <si>
    <t>Less known costs for future units</t>
  </si>
  <si>
    <t>WIP incurred on units under construction</t>
  </si>
  <si>
    <t>Estimated cost to cmplete</t>
  </si>
  <si>
    <t>Estimated total cost of units under construction*</t>
  </si>
  <si>
    <t>*based on average unit cost</t>
  </si>
  <si>
    <t>Less site costs if applicable</t>
  </si>
  <si>
    <t>No. Units</t>
  </si>
  <si>
    <t>Average costs</t>
  </si>
  <si>
    <t>Images for paper (these will auto update)</t>
  </si>
  <si>
    <t>Completed units to be sold</t>
  </si>
  <si>
    <t>VAT (13.5% Houses, 9% Apartments)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</si>
</sst>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_-;\-* #,##0_-;_-* &quot;-&quot;??_-;_-@_-"/>
    <numFmt numFmtId="165" formatCode="mmm\-yyyy"/>
    <numFmt numFmtId="166" formatCode="_-* #,##0_-;[Red]\(#,##0\);_-\ &quot;-&quot;??_-;_-@_-"/>
    <numFmt numFmtId="167" formatCode="0.0%"/>
    <numFmt numFmtId="168" formatCode="\(#,##0\);_-\ &quot;-&quot;??_-;_-@_-"/>
    <numFmt numFmtId="169" formatCode="_-* #,##0.00000000000000000000_-;\-* #,##0.00000000000000000000_-;_-* &quot;-&quot;??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20"/>
      <color rgb="FF42505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u/>
      <sz val="14"/>
      <color rgb="FF425059"/>
      <name val="Calibri"/>
      <family val="2"/>
      <scheme val="minor"/>
    </font>
    <font>
      <b/>
      <sz val="16"/>
      <color rgb="FF425059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26"/>
      <color rgb="FF425059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425059"/>
        <bgColor indexed="64"/>
      </patternFill>
    </fill>
    <fill>
      <patternFill patternType="solid">
        <fgColor rgb="FFD5842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0"/>
    <xf numFmtId="43" fontId="1" fillId="0" borderId="0" applyFont="0" applyFill="0" applyBorder="0" applyAlignment="0" applyProtection="0"/>
  </cellStyleXfs>
  <cellXfs count="488">
    <xf numFmtId="0" fontId="0" fillId="0" borderId="0" xfId="0"/>
    <xf numFmtId="0" fontId="9" fillId="0" borderId="0" xfId="0" applyFont="1" applyAlignment="1" applyProtection="1">
      <alignment horizontal="left"/>
      <protection hidden="1"/>
    </xf>
    <xf numFmtId="0" fontId="0" fillId="0" borderId="0" xfId="0" applyFont="1" applyAlignment="1" applyProtection="1">
      <alignment horizontal="left"/>
      <protection hidden="1"/>
    </xf>
    <xf numFmtId="0" fontId="0" fillId="0" borderId="0" xfId="0" applyProtection="1">
      <protection hidden="1"/>
    </xf>
    <xf numFmtId="0" fontId="6" fillId="5" borderId="14" xfId="0" applyFont="1" applyFill="1" applyBorder="1" applyAlignment="1" applyProtection="1">
      <alignment horizontal="left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" fillId="0" borderId="0" xfId="0" applyFont="1" applyProtection="1">
      <protection hidden="1"/>
    </xf>
    <xf numFmtId="0" fontId="5" fillId="3" borderId="0" xfId="0" applyFont="1" applyFill="1" applyBorder="1" applyProtection="1">
      <protection hidden="1"/>
    </xf>
    <xf numFmtId="0" fontId="6" fillId="5" borderId="14" xfId="0" applyFont="1" applyFill="1" applyBorder="1" applyAlignment="1" applyProtection="1">
      <alignment horizontal="right"/>
      <protection hidden="1"/>
    </xf>
    <xf numFmtId="0" fontId="0" fillId="0" borderId="14" xfId="0" applyBorder="1" applyProtection="1">
      <protection hidden="1"/>
    </xf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14" xfId="0" applyFont="1" applyFill="1" applyBorder="1" applyProtection="1">
      <protection hidden="1"/>
    </xf>
    <xf numFmtId="164" fontId="0" fillId="0" borderId="14" xfId="1" applyNumberFormat="1" applyFont="1" applyBorder="1" applyAlignment="1" applyProtection="1">
      <alignment horizontal="right"/>
      <protection hidden="1"/>
    </xf>
    <xf numFmtId="0" fontId="2" fillId="2" borderId="14" xfId="0" applyFont="1" applyFill="1" applyBorder="1" applyProtection="1">
      <protection hidden="1"/>
    </xf>
    <xf numFmtId="164" fontId="2" fillId="2" borderId="14" xfId="1" applyNumberFormat="1" applyFont="1" applyFill="1" applyBorder="1" applyAlignment="1" applyProtection="1">
      <alignment horizontal="right"/>
      <protection hidden="1"/>
    </xf>
    <xf numFmtId="0" fontId="2" fillId="3" borderId="0" xfId="0" applyFont="1" applyFill="1" applyBorder="1" applyProtection="1"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2" borderId="14" xfId="0" applyFont="1" applyFill="1" applyBorder="1" applyProtection="1">
      <protection hidden="1"/>
    </xf>
    <xf numFmtId="0" fontId="0" fillId="3" borderId="0" xfId="0" applyFill="1" applyProtection="1">
      <protection hidden="1"/>
    </xf>
    <xf numFmtId="0" fontId="7" fillId="5" borderId="14" xfId="0" applyFont="1" applyFill="1" applyBorder="1" applyProtection="1">
      <protection hidden="1"/>
    </xf>
    <xf numFmtId="164" fontId="7" fillId="5" borderId="14" xfId="1" applyNumberFormat="1" applyFont="1" applyFill="1" applyBorder="1" applyAlignment="1" applyProtection="1">
      <alignment horizontal="center"/>
      <protection hidden="1"/>
    </xf>
    <xf numFmtId="17" fontId="8" fillId="5" borderId="14" xfId="0" applyNumberFormat="1" applyFont="1" applyFill="1" applyBorder="1" applyAlignment="1" applyProtection="1">
      <alignment horizontal="center"/>
      <protection hidden="1"/>
    </xf>
    <xf numFmtId="0" fontId="7" fillId="5" borderId="20" xfId="0" applyFont="1" applyFill="1" applyBorder="1" applyProtection="1">
      <protection hidden="1"/>
    </xf>
    <xf numFmtId="0" fontId="0" fillId="0" borderId="4" xfId="0" applyBorder="1" applyProtection="1">
      <protection hidden="1"/>
    </xf>
    <xf numFmtId="164" fontId="0" fillId="0" borderId="8" xfId="1" applyNumberFormat="1" applyFont="1" applyBorder="1" applyProtection="1">
      <protection hidden="1"/>
    </xf>
    <xf numFmtId="164" fontId="0" fillId="0" borderId="0" xfId="1" applyNumberFormat="1" applyFont="1" applyBorder="1" applyProtection="1">
      <protection hidden="1"/>
    </xf>
    <xf numFmtId="0" fontId="0" fillId="2" borderId="18" xfId="0" applyFill="1" applyBorder="1" applyProtection="1">
      <protection hidden="1"/>
    </xf>
    <xf numFmtId="0" fontId="0" fillId="2" borderId="19" xfId="0" applyFill="1" applyBorder="1" applyProtection="1">
      <protection hidden="1"/>
    </xf>
    <xf numFmtId="0" fontId="0" fillId="2" borderId="12" xfId="0" applyFill="1" applyBorder="1" applyProtection="1">
      <protection hidden="1"/>
    </xf>
    <xf numFmtId="0" fontId="0" fillId="2" borderId="1" xfId="0" applyFill="1" applyBorder="1" applyProtection="1">
      <protection hidden="1"/>
    </xf>
    <xf numFmtId="10" fontId="0" fillId="0" borderId="0" xfId="0" applyNumberFormat="1" applyBorder="1" applyProtection="1">
      <protection hidden="1"/>
    </xf>
    <xf numFmtId="0" fontId="2" fillId="2" borderId="12" xfId="0" applyFont="1" applyFill="1" applyBorder="1" applyProtection="1">
      <protection hidden="1"/>
    </xf>
    <xf numFmtId="0" fontId="2" fillId="2" borderId="1" xfId="0" applyFont="1" applyFill="1" applyBorder="1" applyProtection="1">
      <protection hidden="1"/>
    </xf>
    <xf numFmtId="43" fontId="0" fillId="0" borderId="8" xfId="0" applyNumberFormat="1" applyBorder="1" applyProtection="1">
      <protection hidden="1"/>
    </xf>
    <xf numFmtId="0" fontId="7" fillId="5" borderId="13" xfId="0" applyFont="1" applyFill="1" applyBorder="1" applyProtection="1">
      <protection hidden="1"/>
    </xf>
    <xf numFmtId="0" fontId="0" fillId="2" borderId="23" xfId="0" applyFont="1" applyFill="1" applyBorder="1" applyProtection="1">
      <protection hidden="1"/>
    </xf>
    <xf numFmtId="0" fontId="0" fillId="2" borderId="24" xfId="0" applyFill="1" applyBorder="1" applyProtection="1">
      <protection hidden="1"/>
    </xf>
    <xf numFmtId="0" fontId="0" fillId="0" borderId="4" xfId="0" applyFont="1" applyBorder="1" applyProtection="1">
      <protection hidden="1"/>
    </xf>
    <xf numFmtId="9" fontId="0" fillId="0" borderId="0" xfId="0" applyNumberFormat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4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164" fontId="0" fillId="0" borderId="6" xfId="1" applyNumberFormat="1" applyFont="1" applyBorder="1" applyProtection="1">
      <protection hidden="1"/>
    </xf>
    <xf numFmtId="164" fontId="0" fillId="0" borderId="0" xfId="1" applyNumberFormat="1" applyFont="1" applyProtection="1">
      <protection hidden="1"/>
    </xf>
    <xf numFmtId="43" fontId="0" fillId="0" borderId="0" xfId="0" applyNumberFormat="1" applyProtection="1">
      <protection hidden="1"/>
    </xf>
    <xf numFmtId="0" fontId="0" fillId="0" borderId="0" xfId="0" applyFont="1" applyAlignment="1" applyProtection="1">
      <alignment horizontal="right"/>
      <protection hidden="1"/>
    </xf>
    <xf numFmtId="164" fontId="0" fillId="0" borderId="0" xfId="1" applyNumberFormat="1" applyFont="1" applyAlignment="1" applyProtection="1">
      <alignment horizontal="right"/>
      <protection hidden="1"/>
    </xf>
    <xf numFmtId="164" fontId="6" fillId="5" borderId="14" xfId="1" applyNumberFormat="1" applyFont="1" applyFill="1" applyBorder="1" applyAlignment="1" applyProtection="1">
      <alignment horizontal="right"/>
      <protection hidden="1"/>
    </xf>
    <xf numFmtId="0" fontId="7" fillId="6" borderId="14" xfId="0" applyFont="1" applyFill="1" applyBorder="1" applyAlignment="1" applyProtection="1">
      <alignment horizontal="left" vertical="top" wrapText="1"/>
      <protection hidden="1"/>
    </xf>
    <xf numFmtId="0" fontId="7" fillId="6" borderId="14" xfId="0" applyFont="1" applyFill="1" applyBorder="1" applyAlignment="1" applyProtection="1">
      <alignment horizontal="right" vertical="top" wrapText="1"/>
      <protection hidden="1"/>
    </xf>
    <xf numFmtId="164" fontId="7" fillId="6" borderId="14" xfId="1" applyNumberFormat="1" applyFont="1" applyFill="1" applyBorder="1" applyAlignment="1" applyProtection="1">
      <alignment horizontal="right" vertical="top" wrapText="1"/>
      <protection hidden="1"/>
    </xf>
    <xf numFmtId="0" fontId="0" fillId="0" borderId="0" xfId="0" applyAlignment="1" applyProtection="1">
      <alignment horizontal="center" vertical="top" wrapText="1"/>
      <protection hidden="1"/>
    </xf>
    <xf numFmtId="0" fontId="0" fillId="0" borderId="14" xfId="0" applyFont="1" applyBorder="1" applyAlignment="1" applyProtection="1">
      <alignment horizontal="left"/>
      <protection hidden="1"/>
    </xf>
    <xf numFmtId="0" fontId="6" fillId="5" borderId="20" xfId="0" applyFont="1" applyFill="1" applyBorder="1" applyAlignment="1" applyProtection="1">
      <alignment horizontal="center" wrapText="1"/>
      <protection hidden="1"/>
    </xf>
    <xf numFmtId="0" fontId="6" fillId="5" borderId="20" xfId="0" applyFont="1" applyFill="1" applyBorder="1" applyAlignment="1" applyProtection="1">
      <alignment horizontal="center" vertical="top"/>
      <protection hidden="1"/>
    </xf>
    <xf numFmtId="0" fontId="6" fillId="5" borderId="20" xfId="0" applyFont="1" applyFill="1" applyBorder="1" applyAlignment="1" applyProtection="1">
      <alignment horizontal="left"/>
      <protection hidden="1"/>
    </xf>
    <xf numFmtId="43" fontId="0" fillId="0" borderId="7" xfId="1" applyFont="1" applyBorder="1" applyAlignment="1" applyProtection="1">
      <alignment horizontal="center"/>
      <protection hidden="1"/>
    </xf>
    <xf numFmtId="0" fontId="6" fillId="5" borderId="13" xfId="0" applyFont="1" applyFill="1" applyBorder="1" applyAlignment="1" applyProtection="1">
      <alignment horizontal="left"/>
      <protection hidden="1"/>
    </xf>
    <xf numFmtId="43" fontId="0" fillId="0" borderId="8" xfId="1" applyFont="1" applyBorder="1" applyAlignment="1" applyProtection="1">
      <alignment horizontal="center"/>
      <protection hidden="1"/>
    </xf>
    <xf numFmtId="164" fontId="0" fillId="0" borderId="1" xfId="1" applyNumberFormat="1" applyFont="1" applyBorder="1" applyProtection="1">
      <protection hidden="1"/>
    </xf>
    <xf numFmtId="164" fontId="0" fillId="0" borderId="13" xfId="1" applyNumberFormat="1" applyFont="1" applyBorder="1" applyProtection="1">
      <protection hidden="1"/>
    </xf>
    <xf numFmtId="164" fontId="0" fillId="0" borderId="11" xfId="1" applyNumberFormat="1" applyFont="1" applyBorder="1" applyProtection="1">
      <protection hidden="1"/>
    </xf>
    <xf numFmtId="164" fontId="0" fillId="0" borderId="25" xfId="1" applyNumberFormat="1" applyFont="1" applyBorder="1" applyProtection="1">
      <protection hidden="1"/>
    </xf>
    <xf numFmtId="0" fontId="6" fillId="5" borderId="26" xfId="0" applyFont="1" applyFill="1" applyBorder="1" applyAlignment="1" applyProtection="1">
      <alignment horizontal="left"/>
      <protection hidden="1"/>
    </xf>
    <xf numFmtId="164" fontId="0" fillId="0" borderId="21" xfId="1" applyNumberFormat="1" applyFont="1" applyBorder="1" applyProtection="1">
      <protection hidden="1"/>
    </xf>
    <xf numFmtId="0" fontId="2" fillId="2" borderId="9" xfId="0" applyFont="1" applyFill="1" applyBorder="1" applyProtection="1">
      <protection hidden="1"/>
    </xf>
    <xf numFmtId="0" fontId="2" fillId="2" borderId="27" xfId="0" applyFont="1" applyFill="1" applyBorder="1" applyProtection="1">
      <protection hidden="1"/>
    </xf>
    <xf numFmtId="0" fontId="0" fillId="4" borderId="3" xfId="0" applyFill="1" applyBorder="1" applyAlignment="1" applyProtection="1">
      <alignment horizontal="right"/>
      <protection hidden="1"/>
    </xf>
    <xf numFmtId="0" fontId="0" fillId="4" borderId="0" xfId="0" applyFill="1" applyBorder="1" applyAlignment="1" applyProtection="1">
      <alignment horizontal="right"/>
      <protection hidden="1"/>
    </xf>
    <xf numFmtId="9" fontId="0" fillId="4" borderId="0" xfId="0" applyNumberFormat="1" applyFill="1" applyBorder="1" applyAlignment="1" applyProtection="1">
      <alignment horizontal="right"/>
      <protection hidden="1"/>
    </xf>
    <xf numFmtId="49" fontId="14" fillId="0" borderId="0" xfId="0" applyNumberFormat="1" applyFont="1" applyAlignment="1" applyProtection="1">
      <alignment horizontal="left"/>
      <protection hidden="1"/>
    </xf>
    <xf numFmtId="49" fontId="14" fillId="0" borderId="0" xfId="0" applyNumberFormat="1" applyFont="1" applyAlignment="1" applyProtection="1">
      <alignment horizontal="center"/>
      <protection hidden="1"/>
    </xf>
    <xf numFmtId="49" fontId="16" fillId="0" borderId="0" xfId="0" applyNumberFormat="1" applyFont="1" applyAlignment="1" applyProtection="1">
      <alignment horizontal="center"/>
      <protection hidden="1"/>
    </xf>
    <xf numFmtId="0" fontId="12" fillId="0" borderId="0" xfId="3" applyFont="1" applyFill="1" applyProtection="1">
      <protection hidden="1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alignment horizontal="center"/>
      <protection hidden="1"/>
    </xf>
    <xf numFmtId="0" fontId="15" fillId="5" borderId="14" xfId="0" applyFont="1" applyFill="1" applyBorder="1" applyAlignment="1" applyProtection="1">
      <alignment horizontal="left"/>
      <protection hidden="1"/>
    </xf>
    <xf numFmtId="0" fontId="15" fillId="5" borderId="14" xfId="0" applyFont="1" applyFill="1" applyBorder="1" applyProtection="1">
      <protection hidden="1"/>
    </xf>
    <xf numFmtId="0" fontId="15" fillId="5" borderId="14" xfId="0" applyFont="1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/>
      <protection hidden="1"/>
    </xf>
    <xf numFmtId="0" fontId="2" fillId="0" borderId="9" xfId="0" applyFont="1" applyBorder="1" applyProtection="1">
      <protection hidden="1"/>
    </xf>
    <xf numFmtId="0" fontId="2" fillId="0" borderId="27" xfId="0" applyFont="1" applyBorder="1" applyProtection="1">
      <protection hidden="1"/>
    </xf>
    <xf numFmtId="0" fontId="7" fillId="3" borderId="0" xfId="0" applyFont="1" applyFill="1" applyProtection="1">
      <protection hidden="1"/>
    </xf>
    <xf numFmtId="10" fontId="0" fillId="0" borderId="14" xfId="2" applyNumberFormat="1" applyFont="1" applyBorder="1" applyAlignment="1" applyProtection="1">
      <alignment horizontal="right"/>
      <protection hidden="1"/>
    </xf>
    <xf numFmtId="10" fontId="0" fillId="0" borderId="0" xfId="0" applyNumberFormat="1" applyFill="1" applyBorder="1" applyProtection="1">
      <protection hidden="1"/>
    </xf>
    <xf numFmtId="10" fontId="0" fillId="0" borderId="0" xfId="2" applyNumberFormat="1" applyFont="1" applyProtection="1">
      <protection hidden="1"/>
    </xf>
    <xf numFmtId="164" fontId="2" fillId="0" borderId="0" xfId="1" applyNumberFormat="1" applyFont="1" applyAlignment="1" applyProtection="1">
      <alignment horizontal="right"/>
      <protection hidden="1"/>
    </xf>
    <xf numFmtId="0" fontId="2" fillId="0" borderId="0" xfId="0" applyFont="1" applyAlignment="1" applyProtection="1">
      <alignment horizontal="center"/>
      <protection hidden="1"/>
    </xf>
    <xf numFmtId="164" fontId="6" fillId="5" borderId="14" xfId="1" applyNumberFormat="1" applyFont="1" applyFill="1" applyBorder="1" applyAlignment="1" applyProtection="1">
      <alignment horizontal="center" wrapText="1"/>
      <protection hidden="1"/>
    </xf>
    <xf numFmtId="164" fontId="9" fillId="0" borderId="0" xfId="1" applyNumberFormat="1" applyFont="1" applyAlignment="1" applyProtection="1">
      <alignment horizontal="center"/>
      <protection hidden="1"/>
    </xf>
    <xf numFmtId="164" fontId="6" fillId="5" borderId="14" xfId="1" applyNumberFormat="1" applyFont="1" applyFill="1" applyBorder="1" applyAlignment="1" applyProtection="1">
      <alignment horizontal="center"/>
      <protection hidden="1"/>
    </xf>
    <xf numFmtId="164" fontId="0" fillId="0" borderId="0" xfId="1" applyNumberFormat="1" applyFont="1" applyBorder="1" applyAlignment="1" applyProtection="1">
      <alignment horizontal="center"/>
      <protection hidden="1"/>
    </xf>
    <xf numFmtId="164" fontId="0" fillId="0" borderId="5" xfId="1" applyNumberFormat="1" applyFont="1" applyBorder="1" applyAlignment="1" applyProtection="1">
      <alignment horizontal="center"/>
      <protection hidden="1"/>
    </xf>
    <xf numFmtId="164" fontId="0" fillId="0" borderId="0" xfId="1" applyNumberFormat="1" applyFont="1" applyAlignment="1" applyProtection="1">
      <alignment horizontal="center"/>
      <protection hidden="1"/>
    </xf>
    <xf numFmtId="166" fontId="0" fillId="4" borderId="0" xfId="1" applyNumberFormat="1" applyFont="1" applyFill="1" applyBorder="1" applyProtection="1">
      <protection hidden="1"/>
    </xf>
    <xf numFmtId="166" fontId="0" fillId="2" borderId="22" xfId="1" applyNumberFormat="1" applyFont="1" applyFill="1" applyBorder="1" applyProtection="1">
      <protection hidden="1"/>
    </xf>
    <xf numFmtId="166" fontId="0" fillId="2" borderId="24" xfId="1" applyNumberFormat="1" applyFont="1" applyFill="1" applyBorder="1" applyProtection="1">
      <protection hidden="1"/>
    </xf>
    <xf numFmtId="166" fontId="0" fillId="0" borderId="8" xfId="1" applyNumberFormat="1" applyFont="1" applyBorder="1" applyProtection="1">
      <protection hidden="1"/>
    </xf>
    <xf numFmtId="166" fontId="0" fillId="0" borderId="0" xfId="1" applyNumberFormat="1" applyFont="1" applyBorder="1" applyProtection="1">
      <protection hidden="1"/>
    </xf>
    <xf numFmtId="166" fontId="2" fillId="2" borderId="13" xfId="1" applyNumberFormat="1" applyFont="1" applyFill="1" applyBorder="1" applyProtection="1">
      <protection hidden="1"/>
    </xf>
    <xf numFmtId="166" fontId="2" fillId="2" borderId="1" xfId="1" applyNumberFormat="1" applyFont="1" applyFill="1" applyBorder="1" applyProtection="1">
      <protection hidden="1"/>
    </xf>
    <xf numFmtId="166" fontId="0" fillId="4" borderId="7" xfId="1" applyNumberFormat="1" applyFont="1" applyFill="1" applyBorder="1" applyProtection="1">
      <protection hidden="1"/>
    </xf>
    <xf numFmtId="166" fontId="0" fillId="4" borderId="3" xfId="1" applyNumberFormat="1" applyFont="1" applyFill="1" applyBorder="1" applyProtection="1">
      <protection hidden="1"/>
    </xf>
    <xf numFmtId="166" fontId="0" fillId="4" borderId="8" xfId="1" applyNumberFormat="1" applyFont="1" applyFill="1" applyBorder="1" applyProtection="1">
      <protection hidden="1"/>
    </xf>
    <xf numFmtId="166" fontId="0" fillId="0" borderId="3" xfId="1" applyNumberFormat="1" applyFont="1" applyBorder="1" applyProtection="1">
      <protection hidden="1"/>
    </xf>
    <xf numFmtId="166" fontId="0" fillId="0" borderId="3" xfId="0" applyNumberFormat="1" applyBorder="1" applyProtection="1">
      <protection hidden="1"/>
    </xf>
    <xf numFmtId="166" fontId="0" fillId="0" borderId="7" xfId="0" applyNumberFormat="1" applyBorder="1" applyProtection="1">
      <protection hidden="1"/>
    </xf>
    <xf numFmtId="166" fontId="2" fillId="0" borderId="10" xfId="1" applyNumberFormat="1" applyFont="1" applyBorder="1" applyProtection="1">
      <protection hidden="1"/>
    </xf>
    <xf numFmtId="166" fontId="0" fillId="0" borderId="8" xfId="0" applyNumberFormat="1" applyBorder="1" applyProtection="1">
      <protection hidden="1"/>
    </xf>
    <xf numFmtId="166" fontId="0" fillId="2" borderId="17" xfId="1" applyNumberFormat="1" applyFont="1" applyFill="1" applyBorder="1" applyProtection="1">
      <protection hidden="1"/>
    </xf>
    <xf numFmtId="166" fontId="0" fillId="2" borderId="19" xfId="1" applyNumberFormat="1" applyFont="1" applyFill="1" applyBorder="1" applyProtection="1">
      <protection hidden="1"/>
    </xf>
    <xf numFmtId="166" fontId="0" fillId="2" borderId="13" xfId="1" applyNumberFormat="1" applyFont="1" applyFill="1" applyBorder="1" applyProtection="1">
      <protection hidden="1"/>
    </xf>
    <xf numFmtId="166" fontId="0" fillId="2" borderId="1" xfId="1" applyNumberFormat="1" applyFont="1" applyFill="1" applyBorder="1" applyProtection="1">
      <protection hidden="1"/>
    </xf>
    <xf numFmtId="166" fontId="0" fillId="0" borderId="0" xfId="1" applyNumberFormat="1" applyFont="1" applyBorder="1" applyAlignment="1" applyProtection="1">
      <protection hidden="1"/>
    </xf>
    <xf numFmtId="166" fontId="0" fillId="0" borderId="5" xfId="1" applyNumberFormat="1" applyFont="1" applyBorder="1" applyAlignment="1" applyProtection="1">
      <protection hidden="1"/>
    </xf>
    <xf numFmtId="166" fontId="2" fillId="2" borderId="27" xfId="1" applyNumberFormat="1" applyFont="1" applyFill="1" applyBorder="1" applyAlignment="1" applyProtection="1">
      <protection hidden="1"/>
    </xf>
    <xf numFmtId="166" fontId="2" fillId="2" borderId="10" xfId="1" applyNumberFormat="1" applyFont="1" applyFill="1" applyBorder="1" applyAlignment="1" applyProtection="1">
      <protection hidden="1"/>
    </xf>
    <xf numFmtId="166" fontId="0" fillId="0" borderId="0" xfId="1" applyNumberFormat="1" applyFont="1" applyBorder="1" applyAlignment="1" applyProtection="1">
      <alignment horizontal="right"/>
      <protection hidden="1"/>
    </xf>
    <xf numFmtId="166" fontId="0" fillId="0" borderId="5" xfId="1" applyNumberFormat="1" applyFont="1" applyBorder="1" applyAlignment="1" applyProtection="1">
      <alignment horizontal="right"/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4" xfId="0" applyFill="1" applyBorder="1" applyProtection="1">
      <protection hidden="1"/>
    </xf>
    <xf numFmtId="164" fontId="0" fillId="2" borderId="4" xfId="1" applyNumberFormat="1" applyFont="1" applyFill="1" applyBorder="1" applyProtection="1">
      <protection hidden="1"/>
    </xf>
    <xf numFmtId="164" fontId="0" fillId="2" borderId="0" xfId="1" applyNumberFormat="1" applyFont="1" applyFill="1" applyBorder="1" applyProtection="1">
      <protection hidden="1"/>
    </xf>
    <xf numFmtId="9" fontId="0" fillId="2" borderId="6" xfId="2" applyFont="1" applyFill="1" applyBorder="1" applyProtection="1">
      <protection hidden="1"/>
    </xf>
    <xf numFmtId="166" fontId="1" fillId="2" borderId="10" xfId="2" applyNumberFormat="1" applyFont="1" applyFill="1" applyBorder="1" applyProtection="1">
      <protection hidden="1"/>
    </xf>
    <xf numFmtId="0" fontId="0" fillId="2" borderId="4" xfId="0" applyFill="1" applyBorder="1" applyProtection="1">
      <protection hidden="1"/>
    </xf>
    <xf numFmtId="10" fontId="0" fillId="2" borderId="5" xfId="2" applyNumberFormat="1" applyFont="1" applyFill="1" applyBorder="1" applyProtection="1">
      <protection hidden="1"/>
    </xf>
    <xf numFmtId="0" fontId="0" fillId="2" borderId="45" xfId="0" applyFill="1" applyBorder="1" applyProtection="1">
      <protection hidden="1"/>
    </xf>
    <xf numFmtId="0" fontId="0" fillId="2" borderId="6" xfId="0" applyFill="1" applyBorder="1" applyAlignment="1" applyProtection="1">
      <alignment horizontal="right"/>
      <protection hidden="1"/>
    </xf>
    <xf numFmtId="0" fontId="0" fillId="2" borderId="0" xfId="0" applyFill="1" applyBorder="1" applyAlignment="1" applyProtection="1">
      <alignment horizontal="right"/>
      <protection hidden="1"/>
    </xf>
    <xf numFmtId="10" fontId="0" fillId="2" borderId="46" xfId="2" applyNumberFormat="1" applyFont="1" applyFill="1" applyBorder="1" applyProtection="1">
      <protection hidden="1"/>
    </xf>
    <xf numFmtId="0" fontId="0" fillId="0" borderId="0" xfId="0" applyFont="1" applyProtection="1">
      <protection hidden="1"/>
    </xf>
    <xf numFmtId="0" fontId="0" fillId="2" borderId="9" xfId="0" applyFont="1" applyFill="1" applyBorder="1" applyProtection="1">
      <protection hidden="1"/>
    </xf>
    <xf numFmtId="10" fontId="1" fillId="2" borderId="27" xfId="2" applyNumberFormat="1" applyFont="1" applyFill="1" applyBorder="1" applyAlignment="1" applyProtection="1">
      <alignment horizontal="center"/>
      <protection hidden="1"/>
    </xf>
    <xf numFmtId="166" fontId="0" fillId="2" borderId="9" xfId="0" applyNumberFormat="1" applyFont="1" applyFill="1" applyBorder="1" applyProtection="1">
      <protection hidden="1"/>
    </xf>
    <xf numFmtId="166" fontId="0" fillId="2" borderId="27" xfId="0" applyNumberFormat="1" applyFont="1" applyFill="1" applyBorder="1" applyProtection="1">
      <protection hidden="1"/>
    </xf>
    <xf numFmtId="43" fontId="0" fillId="0" borderId="0" xfId="0" applyNumberFormat="1" applyFont="1" applyProtection="1">
      <protection hidden="1"/>
    </xf>
    <xf numFmtId="164" fontId="1" fillId="0" borderId="0" xfId="1" applyNumberFormat="1" applyFont="1" applyProtection="1">
      <protection hidden="1"/>
    </xf>
    <xf numFmtId="167" fontId="1" fillId="2" borderId="9" xfId="2" applyNumberFormat="1" applyFont="1" applyFill="1" applyBorder="1" applyProtection="1">
      <protection hidden="1"/>
    </xf>
    <xf numFmtId="167" fontId="1" fillId="2" borderId="27" xfId="2" applyNumberFormat="1" applyFont="1" applyFill="1" applyBorder="1" applyProtection="1">
      <protection hidden="1"/>
    </xf>
    <xf numFmtId="164" fontId="0" fillId="0" borderId="0" xfId="0" applyNumberFormat="1" applyProtection="1">
      <protection hidden="1"/>
    </xf>
    <xf numFmtId="166" fontId="0" fillId="0" borderId="0" xfId="0" applyNumberFormat="1" applyProtection="1">
      <protection hidden="1"/>
    </xf>
    <xf numFmtId="166" fontId="0" fillId="0" borderId="39" xfId="1" applyNumberFormat="1" applyFont="1" applyBorder="1" applyProtection="1">
      <protection hidden="1"/>
    </xf>
    <xf numFmtId="166" fontId="0" fillId="0" borderId="30" xfId="1" applyNumberFormat="1" applyFont="1" applyBorder="1" applyProtection="1">
      <protection hidden="1"/>
    </xf>
    <xf numFmtId="166" fontId="0" fillId="0" borderId="38" xfId="1" applyNumberFormat="1" applyFont="1" applyBorder="1" applyProtection="1">
      <protection hidden="1"/>
    </xf>
    <xf numFmtId="166" fontId="0" fillId="0" borderId="14" xfId="1" applyNumberFormat="1" applyFont="1" applyBorder="1" applyProtection="1">
      <protection hidden="1"/>
    </xf>
    <xf numFmtId="166" fontId="0" fillId="0" borderId="34" xfId="1" applyNumberFormat="1" applyFont="1" applyBorder="1" applyProtection="1">
      <protection hidden="1"/>
    </xf>
    <xf numFmtId="166" fontId="0" fillId="0" borderId="29" xfId="1" applyNumberFormat="1" applyFont="1" applyBorder="1" applyProtection="1">
      <protection hidden="1"/>
    </xf>
    <xf numFmtId="166" fontId="0" fillId="0" borderId="15" xfId="1" applyNumberFormat="1" applyFont="1" applyBorder="1" applyProtection="1">
      <protection hidden="1"/>
    </xf>
    <xf numFmtId="166" fontId="0" fillId="7" borderId="28" xfId="1" applyNumberFormat="1" applyFont="1" applyFill="1" applyBorder="1" applyProtection="1">
      <protection hidden="1"/>
    </xf>
    <xf numFmtId="166" fontId="0" fillId="0" borderId="16" xfId="1" applyNumberFormat="1" applyFont="1" applyBorder="1" applyProtection="1">
      <protection hidden="1"/>
    </xf>
    <xf numFmtId="166" fontId="3" fillId="0" borderId="16" xfId="1" applyNumberFormat="1" applyFont="1" applyBorder="1" applyProtection="1">
      <protection hidden="1"/>
    </xf>
    <xf numFmtId="166" fontId="3" fillId="0" borderId="42" xfId="1" applyNumberFormat="1" applyFont="1" applyBorder="1" applyProtection="1">
      <protection hidden="1"/>
    </xf>
    <xf numFmtId="166" fontId="0" fillId="0" borderId="43" xfId="1" applyNumberFormat="1" applyFont="1" applyBorder="1" applyProtection="1">
      <protection hidden="1"/>
    </xf>
    <xf numFmtId="166" fontId="0" fillId="0" borderId="36" xfId="1" applyNumberFormat="1" applyFont="1" applyBorder="1" applyProtection="1">
      <protection hidden="1"/>
    </xf>
    <xf numFmtId="166" fontId="0" fillId="0" borderId="0" xfId="0" applyNumberFormat="1" applyFont="1" applyProtection="1">
      <protection hidden="1"/>
    </xf>
    <xf numFmtId="164" fontId="17" fillId="0" borderId="0" xfId="1" applyNumberFormat="1" applyFont="1" applyAlignment="1" applyProtection="1">
      <alignment horizontal="right"/>
      <protection hidden="1"/>
    </xf>
    <xf numFmtId="43" fontId="0" fillId="0" borderId="3" xfId="0" applyNumberFormat="1" applyBorder="1" applyProtection="1">
      <protection hidden="1"/>
    </xf>
    <xf numFmtId="0" fontId="7" fillId="5" borderId="0" xfId="0" applyFont="1" applyFill="1" applyProtection="1">
      <protection hidden="1"/>
    </xf>
    <xf numFmtId="0" fontId="0" fillId="0" borderId="18" xfId="0" applyBorder="1" applyProtection="1">
      <protection hidden="1"/>
    </xf>
    <xf numFmtId="168" fontId="0" fillId="0" borderId="0" xfId="0" applyNumberFormat="1" applyProtection="1">
      <protection hidden="1"/>
    </xf>
    <xf numFmtId="0" fontId="0" fillId="0" borderId="0" xfId="0" applyFont="1" applyAlignment="1" applyProtection="1">
      <alignment horizontal="center" vertical="top" wrapText="1"/>
      <protection hidden="1"/>
    </xf>
    <xf numFmtId="169" fontId="0" fillId="0" borderId="0" xfId="1" applyNumberFormat="1" applyFont="1" applyProtection="1">
      <protection hidden="1"/>
    </xf>
    <xf numFmtId="164" fontId="0" fillId="0" borderId="14" xfId="0" applyNumberFormat="1" applyBorder="1" applyProtection="1">
      <protection hidden="1"/>
    </xf>
    <xf numFmtId="0" fontId="6" fillId="5" borderId="0" xfId="0" applyFont="1" applyFill="1" applyBorder="1" applyAlignment="1" applyProtection="1">
      <alignment horizontal="left"/>
      <protection hidden="1"/>
    </xf>
    <xf numFmtId="9" fontId="0" fillId="0" borderId="8" xfId="2" applyFont="1" applyBorder="1" applyProtection="1">
      <protection hidden="1"/>
    </xf>
    <xf numFmtId="0" fontId="6" fillId="5" borderId="20" xfId="0" applyFont="1" applyFill="1" applyBorder="1" applyAlignment="1" applyProtection="1">
      <alignment horizontal="center" vertical="top" wrapText="1"/>
      <protection hidden="1"/>
    </xf>
    <xf numFmtId="9" fontId="0" fillId="0" borderId="13" xfId="2" applyFont="1" applyBorder="1" applyProtection="1">
      <protection hidden="1"/>
    </xf>
    <xf numFmtId="164" fontId="0" fillId="0" borderId="24" xfId="1" applyNumberFormat="1" applyFont="1" applyBorder="1" applyAlignment="1" applyProtection="1">
      <alignment horizontal="center"/>
      <protection hidden="1"/>
    </xf>
    <xf numFmtId="164" fontId="0" fillId="0" borderId="47" xfId="1" applyNumberFormat="1" applyFont="1" applyBorder="1" applyAlignment="1" applyProtection="1">
      <alignment horizontal="center"/>
      <protection hidden="1"/>
    </xf>
    <xf numFmtId="0" fontId="0" fillId="0" borderId="23" xfId="0" applyFont="1" applyBorder="1" applyProtection="1">
      <protection hidden="1"/>
    </xf>
    <xf numFmtId="0" fontId="0" fillId="0" borderId="24" xfId="0" applyFont="1" applyBorder="1" applyProtection="1">
      <protection hidden="1"/>
    </xf>
    <xf numFmtId="0" fontId="6" fillId="5" borderId="31" xfId="0" applyFont="1" applyFill="1" applyBorder="1" applyAlignment="1" applyProtection="1">
      <alignment horizontal="left"/>
      <protection hidden="1"/>
    </xf>
    <xf numFmtId="0" fontId="6" fillId="5" borderId="41" xfId="0" applyFont="1" applyFill="1" applyBorder="1" applyAlignment="1" applyProtection="1">
      <alignment horizontal="left"/>
      <protection hidden="1"/>
    </xf>
    <xf numFmtId="164" fontId="6" fillId="5" borderId="41" xfId="1" applyNumberFormat="1" applyFont="1" applyFill="1" applyBorder="1" applyAlignment="1" applyProtection="1">
      <alignment horizontal="center" wrapText="1"/>
      <protection hidden="1"/>
    </xf>
    <xf numFmtId="164" fontId="6" fillId="5" borderId="32" xfId="1" applyNumberFormat="1" applyFont="1" applyFill="1" applyBorder="1" applyAlignment="1" applyProtection="1">
      <alignment horizontal="center"/>
      <protection hidden="1"/>
    </xf>
    <xf numFmtId="0" fontId="6" fillId="5" borderId="33" xfId="0" applyFont="1" applyFill="1" applyBorder="1" applyAlignment="1" applyProtection="1">
      <alignment horizontal="left"/>
      <protection hidden="1"/>
    </xf>
    <xf numFmtId="164" fontId="6" fillId="5" borderId="34" xfId="1" applyNumberFormat="1" applyFont="1" applyFill="1" applyBorder="1" applyAlignment="1" applyProtection="1">
      <alignment horizontal="center"/>
      <protection hidden="1"/>
    </xf>
    <xf numFmtId="0" fontId="0" fillId="0" borderId="15" xfId="0" applyFont="1" applyFill="1" applyBorder="1" applyProtection="1">
      <protection hidden="1"/>
    </xf>
    <xf numFmtId="0" fontId="0" fillId="0" borderId="1" xfId="0" applyFont="1" applyFill="1" applyBorder="1" applyProtection="1">
      <protection hidden="1"/>
    </xf>
    <xf numFmtId="166" fontId="1" fillId="0" borderId="1" xfId="1" applyNumberFormat="1" applyFont="1" applyFill="1" applyBorder="1" applyAlignment="1" applyProtection="1">
      <protection hidden="1"/>
    </xf>
    <xf numFmtId="166" fontId="1" fillId="0" borderId="16" xfId="1" applyNumberFormat="1" applyFont="1" applyFill="1" applyBorder="1" applyAlignment="1" applyProtection="1">
      <protection hidden="1"/>
    </xf>
    <xf numFmtId="166" fontId="0" fillId="0" borderId="0" xfId="0" applyNumberFormat="1" applyBorder="1" applyProtection="1">
      <protection hidden="1"/>
    </xf>
    <xf numFmtId="0" fontId="6" fillId="5" borderId="14" xfId="0" applyFont="1" applyFill="1" applyBorder="1" applyAlignment="1" applyProtection="1">
      <alignment horizontal="left" vertical="top" wrapText="1"/>
      <protection hidden="1"/>
    </xf>
    <xf numFmtId="0" fontId="6" fillId="5" borderId="14" xfId="0" applyFont="1" applyFill="1" applyBorder="1" applyAlignment="1" applyProtection="1">
      <alignment horizontal="right" vertical="top" wrapText="1"/>
      <protection hidden="1"/>
    </xf>
    <xf numFmtId="164" fontId="6" fillId="5" borderId="14" xfId="1" applyNumberFormat="1" applyFont="1" applyFill="1" applyBorder="1" applyAlignment="1" applyProtection="1">
      <alignment horizontal="right" vertical="top" wrapText="1"/>
      <protection hidden="1"/>
    </xf>
    <xf numFmtId="0" fontId="0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vertical="top" wrapText="1"/>
      <protection hidden="1"/>
    </xf>
    <xf numFmtId="0" fontId="6" fillId="5" borderId="26" xfId="0" applyFont="1" applyFill="1" applyBorder="1" applyAlignment="1" applyProtection="1">
      <alignment horizontal="left" wrapText="1"/>
      <protection hidden="1"/>
    </xf>
    <xf numFmtId="0" fontId="0" fillId="0" borderId="0" xfId="0" applyAlignment="1" applyProtection="1">
      <alignment vertical="top"/>
      <protection hidden="1"/>
    </xf>
    <xf numFmtId="0" fontId="6" fillId="5" borderId="26" xfId="0" applyFont="1" applyFill="1" applyBorder="1" applyAlignment="1" applyProtection="1">
      <alignment horizontal="left" vertical="top" wrapText="1"/>
      <protection hidden="1"/>
    </xf>
    <xf numFmtId="164" fontId="0" fillId="0" borderId="6" xfId="1" applyNumberFormat="1" applyFont="1" applyBorder="1" applyAlignment="1" applyProtection="1">
      <alignment vertical="top"/>
      <protection hidden="1"/>
    </xf>
    <xf numFmtId="164" fontId="0" fillId="0" borderId="21" xfId="1" applyNumberFormat="1" applyFont="1" applyBorder="1" applyAlignment="1" applyProtection="1">
      <alignment vertical="top"/>
      <protection hidden="1"/>
    </xf>
    <xf numFmtId="9" fontId="0" fillId="0" borderId="6" xfId="2" applyFont="1" applyBorder="1" applyProtection="1">
      <protection hidden="1"/>
    </xf>
    <xf numFmtId="9" fontId="0" fillId="0" borderId="21" xfId="2" applyFont="1" applyBorder="1" applyProtection="1">
      <protection hidden="1"/>
    </xf>
    <xf numFmtId="167" fontId="0" fillId="0" borderId="21" xfId="2" applyNumberFormat="1" applyFont="1" applyBorder="1" applyAlignment="1" applyProtection="1">
      <alignment vertical="top"/>
      <protection hidden="1"/>
    </xf>
    <xf numFmtId="10" fontId="2" fillId="2" borderId="10" xfId="2" applyNumberFormat="1" applyFont="1" applyFill="1" applyBorder="1" applyProtection="1">
      <protection hidden="1"/>
    </xf>
    <xf numFmtId="0" fontId="18" fillId="0" borderId="0" xfId="0" applyFont="1" applyProtection="1">
      <protection hidden="1"/>
    </xf>
    <xf numFmtId="168" fontId="22" fillId="0" borderId="0" xfId="0" applyNumberFormat="1" applyFont="1" applyAlignment="1" applyProtection="1">
      <alignment horizontal="left" vertical="center"/>
      <protection hidden="1"/>
    </xf>
    <xf numFmtId="0" fontId="23" fillId="0" borderId="0" xfId="0" quotePrefix="1" applyFont="1" applyAlignment="1" applyProtection="1">
      <alignment horizontal="left"/>
      <protection hidden="1"/>
    </xf>
    <xf numFmtId="0" fontId="0" fillId="0" borderId="0" xfId="0" applyFill="1" applyBorder="1" applyProtection="1">
      <protection hidden="1"/>
    </xf>
    <xf numFmtId="0" fontId="7" fillId="5" borderId="14" xfId="0" applyFont="1" applyFill="1" applyBorder="1"/>
    <xf numFmtId="0" fontId="0" fillId="0" borderId="14" xfId="0" applyBorder="1"/>
    <xf numFmtId="14" fontId="0" fillId="0" borderId="14" xfId="0" applyNumberFormat="1" applyFont="1" applyBorder="1" applyAlignment="1" applyProtection="1">
      <alignment horizontal="right"/>
      <protection hidden="1"/>
    </xf>
    <xf numFmtId="14" fontId="0" fillId="0" borderId="0" xfId="0" applyNumberFormat="1" applyFont="1" applyProtection="1">
      <protection hidden="1"/>
    </xf>
    <xf numFmtId="0" fontId="0" fillId="0" borderId="14" xfId="0" applyFont="1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14" xfId="0" applyFont="1" applyBorder="1" applyAlignment="1" applyProtection="1">
      <alignment horizontal="right"/>
      <protection locked="0"/>
    </xf>
    <xf numFmtId="164" fontId="0" fillId="0" borderId="14" xfId="1" applyNumberFormat="1" applyFont="1" applyBorder="1" applyAlignment="1" applyProtection="1">
      <alignment horizontal="right"/>
      <protection locked="0"/>
    </xf>
    <xf numFmtId="165" fontId="0" fillId="0" borderId="14" xfId="0" applyNumberFormat="1" applyFont="1" applyBorder="1" applyAlignment="1" applyProtection="1">
      <alignment horizontal="right"/>
      <protection locked="0"/>
    </xf>
    <xf numFmtId="14" fontId="0" fillId="0" borderId="14" xfId="0" applyNumberFormat="1" applyBorder="1" applyAlignment="1" applyProtection="1">
      <alignment horizontal="right"/>
      <protection locked="0"/>
    </xf>
    <xf numFmtId="9" fontId="0" fillId="0" borderId="14" xfId="2" applyFont="1" applyBorder="1" applyAlignment="1" applyProtection="1">
      <alignment horizontal="right"/>
      <protection locked="0"/>
    </xf>
    <xf numFmtId="10" fontId="0" fillId="0" borderId="14" xfId="2" applyNumberFormat="1" applyFont="1" applyBorder="1" applyAlignment="1" applyProtection="1">
      <alignment horizontal="right"/>
      <protection locked="0"/>
    </xf>
    <xf numFmtId="43" fontId="0" fillId="0" borderId="3" xfId="1" applyFont="1" applyBorder="1" applyAlignment="1" applyProtection="1">
      <alignment horizontal="center"/>
      <protection locked="0"/>
    </xf>
    <xf numFmtId="43" fontId="0" fillId="0" borderId="0" xfId="1" applyFont="1" applyBorder="1" applyAlignment="1" applyProtection="1">
      <alignment horizontal="center"/>
      <protection locked="0"/>
    </xf>
    <xf numFmtId="164" fontId="0" fillId="0" borderId="0" xfId="1" applyNumberFormat="1" applyFont="1" applyBorder="1" applyProtection="1">
      <protection locked="0"/>
    </xf>
    <xf numFmtId="164" fontId="0" fillId="0" borderId="0" xfId="1" applyNumberFormat="1" applyFont="1" applyFill="1" applyBorder="1" applyProtection="1">
      <protection locked="0"/>
    </xf>
    <xf numFmtId="0" fontId="3" fillId="0" borderId="4" xfId="4" applyFont="1" applyBorder="1" applyProtection="1">
      <protection hidden="1"/>
    </xf>
    <xf numFmtId="0" fontId="21" fillId="0" borderId="4" xfId="4" applyFont="1" applyBorder="1" applyProtection="1">
      <protection hidden="1"/>
    </xf>
    <xf numFmtId="166" fontId="0" fillId="0" borderId="0" xfId="1" applyNumberFormat="1" applyFont="1" applyBorder="1" applyProtection="1">
      <protection locked="0"/>
    </xf>
    <xf numFmtId="164" fontId="0" fillId="0" borderId="0" xfId="1" applyNumberFormat="1" applyFont="1" applyAlignment="1" applyProtection="1">
      <alignment horizontal="right" vertical="top"/>
      <protection hidden="1"/>
    </xf>
    <xf numFmtId="0" fontId="2" fillId="8" borderId="14" xfId="0" applyFont="1" applyFill="1" applyBorder="1" applyAlignment="1" applyProtection="1">
      <alignment vertical="top" wrapText="1"/>
      <protection hidden="1"/>
    </xf>
    <xf numFmtId="0" fontId="0" fillId="0" borderId="14" xfId="0" applyBorder="1" applyAlignment="1" applyProtection="1">
      <alignment vertical="top" wrapText="1"/>
      <protection hidden="1"/>
    </xf>
    <xf numFmtId="166" fontId="0" fillId="0" borderId="30" xfId="1" applyNumberFormat="1" applyFont="1" applyBorder="1" applyAlignment="1" applyProtection="1">
      <alignment horizontal="right" vertical="top" wrapText="1"/>
      <protection hidden="1"/>
    </xf>
    <xf numFmtId="0" fontId="2" fillId="8" borderId="14" xfId="0" applyFont="1" applyFill="1" applyBorder="1" applyAlignment="1" applyProtection="1">
      <alignment horizontal="right" vertical="center" wrapText="1"/>
      <protection hidden="1"/>
    </xf>
    <xf numFmtId="167" fontId="0" fillId="0" borderId="14" xfId="2" applyNumberFormat="1" applyFont="1" applyBorder="1" applyAlignment="1" applyProtection="1">
      <alignment horizontal="right" vertical="top" wrapText="1"/>
      <protection hidden="1"/>
    </xf>
    <xf numFmtId="164" fontId="0" fillId="0" borderId="0" xfId="0" applyNumberFormat="1" applyAlignment="1" applyProtection="1">
      <alignment horizontal="right" vertical="top"/>
      <protection hidden="1"/>
    </xf>
    <xf numFmtId="0" fontId="0" fillId="0" borderId="0" xfId="0" applyAlignment="1" applyProtection="1">
      <alignment horizontal="right" vertical="top"/>
      <protection hidden="1"/>
    </xf>
    <xf numFmtId="0" fontId="0" fillId="0" borderId="0" xfId="0" quotePrefix="1" applyAlignment="1" applyProtection="1">
      <alignment vertical="top"/>
      <protection hidden="1"/>
    </xf>
    <xf numFmtId="43" fontId="0" fillId="0" borderId="0" xfId="1" applyFont="1" applyAlignment="1" applyProtection="1">
      <alignment horizontal="right" vertical="top"/>
      <protection hidden="1"/>
    </xf>
    <xf numFmtId="0" fontId="2" fillId="9" borderId="14" xfId="0" applyFont="1" applyFill="1" applyBorder="1" applyAlignment="1" applyProtection="1">
      <alignment vertical="center" wrapText="1"/>
      <protection hidden="1"/>
    </xf>
    <xf numFmtId="0" fontId="2" fillId="9" borderId="14" xfId="0" applyFont="1" applyFill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top" wrapText="1"/>
      <protection hidden="1"/>
    </xf>
    <xf numFmtId="0" fontId="7" fillId="5" borderId="31" xfId="0" applyFont="1" applyFill="1" applyBorder="1" applyProtection="1">
      <protection hidden="1"/>
    </xf>
    <xf numFmtId="0" fontId="6" fillId="5" borderId="32" xfId="0" applyFont="1" applyFill="1" applyBorder="1" applyProtection="1">
      <protection hidden="1"/>
    </xf>
    <xf numFmtId="0" fontId="7" fillId="5" borderId="35" xfId="0" applyFont="1" applyFill="1" applyBorder="1" applyProtection="1">
      <protection hidden="1"/>
    </xf>
    <xf numFmtId="0" fontId="2" fillId="7" borderId="36" xfId="0" applyFont="1" applyFill="1" applyBorder="1" applyProtection="1">
      <protection hidden="1"/>
    </xf>
    <xf numFmtId="9" fontId="2" fillId="7" borderId="42" xfId="0" applyNumberFormat="1" applyFont="1" applyFill="1" applyBorder="1" applyProtection="1">
      <protection hidden="1"/>
    </xf>
    <xf numFmtId="9" fontId="2" fillId="7" borderId="43" xfId="0" applyNumberFormat="1" applyFont="1" applyFill="1" applyBorder="1" applyProtection="1">
      <protection hidden="1"/>
    </xf>
    <xf numFmtId="9" fontId="2" fillId="7" borderId="36" xfId="0" applyNumberFormat="1" applyFont="1" applyFill="1" applyBorder="1" applyProtection="1">
      <protection hidden="1"/>
    </xf>
    <xf numFmtId="9" fontId="2" fillId="7" borderId="38" xfId="0" applyNumberFormat="1" applyFont="1" applyFill="1" applyBorder="1" applyProtection="1">
      <protection hidden="1"/>
    </xf>
    <xf numFmtId="9" fontId="2" fillId="7" borderId="34" xfId="0" applyNumberFormat="1" applyFont="1" applyFill="1" applyBorder="1" applyProtection="1">
      <protection hidden="1"/>
    </xf>
    <xf numFmtId="0" fontId="2" fillId="0" borderId="0" xfId="0" applyFont="1" applyAlignment="1" applyProtection="1">
      <alignment horizontal="right"/>
      <protection hidden="1"/>
    </xf>
    <xf numFmtId="0" fontId="0" fillId="2" borderId="14" xfId="0" applyFont="1" applyFill="1" applyBorder="1" applyAlignment="1" applyProtection="1">
      <alignment vertical="top" wrapText="1"/>
      <protection hidden="1"/>
    </xf>
    <xf numFmtId="166" fontId="1" fillId="2" borderId="14" xfId="1" applyNumberFormat="1" applyFont="1" applyFill="1" applyBorder="1" applyAlignment="1" applyProtection="1">
      <alignment horizontal="right" vertical="top" wrapText="1"/>
      <protection hidden="1"/>
    </xf>
    <xf numFmtId="164" fontId="1" fillId="0" borderId="14" xfId="1" applyNumberFormat="1" applyFont="1" applyBorder="1" applyAlignment="1" applyProtection="1">
      <alignment horizontal="right" vertical="top"/>
      <protection hidden="1"/>
    </xf>
    <xf numFmtId="164" fontId="1" fillId="2" borderId="14" xfId="1" applyNumberFormat="1" applyFont="1" applyFill="1" applyBorder="1" applyAlignment="1" applyProtection="1">
      <alignment horizontal="right" vertical="top" wrapText="1"/>
      <protection hidden="1"/>
    </xf>
    <xf numFmtId="0" fontId="0" fillId="8" borderId="14" xfId="0" applyFont="1" applyFill="1" applyBorder="1" applyAlignment="1" applyProtection="1">
      <alignment vertical="top" wrapText="1"/>
      <protection hidden="1"/>
    </xf>
    <xf numFmtId="164" fontId="1" fillId="8" borderId="14" xfId="1" applyNumberFormat="1" applyFont="1" applyFill="1" applyBorder="1" applyAlignment="1" applyProtection="1">
      <alignment horizontal="right" vertical="top" wrapText="1"/>
      <protection hidden="1"/>
    </xf>
    <xf numFmtId="0" fontId="0" fillId="8" borderId="14" xfId="0" applyFill="1" applyBorder="1" applyAlignment="1">
      <alignment vertical="center" wrapText="1"/>
    </xf>
    <xf numFmtId="0" fontId="0" fillId="8" borderId="14" xfId="0" applyFill="1" applyBorder="1" applyAlignment="1">
      <alignment horizontal="right" vertical="center" wrapText="1"/>
    </xf>
    <xf numFmtId="0" fontId="25" fillId="8" borderId="14" xfId="0" applyFont="1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27" fillId="0" borderId="0" xfId="0" applyFont="1" applyAlignment="1" applyProtection="1">
      <alignment vertical="top"/>
      <protection hidden="1"/>
    </xf>
    <xf numFmtId="166" fontId="0" fillId="0" borderId="14" xfId="0" applyNumberFormat="1" applyBorder="1" applyAlignment="1">
      <alignment horizontal="right" vertical="center" wrapText="1"/>
    </xf>
    <xf numFmtId="164" fontId="0" fillId="0" borderId="14" xfId="1" applyNumberFormat="1" applyFont="1" applyBorder="1" applyAlignment="1">
      <alignment horizontal="right" vertical="center" wrapText="1"/>
    </xf>
    <xf numFmtId="166" fontId="25" fillId="8" borderId="14" xfId="0" applyNumberFormat="1" applyFont="1" applyFill="1" applyBorder="1" applyAlignment="1">
      <alignment horizontal="right" vertical="center" wrapText="1"/>
    </xf>
    <xf numFmtId="164" fontId="25" fillId="8" borderId="14" xfId="0" applyNumberFormat="1" applyFont="1" applyFill="1" applyBorder="1" applyAlignment="1">
      <alignment horizontal="right" vertical="center" wrapText="1"/>
    </xf>
    <xf numFmtId="167" fontId="0" fillId="0" borderId="14" xfId="2" applyNumberFormat="1" applyFont="1" applyBorder="1" applyAlignment="1">
      <alignment horizontal="right" vertical="center" wrapText="1"/>
    </xf>
    <xf numFmtId="167" fontId="25" fillId="8" borderId="14" xfId="2" applyNumberFormat="1" applyFont="1" applyFill="1" applyBorder="1" applyAlignment="1">
      <alignment vertical="center" wrapText="1"/>
    </xf>
    <xf numFmtId="0" fontId="25" fillId="0" borderId="14" xfId="0" applyFont="1" applyFill="1" applyBorder="1" applyAlignment="1">
      <alignment vertical="center" wrapText="1"/>
    </xf>
    <xf numFmtId="164" fontId="25" fillId="0" borderId="14" xfId="0" applyNumberFormat="1" applyFont="1" applyFill="1" applyBorder="1" applyAlignment="1">
      <alignment horizontal="right" vertical="center" wrapText="1"/>
    </xf>
    <xf numFmtId="167" fontId="25" fillId="0" borderId="14" xfId="2" applyNumberFormat="1" applyFont="1" applyFill="1" applyBorder="1" applyAlignment="1">
      <alignment vertical="center" wrapText="1"/>
    </xf>
    <xf numFmtId="167" fontId="0" fillId="0" borderId="0" xfId="2" applyNumberFormat="1" applyFont="1" applyAlignment="1" applyProtection="1">
      <alignment horizontal="right" vertical="top"/>
      <protection hidden="1"/>
    </xf>
    <xf numFmtId="0" fontId="28" fillId="0" borderId="6" xfId="0" applyFont="1" applyBorder="1" applyAlignment="1" applyProtection="1">
      <alignment horizontal="left"/>
      <protection hidden="1"/>
    </xf>
    <xf numFmtId="0" fontId="0" fillId="0" borderId="6" xfId="0" applyBorder="1"/>
    <xf numFmtId="0" fontId="27" fillId="0" borderId="0" xfId="0" applyFont="1" applyAlignment="1" applyProtection="1">
      <alignment horizontal="left"/>
      <protection hidden="1"/>
    </xf>
    <xf numFmtId="0" fontId="6" fillId="5" borderId="0" xfId="0" applyFont="1" applyFill="1" applyAlignment="1" applyProtection="1">
      <alignment horizontal="left"/>
      <protection hidden="1"/>
    </xf>
    <xf numFmtId="0" fontId="0" fillId="0" borderId="0" xfId="0" applyAlignment="1">
      <alignment horizontal="right"/>
    </xf>
    <xf numFmtId="0" fontId="6" fillId="5" borderId="48" xfId="0" applyFont="1" applyFill="1" applyBorder="1" applyAlignment="1" applyProtection="1">
      <alignment horizontal="left"/>
      <protection hidden="1"/>
    </xf>
    <xf numFmtId="0" fontId="6" fillId="5" borderId="19" xfId="0" applyFont="1" applyFill="1" applyBorder="1" applyAlignment="1" applyProtection="1">
      <alignment horizontal="right"/>
      <protection hidden="1"/>
    </xf>
    <xf numFmtId="0" fontId="6" fillId="5" borderId="19" xfId="0" applyFont="1" applyFill="1" applyBorder="1" applyAlignment="1" applyProtection="1">
      <alignment horizontal="left"/>
      <protection hidden="1"/>
    </xf>
    <xf numFmtId="0" fontId="6" fillId="5" borderId="49" xfId="0" applyFont="1" applyFill="1" applyBorder="1" applyAlignment="1" applyProtection="1">
      <alignment horizontal="left"/>
      <protection hidden="1"/>
    </xf>
    <xf numFmtId="0" fontId="0" fillId="2" borderId="50" xfId="0" applyFill="1" applyBorder="1"/>
    <xf numFmtId="164" fontId="0" fillId="2" borderId="24" xfId="1" applyNumberFormat="1" applyFont="1" applyFill="1" applyBorder="1" applyAlignment="1">
      <alignment horizontal="right"/>
    </xf>
    <xf numFmtId="9" fontId="0" fillId="2" borderId="24" xfId="2" applyFont="1" applyFill="1" applyBorder="1" applyAlignment="1">
      <alignment horizontal="right"/>
    </xf>
    <xf numFmtId="0" fontId="0" fillId="2" borderId="24" xfId="0" applyFill="1" applyBorder="1"/>
    <xf numFmtId="0" fontId="0" fillId="2" borderId="39" xfId="0" applyFill="1" applyBorder="1"/>
    <xf numFmtId="0" fontId="0" fillId="0" borderId="51" xfId="0" applyBorder="1"/>
    <xf numFmtId="164" fontId="3" fillId="3" borderId="30" xfId="1" applyNumberFormat="1" applyFont="1" applyFill="1" applyBorder="1" applyAlignment="1" applyProtection="1">
      <protection locked="0"/>
    </xf>
    <xf numFmtId="164" fontId="0" fillId="0" borderId="0" xfId="1" applyNumberFormat="1" applyFont="1" applyBorder="1" applyAlignment="1">
      <alignment horizontal="right"/>
    </xf>
    <xf numFmtId="9" fontId="0" fillId="0" borderId="0" xfId="2" applyFont="1" applyBorder="1" applyAlignment="1">
      <alignment horizontal="right"/>
    </xf>
    <xf numFmtId="164" fontId="3" fillId="3" borderId="14" xfId="1" applyNumberFormat="1" applyFont="1" applyFill="1" applyBorder="1" applyAlignment="1" applyProtection="1">
      <protection locked="0"/>
    </xf>
    <xf numFmtId="0" fontId="2" fillId="2" borderId="15" xfId="0" applyFont="1" applyFill="1" applyBorder="1"/>
    <xf numFmtId="164" fontId="2" fillId="2" borderId="1" xfId="1" applyNumberFormat="1" applyFont="1" applyFill="1" applyBorder="1" applyAlignment="1">
      <alignment horizontal="right"/>
    </xf>
    <xf numFmtId="9" fontId="2" fillId="2" borderId="1" xfId="2" applyFont="1" applyFill="1" applyBorder="1" applyAlignment="1">
      <alignment horizontal="right"/>
    </xf>
    <xf numFmtId="0" fontId="2" fillId="2" borderId="1" xfId="0" applyFont="1" applyFill="1" applyBorder="1"/>
    <xf numFmtId="0" fontId="2" fillId="2" borderId="16" xfId="0" applyFont="1" applyFill="1" applyBorder="1"/>
    <xf numFmtId="9" fontId="0" fillId="0" borderId="0" xfId="2" applyFont="1"/>
    <xf numFmtId="0" fontId="0" fillId="2" borderId="14" xfId="0" applyFill="1" applyBorder="1" applyAlignment="1">
      <alignment horizontal="center"/>
    </xf>
    <xf numFmtId="0" fontId="0" fillId="0" borderId="0" xfId="0" applyAlignment="1">
      <alignment horizontal="center"/>
    </xf>
    <xf numFmtId="164" fontId="7" fillId="5" borderId="14" xfId="1" applyNumberFormat="1" applyFont="1" applyFill="1" applyBorder="1"/>
    <xf numFmtId="164" fontId="0" fillId="0" borderId="14" xfId="1" applyNumberFormat="1" applyFont="1" applyBorder="1"/>
    <xf numFmtId="164" fontId="0" fillId="0" borderId="0" xfId="1" applyNumberFormat="1" applyFont="1"/>
    <xf numFmtId="164" fontId="0" fillId="0" borderId="0" xfId="1" applyNumberFormat="1" applyFont="1" applyAlignment="1" applyProtection="1">
      <alignment horizontal="left" vertical="top"/>
      <protection hidden="1"/>
    </xf>
    <xf numFmtId="14" fontId="0" fillId="0" borderId="14" xfId="0" applyNumberFormat="1" applyBorder="1" applyAlignment="1" applyProtection="1">
      <alignment horizontal="right"/>
      <protection locked="0" hidden="1"/>
    </xf>
    <xf numFmtId="10" fontId="2" fillId="0" borderId="10" xfId="2" applyNumberFormat="1" applyFont="1" applyBorder="1" applyProtection="1">
      <protection hidden="1"/>
    </xf>
    <xf numFmtId="0" fontId="4" fillId="2" borderId="4" xfId="0" applyFont="1" applyFill="1" applyBorder="1" applyProtection="1">
      <protection hidden="1"/>
    </xf>
    <xf numFmtId="9" fontId="0" fillId="2" borderId="14" xfId="2" applyFont="1" applyFill="1" applyBorder="1" applyAlignment="1" applyProtection="1">
      <alignment horizontal="right"/>
      <protection hidden="1"/>
    </xf>
    <xf numFmtId="0" fontId="27" fillId="2" borderId="9" xfId="0" applyFont="1" applyFill="1" applyBorder="1" applyProtection="1">
      <protection hidden="1"/>
    </xf>
    <xf numFmtId="0" fontId="2" fillId="2" borderId="27" xfId="0" applyFont="1" applyFill="1" applyBorder="1" applyAlignment="1" applyProtection="1">
      <alignment horizontal="right"/>
      <protection hidden="1"/>
    </xf>
    <xf numFmtId="10" fontId="2" fillId="2" borderId="27" xfId="2" applyNumberFormat="1" applyFont="1" applyFill="1" applyBorder="1" applyAlignment="1" applyProtection="1">
      <alignment horizontal="right"/>
      <protection hidden="1"/>
    </xf>
    <xf numFmtId="166" fontId="2" fillId="2" borderId="10" xfId="2" applyNumberFormat="1" applyFont="1" applyFill="1" applyBorder="1" applyProtection="1">
      <protection hidden="1"/>
    </xf>
    <xf numFmtId="0" fontId="0" fillId="2" borderId="0" xfId="0" applyFill="1" applyBorder="1" applyAlignment="1" applyProtection="1">
      <alignment horizontal="left" vertical="top"/>
      <protection hidden="1"/>
    </xf>
    <xf numFmtId="166" fontId="0" fillId="4" borderId="45" xfId="1" applyNumberFormat="1" applyFont="1" applyFill="1" applyBorder="1" applyProtection="1">
      <protection hidden="1"/>
    </xf>
    <xf numFmtId="166" fontId="0" fillId="4" borderId="6" xfId="1" applyNumberFormat="1" applyFont="1" applyFill="1" applyBorder="1" applyProtection="1">
      <protection hidden="1"/>
    </xf>
    <xf numFmtId="166" fontId="0" fillId="4" borderId="9" xfId="1" applyNumberFormat="1" applyFont="1" applyFill="1" applyBorder="1" applyProtection="1">
      <protection hidden="1"/>
    </xf>
    <xf numFmtId="166" fontId="0" fillId="4" borderId="27" xfId="1" applyNumberFormat="1" applyFont="1" applyFill="1" applyBorder="1" applyProtection="1">
      <protection hidden="1"/>
    </xf>
    <xf numFmtId="166" fontId="0" fillId="4" borderId="10" xfId="1" applyNumberFormat="1" applyFont="1" applyFill="1" applyBorder="1" applyProtection="1">
      <protection hidden="1"/>
    </xf>
    <xf numFmtId="17" fontId="8" fillId="5" borderId="16" xfId="0" applyNumberFormat="1" applyFont="1" applyFill="1" applyBorder="1" applyAlignment="1" applyProtection="1">
      <alignment horizontal="center"/>
      <protection hidden="1"/>
    </xf>
    <xf numFmtId="10" fontId="2" fillId="2" borderId="9" xfId="2" applyNumberFormat="1" applyFont="1" applyFill="1" applyBorder="1" applyAlignment="1" applyProtection="1">
      <alignment horizontal="right"/>
      <protection hidden="1"/>
    </xf>
    <xf numFmtId="10" fontId="2" fillId="2" borderId="10" xfId="2" applyNumberFormat="1" applyFont="1" applyFill="1" applyBorder="1" applyAlignment="1" applyProtection="1">
      <alignment horizontal="right"/>
      <protection hidden="1"/>
    </xf>
    <xf numFmtId="166" fontId="2" fillId="2" borderId="27" xfId="2" applyNumberFormat="1" applyFont="1" applyFill="1" applyBorder="1" applyAlignment="1" applyProtection="1">
      <alignment horizontal="right"/>
      <protection hidden="1"/>
    </xf>
    <xf numFmtId="0" fontId="6" fillId="5" borderId="32" xfId="0" applyFont="1" applyFill="1" applyBorder="1" applyAlignment="1" applyProtection="1">
      <alignment horizontal="right"/>
      <protection hidden="1"/>
    </xf>
    <xf numFmtId="43" fontId="0" fillId="0" borderId="4" xfId="0" applyNumberFormat="1" applyBorder="1" applyProtection="1">
      <protection hidden="1"/>
    </xf>
    <xf numFmtId="164" fontId="0" fillId="0" borderId="0" xfId="0" applyNumberFormat="1" applyBorder="1" applyProtection="1">
      <protection hidden="1"/>
    </xf>
    <xf numFmtId="164" fontId="0" fillId="0" borderId="5" xfId="1" applyNumberFormat="1" applyFont="1" applyBorder="1" applyAlignment="1" applyProtection="1">
      <alignment horizontal="right"/>
      <protection hidden="1"/>
    </xf>
    <xf numFmtId="0" fontId="0" fillId="0" borderId="45" xfId="0" applyBorder="1" applyProtection="1">
      <protection hidden="1"/>
    </xf>
    <xf numFmtId="0" fontId="0" fillId="0" borderId="6" xfId="0" applyBorder="1" applyProtection="1">
      <protection hidden="1"/>
    </xf>
    <xf numFmtId="0" fontId="0" fillId="0" borderId="19" xfId="0" applyBorder="1" applyProtection="1">
      <protection hidden="1"/>
    </xf>
    <xf numFmtId="164" fontId="0" fillId="0" borderId="56" xfId="1" applyNumberFormat="1" applyFont="1" applyBorder="1" applyAlignment="1" applyProtection="1">
      <alignment horizontal="right"/>
      <protection hidden="1"/>
    </xf>
    <xf numFmtId="0" fontId="0" fillId="0" borderId="23" xfId="0" applyBorder="1" applyProtection="1">
      <protection hidden="1"/>
    </xf>
    <xf numFmtId="0" fontId="0" fillId="0" borderId="24" xfId="0" applyBorder="1" applyProtection="1">
      <protection hidden="1"/>
    </xf>
    <xf numFmtId="167" fontId="0" fillId="0" borderId="5" xfId="2" applyNumberFormat="1" applyFont="1" applyBorder="1" applyAlignment="1" applyProtection="1">
      <alignment horizontal="right"/>
      <protection hidden="1"/>
    </xf>
    <xf numFmtId="167" fontId="0" fillId="0" borderId="47" xfId="2" applyNumberFormat="1" applyFont="1" applyBorder="1" applyAlignment="1" applyProtection="1">
      <alignment horizontal="right"/>
      <protection hidden="1"/>
    </xf>
    <xf numFmtId="167" fontId="0" fillId="0" borderId="46" xfId="2" applyNumberFormat="1" applyFont="1" applyBorder="1" applyAlignment="1" applyProtection="1">
      <alignment horizontal="right"/>
      <protection hidden="1"/>
    </xf>
    <xf numFmtId="164" fontId="0" fillId="0" borderId="29" xfId="1" applyNumberFormat="1" applyFont="1" applyBorder="1" applyAlignment="1" applyProtection="1">
      <alignment horizontal="right"/>
      <protection hidden="1"/>
    </xf>
    <xf numFmtId="164" fontId="0" fillId="0" borderId="57" xfId="1" applyNumberFormat="1" applyFont="1" applyBorder="1" applyAlignment="1" applyProtection="1">
      <alignment horizontal="right"/>
      <protection hidden="1"/>
    </xf>
    <xf numFmtId="167" fontId="0" fillId="0" borderId="57" xfId="2" applyNumberFormat="1" applyFont="1" applyBorder="1" applyAlignment="1" applyProtection="1">
      <alignment horizontal="right"/>
      <protection hidden="1"/>
    </xf>
    <xf numFmtId="167" fontId="0" fillId="0" borderId="30" xfId="2" applyNumberFormat="1" applyFont="1" applyBorder="1" applyAlignment="1" applyProtection="1">
      <alignment horizontal="right"/>
      <protection hidden="1"/>
    </xf>
    <xf numFmtId="167" fontId="0" fillId="0" borderId="58" xfId="2" applyNumberFormat="1" applyFont="1" applyBorder="1" applyAlignment="1" applyProtection="1">
      <alignment horizontal="right"/>
      <protection hidden="1"/>
    </xf>
    <xf numFmtId="0" fontId="0" fillId="0" borderId="14" xfId="0" applyBorder="1" applyAlignment="1" applyProtection="1">
      <alignment vertical="top"/>
      <protection hidden="1"/>
    </xf>
    <xf numFmtId="164" fontId="0" fillId="0" borderId="14" xfId="1" applyNumberFormat="1" applyFont="1" applyBorder="1" applyAlignment="1" applyProtection="1">
      <alignment horizontal="right" vertical="top"/>
      <protection hidden="1"/>
    </xf>
    <xf numFmtId="164" fontId="0" fillId="0" borderId="0" xfId="1" applyNumberFormat="1" applyFont="1" applyAlignment="1" applyProtection="1">
      <alignment vertical="top"/>
      <protection hidden="1"/>
    </xf>
    <xf numFmtId="0" fontId="2" fillId="2" borderId="14" xfId="0" applyFont="1" applyFill="1" applyBorder="1"/>
    <xf numFmtId="164" fontId="2" fillId="2" borderId="14" xfId="1" applyNumberFormat="1" applyFont="1" applyFill="1" applyBorder="1" applyAlignment="1" applyProtection="1">
      <alignment horizontal="right" vertical="top"/>
      <protection hidden="1"/>
    </xf>
    <xf numFmtId="164" fontId="0" fillId="3" borderId="14" xfId="1" applyNumberFormat="1" applyFont="1" applyFill="1" applyBorder="1" applyAlignment="1" applyProtection="1">
      <alignment horizontal="right" vertical="top"/>
      <protection hidden="1"/>
    </xf>
    <xf numFmtId="0" fontId="0" fillId="3" borderId="14" xfId="0" applyFont="1" applyFill="1" applyBorder="1" applyAlignment="1">
      <alignment horizontal="left"/>
    </xf>
    <xf numFmtId="164" fontId="1" fillId="3" borderId="14" xfId="1" applyNumberFormat="1" applyFont="1" applyFill="1" applyBorder="1" applyAlignment="1">
      <alignment horizontal="right"/>
    </xf>
    <xf numFmtId="164" fontId="1" fillId="3" borderId="14" xfId="1" applyNumberFormat="1" applyFont="1" applyFill="1" applyBorder="1" applyAlignment="1" applyProtection="1">
      <alignment horizontal="right" vertical="top"/>
      <protection hidden="1"/>
    </xf>
    <xf numFmtId="0" fontId="0" fillId="3" borderId="14" xfId="0" applyFont="1" applyFill="1" applyBorder="1"/>
    <xf numFmtId="164" fontId="1" fillId="3" borderId="14" xfId="1" applyNumberFormat="1" applyFont="1" applyFill="1" applyBorder="1"/>
    <xf numFmtId="0" fontId="0" fillId="3" borderId="14" xfId="0" applyFont="1" applyFill="1" applyBorder="1" applyAlignment="1" applyProtection="1">
      <alignment vertical="top"/>
      <protection hidden="1"/>
    </xf>
    <xf numFmtId="0" fontId="0" fillId="3" borderId="0" xfId="0" applyFill="1" applyAlignment="1" applyProtection="1">
      <alignment vertical="top"/>
      <protection hidden="1"/>
    </xf>
    <xf numFmtId="164" fontId="0" fillId="3" borderId="0" xfId="1" applyNumberFormat="1" applyFont="1" applyFill="1" applyAlignment="1" applyProtection="1">
      <alignment horizontal="right" vertical="top"/>
      <protection hidden="1"/>
    </xf>
    <xf numFmtId="0" fontId="2" fillId="0" borderId="0" xfId="0" applyFont="1" applyAlignment="1" applyProtection="1">
      <alignment vertical="top"/>
      <protection hidden="1"/>
    </xf>
    <xf numFmtId="164" fontId="2" fillId="2" borderId="14" xfId="0" applyNumberFormat="1" applyFont="1" applyFill="1" applyBorder="1" applyAlignment="1">
      <alignment horizontal="right"/>
    </xf>
    <xf numFmtId="164" fontId="0" fillId="3" borderId="14" xfId="0" applyNumberFormat="1" applyFont="1" applyFill="1" applyBorder="1" applyAlignment="1">
      <alignment horizontal="right"/>
    </xf>
    <xf numFmtId="0" fontId="29" fillId="9" borderId="14" xfId="0" applyFont="1" applyFill="1" applyBorder="1" applyAlignment="1">
      <alignment horizontal="justify" vertical="center" wrapText="1"/>
    </xf>
    <xf numFmtId="0" fontId="29" fillId="0" borderId="14" xfId="0" applyFont="1" applyBorder="1" applyAlignment="1">
      <alignment horizontal="justify" vertical="center" wrapText="1"/>
    </xf>
    <xf numFmtId="0" fontId="29" fillId="0" borderId="14" xfId="0" applyFont="1" applyBorder="1" applyAlignment="1">
      <alignment vertical="center" wrapText="1"/>
    </xf>
    <xf numFmtId="10" fontId="24" fillId="0" borderId="14" xfId="0" applyNumberFormat="1" applyFont="1" applyBorder="1" applyAlignment="1">
      <alignment horizontal="right" vertical="center" wrapText="1"/>
    </xf>
    <xf numFmtId="0" fontId="30" fillId="9" borderId="14" xfId="0" applyFont="1" applyFill="1" applyBorder="1" applyAlignment="1">
      <alignment horizontal="right" vertical="center" wrapText="1"/>
    </xf>
    <xf numFmtId="164" fontId="24" fillId="0" borderId="14" xfId="1" applyNumberFormat="1" applyFont="1" applyBorder="1" applyAlignment="1">
      <alignment horizontal="right" vertical="center" wrapText="1"/>
    </xf>
    <xf numFmtId="164" fontId="24" fillId="10" borderId="14" xfId="1" applyNumberFormat="1" applyFont="1" applyFill="1" applyBorder="1" applyAlignment="1">
      <alignment horizontal="right" vertical="center" wrapText="1"/>
    </xf>
    <xf numFmtId="10" fontId="0" fillId="0" borderId="0" xfId="2" applyNumberFormat="1" applyFont="1" applyBorder="1" applyProtection="1">
      <protection hidden="1"/>
    </xf>
    <xf numFmtId="166" fontId="0" fillId="0" borderId="14" xfId="1" applyNumberFormat="1" applyFont="1" applyBorder="1" applyAlignment="1" applyProtection="1">
      <alignment horizontal="right" vertical="top" wrapText="1"/>
      <protection hidden="1"/>
    </xf>
    <xf numFmtId="14" fontId="0" fillId="0" borderId="14" xfId="0" applyNumberFormat="1" applyBorder="1" applyAlignment="1" applyProtection="1">
      <alignment horizontal="right"/>
      <protection locked="0" hidden="1"/>
    </xf>
    <xf numFmtId="164" fontId="0" fillId="0" borderId="14" xfId="5" applyNumberFormat="1" applyFont="1" applyBorder="1" applyAlignment="1" applyProtection="1">
      <alignment horizontal="right"/>
      <protection locked="0"/>
    </xf>
    <xf numFmtId="10" fontId="0" fillId="0" borderId="14" xfId="2" applyNumberFormat="1" applyFont="1" applyBorder="1" applyAlignment="1" applyProtection="1">
      <alignment horizontal="right"/>
      <protection locked="0"/>
    </xf>
    <xf numFmtId="164" fontId="0" fillId="0" borderId="0" xfId="5" applyNumberFormat="1" applyFont="1" applyBorder="1" applyProtection="1">
      <protection locked="0"/>
    </xf>
    <xf numFmtId="43" fontId="0" fillId="0" borderId="0" xfId="0" applyNumberFormat="1" applyBorder="1" applyProtection="1">
      <protection hidden="1"/>
    </xf>
    <xf numFmtId="0" fontId="0" fillId="4" borderId="45" xfId="0" applyFill="1" applyBorder="1" applyProtection="1">
      <protection hidden="1"/>
    </xf>
    <xf numFmtId="0" fontId="0" fillId="4" borderId="6" xfId="0" applyFill="1" applyBorder="1" applyAlignment="1" applyProtection="1">
      <alignment horizontal="right"/>
      <protection hidden="1"/>
    </xf>
    <xf numFmtId="166" fontId="0" fillId="4" borderId="21" xfId="1" applyNumberFormat="1" applyFont="1" applyFill="1" applyBorder="1" applyProtection="1">
      <protection hidden="1"/>
    </xf>
    <xf numFmtId="164" fontId="0" fillId="3" borderId="14" xfId="0" applyNumberFormat="1" applyFill="1" applyBorder="1" applyAlignment="1">
      <alignment horizontal="right"/>
    </xf>
    <xf numFmtId="0" fontId="2" fillId="4" borderId="9" xfId="0" applyFont="1" applyFill="1" applyBorder="1" applyProtection="1">
      <protection hidden="1"/>
    </xf>
    <xf numFmtId="0" fontId="2" fillId="4" borderId="27" xfId="0" applyFont="1" applyFill="1" applyBorder="1" applyAlignment="1" applyProtection="1">
      <alignment horizontal="right"/>
      <protection hidden="1"/>
    </xf>
    <xf numFmtId="166" fontId="2" fillId="4" borderId="28" xfId="1" applyNumberFormat="1" applyFont="1" applyFill="1" applyBorder="1" applyProtection="1">
      <protection hidden="1"/>
    </xf>
    <xf numFmtId="17" fontId="8" fillId="5" borderId="15" xfId="0" applyNumberFormat="1" applyFont="1" applyFill="1" applyBorder="1" applyAlignment="1" applyProtection="1">
      <alignment horizontal="center"/>
      <protection hidden="1"/>
    </xf>
    <xf numFmtId="166" fontId="0" fillId="0" borderId="21" xfId="1" applyNumberFormat="1" applyFont="1" applyBorder="1" applyProtection="1">
      <protection hidden="1"/>
    </xf>
    <xf numFmtId="0" fontId="6" fillId="5" borderId="31" xfId="0" applyFont="1" applyFill="1" applyBorder="1" applyProtection="1">
      <protection hidden="1"/>
    </xf>
    <xf numFmtId="0" fontId="7" fillId="5" borderId="41" xfId="0" applyFont="1" applyFill="1" applyBorder="1" applyProtection="1">
      <protection hidden="1"/>
    </xf>
    <xf numFmtId="164" fontId="7" fillId="5" borderId="41" xfId="1" applyNumberFormat="1" applyFont="1" applyFill="1" applyBorder="1" applyAlignment="1" applyProtection="1">
      <alignment horizontal="center"/>
      <protection hidden="1"/>
    </xf>
    <xf numFmtId="17" fontId="8" fillId="5" borderId="41" xfId="0" applyNumberFormat="1" applyFont="1" applyFill="1" applyBorder="1" applyAlignment="1" applyProtection="1">
      <alignment horizontal="center"/>
      <protection hidden="1"/>
    </xf>
    <xf numFmtId="17" fontId="8" fillId="5" borderId="59" xfId="0" applyNumberFormat="1" applyFont="1" applyFill="1" applyBorder="1" applyAlignment="1" applyProtection="1">
      <alignment horizontal="center"/>
      <protection hidden="1"/>
    </xf>
    <xf numFmtId="0" fontId="6" fillId="5" borderId="33" xfId="0" applyFont="1" applyFill="1" applyBorder="1" applyProtection="1">
      <protection hidden="1"/>
    </xf>
    <xf numFmtId="166" fontId="0" fillId="0" borderId="28" xfId="0" applyNumberFormat="1" applyBorder="1" applyProtection="1">
      <protection hidden="1"/>
    </xf>
    <xf numFmtId="17" fontId="8" fillId="5" borderId="40" xfId="0" applyNumberFormat="1" applyFont="1" applyFill="1" applyBorder="1" applyAlignment="1" applyProtection="1">
      <alignment horizontal="center"/>
      <protection hidden="1"/>
    </xf>
    <xf numFmtId="0" fontId="7" fillId="3" borderId="0" xfId="0" applyFont="1" applyFill="1" applyBorder="1" applyProtection="1">
      <protection hidden="1"/>
    </xf>
    <xf numFmtId="17" fontId="8" fillId="5" borderId="53" xfId="0" applyNumberFormat="1" applyFont="1" applyFill="1" applyBorder="1" applyAlignment="1" applyProtection="1">
      <alignment horizontal="center"/>
      <protection hidden="1"/>
    </xf>
    <xf numFmtId="17" fontId="8" fillId="5" borderId="1" xfId="0" applyNumberFormat="1" applyFont="1" applyFill="1" applyBorder="1" applyAlignment="1" applyProtection="1">
      <alignment horizontal="center"/>
      <protection hidden="1"/>
    </xf>
    <xf numFmtId="166" fontId="0" fillId="0" borderId="0" xfId="0" applyNumberFormat="1" applyFont="1" applyBorder="1" applyProtection="1">
      <protection hidden="1"/>
    </xf>
    <xf numFmtId="0" fontId="0" fillId="0" borderId="0" xfId="0" applyFont="1" applyBorder="1" applyProtection="1">
      <protection hidden="1"/>
    </xf>
    <xf numFmtId="0" fontId="23" fillId="0" borderId="0" xfId="0" applyFont="1" applyAlignment="1" applyProtection="1">
      <alignment horizontal="left"/>
      <protection hidden="1"/>
    </xf>
    <xf numFmtId="0" fontId="0" fillId="0" borderId="14" xfId="0" applyBorder="1" applyAlignment="1">
      <alignment horizontal="left"/>
    </xf>
    <xf numFmtId="0" fontId="0" fillId="3" borderId="14" xfId="0" applyFont="1" applyFill="1" applyBorder="1" applyAlignment="1">
      <alignment horizontal="left" indent="1"/>
    </xf>
    <xf numFmtId="0" fontId="6" fillId="3" borderId="0" xfId="0" applyFont="1" applyFill="1" applyBorder="1" applyAlignment="1">
      <alignment horizontal="center"/>
    </xf>
    <xf numFmtId="0" fontId="0" fillId="3" borderId="0" xfId="0" applyFill="1"/>
    <xf numFmtId="164" fontId="0" fillId="3" borderId="0" xfId="1" applyNumberFormat="1" applyFont="1" applyFill="1" applyAlignment="1">
      <alignment horizontal="right"/>
    </xf>
    <xf numFmtId="164" fontId="0" fillId="3" borderId="0" xfId="1" applyNumberFormat="1" applyFont="1" applyFill="1" applyBorder="1" applyAlignment="1">
      <alignment horizontal="right"/>
    </xf>
    <xf numFmtId="0" fontId="0" fillId="3" borderId="14" xfId="0" applyFill="1" applyBorder="1"/>
    <xf numFmtId="0" fontId="0" fillId="3" borderId="0" xfId="0" applyFill="1" applyBorder="1"/>
    <xf numFmtId="0" fontId="6" fillId="5" borderId="29" xfId="0" applyFont="1" applyFill="1" applyBorder="1"/>
    <xf numFmtId="164" fontId="6" fillId="5" borderId="29" xfId="1" applyNumberFormat="1" applyFont="1" applyFill="1" applyBorder="1" applyAlignment="1">
      <alignment horizontal="right"/>
    </xf>
    <xf numFmtId="0" fontId="0" fillId="3" borderId="57" xfId="0" applyFill="1" applyBorder="1"/>
    <xf numFmtId="164" fontId="0" fillId="3" borderId="57" xfId="1" applyNumberFormat="1" applyFont="1" applyFill="1" applyBorder="1" applyAlignment="1">
      <alignment horizontal="right"/>
    </xf>
    <xf numFmtId="0" fontId="2" fillId="3" borderId="57" xfId="0" applyFont="1" applyFill="1" applyBorder="1"/>
    <xf numFmtId="164" fontId="2" fillId="3" borderId="57" xfId="1" applyNumberFormat="1" applyFont="1" applyFill="1" applyBorder="1" applyAlignment="1">
      <alignment horizontal="right"/>
    </xf>
    <xf numFmtId="9" fontId="0" fillId="3" borderId="57" xfId="2" applyFont="1" applyFill="1" applyBorder="1"/>
    <xf numFmtId="9" fontId="0" fillId="3" borderId="57" xfId="2" applyFont="1" applyFill="1" applyBorder="1" applyAlignment="1">
      <alignment horizontal="right"/>
    </xf>
    <xf numFmtId="0" fontId="0" fillId="3" borderId="29" xfId="0" applyFill="1" applyBorder="1"/>
    <xf numFmtId="164" fontId="0" fillId="3" borderId="29" xfId="1" applyNumberFormat="1" applyFont="1" applyFill="1" applyBorder="1" applyAlignment="1">
      <alignment horizontal="right"/>
    </xf>
    <xf numFmtId="164" fontId="0" fillId="3" borderId="30" xfId="1" applyNumberFormat="1" applyFont="1" applyFill="1" applyBorder="1" applyAlignment="1">
      <alignment horizontal="right"/>
    </xf>
    <xf numFmtId="9" fontId="2" fillId="3" borderId="30" xfId="2" applyFont="1" applyFill="1" applyBorder="1"/>
    <xf numFmtId="9" fontId="2" fillId="3" borderId="30" xfId="2" applyFont="1" applyFill="1" applyBorder="1" applyAlignment="1">
      <alignment horizontal="right"/>
    </xf>
    <xf numFmtId="166" fontId="2" fillId="3" borderId="57" xfId="0" applyNumberFormat="1" applyFont="1" applyFill="1" applyBorder="1" applyAlignment="1" applyProtection="1">
      <alignment horizontal="right"/>
      <protection hidden="1"/>
    </xf>
    <xf numFmtId="0" fontId="2" fillId="3" borderId="29" xfId="0" applyFont="1" applyFill="1" applyBorder="1"/>
    <xf numFmtId="9" fontId="2" fillId="3" borderId="29" xfId="2" applyFont="1" applyFill="1" applyBorder="1" applyAlignment="1">
      <alignment horizontal="right"/>
    </xf>
    <xf numFmtId="0" fontId="2" fillId="3" borderId="30" xfId="0" applyFont="1" applyFill="1" applyBorder="1"/>
    <xf numFmtId="9" fontId="2" fillId="10" borderId="14" xfId="2" applyFont="1" applyFill="1" applyBorder="1" applyAlignment="1">
      <alignment horizontal="right"/>
    </xf>
    <xf numFmtId="164" fontId="0" fillId="10" borderId="57" xfId="1" applyNumberFormat="1" applyFont="1" applyFill="1" applyBorder="1" applyAlignment="1">
      <alignment horizontal="right"/>
    </xf>
    <xf numFmtId="164" fontId="24" fillId="0" borderId="14" xfId="1" applyNumberFormat="1" applyFont="1" applyFill="1" applyBorder="1" applyAlignment="1">
      <alignment horizontal="right" vertical="center" wrapText="1"/>
    </xf>
    <xf numFmtId="0" fontId="6" fillId="5" borderId="29" xfId="0" applyFont="1" applyFill="1" applyBorder="1" applyAlignment="1">
      <alignment horizontal="center"/>
    </xf>
    <xf numFmtId="164" fontId="6" fillId="5" borderId="29" xfId="0" applyNumberFormat="1" applyFont="1" applyFill="1" applyBorder="1" applyAlignment="1">
      <alignment horizontal="right"/>
    </xf>
    <xf numFmtId="0" fontId="0" fillId="3" borderId="51" xfId="0" applyFill="1" applyBorder="1"/>
    <xf numFmtId="0" fontId="0" fillId="3" borderId="50" xfId="0" applyFill="1" applyBorder="1"/>
    <xf numFmtId="164" fontId="0" fillId="10" borderId="30" xfId="1" applyNumberFormat="1" applyFont="1" applyFill="1" applyBorder="1" applyAlignment="1">
      <alignment horizontal="right"/>
    </xf>
    <xf numFmtId="0" fontId="0" fillId="3" borderId="0" xfId="0" quotePrefix="1" applyFill="1" applyBorder="1"/>
    <xf numFmtId="0" fontId="0" fillId="3" borderId="48" xfId="0" applyFill="1" applyBorder="1"/>
    <xf numFmtId="164" fontId="0" fillId="3" borderId="29" xfId="1" applyNumberFormat="1" applyFont="1" applyFill="1" applyBorder="1"/>
    <xf numFmtId="164" fontId="0" fillId="3" borderId="30" xfId="1" applyNumberFormat="1" applyFont="1" applyFill="1" applyBorder="1"/>
    <xf numFmtId="164" fontId="0" fillId="3" borderId="57" xfId="1" applyNumberFormat="1" applyFont="1" applyFill="1" applyBorder="1"/>
    <xf numFmtId="0" fontId="27" fillId="3" borderId="0" xfId="0" applyFont="1" applyFill="1"/>
    <xf numFmtId="166" fontId="2" fillId="2" borderId="14" xfId="1" applyNumberFormat="1" applyFont="1" applyFill="1" applyBorder="1" applyProtection="1">
      <protection hidden="1"/>
    </xf>
    <xf numFmtId="0" fontId="11" fillId="0" borderId="0" xfId="3" applyFont="1" applyFill="1" applyAlignment="1" applyProtection="1">
      <alignment horizontal="left"/>
      <protection hidden="1"/>
    </xf>
    <xf numFmtId="0" fontId="13" fillId="0" borderId="24" xfId="0" applyFont="1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0" fillId="0" borderId="15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16" xfId="0" applyBorder="1" applyProtection="1">
      <protection locked="0"/>
    </xf>
    <xf numFmtId="14" fontId="0" fillId="0" borderId="15" xfId="0" applyNumberForma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6" xfId="0" applyBorder="1" applyAlignment="1" applyProtection="1">
      <alignment horizontal="left"/>
      <protection locked="0"/>
    </xf>
    <xf numFmtId="0" fontId="3" fillId="3" borderId="14" xfId="0" applyFont="1" applyFill="1" applyBorder="1" applyProtection="1">
      <protection locked="0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5" xfId="0" applyFont="1" applyFill="1" applyBorder="1" applyProtection="1">
      <protection locked="0"/>
    </xf>
    <xf numFmtId="0" fontId="3" fillId="3" borderId="1" xfId="0" applyFont="1" applyFill="1" applyBorder="1" applyProtection="1">
      <protection locked="0"/>
    </xf>
    <xf numFmtId="0" fontId="3" fillId="3" borderId="16" xfId="0" applyFont="1" applyFill="1" applyBorder="1" applyProtection="1">
      <protection locked="0"/>
    </xf>
    <xf numFmtId="166" fontId="18" fillId="0" borderId="3" xfId="0" applyNumberFormat="1" applyFont="1" applyBorder="1" applyAlignment="1" applyProtection="1">
      <alignment horizontal="left" vertical="top" wrapText="1"/>
      <protection hidden="1"/>
    </xf>
    <xf numFmtId="0" fontId="6" fillId="5" borderId="55" xfId="0" applyFont="1" applyFill="1" applyBorder="1" applyAlignment="1" applyProtection="1">
      <alignment horizontal="left"/>
      <protection hidden="1"/>
    </xf>
    <xf numFmtId="0" fontId="6" fillId="5" borderId="53" xfId="0" applyFont="1" applyFill="1" applyBorder="1" applyAlignment="1" applyProtection="1">
      <alignment horizontal="left"/>
      <protection hidden="1"/>
    </xf>
    <xf numFmtId="0" fontId="6" fillId="5" borderId="54" xfId="0" applyFont="1" applyFill="1" applyBorder="1" applyAlignment="1" applyProtection="1">
      <alignment horizontal="left"/>
      <protection hidden="1"/>
    </xf>
    <xf numFmtId="0" fontId="15" fillId="5" borderId="37" xfId="0" applyFont="1" applyFill="1" applyBorder="1" applyAlignment="1" applyProtection="1">
      <alignment horizontal="center" vertical="center" textRotation="90"/>
      <protection hidden="1"/>
    </xf>
    <xf numFmtId="0" fontId="15" fillId="5" borderId="33" xfId="0" applyFont="1" applyFill="1" applyBorder="1" applyAlignment="1" applyProtection="1">
      <alignment horizontal="center" vertical="center" textRotation="90"/>
      <protection hidden="1"/>
    </xf>
    <xf numFmtId="0" fontId="15" fillId="5" borderId="35" xfId="0" applyFont="1" applyFill="1" applyBorder="1" applyAlignment="1" applyProtection="1">
      <alignment horizontal="center" vertical="center" textRotation="90"/>
      <protection hidden="1"/>
    </xf>
    <xf numFmtId="0" fontId="15" fillId="5" borderId="40" xfId="0" applyFont="1" applyFill="1" applyBorder="1" applyAlignment="1" applyProtection="1">
      <alignment horizontal="center"/>
      <protection hidden="1"/>
    </xf>
    <xf numFmtId="0" fontId="15" fillId="5" borderId="41" xfId="0" applyFont="1" applyFill="1" applyBorder="1" applyAlignment="1" applyProtection="1">
      <alignment horizontal="center"/>
      <protection hidden="1"/>
    </xf>
    <xf numFmtId="0" fontId="15" fillId="5" borderId="32" xfId="0" applyFont="1" applyFill="1" applyBorder="1" applyAlignment="1" applyProtection="1">
      <alignment horizontal="center"/>
      <protection hidden="1"/>
    </xf>
    <xf numFmtId="0" fontId="6" fillId="3" borderId="4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16" xfId="0" applyFont="1" applyFill="1" applyBorder="1" applyAlignment="1">
      <alignment horizontal="center"/>
    </xf>
    <xf numFmtId="164" fontId="3" fillId="3" borderId="14" xfId="1" applyNumberFormat="1" applyFont="1" applyFill="1" applyBorder="1" applyAlignment="1" applyProtection="1">
      <alignment horizontal="right"/>
      <protection locked="0"/>
    </xf>
    <xf numFmtId="0" fontId="6" fillId="5" borderId="0" xfId="0" applyFont="1" applyFill="1" applyAlignment="1" applyProtection="1">
      <alignment horizontal="left"/>
      <protection hidden="1"/>
    </xf>
    <xf numFmtId="0" fontId="6" fillId="5" borderId="52" xfId="0" applyFont="1" applyFill="1" applyBorder="1" applyAlignment="1" applyProtection="1">
      <alignment horizontal="left"/>
      <protection hidden="1"/>
    </xf>
    <xf numFmtId="0" fontId="3" fillId="3" borderId="15" xfId="0" applyFont="1" applyFill="1" applyBorder="1" applyAlignment="1" applyProtection="1">
      <alignment horizontal="right"/>
      <protection locked="0"/>
    </xf>
    <xf numFmtId="0" fontId="3" fillId="3" borderId="1" xfId="0" applyFont="1" applyFill="1" applyBorder="1" applyAlignment="1" applyProtection="1">
      <alignment horizontal="right"/>
      <protection locked="0"/>
    </xf>
    <xf numFmtId="0" fontId="3" fillId="3" borderId="16" xfId="0" applyFont="1" applyFill="1" applyBorder="1" applyAlignment="1" applyProtection="1">
      <alignment horizontal="right"/>
      <protection locked="0"/>
    </xf>
    <xf numFmtId="0" fontId="3" fillId="3" borderId="14" xfId="0" applyFont="1" applyFill="1" applyBorder="1" applyAlignment="1" applyProtection="1">
      <alignment horizontal="left" vertical="top"/>
      <protection locked="0"/>
    </xf>
    <xf numFmtId="9" fontId="3" fillId="3" borderId="15" xfId="2" applyFont="1" applyFill="1" applyBorder="1" applyAlignment="1" applyProtection="1">
      <protection locked="0"/>
    </xf>
    <xf numFmtId="9" fontId="3" fillId="3" borderId="1" xfId="2" applyFont="1" applyFill="1" applyBorder="1" applyAlignment="1" applyProtection="1">
      <protection locked="0"/>
    </xf>
    <xf numFmtId="9" fontId="3" fillId="3" borderId="16" xfId="2" applyFont="1" applyFill="1" applyBorder="1" applyAlignment="1" applyProtection="1">
      <protection locked="0"/>
    </xf>
    <xf numFmtId="164" fontId="3" fillId="3" borderId="15" xfId="1" applyNumberFormat="1" applyFont="1" applyFill="1" applyBorder="1" applyAlignment="1" applyProtection="1">
      <alignment horizontal="right"/>
      <protection locked="0"/>
    </xf>
    <xf numFmtId="164" fontId="3" fillId="3" borderId="1" xfId="1" applyNumberFormat="1" applyFont="1" applyFill="1" applyBorder="1" applyAlignment="1" applyProtection="1">
      <alignment horizontal="right"/>
      <protection locked="0"/>
    </xf>
    <xf numFmtId="164" fontId="3" fillId="3" borderId="16" xfId="1" applyNumberFormat="1" applyFont="1" applyFill="1" applyBorder="1" applyAlignment="1" applyProtection="1">
      <alignment horizontal="right"/>
      <protection locked="0"/>
    </xf>
    <xf numFmtId="0" fontId="3" fillId="3" borderId="30" xfId="0" applyFont="1" applyFill="1" applyBorder="1" applyAlignment="1" applyProtection="1">
      <alignment horizontal="left" vertical="top"/>
      <protection locked="0"/>
    </xf>
    <xf numFmtId="0" fontId="3" fillId="3" borderId="29" xfId="0" applyFont="1" applyFill="1" applyBorder="1" applyAlignment="1" applyProtection="1">
      <alignment horizontal="left" vertical="top"/>
      <protection locked="0"/>
    </xf>
    <xf numFmtId="164" fontId="3" fillId="3" borderId="15" xfId="1" applyNumberFormat="1" applyFont="1" applyFill="1" applyBorder="1" applyAlignment="1" applyProtection="1"/>
    <xf numFmtId="164" fontId="3" fillId="3" borderId="1" xfId="1" applyNumberFormat="1" applyFont="1" applyFill="1" applyBorder="1" applyAlignment="1" applyProtection="1"/>
    <xf numFmtId="164" fontId="3" fillId="3" borderId="16" xfId="1" applyNumberFormat="1" applyFont="1" applyFill="1" applyBorder="1" applyAlignment="1" applyProtection="1"/>
    <xf numFmtId="164" fontId="3" fillId="3" borderId="15" xfId="1" applyNumberFormat="1" applyFont="1" applyFill="1" applyBorder="1" applyAlignment="1" applyProtection="1">
      <protection locked="0"/>
    </xf>
    <xf numFmtId="164" fontId="3" fillId="3" borderId="1" xfId="1" applyNumberFormat="1" applyFont="1" applyFill="1" applyBorder="1" applyAlignment="1" applyProtection="1">
      <protection locked="0"/>
    </xf>
    <xf numFmtId="164" fontId="3" fillId="3" borderId="16" xfId="1" applyNumberFormat="1" applyFont="1" applyFill="1" applyBorder="1" applyAlignment="1" applyProtection="1">
      <protection locked="0"/>
    </xf>
    <xf numFmtId="167" fontId="3" fillId="3" borderId="15" xfId="2" applyNumberFormat="1" applyFont="1" applyFill="1" applyBorder="1" applyAlignment="1" applyProtection="1">
      <alignment horizontal="right"/>
      <protection locked="0"/>
    </xf>
    <xf numFmtId="167" fontId="3" fillId="3" borderId="1" xfId="2" applyNumberFormat="1" applyFont="1" applyFill="1" applyBorder="1" applyAlignment="1" applyProtection="1">
      <alignment horizontal="right"/>
      <protection locked="0"/>
    </xf>
    <xf numFmtId="167" fontId="3" fillId="3" borderId="16" xfId="2" applyNumberFormat="1" applyFont="1" applyFill="1" applyBorder="1" applyAlignment="1" applyProtection="1">
      <alignment horizontal="right"/>
      <protection locked="0"/>
    </xf>
  </cellXfs>
  <cellStyles count="6">
    <cellStyle name="Comma" xfId="1" builtinId="3"/>
    <cellStyle name="Comma 2" xfId="5" xr:uid="{F893A914-B1AA-46A3-9C3A-A9D76CF59C95}"/>
    <cellStyle name="Hyperlink" xfId="3" builtinId="8"/>
    <cellStyle name="Normal" xfId="0" builtinId="0"/>
    <cellStyle name="Normal 3" xfId="4" xr:uid="{00000000-0005-0000-0000-000003000000}"/>
    <cellStyle name="Percent" xfId="2" builtinId="5"/>
  </cellStyles>
  <dxfs count="7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horizontal="right"/>
    </dxf>
  </dxfs>
  <tableStyles count="0" defaultTableStyle="TableStyleMedium2" defaultPivotStyle="PivotStyleLight16"/>
  <colors>
    <mruColors>
      <color rgb="FF425059"/>
      <color rgb="FFD58428"/>
      <color rgb="FFCC9900"/>
      <color rgb="FFC89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E" sz="1200"/>
              <a:t>LTC &amp; LTV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'Monthly cashflow'!$B$123</c:f>
              <c:strCache>
                <c:ptCount val="1"/>
                <c:pt idx="0">
                  <c:v>Loan to Cost (LTC)</c:v>
                </c:pt>
              </c:strCache>
            </c:strRef>
          </c:tx>
          <c:spPr>
            <a:ln w="28575" cap="rnd">
              <a:solidFill>
                <a:srgbClr val="425059"/>
              </a:solidFill>
              <a:round/>
            </a:ln>
            <a:effectLst/>
          </c:spPr>
          <c:marker>
            <c:symbol val="none"/>
          </c:marker>
          <c:val>
            <c:numRef>
              <c:f>'Monthly cashflow'!$E$123:$BL$123</c:f>
              <c:numCache>
                <c:formatCode>0.0%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'Monthly cashflow'!$E$122:$BL$122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E7F-424F-B3EA-C401A9BEFE3C}"/>
            </c:ext>
          </c:extLst>
        </c:ser>
        <c:ser>
          <c:idx val="1"/>
          <c:order val="1"/>
          <c:tx>
            <c:strRef>
              <c:f>'Monthly cashflow'!$B$124</c:f>
              <c:strCache>
                <c:ptCount val="1"/>
                <c:pt idx="0">
                  <c:v>Loan to Value (LTV)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'Monthly cashflow'!$E$124:$BL$124</c:f>
              <c:numCache>
                <c:formatCode>0.0%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'Monthly cashflow'!$E$122:$BL$122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E7F-424F-B3EA-C401A9BEF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0499544"/>
        <c:axId val="1290491672"/>
      </c:lineChart>
      <c:catAx>
        <c:axId val="12904995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0491672"/>
        <c:crosses val="autoZero"/>
        <c:auto val="1"/>
        <c:lblAlgn val="ctr"/>
        <c:lblOffset val="100"/>
        <c:noMultiLvlLbl val="1"/>
      </c:catAx>
      <c:valAx>
        <c:axId val="1290491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0499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E" sz="1200"/>
              <a:t>HBFI Facilty &amp;Borrower Equity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'Monthly cashflow'!$B$126</c:f>
              <c:strCache>
                <c:ptCount val="1"/>
                <c:pt idx="0">
                  <c:v>Facility Amount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'Monthly cashflow'!$E$126:$BL$126</c:f>
              <c:numCache>
                <c:formatCode>_-* #,##0_-;[Red]\(#,##0\);_-\ "-"??_-;_-@_-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'Monthly cashflow'!$E$122:$BL$122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500-4633-B0D7-AA07A24A89FE}"/>
            </c:ext>
          </c:extLst>
        </c:ser>
        <c:ser>
          <c:idx val="1"/>
          <c:order val="1"/>
          <c:tx>
            <c:strRef>
              <c:f>'Monthly cashflow'!$B$127</c:f>
              <c:strCache>
                <c:ptCount val="1"/>
                <c:pt idx="0">
                  <c:v>Borrowers Equity Position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'Monthly cashflow'!$E$127:$BL$127</c:f>
              <c:numCache>
                <c:formatCode>_-* #,##0_-;[Red]\(#,##0\);_-\ "-"??_-;_-@_-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'Monthly cashflow'!$E$122:$BL$122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2500-4633-B0D7-AA07A24A89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3053792"/>
        <c:axId val="643055104"/>
      </c:lineChart>
      <c:catAx>
        <c:axId val="6430537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055104"/>
        <c:crosses val="autoZero"/>
        <c:auto val="1"/>
        <c:lblAlgn val="ctr"/>
        <c:lblOffset val="100"/>
        <c:noMultiLvlLbl val="1"/>
      </c:catAx>
      <c:valAx>
        <c:axId val="64305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[Red]\(#,##0\);_-\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3053792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1</xdr:row>
      <xdr:rowOff>19050</xdr:rowOff>
    </xdr:from>
    <xdr:to>
      <xdr:col>10</xdr:col>
      <xdr:colOff>314814</xdr:colOff>
      <xdr:row>6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772692B-CF17-4486-BEB7-FA70CEB81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209550"/>
          <a:ext cx="6010764" cy="933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194</xdr:row>
      <xdr:rowOff>0</xdr:rowOff>
    </xdr:from>
    <xdr:to>
      <xdr:col>11</xdr:col>
      <xdr:colOff>894450</xdr:colOff>
      <xdr:row>209</xdr:row>
      <xdr:rowOff>22500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0700EB-8FA7-4C0F-8B69-08C7A5AA17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211</xdr:row>
      <xdr:rowOff>0</xdr:rowOff>
    </xdr:from>
    <xdr:to>
      <xdr:col>11</xdr:col>
      <xdr:colOff>894450</xdr:colOff>
      <xdr:row>226</xdr:row>
      <xdr:rowOff>22500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CA59636-A40B-4DF1-9D89-3F76E5B660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30</xdr:row>
      <xdr:rowOff>47625</xdr:rowOff>
    </xdr:from>
    <xdr:to>
      <xdr:col>15</xdr:col>
      <xdr:colOff>314325</xdr:colOff>
      <xdr:row>32</xdr:row>
      <xdr:rowOff>142874</xdr:rowOff>
    </xdr:to>
    <xdr:sp macro="" textlink="">
      <xdr:nvSpPr>
        <xdr:cNvPr id="4" name="Callout: Left Arrow 3">
          <a:extLst>
            <a:ext uri="{FF2B5EF4-FFF2-40B4-BE49-F238E27FC236}">
              <a16:creationId xmlns:a16="http://schemas.microsoft.com/office/drawing/2014/main" id="{B435D93E-7282-4C0E-B601-8FD69541E23C}"/>
            </a:ext>
          </a:extLst>
        </xdr:cNvPr>
        <xdr:cNvSpPr/>
      </xdr:nvSpPr>
      <xdr:spPr>
        <a:xfrm>
          <a:off x="7229475" y="5762625"/>
          <a:ext cx="5181600" cy="476249"/>
        </a:xfrm>
        <a:prstGeom prst="leftArrowCallout">
          <a:avLst>
            <a:gd name="adj1" fmla="val 25000"/>
            <a:gd name="adj2" fmla="val 25000"/>
            <a:gd name="adj3" fmla="val 25000"/>
            <a:gd name="adj4" fmla="val 82808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E" sz="1100">
              <a:solidFill>
                <a:sysClr val="windowText" lastClr="000000"/>
              </a:solidFill>
            </a:rPr>
            <a:t>Units under construction</a:t>
          </a:r>
          <a:r>
            <a:rPr lang="en-IE" sz="1100" baseline="0">
              <a:solidFill>
                <a:sysClr val="windowText" lastClr="000000"/>
              </a:solidFill>
            </a:rPr>
            <a:t> is the difference in the total units completed between each phase selected. This can updated manually if required. </a:t>
          </a:r>
          <a:endParaRPr lang="en-I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28575</xdr:colOff>
      <xdr:row>34</xdr:row>
      <xdr:rowOff>104775</xdr:rowOff>
    </xdr:from>
    <xdr:to>
      <xdr:col>17</xdr:col>
      <xdr:colOff>0</xdr:colOff>
      <xdr:row>36</xdr:row>
      <xdr:rowOff>161925</xdr:rowOff>
    </xdr:to>
    <xdr:sp macro="" textlink="">
      <xdr:nvSpPr>
        <xdr:cNvPr id="5" name="Callout: Left Arrow 4">
          <a:extLst>
            <a:ext uri="{FF2B5EF4-FFF2-40B4-BE49-F238E27FC236}">
              <a16:creationId xmlns:a16="http://schemas.microsoft.com/office/drawing/2014/main" id="{A46011B7-896B-4E4E-8765-6AC99B862A28}"/>
            </a:ext>
          </a:extLst>
        </xdr:cNvPr>
        <xdr:cNvSpPr/>
      </xdr:nvSpPr>
      <xdr:spPr>
        <a:xfrm>
          <a:off x="8410575" y="6581775"/>
          <a:ext cx="6067425" cy="438150"/>
        </a:xfrm>
        <a:prstGeom prst="leftArrowCallout">
          <a:avLst>
            <a:gd name="adj1" fmla="val 25000"/>
            <a:gd name="adj2" fmla="val 25000"/>
            <a:gd name="adj3" fmla="val 25000"/>
            <a:gd name="adj4" fmla="val 82624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E" sz="1100">
              <a:solidFill>
                <a:sysClr val="windowText" lastClr="000000"/>
              </a:solidFill>
            </a:rPr>
            <a:t>Completed units GDV is based</a:t>
          </a:r>
          <a:r>
            <a:rPr lang="en-IE" sz="1100" baseline="0">
              <a:solidFill>
                <a:sysClr val="windowText" lastClr="000000"/>
              </a:solidFill>
            </a:rPr>
            <a:t> on number of extra completed units between phases. This can be amended if required.</a:t>
          </a:r>
        </a:p>
      </xdr:txBody>
    </xdr:sp>
    <xdr:clientData/>
  </xdr:twoCellAnchor>
  <xdr:twoCellAnchor>
    <xdr:from>
      <xdr:col>7</xdr:col>
      <xdr:colOff>57150</xdr:colOff>
      <xdr:row>2</xdr:row>
      <xdr:rowOff>142875</xdr:rowOff>
    </xdr:from>
    <xdr:to>
      <xdr:col>15</xdr:col>
      <xdr:colOff>361950</xdr:colOff>
      <xdr:row>6</xdr:row>
      <xdr:rowOff>66675</xdr:rowOff>
    </xdr:to>
    <xdr:sp macro="" textlink="">
      <xdr:nvSpPr>
        <xdr:cNvPr id="6" name="Callout: Left Arrow 5">
          <a:extLst>
            <a:ext uri="{FF2B5EF4-FFF2-40B4-BE49-F238E27FC236}">
              <a16:creationId xmlns:a16="http://schemas.microsoft.com/office/drawing/2014/main" id="{F815A3A3-2F17-4F73-B90E-8AB324E76500}"/>
            </a:ext>
          </a:extLst>
        </xdr:cNvPr>
        <xdr:cNvSpPr/>
      </xdr:nvSpPr>
      <xdr:spPr>
        <a:xfrm>
          <a:off x="7277100" y="523875"/>
          <a:ext cx="5181600" cy="685800"/>
        </a:xfrm>
        <a:prstGeom prst="leftArrowCallout">
          <a:avLst>
            <a:gd name="adj1" fmla="val 13889"/>
            <a:gd name="adj2" fmla="val 15278"/>
            <a:gd name="adj3" fmla="val 25000"/>
            <a:gd name="adj4" fmla="val 85933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E" sz="1100">
              <a:solidFill>
                <a:sysClr val="windowText" lastClr="000000"/>
              </a:solidFill>
            </a:rPr>
            <a:t>Select the periods to assess at. Best practice is to use first period as peak funding and each subsequent period as 6 month intervals</a:t>
          </a:r>
          <a:r>
            <a:rPr lang="en-IE" sz="1100" baseline="0">
              <a:solidFill>
                <a:sysClr val="windowText" lastClr="000000"/>
              </a:solidFill>
            </a:rPr>
            <a:t> unless programme dictates otherwise</a:t>
          </a:r>
        </a:p>
      </xdr:txBody>
    </xdr:sp>
    <xdr:clientData/>
  </xdr:twoCellAnchor>
  <xdr:twoCellAnchor>
    <xdr:from>
      <xdr:col>7</xdr:col>
      <xdr:colOff>28575</xdr:colOff>
      <xdr:row>32</xdr:row>
      <xdr:rowOff>104775</xdr:rowOff>
    </xdr:from>
    <xdr:to>
      <xdr:col>17</xdr:col>
      <xdr:colOff>0</xdr:colOff>
      <xdr:row>34</xdr:row>
      <xdr:rowOff>161925</xdr:rowOff>
    </xdr:to>
    <xdr:sp macro="" textlink="">
      <xdr:nvSpPr>
        <xdr:cNvPr id="3" name="Callout: Left Arrow 2">
          <a:extLst>
            <a:ext uri="{FF2B5EF4-FFF2-40B4-BE49-F238E27FC236}">
              <a16:creationId xmlns:a16="http://schemas.microsoft.com/office/drawing/2014/main" id="{AE4F0631-C4D3-4C5A-BBB1-0A4BBEAD4C63}"/>
            </a:ext>
          </a:extLst>
        </xdr:cNvPr>
        <xdr:cNvSpPr/>
      </xdr:nvSpPr>
      <xdr:spPr>
        <a:xfrm>
          <a:off x="8410575" y="6200775"/>
          <a:ext cx="6067425" cy="438150"/>
        </a:xfrm>
        <a:prstGeom prst="leftArrowCallout">
          <a:avLst>
            <a:gd name="adj1" fmla="val 25000"/>
            <a:gd name="adj2" fmla="val 25000"/>
            <a:gd name="adj3" fmla="val 25000"/>
            <a:gd name="adj4" fmla="val 82624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E" sz="1100">
              <a:solidFill>
                <a:sysClr val="windowText" lastClr="000000"/>
              </a:solidFill>
            </a:rPr>
            <a:t>Interest is based</a:t>
          </a:r>
          <a:r>
            <a:rPr lang="en-IE" sz="1100" baseline="0">
              <a:solidFill>
                <a:sysClr val="windowText" lastClr="000000"/>
              </a:solidFill>
            </a:rPr>
            <a:t> forecasted interest between phases. This can be amended if required.</a:t>
          </a:r>
        </a:p>
        <a:p>
          <a:pPr algn="l"/>
          <a:endParaRPr lang="en-I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19050</xdr:colOff>
      <xdr:row>45</xdr:row>
      <xdr:rowOff>57150</xdr:rowOff>
    </xdr:from>
    <xdr:to>
      <xdr:col>15</xdr:col>
      <xdr:colOff>323850</xdr:colOff>
      <xdr:row>47</xdr:row>
      <xdr:rowOff>114300</xdr:rowOff>
    </xdr:to>
    <xdr:sp macro="" textlink="">
      <xdr:nvSpPr>
        <xdr:cNvPr id="9" name="Callout: Left Arrow 8">
          <a:extLst>
            <a:ext uri="{FF2B5EF4-FFF2-40B4-BE49-F238E27FC236}">
              <a16:creationId xmlns:a16="http://schemas.microsoft.com/office/drawing/2014/main" id="{D78EB0F0-4FB4-4161-BF8C-25A4B9E9978F}"/>
            </a:ext>
          </a:extLst>
        </xdr:cNvPr>
        <xdr:cNvSpPr/>
      </xdr:nvSpPr>
      <xdr:spPr>
        <a:xfrm>
          <a:off x="7239000" y="8629650"/>
          <a:ext cx="5181600" cy="438150"/>
        </a:xfrm>
        <a:prstGeom prst="leftArrowCallout">
          <a:avLst>
            <a:gd name="adj1" fmla="val 25000"/>
            <a:gd name="adj2" fmla="val 25000"/>
            <a:gd name="adj3" fmla="val 25000"/>
            <a:gd name="adj4" fmla="val 82624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E" sz="1100">
              <a:solidFill>
                <a:sysClr val="windowText" lastClr="000000"/>
              </a:solidFill>
            </a:rPr>
            <a:t>Workings to be used to estimate cost to complete for units under construction</a:t>
          </a:r>
          <a:r>
            <a:rPr lang="en-IE" sz="1100" baseline="0">
              <a:solidFill>
                <a:sysClr val="windowText" lastClr="000000"/>
              </a:solidFill>
            </a:rPr>
            <a:t> and entered in above table</a:t>
          </a:r>
          <a:endParaRPr lang="en-IE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19050</xdr:colOff>
      <xdr:row>48</xdr:row>
      <xdr:rowOff>28575</xdr:rowOff>
    </xdr:from>
    <xdr:to>
      <xdr:col>15</xdr:col>
      <xdr:colOff>323850</xdr:colOff>
      <xdr:row>50</xdr:row>
      <xdr:rowOff>85725</xdr:rowOff>
    </xdr:to>
    <xdr:sp macro="" textlink="">
      <xdr:nvSpPr>
        <xdr:cNvPr id="12" name="Callout: Left Arrow 11">
          <a:extLst>
            <a:ext uri="{FF2B5EF4-FFF2-40B4-BE49-F238E27FC236}">
              <a16:creationId xmlns:a16="http://schemas.microsoft.com/office/drawing/2014/main" id="{86FF0881-8CDE-4C00-83AA-EC25428DB78E}"/>
            </a:ext>
          </a:extLst>
        </xdr:cNvPr>
        <xdr:cNvSpPr/>
      </xdr:nvSpPr>
      <xdr:spPr>
        <a:xfrm>
          <a:off x="7239000" y="9172575"/>
          <a:ext cx="5181600" cy="438150"/>
        </a:xfrm>
        <a:prstGeom prst="leftArrowCallout">
          <a:avLst>
            <a:gd name="adj1" fmla="val 25000"/>
            <a:gd name="adj2" fmla="val 25000"/>
            <a:gd name="adj3" fmla="val 25000"/>
            <a:gd name="adj4" fmla="val 82624"/>
          </a:avLst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E" sz="1100">
              <a:solidFill>
                <a:sysClr val="windowText" lastClr="000000"/>
              </a:solidFill>
            </a:rPr>
            <a:t>Deduct </a:t>
          </a:r>
          <a:r>
            <a:rPr lang="en-IE" sz="1100" baseline="0">
              <a:solidFill>
                <a:sysClr val="windowText" lastClr="000000"/>
              </a:solidFill>
            </a:rPr>
            <a:t>costs the have been incurred but are known to not be related to the specific units under construction. eg: roads, bonds, etc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</xdr:row>
          <xdr:rowOff>0</xdr:rowOff>
        </xdr:from>
        <xdr:to>
          <xdr:col>29</xdr:col>
          <xdr:colOff>180975</xdr:colOff>
          <xdr:row>25</xdr:row>
          <xdr:rowOff>0</xdr:rowOff>
        </xdr:to>
        <xdr:pic>
          <xdr:nvPicPr>
            <xdr:cNvPr id="15" name="Picture 14">
              <a:extLst>
                <a:ext uri="{FF2B5EF4-FFF2-40B4-BE49-F238E27FC236}">
                  <a16:creationId xmlns:a16="http://schemas.microsoft.com/office/drawing/2014/main" id="{28D1C8CB-47EB-4D78-9C91-9BEEA041015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A$5:$F$25" spid="_x0000_s314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592175" y="762000"/>
              <a:ext cx="7496175" cy="400050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26</xdr:row>
          <xdr:rowOff>0</xdr:rowOff>
        </xdr:from>
        <xdr:to>
          <xdr:col>29</xdr:col>
          <xdr:colOff>190500</xdr:colOff>
          <xdr:row>41</xdr:row>
          <xdr:rowOff>9525</xdr:rowOff>
        </xdr:to>
        <xdr:pic>
          <xdr:nvPicPr>
            <xdr:cNvPr id="16" name="Picture 15">
              <a:extLst>
                <a:ext uri="{FF2B5EF4-FFF2-40B4-BE49-F238E27FC236}">
                  <a16:creationId xmlns:a16="http://schemas.microsoft.com/office/drawing/2014/main" id="{79252E0E-4080-4EC4-AF18-2E9186456A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A$27:$F$41" spid="_x0000_s314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3592175" y="4953000"/>
              <a:ext cx="7505700" cy="2867025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1000126</xdr:colOff>
      <xdr:row>0</xdr:row>
      <xdr:rowOff>0</xdr:rowOff>
    </xdr:from>
    <xdr:to>
      <xdr:col>13</xdr:col>
      <xdr:colOff>0</xdr:colOff>
      <xdr:row>1</xdr:row>
      <xdr:rowOff>411534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1526BE-C6DD-4C45-810F-7C4413BD9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05876" y="0"/>
          <a:ext cx="4057649" cy="60203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homas Kearns" refreshedDate="45761.41456759259" createdVersion="6" refreshedVersion="8" minRefreshableVersion="3" recordCount="500" xr:uid="{4C299564-BEAD-44E4-B1D1-DF910AF252D8}">
  <cacheSource type="worksheet">
    <worksheetSource ref="B9:T509" sheet="Unit Sales"/>
  </cacheSource>
  <cacheFields count="19">
    <cacheField name="(eg: 1 example street, example road)" numFmtId="0">
      <sharedItems containsNonDate="0" containsString="0" containsBlank="1"/>
    </cacheField>
    <cacheField name="(Select the phase the unit will be completed from Dropdown menu)" numFmtId="0">
      <sharedItems containsNonDate="0" containsString="0" containsBlank="1"/>
    </cacheField>
    <cacheField name="(Select the property type from Dropdown menu)" numFmtId="0">
      <sharedItems containsNonDate="0" containsString="0" containsBlank="1"/>
    </cacheField>
    <cacheField name="(Type A/B/C, etc)" numFmtId="0">
      <sharedItems containsNonDate="0" containsString="0" containsBlank="1"/>
    </cacheField>
    <cacheField name="(2 Storey, Duplex, etc)" numFmtId="0">
      <sharedItems containsNonDate="0" containsString="0" containsBlank="1"/>
    </cacheField>
    <cacheField name="(Select the target market from Dropdown menu)" numFmtId="0">
      <sharedItems containsNonDate="0" containsBlank="1" count="2">
        <m/>
        <s v="Open Market" u="1"/>
      </sharedItems>
    </cacheField>
    <cacheField name="(Select the current build status from Dropdown menu)" numFmtId="0">
      <sharedItems containsNonDate="0" containsString="0" containsBlank="1"/>
    </cacheField>
    <cacheField name="(Select the current sales status from Dropdown menu)" numFmtId="0">
      <sharedItems containsNonDate="0" containsString="0" containsBlank="1"/>
    </cacheField>
    <cacheField name="(Select the number of bedrooms from Dropdown menu)" numFmtId="0">
      <sharedItems containsNonDate="0" containsString="0" containsBlank="1"/>
    </cacheField>
    <cacheField name="(m2)" numFmtId="164">
      <sharedItems containsNonDate="0" containsString="0" containsBlank="1"/>
    </cacheField>
    <cacheField name="(ft2)" numFmtId="164">
      <sharedItems containsNonDate="0" containsString="0" containsBlank="1"/>
    </cacheField>
    <cacheField name="(Current price not accounting for inflation)" numFmtId="164">
      <sharedItems containsNonDate="0" containsString="0" containsBlank="1"/>
    </cacheField>
    <cacheField name="MM/YYYY" numFmtId="165">
      <sharedItems containsNonDate="0" containsString="0" containsBlank="1"/>
    </cacheField>
    <cacheField name="MM/YYYY2" numFmtId="165">
      <sharedItems containsNonDate="0" containsString="0" containsBlank="1"/>
    </cacheField>
    <cacheField name="MM/YYYY3" numFmtId="0">
      <sharedItems containsNonDate="0" containsString="0" containsBlank="1"/>
    </cacheField>
    <cacheField name="€" numFmtId="164">
      <sharedItems/>
    </cacheField>
    <cacheField name="MM/YYYY4" numFmtId="14">
      <sharedItems/>
    </cacheField>
    <cacheField name="ignore" numFmtId="14">
      <sharedItems/>
    </cacheField>
    <cacheField name="pivot" numFmtId="0">
      <sharedItems count="26">
        <s v=" "/>
        <s v="4 Detached House" u="1"/>
        <s v="4 Semi-detached house" u="1"/>
        <s v="3 Semi-detached house" u="1"/>
        <s v="3 End-of-terrace house" u="1"/>
        <s v="2 Terraced house" u="1"/>
        <s v="3-bed Semi-detached house" u="1"/>
        <s v="3-bed End-of-terrace house" u="1"/>
        <s v="2-bed Terraced house" u="1"/>
        <s v="3-bed Duplex House" u="1"/>
        <s v="2-bed Duplex House" u="1"/>
        <s v="" u="1"/>
        <s v="1-bed Terraced house" u="1"/>
        <s v="1-bed Duplex House" u="1"/>
        <s v="4-bed Semi-detached house" u="1"/>
        <s v="3-bed Apartment" u="1"/>
        <s v="4-bed End-of-terrace house" u="1"/>
        <s v="4-bed Terraced house" u="1"/>
        <s v="1-bed Apartment" u="1"/>
        <s v="4-bed Detached House" u="1"/>
        <s v="2-bed End-of-terrace house" u="1"/>
        <s v="2-bed Detached House" u="1"/>
        <s v="2-bed Apartment" u="1"/>
        <s v="5+ bed Detached House" u="1"/>
        <s v="3-bed Terraced house" u="1"/>
        <s v="3-bed Detached House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0"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  <r>
    <m/>
    <m/>
    <m/>
    <m/>
    <m/>
    <x v="0"/>
    <m/>
    <m/>
    <m/>
    <m/>
    <m/>
    <m/>
    <m/>
    <m/>
    <m/>
    <s v=""/>
    <s v=""/>
    <s v="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27EA24-D0CE-46CF-8330-A1BAB2A44E0C}" name="PivotTable1" cacheId="0" applyNumberFormats="0" applyBorderFormats="0" applyFontFormats="0" applyPatternFormats="0" applyAlignmentFormats="0" applyWidthHeightFormats="1" dataCaption="Values" updatedVersion="8" minRefreshableVersion="3" itemPrintTitles="1" createdVersion="6" indent="0" outline="1" outlineData="1" multipleFieldFilters="0" rowHeaderCaption="Unit Type">
  <location ref="A69:E72" firstHeaderRow="0" firstDataRow="1" firstDataCol="1"/>
  <pivotFields count="19">
    <pivotField showAll="0"/>
    <pivotField showAll="0"/>
    <pivotField dataField="1" showAll="0"/>
    <pivotField showAll="0"/>
    <pivotField showAll="0"/>
    <pivotField axis="axisRow" showAll="0">
      <items count="3">
        <item m="1" x="1"/>
        <item x="0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>
      <items count="27">
        <item m="1" x="11"/>
        <item m="1" x="12"/>
        <item m="1" x="23"/>
        <item m="1" x="8"/>
        <item m="1" x="24"/>
        <item m="1" x="17"/>
        <item m="1" x="20"/>
        <item m="1" x="7"/>
        <item m="1" x="16"/>
        <item m="1" x="18"/>
        <item m="1" x="22"/>
        <item m="1" x="15"/>
        <item m="1" x="13"/>
        <item m="1" x="10"/>
        <item m="1" x="9"/>
        <item m="1" x="6"/>
        <item m="1" x="14"/>
        <item m="1" x="21"/>
        <item m="1" x="25"/>
        <item m="1" x="19"/>
        <item x="0"/>
        <item m="1" x="1"/>
        <item m="1" x="2"/>
        <item m="1" x="3"/>
        <item m="1" x="4"/>
        <item m="1" x="5"/>
        <item t="default"/>
      </items>
    </pivotField>
  </pivotFields>
  <rowFields count="2">
    <field x="5"/>
    <field x="18"/>
  </rowFields>
  <rowItems count="3">
    <i>
      <x v="1"/>
    </i>
    <i r="1">
      <x v="20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Quantity" fld="2" subtotal="count" baseField="0" baseItem="0"/>
    <dataField name="Avg Area (ft)" fld="10" subtotal="average" baseField="18" baseItem="1"/>
    <dataField name="Avg GDV" fld="11" subtotal="average" baseField="18" baseItem="5"/>
    <dataField name="Total GDV" fld="11" baseField="18" baseItem="1"/>
  </dataFields>
  <formats count="32">
    <format dxfId="74">
      <pivotArea outline="0" collapsedLevelsAreSubtotals="1" fieldPosition="0"/>
    </format>
    <format dxfId="7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2">
      <pivotArea outline="0" collapsedLevelsAreSubtotals="1" fieldPosition="0"/>
    </format>
    <format dxfId="7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18" type="button" dataOnly="0" labelOnly="1" outline="0" axis="axisRow" fieldPosition="1"/>
    </format>
    <format dxfId="67">
      <pivotArea dataOnly="0" labelOnly="1" fieldPosition="0">
        <references count="1">
          <reference field="18" count="0"/>
        </references>
      </pivotArea>
    </format>
    <format dxfId="66">
      <pivotArea dataOnly="0" labelOnly="1" grandRow="1" outline="0" fieldPosition="0"/>
    </format>
    <format dxfId="6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4">
      <pivotArea field="18" type="button" dataOnly="0" labelOnly="1" outline="0" axis="axisRow" fieldPosition="1"/>
    </format>
    <format dxfId="6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2">
      <pivotArea field="18" type="button" dataOnly="0" labelOnly="1" outline="0" axis="axisRow" fieldPosition="1"/>
    </format>
    <format dxfId="6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0">
      <pivotArea field="18" type="button" dataOnly="0" labelOnly="1" outline="0" axis="axisRow" fieldPosition="1"/>
    </format>
    <format dxfId="5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8">
      <pivotArea collapsedLevelsAreSubtotals="1" fieldPosition="0">
        <references count="1">
          <reference field="18" count="3">
            <x v="8"/>
            <x v="19"/>
            <x v="20"/>
          </reference>
        </references>
      </pivotArea>
    </format>
    <format dxfId="57">
      <pivotArea grandRow="1" outline="0" collapsedLevelsAreSubtotals="1" fieldPosition="0"/>
    </format>
    <format dxfId="56">
      <pivotArea dataOnly="0" labelOnly="1" fieldPosition="0">
        <references count="1">
          <reference field="18" count="3">
            <x v="8"/>
            <x v="19"/>
            <x v="20"/>
          </reference>
        </references>
      </pivotArea>
    </format>
    <format dxfId="55">
      <pivotArea dataOnly="0" labelOnly="1" grandRow="1" outline="0" fieldPosition="0"/>
    </format>
    <format dxfId="54">
      <pivotArea collapsedLevelsAreSubtotals="1" fieldPosition="0">
        <references count="1">
          <reference field="18" count="5">
            <x v="1"/>
            <x v="2"/>
            <x v="8"/>
            <x v="19"/>
            <x v="20"/>
          </reference>
        </references>
      </pivotArea>
    </format>
    <format dxfId="53">
      <pivotArea grandRow="1" outline="0" collapsedLevelsAreSubtotals="1" fieldPosition="0"/>
    </format>
    <format dxfId="52">
      <pivotArea dataOnly="0" labelOnly="1" fieldPosition="0">
        <references count="1">
          <reference field="18" count="5">
            <x v="1"/>
            <x v="2"/>
            <x v="8"/>
            <x v="19"/>
            <x v="20"/>
          </reference>
        </references>
      </pivotArea>
    </format>
    <format dxfId="51">
      <pivotArea dataOnly="0" labelOnly="1" grandRow="1" outline="0" fieldPosition="0"/>
    </format>
    <format dxfId="50">
      <pivotArea outline="0" collapsedLevelsAreSubtotals="1" fieldPosition="0"/>
    </format>
    <format dxfId="49">
      <pivotArea dataOnly="0" labelOnly="1" fieldPosition="0">
        <references count="1">
          <reference field="18" count="0"/>
        </references>
      </pivotArea>
    </format>
    <format dxfId="48">
      <pivotArea dataOnly="0" labelOnly="1" grandRow="1" outline="0" fieldPosition="0"/>
    </format>
    <format dxfId="47">
      <pivotArea outline="0" collapsedLevelsAreSubtotals="1" fieldPosition="0"/>
    </format>
    <format dxfId="46">
      <pivotArea dataOnly="0" labelOnly="1" fieldPosition="0">
        <references count="1">
          <reference field="18" count="0"/>
        </references>
      </pivotArea>
    </format>
    <format dxfId="45">
      <pivotArea dataOnly="0" labelOnly="1" grandRow="1" outline="0" fieldPosition="0"/>
    </format>
    <format dxfId="44">
      <pivotArea grandRow="1" outline="0" collapsedLevelsAreSubtotals="1" fieldPosition="0"/>
    </format>
    <format dxfId="4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25059"/>
  </sheetPr>
  <dimension ref="A1:K24"/>
  <sheetViews>
    <sheetView showGridLines="0" zoomScale="80" zoomScaleNormal="80" workbookViewId="0">
      <selection activeCell="B9" sqref="B9:J9"/>
    </sheetView>
  </sheetViews>
  <sheetFormatPr defaultColWidth="0" defaultRowHeight="15" zeroHeight="1" x14ac:dyDescent="0.25"/>
  <cols>
    <col min="1" max="11" width="9.140625" style="3" customWidth="1"/>
    <col min="12" max="16384" width="9.140625" style="3" hidden="1"/>
  </cols>
  <sheetData>
    <row r="1" spans="2:10" x14ac:dyDescent="0.25"/>
    <row r="2" spans="2:10" x14ac:dyDescent="0.25"/>
    <row r="3" spans="2:10" x14ac:dyDescent="0.25"/>
    <row r="4" spans="2:10" x14ac:dyDescent="0.25"/>
    <row r="5" spans="2:10" x14ac:dyDescent="0.25"/>
    <row r="6" spans="2:10" x14ac:dyDescent="0.25"/>
    <row r="7" spans="2:10" x14ac:dyDescent="0.25"/>
    <row r="8" spans="2:10" x14ac:dyDescent="0.25"/>
    <row r="9" spans="2:10" ht="21" x14ac:dyDescent="0.35">
      <c r="B9" s="432" t="s">
        <v>591</v>
      </c>
      <c r="C9" s="432"/>
      <c r="D9" s="432"/>
      <c r="E9" s="432"/>
      <c r="F9" s="432"/>
      <c r="G9" s="432"/>
      <c r="H9" s="432"/>
      <c r="I9" s="432"/>
      <c r="J9" s="432"/>
    </row>
    <row r="10" spans="2:10" x14ac:dyDescent="0.25"/>
    <row r="11" spans="2:10" ht="18.75" x14ac:dyDescent="0.3">
      <c r="B11" s="77" t="s">
        <v>111</v>
      </c>
    </row>
    <row r="12" spans="2:10" ht="7.5" customHeight="1" x14ac:dyDescent="0.25"/>
    <row r="13" spans="2:10" ht="18.75" x14ac:dyDescent="0.3">
      <c r="B13" s="431" t="s">
        <v>106</v>
      </c>
      <c r="C13" s="431"/>
      <c r="D13" s="431"/>
    </row>
    <row r="14" spans="2:10" ht="7.5" customHeight="1" x14ac:dyDescent="0.25"/>
    <row r="15" spans="2:10" ht="18.75" x14ac:dyDescent="0.3">
      <c r="B15" s="431" t="s">
        <v>107</v>
      </c>
      <c r="C15" s="431"/>
      <c r="D15" s="431"/>
      <c r="E15" s="431"/>
      <c r="F15" s="431"/>
    </row>
    <row r="16" spans="2:10" ht="7.5" customHeight="1" x14ac:dyDescent="0.25"/>
    <row r="17" spans="2:4" ht="18.75" x14ac:dyDescent="0.3">
      <c r="B17" s="431" t="s">
        <v>108</v>
      </c>
      <c r="C17" s="431"/>
      <c r="D17" s="431"/>
    </row>
    <row r="18" spans="2:4" ht="7.5" customHeight="1" x14ac:dyDescent="0.25"/>
    <row r="19" spans="2:4" ht="18.75" x14ac:dyDescent="0.3">
      <c r="B19" s="431" t="s">
        <v>109</v>
      </c>
      <c r="C19" s="431"/>
    </row>
    <row r="20" spans="2:4" ht="7.5" customHeight="1" x14ac:dyDescent="0.25"/>
    <row r="21" spans="2:4" ht="18.75" x14ac:dyDescent="0.3">
      <c r="B21" s="431" t="s">
        <v>113</v>
      </c>
      <c r="C21" s="431"/>
      <c r="D21" s="431"/>
    </row>
    <row r="22" spans="2:4" ht="7.5" customHeight="1" x14ac:dyDescent="0.25"/>
    <row r="23" spans="2:4" ht="18.75" x14ac:dyDescent="0.3">
      <c r="B23" s="431" t="s">
        <v>110</v>
      </c>
      <c r="C23" s="431"/>
      <c r="D23" s="431"/>
    </row>
    <row r="24" spans="2:4" x14ac:dyDescent="0.25"/>
  </sheetData>
  <sheetProtection formatColumns="0" formatRows="0"/>
  <mergeCells count="7">
    <mergeCell ref="B23:D23"/>
    <mergeCell ref="B9:J9"/>
    <mergeCell ref="B13:D13"/>
    <mergeCell ref="B15:F15"/>
    <mergeCell ref="B17:D17"/>
    <mergeCell ref="B19:C19"/>
    <mergeCell ref="B21:D21"/>
  </mergeCells>
  <hyperlinks>
    <hyperlink ref="B13" location="Notes!A1" display="1. Notes for completion" xr:uid="{00000000-0004-0000-0000-000000000000}"/>
    <hyperlink ref="B15" location="Overview!A1" display="2. HBFI Cashflow Model Overview" xr:uid="{00000000-0004-0000-0000-000001000000}"/>
    <hyperlink ref="B17" location="'Unit Sales'!A1" display="3. Unit Sales Schedule" xr:uid="{00000000-0004-0000-0000-000002000000}"/>
    <hyperlink ref="B19" location="Capex!A1" display="4. Capex" xr:uid="{00000000-0004-0000-0000-000003000000}"/>
    <hyperlink ref="B21" location="'Monthly cashflow'!A1" display="5. Detailed Cashflow " xr:uid="{00000000-0004-0000-0000-000004000000}"/>
    <hyperlink ref="B23" location="'Cashflow Summary'!A1" display="6. Cashflow Summary" xr:uid="{00000000-0004-0000-0000-00000500000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5A665-49AC-4141-BBBF-A3755D2E1095}">
  <dimension ref="A3:R60"/>
  <sheetViews>
    <sheetView workbookViewId="0">
      <selection activeCell="M16" sqref="M16"/>
    </sheetView>
  </sheetViews>
  <sheetFormatPr defaultRowHeight="15" x14ac:dyDescent="0.25"/>
  <cols>
    <col min="1" max="1" width="44.5703125" style="394" customWidth="1"/>
    <col min="2" max="2" width="14.7109375" style="394" customWidth="1"/>
    <col min="3" max="6" width="13.28515625" style="394" customWidth="1"/>
    <col min="7" max="7" width="13.28515625" style="398" customWidth="1"/>
    <col min="8" max="16384" width="9.140625" style="394"/>
  </cols>
  <sheetData>
    <row r="3" spans="1:18" x14ac:dyDescent="0.25">
      <c r="A3" s="459" t="s">
        <v>661</v>
      </c>
      <c r="B3" s="460"/>
      <c r="C3" s="460"/>
      <c r="D3" s="460"/>
      <c r="E3" s="460"/>
      <c r="F3" s="460"/>
      <c r="G3" s="393"/>
    </row>
    <row r="4" spans="1:18" x14ac:dyDescent="0.25">
      <c r="B4" s="395"/>
      <c r="C4" s="395"/>
      <c r="D4" s="395"/>
      <c r="E4" s="395"/>
      <c r="F4" s="395"/>
      <c r="G4" s="396"/>
      <c r="R4" s="429" t="s">
        <v>702</v>
      </c>
    </row>
    <row r="5" spans="1:18" x14ac:dyDescent="0.25">
      <c r="A5" s="399"/>
      <c r="B5" s="400" t="s">
        <v>612</v>
      </c>
      <c r="C5" s="400" t="s">
        <v>618</v>
      </c>
      <c r="D5" s="400" t="s">
        <v>624</v>
      </c>
      <c r="E5" s="400" t="s">
        <v>630</v>
      </c>
      <c r="F5" s="400" t="s">
        <v>636</v>
      </c>
      <c r="G5" s="400" t="s">
        <v>642</v>
      </c>
    </row>
    <row r="6" spans="1:18" x14ac:dyDescent="0.25">
      <c r="A6" s="401" t="s">
        <v>662</v>
      </c>
      <c r="B6" s="402">
        <f>HLOOKUP(B$5,'Monthly cashflow'!$E:$BL,132,0)</f>
        <v>0</v>
      </c>
      <c r="C6" s="402">
        <f>HLOOKUP(C$5,'Monthly cashflow'!$E:$BL,132,0)</f>
        <v>0</v>
      </c>
      <c r="D6" s="402">
        <f>HLOOKUP(D$5,'Monthly cashflow'!$E:$BL,132,0)</f>
        <v>0</v>
      </c>
      <c r="E6" s="402">
        <f>HLOOKUP(E$5,'Monthly cashflow'!$E:$BL,132,0)</f>
        <v>0</v>
      </c>
      <c r="F6" s="402">
        <f>HLOOKUP(F$5,'Monthly cashflow'!$E:$BL,132,0)</f>
        <v>0</v>
      </c>
      <c r="G6" s="402">
        <f>HLOOKUP(G$5,'Monthly cashflow'!$E:$BL,132,0)</f>
        <v>0</v>
      </c>
    </row>
    <row r="7" spans="1:18" x14ac:dyDescent="0.25">
      <c r="A7" s="401" t="s">
        <v>663</v>
      </c>
      <c r="B7" s="402">
        <f>HLOOKUP(B$5,'Monthly cashflow'!$E:$BL,133,0)</f>
        <v>0</v>
      </c>
      <c r="C7" s="402">
        <f>HLOOKUP(C$5,'Monthly cashflow'!$E:$BL,133,0)</f>
        <v>0</v>
      </c>
      <c r="D7" s="402">
        <f>HLOOKUP(D$5,'Monthly cashflow'!$E:$BL,133,0)</f>
        <v>0</v>
      </c>
      <c r="E7" s="402">
        <f>HLOOKUP(E$5,'Monthly cashflow'!$E:$BL,133,0)</f>
        <v>0</v>
      </c>
      <c r="F7" s="402">
        <f>HLOOKUP(F$5,'Monthly cashflow'!$E:$BL,133,0)</f>
        <v>0</v>
      </c>
      <c r="G7" s="402">
        <f>HLOOKUP(G$5,'Monthly cashflow'!$E:$BL,133,0)</f>
        <v>0</v>
      </c>
    </row>
    <row r="8" spans="1:18" x14ac:dyDescent="0.25">
      <c r="A8" s="401" t="s">
        <v>506</v>
      </c>
      <c r="B8" s="402">
        <f>HLOOKUP(B$5,'Monthly cashflow'!$E:$BL,134,0)</f>
        <v>0</v>
      </c>
      <c r="C8" s="402">
        <f>HLOOKUP(C$5,'Monthly cashflow'!$E:$BL,134,0)</f>
        <v>0</v>
      </c>
      <c r="D8" s="402">
        <f>HLOOKUP(D$5,'Monthly cashflow'!$E:$BL,134,0)</f>
        <v>0</v>
      </c>
      <c r="E8" s="402">
        <f>HLOOKUP(E$5,'Monthly cashflow'!$E:$BL,134,0)</f>
        <v>0</v>
      </c>
      <c r="F8" s="402">
        <f>HLOOKUP(F$5,'Monthly cashflow'!$E:$BL,134,0)</f>
        <v>0</v>
      </c>
      <c r="G8" s="402">
        <f>HLOOKUP(G$5,'Monthly cashflow'!$E:$BL,134,0)</f>
        <v>0</v>
      </c>
    </row>
    <row r="9" spans="1:18" x14ac:dyDescent="0.25">
      <c r="A9" s="401"/>
      <c r="B9" s="402"/>
      <c r="C9" s="402"/>
      <c r="D9" s="402"/>
      <c r="E9" s="402"/>
      <c r="F9" s="402"/>
      <c r="G9" s="402"/>
    </row>
    <row r="10" spans="1:18" x14ac:dyDescent="0.25">
      <c r="A10" s="403" t="s">
        <v>664</v>
      </c>
      <c r="B10" s="404"/>
      <c r="C10" s="404"/>
      <c r="D10" s="404"/>
      <c r="E10" s="404"/>
      <c r="F10" s="404"/>
      <c r="G10" s="404"/>
    </row>
    <row r="11" spans="1:18" x14ac:dyDescent="0.25">
      <c r="A11" s="401" t="s">
        <v>680</v>
      </c>
      <c r="B11" s="402" t="e">
        <f>HLOOKUP(B$5,'Monthly cashflow'!$E:$BL,162,0)</f>
        <v>#DIV/0!</v>
      </c>
      <c r="C11" s="402" t="e">
        <f>HLOOKUP(C$5,'Monthly cashflow'!$E:$BL,162,0)</f>
        <v>#DIV/0!</v>
      </c>
      <c r="D11" s="402" t="e">
        <f>HLOOKUP(D$5,'Monthly cashflow'!$E:$BL,162,0)</f>
        <v>#DIV/0!</v>
      </c>
      <c r="E11" s="402" t="e">
        <f>HLOOKUP(E$5,'Monthly cashflow'!$E:$BL,162,0)</f>
        <v>#DIV/0!</v>
      </c>
      <c r="F11" s="402" t="e">
        <f>HLOOKUP(F$5,'Monthly cashflow'!$E:$BL,162,0)</f>
        <v>#DIV/0!</v>
      </c>
      <c r="G11" s="402" t="e">
        <f>HLOOKUP(G$5,'Monthly cashflow'!$E:$BL,162,0)</f>
        <v>#DIV/0!</v>
      </c>
    </row>
    <row r="12" spans="1:18" x14ac:dyDescent="0.25">
      <c r="A12" s="401" t="s">
        <v>496</v>
      </c>
      <c r="B12" s="402" t="e">
        <f>HLOOKUP(B$5,'Monthly cashflow'!$E:$BL,163,0)</f>
        <v>#DIV/0!</v>
      </c>
      <c r="C12" s="402" t="e">
        <f>HLOOKUP(C$5,'Monthly cashflow'!$E:$BL,163,0)</f>
        <v>#DIV/0!</v>
      </c>
      <c r="D12" s="402" t="e">
        <f>HLOOKUP(D$5,'Monthly cashflow'!$E:$BL,163,0)</f>
        <v>#DIV/0!</v>
      </c>
      <c r="E12" s="402" t="e">
        <f>HLOOKUP(E$5,'Monthly cashflow'!$E:$BL,163,0)</f>
        <v>#DIV/0!</v>
      </c>
      <c r="F12" s="402" t="e">
        <f>HLOOKUP(F$5,'Monthly cashflow'!$E:$BL,163,0)</f>
        <v>#DIV/0!</v>
      </c>
      <c r="G12" s="402" t="e">
        <f>HLOOKUP(G$5,'Monthly cashflow'!$E:$BL,163,0)</f>
        <v>#DIV/0!</v>
      </c>
    </row>
    <row r="13" spans="1:18" x14ac:dyDescent="0.25">
      <c r="A13" s="401" t="s">
        <v>500</v>
      </c>
      <c r="B13" s="402" t="e">
        <f>HLOOKUP(B$5,'Monthly cashflow'!$E:$BL,164,0)</f>
        <v>#DIV/0!</v>
      </c>
      <c r="C13" s="402" t="e">
        <f>HLOOKUP(C$5,'Monthly cashflow'!$E:$BL,164,0)</f>
        <v>#DIV/0!</v>
      </c>
      <c r="D13" s="402" t="e">
        <f>HLOOKUP(D$5,'Monthly cashflow'!$E:$BL,164,0)</f>
        <v>#DIV/0!</v>
      </c>
      <c r="E13" s="402" t="e">
        <f>HLOOKUP(E$5,'Monthly cashflow'!$E:$BL,164,0)</f>
        <v>#DIV/0!</v>
      </c>
      <c r="F13" s="402" t="e">
        <f>HLOOKUP(F$5,'Monthly cashflow'!$E:$BL,164,0)</f>
        <v>#DIV/0!</v>
      </c>
      <c r="G13" s="402" t="e">
        <f>HLOOKUP(G$5,'Monthly cashflow'!$E:$BL,164,0)</f>
        <v>#DIV/0!</v>
      </c>
    </row>
    <row r="14" spans="1:18" x14ac:dyDescent="0.25">
      <c r="A14" s="401" t="s">
        <v>678</v>
      </c>
      <c r="B14" s="409">
        <f>HLOOKUP(B$5,'Monthly cashflow'!$E:$BL,165,0)</f>
        <v>0</v>
      </c>
      <c r="C14" s="409">
        <f>HLOOKUP(C$5,'Monthly cashflow'!$E:$BL,165,0)</f>
        <v>0</v>
      </c>
      <c r="D14" s="409">
        <f>HLOOKUP(D$5,'Monthly cashflow'!$E:$BL,165,0)</f>
        <v>0</v>
      </c>
      <c r="E14" s="409">
        <f>HLOOKUP(E$5,'Monthly cashflow'!$E:$BL,165,0)</f>
        <v>0</v>
      </c>
      <c r="F14" s="409">
        <f>HLOOKUP(F$5,'Monthly cashflow'!$E:$BL,165,0)</f>
        <v>0</v>
      </c>
      <c r="G14" s="409">
        <f>HLOOKUP(G$5,'Monthly cashflow'!$E:$BL,165,0)</f>
        <v>0</v>
      </c>
    </row>
    <row r="15" spans="1:18" x14ac:dyDescent="0.25">
      <c r="A15" s="403" t="s">
        <v>403</v>
      </c>
      <c r="B15" s="404" t="e">
        <f>SUM(B11:B14)</f>
        <v>#DIV/0!</v>
      </c>
      <c r="C15" s="404" t="e">
        <f t="shared" ref="C15:E15" si="0">SUM(C11:C14)</f>
        <v>#DIV/0!</v>
      </c>
      <c r="D15" s="404" t="e">
        <f t="shared" si="0"/>
        <v>#DIV/0!</v>
      </c>
      <c r="E15" s="404" t="e">
        <f t="shared" si="0"/>
        <v>#DIV/0!</v>
      </c>
      <c r="F15" s="404" t="e">
        <f t="shared" ref="F15:G15" si="1">SUM(F11:F14)</f>
        <v>#DIV/0!</v>
      </c>
      <c r="G15" s="404" t="e">
        <f t="shared" si="1"/>
        <v>#DIV/0!</v>
      </c>
    </row>
    <row r="16" spans="1:18" x14ac:dyDescent="0.25">
      <c r="A16" s="405"/>
      <c r="B16" s="406"/>
      <c r="C16" s="406"/>
      <c r="D16" s="406"/>
      <c r="E16" s="406"/>
      <c r="F16" s="406"/>
      <c r="G16" s="406"/>
    </row>
    <row r="17" spans="1:7" x14ac:dyDescent="0.25">
      <c r="A17" s="403" t="s">
        <v>665</v>
      </c>
      <c r="B17" s="404"/>
      <c r="C17" s="404"/>
      <c r="D17" s="404"/>
      <c r="E17" s="404"/>
      <c r="F17" s="404"/>
      <c r="G17" s="404"/>
    </row>
    <row r="18" spans="1:7" x14ac:dyDescent="0.25">
      <c r="A18" s="401" t="s">
        <v>666</v>
      </c>
      <c r="B18" s="402">
        <v>0</v>
      </c>
      <c r="C18" s="402" t="e">
        <f>B24</f>
        <v>#DIV/0!</v>
      </c>
      <c r="D18" s="402" t="e">
        <f>C24</f>
        <v>#DIV/0!</v>
      </c>
      <c r="E18" s="402" t="e">
        <f>D24</f>
        <v>#DIV/0!</v>
      </c>
      <c r="F18" s="402" t="e">
        <f t="shared" ref="F18:G18" si="2">E24</f>
        <v>#DIV/0!</v>
      </c>
      <c r="G18" s="402" t="e">
        <f t="shared" si="2"/>
        <v>#DIV/0!</v>
      </c>
    </row>
    <row r="19" spans="1:7" x14ac:dyDescent="0.25">
      <c r="A19" s="401" t="s">
        <v>667</v>
      </c>
      <c r="B19" s="409">
        <v>0</v>
      </c>
      <c r="C19" s="409" t="e">
        <f>MIN(B11,HLOOKUP(C$5,'Monthly cashflow'!$E:$BL,143,0)-B19-B22)</f>
        <v>#DIV/0!</v>
      </c>
      <c r="D19" s="409" t="e">
        <f>MIN(C11,HLOOKUP(D$5,'Monthly cashflow'!$E:$BL,143,0)-C19-C22-B19-B22)</f>
        <v>#DIV/0!</v>
      </c>
      <c r="E19" s="409" t="e">
        <f>MIN(D11,HLOOKUP(E$5,'Monthly cashflow'!$E:$BL,143,0)-D19-C19-B19-B22-C22-D22)</f>
        <v>#DIV/0!</v>
      </c>
      <c r="F19" s="409" t="e">
        <f>MIN(E11,HLOOKUP(F$5,'Monthly cashflow'!$E:$BL,143,0)-E19-D19-C19-C22-D22-E22)</f>
        <v>#DIV/0!</v>
      </c>
      <c r="G19" s="409" t="e">
        <f>MIN(F11,HLOOKUP(G$5,'Monthly cashflow'!$E:$BL,143,0)-F19-E19-D19-D22-E22-F22)</f>
        <v>#DIV/0!</v>
      </c>
    </row>
    <row r="20" spans="1:7" x14ac:dyDescent="0.25">
      <c r="A20" s="403" t="s">
        <v>668</v>
      </c>
      <c r="B20" s="404">
        <f>B18-B19</f>
        <v>0</v>
      </c>
      <c r="C20" s="404" t="e">
        <f t="shared" ref="C20:E20" si="3">C18-C19</f>
        <v>#DIV/0!</v>
      </c>
      <c r="D20" s="404" t="e">
        <f>D18-D19</f>
        <v>#DIV/0!</v>
      </c>
      <c r="E20" s="404" t="e">
        <f t="shared" si="3"/>
        <v>#DIV/0!</v>
      </c>
      <c r="F20" s="404" t="e">
        <f t="shared" ref="F20:G20" si="4">F18-F19</f>
        <v>#DIV/0!</v>
      </c>
      <c r="G20" s="404" t="e">
        <f t="shared" si="4"/>
        <v>#DIV/0!</v>
      </c>
    </row>
    <row r="21" spans="1:7" x14ac:dyDescent="0.25">
      <c r="A21" s="401" t="s">
        <v>682</v>
      </c>
      <c r="B21" s="402">
        <f>HLOOKUP(B$5,'Monthly cashflow'!$E:$BL,192,0)</f>
        <v>0</v>
      </c>
      <c r="C21" s="402">
        <f>HLOOKUP(C$5,'Monthly cashflow'!$E:$BL,192,0)-B21</f>
        <v>0</v>
      </c>
      <c r="D21" s="402">
        <f>HLOOKUP(D$5,'Monthly cashflow'!$E:$BL,192,0)-SUM($B$21:C21)</f>
        <v>0</v>
      </c>
      <c r="E21" s="402">
        <f>HLOOKUP(E$5,'Monthly cashflow'!$E:$BL,192,0)-SUM($B$21:D21)</f>
        <v>0</v>
      </c>
      <c r="F21" s="402">
        <f>HLOOKUP(F$5,'Monthly cashflow'!$E:$BL,192,0)-SUM($B$21:E21)</f>
        <v>0</v>
      </c>
      <c r="G21" s="402">
        <f>HLOOKUP(G$5,'Monthly cashflow'!$E:$BL,192,0)-SUM($B$21:F21)</f>
        <v>0</v>
      </c>
    </row>
    <row r="22" spans="1:7" x14ac:dyDescent="0.25">
      <c r="A22" s="401" t="s">
        <v>670</v>
      </c>
      <c r="B22" s="402" t="e">
        <f>HLOOKUP(B$5,'Monthly cashflow'!$E:$BL,143,0)-B19</f>
        <v>#DIV/0!</v>
      </c>
      <c r="C22" s="402" t="e">
        <f>HLOOKUP(C$5,'Monthly cashflow'!$E:$BL,143,0)-C19-B22-B19</f>
        <v>#DIV/0!</v>
      </c>
      <c r="D22" s="402" t="e">
        <f>HLOOKUP(D$5,'Monthly cashflow'!$E:$BL,143,0)-D19-C19-C22-B19-B22</f>
        <v>#DIV/0!</v>
      </c>
      <c r="E22" s="402" t="e">
        <f>HLOOKUP(E$5,'Monthly cashflow'!$E:$BL,143,0)-E19-D19-D22-C19-C22-B19-B22</f>
        <v>#DIV/0!</v>
      </c>
      <c r="F22" s="402" t="e">
        <f>HLOOKUP(F$5,'Monthly cashflow'!$E:$BL,143,0)-F19-E19-E22-D19-D22-C19-C22</f>
        <v>#DIV/0!</v>
      </c>
      <c r="G22" s="402" t="e">
        <f>HLOOKUP(G$5,'Monthly cashflow'!$E:$BL,143,0)-G19-F19-F22-E19-E22-D19-D22</f>
        <v>#DIV/0!</v>
      </c>
    </row>
    <row r="23" spans="1:7" x14ac:dyDescent="0.25">
      <c r="A23" s="401" t="s">
        <v>669</v>
      </c>
      <c r="B23" s="409" t="e">
        <f>MAX(B20+B21-B22,0)</f>
        <v>#DIV/0!</v>
      </c>
      <c r="C23" s="409" t="e">
        <f t="shared" ref="C23:E23" si="5">MAX(C20+C21-C22,0)</f>
        <v>#DIV/0!</v>
      </c>
      <c r="D23" s="409" t="e">
        <f t="shared" si="5"/>
        <v>#DIV/0!</v>
      </c>
      <c r="E23" s="409" t="e">
        <f t="shared" si="5"/>
        <v>#DIV/0!</v>
      </c>
      <c r="F23" s="409" t="e">
        <f t="shared" ref="F23:G23" si="6">MAX(F20+F21-F22,0)</f>
        <v>#DIV/0!</v>
      </c>
      <c r="G23" s="409" t="e">
        <f t="shared" si="6"/>
        <v>#DIV/0!</v>
      </c>
    </row>
    <row r="24" spans="1:7" x14ac:dyDescent="0.25">
      <c r="A24" s="403" t="s">
        <v>671</v>
      </c>
      <c r="B24" s="404" t="e">
        <f>MAX(B20+B21-B22,0)</f>
        <v>#DIV/0!</v>
      </c>
      <c r="C24" s="404" t="e">
        <f>MAX(C20+C21-C22,0)</f>
        <v>#DIV/0!</v>
      </c>
      <c r="D24" s="404" t="e">
        <f>MAX(D20+D21-D22,0)</f>
        <v>#DIV/0!</v>
      </c>
      <c r="E24" s="404" t="e">
        <f>MAX(E20+E21-E22,0)</f>
        <v>#DIV/0!</v>
      </c>
      <c r="F24" s="404" t="e">
        <f t="shared" ref="F24:G24" si="7">MAX(F20+F21-F22,0)</f>
        <v>#DIV/0!</v>
      </c>
      <c r="G24" s="404" t="e">
        <f t="shared" si="7"/>
        <v>#DIV/0!</v>
      </c>
    </row>
    <row r="25" spans="1:7" x14ac:dyDescent="0.25">
      <c r="A25" s="410" t="s">
        <v>504</v>
      </c>
      <c r="B25" s="411">
        <f>HLOOKUP(B$5,'Monthly cashflow'!$E:$BL,170,0)</f>
        <v>0</v>
      </c>
      <c r="C25" s="411">
        <f>HLOOKUP(C$5,'Monthly cashflow'!$E:$BL,170,0)</f>
        <v>0</v>
      </c>
      <c r="D25" s="411">
        <f>HLOOKUP(D$5,'Monthly cashflow'!$E:$BL,170,0)</f>
        <v>0</v>
      </c>
      <c r="E25" s="411">
        <f>HLOOKUP(E$5,'Monthly cashflow'!$E:$BL,170,0)</f>
        <v>0</v>
      </c>
      <c r="F25" s="411">
        <f>HLOOKUP(F$5,'Monthly cashflow'!$E:$BL,170,0)</f>
        <v>0</v>
      </c>
      <c r="G25" s="411">
        <f>HLOOKUP(G$5,'Monthly cashflow'!$E:$BL,170,0)</f>
        <v>0</v>
      </c>
    </row>
    <row r="26" spans="1:7" x14ac:dyDescent="0.25">
      <c r="B26" s="395"/>
      <c r="C26" s="395"/>
      <c r="D26" s="395"/>
      <c r="E26" s="395"/>
      <c r="F26" s="395"/>
      <c r="G26" s="396"/>
    </row>
    <row r="27" spans="1:7" x14ac:dyDescent="0.25">
      <c r="A27" s="461" t="s">
        <v>692</v>
      </c>
      <c r="B27" s="462"/>
      <c r="C27" s="462"/>
      <c r="D27" s="462"/>
      <c r="E27" s="462"/>
      <c r="F27" s="462"/>
      <c r="G27" s="463"/>
    </row>
    <row r="28" spans="1:7" x14ac:dyDescent="0.25">
      <c r="A28" s="419"/>
      <c r="B28" s="420" t="str">
        <f>B5</f>
        <v>Month 12</v>
      </c>
      <c r="C28" s="420" t="str">
        <f t="shared" ref="C28:E28" si="8">C5</f>
        <v>Month 18</v>
      </c>
      <c r="D28" s="420" t="str">
        <f t="shared" si="8"/>
        <v>Month 24</v>
      </c>
      <c r="E28" s="420" t="str">
        <f t="shared" si="8"/>
        <v>Month 30</v>
      </c>
      <c r="F28" s="420" t="str">
        <f t="shared" ref="F28:G28" si="9">F5</f>
        <v>Month 36</v>
      </c>
      <c r="G28" s="420" t="str">
        <f t="shared" si="9"/>
        <v>Month 42</v>
      </c>
    </row>
    <row r="29" spans="1:7" ht="15" customHeight="1" x14ac:dyDescent="0.25">
      <c r="A29" s="407" t="s">
        <v>672</v>
      </c>
      <c r="B29" s="408" t="e">
        <f>B24</f>
        <v>#DIV/0!</v>
      </c>
      <c r="C29" s="408" t="e">
        <f t="shared" ref="C29:D29" si="10">C24</f>
        <v>#DIV/0!</v>
      </c>
      <c r="D29" s="408" t="e">
        <f t="shared" si="10"/>
        <v>#DIV/0!</v>
      </c>
      <c r="E29" s="408" t="e">
        <f t="shared" ref="E29" si="11">E24</f>
        <v>#DIV/0!</v>
      </c>
      <c r="F29" s="408" t="e">
        <f t="shared" ref="F29:G29" si="12">F24</f>
        <v>#DIV/0!</v>
      </c>
      <c r="G29" s="408" t="e">
        <f t="shared" si="12"/>
        <v>#DIV/0!</v>
      </c>
    </row>
    <row r="30" spans="1:7" x14ac:dyDescent="0.25">
      <c r="A30" s="401" t="s">
        <v>703</v>
      </c>
      <c r="B30" s="409" t="e">
        <f>B11</f>
        <v>#DIV/0!</v>
      </c>
      <c r="C30" s="409" t="e">
        <f>C11</f>
        <v>#DIV/0!</v>
      </c>
      <c r="D30" s="409" t="e">
        <f>D11</f>
        <v>#DIV/0!</v>
      </c>
      <c r="E30" s="409" t="e">
        <f>E11</f>
        <v>#DIV/0!</v>
      </c>
      <c r="F30" s="409" t="e">
        <f t="shared" ref="F30:G30" si="13">F11</f>
        <v>#DIV/0!</v>
      </c>
      <c r="G30" s="409" t="e">
        <f t="shared" si="13"/>
        <v>#DIV/0!</v>
      </c>
    </row>
    <row r="31" spans="1:7" x14ac:dyDescent="0.25">
      <c r="A31" s="403" t="s">
        <v>673</v>
      </c>
      <c r="B31" s="404" t="e">
        <f>B29-B30</f>
        <v>#DIV/0!</v>
      </c>
      <c r="C31" s="404" t="e">
        <f t="shared" ref="C31:D31" si="14">C29-C30</f>
        <v>#DIV/0!</v>
      </c>
      <c r="D31" s="404" t="e">
        <f t="shared" si="14"/>
        <v>#DIV/0!</v>
      </c>
      <c r="E31" s="404" t="e">
        <f t="shared" ref="E31" si="15">E29-E30</f>
        <v>#DIV/0!</v>
      </c>
      <c r="F31" s="404" t="e">
        <f t="shared" ref="F31:G31" si="16">F29-F30</f>
        <v>#DIV/0!</v>
      </c>
      <c r="G31" s="404" t="e">
        <f t="shared" si="16"/>
        <v>#DIV/0!</v>
      </c>
    </row>
    <row r="32" spans="1:7" x14ac:dyDescent="0.25">
      <c r="A32" s="401" t="s">
        <v>674</v>
      </c>
      <c r="B32" s="402">
        <f>C6-B6</f>
        <v>0</v>
      </c>
      <c r="C32" s="402">
        <f>D6-C6</f>
        <v>0</v>
      </c>
      <c r="D32" s="402">
        <f>E6-D6</f>
        <v>0</v>
      </c>
      <c r="E32" s="402">
        <f>F6-E6</f>
        <v>0</v>
      </c>
      <c r="F32" s="402">
        <f t="shared" ref="F32:G32" si="17">G6-F6</f>
        <v>0</v>
      </c>
      <c r="G32" s="402">
        <f t="shared" si="17"/>
        <v>0</v>
      </c>
    </row>
    <row r="33" spans="1:7" x14ac:dyDescent="0.25">
      <c r="A33" s="401" t="s">
        <v>675</v>
      </c>
      <c r="B33" s="417"/>
      <c r="C33" s="417"/>
      <c r="D33" s="417">
        <v>0</v>
      </c>
      <c r="E33" s="417"/>
      <c r="F33" s="417"/>
      <c r="G33" s="417"/>
    </row>
    <row r="34" spans="1:7" x14ac:dyDescent="0.25">
      <c r="A34" s="401" t="s">
        <v>676</v>
      </c>
      <c r="B34" s="409">
        <f>HLOOKUP(C$5,'Monthly cashflow'!$E:$BL,193,0)-HLOOKUP(B$5,'Monthly cashflow'!$E:$BL,193,0)</f>
        <v>0</v>
      </c>
      <c r="C34" s="409">
        <f>HLOOKUP(D$5,'Monthly cashflow'!$E:$BL,193,0)-HLOOKUP(C$5,'Monthly cashflow'!$E:$BL,193,0)</f>
        <v>0</v>
      </c>
      <c r="D34" s="409">
        <f>HLOOKUP(E$5,'Monthly cashflow'!$E:$BL,193,0)-HLOOKUP(D$5,'Monthly cashflow'!$E:$BL,193,0)</f>
        <v>0</v>
      </c>
      <c r="E34" s="409">
        <f>HLOOKUP(F$5,'Monthly cashflow'!$E:$BL,193,0)-HLOOKUP(E$5,'Monthly cashflow'!$E:$BL,193,0)</f>
        <v>0</v>
      </c>
      <c r="F34" s="409">
        <f>HLOOKUP(G$5,'Monthly cashflow'!$E:$BL,193,0)-HLOOKUP(F$5,'Monthly cashflow'!$E:$BL,193,0)</f>
        <v>0</v>
      </c>
      <c r="G34" s="409" t="e">
        <f>HLOOKUP(H$5,'Monthly cashflow'!$E:$BL,193,0)-HLOOKUP(G$5,'Monthly cashflow'!$E:$BL,193,0)</f>
        <v>#N/A</v>
      </c>
    </row>
    <row r="35" spans="1:7" x14ac:dyDescent="0.25">
      <c r="A35" s="403" t="s">
        <v>677</v>
      </c>
      <c r="B35" s="404" t="e">
        <f>B31+B33+B34</f>
        <v>#DIV/0!</v>
      </c>
      <c r="C35" s="404" t="e">
        <f>C31+C33+C34</f>
        <v>#DIV/0!</v>
      </c>
      <c r="D35" s="404" t="e">
        <f>D31+D33+D34</f>
        <v>#DIV/0!</v>
      </c>
      <c r="E35" s="404" t="e">
        <f t="shared" ref="E35" si="18">E31+E33+E34</f>
        <v>#DIV/0!</v>
      </c>
      <c r="F35" s="404" t="e">
        <f t="shared" ref="F35:G35" si="19">F31+F33+F34</f>
        <v>#DIV/0!</v>
      </c>
      <c r="G35" s="404" t="e">
        <f t="shared" si="19"/>
        <v>#DIV/0!</v>
      </c>
    </row>
    <row r="36" spans="1:7" x14ac:dyDescent="0.25">
      <c r="A36" s="401" t="s">
        <v>686</v>
      </c>
      <c r="B36" s="409" t="e">
        <f>(HLOOKUP(C5,'Monthly cashflow'!$E:$BL,142,0)-HLOOKUP(B5,'Monthly cashflow'!$E:$BL,142,0))*B43</f>
        <v>#DIV/0!</v>
      </c>
      <c r="C36" s="409" t="e">
        <f>(HLOOKUP(D5,'Monthly cashflow'!$E:$BL,142,0)-HLOOKUP(C5,'Monthly cashflow'!$E:$BL,142,0))*C43</f>
        <v>#DIV/0!</v>
      </c>
      <c r="D36" s="409" t="e">
        <f>(HLOOKUP(E5,'Monthly cashflow'!$E:$BL,142,0)-HLOOKUP(D5,'Monthly cashflow'!$E:$BL,142,0))*D43</f>
        <v>#DIV/0!</v>
      </c>
      <c r="E36" s="409" t="e">
        <f>(HLOOKUP(F5,'Monthly cashflow'!$E:$BL,142,0)-HLOOKUP(E5,'Monthly cashflow'!$E:$BL,142,0))*E43</f>
        <v>#DIV/0!</v>
      </c>
      <c r="F36" s="409" t="e">
        <f>(HLOOKUP(G5,'Monthly cashflow'!$E:$BL,142,0)-HLOOKUP(F5,'Monthly cashflow'!$E:$BL,142,0))*F43</f>
        <v>#DIV/0!</v>
      </c>
      <c r="G36" s="409" t="e">
        <f>(HLOOKUP(H5,'Monthly cashflow'!$E:$BL,142,0)-HLOOKUP(G5,'Monthly cashflow'!$E:$BL,142,0))*G43</f>
        <v>#N/A</v>
      </c>
    </row>
    <row r="37" spans="1:7" x14ac:dyDescent="0.25">
      <c r="A37" s="403" t="s">
        <v>683</v>
      </c>
      <c r="B37" s="412" t="e">
        <f>B36-B35</f>
        <v>#DIV/0!</v>
      </c>
      <c r="C37" s="412" t="e">
        <f t="shared" ref="C37:E37" si="20">C36-C35</f>
        <v>#DIV/0!</v>
      </c>
      <c r="D37" s="412" t="e">
        <f t="shared" si="20"/>
        <v>#DIV/0!</v>
      </c>
      <c r="E37" s="412" t="e">
        <f t="shared" si="20"/>
        <v>#DIV/0!</v>
      </c>
      <c r="F37" s="412" t="e">
        <f t="shared" ref="F37:G37" si="21">F36-F35</f>
        <v>#DIV/0!</v>
      </c>
      <c r="G37" s="412" t="e">
        <f t="shared" si="21"/>
        <v>#N/A</v>
      </c>
    </row>
    <row r="38" spans="1:7" x14ac:dyDescent="0.25">
      <c r="A38" s="401" t="s">
        <v>687</v>
      </c>
      <c r="B38" s="402" t="e">
        <f>(C13+B14)*B44</f>
        <v>#DIV/0!</v>
      </c>
      <c r="C38" s="402" t="e">
        <f t="shared" ref="C38:E38" si="22">(D13+C14)*C44</f>
        <v>#DIV/0!</v>
      </c>
      <c r="D38" s="402" t="e">
        <f t="shared" si="22"/>
        <v>#DIV/0!</v>
      </c>
      <c r="E38" s="402" t="e">
        <f t="shared" si="22"/>
        <v>#DIV/0!</v>
      </c>
      <c r="F38" s="402" t="e">
        <f t="shared" ref="F38" si="23">(G13+F14)*F44</f>
        <v>#DIV/0!</v>
      </c>
      <c r="G38" s="402">
        <f t="shared" ref="G38" si="24">(H13+G14)*G44</f>
        <v>0</v>
      </c>
    </row>
    <row r="39" spans="1:7" x14ac:dyDescent="0.25">
      <c r="A39" s="401"/>
      <c r="B39" s="402"/>
      <c r="C39" s="402"/>
      <c r="D39" s="402"/>
      <c r="E39" s="402"/>
      <c r="F39" s="402"/>
      <c r="G39" s="402"/>
    </row>
    <row r="40" spans="1:7" x14ac:dyDescent="0.25">
      <c r="A40" s="413" t="s">
        <v>684</v>
      </c>
      <c r="B40" s="414" t="e">
        <f>MAX(B35/(B36+B38),0)</f>
        <v>#DIV/0!</v>
      </c>
      <c r="C40" s="414" t="e">
        <f t="shared" ref="C40:E40" si="25">MAX(C35/(C36+C38),0)</f>
        <v>#DIV/0!</v>
      </c>
      <c r="D40" s="414" t="e">
        <f t="shared" si="25"/>
        <v>#DIV/0!</v>
      </c>
      <c r="E40" s="414" t="e">
        <f t="shared" si="25"/>
        <v>#DIV/0!</v>
      </c>
      <c r="F40" s="414" t="e">
        <f t="shared" ref="F40:G40" si="26">MAX(F35/(F36+F38),0)</f>
        <v>#DIV/0!</v>
      </c>
      <c r="G40" s="414" t="e">
        <f t="shared" si="26"/>
        <v>#DIV/0!</v>
      </c>
    </row>
    <row r="41" spans="1:7" x14ac:dyDescent="0.25">
      <c r="A41" s="415" t="s">
        <v>685</v>
      </c>
      <c r="B41" s="411" t="e">
        <f>MAX(-B37/B38,0)</f>
        <v>#DIV/0!</v>
      </c>
      <c r="C41" s="411" t="e">
        <f t="shared" ref="C41:E41" si="27">MAX(-C37/C38,0)</f>
        <v>#DIV/0!</v>
      </c>
      <c r="D41" s="411" t="e">
        <f t="shared" si="27"/>
        <v>#DIV/0!</v>
      </c>
      <c r="E41" s="411" t="e">
        <f t="shared" si="27"/>
        <v>#DIV/0!</v>
      </c>
      <c r="F41" s="411" t="e">
        <f t="shared" ref="F41:G41" si="28">MAX(-F37/F38,0)</f>
        <v>#DIV/0!</v>
      </c>
      <c r="G41" s="411" t="e">
        <f t="shared" si="28"/>
        <v>#N/A</v>
      </c>
    </row>
    <row r="42" spans="1:7" x14ac:dyDescent="0.25">
      <c r="G42" s="394"/>
    </row>
    <row r="43" spans="1:7" x14ac:dyDescent="0.25">
      <c r="A43" s="397" t="s">
        <v>689</v>
      </c>
      <c r="B43" s="416">
        <v>1</v>
      </c>
      <c r="C43" s="416">
        <v>1</v>
      </c>
      <c r="D43" s="416">
        <v>1</v>
      </c>
      <c r="E43" s="416">
        <v>1</v>
      </c>
      <c r="F43" s="416">
        <v>1</v>
      </c>
      <c r="G43" s="416">
        <v>1</v>
      </c>
    </row>
    <row r="44" spans="1:7" x14ac:dyDescent="0.25">
      <c r="A44" s="397" t="s">
        <v>688</v>
      </c>
      <c r="B44" s="416">
        <v>1</v>
      </c>
      <c r="C44" s="416">
        <v>1</v>
      </c>
      <c r="D44" s="416">
        <v>1</v>
      </c>
      <c r="E44" s="416">
        <v>1</v>
      </c>
      <c r="F44" s="416">
        <v>1</v>
      </c>
      <c r="G44" s="416">
        <v>1</v>
      </c>
    </row>
    <row r="47" spans="1:7" x14ac:dyDescent="0.25">
      <c r="A47" s="461" t="s">
        <v>691</v>
      </c>
      <c r="B47" s="462"/>
      <c r="C47" s="462"/>
      <c r="D47" s="462"/>
      <c r="E47" s="462"/>
      <c r="F47" s="462"/>
      <c r="G47" s="463"/>
    </row>
    <row r="48" spans="1:7" x14ac:dyDescent="0.25">
      <c r="A48" s="419"/>
      <c r="B48" s="420" t="str">
        <f>B28</f>
        <v>Month 12</v>
      </c>
      <c r="C48" s="420" t="str">
        <f t="shared" ref="C48:F48" si="29">C28</f>
        <v>Month 18</v>
      </c>
      <c r="D48" s="420" t="str">
        <f t="shared" si="29"/>
        <v>Month 24</v>
      </c>
      <c r="E48" s="420" t="str">
        <f t="shared" si="29"/>
        <v>Month 30</v>
      </c>
      <c r="F48" s="420" t="str">
        <f t="shared" si="29"/>
        <v>Month 36</v>
      </c>
      <c r="G48" s="420" t="str">
        <f t="shared" ref="G48" si="30">G28</f>
        <v>Month 42</v>
      </c>
    </row>
    <row r="49" spans="1:7" x14ac:dyDescent="0.25">
      <c r="A49" s="403" t="s">
        <v>693</v>
      </c>
      <c r="B49" s="402" t="e">
        <f>B12</f>
        <v>#DIV/0!</v>
      </c>
      <c r="C49" s="402" t="e">
        <f t="shared" ref="C49:F49" si="31">C12</f>
        <v>#DIV/0!</v>
      </c>
      <c r="D49" s="402" t="e">
        <f t="shared" si="31"/>
        <v>#DIV/0!</v>
      </c>
      <c r="E49" s="402" t="e">
        <f t="shared" si="31"/>
        <v>#DIV/0!</v>
      </c>
      <c r="F49" s="402" t="e">
        <f t="shared" si="31"/>
        <v>#DIV/0!</v>
      </c>
      <c r="G49" s="402" t="e">
        <f t="shared" ref="G49" si="32">G12</f>
        <v>#DIV/0!</v>
      </c>
    </row>
    <row r="50" spans="1:7" x14ac:dyDescent="0.25">
      <c r="A50" s="401" t="s">
        <v>694</v>
      </c>
      <c r="B50" s="423"/>
      <c r="C50" s="423"/>
      <c r="D50" s="423"/>
      <c r="E50" s="423"/>
      <c r="F50" s="423"/>
      <c r="G50" s="423"/>
    </row>
    <row r="51" spans="1:7" x14ac:dyDescent="0.25">
      <c r="A51" s="421" t="s">
        <v>695</v>
      </c>
      <c r="B51" s="402" t="e">
        <f>B49-B50</f>
        <v>#DIV/0!</v>
      </c>
      <c r="C51" s="402" t="e">
        <f t="shared" ref="C51:F51" si="33">C49-C50</f>
        <v>#DIV/0!</v>
      </c>
      <c r="D51" s="402" t="e">
        <f t="shared" si="33"/>
        <v>#DIV/0!</v>
      </c>
      <c r="E51" s="402" t="e">
        <f t="shared" si="33"/>
        <v>#DIV/0!</v>
      </c>
      <c r="F51" s="402" t="e">
        <f t="shared" si="33"/>
        <v>#DIV/0!</v>
      </c>
      <c r="G51" s="402" t="e">
        <f t="shared" ref="G51" si="34">G49-G50</f>
        <v>#DIV/0!</v>
      </c>
    </row>
    <row r="52" spans="1:7" x14ac:dyDescent="0.25">
      <c r="A52" s="421" t="s">
        <v>697</v>
      </c>
      <c r="B52" s="402" t="e">
        <f>$B$60*B32</f>
        <v>#DIV/0!</v>
      </c>
      <c r="C52" s="402" t="e">
        <f t="shared" ref="C52:F52" si="35">$B$60*C32</f>
        <v>#DIV/0!</v>
      </c>
      <c r="D52" s="402" t="e">
        <f t="shared" si="35"/>
        <v>#DIV/0!</v>
      </c>
      <c r="E52" s="402" t="e">
        <f t="shared" si="35"/>
        <v>#DIV/0!</v>
      </c>
      <c r="F52" s="402" t="e">
        <f t="shared" si="35"/>
        <v>#DIV/0!</v>
      </c>
      <c r="G52" s="402" t="e">
        <f t="shared" ref="G52" si="36">$B$60*G32</f>
        <v>#DIV/0!</v>
      </c>
    </row>
    <row r="53" spans="1:7" x14ac:dyDescent="0.25">
      <c r="A53" s="422" t="s">
        <v>696</v>
      </c>
      <c r="B53" s="409" t="e">
        <f>B52-B51</f>
        <v>#DIV/0!</v>
      </c>
      <c r="C53" s="409" t="e">
        <f t="shared" ref="C53:F53" si="37">C52-C51</f>
        <v>#DIV/0!</v>
      </c>
      <c r="D53" s="409" t="e">
        <f t="shared" si="37"/>
        <v>#DIV/0!</v>
      </c>
      <c r="E53" s="409" t="e">
        <f t="shared" si="37"/>
        <v>#DIV/0!</v>
      </c>
      <c r="F53" s="409" t="e">
        <f t="shared" si="37"/>
        <v>#DIV/0!</v>
      </c>
      <c r="G53" s="409" t="e">
        <f t="shared" ref="G53" si="38">G52-G51</f>
        <v>#DIV/0!</v>
      </c>
    </row>
    <row r="55" spans="1:7" x14ac:dyDescent="0.25">
      <c r="A55" s="424" t="s">
        <v>698</v>
      </c>
    </row>
    <row r="56" spans="1:7" x14ac:dyDescent="0.25">
      <c r="A56" s="425" t="s">
        <v>44</v>
      </c>
      <c r="B56" s="426">
        <f>'Monthly cashflow'!D85</f>
        <v>0</v>
      </c>
    </row>
    <row r="57" spans="1:7" x14ac:dyDescent="0.25">
      <c r="A57" s="421" t="s">
        <v>699</v>
      </c>
      <c r="B57" s="427">
        <f>'Monthly cashflow'!D36</f>
        <v>0</v>
      </c>
    </row>
    <row r="58" spans="1:7" x14ac:dyDescent="0.25">
      <c r="A58" s="421" t="s">
        <v>571</v>
      </c>
      <c r="B58" s="428">
        <f>B56-B57</f>
        <v>0</v>
      </c>
    </row>
    <row r="59" spans="1:7" x14ac:dyDescent="0.25">
      <c r="A59" s="421" t="s">
        <v>700</v>
      </c>
      <c r="B59" s="427">
        <f>Overview!L28</f>
        <v>0</v>
      </c>
    </row>
    <row r="60" spans="1:7" x14ac:dyDescent="0.25">
      <c r="A60" s="422" t="s">
        <v>701</v>
      </c>
      <c r="B60" s="427" t="e">
        <f>B58/B59</f>
        <v>#DIV/0!</v>
      </c>
    </row>
  </sheetData>
  <mergeCells count="3">
    <mergeCell ref="A3:F3"/>
    <mergeCell ref="A27:G27"/>
    <mergeCell ref="A47:G47"/>
  </mergeCells>
  <phoneticPr fontId="19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437924A-8DC8-4432-9750-5ABCBBB4C798}">
          <x14:formula1>
            <xm:f>'Drop downs'!$J$2:$J$61</xm:f>
          </x14:formula1>
          <xm:sqref>B5:G5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0802F-1439-4D7B-85FD-9660718233DB}">
  <sheetPr>
    <tabColor theme="7"/>
  </sheetPr>
  <dimension ref="A1:S44"/>
  <sheetViews>
    <sheetView showGridLines="0" zoomScaleNormal="100" workbookViewId="0">
      <selection activeCell="B22" sqref="B22:F22"/>
    </sheetView>
  </sheetViews>
  <sheetFormatPr defaultColWidth="0" defaultRowHeight="15" customHeight="1" zeroHeight="1" x14ac:dyDescent="0.25"/>
  <cols>
    <col min="1" max="1" width="47.5703125" customWidth="1"/>
    <col min="2" max="2" width="11.5703125" bestFit="1" customWidth="1"/>
    <col min="3" max="3" width="12" bestFit="1" customWidth="1"/>
    <col min="4" max="4" width="13.28515625" bestFit="1" customWidth="1"/>
    <col min="5" max="5" width="12.7109375" bestFit="1" customWidth="1"/>
    <col min="6" max="6" width="13.42578125" customWidth="1"/>
    <col min="7" max="7" width="9.140625" customWidth="1"/>
    <col min="8" max="8" width="30.140625" bestFit="1" customWidth="1"/>
    <col min="9" max="14" width="9.140625" customWidth="1"/>
    <col min="15" max="19" width="0" hidden="1" customWidth="1"/>
    <col min="20" max="16384" width="9.140625" hidden="1"/>
  </cols>
  <sheetData>
    <row r="1" spans="1:13" x14ac:dyDescent="0.25"/>
    <row r="2" spans="1:13" ht="34.5" thickBot="1" x14ac:dyDescent="0.55000000000000004">
      <c r="A2" s="270" t="s">
        <v>417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</row>
    <row r="3" spans="1:13" x14ac:dyDescent="0.25">
      <c r="B3" s="78"/>
      <c r="C3" s="78"/>
      <c r="D3" s="78"/>
      <c r="E3" s="78"/>
      <c r="F3" s="78"/>
      <c r="G3" s="78"/>
      <c r="H3" s="4" t="s">
        <v>418</v>
      </c>
      <c r="I3" s="443"/>
      <c r="J3" s="444"/>
      <c r="K3" s="444"/>
      <c r="L3" s="444"/>
      <c r="M3" s="445"/>
    </row>
    <row r="4" spans="1:13" x14ac:dyDescent="0.25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</row>
    <row r="5" spans="1:13" x14ac:dyDescent="0.25">
      <c r="A5" s="272" t="s">
        <v>419</v>
      </c>
      <c r="B5" s="78"/>
      <c r="C5" s="78"/>
      <c r="D5" s="78"/>
      <c r="E5" s="78"/>
      <c r="F5" s="78"/>
      <c r="G5" s="78"/>
    </row>
    <row r="6" spans="1:13" x14ac:dyDescent="0.25">
      <c r="A6" s="4" t="s">
        <v>420</v>
      </c>
      <c r="B6" s="443">
        <f>Overview!B4</f>
        <v>0</v>
      </c>
      <c r="C6" s="444"/>
      <c r="D6" s="444"/>
      <c r="E6" s="444"/>
      <c r="F6" s="445"/>
      <c r="G6" s="204"/>
      <c r="H6" s="4" t="s">
        <v>421</v>
      </c>
      <c r="I6" s="443"/>
      <c r="J6" s="444"/>
      <c r="K6" s="444"/>
      <c r="L6" s="444"/>
      <c r="M6" s="445"/>
    </row>
    <row r="7" spans="1:13" x14ac:dyDescent="0.25">
      <c r="A7" s="4" t="s">
        <v>0</v>
      </c>
      <c r="B7" s="443">
        <f>Overview!B5</f>
        <v>0</v>
      </c>
      <c r="C7" s="444"/>
      <c r="D7" s="444"/>
      <c r="E7" s="444"/>
      <c r="F7" s="445"/>
      <c r="G7" s="204"/>
      <c r="H7" s="4" t="s">
        <v>422</v>
      </c>
      <c r="I7" s="443"/>
      <c r="J7" s="444"/>
      <c r="K7" s="444"/>
      <c r="L7" s="444"/>
      <c r="M7" s="445"/>
    </row>
    <row r="8" spans="1:13" x14ac:dyDescent="0.25">
      <c r="A8" s="273" t="s">
        <v>312</v>
      </c>
      <c r="B8" s="443">
        <f>Overview!B8</f>
        <v>0</v>
      </c>
      <c r="C8" s="444"/>
      <c r="D8" s="444"/>
      <c r="E8" s="444"/>
      <c r="F8" s="445"/>
      <c r="G8" s="204"/>
      <c r="H8" s="273" t="s">
        <v>423</v>
      </c>
      <c r="I8" s="443"/>
      <c r="J8" s="444"/>
      <c r="K8" s="444"/>
      <c r="L8" s="444"/>
      <c r="M8" s="445"/>
    </row>
    <row r="9" spans="1:13" x14ac:dyDescent="0.25">
      <c r="G9" s="204"/>
      <c r="H9" s="273" t="s">
        <v>424</v>
      </c>
      <c r="I9" s="443"/>
      <c r="J9" s="444"/>
      <c r="K9" s="444"/>
      <c r="L9" s="444"/>
      <c r="M9" s="445"/>
    </row>
    <row r="10" spans="1:13" x14ac:dyDescent="0.25">
      <c r="I10" s="274"/>
      <c r="J10" s="274"/>
      <c r="K10" s="274"/>
      <c r="L10" s="274"/>
      <c r="M10" s="274"/>
    </row>
    <row r="11" spans="1:13" x14ac:dyDescent="0.25">
      <c r="A11" s="272" t="s">
        <v>425</v>
      </c>
      <c r="I11" s="274"/>
      <c r="J11" s="274"/>
      <c r="K11" s="274"/>
      <c r="L11" s="274"/>
      <c r="M11" s="274"/>
    </row>
    <row r="12" spans="1:13" x14ac:dyDescent="0.25">
      <c r="A12" s="273" t="s">
        <v>426</v>
      </c>
      <c r="B12" s="482">
        <f>'Monthly cashflow'!D117</f>
        <v>0</v>
      </c>
      <c r="C12" s="483"/>
      <c r="D12" s="483"/>
      <c r="E12" s="483"/>
      <c r="F12" s="484"/>
      <c r="H12" s="273" t="s">
        <v>427</v>
      </c>
      <c r="I12" s="474"/>
      <c r="J12" s="475"/>
      <c r="K12" s="475"/>
      <c r="L12" s="475"/>
      <c r="M12" s="476"/>
    </row>
    <row r="13" spans="1:13" x14ac:dyDescent="0.25">
      <c r="A13" s="273" t="s">
        <v>428</v>
      </c>
      <c r="B13" s="482"/>
      <c r="C13" s="483"/>
      <c r="D13" s="483"/>
      <c r="E13" s="483"/>
      <c r="F13" s="484"/>
      <c r="H13" s="273" t="s">
        <v>429</v>
      </c>
      <c r="I13" s="467"/>
      <c r="J13" s="468"/>
      <c r="K13" s="468"/>
      <c r="L13" s="468"/>
      <c r="M13" s="469"/>
    </row>
    <row r="14" spans="1:13" x14ac:dyDescent="0.25">
      <c r="A14" s="273" t="s">
        <v>430</v>
      </c>
      <c r="B14" s="482"/>
      <c r="C14" s="483"/>
      <c r="D14" s="483"/>
      <c r="E14" s="483"/>
      <c r="F14" s="484"/>
      <c r="H14" s="273" t="s">
        <v>431</v>
      </c>
      <c r="I14" s="467"/>
      <c r="J14" s="468"/>
      <c r="K14" s="468"/>
      <c r="L14" s="468"/>
      <c r="M14" s="469"/>
    </row>
    <row r="15" spans="1:13" x14ac:dyDescent="0.25">
      <c r="A15" s="273" t="s">
        <v>432</v>
      </c>
      <c r="B15" s="482"/>
      <c r="C15" s="483"/>
      <c r="D15" s="483"/>
      <c r="E15" s="483"/>
      <c r="F15" s="484"/>
      <c r="H15" s="273" t="s">
        <v>433</v>
      </c>
      <c r="I15" s="467"/>
      <c r="J15" s="468"/>
      <c r="K15" s="468"/>
      <c r="L15" s="468"/>
      <c r="M15" s="469"/>
    </row>
    <row r="16" spans="1:13" x14ac:dyDescent="0.25">
      <c r="A16" s="273" t="s">
        <v>434</v>
      </c>
      <c r="B16" s="482"/>
      <c r="C16" s="483"/>
      <c r="D16" s="483"/>
      <c r="E16" s="483"/>
      <c r="F16" s="484"/>
      <c r="H16" s="273" t="s">
        <v>435</v>
      </c>
      <c r="I16" s="485">
        <f>Overview!B59</f>
        <v>0</v>
      </c>
      <c r="J16" s="486"/>
      <c r="K16" s="486"/>
      <c r="L16" s="486"/>
      <c r="M16" s="487"/>
    </row>
    <row r="17" spans="1:13" x14ac:dyDescent="0.25">
      <c r="A17" s="273" t="s">
        <v>436</v>
      </c>
      <c r="B17" s="479">
        <f>B12-B14-B15</f>
        <v>0</v>
      </c>
      <c r="C17" s="480"/>
      <c r="D17" s="480"/>
      <c r="E17" s="480"/>
      <c r="F17" s="481"/>
      <c r="H17" s="273" t="s">
        <v>437</v>
      </c>
      <c r="I17" s="474">
        <f>Overview!L28</f>
        <v>0</v>
      </c>
      <c r="J17" s="475"/>
      <c r="K17" s="475"/>
      <c r="L17" s="475"/>
      <c r="M17" s="476"/>
    </row>
    <row r="18" spans="1:13" x14ac:dyDescent="0.25">
      <c r="A18" s="273" t="s">
        <v>438</v>
      </c>
      <c r="B18" s="482"/>
      <c r="C18" s="483"/>
      <c r="D18" s="483"/>
      <c r="E18" s="483"/>
      <c r="F18" s="484"/>
      <c r="H18" s="273" t="s">
        <v>439</v>
      </c>
      <c r="I18" s="474"/>
      <c r="J18" s="475"/>
      <c r="K18" s="475"/>
      <c r="L18" s="475"/>
      <c r="M18" s="476"/>
    </row>
    <row r="19" spans="1:13" x14ac:dyDescent="0.25">
      <c r="A19" s="273" t="s">
        <v>477</v>
      </c>
      <c r="B19" s="471"/>
      <c r="C19" s="472"/>
      <c r="D19" s="472"/>
      <c r="E19" s="472"/>
      <c r="F19" s="473"/>
      <c r="H19" s="273" t="s">
        <v>440</v>
      </c>
      <c r="I19" s="474"/>
      <c r="J19" s="475"/>
      <c r="K19" s="475"/>
      <c r="L19" s="475"/>
      <c r="M19" s="476"/>
    </row>
    <row r="20" spans="1:13" x14ac:dyDescent="0.25">
      <c r="A20" s="273" t="s">
        <v>441</v>
      </c>
      <c r="B20" s="471"/>
      <c r="C20" s="472"/>
      <c r="D20" s="472"/>
      <c r="E20" s="472"/>
      <c r="F20" s="473"/>
      <c r="H20" s="273" t="s">
        <v>442</v>
      </c>
      <c r="I20" s="474"/>
      <c r="J20" s="475"/>
      <c r="K20" s="475"/>
      <c r="L20" s="475"/>
      <c r="M20" s="476"/>
    </row>
    <row r="21" spans="1:13" x14ac:dyDescent="0.25">
      <c r="A21" s="273" t="s">
        <v>478</v>
      </c>
      <c r="B21" s="471"/>
      <c r="C21" s="472"/>
      <c r="D21" s="472"/>
      <c r="E21" s="472"/>
      <c r="F21" s="473"/>
      <c r="H21" s="273" t="s">
        <v>443</v>
      </c>
      <c r="I21" s="474">
        <f>Overview!B7</f>
        <v>0</v>
      </c>
      <c r="J21" s="475"/>
      <c r="K21" s="475"/>
      <c r="L21" s="475"/>
      <c r="M21" s="476"/>
    </row>
    <row r="22" spans="1:13" x14ac:dyDescent="0.25">
      <c r="A22" s="273" t="s">
        <v>444</v>
      </c>
      <c r="B22" s="471"/>
      <c r="C22" s="472"/>
      <c r="D22" s="472"/>
      <c r="E22" s="472"/>
      <c r="F22" s="473"/>
      <c r="H22" s="273" t="s">
        <v>445</v>
      </c>
      <c r="I22" s="474"/>
      <c r="J22" s="475"/>
      <c r="K22" s="475"/>
      <c r="L22" s="475"/>
      <c r="M22" s="476"/>
    </row>
    <row r="23" spans="1:13" x14ac:dyDescent="0.25"/>
    <row r="24" spans="1:13" x14ac:dyDescent="0.25">
      <c r="A24" s="272" t="s">
        <v>446</v>
      </c>
    </row>
    <row r="25" spans="1:13" x14ac:dyDescent="0.25">
      <c r="A25" s="275"/>
      <c r="B25" s="276" t="s">
        <v>447</v>
      </c>
      <c r="C25" s="276" t="s">
        <v>448</v>
      </c>
      <c r="D25" s="276" t="s">
        <v>449</v>
      </c>
      <c r="E25" s="276" t="s">
        <v>450</v>
      </c>
      <c r="F25" s="276" t="s">
        <v>451</v>
      </c>
      <c r="G25" s="276"/>
      <c r="H25" s="277" t="s">
        <v>452</v>
      </c>
      <c r="I25" s="277"/>
      <c r="J25" s="277"/>
      <c r="K25" s="277"/>
      <c r="L25" s="277"/>
      <c r="M25" s="278"/>
    </row>
    <row r="26" spans="1:13" x14ac:dyDescent="0.25">
      <c r="A26" s="279" t="s">
        <v>453</v>
      </c>
      <c r="B26" s="280"/>
      <c r="C26" s="280"/>
      <c r="D26" s="280">
        <f>-B13</f>
        <v>0</v>
      </c>
      <c r="E26" s="281">
        <v>1</v>
      </c>
      <c r="F26" s="280">
        <f>D26/E26</f>
        <v>0</v>
      </c>
      <c r="G26" s="282"/>
      <c r="H26" s="282"/>
      <c r="I26" s="282"/>
      <c r="J26" s="282"/>
      <c r="K26" s="282"/>
      <c r="L26" s="282"/>
      <c r="M26" s="283"/>
    </row>
    <row r="27" spans="1:13" x14ac:dyDescent="0.25">
      <c r="A27" s="284" t="s">
        <v>454</v>
      </c>
      <c r="B27" s="285">
        <f>-(SUM('Monthly cashflow'!E98:P99)+SUM('Monthly cashflow'!E101:P101)+SUM('Monthly cashflow'!E105:P105)+SUM('Monthly cashflow'!E111:P112))</f>
        <v>0</v>
      </c>
      <c r="C27" s="288">
        <f>SUM('Monthly cashflow'!$E$103:$P$103)+(SUM('Monthly cashflow'!E100:P100))</f>
        <v>0</v>
      </c>
      <c r="D27" s="286">
        <f>C27-B27</f>
        <v>0</v>
      </c>
      <c r="E27" s="287">
        <f>(1+$I$16)^1</f>
        <v>1</v>
      </c>
      <c r="F27" s="286">
        <f t="shared" ref="F27:F31" si="0">D27/E27</f>
        <v>0</v>
      </c>
      <c r="H27" s="477"/>
      <c r="I27" s="477"/>
      <c r="J27" s="477"/>
      <c r="K27" s="477"/>
      <c r="L27" s="477"/>
      <c r="M27" s="477"/>
    </row>
    <row r="28" spans="1:13" x14ac:dyDescent="0.25">
      <c r="A28" s="284" t="s">
        <v>455</v>
      </c>
      <c r="B28" s="288">
        <f>-(SUM('Monthly cashflow'!$Q$98:$AB$99)+SUM('Monthly cashflow'!$Q$101:$AB$101)+SUM('Monthly cashflow'!$Q$105:$AB$105)+SUM('Monthly cashflow'!$Q$111:$AB$112))</f>
        <v>0</v>
      </c>
      <c r="C28" s="288">
        <f>SUM('Monthly cashflow'!$Q$103:$AB$103)+SUM('Monthly cashflow'!$Q$100:$AB$100)</f>
        <v>0</v>
      </c>
      <c r="D28" s="286">
        <f t="shared" ref="D28:D31" si="1">C28-B28</f>
        <v>0</v>
      </c>
      <c r="E28" s="287">
        <f>(1+$I$16)^2</f>
        <v>1</v>
      </c>
      <c r="F28" s="286">
        <f t="shared" si="0"/>
        <v>0</v>
      </c>
      <c r="H28" s="470"/>
      <c r="I28" s="470"/>
      <c r="J28" s="470"/>
      <c r="K28" s="470"/>
      <c r="L28" s="470"/>
      <c r="M28" s="470"/>
    </row>
    <row r="29" spans="1:13" x14ac:dyDescent="0.25">
      <c r="A29" s="284" t="s">
        <v>456</v>
      </c>
      <c r="B29" s="288">
        <f>-(SUM('Monthly cashflow'!$AC$98:$AN$99)+SUM('Monthly cashflow'!$AC$101:$AN$101)+SUM('Monthly cashflow'!$AC$105:$AN$105)+SUM('Monthly cashflow'!$AC$111:$AN$112))</f>
        <v>0</v>
      </c>
      <c r="C29" s="288">
        <f>SUM('Monthly cashflow'!$AC$103:$AN$103)+SUM('Monthly cashflow'!$AC$100:$AN$100)</f>
        <v>0</v>
      </c>
      <c r="D29" s="286">
        <f t="shared" si="1"/>
        <v>0</v>
      </c>
      <c r="E29" s="287">
        <f>(1+$I$16)^3</f>
        <v>1</v>
      </c>
      <c r="F29" s="286">
        <f t="shared" si="0"/>
        <v>0</v>
      </c>
      <c r="H29" s="470"/>
      <c r="I29" s="470"/>
      <c r="J29" s="470"/>
      <c r="K29" s="470"/>
      <c r="L29" s="470"/>
      <c r="M29" s="470"/>
    </row>
    <row r="30" spans="1:13" x14ac:dyDescent="0.25">
      <c r="A30" s="284" t="s">
        <v>457</v>
      </c>
      <c r="B30" s="288">
        <f>-(SUM('Monthly cashflow'!$AO$98:$AZ$99)+SUM('Monthly cashflow'!$AO$101:$AZ$101)+SUM('Monthly cashflow'!$AO$105:$AZ$105)+SUM('Monthly cashflow'!$AO$111:$AZ$112))</f>
        <v>0</v>
      </c>
      <c r="C30" s="288">
        <f>SUM('Monthly cashflow'!$AO$103:$AZ$103)+SUM('Monthly cashflow'!$AO$100:$AZ$100)</f>
        <v>0</v>
      </c>
      <c r="D30" s="286">
        <f t="shared" si="1"/>
        <v>0</v>
      </c>
      <c r="E30" s="287">
        <f>(1+$I$16)^4</f>
        <v>1</v>
      </c>
      <c r="F30" s="286">
        <f t="shared" si="0"/>
        <v>0</v>
      </c>
      <c r="H30" s="470"/>
      <c r="I30" s="470"/>
      <c r="J30" s="470"/>
      <c r="K30" s="470"/>
      <c r="L30" s="470"/>
      <c r="M30" s="470"/>
    </row>
    <row r="31" spans="1:13" x14ac:dyDescent="0.25">
      <c r="A31" s="284" t="s">
        <v>458</v>
      </c>
      <c r="B31" s="288">
        <f>-(SUM('Monthly cashflow'!$BA$98:$BL$99)+SUM('Monthly cashflow'!$BA$101:$BL$101)+SUM('Monthly cashflow'!$BA$105:$BL$105)+SUM('Monthly cashflow'!$BA$111:$BL$112))</f>
        <v>0</v>
      </c>
      <c r="C31" s="288">
        <f>SUM('Monthly cashflow'!$BA$103:$BL$103)+SUM('Monthly cashflow'!$BA$100:$BL$100)</f>
        <v>0</v>
      </c>
      <c r="D31" s="286">
        <f t="shared" si="1"/>
        <v>0</v>
      </c>
      <c r="E31" s="287">
        <f>(1+$I$16)^5</f>
        <v>1</v>
      </c>
      <c r="F31" s="286">
        <f t="shared" si="0"/>
        <v>0</v>
      </c>
      <c r="H31" s="478"/>
      <c r="I31" s="478"/>
      <c r="J31" s="478"/>
      <c r="K31" s="478"/>
      <c r="L31" s="478"/>
      <c r="M31" s="478"/>
    </row>
    <row r="32" spans="1:13" x14ac:dyDescent="0.25">
      <c r="A32" s="289" t="s">
        <v>459</v>
      </c>
      <c r="B32" s="290"/>
      <c r="C32" s="290"/>
      <c r="D32" s="290">
        <f>SUM(D26:D31)</f>
        <v>0</v>
      </c>
      <c r="E32" s="291"/>
      <c r="F32" s="290">
        <f>SUM(F26:F31)</f>
        <v>0</v>
      </c>
      <c r="G32" s="292"/>
      <c r="H32" s="292"/>
      <c r="I32" s="292"/>
      <c r="J32" s="292"/>
      <c r="K32" s="292"/>
      <c r="L32" s="292"/>
      <c r="M32" s="293"/>
    </row>
    <row r="33" spans="1:13" x14ac:dyDescent="0.25">
      <c r="E33" s="294"/>
    </row>
    <row r="34" spans="1:13" x14ac:dyDescent="0.25">
      <c r="A34" s="272" t="s">
        <v>460</v>
      </c>
    </row>
    <row r="35" spans="1:13" x14ac:dyDescent="0.25">
      <c r="A35" s="470"/>
      <c r="B35" s="470"/>
      <c r="C35" s="470"/>
      <c r="D35" s="470"/>
      <c r="E35" s="470"/>
      <c r="F35" s="470"/>
      <c r="G35" s="470"/>
      <c r="H35" s="470"/>
      <c r="I35" s="470"/>
      <c r="J35" s="470"/>
      <c r="K35" s="470"/>
      <c r="L35" s="470"/>
      <c r="M35" s="470"/>
    </row>
    <row r="36" spans="1:13" x14ac:dyDescent="0.25">
      <c r="A36" s="470"/>
      <c r="B36" s="470"/>
      <c r="C36" s="470"/>
      <c r="D36" s="470"/>
      <c r="E36" s="470"/>
      <c r="F36" s="470"/>
      <c r="G36" s="470"/>
      <c r="H36" s="470"/>
      <c r="I36" s="470"/>
      <c r="J36" s="470"/>
      <c r="K36" s="470"/>
      <c r="L36" s="470"/>
      <c r="M36" s="470"/>
    </row>
    <row r="37" spans="1:13" x14ac:dyDescent="0.25">
      <c r="A37" s="470"/>
      <c r="B37" s="470"/>
      <c r="C37" s="470"/>
      <c r="D37" s="470"/>
      <c r="E37" s="470"/>
      <c r="F37" s="470"/>
      <c r="G37" s="470"/>
      <c r="H37" s="470"/>
      <c r="I37" s="470"/>
      <c r="J37" s="470"/>
      <c r="K37" s="470"/>
      <c r="L37" s="470"/>
      <c r="M37" s="470"/>
    </row>
    <row r="38" spans="1:13" x14ac:dyDescent="0.25"/>
    <row r="39" spans="1:13" x14ac:dyDescent="0.25">
      <c r="A39" s="272" t="s">
        <v>461</v>
      </c>
    </row>
    <row r="40" spans="1:13" x14ac:dyDescent="0.25">
      <c r="A40" s="273" t="s">
        <v>427</v>
      </c>
      <c r="B40" s="464">
        <f>I12</f>
        <v>0</v>
      </c>
      <c r="C40" s="464"/>
      <c r="G40" s="465" t="s">
        <v>462</v>
      </c>
      <c r="H40" s="466"/>
      <c r="I40" s="467"/>
      <c r="J40" s="468"/>
      <c r="K40" s="468"/>
      <c r="L40" s="468"/>
      <c r="M40" s="469"/>
    </row>
    <row r="41" spans="1:13" x14ac:dyDescent="0.25">
      <c r="A41" s="273" t="s">
        <v>463</v>
      </c>
      <c r="B41" s="464">
        <f>IF(F32&lt;0,-F32,0)</f>
        <v>0</v>
      </c>
      <c r="C41" s="464"/>
      <c r="G41" s="465" t="s">
        <v>464</v>
      </c>
      <c r="H41" s="466"/>
      <c r="I41" s="467"/>
      <c r="J41" s="468"/>
      <c r="K41" s="468"/>
      <c r="L41" s="468"/>
      <c r="M41" s="469"/>
    </row>
    <row r="42" spans="1:13" x14ac:dyDescent="0.25">
      <c r="A42" s="273" t="s">
        <v>465</v>
      </c>
      <c r="B42" s="464">
        <f>B41-B40</f>
        <v>0</v>
      </c>
      <c r="C42" s="464"/>
      <c r="G42" s="465" t="s">
        <v>466</v>
      </c>
      <c r="H42" s="466"/>
      <c r="I42" s="467"/>
      <c r="J42" s="468"/>
      <c r="K42" s="468"/>
      <c r="L42" s="468"/>
      <c r="M42" s="469"/>
    </row>
    <row r="43" spans="1:13" x14ac:dyDescent="0.25">
      <c r="A43" s="273" t="s">
        <v>467</v>
      </c>
      <c r="B43" s="464"/>
      <c r="C43" s="464"/>
      <c r="G43" s="465" t="s">
        <v>468</v>
      </c>
      <c r="H43" s="466"/>
      <c r="I43" s="467"/>
      <c r="J43" s="468"/>
      <c r="K43" s="468"/>
      <c r="L43" s="468"/>
      <c r="M43" s="469"/>
    </row>
    <row r="44" spans="1:13" x14ac:dyDescent="0.25"/>
  </sheetData>
  <mergeCells count="48">
    <mergeCell ref="I3:M3"/>
    <mergeCell ref="B6:F6"/>
    <mergeCell ref="I6:M6"/>
    <mergeCell ref="B7:F7"/>
    <mergeCell ref="I7:M7"/>
    <mergeCell ref="B8:F8"/>
    <mergeCell ref="I9:M9"/>
    <mergeCell ref="B12:F12"/>
    <mergeCell ref="I12:M12"/>
    <mergeCell ref="B13:F13"/>
    <mergeCell ref="I13:M13"/>
    <mergeCell ref="I8:M8"/>
    <mergeCell ref="B14:F14"/>
    <mergeCell ref="I14:M14"/>
    <mergeCell ref="B15:F15"/>
    <mergeCell ref="I15:M15"/>
    <mergeCell ref="B16:F16"/>
    <mergeCell ref="I16:M16"/>
    <mergeCell ref="B17:F17"/>
    <mergeCell ref="I17:M17"/>
    <mergeCell ref="B18:F18"/>
    <mergeCell ref="I18:M18"/>
    <mergeCell ref="B19:F19"/>
    <mergeCell ref="I19:M19"/>
    <mergeCell ref="A35:M37"/>
    <mergeCell ref="B20:F20"/>
    <mergeCell ref="I20:M20"/>
    <mergeCell ref="B21:F21"/>
    <mergeCell ref="I21:M21"/>
    <mergeCell ref="B22:F22"/>
    <mergeCell ref="I22:M22"/>
    <mergeCell ref="H27:M27"/>
    <mergeCell ref="H28:M28"/>
    <mergeCell ref="H29:M29"/>
    <mergeCell ref="H30:M30"/>
    <mergeCell ref="H31:M31"/>
    <mergeCell ref="B40:C40"/>
    <mergeCell ref="G40:H40"/>
    <mergeCell ref="I40:M40"/>
    <mergeCell ref="B41:C41"/>
    <mergeCell ref="G41:H41"/>
    <mergeCell ref="I41:M41"/>
    <mergeCell ref="B42:C42"/>
    <mergeCell ref="G42:H42"/>
    <mergeCell ref="I42:M42"/>
    <mergeCell ref="B43:C43"/>
    <mergeCell ref="G43:H43"/>
    <mergeCell ref="I43:M43"/>
  </mergeCells>
  <conditionalFormatting sqref="A35">
    <cfRule type="containsBlanks" dxfId="9" priority="6">
      <formula>LEN(TRIM(A35))=0</formula>
    </cfRule>
  </conditionalFormatting>
  <conditionalFormatting sqref="B6:B8">
    <cfRule type="containsBlanks" dxfId="8" priority="16">
      <formula>LEN(TRIM(B6))=0</formula>
    </cfRule>
  </conditionalFormatting>
  <conditionalFormatting sqref="B12:B22">
    <cfRule type="containsBlanks" dxfId="7" priority="14">
      <formula>LEN(TRIM(B12))=0</formula>
    </cfRule>
  </conditionalFormatting>
  <conditionalFormatting sqref="B40:B43">
    <cfRule type="containsBlanks" dxfId="6" priority="4">
      <formula>LEN(TRIM(B40))=0</formula>
    </cfRule>
  </conditionalFormatting>
  <conditionalFormatting sqref="B27:C31">
    <cfRule type="containsBlanks" dxfId="5" priority="10">
      <formula>LEN(TRIM(B27))=0</formula>
    </cfRule>
  </conditionalFormatting>
  <conditionalFormatting sqref="H27:H31">
    <cfRule type="containsBlanks" dxfId="4" priority="7">
      <formula>LEN(TRIM(H27))=0</formula>
    </cfRule>
  </conditionalFormatting>
  <conditionalFormatting sqref="I3">
    <cfRule type="containsBlanks" dxfId="3" priority="5">
      <formula>LEN(TRIM(I3))=0</formula>
    </cfRule>
  </conditionalFormatting>
  <conditionalFormatting sqref="I6:I9">
    <cfRule type="containsBlanks" dxfId="2" priority="1">
      <formula>LEN(TRIM(I6))=0</formula>
    </cfRule>
  </conditionalFormatting>
  <conditionalFormatting sqref="I12:I22">
    <cfRule type="containsBlanks" dxfId="1" priority="9">
      <formula>LEN(TRIM(I12))=0</formula>
    </cfRule>
  </conditionalFormatting>
  <conditionalFormatting sqref="I40:I43">
    <cfRule type="containsBlanks" dxfId="0" priority="3">
      <formula>LEN(TRIM(I40))=0</formula>
    </cfRule>
  </conditionalFormatting>
  <dataValidations count="1">
    <dataValidation type="whole" operator="greaterThan" allowBlank="1" showInputMessage="1" showErrorMessage="1" sqref="B8:E8" xr:uid="{3F8397A6-3378-41EF-BDB4-6FFE7ACE9B1E}">
      <formula1>0</formula1>
    </dataValidation>
  </dataValidations>
  <pageMargins left="0.7" right="0.7" top="0.75" bottom="0.75" header="0.3" footer="0.3"/>
  <pageSetup paperSize="9" scale="48" orientation="portrait" r:id="rId1"/>
  <colBreaks count="1" manualBreakCount="1">
    <brk id="13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4DF78-D7F8-4B24-BE4F-3FFB2494DE86}">
  <sheetPr>
    <tabColor theme="7"/>
  </sheetPr>
  <dimension ref="A1:B7"/>
  <sheetViews>
    <sheetView workbookViewId="0">
      <selection activeCell="E49" sqref="E49"/>
    </sheetView>
  </sheetViews>
  <sheetFormatPr defaultRowHeight="15" x14ac:dyDescent="0.25"/>
  <cols>
    <col min="1" max="1" width="9.140625" style="296"/>
    <col min="2" max="2" width="87.85546875" bestFit="1" customWidth="1"/>
  </cols>
  <sheetData>
    <row r="1" spans="1:2" x14ac:dyDescent="0.25">
      <c r="A1" s="4" t="s">
        <v>469</v>
      </c>
      <c r="B1" s="4"/>
    </row>
    <row r="2" spans="1:2" x14ac:dyDescent="0.25">
      <c r="A2" s="295">
        <v>1</v>
      </c>
      <c r="B2" s="208" t="s">
        <v>470</v>
      </c>
    </row>
    <row r="3" spans="1:2" x14ac:dyDescent="0.25">
      <c r="A3" s="295">
        <v>2</v>
      </c>
      <c r="B3" s="208" t="s">
        <v>471</v>
      </c>
    </row>
    <row r="4" spans="1:2" x14ac:dyDescent="0.25">
      <c r="A4" s="295">
        <v>3</v>
      </c>
      <c r="B4" s="208" t="s">
        <v>472</v>
      </c>
    </row>
    <row r="5" spans="1:2" x14ac:dyDescent="0.25">
      <c r="A5" s="295">
        <v>4</v>
      </c>
      <c r="B5" s="208" t="s">
        <v>473</v>
      </c>
    </row>
    <row r="6" spans="1:2" x14ac:dyDescent="0.25">
      <c r="A6" s="295">
        <v>5</v>
      </c>
      <c r="B6" s="208" t="s">
        <v>474</v>
      </c>
    </row>
    <row r="7" spans="1:2" x14ac:dyDescent="0.25">
      <c r="A7" s="295">
        <v>6</v>
      </c>
      <c r="B7" s="208" t="s">
        <v>475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M301"/>
  <sheetViews>
    <sheetView workbookViewId="0">
      <selection activeCell="M2" sqref="M2:M7"/>
    </sheetView>
  </sheetViews>
  <sheetFormatPr defaultColWidth="24.140625" defaultRowHeight="15" x14ac:dyDescent="0.25"/>
  <cols>
    <col min="5" max="5" width="24.140625" style="299"/>
    <col min="10" max="13" width="24.140625" style="299"/>
  </cols>
  <sheetData>
    <row r="1" spans="1:13" x14ac:dyDescent="0.25">
      <c r="A1" s="207" t="s">
        <v>370</v>
      </c>
      <c r="B1" s="207" t="s">
        <v>258</v>
      </c>
      <c r="C1" s="207" t="s">
        <v>371</v>
      </c>
      <c r="D1" s="207" t="s">
        <v>245</v>
      </c>
      <c r="E1" s="297" t="s">
        <v>372</v>
      </c>
      <c r="F1" s="207" t="s">
        <v>253</v>
      </c>
      <c r="G1" s="207" t="s">
        <v>1</v>
      </c>
      <c r="H1" s="207" t="s">
        <v>254</v>
      </c>
      <c r="J1" s="297" t="s">
        <v>481</v>
      </c>
      <c r="K1" s="297" t="s">
        <v>483</v>
      </c>
      <c r="L1" s="297" t="s">
        <v>482</v>
      </c>
      <c r="M1" s="297" t="s">
        <v>484</v>
      </c>
    </row>
    <row r="2" spans="1:13" x14ac:dyDescent="0.25">
      <c r="A2" s="208" t="str">
        <f>IF('Unit Sales'!B10&lt;&gt;"",'Unit Sales'!B10,"")</f>
        <v/>
      </c>
      <c r="B2" s="208" t="str">
        <f>IF('Unit Sales'!D10&lt;&gt;"",'Unit Sales'!D10,"")</f>
        <v/>
      </c>
      <c r="C2" s="208" t="str">
        <f>IF('Unit Sales'!J10&lt;&gt;"",'Unit Sales'!J10,"")</f>
        <v/>
      </c>
      <c r="D2" s="208" t="str">
        <f>IF('Unit Sales'!G10&lt;&gt;"",'Unit Sales'!G10,"")</f>
        <v/>
      </c>
      <c r="E2" s="298" t="str">
        <f>IF('Unit Sales'!M10&lt;&gt;"",'Unit Sales'!M10,"")</f>
        <v/>
      </c>
      <c r="F2" s="208" t="str">
        <f>IF('Unit Sales'!H10&lt;&gt;"",'Unit Sales'!H10,"")</f>
        <v/>
      </c>
      <c r="G2" s="208" t="str">
        <f>IF('Unit Sales'!C10&lt;&gt;"",'Unit Sales'!C10,"")</f>
        <v/>
      </c>
      <c r="H2" s="208" t="str">
        <f>IF('Unit Sales'!I10&lt;&gt;"",'Unit Sales'!I10,"")</f>
        <v/>
      </c>
      <c r="J2" s="298">
        <f>IFERROR((E2/(1+'Monthly cashflow'!$C$28)*('Monthly cashflow'!$C$28)),)</f>
        <v>0</v>
      </c>
      <c r="K2" s="298">
        <f>IFERROR(E2*'Monthly cashflow'!$C$29*1.23,)</f>
        <v>0</v>
      </c>
      <c r="L2" s="298">
        <f>IFERROR(E2*'Monthly cashflow'!$C$30*1.23,)</f>
        <v>0</v>
      </c>
      <c r="M2" s="298">
        <f>IFERROR(E2-J2-K2-L2,)</f>
        <v>0</v>
      </c>
    </row>
    <row r="3" spans="1:13" x14ac:dyDescent="0.25">
      <c r="A3" s="208" t="str">
        <f>IF('Unit Sales'!B11&lt;&gt;"",'Unit Sales'!B11,"")</f>
        <v/>
      </c>
      <c r="B3" s="208" t="str">
        <f>IF('Unit Sales'!D11&lt;&gt;"",'Unit Sales'!D11,"")</f>
        <v/>
      </c>
      <c r="C3" s="208" t="str">
        <f>IF('Unit Sales'!J11&lt;&gt;"",'Unit Sales'!J11,"")</f>
        <v/>
      </c>
      <c r="D3" s="208" t="str">
        <f>IF('Unit Sales'!G11&lt;&gt;"",'Unit Sales'!G11,"")</f>
        <v/>
      </c>
      <c r="E3" s="298" t="str">
        <f>IF('Unit Sales'!M11&lt;&gt;"",'Unit Sales'!M11,"")</f>
        <v/>
      </c>
      <c r="F3" s="208" t="str">
        <f>IF('Unit Sales'!H11&lt;&gt;"",'Unit Sales'!H11,"")</f>
        <v/>
      </c>
      <c r="G3" s="208" t="str">
        <f>IF('Unit Sales'!C11&lt;&gt;"",'Unit Sales'!C11,"")</f>
        <v/>
      </c>
      <c r="H3" s="208" t="str">
        <f>IF('Unit Sales'!I11&lt;&gt;"",'Unit Sales'!I11,"")</f>
        <v/>
      </c>
      <c r="J3" s="298">
        <f>IFERROR((E3/(1+'Monthly cashflow'!$C$28)*('Monthly cashflow'!$C$28)),)</f>
        <v>0</v>
      </c>
      <c r="K3" s="298">
        <f>IFERROR(E3*'Monthly cashflow'!$C$29*1.23,)</f>
        <v>0</v>
      </c>
      <c r="L3" s="298">
        <f>IFERROR(E3*'Monthly cashflow'!$C$30*1.23,)</f>
        <v>0</v>
      </c>
      <c r="M3" s="298">
        <f t="shared" ref="M3:M66" si="0">IFERROR(E3-J3-K3-L3,)</f>
        <v>0</v>
      </c>
    </row>
    <row r="4" spans="1:13" x14ac:dyDescent="0.25">
      <c r="A4" s="208" t="str">
        <f>IF('Unit Sales'!B12&lt;&gt;"",'Unit Sales'!B12,"")</f>
        <v/>
      </c>
      <c r="B4" s="208" t="str">
        <f>IF('Unit Sales'!D12&lt;&gt;"",'Unit Sales'!D12,"")</f>
        <v/>
      </c>
      <c r="C4" s="208" t="str">
        <f>IF('Unit Sales'!J12&lt;&gt;"",'Unit Sales'!J12,"")</f>
        <v/>
      </c>
      <c r="D4" s="208" t="str">
        <f>IF('Unit Sales'!G12&lt;&gt;"",'Unit Sales'!G12,"")</f>
        <v/>
      </c>
      <c r="E4" s="298" t="str">
        <f>IF('Unit Sales'!M12&lt;&gt;"",'Unit Sales'!M12,"")</f>
        <v/>
      </c>
      <c r="F4" s="208" t="str">
        <f>IF('Unit Sales'!H12&lt;&gt;"",'Unit Sales'!H12,"")</f>
        <v/>
      </c>
      <c r="G4" s="208" t="str">
        <f>IF('Unit Sales'!C12&lt;&gt;"",'Unit Sales'!C12,"")</f>
        <v/>
      </c>
      <c r="H4" s="208" t="str">
        <f>IF('Unit Sales'!I12&lt;&gt;"",'Unit Sales'!I12,"")</f>
        <v/>
      </c>
      <c r="J4" s="298">
        <f>IFERROR((E4/(1+'Monthly cashflow'!$C$28)*('Monthly cashflow'!$C$28)),)</f>
        <v>0</v>
      </c>
      <c r="K4" s="298">
        <f>IFERROR(E4*'Monthly cashflow'!$C$29*1.23,)</f>
        <v>0</v>
      </c>
      <c r="L4" s="298">
        <f>IFERROR(E4*'Monthly cashflow'!$C$30*1.23,)</f>
        <v>0</v>
      </c>
      <c r="M4" s="298">
        <f t="shared" si="0"/>
        <v>0</v>
      </c>
    </row>
    <row r="5" spans="1:13" x14ac:dyDescent="0.25">
      <c r="A5" s="208" t="str">
        <f>IF('Unit Sales'!B13&lt;&gt;"",'Unit Sales'!B13,"")</f>
        <v/>
      </c>
      <c r="B5" s="208" t="str">
        <f>IF('Unit Sales'!D13&lt;&gt;"",'Unit Sales'!D13,"")</f>
        <v/>
      </c>
      <c r="C5" s="208" t="str">
        <f>IF('Unit Sales'!J13&lt;&gt;"",'Unit Sales'!J13,"")</f>
        <v/>
      </c>
      <c r="D5" s="208" t="str">
        <f>IF('Unit Sales'!G13&lt;&gt;"",'Unit Sales'!G13,"")</f>
        <v/>
      </c>
      <c r="E5" s="298" t="str">
        <f>IF('Unit Sales'!M13&lt;&gt;"",'Unit Sales'!M13,"")</f>
        <v/>
      </c>
      <c r="F5" s="208" t="str">
        <f>IF('Unit Sales'!H13&lt;&gt;"",'Unit Sales'!H13,"")</f>
        <v/>
      </c>
      <c r="G5" s="208" t="str">
        <f>IF('Unit Sales'!C13&lt;&gt;"",'Unit Sales'!C13,"")</f>
        <v/>
      </c>
      <c r="H5" s="208" t="str">
        <f>IF('Unit Sales'!I13&lt;&gt;"",'Unit Sales'!I13,"")</f>
        <v/>
      </c>
      <c r="J5" s="298">
        <f>IFERROR((E5/(1+'Monthly cashflow'!$C$28)*('Monthly cashflow'!$C$28)),)</f>
        <v>0</v>
      </c>
      <c r="K5" s="298">
        <f>IFERROR(E5*'Monthly cashflow'!$C$29*1.23,)</f>
        <v>0</v>
      </c>
      <c r="L5" s="298">
        <f>IFERROR(E5*'Monthly cashflow'!$C$30*1.23,)</f>
        <v>0</v>
      </c>
      <c r="M5" s="298">
        <f t="shared" si="0"/>
        <v>0</v>
      </c>
    </row>
    <row r="6" spans="1:13" x14ac:dyDescent="0.25">
      <c r="A6" s="208" t="str">
        <f>IF('Unit Sales'!B14&lt;&gt;"",'Unit Sales'!B14,"")</f>
        <v/>
      </c>
      <c r="B6" s="208" t="str">
        <f>IF('Unit Sales'!D14&lt;&gt;"",'Unit Sales'!D14,"")</f>
        <v/>
      </c>
      <c r="C6" s="208" t="str">
        <f>IF('Unit Sales'!J14&lt;&gt;"",'Unit Sales'!J14,"")</f>
        <v/>
      </c>
      <c r="D6" s="208" t="str">
        <f>IF('Unit Sales'!G14&lt;&gt;"",'Unit Sales'!G14,"")</f>
        <v/>
      </c>
      <c r="E6" s="298" t="str">
        <f>IF('Unit Sales'!M14&lt;&gt;"",'Unit Sales'!M14,"")</f>
        <v/>
      </c>
      <c r="F6" s="208" t="str">
        <f>IF('Unit Sales'!H14&lt;&gt;"",'Unit Sales'!H14,"")</f>
        <v/>
      </c>
      <c r="G6" s="208" t="str">
        <f>IF('Unit Sales'!C14&lt;&gt;"",'Unit Sales'!C14,"")</f>
        <v/>
      </c>
      <c r="H6" s="208" t="str">
        <f>IF('Unit Sales'!I14&lt;&gt;"",'Unit Sales'!I14,"")</f>
        <v/>
      </c>
      <c r="J6" s="298">
        <f>IFERROR((E6/(1+'Monthly cashflow'!$C$28)*('Monthly cashflow'!$C$28)),)</f>
        <v>0</v>
      </c>
      <c r="K6" s="298">
        <f>IFERROR(E6*'Monthly cashflow'!$C$29*1.23,)</f>
        <v>0</v>
      </c>
      <c r="L6" s="298">
        <f>IFERROR(E6*'Monthly cashflow'!$C$30*1.23,)</f>
        <v>0</v>
      </c>
      <c r="M6" s="298">
        <f t="shared" si="0"/>
        <v>0</v>
      </c>
    </row>
    <row r="7" spans="1:13" x14ac:dyDescent="0.25">
      <c r="A7" s="208" t="str">
        <f>IF('Unit Sales'!B15&lt;&gt;"",'Unit Sales'!B15,"")</f>
        <v/>
      </c>
      <c r="B7" s="208" t="str">
        <f>IF('Unit Sales'!D15&lt;&gt;"",'Unit Sales'!D15,"")</f>
        <v/>
      </c>
      <c r="C7" s="208" t="str">
        <f>IF('Unit Sales'!J15&lt;&gt;"",'Unit Sales'!J15,"")</f>
        <v/>
      </c>
      <c r="D7" s="208" t="str">
        <f>IF('Unit Sales'!G15&lt;&gt;"",'Unit Sales'!G15,"")</f>
        <v/>
      </c>
      <c r="E7" s="298" t="str">
        <f>IF('Unit Sales'!M15&lt;&gt;"",'Unit Sales'!M15,"")</f>
        <v/>
      </c>
      <c r="F7" s="208" t="str">
        <f>IF('Unit Sales'!H15&lt;&gt;"",'Unit Sales'!H15,"")</f>
        <v/>
      </c>
      <c r="G7" s="208" t="str">
        <f>IF('Unit Sales'!C15&lt;&gt;"",'Unit Sales'!C15,"")</f>
        <v/>
      </c>
      <c r="H7" s="208" t="str">
        <f>IF('Unit Sales'!I15&lt;&gt;"",'Unit Sales'!I15,"")</f>
        <v/>
      </c>
      <c r="J7" s="298">
        <f>IFERROR((E7/(1+'Monthly cashflow'!$C$28)*('Monthly cashflow'!$C$28)),)</f>
        <v>0</v>
      </c>
      <c r="K7" s="298">
        <f>IFERROR(E7*'Monthly cashflow'!$C$29*1.23,)</f>
        <v>0</v>
      </c>
      <c r="L7" s="298">
        <f>IFERROR(E7*'Monthly cashflow'!$C$30*1.23,)</f>
        <v>0</v>
      </c>
      <c r="M7" s="298">
        <f t="shared" si="0"/>
        <v>0</v>
      </c>
    </row>
    <row r="8" spans="1:13" x14ac:dyDescent="0.25">
      <c r="A8" s="208" t="str">
        <f>IF('Unit Sales'!B16&lt;&gt;"",'Unit Sales'!B16,"")</f>
        <v/>
      </c>
      <c r="B8" s="208" t="str">
        <f>IF('Unit Sales'!D16&lt;&gt;"",'Unit Sales'!D16,"")</f>
        <v/>
      </c>
      <c r="C8" s="208" t="str">
        <f>IF('Unit Sales'!J16&lt;&gt;"",'Unit Sales'!J16,"")</f>
        <v/>
      </c>
      <c r="D8" s="208" t="str">
        <f>IF('Unit Sales'!G16&lt;&gt;"",'Unit Sales'!G16,"")</f>
        <v/>
      </c>
      <c r="E8" s="298" t="str">
        <f>IF('Unit Sales'!M16&lt;&gt;"",'Unit Sales'!M16,"")</f>
        <v/>
      </c>
      <c r="F8" s="208" t="str">
        <f>IF('Unit Sales'!H16&lt;&gt;"",'Unit Sales'!H16,"")</f>
        <v/>
      </c>
      <c r="G8" s="208" t="str">
        <f>IF('Unit Sales'!C16&lt;&gt;"",'Unit Sales'!C16,"")</f>
        <v/>
      </c>
      <c r="H8" s="208" t="str">
        <f>IF('Unit Sales'!I16&lt;&gt;"",'Unit Sales'!I16,"")</f>
        <v/>
      </c>
      <c r="J8" s="298">
        <f>IFERROR((E8/(1+'Monthly cashflow'!$C$28)*('Monthly cashflow'!$C$28)),)</f>
        <v>0</v>
      </c>
      <c r="K8" s="298">
        <f>IFERROR(E8*'Monthly cashflow'!$C$29*1.23,)</f>
        <v>0</v>
      </c>
      <c r="L8" s="298">
        <f>IFERROR(E8*'Monthly cashflow'!$C$30*1.23,)</f>
        <v>0</v>
      </c>
      <c r="M8" s="298">
        <f t="shared" si="0"/>
        <v>0</v>
      </c>
    </row>
    <row r="9" spans="1:13" x14ac:dyDescent="0.25">
      <c r="A9" s="208" t="str">
        <f>IF('Unit Sales'!B17&lt;&gt;"",'Unit Sales'!B17,"")</f>
        <v/>
      </c>
      <c r="B9" s="208" t="str">
        <f>IF('Unit Sales'!D17&lt;&gt;"",'Unit Sales'!D17,"")</f>
        <v/>
      </c>
      <c r="C9" s="208" t="str">
        <f>IF('Unit Sales'!J17&lt;&gt;"",'Unit Sales'!J17,"")</f>
        <v/>
      </c>
      <c r="D9" s="208" t="str">
        <f>IF('Unit Sales'!G17&lt;&gt;"",'Unit Sales'!G17,"")</f>
        <v/>
      </c>
      <c r="E9" s="298" t="str">
        <f>IF('Unit Sales'!M17&lt;&gt;"",'Unit Sales'!M17,"")</f>
        <v/>
      </c>
      <c r="F9" s="208" t="str">
        <f>IF('Unit Sales'!H17&lt;&gt;"",'Unit Sales'!H17,"")</f>
        <v/>
      </c>
      <c r="G9" s="208" t="str">
        <f>IF('Unit Sales'!C17&lt;&gt;"",'Unit Sales'!C17,"")</f>
        <v/>
      </c>
      <c r="H9" s="208" t="str">
        <f>IF('Unit Sales'!I17&lt;&gt;"",'Unit Sales'!I17,"")</f>
        <v/>
      </c>
      <c r="J9" s="298">
        <f>IFERROR((E9/(1+'Monthly cashflow'!$C$28)*('Monthly cashflow'!$C$28)),)</f>
        <v>0</v>
      </c>
      <c r="K9" s="298">
        <f>IFERROR(E9*'Monthly cashflow'!$C$29*1.23,)</f>
        <v>0</v>
      </c>
      <c r="L9" s="298">
        <f>IFERROR(E9*'Monthly cashflow'!$C$30*1.23,)</f>
        <v>0</v>
      </c>
      <c r="M9" s="298">
        <f t="shared" si="0"/>
        <v>0</v>
      </c>
    </row>
    <row r="10" spans="1:13" x14ac:dyDescent="0.25">
      <c r="A10" s="208" t="str">
        <f>IF('Unit Sales'!B18&lt;&gt;"",'Unit Sales'!B18,"")</f>
        <v/>
      </c>
      <c r="B10" s="208" t="str">
        <f>IF('Unit Sales'!D18&lt;&gt;"",'Unit Sales'!D18,"")</f>
        <v/>
      </c>
      <c r="C10" s="208" t="str">
        <f>IF('Unit Sales'!J18&lt;&gt;"",'Unit Sales'!J18,"")</f>
        <v/>
      </c>
      <c r="D10" s="208" t="str">
        <f>IF('Unit Sales'!G18&lt;&gt;"",'Unit Sales'!G18,"")</f>
        <v/>
      </c>
      <c r="E10" s="298" t="str">
        <f>IF('Unit Sales'!M18&lt;&gt;"",'Unit Sales'!M18,"")</f>
        <v/>
      </c>
      <c r="F10" s="208" t="str">
        <f>IF('Unit Sales'!H18&lt;&gt;"",'Unit Sales'!H18,"")</f>
        <v/>
      </c>
      <c r="G10" s="208" t="str">
        <f>IF('Unit Sales'!C18&lt;&gt;"",'Unit Sales'!C18,"")</f>
        <v/>
      </c>
      <c r="H10" s="208" t="str">
        <f>IF('Unit Sales'!I18&lt;&gt;"",'Unit Sales'!I18,"")</f>
        <v/>
      </c>
      <c r="J10" s="298">
        <f>IFERROR((E10/(1+'Monthly cashflow'!$C$28)*('Monthly cashflow'!$C$28)),)</f>
        <v>0</v>
      </c>
      <c r="K10" s="298">
        <f>IFERROR(E10*'Monthly cashflow'!$C$29*1.23,)</f>
        <v>0</v>
      </c>
      <c r="L10" s="298">
        <f>IFERROR(E10*'Monthly cashflow'!$C$30*1.23,)</f>
        <v>0</v>
      </c>
      <c r="M10" s="298">
        <f t="shared" si="0"/>
        <v>0</v>
      </c>
    </row>
    <row r="11" spans="1:13" x14ac:dyDescent="0.25">
      <c r="A11" s="208" t="str">
        <f>IF('Unit Sales'!B19&lt;&gt;"",'Unit Sales'!B19,"")</f>
        <v/>
      </c>
      <c r="B11" s="208" t="str">
        <f>IF('Unit Sales'!D19&lt;&gt;"",'Unit Sales'!D19,"")</f>
        <v/>
      </c>
      <c r="C11" s="208" t="str">
        <f>IF('Unit Sales'!J19&lt;&gt;"",'Unit Sales'!J19,"")</f>
        <v/>
      </c>
      <c r="D11" s="208" t="str">
        <f>IF('Unit Sales'!G19&lt;&gt;"",'Unit Sales'!G19,"")</f>
        <v/>
      </c>
      <c r="E11" s="298" t="str">
        <f>IF('Unit Sales'!M19&lt;&gt;"",'Unit Sales'!M19,"")</f>
        <v/>
      </c>
      <c r="F11" s="208" t="str">
        <f>IF('Unit Sales'!H19&lt;&gt;"",'Unit Sales'!H19,"")</f>
        <v/>
      </c>
      <c r="G11" s="208" t="str">
        <f>IF('Unit Sales'!C19&lt;&gt;"",'Unit Sales'!C19,"")</f>
        <v/>
      </c>
      <c r="H11" s="208" t="str">
        <f>IF('Unit Sales'!I19&lt;&gt;"",'Unit Sales'!I19,"")</f>
        <v/>
      </c>
      <c r="J11" s="298">
        <f>IFERROR((E11/(1+'Monthly cashflow'!$C$28)*('Monthly cashflow'!$C$28)),)</f>
        <v>0</v>
      </c>
      <c r="K11" s="298">
        <f>IFERROR(E11*'Monthly cashflow'!$C$29*1.23,)</f>
        <v>0</v>
      </c>
      <c r="L11" s="298">
        <f>IFERROR(E11*'Monthly cashflow'!$C$30*1.23,)</f>
        <v>0</v>
      </c>
      <c r="M11" s="298">
        <f t="shared" si="0"/>
        <v>0</v>
      </c>
    </row>
    <row r="12" spans="1:13" x14ac:dyDescent="0.25">
      <c r="A12" s="208" t="str">
        <f>IF('Unit Sales'!B20&lt;&gt;"",'Unit Sales'!B20,"")</f>
        <v/>
      </c>
      <c r="B12" s="208" t="str">
        <f>IF('Unit Sales'!D20&lt;&gt;"",'Unit Sales'!D20,"")</f>
        <v/>
      </c>
      <c r="C12" s="208" t="str">
        <f>IF('Unit Sales'!J20&lt;&gt;"",'Unit Sales'!J20,"")</f>
        <v/>
      </c>
      <c r="D12" s="208" t="str">
        <f>IF('Unit Sales'!G20&lt;&gt;"",'Unit Sales'!G20,"")</f>
        <v/>
      </c>
      <c r="E12" s="298" t="str">
        <f>IF('Unit Sales'!M20&lt;&gt;"",'Unit Sales'!M20,"")</f>
        <v/>
      </c>
      <c r="F12" s="208" t="str">
        <f>IF('Unit Sales'!H20&lt;&gt;"",'Unit Sales'!H20,"")</f>
        <v/>
      </c>
      <c r="G12" s="208" t="str">
        <f>IF('Unit Sales'!C20&lt;&gt;"",'Unit Sales'!C20,"")</f>
        <v/>
      </c>
      <c r="H12" s="208" t="str">
        <f>IF('Unit Sales'!I20&lt;&gt;"",'Unit Sales'!I20,"")</f>
        <v/>
      </c>
      <c r="J12" s="298">
        <f>IFERROR((E12/(1+'Monthly cashflow'!$C$28)*('Monthly cashflow'!$C$28)),)</f>
        <v>0</v>
      </c>
      <c r="K12" s="298">
        <f>IFERROR(E12*'Monthly cashflow'!$C$29*1.23,)</f>
        <v>0</v>
      </c>
      <c r="L12" s="298">
        <f>IFERROR(E12*'Monthly cashflow'!$C$30*1.23,)</f>
        <v>0</v>
      </c>
      <c r="M12" s="298">
        <f t="shared" si="0"/>
        <v>0</v>
      </c>
    </row>
    <row r="13" spans="1:13" x14ac:dyDescent="0.25">
      <c r="A13" s="208" t="str">
        <f>IF('Unit Sales'!B21&lt;&gt;"",'Unit Sales'!B21,"")</f>
        <v/>
      </c>
      <c r="B13" s="208" t="str">
        <f>IF('Unit Sales'!D21&lt;&gt;"",'Unit Sales'!D21,"")</f>
        <v/>
      </c>
      <c r="C13" s="208" t="str">
        <f>IF('Unit Sales'!J21&lt;&gt;"",'Unit Sales'!J21,"")</f>
        <v/>
      </c>
      <c r="D13" s="208" t="str">
        <f>IF('Unit Sales'!G21&lt;&gt;"",'Unit Sales'!G21,"")</f>
        <v/>
      </c>
      <c r="E13" s="298" t="str">
        <f>IF('Unit Sales'!M21&lt;&gt;"",'Unit Sales'!M21,"")</f>
        <v/>
      </c>
      <c r="F13" s="208" t="str">
        <f>IF('Unit Sales'!H21&lt;&gt;"",'Unit Sales'!H21,"")</f>
        <v/>
      </c>
      <c r="G13" s="208" t="str">
        <f>IF('Unit Sales'!C21&lt;&gt;"",'Unit Sales'!C21,"")</f>
        <v/>
      </c>
      <c r="H13" s="208" t="str">
        <f>IF('Unit Sales'!I21&lt;&gt;"",'Unit Sales'!I21,"")</f>
        <v/>
      </c>
      <c r="J13" s="298">
        <f>IFERROR((E13/(1+'Monthly cashflow'!$C$28)*('Monthly cashflow'!$C$28)),)</f>
        <v>0</v>
      </c>
      <c r="K13" s="298">
        <f>IFERROR(E13*'Monthly cashflow'!$C$29*1.23,)</f>
        <v>0</v>
      </c>
      <c r="L13" s="298">
        <f>IFERROR(E13*'Monthly cashflow'!$C$30*1.23,)</f>
        <v>0</v>
      </c>
      <c r="M13" s="298">
        <f t="shared" si="0"/>
        <v>0</v>
      </c>
    </row>
    <row r="14" spans="1:13" x14ac:dyDescent="0.25">
      <c r="A14" s="208" t="str">
        <f>IF('Unit Sales'!B22&lt;&gt;"",'Unit Sales'!B22,"")</f>
        <v/>
      </c>
      <c r="B14" s="208" t="str">
        <f>IF('Unit Sales'!D22&lt;&gt;"",'Unit Sales'!D22,"")</f>
        <v/>
      </c>
      <c r="C14" s="208" t="str">
        <f>IF('Unit Sales'!J22&lt;&gt;"",'Unit Sales'!J22,"")</f>
        <v/>
      </c>
      <c r="D14" s="208" t="str">
        <f>IF('Unit Sales'!G22&lt;&gt;"",'Unit Sales'!G22,"")</f>
        <v/>
      </c>
      <c r="E14" s="298" t="str">
        <f>IF('Unit Sales'!M22&lt;&gt;"",'Unit Sales'!M22,"")</f>
        <v/>
      </c>
      <c r="F14" s="208" t="str">
        <f>IF('Unit Sales'!H22&lt;&gt;"",'Unit Sales'!H22,"")</f>
        <v/>
      </c>
      <c r="G14" s="208" t="str">
        <f>IF('Unit Sales'!C22&lt;&gt;"",'Unit Sales'!C22,"")</f>
        <v/>
      </c>
      <c r="H14" s="208" t="str">
        <f>IF('Unit Sales'!I22&lt;&gt;"",'Unit Sales'!I22,"")</f>
        <v/>
      </c>
      <c r="J14" s="298">
        <f>IFERROR((E14/(1+'Monthly cashflow'!$C$28)*('Monthly cashflow'!$C$28)),)</f>
        <v>0</v>
      </c>
      <c r="K14" s="298">
        <f>IFERROR(E14*'Monthly cashflow'!$C$29*1.23,)</f>
        <v>0</v>
      </c>
      <c r="L14" s="298">
        <f>IFERROR(E14*'Monthly cashflow'!$C$30*1.23,)</f>
        <v>0</v>
      </c>
      <c r="M14" s="298">
        <f t="shared" si="0"/>
        <v>0</v>
      </c>
    </row>
    <row r="15" spans="1:13" x14ac:dyDescent="0.25">
      <c r="A15" s="208" t="str">
        <f>IF('Unit Sales'!B23&lt;&gt;"",'Unit Sales'!B23,"")</f>
        <v/>
      </c>
      <c r="B15" s="208" t="str">
        <f>IF('Unit Sales'!D23&lt;&gt;"",'Unit Sales'!D23,"")</f>
        <v/>
      </c>
      <c r="C15" s="208" t="str">
        <f>IF('Unit Sales'!J23&lt;&gt;"",'Unit Sales'!J23,"")</f>
        <v/>
      </c>
      <c r="D15" s="208" t="str">
        <f>IF('Unit Sales'!G23&lt;&gt;"",'Unit Sales'!G23,"")</f>
        <v/>
      </c>
      <c r="E15" s="298" t="str">
        <f>IF('Unit Sales'!M23&lt;&gt;"",'Unit Sales'!M23,"")</f>
        <v/>
      </c>
      <c r="F15" s="208" t="str">
        <f>IF('Unit Sales'!H23&lt;&gt;"",'Unit Sales'!H23,"")</f>
        <v/>
      </c>
      <c r="G15" s="208" t="str">
        <f>IF('Unit Sales'!C23&lt;&gt;"",'Unit Sales'!C23,"")</f>
        <v/>
      </c>
      <c r="H15" s="208" t="str">
        <f>IF('Unit Sales'!I23&lt;&gt;"",'Unit Sales'!I23,"")</f>
        <v/>
      </c>
      <c r="J15" s="298">
        <f>IFERROR((E15/(1+'Monthly cashflow'!$C$28)*('Monthly cashflow'!$C$28)),)</f>
        <v>0</v>
      </c>
      <c r="K15" s="298">
        <f>IFERROR(E15*'Monthly cashflow'!$C$29*1.23,)</f>
        <v>0</v>
      </c>
      <c r="L15" s="298">
        <f>IFERROR(E15*'Monthly cashflow'!$C$30*1.23,)</f>
        <v>0</v>
      </c>
      <c r="M15" s="298">
        <f t="shared" si="0"/>
        <v>0</v>
      </c>
    </row>
    <row r="16" spans="1:13" x14ac:dyDescent="0.25">
      <c r="A16" s="208" t="str">
        <f>IF('Unit Sales'!B24&lt;&gt;"",'Unit Sales'!B24,"")</f>
        <v/>
      </c>
      <c r="B16" s="208" t="str">
        <f>IF('Unit Sales'!D24&lt;&gt;"",'Unit Sales'!D24,"")</f>
        <v/>
      </c>
      <c r="C16" s="208" t="str">
        <f>IF('Unit Sales'!J24&lt;&gt;"",'Unit Sales'!J24,"")</f>
        <v/>
      </c>
      <c r="D16" s="208" t="str">
        <f>IF('Unit Sales'!G24&lt;&gt;"",'Unit Sales'!G24,"")</f>
        <v/>
      </c>
      <c r="E16" s="298" t="str">
        <f>IF('Unit Sales'!M24&lt;&gt;"",'Unit Sales'!M24,"")</f>
        <v/>
      </c>
      <c r="F16" s="208" t="str">
        <f>IF('Unit Sales'!H24&lt;&gt;"",'Unit Sales'!H24,"")</f>
        <v/>
      </c>
      <c r="G16" s="208" t="str">
        <f>IF('Unit Sales'!C24&lt;&gt;"",'Unit Sales'!C24,"")</f>
        <v/>
      </c>
      <c r="H16" s="208" t="str">
        <f>IF('Unit Sales'!I24&lt;&gt;"",'Unit Sales'!I24,"")</f>
        <v/>
      </c>
      <c r="J16" s="298">
        <f>IFERROR((E16/(1+'Monthly cashflow'!$C$28)*('Monthly cashflow'!$C$28)),)</f>
        <v>0</v>
      </c>
      <c r="K16" s="298">
        <f>IFERROR(E16*'Monthly cashflow'!$C$29*1.23,)</f>
        <v>0</v>
      </c>
      <c r="L16" s="298">
        <f>IFERROR(E16*'Monthly cashflow'!$C$30*1.23,)</f>
        <v>0</v>
      </c>
      <c r="M16" s="298">
        <f t="shared" si="0"/>
        <v>0</v>
      </c>
    </row>
    <row r="17" spans="1:13" x14ac:dyDescent="0.25">
      <c r="A17" s="208" t="str">
        <f>IF('Unit Sales'!B25&lt;&gt;"",'Unit Sales'!B25,"")</f>
        <v/>
      </c>
      <c r="B17" s="208" t="str">
        <f>IF('Unit Sales'!D25&lt;&gt;"",'Unit Sales'!D25,"")</f>
        <v/>
      </c>
      <c r="C17" s="208" t="str">
        <f>IF('Unit Sales'!J25&lt;&gt;"",'Unit Sales'!J25,"")</f>
        <v/>
      </c>
      <c r="D17" s="208" t="str">
        <f>IF('Unit Sales'!G25&lt;&gt;"",'Unit Sales'!G25,"")</f>
        <v/>
      </c>
      <c r="E17" s="298" t="str">
        <f>IF('Unit Sales'!M25&lt;&gt;"",'Unit Sales'!M25,"")</f>
        <v/>
      </c>
      <c r="F17" s="208" t="str">
        <f>IF('Unit Sales'!H25&lt;&gt;"",'Unit Sales'!H25,"")</f>
        <v/>
      </c>
      <c r="G17" s="208" t="str">
        <f>IF('Unit Sales'!C25&lt;&gt;"",'Unit Sales'!C25,"")</f>
        <v/>
      </c>
      <c r="H17" s="208" t="str">
        <f>IF('Unit Sales'!I25&lt;&gt;"",'Unit Sales'!I25,"")</f>
        <v/>
      </c>
      <c r="J17" s="298">
        <f>IFERROR((E17/(1+'Monthly cashflow'!$C$28)*('Monthly cashflow'!$C$28)),)</f>
        <v>0</v>
      </c>
      <c r="K17" s="298">
        <f>IFERROR(E17*'Monthly cashflow'!$C$29*1.23,)</f>
        <v>0</v>
      </c>
      <c r="L17" s="298">
        <f>IFERROR(E17*'Monthly cashflow'!$C$30*1.23,)</f>
        <v>0</v>
      </c>
      <c r="M17" s="298">
        <f t="shared" si="0"/>
        <v>0</v>
      </c>
    </row>
    <row r="18" spans="1:13" x14ac:dyDescent="0.25">
      <c r="A18" s="208" t="str">
        <f>IF('Unit Sales'!B26&lt;&gt;"",'Unit Sales'!B26,"")</f>
        <v/>
      </c>
      <c r="B18" s="208" t="str">
        <f>IF('Unit Sales'!D26&lt;&gt;"",'Unit Sales'!D26,"")</f>
        <v/>
      </c>
      <c r="C18" s="208" t="str">
        <f>IF('Unit Sales'!J26&lt;&gt;"",'Unit Sales'!J26,"")</f>
        <v/>
      </c>
      <c r="D18" s="208" t="str">
        <f>IF('Unit Sales'!G26&lt;&gt;"",'Unit Sales'!G26,"")</f>
        <v/>
      </c>
      <c r="E18" s="298" t="str">
        <f>IF('Unit Sales'!M26&lt;&gt;"",'Unit Sales'!M26,"")</f>
        <v/>
      </c>
      <c r="F18" s="208" t="str">
        <f>IF('Unit Sales'!H26&lt;&gt;"",'Unit Sales'!H26,"")</f>
        <v/>
      </c>
      <c r="G18" s="208" t="str">
        <f>IF('Unit Sales'!C26&lt;&gt;"",'Unit Sales'!C26,"")</f>
        <v/>
      </c>
      <c r="H18" s="208" t="str">
        <f>IF('Unit Sales'!I26&lt;&gt;"",'Unit Sales'!I26,"")</f>
        <v/>
      </c>
      <c r="J18" s="298">
        <f>IFERROR((E18/(1+'Monthly cashflow'!$C$28)*('Monthly cashflow'!$C$28)),)</f>
        <v>0</v>
      </c>
      <c r="K18" s="298">
        <f>IFERROR(E18*'Monthly cashflow'!$C$29*1.23,)</f>
        <v>0</v>
      </c>
      <c r="L18" s="298">
        <f>IFERROR(E18*'Monthly cashflow'!$C$30*1.23,)</f>
        <v>0</v>
      </c>
      <c r="M18" s="298">
        <f t="shared" si="0"/>
        <v>0</v>
      </c>
    </row>
    <row r="19" spans="1:13" x14ac:dyDescent="0.25">
      <c r="A19" s="208" t="str">
        <f>IF('Unit Sales'!B27&lt;&gt;"",'Unit Sales'!B27,"")</f>
        <v/>
      </c>
      <c r="B19" s="208" t="str">
        <f>IF('Unit Sales'!D27&lt;&gt;"",'Unit Sales'!D27,"")</f>
        <v/>
      </c>
      <c r="C19" s="208" t="str">
        <f>IF('Unit Sales'!J27&lt;&gt;"",'Unit Sales'!J27,"")</f>
        <v/>
      </c>
      <c r="D19" s="208" t="str">
        <f>IF('Unit Sales'!G27&lt;&gt;"",'Unit Sales'!G27,"")</f>
        <v/>
      </c>
      <c r="E19" s="298" t="str">
        <f>IF('Unit Sales'!M27&lt;&gt;"",'Unit Sales'!M27,"")</f>
        <v/>
      </c>
      <c r="F19" s="208" t="str">
        <f>IF('Unit Sales'!H27&lt;&gt;"",'Unit Sales'!H27,"")</f>
        <v/>
      </c>
      <c r="G19" s="208" t="str">
        <f>IF('Unit Sales'!C27&lt;&gt;"",'Unit Sales'!C27,"")</f>
        <v/>
      </c>
      <c r="H19" s="208" t="str">
        <f>IF('Unit Sales'!I27&lt;&gt;"",'Unit Sales'!I27,"")</f>
        <v/>
      </c>
      <c r="J19" s="298">
        <f>IFERROR((E19/(1+'Monthly cashflow'!$C$28)*('Monthly cashflow'!$C$28)),)</f>
        <v>0</v>
      </c>
      <c r="K19" s="298">
        <f>IFERROR(E19*'Monthly cashflow'!$C$29*1.23,)</f>
        <v>0</v>
      </c>
      <c r="L19" s="298">
        <f>IFERROR(E19*'Monthly cashflow'!$C$30*1.23,)</f>
        <v>0</v>
      </c>
      <c r="M19" s="298">
        <f t="shared" si="0"/>
        <v>0</v>
      </c>
    </row>
    <row r="20" spans="1:13" x14ac:dyDescent="0.25">
      <c r="A20" s="208" t="str">
        <f>IF('Unit Sales'!B28&lt;&gt;"",'Unit Sales'!B28,"")</f>
        <v/>
      </c>
      <c r="B20" s="208" t="str">
        <f>IF('Unit Sales'!D28&lt;&gt;"",'Unit Sales'!D28,"")</f>
        <v/>
      </c>
      <c r="C20" s="208" t="str">
        <f>IF('Unit Sales'!J28&lt;&gt;"",'Unit Sales'!J28,"")</f>
        <v/>
      </c>
      <c r="D20" s="208" t="str">
        <f>IF('Unit Sales'!G28&lt;&gt;"",'Unit Sales'!G28,"")</f>
        <v/>
      </c>
      <c r="E20" s="298" t="str">
        <f>IF('Unit Sales'!M28&lt;&gt;"",'Unit Sales'!M28,"")</f>
        <v/>
      </c>
      <c r="F20" s="208" t="str">
        <f>IF('Unit Sales'!H28&lt;&gt;"",'Unit Sales'!H28,"")</f>
        <v/>
      </c>
      <c r="G20" s="208" t="str">
        <f>IF('Unit Sales'!C28&lt;&gt;"",'Unit Sales'!C28,"")</f>
        <v/>
      </c>
      <c r="H20" s="208" t="str">
        <f>IF('Unit Sales'!I28&lt;&gt;"",'Unit Sales'!I28,"")</f>
        <v/>
      </c>
      <c r="J20" s="298">
        <f>IFERROR((E20/(1+'Monthly cashflow'!$C$28)*('Monthly cashflow'!$C$28)),)</f>
        <v>0</v>
      </c>
      <c r="K20" s="298">
        <f>IFERROR(E20*'Monthly cashflow'!$C$29*1.23,)</f>
        <v>0</v>
      </c>
      <c r="L20" s="298">
        <f>IFERROR(E20*'Monthly cashflow'!$C$30*1.23,)</f>
        <v>0</v>
      </c>
      <c r="M20" s="298">
        <f t="shared" si="0"/>
        <v>0</v>
      </c>
    </row>
    <row r="21" spans="1:13" x14ac:dyDescent="0.25">
      <c r="A21" s="208" t="str">
        <f>IF('Unit Sales'!B29&lt;&gt;"",'Unit Sales'!B29,"")</f>
        <v/>
      </c>
      <c r="B21" s="208" t="str">
        <f>IF('Unit Sales'!D29&lt;&gt;"",'Unit Sales'!D29,"")</f>
        <v/>
      </c>
      <c r="C21" s="208" t="str">
        <f>IF('Unit Sales'!J29&lt;&gt;"",'Unit Sales'!J29,"")</f>
        <v/>
      </c>
      <c r="D21" s="208" t="str">
        <f>IF('Unit Sales'!G29&lt;&gt;"",'Unit Sales'!G29,"")</f>
        <v/>
      </c>
      <c r="E21" s="298" t="str">
        <f>IF('Unit Sales'!M29&lt;&gt;"",'Unit Sales'!M29,"")</f>
        <v/>
      </c>
      <c r="F21" s="208" t="str">
        <f>IF('Unit Sales'!H29&lt;&gt;"",'Unit Sales'!H29,"")</f>
        <v/>
      </c>
      <c r="G21" s="208" t="str">
        <f>IF('Unit Sales'!C29&lt;&gt;"",'Unit Sales'!C29,"")</f>
        <v/>
      </c>
      <c r="H21" s="208" t="str">
        <f>IF('Unit Sales'!I29&lt;&gt;"",'Unit Sales'!I29,"")</f>
        <v/>
      </c>
      <c r="J21" s="298">
        <f>IFERROR((E21/(1+'Monthly cashflow'!$C$28)*('Monthly cashflow'!$C$28)),)</f>
        <v>0</v>
      </c>
      <c r="K21" s="298">
        <f>IFERROR(E21*'Monthly cashflow'!$C$29*1.23,)</f>
        <v>0</v>
      </c>
      <c r="L21" s="298">
        <f>IFERROR(E21*'Monthly cashflow'!$C$30*1.23,)</f>
        <v>0</v>
      </c>
      <c r="M21" s="298">
        <f t="shared" si="0"/>
        <v>0</v>
      </c>
    </row>
    <row r="22" spans="1:13" x14ac:dyDescent="0.25">
      <c r="A22" s="208" t="str">
        <f>IF('Unit Sales'!B30&lt;&gt;"",'Unit Sales'!B30,"")</f>
        <v/>
      </c>
      <c r="B22" s="208" t="str">
        <f>IF('Unit Sales'!D30&lt;&gt;"",'Unit Sales'!D30,"")</f>
        <v/>
      </c>
      <c r="C22" s="208" t="str">
        <f>IF('Unit Sales'!J30&lt;&gt;"",'Unit Sales'!J30,"")</f>
        <v/>
      </c>
      <c r="D22" s="208" t="str">
        <f>IF('Unit Sales'!G30&lt;&gt;"",'Unit Sales'!G30,"")</f>
        <v/>
      </c>
      <c r="E22" s="298" t="str">
        <f>IF('Unit Sales'!M30&lt;&gt;"",'Unit Sales'!M30,"")</f>
        <v/>
      </c>
      <c r="F22" s="208" t="str">
        <f>IF('Unit Sales'!H30&lt;&gt;"",'Unit Sales'!H30,"")</f>
        <v/>
      </c>
      <c r="G22" s="208" t="str">
        <f>IF('Unit Sales'!C30&lt;&gt;"",'Unit Sales'!C30,"")</f>
        <v/>
      </c>
      <c r="H22" s="208" t="str">
        <f>IF('Unit Sales'!I30&lt;&gt;"",'Unit Sales'!I30,"")</f>
        <v/>
      </c>
      <c r="J22" s="298">
        <f>IFERROR((E22/(1+'Monthly cashflow'!$C$28)*('Monthly cashflow'!$C$28)),)</f>
        <v>0</v>
      </c>
      <c r="K22" s="298">
        <f>IFERROR(E22*'Monthly cashflow'!$C$29*1.23,)</f>
        <v>0</v>
      </c>
      <c r="L22" s="298">
        <f>IFERROR(E22*'Monthly cashflow'!$C$30*1.23,)</f>
        <v>0</v>
      </c>
      <c r="M22" s="298">
        <f t="shared" si="0"/>
        <v>0</v>
      </c>
    </row>
    <row r="23" spans="1:13" x14ac:dyDescent="0.25">
      <c r="A23" s="208" t="str">
        <f>IF('Unit Sales'!B31&lt;&gt;"",'Unit Sales'!B31,"")</f>
        <v/>
      </c>
      <c r="B23" s="208" t="str">
        <f>IF('Unit Sales'!D31&lt;&gt;"",'Unit Sales'!D31,"")</f>
        <v/>
      </c>
      <c r="C23" s="208" t="str">
        <f>IF('Unit Sales'!J31&lt;&gt;"",'Unit Sales'!J31,"")</f>
        <v/>
      </c>
      <c r="D23" s="208" t="str">
        <f>IF('Unit Sales'!G31&lt;&gt;"",'Unit Sales'!G31,"")</f>
        <v/>
      </c>
      <c r="E23" s="298" t="str">
        <f>IF('Unit Sales'!M31&lt;&gt;"",'Unit Sales'!M31,"")</f>
        <v/>
      </c>
      <c r="F23" s="208" t="str">
        <f>IF('Unit Sales'!H31&lt;&gt;"",'Unit Sales'!H31,"")</f>
        <v/>
      </c>
      <c r="G23" s="208" t="str">
        <f>IF('Unit Sales'!C31&lt;&gt;"",'Unit Sales'!C31,"")</f>
        <v/>
      </c>
      <c r="H23" s="208" t="str">
        <f>IF('Unit Sales'!I31&lt;&gt;"",'Unit Sales'!I31,"")</f>
        <v/>
      </c>
      <c r="J23" s="298">
        <f>IFERROR((E23/(1+'Monthly cashflow'!$C$28)*('Monthly cashflow'!$C$28)),)</f>
        <v>0</v>
      </c>
      <c r="K23" s="298">
        <f>IFERROR(E23*'Monthly cashflow'!$C$29*1.23,)</f>
        <v>0</v>
      </c>
      <c r="L23" s="298">
        <f>IFERROR(E23*'Monthly cashflow'!$C$30*1.23,)</f>
        <v>0</v>
      </c>
      <c r="M23" s="298">
        <f t="shared" si="0"/>
        <v>0</v>
      </c>
    </row>
    <row r="24" spans="1:13" x14ac:dyDescent="0.25">
      <c r="A24" s="208" t="str">
        <f>IF('Unit Sales'!B32&lt;&gt;"",'Unit Sales'!B32,"")</f>
        <v/>
      </c>
      <c r="B24" s="208" t="str">
        <f>IF('Unit Sales'!D32&lt;&gt;"",'Unit Sales'!D32,"")</f>
        <v/>
      </c>
      <c r="C24" s="208" t="str">
        <f>IF('Unit Sales'!J32&lt;&gt;"",'Unit Sales'!J32,"")</f>
        <v/>
      </c>
      <c r="D24" s="208" t="str">
        <f>IF('Unit Sales'!G32&lt;&gt;"",'Unit Sales'!G32,"")</f>
        <v/>
      </c>
      <c r="E24" s="298" t="str">
        <f>IF('Unit Sales'!M32&lt;&gt;"",'Unit Sales'!M32,"")</f>
        <v/>
      </c>
      <c r="F24" s="208" t="str">
        <f>IF('Unit Sales'!H32&lt;&gt;"",'Unit Sales'!H32,"")</f>
        <v/>
      </c>
      <c r="G24" s="208" t="str">
        <f>IF('Unit Sales'!C32&lt;&gt;"",'Unit Sales'!C32,"")</f>
        <v/>
      </c>
      <c r="H24" s="208" t="str">
        <f>IF('Unit Sales'!I32&lt;&gt;"",'Unit Sales'!I32,"")</f>
        <v/>
      </c>
      <c r="J24" s="298">
        <f>IFERROR((E24/(1+'Monthly cashflow'!$C$28)*('Monthly cashflow'!$C$28)),)</f>
        <v>0</v>
      </c>
      <c r="K24" s="298">
        <f>IFERROR(E24*'Monthly cashflow'!$C$29*1.23,)</f>
        <v>0</v>
      </c>
      <c r="L24" s="298">
        <f>IFERROR(E24*'Monthly cashflow'!$C$30*1.23,)</f>
        <v>0</v>
      </c>
      <c r="M24" s="298">
        <f t="shared" si="0"/>
        <v>0</v>
      </c>
    </row>
    <row r="25" spans="1:13" x14ac:dyDescent="0.25">
      <c r="A25" s="208" t="str">
        <f>IF('Unit Sales'!B33&lt;&gt;"",'Unit Sales'!B33,"")</f>
        <v/>
      </c>
      <c r="B25" s="208" t="str">
        <f>IF('Unit Sales'!D33&lt;&gt;"",'Unit Sales'!D33,"")</f>
        <v/>
      </c>
      <c r="C25" s="208" t="str">
        <f>IF('Unit Sales'!J33&lt;&gt;"",'Unit Sales'!J33,"")</f>
        <v/>
      </c>
      <c r="D25" s="208" t="str">
        <f>IF('Unit Sales'!G33&lt;&gt;"",'Unit Sales'!G33,"")</f>
        <v/>
      </c>
      <c r="E25" s="298" t="str">
        <f>IF('Unit Sales'!M33&lt;&gt;"",'Unit Sales'!M33,"")</f>
        <v/>
      </c>
      <c r="F25" s="208" t="str">
        <f>IF('Unit Sales'!H33&lt;&gt;"",'Unit Sales'!H33,"")</f>
        <v/>
      </c>
      <c r="G25" s="208" t="str">
        <f>IF('Unit Sales'!C33&lt;&gt;"",'Unit Sales'!C33,"")</f>
        <v/>
      </c>
      <c r="H25" s="208" t="str">
        <f>IF('Unit Sales'!I33&lt;&gt;"",'Unit Sales'!I33,"")</f>
        <v/>
      </c>
      <c r="J25" s="298">
        <f>IFERROR((E25/(1+'Monthly cashflow'!$C$28)*('Monthly cashflow'!$C$28)),)</f>
        <v>0</v>
      </c>
      <c r="K25" s="298">
        <f>IFERROR(E25*'Monthly cashflow'!$C$29*1.23,)</f>
        <v>0</v>
      </c>
      <c r="L25" s="298">
        <f>IFERROR(E25*'Monthly cashflow'!$C$30*1.23,)</f>
        <v>0</v>
      </c>
      <c r="M25" s="298">
        <f t="shared" si="0"/>
        <v>0</v>
      </c>
    </row>
    <row r="26" spans="1:13" x14ac:dyDescent="0.25">
      <c r="A26" s="208" t="str">
        <f>IF('Unit Sales'!B34&lt;&gt;"",'Unit Sales'!B34,"")</f>
        <v/>
      </c>
      <c r="B26" s="208" t="str">
        <f>IF('Unit Sales'!D34&lt;&gt;"",'Unit Sales'!D34,"")</f>
        <v/>
      </c>
      <c r="C26" s="208" t="str">
        <f>IF('Unit Sales'!J34&lt;&gt;"",'Unit Sales'!J34,"")</f>
        <v/>
      </c>
      <c r="D26" s="208" t="str">
        <f>IF('Unit Sales'!G34&lt;&gt;"",'Unit Sales'!G34,"")</f>
        <v/>
      </c>
      <c r="E26" s="298" t="str">
        <f>IF('Unit Sales'!M34&lt;&gt;"",'Unit Sales'!M34,"")</f>
        <v/>
      </c>
      <c r="F26" s="208" t="str">
        <f>IF('Unit Sales'!H34&lt;&gt;"",'Unit Sales'!H34,"")</f>
        <v/>
      </c>
      <c r="G26" s="208" t="str">
        <f>IF('Unit Sales'!C34&lt;&gt;"",'Unit Sales'!C34,"")</f>
        <v/>
      </c>
      <c r="H26" s="208" t="str">
        <f>IF('Unit Sales'!I34&lt;&gt;"",'Unit Sales'!I34,"")</f>
        <v/>
      </c>
      <c r="J26" s="298">
        <f>IFERROR((E26/(1+'Monthly cashflow'!$C$28)*('Monthly cashflow'!$C$28)),)</f>
        <v>0</v>
      </c>
      <c r="K26" s="298">
        <f>IFERROR(E26*'Monthly cashflow'!$C$29*1.23,)</f>
        <v>0</v>
      </c>
      <c r="L26" s="298">
        <f>IFERROR(E26*'Monthly cashflow'!$C$30*1.23,)</f>
        <v>0</v>
      </c>
      <c r="M26" s="298">
        <f t="shared" si="0"/>
        <v>0</v>
      </c>
    </row>
    <row r="27" spans="1:13" x14ac:dyDescent="0.25">
      <c r="A27" s="208" t="str">
        <f>IF('Unit Sales'!B35&lt;&gt;"",'Unit Sales'!B35,"")</f>
        <v/>
      </c>
      <c r="B27" s="208" t="str">
        <f>IF('Unit Sales'!D35&lt;&gt;"",'Unit Sales'!D35,"")</f>
        <v/>
      </c>
      <c r="C27" s="208" t="str">
        <f>IF('Unit Sales'!J35&lt;&gt;"",'Unit Sales'!J35,"")</f>
        <v/>
      </c>
      <c r="D27" s="208" t="str">
        <f>IF('Unit Sales'!G35&lt;&gt;"",'Unit Sales'!G35,"")</f>
        <v/>
      </c>
      <c r="E27" s="298" t="str">
        <f>IF('Unit Sales'!M35&lt;&gt;"",'Unit Sales'!M35,"")</f>
        <v/>
      </c>
      <c r="F27" s="208" t="str">
        <f>IF('Unit Sales'!H35&lt;&gt;"",'Unit Sales'!H35,"")</f>
        <v/>
      </c>
      <c r="G27" s="208" t="str">
        <f>IF('Unit Sales'!C35&lt;&gt;"",'Unit Sales'!C35,"")</f>
        <v/>
      </c>
      <c r="H27" s="208" t="str">
        <f>IF('Unit Sales'!I35&lt;&gt;"",'Unit Sales'!I35,"")</f>
        <v/>
      </c>
      <c r="J27" s="298">
        <f>IFERROR((E27/(1+'Monthly cashflow'!$C$28)*('Monthly cashflow'!$C$28)),)</f>
        <v>0</v>
      </c>
      <c r="K27" s="298">
        <f>IFERROR(E27*'Monthly cashflow'!$C$29*1.23,)</f>
        <v>0</v>
      </c>
      <c r="L27" s="298">
        <f>IFERROR(E27*'Monthly cashflow'!$C$30*1.23,)</f>
        <v>0</v>
      </c>
      <c r="M27" s="298">
        <f t="shared" si="0"/>
        <v>0</v>
      </c>
    </row>
    <row r="28" spans="1:13" x14ac:dyDescent="0.25">
      <c r="A28" s="208" t="str">
        <f>IF('Unit Sales'!B36&lt;&gt;"",'Unit Sales'!B36,"")</f>
        <v/>
      </c>
      <c r="B28" s="208" t="str">
        <f>IF('Unit Sales'!D36&lt;&gt;"",'Unit Sales'!D36,"")</f>
        <v/>
      </c>
      <c r="C28" s="208" t="str">
        <f>IF('Unit Sales'!J36&lt;&gt;"",'Unit Sales'!J36,"")</f>
        <v/>
      </c>
      <c r="D28" s="208" t="str">
        <f>IF('Unit Sales'!G36&lt;&gt;"",'Unit Sales'!G36,"")</f>
        <v/>
      </c>
      <c r="E28" s="298" t="str">
        <f>IF('Unit Sales'!M36&lt;&gt;"",'Unit Sales'!M36,"")</f>
        <v/>
      </c>
      <c r="F28" s="208" t="str">
        <f>IF('Unit Sales'!H36&lt;&gt;"",'Unit Sales'!H36,"")</f>
        <v/>
      </c>
      <c r="G28" s="208" t="str">
        <f>IF('Unit Sales'!C36&lt;&gt;"",'Unit Sales'!C36,"")</f>
        <v/>
      </c>
      <c r="H28" s="208" t="str">
        <f>IF('Unit Sales'!I36&lt;&gt;"",'Unit Sales'!I36,"")</f>
        <v/>
      </c>
      <c r="J28" s="298">
        <f>IFERROR((E28/(1+'Monthly cashflow'!$C$28)*('Monthly cashflow'!$C$28)),)</f>
        <v>0</v>
      </c>
      <c r="K28" s="298">
        <f>IFERROR(E28*'Monthly cashflow'!$C$29*1.23,)</f>
        <v>0</v>
      </c>
      <c r="L28" s="298">
        <f>IFERROR(E28*'Monthly cashflow'!$C$30*1.23,)</f>
        <v>0</v>
      </c>
      <c r="M28" s="298">
        <f t="shared" si="0"/>
        <v>0</v>
      </c>
    </row>
    <row r="29" spans="1:13" x14ac:dyDescent="0.25">
      <c r="A29" s="208" t="str">
        <f>IF('Unit Sales'!B37&lt;&gt;"",'Unit Sales'!B37,"")</f>
        <v/>
      </c>
      <c r="B29" s="208" t="str">
        <f>IF('Unit Sales'!D37&lt;&gt;"",'Unit Sales'!D37,"")</f>
        <v/>
      </c>
      <c r="C29" s="208" t="str">
        <f>IF('Unit Sales'!J37&lt;&gt;"",'Unit Sales'!J37,"")</f>
        <v/>
      </c>
      <c r="D29" s="208" t="str">
        <f>IF('Unit Sales'!G37&lt;&gt;"",'Unit Sales'!G37,"")</f>
        <v/>
      </c>
      <c r="E29" s="298" t="str">
        <f>IF('Unit Sales'!M37&lt;&gt;"",'Unit Sales'!M37,"")</f>
        <v/>
      </c>
      <c r="F29" s="208" t="str">
        <f>IF('Unit Sales'!H37&lt;&gt;"",'Unit Sales'!H37,"")</f>
        <v/>
      </c>
      <c r="G29" s="208" t="str">
        <f>IF('Unit Sales'!C37&lt;&gt;"",'Unit Sales'!C37,"")</f>
        <v/>
      </c>
      <c r="H29" s="208" t="str">
        <f>IF('Unit Sales'!I37&lt;&gt;"",'Unit Sales'!I37,"")</f>
        <v/>
      </c>
      <c r="J29" s="298">
        <f>IFERROR((E29/(1+'Monthly cashflow'!$C$28)*('Monthly cashflow'!$C$28)),)</f>
        <v>0</v>
      </c>
      <c r="K29" s="298">
        <f>IFERROR(E29*'Monthly cashflow'!$C$29*1.23,)</f>
        <v>0</v>
      </c>
      <c r="L29" s="298">
        <f>IFERROR(E29*'Monthly cashflow'!$C$30*1.23,)</f>
        <v>0</v>
      </c>
      <c r="M29" s="298">
        <f t="shared" si="0"/>
        <v>0</v>
      </c>
    </row>
    <row r="30" spans="1:13" x14ac:dyDescent="0.25">
      <c r="A30" s="208" t="str">
        <f>IF('Unit Sales'!B38&lt;&gt;"",'Unit Sales'!B38,"")</f>
        <v/>
      </c>
      <c r="B30" s="208" t="str">
        <f>IF('Unit Sales'!D38&lt;&gt;"",'Unit Sales'!D38,"")</f>
        <v/>
      </c>
      <c r="C30" s="208" t="str">
        <f>IF('Unit Sales'!J38&lt;&gt;"",'Unit Sales'!J38,"")</f>
        <v/>
      </c>
      <c r="D30" s="208" t="str">
        <f>IF('Unit Sales'!G38&lt;&gt;"",'Unit Sales'!G38,"")</f>
        <v/>
      </c>
      <c r="E30" s="298" t="str">
        <f>IF('Unit Sales'!M38&lt;&gt;"",'Unit Sales'!M38,"")</f>
        <v/>
      </c>
      <c r="F30" s="208" t="str">
        <f>IF('Unit Sales'!H38&lt;&gt;"",'Unit Sales'!H38,"")</f>
        <v/>
      </c>
      <c r="G30" s="208" t="str">
        <f>IF('Unit Sales'!C38&lt;&gt;"",'Unit Sales'!C38,"")</f>
        <v/>
      </c>
      <c r="H30" s="208" t="str">
        <f>IF('Unit Sales'!I38&lt;&gt;"",'Unit Sales'!I38,"")</f>
        <v/>
      </c>
      <c r="J30" s="298">
        <f>IFERROR((E30/(1+'Monthly cashflow'!$C$28)*('Monthly cashflow'!$C$28)),)</f>
        <v>0</v>
      </c>
      <c r="K30" s="298">
        <f>IFERROR(E30*'Monthly cashflow'!$C$29*1.23,)</f>
        <v>0</v>
      </c>
      <c r="L30" s="298">
        <f>IFERROR(E30*'Monthly cashflow'!$C$30*1.23,)</f>
        <v>0</v>
      </c>
      <c r="M30" s="298">
        <f t="shared" si="0"/>
        <v>0</v>
      </c>
    </row>
    <row r="31" spans="1:13" x14ac:dyDescent="0.25">
      <c r="A31" s="208" t="str">
        <f>IF('Unit Sales'!B39&lt;&gt;"",'Unit Sales'!B39,"")</f>
        <v/>
      </c>
      <c r="B31" s="208" t="str">
        <f>IF('Unit Sales'!D39&lt;&gt;"",'Unit Sales'!D39,"")</f>
        <v/>
      </c>
      <c r="C31" s="208" t="str">
        <f>IF('Unit Sales'!J39&lt;&gt;"",'Unit Sales'!J39,"")</f>
        <v/>
      </c>
      <c r="D31" s="208" t="str">
        <f>IF('Unit Sales'!G39&lt;&gt;"",'Unit Sales'!G39,"")</f>
        <v/>
      </c>
      <c r="E31" s="298" t="str">
        <f>IF('Unit Sales'!M39&lt;&gt;"",'Unit Sales'!M39,"")</f>
        <v/>
      </c>
      <c r="F31" s="208" t="str">
        <f>IF('Unit Sales'!H39&lt;&gt;"",'Unit Sales'!H39,"")</f>
        <v/>
      </c>
      <c r="G31" s="208" t="str">
        <f>IF('Unit Sales'!C39&lt;&gt;"",'Unit Sales'!C39,"")</f>
        <v/>
      </c>
      <c r="H31" s="208" t="str">
        <f>IF('Unit Sales'!I39&lt;&gt;"",'Unit Sales'!I39,"")</f>
        <v/>
      </c>
      <c r="J31" s="298">
        <f>IFERROR((E31/(1+'Monthly cashflow'!$C$28)*('Monthly cashflow'!$C$28)),)</f>
        <v>0</v>
      </c>
      <c r="K31" s="298">
        <f>IFERROR(E31*'Monthly cashflow'!$C$29*1.23,)</f>
        <v>0</v>
      </c>
      <c r="L31" s="298">
        <f>IFERROR(E31*'Monthly cashflow'!$C$30*1.23,)</f>
        <v>0</v>
      </c>
      <c r="M31" s="298">
        <f t="shared" si="0"/>
        <v>0</v>
      </c>
    </row>
    <row r="32" spans="1:13" x14ac:dyDescent="0.25">
      <c r="A32" s="208" t="str">
        <f>IF('Unit Sales'!B40&lt;&gt;"",'Unit Sales'!B40,"")</f>
        <v/>
      </c>
      <c r="B32" s="208" t="str">
        <f>IF('Unit Sales'!D40&lt;&gt;"",'Unit Sales'!D40,"")</f>
        <v/>
      </c>
      <c r="C32" s="208" t="str">
        <f>IF('Unit Sales'!J40&lt;&gt;"",'Unit Sales'!J40,"")</f>
        <v/>
      </c>
      <c r="D32" s="208" t="str">
        <f>IF('Unit Sales'!G40&lt;&gt;"",'Unit Sales'!G40,"")</f>
        <v/>
      </c>
      <c r="E32" s="298" t="str">
        <f>IF('Unit Sales'!M40&lt;&gt;"",'Unit Sales'!M40,"")</f>
        <v/>
      </c>
      <c r="F32" s="208" t="str">
        <f>IF('Unit Sales'!H40&lt;&gt;"",'Unit Sales'!H40,"")</f>
        <v/>
      </c>
      <c r="G32" s="208" t="str">
        <f>IF('Unit Sales'!C40&lt;&gt;"",'Unit Sales'!C40,"")</f>
        <v/>
      </c>
      <c r="H32" s="208" t="str">
        <f>IF('Unit Sales'!I40&lt;&gt;"",'Unit Sales'!I40,"")</f>
        <v/>
      </c>
      <c r="J32" s="298">
        <f>IFERROR((E32/(1+'Monthly cashflow'!$C$28)*('Monthly cashflow'!$C$28)),)</f>
        <v>0</v>
      </c>
      <c r="K32" s="298">
        <f>IFERROR(E32*'Monthly cashflow'!$C$29*1.23,)</f>
        <v>0</v>
      </c>
      <c r="L32" s="298">
        <f>IFERROR(E32*'Monthly cashflow'!$C$30*1.23,)</f>
        <v>0</v>
      </c>
      <c r="M32" s="298">
        <f t="shared" si="0"/>
        <v>0</v>
      </c>
    </row>
    <row r="33" spans="1:13" x14ac:dyDescent="0.25">
      <c r="A33" s="208" t="str">
        <f>IF('Unit Sales'!B41&lt;&gt;"",'Unit Sales'!B41,"")</f>
        <v/>
      </c>
      <c r="B33" s="208" t="str">
        <f>IF('Unit Sales'!D41&lt;&gt;"",'Unit Sales'!D41,"")</f>
        <v/>
      </c>
      <c r="C33" s="208" t="str">
        <f>IF('Unit Sales'!J41&lt;&gt;"",'Unit Sales'!J41,"")</f>
        <v/>
      </c>
      <c r="D33" s="208" t="str">
        <f>IF('Unit Sales'!G41&lt;&gt;"",'Unit Sales'!G41,"")</f>
        <v/>
      </c>
      <c r="E33" s="298" t="str">
        <f>IF('Unit Sales'!M41&lt;&gt;"",'Unit Sales'!M41,"")</f>
        <v/>
      </c>
      <c r="F33" s="208" t="str">
        <f>IF('Unit Sales'!H41&lt;&gt;"",'Unit Sales'!H41,"")</f>
        <v/>
      </c>
      <c r="G33" s="208" t="str">
        <f>IF('Unit Sales'!C41&lt;&gt;"",'Unit Sales'!C41,"")</f>
        <v/>
      </c>
      <c r="H33" s="208" t="str">
        <f>IF('Unit Sales'!I41&lt;&gt;"",'Unit Sales'!I41,"")</f>
        <v/>
      </c>
      <c r="J33" s="298">
        <f>IFERROR((E33/(1+'Monthly cashflow'!$C$28)*('Monthly cashflow'!$C$28)),)</f>
        <v>0</v>
      </c>
      <c r="K33" s="298">
        <f>IFERROR(E33*'Monthly cashflow'!$C$29*1.23,)</f>
        <v>0</v>
      </c>
      <c r="L33" s="298">
        <f>IFERROR(E33*'Monthly cashflow'!$C$30*1.23,)</f>
        <v>0</v>
      </c>
      <c r="M33" s="298">
        <f t="shared" si="0"/>
        <v>0</v>
      </c>
    </row>
    <row r="34" spans="1:13" x14ac:dyDescent="0.25">
      <c r="A34" s="208" t="str">
        <f>IF('Unit Sales'!B42&lt;&gt;"",'Unit Sales'!B42,"")</f>
        <v/>
      </c>
      <c r="B34" s="208" t="str">
        <f>IF('Unit Sales'!D42&lt;&gt;"",'Unit Sales'!D42,"")</f>
        <v/>
      </c>
      <c r="C34" s="208" t="str">
        <f>IF('Unit Sales'!J42&lt;&gt;"",'Unit Sales'!J42,"")</f>
        <v/>
      </c>
      <c r="D34" s="208" t="str">
        <f>IF('Unit Sales'!G42&lt;&gt;"",'Unit Sales'!G42,"")</f>
        <v/>
      </c>
      <c r="E34" s="298" t="str">
        <f>IF('Unit Sales'!M42&lt;&gt;"",'Unit Sales'!M42,"")</f>
        <v/>
      </c>
      <c r="F34" s="208" t="str">
        <f>IF('Unit Sales'!H42&lt;&gt;"",'Unit Sales'!H42,"")</f>
        <v/>
      </c>
      <c r="G34" s="208" t="str">
        <f>IF('Unit Sales'!C42&lt;&gt;"",'Unit Sales'!C42,"")</f>
        <v/>
      </c>
      <c r="H34" s="208" t="str">
        <f>IF('Unit Sales'!I42&lt;&gt;"",'Unit Sales'!I42,"")</f>
        <v/>
      </c>
      <c r="J34" s="298">
        <f>IFERROR((E34/(1+'Monthly cashflow'!$C$28)*('Monthly cashflow'!$C$28)),)</f>
        <v>0</v>
      </c>
      <c r="K34" s="298">
        <f>IFERROR(E34*'Monthly cashflow'!$C$29*1.23,)</f>
        <v>0</v>
      </c>
      <c r="L34" s="298">
        <f>IFERROR(E34*'Monthly cashflow'!$C$30*1.23,)</f>
        <v>0</v>
      </c>
      <c r="M34" s="298">
        <f t="shared" si="0"/>
        <v>0</v>
      </c>
    </row>
    <row r="35" spans="1:13" x14ac:dyDescent="0.25">
      <c r="A35" s="208" t="str">
        <f>IF('Unit Sales'!B43&lt;&gt;"",'Unit Sales'!B43,"")</f>
        <v/>
      </c>
      <c r="B35" s="208" t="str">
        <f>IF('Unit Sales'!D43&lt;&gt;"",'Unit Sales'!D43,"")</f>
        <v/>
      </c>
      <c r="C35" s="208" t="str">
        <f>IF('Unit Sales'!J43&lt;&gt;"",'Unit Sales'!J43,"")</f>
        <v/>
      </c>
      <c r="D35" s="208" t="str">
        <f>IF('Unit Sales'!G43&lt;&gt;"",'Unit Sales'!G43,"")</f>
        <v/>
      </c>
      <c r="E35" s="298" t="str">
        <f>IF('Unit Sales'!M43&lt;&gt;"",'Unit Sales'!M43,"")</f>
        <v/>
      </c>
      <c r="F35" s="208" t="str">
        <f>IF('Unit Sales'!H43&lt;&gt;"",'Unit Sales'!H43,"")</f>
        <v/>
      </c>
      <c r="G35" s="208" t="str">
        <f>IF('Unit Sales'!C43&lt;&gt;"",'Unit Sales'!C43,"")</f>
        <v/>
      </c>
      <c r="H35" s="208" t="str">
        <f>IF('Unit Sales'!I43&lt;&gt;"",'Unit Sales'!I43,"")</f>
        <v/>
      </c>
      <c r="J35" s="298">
        <f>IFERROR((E35/(1+'Monthly cashflow'!$C$28)*('Monthly cashflow'!$C$28)),)</f>
        <v>0</v>
      </c>
      <c r="K35" s="298">
        <f>IFERROR(E35*'Monthly cashflow'!$C$29*1.23,)</f>
        <v>0</v>
      </c>
      <c r="L35" s="298">
        <f>IFERROR(E35*'Monthly cashflow'!$C$30*1.23,)</f>
        <v>0</v>
      </c>
      <c r="M35" s="298">
        <f t="shared" si="0"/>
        <v>0</v>
      </c>
    </row>
    <row r="36" spans="1:13" x14ac:dyDescent="0.25">
      <c r="A36" s="208" t="str">
        <f>IF('Unit Sales'!B44&lt;&gt;"",'Unit Sales'!B44,"")</f>
        <v/>
      </c>
      <c r="B36" s="208" t="str">
        <f>IF('Unit Sales'!D44&lt;&gt;"",'Unit Sales'!D44,"")</f>
        <v/>
      </c>
      <c r="C36" s="208" t="str">
        <f>IF('Unit Sales'!J44&lt;&gt;"",'Unit Sales'!J44,"")</f>
        <v/>
      </c>
      <c r="D36" s="208" t="str">
        <f>IF('Unit Sales'!G44&lt;&gt;"",'Unit Sales'!G44,"")</f>
        <v/>
      </c>
      <c r="E36" s="298" t="str">
        <f>IF('Unit Sales'!M44&lt;&gt;"",'Unit Sales'!M44,"")</f>
        <v/>
      </c>
      <c r="F36" s="208" t="str">
        <f>IF('Unit Sales'!H44&lt;&gt;"",'Unit Sales'!H44,"")</f>
        <v/>
      </c>
      <c r="G36" s="208" t="str">
        <f>IF('Unit Sales'!C44&lt;&gt;"",'Unit Sales'!C44,"")</f>
        <v/>
      </c>
      <c r="H36" s="208" t="str">
        <f>IF('Unit Sales'!I44&lt;&gt;"",'Unit Sales'!I44,"")</f>
        <v/>
      </c>
      <c r="J36" s="298">
        <f>IFERROR((E36/(1+'Monthly cashflow'!$C$28)*('Monthly cashflow'!$C$28)),)</f>
        <v>0</v>
      </c>
      <c r="K36" s="298">
        <f>IFERROR(E36*'Monthly cashflow'!$C$29*1.23,)</f>
        <v>0</v>
      </c>
      <c r="L36" s="298">
        <f>IFERROR(E36*'Monthly cashflow'!$C$30*1.23,)</f>
        <v>0</v>
      </c>
      <c r="M36" s="298">
        <f t="shared" si="0"/>
        <v>0</v>
      </c>
    </row>
    <row r="37" spans="1:13" x14ac:dyDescent="0.25">
      <c r="A37" s="208" t="str">
        <f>IF('Unit Sales'!B45&lt;&gt;"",'Unit Sales'!B45,"")</f>
        <v/>
      </c>
      <c r="B37" s="208" t="str">
        <f>IF('Unit Sales'!D45&lt;&gt;"",'Unit Sales'!D45,"")</f>
        <v/>
      </c>
      <c r="C37" s="208" t="str">
        <f>IF('Unit Sales'!J45&lt;&gt;"",'Unit Sales'!J45,"")</f>
        <v/>
      </c>
      <c r="D37" s="208" t="str">
        <f>IF('Unit Sales'!G45&lt;&gt;"",'Unit Sales'!G45,"")</f>
        <v/>
      </c>
      <c r="E37" s="298" t="str">
        <f>IF('Unit Sales'!M45&lt;&gt;"",'Unit Sales'!M45,"")</f>
        <v/>
      </c>
      <c r="F37" s="208" t="str">
        <f>IF('Unit Sales'!H45&lt;&gt;"",'Unit Sales'!H45,"")</f>
        <v/>
      </c>
      <c r="G37" s="208" t="str">
        <f>IF('Unit Sales'!C45&lt;&gt;"",'Unit Sales'!C45,"")</f>
        <v/>
      </c>
      <c r="H37" s="208" t="str">
        <f>IF('Unit Sales'!I45&lt;&gt;"",'Unit Sales'!I45,"")</f>
        <v/>
      </c>
      <c r="J37" s="298">
        <f>IFERROR((E37/(1+'Monthly cashflow'!$C$28)*('Monthly cashflow'!$C$28)),)</f>
        <v>0</v>
      </c>
      <c r="K37" s="298">
        <f>IFERROR(E37*'Monthly cashflow'!$C$29*1.23,)</f>
        <v>0</v>
      </c>
      <c r="L37" s="298">
        <f>IFERROR(E37*'Monthly cashflow'!$C$30*1.23,)</f>
        <v>0</v>
      </c>
      <c r="M37" s="298">
        <f t="shared" si="0"/>
        <v>0</v>
      </c>
    </row>
    <row r="38" spans="1:13" x14ac:dyDescent="0.25">
      <c r="A38" s="208" t="str">
        <f>IF('Unit Sales'!B46&lt;&gt;"",'Unit Sales'!B46,"")</f>
        <v/>
      </c>
      <c r="B38" s="208" t="str">
        <f>IF('Unit Sales'!D46&lt;&gt;"",'Unit Sales'!D46,"")</f>
        <v/>
      </c>
      <c r="C38" s="208" t="str">
        <f>IF('Unit Sales'!J46&lt;&gt;"",'Unit Sales'!J46,"")</f>
        <v/>
      </c>
      <c r="D38" s="208" t="str">
        <f>IF('Unit Sales'!G46&lt;&gt;"",'Unit Sales'!G46,"")</f>
        <v/>
      </c>
      <c r="E38" s="298" t="str">
        <f>IF('Unit Sales'!M46&lt;&gt;"",'Unit Sales'!M46,"")</f>
        <v/>
      </c>
      <c r="F38" s="208" t="str">
        <f>IF('Unit Sales'!H46&lt;&gt;"",'Unit Sales'!H46,"")</f>
        <v/>
      </c>
      <c r="G38" s="208" t="str">
        <f>IF('Unit Sales'!C46&lt;&gt;"",'Unit Sales'!C46,"")</f>
        <v/>
      </c>
      <c r="H38" s="208" t="str">
        <f>IF('Unit Sales'!I46&lt;&gt;"",'Unit Sales'!I46,"")</f>
        <v/>
      </c>
      <c r="J38" s="298">
        <f>IFERROR((E38/(1+'Monthly cashflow'!$C$28)*('Monthly cashflow'!$C$28)),)</f>
        <v>0</v>
      </c>
      <c r="K38" s="298">
        <f>IFERROR(E38*'Monthly cashflow'!$C$29*1.23,)</f>
        <v>0</v>
      </c>
      <c r="L38" s="298">
        <f>IFERROR(E38*'Monthly cashflow'!$C$30*1.23,)</f>
        <v>0</v>
      </c>
      <c r="M38" s="298">
        <f t="shared" si="0"/>
        <v>0</v>
      </c>
    </row>
    <row r="39" spans="1:13" x14ac:dyDescent="0.25">
      <c r="A39" s="208" t="str">
        <f>IF('Unit Sales'!B47&lt;&gt;"",'Unit Sales'!B47,"")</f>
        <v/>
      </c>
      <c r="B39" s="208" t="str">
        <f>IF('Unit Sales'!D47&lt;&gt;"",'Unit Sales'!D47,"")</f>
        <v/>
      </c>
      <c r="C39" s="208" t="str">
        <f>IF('Unit Sales'!J47&lt;&gt;"",'Unit Sales'!J47,"")</f>
        <v/>
      </c>
      <c r="D39" s="208" t="str">
        <f>IF('Unit Sales'!G47&lt;&gt;"",'Unit Sales'!G47,"")</f>
        <v/>
      </c>
      <c r="E39" s="298" t="str">
        <f>IF('Unit Sales'!M47&lt;&gt;"",'Unit Sales'!M47,"")</f>
        <v/>
      </c>
      <c r="F39" s="208" t="str">
        <f>IF('Unit Sales'!H47&lt;&gt;"",'Unit Sales'!H47,"")</f>
        <v/>
      </c>
      <c r="G39" s="208" t="str">
        <f>IF('Unit Sales'!C47&lt;&gt;"",'Unit Sales'!C47,"")</f>
        <v/>
      </c>
      <c r="H39" s="208" t="str">
        <f>IF('Unit Sales'!I47&lt;&gt;"",'Unit Sales'!I47,"")</f>
        <v/>
      </c>
      <c r="J39" s="298">
        <f>IFERROR((E39/(1+'Monthly cashflow'!$C$28)*('Monthly cashflow'!$C$28)),)</f>
        <v>0</v>
      </c>
      <c r="K39" s="298">
        <f>IFERROR(E39*'Monthly cashflow'!$C$29*1.23,)</f>
        <v>0</v>
      </c>
      <c r="L39" s="298">
        <f>IFERROR(E39*'Monthly cashflow'!$C$30*1.23,)</f>
        <v>0</v>
      </c>
      <c r="M39" s="298">
        <f t="shared" si="0"/>
        <v>0</v>
      </c>
    </row>
    <row r="40" spans="1:13" x14ac:dyDescent="0.25">
      <c r="A40" s="208" t="str">
        <f>IF('Unit Sales'!B48&lt;&gt;"",'Unit Sales'!B48,"")</f>
        <v/>
      </c>
      <c r="B40" s="208" t="str">
        <f>IF('Unit Sales'!D48&lt;&gt;"",'Unit Sales'!D48,"")</f>
        <v/>
      </c>
      <c r="C40" s="208" t="str">
        <f>IF('Unit Sales'!J48&lt;&gt;"",'Unit Sales'!J48,"")</f>
        <v/>
      </c>
      <c r="D40" s="208" t="str">
        <f>IF('Unit Sales'!G48&lt;&gt;"",'Unit Sales'!G48,"")</f>
        <v/>
      </c>
      <c r="E40" s="298" t="str">
        <f>IF('Unit Sales'!M48&lt;&gt;"",'Unit Sales'!M48,"")</f>
        <v/>
      </c>
      <c r="F40" s="208" t="str">
        <f>IF('Unit Sales'!H48&lt;&gt;"",'Unit Sales'!H48,"")</f>
        <v/>
      </c>
      <c r="G40" s="208" t="str">
        <f>IF('Unit Sales'!C48&lt;&gt;"",'Unit Sales'!C48,"")</f>
        <v/>
      </c>
      <c r="H40" s="208" t="str">
        <f>IF('Unit Sales'!I48&lt;&gt;"",'Unit Sales'!I48,"")</f>
        <v/>
      </c>
      <c r="J40" s="298">
        <f>IFERROR((E40/(1+'Monthly cashflow'!$C$28)*('Monthly cashflow'!$C$28)),)</f>
        <v>0</v>
      </c>
      <c r="K40" s="298">
        <f>IFERROR(E40*'Monthly cashflow'!$C$29*1.23,)</f>
        <v>0</v>
      </c>
      <c r="L40" s="298">
        <f>IFERROR(E40*'Monthly cashflow'!$C$30*1.23,)</f>
        <v>0</v>
      </c>
      <c r="M40" s="298">
        <f t="shared" si="0"/>
        <v>0</v>
      </c>
    </row>
    <row r="41" spans="1:13" x14ac:dyDescent="0.25">
      <c r="A41" s="208" t="str">
        <f>IF('Unit Sales'!B49&lt;&gt;"",'Unit Sales'!B49,"")</f>
        <v/>
      </c>
      <c r="B41" s="208" t="str">
        <f>IF('Unit Sales'!D49&lt;&gt;"",'Unit Sales'!D49,"")</f>
        <v/>
      </c>
      <c r="C41" s="208" t="str">
        <f>IF('Unit Sales'!J49&lt;&gt;"",'Unit Sales'!J49,"")</f>
        <v/>
      </c>
      <c r="D41" s="208" t="str">
        <f>IF('Unit Sales'!G49&lt;&gt;"",'Unit Sales'!G49,"")</f>
        <v/>
      </c>
      <c r="E41" s="298" t="str">
        <f>IF('Unit Sales'!M49&lt;&gt;"",'Unit Sales'!M49,"")</f>
        <v/>
      </c>
      <c r="F41" s="208" t="str">
        <f>IF('Unit Sales'!H49&lt;&gt;"",'Unit Sales'!H49,"")</f>
        <v/>
      </c>
      <c r="G41" s="208" t="str">
        <f>IF('Unit Sales'!C49&lt;&gt;"",'Unit Sales'!C49,"")</f>
        <v/>
      </c>
      <c r="H41" s="208" t="str">
        <f>IF('Unit Sales'!I49&lt;&gt;"",'Unit Sales'!I49,"")</f>
        <v/>
      </c>
      <c r="J41" s="298">
        <f>IFERROR((E41/(1+'Monthly cashflow'!$C$28)*('Monthly cashflow'!$C$28)),)</f>
        <v>0</v>
      </c>
      <c r="K41" s="298">
        <f>IFERROR(E41*'Monthly cashflow'!$C$29*1.23,)</f>
        <v>0</v>
      </c>
      <c r="L41" s="298">
        <f>IFERROR(E41*'Monthly cashflow'!$C$30*1.23,)</f>
        <v>0</v>
      </c>
      <c r="M41" s="298">
        <f t="shared" si="0"/>
        <v>0</v>
      </c>
    </row>
    <row r="42" spans="1:13" x14ac:dyDescent="0.25">
      <c r="A42" s="208" t="str">
        <f>IF('Unit Sales'!B50&lt;&gt;"",'Unit Sales'!B50,"")</f>
        <v/>
      </c>
      <c r="B42" s="208" t="str">
        <f>IF('Unit Sales'!D50&lt;&gt;"",'Unit Sales'!D50,"")</f>
        <v/>
      </c>
      <c r="C42" s="208" t="str">
        <f>IF('Unit Sales'!J50&lt;&gt;"",'Unit Sales'!J50,"")</f>
        <v/>
      </c>
      <c r="D42" s="208" t="str">
        <f>IF('Unit Sales'!G50&lt;&gt;"",'Unit Sales'!G50,"")</f>
        <v/>
      </c>
      <c r="E42" s="298" t="str">
        <f>IF('Unit Sales'!M50&lt;&gt;"",'Unit Sales'!M50,"")</f>
        <v/>
      </c>
      <c r="F42" s="208" t="str">
        <f>IF('Unit Sales'!H50&lt;&gt;"",'Unit Sales'!H50,"")</f>
        <v/>
      </c>
      <c r="G42" s="208" t="str">
        <f>IF('Unit Sales'!C50&lt;&gt;"",'Unit Sales'!C50,"")</f>
        <v/>
      </c>
      <c r="H42" s="208" t="str">
        <f>IF('Unit Sales'!I50&lt;&gt;"",'Unit Sales'!I50,"")</f>
        <v/>
      </c>
      <c r="J42" s="298">
        <f>IFERROR((E42/(1+'Monthly cashflow'!$C$28)*('Monthly cashflow'!$C$28)),)</f>
        <v>0</v>
      </c>
      <c r="K42" s="298">
        <f>IFERROR(E42*'Monthly cashflow'!$C$29*1.23,)</f>
        <v>0</v>
      </c>
      <c r="L42" s="298">
        <f>IFERROR(E42*'Monthly cashflow'!$C$30*1.23,)</f>
        <v>0</v>
      </c>
      <c r="M42" s="298">
        <f t="shared" si="0"/>
        <v>0</v>
      </c>
    </row>
    <row r="43" spans="1:13" x14ac:dyDescent="0.25">
      <c r="A43" s="208" t="str">
        <f>IF('Unit Sales'!B51&lt;&gt;"",'Unit Sales'!B51,"")</f>
        <v/>
      </c>
      <c r="B43" s="208" t="str">
        <f>IF('Unit Sales'!D51&lt;&gt;"",'Unit Sales'!D51,"")</f>
        <v/>
      </c>
      <c r="C43" s="208" t="str">
        <f>IF('Unit Sales'!J51&lt;&gt;"",'Unit Sales'!J51,"")</f>
        <v/>
      </c>
      <c r="D43" s="208" t="str">
        <f>IF('Unit Sales'!G51&lt;&gt;"",'Unit Sales'!G51,"")</f>
        <v/>
      </c>
      <c r="E43" s="298" t="str">
        <f>IF('Unit Sales'!M51&lt;&gt;"",'Unit Sales'!M51,"")</f>
        <v/>
      </c>
      <c r="F43" s="208" t="str">
        <f>IF('Unit Sales'!H51&lt;&gt;"",'Unit Sales'!H51,"")</f>
        <v/>
      </c>
      <c r="G43" s="208" t="str">
        <f>IF('Unit Sales'!C51&lt;&gt;"",'Unit Sales'!C51,"")</f>
        <v/>
      </c>
      <c r="H43" s="208" t="str">
        <f>IF('Unit Sales'!I51&lt;&gt;"",'Unit Sales'!I51,"")</f>
        <v/>
      </c>
      <c r="J43" s="298">
        <f>IFERROR((E43/(1+'Monthly cashflow'!$C$28)*('Monthly cashflow'!$C$28)),)</f>
        <v>0</v>
      </c>
      <c r="K43" s="298">
        <f>IFERROR(E43*'Monthly cashflow'!$C$29*1.23,)</f>
        <v>0</v>
      </c>
      <c r="L43" s="298">
        <f>IFERROR(E43*'Monthly cashflow'!$C$30*1.23,)</f>
        <v>0</v>
      </c>
      <c r="M43" s="298">
        <f t="shared" si="0"/>
        <v>0</v>
      </c>
    </row>
    <row r="44" spans="1:13" x14ac:dyDescent="0.25">
      <c r="A44" s="208" t="str">
        <f>IF('Unit Sales'!B52&lt;&gt;"",'Unit Sales'!B52,"")</f>
        <v/>
      </c>
      <c r="B44" s="208" t="str">
        <f>IF('Unit Sales'!D52&lt;&gt;"",'Unit Sales'!D52,"")</f>
        <v/>
      </c>
      <c r="C44" s="208" t="str">
        <f>IF('Unit Sales'!J52&lt;&gt;"",'Unit Sales'!J52,"")</f>
        <v/>
      </c>
      <c r="D44" s="208" t="str">
        <f>IF('Unit Sales'!G52&lt;&gt;"",'Unit Sales'!G52,"")</f>
        <v/>
      </c>
      <c r="E44" s="298" t="str">
        <f>IF('Unit Sales'!M52&lt;&gt;"",'Unit Sales'!M52,"")</f>
        <v/>
      </c>
      <c r="F44" s="208" t="str">
        <f>IF('Unit Sales'!H52&lt;&gt;"",'Unit Sales'!H52,"")</f>
        <v/>
      </c>
      <c r="G44" s="208" t="str">
        <f>IF('Unit Sales'!C52&lt;&gt;"",'Unit Sales'!C52,"")</f>
        <v/>
      </c>
      <c r="H44" s="208" t="str">
        <f>IF('Unit Sales'!I52&lt;&gt;"",'Unit Sales'!I52,"")</f>
        <v/>
      </c>
      <c r="J44" s="298">
        <f>IFERROR((E44/(1+'Monthly cashflow'!$C$28)*('Monthly cashflow'!$C$28)),)</f>
        <v>0</v>
      </c>
      <c r="K44" s="298">
        <f>IFERROR(E44*'Monthly cashflow'!$C$29*1.23,)</f>
        <v>0</v>
      </c>
      <c r="L44" s="298">
        <f>IFERROR(E44*'Monthly cashflow'!$C$30*1.23,)</f>
        <v>0</v>
      </c>
      <c r="M44" s="298">
        <f t="shared" si="0"/>
        <v>0</v>
      </c>
    </row>
    <row r="45" spans="1:13" x14ac:dyDescent="0.25">
      <c r="A45" s="208" t="str">
        <f>IF('Unit Sales'!B53&lt;&gt;"",'Unit Sales'!B53,"")</f>
        <v/>
      </c>
      <c r="B45" s="208" t="str">
        <f>IF('Unit Sales'!D53&lt;&gt;"",'Unit Sales'!D53,"")</f>
        <v/>
      </c>
      <c r="C45" s="208" t="str">
        <f>IF('Unit Sales'!J53&lt;&gt;"",'Unit Sales'!J53,"")</f>
        <v/>
      </c>
      <c r="D45" s="208" t="str">
        <f>IF('Unit Sales'!G53&lt;&gt;"",'Unit Sales'!G53,"")</f>
        <v/>
      </c>
      <c r="E45" s="298" t="str">
        <f>IF('Unit Sales'!M53&lt;&gt;"",'Unit Sales'!M53,"")</f>
        <v/>
      </c>
      <c r="F45" s="208" t="str">
        <f>IF('Unit Sales'!H53&lt;&gt;"",'Unit Sales'!H53,"")</f>
        <v/>
      </c>
      <c r="G45" s="208" t="str">
        <f>IF('Unit Sales'!C53&lt;&gt;"",'Unit Sales'!C53,"")</f>
        <v/>
      </c>
      <c r="H45" s="208" t="str">
        <f>IF('Unit Sales'!I53&lt;&gt;"",'Unit Sales'!I53,"")</f>
        <v/>
      </c>
      <c r="J45" s="298">
        <f>IFERROR((E45/(1+'Monthly cashflow'!$C$28)*('Monthly cashflow'!$C$28)),)</f>
        <v>0</v>
      </c>
      <c r="K45" s="298">
        <f>IFERROR(E45*'Monthly cashflow'!$C$29*1.23,)</f>
        <v>0</v>
      </c>
      <c r="L45" s="298">
        <f>IFERROR(E45*'Monthly cashflow'!$C$30*1.23,)</f>
        <v>0</v>
      </c>
      <c r="M45" s="298">
        <f t="shared" si="0"/>
        <v>0</v>
      </c>
    </row>
    <row r="46" spans="1:13" x14ac:dyDescent="0.25">
      <c r="A46" s="208" t="str">
        <f>IF('Unit Sales'!B54&lt;&gt;"",'Unit Sales'!B54,"")</f>
        <v/>
      </c>
      <c r="B46" s="208" t="str">
        <f>IF('Unit Sales'!D54&lt;&gt;"",'Unit Sales'!D54,"")</f>
        <v/>
      </c>
      <c r="C46" s="208" t="str">
        <f>IF('Unit Sales'!J54&lt;&gt;"",'Unit Sales'!J54,"")</f>
        <v/>
      </c>
      <c r="D46" s="208" t="str">
        <f>IF('Unit Sales'!G54&lt;&gt;"",'Unit Sales'!G54,"")</f>
        <v/>
      </c>
      <c r="E46" s="298" t="str">
        <f>IF('Unit Sales'!M54&lt;&gt;"",'Unit Sales'!M54,"")</f>
        <v/>
      </c>
      <c r="F46" s="208" t="str">
        <f>IF('Unit Sales'!H54&lt;&gt;"",'Unit Sales'!H54,"")</f>
        <v/>
      </c>
      <c r="G46" s="208" t="str">
        <f>IF('Unit Sales'!C54&lt;&gt;"",'Unit Sales'!C54,"")</f>
        <v/>
      </c>
      <c r="H46" s="208" t="str">
        <f>IF('Unit Sales'!I54&lt;&gt;"",'Unit Sales'!I54,"")</f>
        <v/>
      </c>
      <c r="J46" s="298">
        <f>IFERROR((E46/(1+'Monthly cashflow'!$C$28)*('Monthly cashflow'!$C$28)),)</f>
        <v>0</v>
      </c>
      <c r="K46" s="298">
        <f>IFERROR(E46*'Monthly cashflow'!$C$29*1.23,)</f>
        <v>0</v>
      </c>
      <c r="L46" s="298">
        <f>IFERROR(E46*'Monthly cashflow'!$C$30*1.23,)</f>
        <v>0</v>
      </c>
      <c r="M46" s="298">
        <f t="shared" si="0"/>
        <v>0</v>
      </c>
    </row>
    <row r="47" spans="1:13" x14ac:dyDescent="0.25">
      <c r="A47" s="208" t="str">
        <f>IF('Unit Sales'!B55&lt;&gt;"",'Unit Sales'!B55,"")</f>
        <v/>
      </c>
      <c r="B47" s="208" t="str">
        <f>IF('Unit Sales'!D55&lt;&gt;"",'Unit Sales'!D55,"")</f>
        <v/>
      </c>
      <c r="C47" s="208" t="str">
        <f>IF('Unit Sales'!J55&lt;&gt;"",'Unit Sales'!J55,"")</f>
        <v/>
      </c>
      <c r="D47" s="208" t="str">
        <f>IF('Unit Sales'!G55&lt;&gt;"",'Unit Sales'!G55,"")</f>
        <v/>
      </c>
      <c r="E47" s="298" t="str">
        <f>IF('Unit Sales'!M55&lt;&gt;"",'Unit Sales'!M55,"")</f>
        <v/>
      </c>
      <c r="F47" s="208" t="str">
        <f>IF('Unit Sales'!H55&lt;&gt;"",'Unit Sales'!H55,"")</f>
        <v/>
      </c>
      <c r="G47" s="208" t="str">
        <f>IF('Unit Sales'!C55&lt;&gt;"",'Unit Sales'!C55,"")</f>
        <v/>
      </c>
      <c r="H47" s="208" t="str">
        <f>IF('Unit Sales'!I55&lt;&gt;"",'Unit Sales'!I55,"")</f>
        <v/>
      </c>
      <c r="J47" s="298">
        <f>IFERROR((E47/(1+'Monthly cashflow'!$C$28)*('Monthly cashflow'!$C$28)),)</f>
        <v>0</v>
      </c>
      <c r="K47" s="298">
        <f>IFERROR(E47*'Monthly cashflow'!$C$29*1.23,)</f>
        <v>0</v>
      </c>
      <c r="L47" s="298">
        <f>IFERROR(E47*'Monthly cashflow'!$C$30*1.23,)</f>
        <v>0</v>
      </c>
      <c r="M47" s="298">
        <f t="shared" si="0"/>
        <v>0</v>
      </c>
    </row>
    <row r="48" spans="1:13" x14ac:dyDescent="0.25">
      <c r="A48" s="208" t="str">
        <f>IF('Unit Sales'!B56&lt;&gt;"",'Unit Sales'!B56,"")</f>
        <v/>
      </c>
      <c r="B48" s="208" t="str">
        <f>IF('Unit Sales'!D56&lt;&gt;"",'Unit Sales'!D56,"")</f>
        <v/>
      </c>
      <c r="C48" s="208" t="str">
        <f>IF('Unit Sales'!J56&lt;&gt;"",'Unit Sales'!J56,"")</f>
        <v/>
      </c>
      <c r="D48" s="208" t="str">
        <f>IF('Unit Sales'!G56&lt;&gt;"",'Unit Sales'!G56,"")</f>
        <v/>
      </c>
      <c r="E48" s="298" t="str">
        <f>IF('Unit Sales'!M56&lt;&gt;"",'Unit Sales'!M56,"")</f>
        <v/>
      </c>
      <c r="F48" s="208" t="str">
        <f>IF('Unit Sales'!H56&lt;&gt;"",'Unit Sales'!H56,"")</f>
        <v/>
      </c>
      <c r="G48" s="208" t="str">
        <f>IF('Unit Sales'!C56&lt;&gt;"",'Unit Sales'!C56,"")</f>
        <v/>
      </c>
      <c r="H48" s="208" t="str">
        <f>IF('Unit Sales'!I56&lt;&gt;"",'Unit Sales'!I56,"")</f>
        <v/>
      </c>
      <c r="J48" s="298">
        <f>IFERROR((E48/(1+'Monthly cashflow'!$C$28)*('Monthly cashflow'!$C$28)),)</f>
        <v>0</v>
      </c>
      <c r="K48" s="298">
        <f>IFERROR(E48*'Monthly cashflow'!$C$29*1.23,)</f>
        <v>0</v>
      </c>
      <c r="L48" s="298">
        <f>IFERROR(E48*'Monthly cashflow'!$C$30*1.23,)</f>
        <v>0</v>
      </c>
      <c r="M48" s="298">
        <f t="shared" si="0"/>
        <v>0</v>
      </c>
    </row>
    <row r="49" spans="1:13" x14ac:dyDescent="0.25">
      <c r="A49" s="208" t="str">
        <f>IF('Unit Sales'!B57&lt;&gt;"",'Unit Sales'!B57,"")</f>
        <v/>
      </c>
      <c r="B49" s="208" t="str">
        <f>IF('Unit Sales'!D57&lt;&gt;"",'Unit Sales'!D57,"")</f>
        <v/>
      </c>
      <c r="C49" s="208" t="str">
        <f>IF('Unit Sales'!J57&lt;&gt;"",'Unit Sales'!J57,"")</f>
        <v/>
      </c>
      <c r="D49" s="208" t="str">
        <f>IF('Unit Sales'!G57&lt;&gt;"",'Unit Sales'!G57,"")</f>
        <v/>
      </c>
      <c r="E49" s="298" t="str">
        <f>IF('Unit Sales'!M57&lt;&gt;"",'Unit Sales'!M57,"")</f>
        <v/>
      </c>
      <c r="F49" s="208" t="str">
        <f>IF('Unit Sales'!H57&lt;&gt;"",'Unit Sales'!H57,"")</f>
        <v/>
      </c>
      <c r="G49" s="208" t="str">
        <f>IF('Unit Sales'!C57&lt;&gt;"",'Unit Sales'!C57,"")</f>
        <v/>
      </c>
      <c r="H49" s="208" t="str">
        <f>IF('Unit Sales'!I57&lt;&gt;"",'Unit Sales'!I57,"")</f>
        <v/>
      </c>
      <c r="J49" s="298">
        <f>IFERROR((E49/(1+'Monthly cashflow'!$C$28)*('Monthly cashflow'!$C$28)),)</f>
        <v>0</v>
      </c>
      <c r="K49" s="298">
        <f>IFERROR(E49*'Monthly cashflow'!$C$29*1.23,)</f>
        <v>0</v>
      </c>
      <c r="L49" s="298">
        <f>IFERROR(E49*'Monthly cashflow'!$C$30*1.23,)</f>
        <v>0</v>
      </c>
      <c r="M49" s="298">
        <f t="shared" si="0"/>
        <v>0</v>
      </c>
    </row>
    <row r="50" spans="1:13" x14ac:dyDescent="0.25">
      <c r="A50" s="208" t="str">
        <f>IF('Unit Sales'!B58&lt;&gt;"",'Unit Sales'!B58,"")</f>
        <v/>
      </c>
      <c r="B50" s="208" t="str">
        <f>IF('Unit Sales'!D58&lt;&gt;"",'Unit Sales'!D58,"")</f>
        <v/>
      </c>
      <c r="C50" s="208" t="str">
        <f>IF('Unit Sales'!J58&lt;&gt;"",'Unit Sales'!J58,"")</f>
        <v/>
      </c>
      <c r="D50" s="208" t="str">
        <f>IF('Unit Sales'!G58&lt;&gt;"",'Unit Sales'!G58,"")</f>
        <v/>
      </c>
      <c r="E50" s="298" t="str">
        <f>IF('Unit Sales'!M58&lt;&gt;"",'Unit Sales'!M58,"")</f>
        <v/>
      </c>
      <c r="F50" s="208" t="str">
        <f>IF('Unit Sales'!H58&lt;&gt;"",'Unit Sales'!H58,"")</f>
        <v/>
      </c>
      <c r="G50" s="208" t="str">
        <f>IF('Unit Sales'!C58&lt;&gt;"",'Unit Sales'!C58,"")</f>
        <v/>
      </c>
      <c r="H50" s="208" t="str">
        <f>IF('Unit Sales'!I58&lt;&gt;"",'Unit Sales'!I58,"")</f>
        <v/>
      </c>
      <c r="J50" s="298">
        <f>IFERROR((E50/(1+'Monthly cashflow'!$C$28)*('Monthly cashflow'!$C$28)),)</f>
        <v>0</v>
      </c>
      <c r="K50" s="298">
        <f>IFERROR(E50*'Monthly cashflow'!$C$29*1.23,)</f>
        <v>0</v>
      </c>
      <c r="L50" s="298">
        <f>IFERROR(E50*'Monthly cashflow'!$C$30*1.23,)</f>
        <v>0</v>
      </c>
      <c r="M50" s="298">
        <f t="shared" si="0"/>
        <v>0</v>
      </c>
    </row>
    <row r="51" spans="1:13" x14ac:dyDescent="0.25">
      <c r="A51" s="208" t="str">
        <f>IF('Unit Sales'!B59&lt;&gt;"",'Unit Sales'!B59,"")</f>
        <v/>
      </c>
      <c r="B51" s="208" t="str">
        <f>IF('Unit Sales'!D59&lt;&gt;"",'Unit Sales'!D59,"")</f>
        <v/>
      </c>
      <c r="C51" s="208" t="str">
        <f>IF('Unit Sales'!J59&lt;&gt;"",'Unit Sales'!J59,"")</f>
        <v/>
      </c>
      <c r="D51" s="208" t="str">
        <f>IF('Unit Sales'!G59&lt;&gt;"",'Unit Sales'!G59,"")</f>
        <v/>
      </c>
      <c r="E51" s="298" t="str">
        <f>IF('Unit Sales'!M59&lt;&gt;"",'Unit Sales'!M59,"")</f>
        <v/>
      </c>
      <c r="F51" s="208" t="str">
        <f>IF('Unit Sales'!H59&lt;&gt;"",'Unit Sales'!H59,"")</f>
        <v/>
      </c>
      <c r="G51" s="208" t="str">
        <f>IF('Unit Sales'!C59&lt;&gt;"",'Unit Sales'!C59,"")</f>
        <v/>
      </c>
      <c r="H51" s="208" t="str">
        <f>IF('Unit Sales'!I59&lt;&gt;"",'Unit Sales'!I59,"")</f>
        <v/>
      </c>
      <c r="J51" s="298">
        <f>IFERROR((E51/(1+'Monthly cashflow'!$C$28)*('Monthly cashflow'!$C$28)),)</f>
        <v>0</v>
      </c>
      <c r="K51" s="298">
        <f>IFERROR(E51*'Monthly cashflow'!$C$29*1.23,)</f>
        <v>0</v>
      </c>
      <c r="L51" s="298">
        <f>IFERROR(E51*'Monthly cashflow'!$C$30*1.23,)</f>
        <v>0</v>
      </c>
      <c r="M51" s="298">
        <f t="shared" si="0"/>
        <v>0</v>
      </c>
    </row>
    <row r="52" spans="1:13" x14ac:dyDescent="0.25">
      <c r="A52" s="208" t="str">
        <f>IF('Unit Sales'!B60&lt;&gt;"",'Unit Sales'!B60,"")</f>
        <v/>
      </c>
      <c r="B52" s="208" t="str">
        <f>IF('Unit Sales'!D60&lt;&gt;"",'Unit Sales'!D60,"")</f>
        <v/>
      </c>
      <c r="C52" s="208" t="str">
        <f>IF('Unit Sales'!J60&lt;&gt;"",'Unit Sales'!J60,"")</f>
        <v/>
      </c>
      <c r="D52" s="208" t="str">
        <f>IF('Unit Sales'!G60&lt;&gt;"",'Unit Sales'!G60,"")</f>
        <v/>
      </c>
      <c r="E52" s="298" t="str">
        <f>IF('Unit Sales'!M60&lt;&gt;"",'Unit Sales'!M60,"")</f>
        <v/>
      </c>
      <c r="F52" s="208" t="str">
        <f>IF('Unit Sales'!H60&lt;&gt;"",'Unit Sales'!H60,"")</f>
        <v/>
      </c>
      <c r="G52" s="208" t="str">
        <f>IF('Unit Sales'!C60&lt;&gt;"",'Unit Sales'!C60,"")</f>
        <v/>
      </c>
      <c r="H52" s="208" t="str">
        <f>IF('Unit Sales'!I60&lt;&gt;"",'Unit Sales'!I60,"")</f>
        <v/>
      </c>
      <c r="J52" s="298">
        <f>IFERROR((E52/(1+'Monthly cashflow'!$C$28)*('Monthly cashflow'!$C$28)),)</f>
        <v>0</v>
      </c>
      <c r="K52" s="298">
        <f>IFERROR(E52*'Monthly cashflow'!$C$29*1.23,)</f>
        <v>0</v>
      </c>
      <c r="L52" s="298">
        <f>IFERROR(E52*'Monthly cashflow'!$C$30*1.23,)</f>
        <v>0</v>
      </c>
      <c r="M52" s="298">
        <f t="shared" si="0"/>
        <v>0</v>
      </c>
    </row>
    <row r="53" spans="1:13" x14ac:dyDescent="0.25">
      <c r="A53" s="208" t="str">
        <f>IF('Unit Sales'!B61&lt;&gt;"",'Unit Sales'!B61,"")</f>
        <v/>
      </c>
      <c r="B53" s="208" t="str">
        <f>IF('Unit Sales'!D61&lt;&gt;"",'Unit Sales'!D61,"")</f>
        <v/>
      </c>
      <c r="C53" s="208" t="str">
        <f>IF('Unit Sales'!J61&lt;&gt;"",'Unit Sales'!J61,"")</f>
        <v/>
      </c>
      <c r="D53" s="208" t="str">
        <f>IF('Unit Sales'!G61&lt;&gt;"",'Unit Sales'!G61,"")</f>
        <v/>
      </c>
      <c r="E53" s="298" t="str">
        <f>IF('Unit Sales'!M61&lt;&gt;"",'Unit Sales'!M61,"")</f>
        <v/>
      </c>
      <c r="F53" s="208" t="str">
        <f>IF('Unit Sales'!H61&lt;&gt;"",'Unit Sales'!H61,"")</f>
        <v/>
      </c>
      <c r="G53" s="208" t="str">
        <f>IF('Unit Sales'!C61&lt;&gt;"",'Unit Sales'!C61,"")</f>
        <v/>
      </c>
      <c r="H53" s="208" t="str">
        <f>IF('Unit Sales'!I61&lt;&gt;"",'Unit Sales'!I61,"")</f>
        <v/>
      </c>
      <c r="J53" s="298">
        <f>IFERROR((E53/(1+'Monthly cashflow'!$C$28)*('Monthly cashflow'!$C$28)),)</f>
        <v>0</v>
      </c>
      <c r="K53" s="298">
        <f>IFERROR(E53*'Monthly cashflow'!$C$29*1.23,)</f>
        <v>0</v>
      </c>
      <c r="L53" s="298">
        <f>IFERROR(E53*'Monthly cashflow'!$C$30*1.23,)</f>
        <v>0</v>
      </c>
      <c r="M53" s="298">
        <f t="shared" si="0"/>
        <v>0</v>
      </c>
    </row>
    <row r="54" spans="1:13" x14ac:dyDescent="0.25">
      <c r="A54" s="208" t="str">
        <f>IF('Unit Sales'!B62&lt;&gt;"",'Unit Sales'!B62,"")</f>
        <v/>
      </c>
      <c r="B54" s="208" t="str">
        <f>IF('Unit Sales'!D62&lt;&gt;"",'Unit Sales'!D62,"")</f>
        <v/>
      </c>
      <c r="C54" s="208" t="str">
        <f>IF('Unit Sales'!J62&lt;&gt;"",'Unit Sales'!J62,"")</f>
        <v/>
      </c>
      <c r="D54" s="208" t="str">
        <f>IF('Unit Sales'!G62&lt;&gt;"",'Unit Sales'!G62,"")</f>
        <v/>
      </c>
      <c r="E54" s="298" t="str">
        <f>IF('Unit Sales'!M62&lt;&gt;"",'Unit Sales'!M62,"")</f>
        <v/>
      </c>
      <c r="F54" s="208" t="str">
        <f>IF('Unit Sales'!H62&lt;&gt;"",'Unit Sales'!H62,"")</f>
        <v/>
      </c>
      <c r="G54" s="208" t="str">
        <f>IF('Unit Sales'!C62&lt;&gt;"",'Unit Sales'!C62,"")</f>
        <v/>
      </c>
      <c r="H54" s="208" t="str">
        <f>IF('Unit Sales'!I62&lt;&gt;"",'Unit Sales'!I62,"")</f>
        <v/>
      </c>
      <c r="J54" s="298">
        <f>IFERROR((E54/(1+'Monthly cashflow'!$C$28)*('Monthly cashflow'!$C$28)),)</f>
        <v>0</v>
      </c>
      <c r="K54" s="298">
        <f>IFERROR(E54*'Monthly cashflow'!$C$29*1.23,)</f>
        <v>0</v>
      </c>
      <c r="L54" s="298">
        <f>IFERROR(E54*'Monthly cashflow'!$C$30*1.23,)</f>
        <v>0</v>
      </c>
      <c r="M54" s="298">
        <f t="shared" si="0"/>
        <v>0</v>
      </c>
    </row>
    <row r="55" spans="1:13" x14ac:dyDescent="0.25">
      <c r="A55" s="208" t="str">
        <f>IF('Unit Sales'!B63&lt;&gt;"",'Unit Sales'!B63,"")</f>
        <v/>
      </c>
      <c r="B55" s="208" t="str">
        <f>IF('Unit Sales'!D63&lt;&gt;"",'Unit Sales'!D63,"")</f>
        <v/>
      </c>
      <c r="C55" s="208" t="str">
        <f>IF('Unit Sales'!J63&lt;&gt;"",'Unit Sales'!J63,"")</f>
        <v/>
      </c>
      <c r="D55" s="208" t="str">
        <f>IF('Unit Sales'!G63&lt;&gt;"",'Unit Sales'!G63,"")</f>
        <v/>
      </c>
      <c r="E55" s="298" t="str">
        <f>IF('Unit Sales'!M63&lt;&gt;"",'Unit Sales'!M63,"")</f>
        <v/>
      </c>
      <c r="F55" s="208" t="str">
        <f>IF('Unit Sales'!H63&lt;&gt;"",'Unit Sales'!H63,"")</f>
        <v/>
      </c>
      <c r="G55" s="208" t="str">
        <f>IF('Unit Sales'!C63&lt;&gt;"",'Unit Sales'!C63,"")</f>
        <v/>
      </c>
      <c r="H55" s="208" t="str">
        <f>IF('Unit Sales'!I63&lt;&gt;"",'Unit Sales'!I63,"")</f>
        <v/>
      </c>
      <c r="J55" s="298">
        <f>IFERROR((E55/(1+'Monthly cashflow'!$C$28)*('Monthly cashflow'!$C$28)),)</f>
        <v>0</v>
      </c>
      <c r="K55" s="298">
        <f>IFERROR(E55*'Monthly cashflow'!$C$29*1.23,)</f>
        <v>0</v>
      </c>
      <c r="L55" s="298">
        <f>IFERROR(E55*'Monthly cashflow'!$C$30*1.23,)</f>
        <v>0</v>
      </c>
      <c r="M55" s="298">
        <f t="shared" si="0"/>
        <v>0</v>
      </c>
    </row>
    <row r="56" spans="1:13" x14ac:dyDescent="0.25">
      <c r="A56" s="208" t="str">
        <f>IF('Unit Sales'!B64&lt;&gt;"",'Unit Sales'!B64,"")</f>
        <v/>
      </c>
      <c r="B56" s="208" t="str">
        <f>IF('Unit Sales'!D64&lt;&gt;"",'Unit Sales'!D64,"")</f>
        <v/>
      </c>
      <c r="C56" s="208" t="str">
        <f>IF('Unit Sales'!J64&lt;&gt;"",'Unit Sales'!J64,"")</f>
        <v/>
      </c>
      <c r="D56" s="208" t="str">
        <f>IF('Unit Sales'!G64&lt;&gt;"",'Unit Sales'!G64,"")</f>
        <v/>
      </c>
      <c r="E56" s="298" t="str">
        <f>IF('Unit Sales'!M64&lt;&gt;"",'Unit Sales'!M64,"")</f>
        <v/>
      </c>
      <c r="F56" s="208" t="str">
        <f>IF('Unit Sales'!H64&lt;&gt;"",'Unit Sales'!H64,"")</f>
        <v/>
      </c>
      <c r="G56" s="208" t="str">
        <f>IF('Unit Sales'!C64&lt;&gt;"",'Unit Sales'!C64,"")</f>
        <v/>
      </c>
      <c r="H56" s="208" t="str">
        <f>IF('Unit Sales'!I64&lt;&gt;"",'Unit Sales'!I64,"")</f>
        <v/>
      </c>
      <c r="J56" s="298">
        <f>IFERROR((E56/(1+'Monthly cashflow'!$C$28)*('Monthly cashflow'!$C$28)),)</f>
        <v>0</v>
      </c>
      <c r="K56" s="298">
        <f>IFERROR(E56*'Monthly cashflow'!$C$29*1.23,)</f>
        <v>0</v>
      </c>
      <c r="L56" s="298">
        <f>IFERROR(E56*'Monthly cashflow'!$C$30*1.23,)</f>
        <v>0</v>
      </c>
      <c r="M56" s="298">
        <f t="shared" si="0"/>
        <v>0</v>
      </c>
    </row>
    <row r="57" spans="1:13" x14ac:dyDescent="0.25">
      <c r="A57" s="208" t="str">
        <f>IF('Unit Sales'!B65&lt;&gt;"",'Unit Sales'!B65,"")</f>
        <v/>
      </c>
      <c r="B57" s="208" t="str">
        <f>IF('Unit Sales'!D65&lt;&gt;"",'Unit Sales'!D65,"")</f>
        <v/>
      </c>
      <c r="C57" s="208" t="str">
        <f>IF('Unit Sales'!J65&lt;&gt;"",'Unit Sales'!J65,"")</f>
        <v/>
      </c>
      <c r="D57" s="208" t="str">
        <f>IF('Unit Sales'!G65&lt;&gt;"",'Unit Sales'!G65,"")</f>
        <v/>
      </c>
      <c r="E57" s="298" t="str">
        <f>IF('Unit Sales'!M65&lt;&gt;"",'Unit Sales'!M65,"")</f>
        <v/>
      </c>
      <c r="F57" s="208" t="str">
        <f>IF('Unit Sales'!H65&lt;&gt;"",'Unit Sales'!H65,"")</f>
        <v/>
      </c>
      <c r="G57" s="208" t="str">
        <f>IF('Unit Sales'!C65&lt;&gt;"",'Unit Sales'!C65,"")</f>
        <v/>
      </c>
      <c r="H57" s="208" t="str">
        <f>IF('Unit Sales'!I65&lt;&gt;"",'Unit Sales'!I65,"")</f>
        <v/>
      </c>
      <c r="J57" s="298">
        <f>IFERROR((E57/(1+'Monthly cashflow'!$C$28)*('Monthly cashflow'!$C$28)),)</f>
        <v>0</v>
      </c>
      <c r="K57" s="298">
        <f>IFERROR(E57*'Monthly cashflow'!$C$29*1.23,)</f>
        <v>0</v>
      </c>
      <c r="L57" s="298">
        <f>IFERROR(E57*'Monthly cashflow'!$C$30*1.23,)</f>
        <v>0</v>
      </c>
      <c r="M57" s="298">
        <f t="shared" si="0"/>
        <v>0</v>
      </c>
    </row>
    <row r="58" spans="1:13" x14ac:dyDescent="0.25">
      <c r="A58" s="208" t="str">
        <f>IF('Unit Sales'!B66&lt;&gt;"",'Unit Sales'!B66,"")</f>
        <v/>
      </c>
      <c r="B58" s="208" t="str">
        <f>IF('Unit Sales'!D66&lt;&gt;"",'Unit Sales'!D66,"")</f>
        <v/>
      </c>
      <c r="C58" s="208" t="str">
        <f>IF('Unit Sales'!J66&lt;&gt;"",'Unit Sales'!J66,"")</f>
        <v/>
      </c>
      <c r="D58" s="208" t="str">
        <f>IF('Unit Sales'!G66&lt;&gt;"",'Unit Sales'!G66,"")</f>
        <v/>
      </c>
      <c r="E58" s="298" t="str">
        <f>IF('Unit Sales'!M66&lt;&gt;"",'Unit Sales'!M66,"")</f>
        <v/>
      </c>
      <c r="F58" s="208" t="str">
        <f>IF('Unit Sales'!H66&lt;&gt;"",'Unit Sales'!H66,"")</f>
        <v/>
      </c>
      <c r="G58" s="208" t="str">
        <f>IF('Unit Sales'!C66&lt;&gt;"",'Unit Sales'!C66,"")</f>
        <v/>
      </c>
      <c r="H58" s="208" t="str">
        <f>IF('Unit Sales'!I66&lt;&gt;"",'Unit Sales'!I66,"")</f>
        <v/>
      </c>
      <c r="J58" s="298">
        <f>IFERROR((E58/(1+'Monthly cashflow'!$C$28)*('Monthly cashflow'!$C$28)),)</f>
        <v>0</v>
      </c>
      <c r="K58" s="298">
        <f>IFERROR(E58*'Monthly cashflow'!$C$29*1.23,)</f>
        <v>0</v>
      </c>
      <c r="L58" s="298">
        <f>IFERROR(E58*'Monthly cashflow'!$C$30*1.23,)</f>
        <v>0</v>
      </c>
      <c r="M58" s="298">
        <f t="shared" si="0"/>
        <v>0</v>
      </c>
    </row>
    <row r="59" spans="1:13" x14ac:dyDescent="0.25">
      <c r="A59" s="208" t="str">
        <f>IF('Unit Sales'!B67&lt;&gt;"",'Unit Sales'!B67,"")</f>
        <v/>
      </c>
      <c r="B59" s="208" t="str">
        <f>IF('Unit Sales'!D67&lt;&gt;"",'Unit Sales'!D67,"")</f>
        <v/>
      </c>
      <c r="C59" s="208" t="str">
        <f>IF('Unit Sales'!J67&lt;&gt;"",'Unit Sales'!J67,"")</f>
        <v/>
      </c>
      <c r="D59" s="208" t="str">
        <f>IF('Unit Sales'!G67&lt;&gt;"",'Unit Sales'!G67,"")</f>
        <v/>
      </c>
      <c r="E59" s="298" t="str">
        <f>IF('Unit Sales'!M67&lt;&gt;"",'Unit Sales'!M67,"")</f>
        <v/>
      </c>
      <c r="F59" s="208" t="str">
        <f>IF('Unit Sales'!H67&lt;&gt;"",'Unit Sales'!H67,"")</f>
        <v/>
      </c>
      <c r="G59" s="208" t="str">
        <f>IF('Unit Sales'!C67&lt;&gt;"",'Unit Sales'!C67,"")</f>
        <v/>
      </c>
      <c r="H59" s="208" t="str">
        <f>IF('Unit Sales'!I67&lt;&gt;"",'Unit Sales'!I67,"")</f>
        <v/>
      </c>
      <c r="J59" s="298">
        <f>IFERROR((E59/(1+'Monthly cashflow'!$C$28)*('Monthly cashflow'!$C$28)),)</f>
        <v>0</v>
      </c>
      <c r="K59" s="298">
        <f>IFERROR(E59*'Monthly cashflow'!$C$29*1.23,)</f>
        <v>0</v>
      </c>
      <c r="L59" s="298">
        <f>IFERROR(E59*'Monthly cashflow'!$C$30*1.23,)</f>
        <v>0</v>
      </c>
      <c r="M59" s="298">
        <f t="shared" si="0"/>
        <v>0</v>
      </c>
    </row>
    <row r="60" spans="1:13" x14ac:dyDescent="0.25">
      <c r="A60" s="208" t="str">
        <f>IF('Unit Sales'!B68&lt;&gt;"",'Unit Sales'!B68,"")</f>
        <v/>
      </c>
      <c r="B60" s="208" t="str">
        <f>IF('Unit Sales'!D68&lt;&gt;"",'Unit Sales'!D68,"")</f>
        <v/>
      </c>
      <c r="C60" s="208" t="str">
        <f>IF('Unit Sales'!J68&lt;&gt;"",'Unit Sales'!J68,"")</f>
        <v/>
      </c>
      <c r="D60" s="208" t="str">
        <f>IF('Unit Sales'!G68&lt;&gt;"",'Unit Sales'!G68,"")</f>
        <v/>
      </c>
      <c r="E60" s="298" t="str">
        <f>IF('Unit Sales'!M68&lt;&gt;"",'Unit Sales'!M68,"")</f>
        <v/>
      </c>
      <c r="F60" s="208" t="str">
        <f>IF('Unit Sales'!H68&lt;&gt;"",'Unit Sales'!H68,"")</f>
        <v/>
      </c>
      <c r="G60" s="208" t="str">
        <f>IF('Unit Sales'!C68&lt;&gt;"",'Unit Sales'!C68,"")</f>
        <v/>
      </c>
      <c r="H60" s="208" t="str">
        <f>IF('Unit Sales'!I68&lt;&gt;"",'Unit Sales'!I68,"")</f>
        <v/>
      </c>
      <c r="J60" s="298">
        <f>IFERROR((E60/(1+'Monthly cashflow'!$C$28)*('Monthly cashflow'!$C$28)),)</f>
        <v>0</v>
      </c>
      <c r="K60" s="298">
        <f>IFERROR(E60*'Monthly cashflow'!$C$29*1.23,)</f>
        <v>0</v>
      </c>
      <c r="L60" s="298">
        <f>IFERROR(E60*'Monthly cashflow'!$C$30*1.23,)</f>
        <v>0</v>
      </c>
      <c r="M60" s="298">
        <f t="shared" si="0"/>
        <v>0</v>
      </c>
    </row>
    <row r="61" spans="1:13" x14ac:dyDescent="0.25">
      <c r="A61" s="208" t="str">
        <f>IF('Unit Sales'!B69&lt;&gt;"",'Unit Sales'!B69,"")</f>
        <v/>
      </c>
      <c r="B61" s="208" t="str">
        <f>IF('Unit Sales'!D69&lt;&gt;"",'Unit Sales'!D69,"")</f>
        <v/>
      </c>
      <c r="C61" s="208" t="str">
        <f>IF('Unit Sales'!J69&lt;&gt;"",'Unit Sales'!J69,"")</f>
        <v/>
      </c>
      <c r="D61" s="208" t="str">
        <f>IF('Unit Sales'!G69&lt;&gt;"",'Unit Sales'!G69,"")</f>
        <v/>
      </c>
      <c r="E61" s="298" t="str">
        <f>IF('Unit Sales'!M69&lt;&gt;"",'Unit Sales'!M69,"")</f>
        <v/>
      </c>
      <c r="F61" s="208" t="str">
        <f>IF('Unit Sales'!H69&lt;&gt;"",'Unit Sales'!H69,"")</f>
        <v/>
      </c>
      <c r="G61" s="208" t="str">
        <f>IF('Unit Sales'!C69&lt;&gt;"",'Unit Sales'!C69,"")</f>
        <v/>
      </c>
      <c r="H61" s="208" t="str">
        <f>IF('Unit Sales'!I69&lt;&gt;"",'Unit Sales'!I69,"")</f>
        <v/>
      </c>
      <c r="J61" s="298">
        <f>IFERROR((E61/(1+'Monthly cashflow'!$C$28)*('Monthly cashflow'!$C$28)),)</f>
        <v>0</v>
      </c>
      <c r="K61" s="298">
        <f>IFERROR(E61*'Monthly cashflow'!$C$29*1.23,)</f>
        <v>0</v>
      </c>
      <c r="L61" s="298">
        <f>IFERROR(E61*'Monthly cashflow'!$C$30*1.23,)</f>
        <v>0</v>
      </c>
      <c r="M61" s="298">
        <f t="shared" si="0"/>
        <v>0</v>
      </c>
    </row>
    <row r="62" spans="1:13" x14ac:dyDescent="0.25">
      <c r="A62" s="208" t="str">
        <f>IF('Unit Sales'!B70&lt;&gt;"",'Unit Sales'!B70,"")</f>
        <v/>
      </c>
      <c r="B62" s="208" t="str">
        <f>IF('Unit Sales'!D70&lt;&gt;"",'Unit Sales'!D70,"")</f>
        <v/>
      </c>
      <c r="C62" s="208" t="str">
        <f>IF('Unit Sales'!J70&lt;&gt;"",'Unit Sales'!J70,"")</f>
        <v/>
      </c>
      <c r="D62" s="208" t="str">
        <f>IF('Unit Sales'!G70&lt;&gt;"",'Unit Sales'!G70,"")</f>
        <v/>
      </c>
      <c r="E62" s="298" t="str">
        <f>IF('Unit Sales'!M70&lt;&gt;"",'Unit Sales'!M70,"")</f>
        <v/>
      </c>
      <c r="F62" s="208" t="str">
        <f>IF('Unit Sales'!H70&lt;&gt;"",'Unit Sales'!H70,"")</f>
        <v/>
      </c>
      <c r="G62" s="208" t="str">
        <f>IF('Unit Sales'!C70&lt;&gt;"",'Unit Sales'!C70,"")</f>
        <v/>
      </c>
      <c r="H62" s="208" t="str">
        <f>IF('Unit Sales'!I70&lt;&gt;"",'Unit Sales'!I70,"")</f>
        <v/>
      </c>
      <c r="J62" s="298">
        <f>IFERROR((E62/(1+'Monthly cashflow'!$C$28)*('Monthly cashflow'!$C$28)),)</f>
        <v>0</v>
      </c>
      <c r="K62" s="298">
        <f>IFERROR(E62*'Monthly cashflow'!$C$29*1.23,)</f>
        <v>0</v>
      </c>
      <c r="L62" s="298">
        <f>IFERROR(E62*'Monthly cashflow'!$C$30*1.23,)</f>
        <v>0</v>
      </c>
      <c r="M62" s="298">
        <f t="shared" si="0"/>
        <v>0</v>
      </c>
    </row>
    <row r="63" spans="1:13" x14ac:dyDescent="0.25">
      <c r="A63" s="208" t="str">
        <f>IF('Unit Sales'!B71&lt;&gt;"",'Unit Sales'!B71,"")</f>
        <v/>
      </c>
      <c r="B63" s="208" t="str">
        <f>IF('Unit Sales'!D71&lt;&gt;"",'Unit Sales'!D71,"")</f>
        <v/>
      </c>
      <c r="C63" s="208" t="str">
        <f>IF('Unit Sales'!J71&lt;&gt;"",'Unit Sales'!J71,"")</f>
        <v/>
      </c>
      <c r="D63" s="208" t="str">
        <f>IF('Unit Sales'!G71&lt;&gt;"",'Unit Sales'!G71,"")</f>
        <v/>
      </c>
      <c r="E63" s="298" t="str">
        <f>IF('Unit Sales'!M71&lt;&gt;"",'Unit Sales'!M71,"")</f>
        <v/>
      </c>
      <c r="F63" s="208" t="str">
        <f>IF('Unit Sales'!H71&lt;&gt;"",'Unit Sales'!H71,"")</f>
        <v/>
      </c>
      <c r="G63" s="208" t="str">
        <f>IF('Unit Sales'!C71&lt;&gt;"",'Unit Sales'!C71,"")</f>
        <v/>
      </c>
      <c r="H63" s="208" t="str">
        <f>IF('Unit Sales'!I71&lt;&gt;"",'Unit Sales'!I71,"")</f>
        <v/>
      </c>
      <c r="J63" s="298">
        <f>IFERROR((E63/(1+'Monthly cashflow'!$C$28)*('Monthly cashflow'!$C$28)),)</f>
        <v>0</v>
      </c>
      <c r="K63" s="298">
        <f>IFERROR(E63*'Monthly cashflow'!$C$29*1.23,)</f>
        <v>0</v>
      </c>
      <c r="L63" s="298">
        <f>IFERROR(E63*'Monthly cashflow'!$C$30*1.23,)</f>
        <v>0</v>
      </c>
      <c r="M63" s="298">
        <f t="shared" si="0"/>
        <v>0</v>
      </c>
    </row>
    <row r="64" spans="1:13" x14ac:dyDescent="0.25">
      <c r="A64" s="208" t="str">
        <f>IF('Unit Sales'!B72&lt;&gt;"",'Unit Sales'!B72,"")</f>
        <v/>
      </c>
      <c r="B64" s="208" t="str">
        <f>IF('Unit Sales'!D72&lt;&gt;"",'Unit Sales'!D72,"")</f>
        <v/>
      </c>
      <c r="C64" s="208" t="str">
        <f>IF('Unit Sales'!J72&lt;&gt;"",'Unit Sales'!J72,"")</f>
        <v/>
      </c>
      <c r="D64" s="208" t="str">
        <f>IF('Unit Sales'!G72&lt;&gt;"",'Unit Sales'!G72,"")</f>
        <v/>
      </c>
      <c r="E64" s="298" t="str">
        <f>IF('Unit Sales'!M72&lt;&gt;"",'Unit Sales'!M72,"")</f>
        <v/>
      </c>
      <c r="F64" s="208" t="str">
        <f>IF('Unit Sales'!H72&lt;&gt;"",'Unit Sales'!H72,"")</f>
        <v/>
      </c>
      <c r="G64" s="208" t="str">
        <f>IF('Unit Sales'!C72&lt;&gt;"",'Unit Sales'!C72,"")</f>
        <v/>
      </c>
      <c r="H64" s="208" t="str">
        <f>IF('Unit Sales'!I72&lt;&gt;"",'Unit Sales'!I72,"")</f>
        <v/>
      </c>
      <c r="J64" s="298">
        <f>IFERROR((E64/(1+'Monthly cashflow'!$C$28)*('Monthly cashflow'!$C$28)),)</f>
        <v>0</v>
      </c>
      <c r="K64" s="298">
        <f>IFERROR(E64*'Monthly cashflow'!$C$29*1.23,)</f>
        <v>0</v>
      </c>
      <c r="L64" s="298">
        <f>IFERROR(E64*'Monthly cashflow'!$C$30*1.23,)</f>
        <v>0</v>
      </c>
      <c r="M64" s="298">
        <f t="shared" si="0"/>
        <v>0</v>
      </c>
    </row>
    <row r="65" spans="1:13" x14ac:dyDescent="0.25">
      <c r="A65" s="208" t="str">
        <f>IF('Unit Sales'!B73&lt;&gt;"",'Unit Sales'!B73,"")</f>
        <v/>
      </c>
      <c r="B65" s="208" t="str">
        <f>IF('Unit Sales'!D73&lt;&gt;"",'Unit Sales'!D73,"")</f>
        <v/>
      </c>
      <c r="C65" s="208" t="str">
        <f>IF('Unit Sales'!J73&lt;&gt;"",'Unit Sales'!J73,"")</f>
        <v/>
      </c>
      <c r="D65" s="208" t="str">
        <f>IF('Unit Sales'!G73&lt;&gt;"",'Unit Sales'!G73,"")</f>
        <v/>
      </c>
      <c r="E65" s="298" t="str">
        <f>IF('Unit Sales'!M73&lt;&gt;"",'Unit Sales'!M73,"")</f>
        <v/>
      </c>
      <c r="F65" s="208" t="str">
        <f>IF('Unit Sales'!H73&lt;&gt;"",'Unit Sales'!H73,"")</f>
        <v/>
      </c>
      <c r="G65" s="208" t="str">
        <f>IF('Unit Sales'!C73&lt;&gt;"",'Unit Sales'!C73,"")</f>
        <v/>
      </c>
      <c r="H65" s="208" t="str">
        <f>IF('Unit Sales'!I73&lt;&gt;"",'Unit Sales'!I73,"")</f>
        <v/>
      </c>
      <c r="J65" s="298">
        <f>IFERROR((E65/(1+'Monthly cashflow'!$C$28)*('Monthly cashflow'!$C$28)),)</f>
        <v>0</v>
      </c>
      <c r="K65" s="298">
        <f>IFERROR(E65*'Monthly cashflow'!$C$29*1.23,)</f>
        <v>0</v>
      </c>
      <c r="L65" s="298">
        <f>IFERROR(E65*'Monthly cashflow'!$C$30*1.23,)</f>
        <v>0</v>
      </c>
      <c r="M65" s="298">
        <f t="shared" si="0"/>
        <v>0</v>
      </c>
    </row>
    <row r="66" spans="1:13" x14ac:dyDescent="0.25">
      <c r="A66" s="208" t="str">
        <f>IF('Unit Sales'!B74&lt;&gt;"",'Unit Sales'!B74,"")</f>
        <v/>
      </c>
      <c r="B66" s="208" t="str">
        <f>IF('Unit Sales'!D74&lt;&gt;"",'Unit Sales'!D74,"")</f>
        <v/>
      </c>
      <c r="C66" s="208" t="str">
        <f>IF('Unit Sales'!J74&lt;&gt;"",'Unit Sales'!J74,"")</f>
        <v/>
      </c>
      <c r="D66" s="208" t="str">
        <f>IF('Unit Sales'!G74&lt;&gt;"",'Unit Sales'!G74,"")</f>
        <v/>
      </c>
      <c r="E66" s="298" t="str">
        <f>IF('Unit Sales'!M74&lt;&gt;"",'Unit Sales'!M74,"")</f>
        <v/>
      </c>
      <c r="F66" s="208" t="str">
        <f>IF('Unit Sales'!H74&lt;&gt;"",'Unit Sales'!H74,"")</f>
        <v/>
      </c>
      <c r="G66" s="208" t="str">
        <f>IF('Unit Sales'!C74&lt;&gt;"",'Unit Sales'!C74,"")</f>
        <v/>
      </c>
      <c r="H66" s="208" t="str">
        <f>IF('Unit Sales'!I74&lt;&gt;"",'Unit Sales'!I74,"")</f>
        <v/>
      </c>
      <c r="J66" s="298">
        <f>IFERROR((E66/(1+'Monthly cashflow'!$C$28)*('Monthly cashflow'!$C$28)),)</f>
        <v>0</v>
      </c>
      <c r="K66" s="298">
        <f>IFERROR(E66*'Monthly cashflow'!$C$29*1.23,)</f>
        <v>0</v>
      </c>
      <c r="L66" s="298">
        <f>IFERROR(E66*'Monthly cashflow'!$C$30*1.23,)</f>
        <v>0</v>
      </c>
      <c r="M66" s="298">
        <f t="shared" si="0"/>
        <v>0</v>
      </c>
    </row>
    <row r="67" spans="1:13" x14ac:dyDescent="0.25">
      <c r="A67" s="208" t="str">
        <f>IF('Unit Sales'!B75&lt;&gt;"",'Unit Sales'!B75,"")</f>
        <v/>
      </c>
      <c r="B67" s="208" t="str">
        <f>IF('Unit Sales'!D75&lt;&gt;"",'Unit Sales'!D75,"")</f>
        <v/>
      </c>
      <c r="C67" s="208" t="str">
        <f>IF('Unit Sales'!J75&lt;&gt;"",'Unit Sales'!J75,"")</f>
        <v/>
      </c>
      <c r="D67" s="208" t="str">
        <f>IF('Unit Sales'!G75&lt;&gt;"",'Unit Sales'!G75,"")</f>
        <v/>
      </c>
      <c r="E67" s="298" t="str">
        <f>IF('Unit Sales'!M75&lt;&gt;"",'Unit Sales'!M75,"")</f>
        <v/>
      </c>
      <c r="F67" s="208" t="str">
        <f>IF('Unit Sales'!H75&lt;&gt;"",'Unit Sales'!H75,"")</f>
        <v/>
      </c>
      <c r="G67" s="208" t="str">
        <f>IF('Unit Sales'!C75&lt;&gt;"",'Unit Sales'!C75,"")</f>
        <v/>
      </c>
      <c r="H67" s="208" t="str">
        <f>IF('Unit Sales'!I75&lt;&gt;"",'Unit Sales'!I75,"")</f>
        <v/>
      </c>
      <c r="J67" s="298">
        <f>IFERROR((E67/(1+'Monthly cashflow'!$C$28)*('Monthly cashflow'!$C$28)),)</f>
        <v>0</v>
      </c>
      <c r="K67" s="298">
        <f>IFERROR(E67*'Monthly cashflow'!$C$29*1.23,)</f>
        <v>0</v>
      </c>
      <c r="L67" s="298">
        <f>IFERROR(E67*'Monthly cashflow'!$C$30*1.23,)</f>
        <v>0</v>
      </c>
      <c r="M67" s="298">
        <f t="shared" ref="M67:M130" si="1">IFERROR(E67-J67-K67-L67,)</f>
        <v>0</v>
      </c>
    </row>
    <row r="68" spans="1:13" x14ac:dyDescent="0.25">
      <c r="A68" s="208" t="str">
        <f>IF('Unit Sales'!B76&lt;&gt;"",'Unit Sales'!B76,"")</f>
        <v/>
      </c>
      <c r="B68" s="208" t="str">
        <f>IF('Unit Sales'!D76&lt;&gt;"",'Unit Sales'!D76,"")</f>
        <v/>
      </c>
      <c r="C68" s="208" t="str">
        <f>IF('Unit Sales'!J76&lt;&gt;"",'Unit Sales'!J76,"")</f>
        <v/>
      </c>
      <c r="D68" s="208" t="str">
        <f>IF('Unit Sales'!G76&lt;&gt;"",'Unit Sales'!G76,"")</f>
        <v/>
      </c>
      <c r="E68" s="298" t="str">
        <f>IF('Unit Sales'!M76&lt;&gt;"",'Unit Sales'!M76,"")</f>
        <v/>
      </c>
      <c r="F68" s="208" t="str">
        <f>IF('Unit Sales'!H76&lt;&gt;"",'Unit Sales'!H76,"")</f>
        <v/>
      </c>
      <c r="G68" s="208" t="str">
        <f>IF('Unit Sales'!C76&lt;&gt;"",'Unit Sales'!C76,"")</f>
        <v/>
      </c>
      <c r="H68" s="208" t="str">
        <f>IF('Unit Sales'!I76&lt;&gt;"",'Unit Sales'!I76,"")</f>
        <v/>
      </c>
      <c r="J68" s="298">
        <f>IFERROR((E68/(1+'Monthly cashflow'!$C$28)*('Monthly cashflow'!$C$28)),)</f>
        <v>0</v>
      </c>
      <c r="K68" s="298">
        <f>IFERROR(E68*'Monthly cashflow'!$C$29*1.23,)</f>
        <v>0</v>
      </c>
      <c r="L68" s="298">
        <f>IFERROR(E68*'Monthly cashflow'!$C$30*1.23,)</f>
        <v>0</v>
      </c>
      <c r="M68" s="298">
        <f t="shared" si="1"/>
        <v>0</v>
      </c>
    </row>
    <row r="69" spans="1:13" x14ac:dyDescent="0.25">
      <c r="A69" s="208" t="str">
        <f>IF('Unit Sales'!B77&lt;&gt;"",'Unit Sales'!B77,"")</f>
        <v/>
      </c>
      <c r="B69" s="208" t="str">
        <f>IF('Unit Sales'!D77&lt;&gt;"",'Unit Sales'!D77,"")</f>
        <v/>
      </c>
      <c r="C69" s="208" t="str">
        <f>IF('Unit Sales'!J77&lt;&gt;"",'Unit Sales'!J77,"")</f>
        <v/>
      </c>
      <c r="D69" s="208" t="str">
        <f>IF('Unit Sales'!G77&lt;&gt;"",'Unit Sales'!G77,"")</f>
        <v/>
      </c>
      <c r="E69" s="298" t="str">
        <f>IF('Unit Sales'!M77&lt;&gt;"",'Unit Sales'!M77,"")</f>
        <v/>
      </c>
      <c r="F69" s="208" t="str">
        <f>IF('Unit Sales'!H77&lt;&gt;"",'Unit Sales'!H77,"")</f>
        <v/>
      </c>
      <c r="G69" s="208" t="str">
        <f>IF('Unit Sales'!C77&lt;&gt;"",'Unit Sales'!C77,"")</f>
        <v/>
      </c>
      <c r="H69" s="208" t="str">
        <f>IF('Unit Sales'!I77&lt;&gt;"",'Unit Sales'!I77,"")</f>
        <v/>
      </c>
      <c r="J69" s="298">
        <f>IFERROR((E69/(1+'Monthly cashflow'!$C$28)*('Monthly cashflow'!$C$28)),)</f>
        <v>0</v>
      </c>
      <c r="K69" s="298">
        <f>IFERROR(E69*'Monthly cashflow'!$C$29*1.23,)</f>
        <v>0</v>
      </c>
      <c r="L69" s="298">
        <f>IFERROR(E69*'Monthly cashflow'!$C$30*1.23,)</f>
        <v>0</v>
      </c>
      <c r="M69" s="298">
        <f t="shared" si="1"/>
        <v>0</v>
      </c>
    </row>
    <row r="70" spans="1:13" x14ac:dyDescent="0.25">
      <c r="A70" s="208" t="str">
        <f>IF('Unit Sales'!B78&lt;&gt;"",'Unit Sales'!B78,"")</f>
        <v/>
      </c>
      <c r="B70" s="208" t="str">
        <f>IF('Unit Sales'!D78&lt;&gt;"",'Unit Sales'!D78,"")</f>
        <v/>
      </c>
      <c r="C70" s="208" t="str">
        <f>IF('Unit Sales'!J78&lt;&gt;"",'Unit Sales'!J78,"")</f>
        <v/>
      </c>
      <c r="D70" s="208" t="str">
        <f>IF('Unit Sales'!G78&lt;&gt;"",'Unit Sales'!G78,"")</f>
        <v/>
      </c>
      <c r="E70" s="298" t="str">
        <f>IF('Unit Sales'!M78&lt;&gt;"",'Unit Sales'!M78,"")</f>
        <v/>
      </c>
      <c r="F70" s="208" t="str">
        <f>IF('Unit Sales'!H78&lt;&gt;"",'Unit Sales'!H78,"")</f>
        <v/>
      </c>
      <c r="G70" s="208" t="str">
        <f>IF('Unit Sales'!C78&lt;&gt;"",'Unit Sales'!C78,"")</f>
        <v/>
      </c>
      <c r="H70" s="208" t="str">
        <f>IF('Unit Sales'!I78&lt;&gt;"",'Unit Sales'!I78,"")</f>
        <v/>
      </c>
      <c r="J70" s="298">
        <f>IFERROR((E70/(1+'Monthly cashflow'!$C$28)*('Monthly cashflow'!$C$28)),)</f>
        <v>0</v>
      </c>
      <c r="K70" s="298">
        <f>IFERROR(E70*'Monthly cashflow'!$C$29*1.23,)</f>
        <v>0</v>
      </c>
      <c r="L70" s="298">
        <f>IFERROR(E70*'Monthly cashflow'!$C$30*1.23,)</f>
        <v>0</v>
      </c>
      <c r="M70" s="298">
        <f t="shared" si="1"/>
        <v>0</v>
      </c>
    </row>
    <row r="71" spans="1:13" x14ac:dyDescent="0.25">
      <c r="A71" s="208" t="str">
        <f>IF('Unit Sales'!B79&lt;&gt;"",'Unit Sales'!B79,"")</f>
        <v/>
      </c>
      <c r="B71" s="208" t="str">
        <f>IF('Unit Sales'!D79&lt;&gt;"",'Unit Sales'!D79,"")</f>
        <v/>
      </c>
      <c r="C71" s="208" t="str">
        <f>IF('Unit Sales'!J79&lt;&gt;"",'Unit Sales'!J79,"")</f>
        <v/>
      </c>
      <c r="D71" s="208" t="str">
        <f>IF('Unit Sales'!G79&lt;&gt;"",'Unit Sales'!G79,"")</f>
        <v/>
      </c>
      <c r="E71" s="298" t="str">
        <f>IF('Unit Sales'!M79&lt;&gt;"",'Unit Sales'!M79,"")</f>
        <v/>
      </c>
      <c r="F71" s="208" t="str">
        <f>IF('Unit Sales'!H79&lt;&gt;"",'Unit Sales'!H79,"")</f>
        <v/>
      </c>
      <c r="G71" s="208" t="str">
        <f>IF('Unit Sales'!C79&lt;&gt;"",'Unit Sales'!C79,"")</f>
        <v/>
      </c>
      <c r="H71" s="208" t="str">
        <f>IF('Unit Sales'!I79&lt;&gt;"",'Unit Sales'!I79,"")</f>
        <v/>
      </c>
      <c r="J71" s="298">
        <f>IFERROR((E71/(1+'Monthly cashflow'!$C$28)*('Monthly cashflow'!$C$28)),)</f>
        <v>0</v>
      </c>
      <c r="K71" s="298">
        <f>IFERROR(E71*'Monthly cashflow'!$C$29*1.23,)</f>
        <v>0</v>
      </c>
      <c r="L71" s="298">
        <f>IFERROR(E71*'Monthly cashflow'!$C$30*1.23,)</f>
        <v>0</v>
      </c>
      <c r="M71" s="298">
        <f t="shared" si="1"/>
        <v>0</v>
      </c>
    </row>
    <row r="72" spans="1:13" x14ac:dyDescent="0.25">
      <c r="A72" s="208" t="str">
        <f>IF('Unit Sales'!B80&lt;&gt;"",'Unit Sales'!B80,"")</f>
        <v/>
      </c>
      <c r="B72" s="208" t="str">
        <f>IF('Unit Sales'!D80&lt;&gt;"",'Unit Sales'!D80,"")</f>
        <v/>
      </c>
      <c r="C72" s="208" t="str">
        <f>IF('Unit Sales'!J80&lt;&gt;"",'Unit Sales'!J80,"")</f>
        <v/>
      </c>
      <c r="D72" s="208" t="str">
        <f>IF('Unit Sales'!G80&lt;&gt;"",'Unit Sales'!G80,"")</f>
        <v/>
      </c>
      <c r="E72" s="298" t="str">
        <f>IF('Unit Sales'!M80&lt;&gt;"",'Unit Sales'!M80,"")</f>
        <v/>
      </c>
      <c r="F72" s="208" t="str">
        <f>IF('Unit Sales'!H80&lt;&gt;"",'Unit Sales'!H80,"")</f>
        <v/>
      </c>
      <c r="G72" s="208" t="str">
        <f>IF('Unit Sales'!C80&lt;&gt;"",'Unit Sales'!C80,"")</f>
        <v/>
      </c>
      <c r="H72" s="208" t="str">
        <f>IF('Unit Sales'!I80&lt;&gt;"",'Unit Sales'!I80,"")</f>
        <v/>
      </c>
      <c r="J72" s="298">
        <f>IFERROR((E72/(1+'Monthly cashflow'!$C$28)*('Monthly cashflow'!$C$28)),)</f>
        <v>0</v>
      </c>
      <c r="K72" s="298">
        <f>IFERROR(E72*'Monthly cashflow'!$C$29*1.23,)</f>
        <v>0</v>
      </c>
      <c r="L72" s="298">
        <f>IFERROR(E72*'Monthly cashflow'!$C$30*1.23,)</f>
        <v>0</v>
      </c>
      <c r="M72" s="298">
        <f t="shared" si="1"/>
        <v>0</v>
      </c>
    </row>
    <row r="73" spans="1:13" x14ac:dyDescent="0.25">
      <c r="A73" s="208" t="str">
        <f>IF('Unit Sales'!B81&lt;&gt;"",'Unit Sales'!B81,"")</f>
        <v/>
      </c>
      <c r="B73" s="208" t="str">
        <f>IF('Unit Sales'!D81&lt;&gt;"",'Unit Sales'!D81,"")</f>
        <v/>
      </c>
      <c r="C73" s="208" t="str">
        <f>IF('Unit Sales'!J81&lt;&gt;"",'Unit Sales'!J81,"")</f>
        <v/>
      </c>
      <c r="D73" s="208" t="str">
        <f>IF('Unit Sales'!G81&lt;&gt;"",'Unit Sales'!G81,"")</f>
        <v/>
      </c>
      <c r="E73" s="298" t="str">
        <f>IF('Unit Sales'!M81&lt;&gt;"",'Unit Sales'!M81,"")</f>
        <v/>
      </c>
      <c r="F73" s="208" t="str">
        <f>IF('Unit Sales'!H81&lt;&gt;"",'Unit Sales'!H81,"")</f>
        <v/>
      </c>
      <c r="G73" s="208" t="str">
        <f>IF('Unit Sales'!C81&lt;&gt;"",'Unit Sales'!C81,"")</f>
        <v/>
      </c>
      <c r="H73" s="208" t="str">
        <f>IF('Unit Sales'!I81&lt;&gt;"",'Unit Sales'!I81,"")</f>
        <v/>
      </c>
      <c r="J73" s="298">
        <f>IFERROR((E73/(1+'Monthly cashflow'!$C$28)*('Monthly cashflow'!$C$28)),)</f>
        <v>0</v>
      </c>
      <c r="K73" s="298">
        <f>IFERROR(E73*'Monthly cashflow'!$C$29*1.23,)</f>
        <v>0</v>
      </c>
      <c r="L73" s="298">
        <f>IFERROR(E73*'Monthly cashflow'!$C$30*1.23,)</f>
        <v>0</v>
      </c>
      <c r="M73" s="298">
        <f t="shared" si="1"/>
        <v>0</v>
      </c>
    </row>
    <row r="74" spans="1:13" x14ac:dyDescent="0.25">
      <c r="A74" s="208" t="str">
        <f>IF('Unit Sales'!B82&lt;&gt;"",'Unit Sales'!B82,"")</f>
        <v/>
      </c>
      <c r="B74" s="208" t="str">
        <f>IF('Unit Sales'!D82&lt;&gt;"",'Unit Sales'!D82,"")</f>
        <v/>
      </c>
      <c r="C74" s="208" t="str">
        <f>IF('Unit Sales'!J82&lt;&gt;"",'Unit Sales'!J82,"")</f>
        <v/>
      </c>
      <c r="D74" s="208" t="str">
        <f>IF('Unit Sales'!G82&lt;&gt;"",'Unit Sales'!G82,"")</f>
        <v/>
      </c>
      <c r="E74" s="298" t="str">
        <f>IF('Unit Sales'!M82&lt;&gt;"",'Unit Sales'!M82,"")</f>
        <v/>
      </c>
      <c r="F74" s="208" t="str">
        <f>IF('Unit Sales'!H82&lt;&gt;"",'Unit Sales'!H82,"")</f>
        <v/>
      </c>
      <c r="G74" s="208" t="str">
        <f>IF('Unit Sales'!C82&lt;&gt;"",'Unit Sales'!C82,"")</f>
        <v/>
      </c>
      <c r="H74" s="208" t="str">
        <f>IF('Unit Sales'!I82&lt;&gt;"",'Unit Sales'!I82,"")</f>
        <v/>
      </c>
      <c r="J74" s="298">
        <f>IFERROR((E74/(1+'Monthly cashflow'!$C$28)*('Monthly cashflow'!$C$28)),)</f>
        <v>0</v>
      </c>
      <c r="K74" s="298">
        <f>IFERROR(E74*'Monthly cashflow'!$C$29*1.23,)</f>
        <v>0</v>
      </c>
      <c r="L74" s="298">
        <f>IFERROR(E74*'Monthly cashflow'!$C$30*1.23,)</f>
        <v>0</v>
      </c>
      <c r="M74" s="298">
        <f t="shared" si="1"/>
        <v>0</v>
      </c>
    </row>
    <row r="75" spans="1:13" x14ac:dyDescent="0.25">
      <c r="A75" s="208" t="str">
        <f>IF('Unit Sales'!B83&lt;&gt;"",'Unit Sales'!B83,"")</f>
        <v/>
      </c>
      <c r="B75" s="208" t="str">
        <f>IF('Unit Sales'!D83&lt;&gt;"",'Unit Sales'!D83,"")</f>
        <v/>
      </c>
      <c r="C75" s="208" t="str">
        <f>IF('Unit Sales'!J83&lt;&gt;"",'Unit Sales'!J83,"")</f>
        <v/>
      </c>
      <c r="D75" s="208" t="str">
        <f>IF('Unit Sales'!G83&lt;&gt;"",'Unit Sales'!G83,"")</f>
        <v/>
      </c>
      <c r="E75" s="298" t="str">
        <f>IF('Unit Sales'!M83&lt;&gt;"",'Unit Sales'!M83,"")</f>
        <v/>
      </c>
      <c r="F75" s="208" t="str">
        <f>IF('Unit Sales'!H83&lt;&gt;"",'Unit Sales'!H83,"")</f>
        <v/>
      </c>
      <c r="G75" s="208" t="str">
        <f>IF('Unit Sales'!C83&lt;&gt;"",'Unit Sales'!C83,"")</f>
        <v/>
      </c>
      <c r="H75" s="208" t="str">
        <f>IF('Unit Sales'!I83&lt;&gt;"",'Unit Sales'!I83,"")</f>
        <v/>
      </c>
      <c r="J75" s="298">
        <f>IFERROR((E75/(1+'Monthly cashflow'!$C$28)*('Monthly cashflow'!$C$28)),)</f>
        <v>0</v>
      </c>
      <c r="K75" s="298">
        <f>IFERROR(E75*'Monthly cashflow'!$C$29*1.23,)</f>
        <v>0</v>
      </c>
      <c r="L75" s="298">
        <f>IFERROR(E75*'Monthly cashflow'!$C$30*1.23,)</f>
        <v>0</v>
      </c>
      <c r="M75" s="298">
        <f t="shared" si="1"/>
        <v>0</v>
      </c>
    </row>
    <row r="76" spans="1:13" x14ac:dyDescent="0.25">
      <c r="A76" s="208" t="str">
        <f>IF('Unit Sales'!B84&lt;&gt;"",'Unit Sales'!B84,"")</f>
        <v/>
      </c>
      <c r="B76" s="208" t="str">
        <f>IF('Unit Sales'!D84&lt;&gt;"",'Unit Sales'!D84,"")</f>
        <v/>
      </c>
      <c r="C76" s="208" t="str">
        <f>IF('Unit Sales'!J84&lt;&gt;"",'Unit Sales'!J84,"")</f>
        <v/>
      </c>
      <c r="D76" s="208" t="str">
        <f>IF('Unit Sales'!G84&lt;&gt;"",'Unit Sales'!G84,"")</f>
        <v/>
      </c>
      <c r="E76" s="298" t="str">
        <f>IF('Unit Sales'!M84&lt;&gt;"",'Unit Sales'!M84,"")</f>
        <v/>
      </c>
      <c r="F76" s="208" t="str">
        <f>IF('Unit Sales'!H84&lt;&gt;"",'Unit Sales'!H84,"")</f>
        <v/>
      </c>
      <c r="G76" s="208" t="str">
        <f>IF('Unit Sales'!C84&lt;&gt;"",'Unit Sales'!C84,"")</f>
        <v/>
      </c>
      <c r="H76" s="208" t="str">
        <f>IF('Unit Sales'!I84&lt;&gt;"",'Unit Sales'!I84,"")</f>
        <v/>
      </c>
      <c r="J76" s="298">
        <f>IFERROR((E76/(1+'Monthly cashflow'!$C$28)*('Monthly cashflow'!$C$28)),)</f>
        <v>0</v>
      </c>
      <c r="K76" s="298">
        <f>IFERROR(E76*'Monthly cashflow'!$C$29*1.23,)</f>
        <v>0</v>
      </c>
      <c r="L76" s="298">
        <f>IFERROR(E76*'Monthly cashflow'!$C$30*1.23,)</f>
        <v>0</v>
      </c>
      <c r="M76" s="298">
        <f t="shared" si="1"/>
        <v>0</v>
      </c>
    </row>
    <row r="77" spans="1:13" x14ac:dyDescent="0.25">
      <c r="A77" s="208" t="str">
        <f>IF('Unit Sales'!B85&lt;&gt;"",'Unit Sales'!B85,"")</f>
        <v/>
      </c>
      <c r="B77" s="208" t="str">
        <f>IF('Unit Sales'!D85&lt;&gt;"",'Unit Sales'!D85,"")</f>
        <v/>
      </c>
      <c r="C77" s="208" t="str">
        <f>IF('Unit Sales'!J85&lt;&gt;"",'Unit Sales'!J85,"")</f>
        <v/>
      </c>
      <c r="D77" s="208" t="str">
        <f>IF('Unit Sales'!G85&lt;&gt;"",'Unit Sales'!G85,"")</f>
        <v/>
      </c>
      <c r="E77" s="298" t="str">
        <f>IF('Unit Sales'!M85&lt;&gt;"",'Unit Sales'!M85,"")</f>
        <v/>
      </c>
      <c r="F77" s="208" t="str">
        <f>IF('Unit Sales'!H85&lt;&gt;"",'Unit Sales'!H85,"")</f>
        <v/>
      </c>
      <c r="G77" s="208" t="str">
        <f>IF('Unit Sales'!C85&lt;&gt;"",'Unit Sales'!C85,"")</f>
        <v/>
      </c>
      <c r="H77" s="208" t="str">
        <f>IF('Unit Sales'!I85&lt;&gt;"",'Unit Sales'!I85,"")</f>
        <v/>
      </c>
      <c r="J77" s="298">
        <f>IFERROR((E77/(1+'Monthly cashflow'!$C$28)*('Monthly cashflow'!$C$28)),)</f>
        <v>0</v>
      </c>
      <c r="K77" s="298">
        <f>IFERROR(E77*'Monthly cashflow'!$C$29*1.23,)</f>
        <v>0</v>
      </c>
      <c r="L77" s="298">
        <f>IFERROR(E77*'Monthly cashflow'!$C$30*1.23,)</f>
        <v>0</v>
      </c>
      <c r="M77" s="298">
        <f t="shared" si="1"/>
        <v>0</v>
      </c>
    </row>
    <row r="78" spans="1:13" x14ac:dyDescent="0.25">
      <c r="A78" s="208" t="str">
        <f>IF('Unit Sales'!B86&lt;&gt;"",'Unit Sales'!B86,"")</f>
        <v/>
      </c>
      <c r="B78" s="208" t="str">
        <f>IF('Unit Sales'!D86&lt;&gt;"",'Unit Sales'!D86,"")</f>
        <v/>
      </c>
      <c r="C78" s="208" t="str">
        <f>IF('Unit Sales'!J86&lt;&gt;"",'Unit Sales'!J86,"")</f>
        <v/>
      </c>
      <c r="D78" s="208" t="str">
        <f>IF('Unit Sales'!G86&lt;&gt;"",'Unit Sales'!G86,"")</f>
        <v/>
      </c>
      <c r="E78" s="298" t="str">
        <f>IF('Unit Sales'!M86&lt;&gt;"",'Unit Sales'!M86,"")</f>
        <v/>
      </c>
      <c r="F78" s="208" t="str">
        <f>IF('Unit Sales'!H86&lt;&gt;"",'Unit Sales'!H86,"")</f>
        <v/>
      </c>
      <c r="G78" s="208" t="str">
        <f>IF('Unit Sales'!C86&lt;&gt;"",'Unit Sales'!C86,"")</f>
        <v/>
      </c>
      <c r="H78" s="208" t="str">
        <f>IF('Unit Sales'!I86&lt;&gt;"",'Unit Sales'!I86,"")</f>
        <v/>
      </c>
      <c r="J78" s="298">
        <f>IFERROR((E78/(1+'Monthly cashflow'!$C$28)*('Monthly cashflow'!$C$28)),)</f>
        <v>0</v>
      </c>
      <c r="K78" s="298">
        <f>IFERROR(E78*'Monthly cashflow'!$C$29*1.23,)</f>
        <v>0</v>
      </c>
      <c r="L78" s="298">
        <f>IFERROR(E78*'Monthly cashflow'!$C$30*1.23,)</f>
        <v>0</v>
      </c>
      <c r="M78" s="298">
        <f t="shared" si="1"/>
        <v>0</v>
      </c>
    </row>
    <row r="79" spans="1:13" x14ac:dyDescent="0.25">
      <c r="A79" s="208" t="str">
        <f>IF('Unit Sales'!B87&lt;&gt;"",'Unit Sales'!B87,"")</f>
        <v/>
      </c>
      <c r="B79" s="208" t="str">
        <f>IF('Unit Sales'!D87&lt;&gt;"",'Unit Sales'!D87,"")</f>
        <v/>
      </c>
      <c r="C79" s="208" t="str">
        <f>IF('Unit Sales'!J87&lt;&gt;"",'Unit Sales'!J87,"")</f>
        <v/>
      </c>
      <c r="D79" s="208" t="str">
        <f>IF('Unit Sales'!G87&lt;&gt;"",'Unit Sales'!G87,"")</f>
        <v/>
      </c>
      <c r="E79" s="298" t="str">
        <f>IF('Unit Sales'!M87&lt;&gt;"",'Unit Sales'!M87,"")</f>
        <v/>
      </c>
      <c r="F79" s="208" t="str">
        <f>IF('Unit Sales'!H87&lt;&gt;"",'Unit Sales'!H87,"")</f>
        <v/>
      </c>
      <c r="G79" s="208" t="str">
        <f>IF('Unit Sales'!C87&lt;&gt;"",'Unit Sales'!C87,"")</f>
        <v/>
      </c>
      <c r="H79" s="208" t="str">
        <f>IF('Unit Sales'!I87&lt;&gt;"",'Unit Sales'!I87,"")</f>
        <v/>
      </c>
      <c r="J79" s="298">
        <f>IFERROR((E79/(1+'Monthly cashflow'!$C$28)*('Monthly cashflow'!$C$28)),)</f>
        <v>0</v>
      </c>
      <c r="K79" s="298">
        <f>IFERROR(E79*'Monthly cashflow'!$C$29*1.23,)</f>
        <v>0</v>
      </c>
      <c r="L79" s="298">
        <f>IFERROR(E79*'Monthly cashflow'!$C$30*1.23,)</f>
        <v>0</v>
      </c>
      <c r="M79" s="298">
        <f t="shared" si="1"/>
        <v>0</v>
      </c>
    </row>
    <row r="80" spans="1:13" x14ac:dyDescent="0.25">
      <c r="A80" s="208" t="str">
        <f>IF('Unit Sales'!B88&lt;&gt;"",'Unit Sales'!B88,"")</f>
        <v/>
      </c>
      <c r="B80" s="208" t="str">
        <f>IF('Unit Sales'!D88&lt;&gt;"",'Unit Sales'!D88,"")</f>
        <v/>
      </c>
      <c r="C80" s="208" t="str">
        <f>IF('Unit Sales'!J88&lt;&gt;"",'Unit Sales'!J88,"")</f>
        <v/>
      </c>
      <c r="D80" s="208" t="str">
        <f>IF('Unit Sales'!G88&lt;&gt;"",'Unit Sales'!G88,"")</f>
        <v/>
      </c>
      <c r="E80" s="298" t="str">
        <f>IF('Unit Sales'!M88&lt;&gt;"",'Unit Sales'!M88,"")</f>
        <v/>
      </c>
      <c r="F80" s="208" t="str">
        <f>IF('Unit Sales'!H88&lt;&gt;"",'Unit Sales'!H88,"")</f>
        <v/>
      </c>
      <c r="G80" s="208" t="str">
        <f>IF('Unit Sales'!C88&lt;&gt;"",'Unit Sales'!C88,"")</f>
        <v/>
      </c>
      <c r="H80" s="208" t="str">
        <f>IF('Unit Sales'!I88&lt;&gt;"",'Unit Sales'!I88,"")</f>
        <v/>
      </c>
      <c r="J80" s="298">
        <f>IFERROR((E80/(1+'Monthly cashflow'!$C$28)*('Monthly cashflow'!$C$28)),)</f>
        <v>0</v>
      </c>
      <c r="K80" s="298">
        <f>IFERROR(E80*'Monthly cashflow'!$C$29*1.23,)</f>
        <v>0</v>
      </c>
      <c r="L80" s="298">
        <f>IFERROR(E80*'Monthly cashflow'!$C$30*1.23,)</f>
        <v>0</v>
      </c>
      <c r="M80" s="298">
        <f t="shared" si="1"/>
        <v>0</v>
      </c>
    </row>
    <row r="81" spans="1:13" x14ac:dyDescent="0.25">
      <c r="A81" s="208" t="str">
        <f>IF('Unit Sales'!B89&lt;&gt;"",'Unit Sales'!B89,"")</f>
        <v/>
      </c>
      <c r="B81" s="208" t="str">
        <f>IF('Unit Sales'!D89&lt;&gt;"",'Unit Sales'!D89,"")</f>
        <v/>
      </c>
      <c r="C81" s="208" t="str">
        <f>IF('Unit Sales'!J89&lt;&gt;"",'Unit Sales'!J89,"")</f>
        <v/>
      </c>
      <c r="D81" s="208" t="str">
        <f>IF('Unit Sales'!G89&lt;&gt;"",'Unit Sales'!G89,"")</f>
        <v/>
      </c>
      <c r="E81" s="298" t="str">
        <f>IF('Unit Sales'!M89&lt;&gt;"",'Unit Sales'!M89,"")</f>
        <v/>
      </c>
      <c r="F81" s="208" t="str">
        <f>IF('Unit Sales'!H89&lt;&gt;"",'Unit Sales'!H89,"")</f>
        <v/>
      </c>
      <c r="G81" s="208" t="str">
        <f>IF('Unit Sales'!C89&lt;&gt;"",'Unit Sales'!C89,"")</f>
        <v/>
      </c>
      <c r="H81" s="208" t="str">
        <f>IF('Unit Sales'!I89&lt;&gt;"",'Unit Sales'!I89,"")</f>
        <v/>
      </c>
      <c r="J81" s="298">
        <f>IFERROR((E81/(1+'Monthly cashflow'!$C$28)*('Monthly cashflow'!$C$28)),)</f>
        <v>0</v>
      </c>
      <c r="K81" s="298">
        <f>IFERROR(E81*'Monthly cashflow'!$C$29*1.23,)</f>
        <v>0</v>
      </c>
      <c r="L81" s="298">
        <f>IFERROR(E81*'Monthly cashflow'!$C$30*1.23,)</f>
        <v>0</v>
      </c>
      <c r="M81" s="298">
        <f t="shared" si="1"/>
        <v>0</v>
      </c>
    </row>
    <row r="82" spans="1:13" x14ac:dyDescent="0.25">
      <c r="A82" s="208" t="str">
        <f>IF('Unit Sales'!B90&lt;&gt;"",'Unit Sales'!B90,"")</f>
        <v/>
      </c>
      <c r="B82" s="208" t="str">
        <f>IF('Unit Sales'!D90&lt;&gt;"",'Unit Sales'!D90,"")</f>
        <v/>
      </c>
      <c r="C82" s="208" t="str">
        <f>IF('Unit Sales'!J90&lt;&gt;"",'Unit Sales'!J90,"")</f>
        <v/>
      </c>
      <c r="D82" s="208" t="str">
        <f>IF('Unit Sales'!G90&lt;&gt;"",'Unit Sales'!G90,"")</f>
        <v/>
      </c>
      <c r="E82" s="298" t="str">
        <f>IF('Unit Sales'!M90&lt;&gt;"",'Unit Sales'!M90,"")</f>
        <v/>
      </c>
      <c r="F82" s="208" t="str">
        <f>IF('Unit Sales'!H90&lt;&gt;"",'Unit Sales'!H90,"")</f>
        <v/>
      </c>
      <c r="G82" s="208" t="str">
        <f>IF('Unit Sales'!C90&lt;&gt;"",'Unit Sales'!C90,"")</f>
        <v/>
      </c>
      <c r="H82" s="208" t="str">
        <f>IF('Unit Sales'!I90&lt;&gt;"",'Unit Sales'!I90,"")</f>
        <v/>
      </c>
      <c r="J82" s="298">
        <f>IFERROR((E82/(1+'Monthly cashflow'!$C$28)*('Monthly cashflow'!$C$28)),)</f>
        <v>0</v>
      </c>
      <c r="K82" s="298">
        <f>IFERROR(E82*'Monthly cashflow'!$C$29*1.23,)</f>
        <v>0</v>
      </c>
      <c r="L82" s="298">
        <f>IFERROR(E82*'Monthly cashflow'!$C$30*1.23,)</f>
        <v>0</v>
      </c>
      <c r="M82" s="298">
        <f t="shared" si="1"/>
        <v>0</v>
      </c>
    </row>
    <row r="83" spans="1:13" x14ac:dyDescent="0.25">
      <c r="A83" s="208" t="str">
        <f>IF('Unit Sales'!B91&lt;&gt;"",'Unit Sales'!B91,"")</f>
        <v/>
      </c>
      <c r="B83" s="208" t="str">
        <f>IF('Unit Sales'!D91&lt;&gt;"",'Unit Sales'!D91,"")</f>
        <v/>
      </c>
      <c r="C83" s="208" t="str">
        <f>IF('Unit Sales'!J91&lt;&gt;"",'Unit Sales'!J91,"")</f>
        <v/>
      </c>
      <c r="D83" s="208" t="str">
        <f>IF('Unit Sales'!G91&lt;&gt;"",'Unit Sales'!G91,"")</f>
        <v/>
      </c>
      <c r="E83" s="298" t="str">
        <f>IF('Unit Sales'!M91&lt;&gt;"",'Unit Sales'!M91,"")</f>
        <v/>
      </c>
      <c r="F83" s="208" t="str">
        <f>IF('Unit Sales'!H91&lt;&gt;"",'Unit Sales'!H91,"")</f>
        <v/>
      </c>
      <c r="G83" s="208" t="str">
        <f>IF('Unit Sales'!C91&lt;&gt;"",'Unit Sales'!C91,"")</f>
        <v/>
      </c>
      <c r="H83" s="208" t="str">
        <f>IF('Unit Sales'!I91&lt;&gt;"",'Unit Sales'!I91,"")</f>
        <v/>
      </c>
      <c r="J83" s="298">
        <f>IFERROR((E83/(1+'Monthly cashflow'!$C$28)*('Monthly cashflow'!$C$28)),)</f>
        <v>0</v>
      </c>
      <c r="K83" s="298">
        <f>IFERROR(E83*'Monthly cashflow'!$C$29*1.23,)</f>
        <v>0</v>
      </c>
      <c r="L83" s="298">
        <f>IFERROR(E83*'Monthly cashflow'!$C$30*1.23,)</f>
        <v>0</v>
      </c>
      <c r="M83" s="298">
        <f t="shared" si="1"/>
        <v>0</v>
      </c>
    </row>
    <row r="84" spans="1:13" x14ac:dyDescent="0.25">
      <c r="A84" s="208" t="str">
        <f>IF('Unit Sales'!B92&lt;&gt;"",'Unit Sales'!B92,"")</f>
        <v/>
      </c>
      <c r="B84" s="208" t="str">
        <f>IF('Unit Sales'!D92&lt;&gt;"",'Unit Sales'!D92,"")</f>
        <v/>
      </c>
      <c r="C84" s="208" t="str">
        <f>IF('Unit Sales'!J92&lt;&gt;"",'Unit Sales'!J92,"")</f>
        <v/>
      </c>
      <c r="D84" s="208" t="str">
        <f>IF('Unit Sales'!G92&lt;&gt;"",'Unit Sales'!G92,"")</f>
        <v/>
      </c>
      <c r="E84" s="298" t="str">
        <f>IF('Unit Sales'!M92&lt;&gt;"",'Unit Sales'!M92,"")</f>
        <v/>
      </c>
      <c r="F84" s="208" t="str">
        <f>IF('Unit Sales'!H92&lt;&gt;"",'Unit Sales'!H92,"")</f>
        <v/>
      </c>
      <c r="G84" s="208" t="str">
        <f>IF('Unit Sales'!C92&lt;&gt;"",'Unit Sales'!C92,"")</f>
        <v/>
      </c>
      <c r="H84" s="208" t="str">
        <f>IF('Unit Sales'!I92&lt;&gt;"",'Unit Sales'!I92,"")</f>
        <v/>
      </c>
      <c r="J84" s="298">
        <f>IFERROR((E84/(1+'Monthly cashflow'!$C$28)*('Monthly cashflow'!$C$28)),)</f>
        <v>0</v>
      </c>
      <c r="K84" s="298">
        <f>IFERROR(E84*'Monthly cashflow'!$C$29*1.23,)</f>
        <v>0</v>
      </c>
      <c r="L84" s="298">
        <f>IFERROR(E84*'Monthly cashflow'!$C$30*1.23,)</f>
        <v>0</v>
      </c>
      <c r="M84" s="298">
        <f t="shared" si="1"/>
        <v>0</v>
      </c>
    </row>
    <row r="85" spans="1:13" x14ac:dyDescent="0.25">
      <c r="A85" s="208" t="str">
        <f>IF('Unit Sales'!B93&lt;&gt;"",'Unit Sales'!B93,"")</f>
        <v/>
      </c>
      <c r="B85" s="208" t="str">
        <f>IF('Unit Sales'!D93&lt;&gt;"",'Unit Sales'!D93,"")</f>
        <v/>
      </c>
      <c r="C85" s="208" t="str">
        <f>IF('Unit Sales'!J93&lt;&gt;"",'Unit Sales'!J93,"")</f>
        <v/>
      </c>
      <c r="D85" s="208" t="str">
        <f>IF('Unit Sales'!G93&lt;&gt;"",'Unit Sales'!G93,"")</f>
        <v/>
      </c>
      <c r="E85" s="298" t="str">
        <f>IF('Unit Sales'!M93&lt;&gt;"",'Unit Sales'!M93,"")</f>
        <v/>
      </c>
      <c r="F85" s="208" t="str">
        <f>IF('Unit Sales'!H93&lt;&gt;"",'Unit Sales'!H93,"")</f>
        <v/>
      </c>
      <c r="G85" s="208" t="str">
        <f>IF('Unit Sales'!C93&lt;&gt;"",'Unit Sales'!C93,"")</f>
        <v/>
      </c>
      <c r="H85" s="208" t="str">
        <f>IF('Unit Sales'!I93&lt;&gt;"",'Unit Sales'!I93,"")</f>
        <v/>
      </c>
      <c r="J85" s="298">
        <f>IFERROR((E85/(1+'Monthly cashflow'!$C$28)*('Monthly cashflow'!$C$28)),)</f>
        <v>0</v>
      </c>
      <c r="K85" s="298">
        <f>IFERROR(E85*'Monthly cashflow'!$C$29*1.23,)</f>
        <v>0</v>
      </c>
      <c r="L85" s="298">
        <f>IFERROR(E85*'Monthly cashflow'!$C$30*1.23,)</f>
        <v>0</v>
      </c>
      <c r="M85" s="298">
        <f t="shared" si="1"/>
        <v>0</v>
      </c>
    </row>
    <row r="86" spans="1:13" x14ac:dyDescent="0.25">
      <c r="A86" s="208" t="str">
        <f>IF('Unit Sales'!B94&lt;&gt;"",'Unit Sales'!B94,"")</f>
        <v/>
      </c>
      <c r="B86" s="208" t="str">
        <f>IF('Unit Sales'!D94&lt;&gt;"",'Unit Sales'!D94,"")</f>
        <v/>
      </c>
      <c r="C86" s="208" t="str">
        <f>IF('Unit Sales'!J94&lt;&gt;"",'Unit Sales'!J94,"")</f>
        <v/>
      </c>
      <c r="D86" s="208" t="str">
        <f>IF('Unit Sales'!G94&lt;&gt;"",'Unit Sales'!G94,"")</f>
        <v/>
      </c>
      <c r="E86" s="298" t="str">
        <f>IF('Unit Sales'!M94&lt;&gt;"",'Unit Sales'!M94,"")</f>
        <v/>
      </c>
      <c r="F86" s="208" t="str">
        <f>IF('Unit Sales'!H94&lt;&gt;"",'Unit Sales'!H94,"")</f>
        <v/>
      </c>
      <c r="G86" s="208" t="str">
        <f>IF('Unit Sales'!C94&lt;&gt;"",'Unit Sales'!C94,"")</f>
        <v/>
      </c>
      <c r="H86" s="208" t="str">
        <f>IF('Unit Sales'!I94&lt;&gt;"",'Unit Sales'!I94,"")</f>
        <v/>
      </c>
      <c r="J86" s="298">
        <f>IFERROR((E86/(1+'Monthly cashflow'!$C$28)*('Monthly cashflow'!$C$28)),)</f>
        <v>0</v>
      </c>
      <c r="K86" s="298">
        <f>IFERROR(E86*'Monthly cashflow'!$C$29*1.23,)</f>
        <v>0</v>
      </c>
      <c r="L86" s="298">
        <f>IFERROR(E86*'Monthly cashflow'!$C$30*1.23,)</f>
        <v>0</v>
      </c>
      <c r="M86" s="298">
        <f t="shared" si="1"/>
        <v>0</v>
      </c>
    </row>
    <row r="87" spans="1:13" x14ac:dyDescent="0.25">
      <c r="A87" s="208" t="str">
        <f>IF('Unit Sales'!B95&lt;&gt;"",'Unit Sales'!B95,"")</f>
        <v/>
      </c>
      <c r="B87" s="208" t="str">
        <f>IF('Unit Sales'!D95&lt;&gt;"",'Unit Sales'!D95,"")</f>
        <v/>
      </c>
      <c r="C87" s="208" t="str">
        <f>IF('Unit Sales'!J95&lt;&gt;"",'Unit Sales'!J95,"")</f>
        <v/>
      </c>
      <c r="D87" s="208" t="str">
        <f>IF('Unit Sales'!G95&lt;&gt;"",'Unit Sales'!G95,"")</f>
        <v/>
      </c>
      <c r="E87" s="298" t="str">
        <f>IF('Unit Sales'!M95&lt;&gt;"",'Unit Sales'!M95,"")</f>
        <v/>
      </c>
      <c r="F87" s="208" t="str">
        <f>IF('Unit Sales'!H95&lt;&gt;"",'Unit Sales'!H95,"")</f>
        <v/>
      </c>
      <c r="G87" s="208" t="str">
        <f>IF('Unit Sales'!C95&lt;&gt;"",'Unit Sales'!C95,"")</f>
        <v/>
      </c>
      <c r="H87" s="208" t="str">
        <f>IF('Unit Sales'!I95&lt;&gt;"",'Unit Sales'!I95,"")</f>
        <v/>
      </c>
      <c r="J87" s="298">
        <f>IFERROR((E87/(1+'Monthly cashflow'!$C$28)*('Monthly cashflow'!$C$28)),)</f>
        <v>0</v>
      </c>
      <c r="K87" s="298">
        <f>IFERROR(E87*'Monthly cashflow'!$C$29*1.23,)</f>
        <v>0</v>
      </c>
      <c r="L87" s="298">
        <f>IFERROR(E87*'Monthly cashflow'!$C$30*1.23,)</f>
        <v>0</v>
      </c>
      <c r="M87" s="298">
        <f t="shared" si="1"/>
        <v>0</v>
      </c>
    </row>
    <row r="88" spans="1:13" x14ac:dyDescent="0.25">
      <c r="A88" s="208" t="str">
        <f>IF('Unit Sales'!B96&lt;&gt;"",'Unit Sales'!B96,"")</f>
        <v/>
      </c>
      <c r="B88" s="208" t="str">
        <f>IF('Unit Sales'!D96&lt;&gt;"",'Unit Sales'!D96,"")</f>
        <v/>
      </c>
      <c r="C88" s="208" t="str">
        <f>IF('Unit Sales'!J96&lt;&gt;"",'Unit Sales'!J96,"")</f>
        <v/>
      </c>
      <c r="D88" s="208" t="str">
        <f>IF('Unit Sales'!G96&lt;&gt;"",'Unit Sales'!G96,"")</f>
        <v/>
      </c>
      <c r="E88" s="298" t="str">
        <f>IF('Unit Sales'!M96&lt;&gt;"",'Unit Sales'!M96,"")</f>
        <v/>
      </c>
      <c r="F88" s="208" t="str">
        <f>IF('Unit Sales'!H96&lt;&gt;"",'Unit Sales'!H96,"")</f>
        <v/>
      </c>
      <c r="G88" s="208" t="str">
        <f>IF('Unit Sales'!C96&lt;&gt;"",'Unit Sales'!C96,"")</f>
        <v/>
      </c>
      <c r="H88" s="208" t="str">
        <f>IF('Unit Sales'!I96&lt;&gt;"",'Unit Sales'!I96,"")</f>
        <v/>
      </c>
      <c r="J88" s="298">
        <f>IFERROR((E88/(1+'Monthly cashflow'!$C$28)*('Monthly cashflow'!$C$28)),)</f>
        <v>0</v>
      </c>
      <c r="K88" s="298">
        <f>IFERROR(E88*'Monthly cashflow'!$C$29*1.23,)</f>
        <v>0</v>
      </c>
      <c r="L88" s="298">
        <f>IFERROR(E88*'Monthly cashflow'!$C$30*1.23,)</f>
        <v>0</v>
      </c>
      <c r="M88" s="298">
        <f t="shared" si="1"/>
        <v>0</v>
      </c>
    </row>
    <row r="89" spans="1:13" x14ac:dyDescent="0.25">
      <c r="A89" s="208" t="str">
        <f>IF('Unit Sales'!B97&lt;&gt;"",'Unit Sales'!B97,"")</f>
        <v/>
      </c>
      <c r="B89" s="208" t="str">
        <f>IF('Unit Sales'!D97&lt;&gt;"",'Unit Sales'!D97,"")</f>
        <v/>
      </c>
      <c r="C89" s="208" t="str">
        <f>IF('Unit Sales'!J97&lt;&gt;"",'Unit Sales'!J97,"")</f>
        <v/>
      </c>
      <c r="D89" s="208" t="str">
        <f>IF('Unit Sales'!G97&lt;&gt;"",'Unit Sales'!G97,"")</f>
        <v/>
      </c>
      <c r="E89" s="298" t="str">
        <f>IF('Unit Sales'!M97&lt;&gt;"",'Unit Sales'!M97,"")</f>
        <v/>
      </c>
      <c r="F89" s="208" t="str">
        <f>IF('Unit Sales'!H97&lt;&gt;"",'Unit Sales'!H97,"")</f>
        <v/>
      </c>
      <c r="G89" s="208" t="str">
        <f>IF('Unit Sales'!C97&lt;&gt;"",'Unit Sales'!C97,"")</f>
        <v/>
      </c>
      <c r="H89" s="208" t="str">
        <f>IF('Unit Sales'!I97&lt;&gt;"",'Unit Sales'!I97,"")</f>
        <v/>
      </c>
      <c r="J89" s="298">
        <f>IFERROR((E89/(1+'Monthly cashflow'!$C$28)*('Monthly cashflow'!$C$28)),)</f>
        <v>0</v>
      </c>
      <c r="K89" s="298">
        <f>IFERROR(E89*'Monthly cashflow'!$C$29*1.23,)</f>
        <v>0</v>
      </c>
      <c r="L89" s="298">
        <f>IFERROR(E89*'Monthly cashflow'!$C$30*1.23,)</f>
        <v>0</v>
      </c>
      <c r="M89" s="298">
        <f t="shared" si="1"/>
        <v>0</v>
      </c>
    </row>
    <row r="90" spans="1:13" x14ac:dyDescent="0.25">
      <c r="A90" s="208" t="str">
        <f>IF('Unit Sales'!B98&lt;&gt;"",'Unit Sales'!B98,"")</f>
        <v/>
      </c>
      <c r="B90" s="208" t="str">
        <f>IF('Unit Sales'!D98&lt;&gt;"",'Unit Sales'!D98,"")</f>
        <v/>
      </c>
      <c r="C90" s="208" t="str">
        <f>IF('Unit Sales'!J98&lt;&gt;"",'Unit Sales'!J98,"")</f>
        <v/>
      </c>
      <c r="D90" s="208" t="str">
        <f>IF('Unit Sales'!G98&lt;&gt;"",'Unit Sales'!G98,"")</f>
        <v/>
      </c>
      <c r="E90" s="298" t="str">
        <f>IF('Unit Sales'!M98&lt;&gt;"",'Unit Sales'!M98,"")</f>
        <v/>
      </c>
      <c r="F90" s="208" t="str">
        <f>IF('Unit Sales'!H98&lt;&gt;"",'Unit Sales'!H98,"")</f>
        <v/>
      </c>
      <c r="G90" s="208" t="str">
        <f>IF('Unit Sales'!C98&lt;&gt;"",'Unit Sales'!C98,"")</f>
        <v/>
      </c>
      <c r="H90" s="208" t="str">
        <f>IF('Unit Sales'!I98&lt;&gt;"",'Unit Sales'!I98,"")</f>
        <v/>
      </c>
      <c r="J90" s="298">
        <f>IFERROR((E90/(1+'Monthly cashflow'!$C$28)*('Monthly cashflow'!$C$28)),)</f>
        <v>0</v>
      </c>
      <c r="K90" s="298">
        <f>IFERROR(E90*'Monthly cashflow'!$C$29*1.23,)</f>
        <v>0</v>
      </c>
      <c r="L90" s="298">
        <f>IFERROR(E90*'Monthly cashflow'!$C$30*1.23,)</f>
        <v>0</v>
      </c>
      <c r="M90" s="298">
        <f t="shared" si="1"/>
        <v>0</v>
      </c>
    </row>
    <row r="91" spans="1:13" x14ac:dyDescent="0.25">
      <c r="A91" s="208" t="str">
        <f>IF('Unit Sales'!B99&lt;&gt;"",'Unit Sales'!B99,"")</f>
        <v/>
      </c>
      <c r="B91" s="208" t="str">
        <f>IF('Unit Sales'!D99&lt;&gt;"",'Unit Sales'!D99,"")</f>
        <v/>
      </c>
      <c r="C91" s="208" t="str">
        <f>IF('Unit Sales'!J99&lt;&gt;"",'Unit Sales'!J99,"")</f>
        <v/>
      </c>
      <c r="D91" s="208" t="str">
        <f>IF('Unit Sales'!G99&lt;&gt;"",'Unit Sales'!G99,"")</f>
        <v/>
      </c>
      <c r="E91" s="298" t="str">
        <f>IF('Unit Sales'!M99&lt;&gt;"",'Unit Sales'!M99,"")</f>
        <v/>
      </c>
      <c r="F91" s="208" t="str">
        <f>IF('Unit Sales'!H99&lt;&gt;"",'Unit Sales'!H99,"")</f>
        <v/>
      </c>
      <c r="G91" s="208" t="str">
        <f>IF('Unit Sales'!C99&lt;&gt;"",'Unit Sales'!C99,"")</f>
        <v/>
      </c>
      <c r="H91" s="208" t="str">
        <f>IF('Unit Sales'!I99&lt;&gt;"",'Unit Sales'!I99,"")</f>
        <v/>
      </c>
      <c r="J91" s="298">
        <f>IFERROR((E91/(1+'Monthly cashflow'!$C$28)*('Monthly cashflow'!$C$28)),)</f>
        <v>0</v>
      </c>
      <c r="K91" s="298">
        <f>IFERROR(E91*'Monthly cashflow'!$C$29*1.23,)</f>
        <v>0</v>
      </c>
      <c r="L91" s="298">
        <f>IFERROR(E91*'Monthly cashflow'!$C$30*1.23,)</f>
        <v>0</v>
      </c>
      <c r="M91" s="298">
        <f t="shared" si="1"/>
        <v>0</v>
      </c>
    </row>
    <row r="92" spans="1:13" x14ac:dyDescent="0.25">
      <c r="A92" s="208" t="str">
        <f>IF('Unit Sales'!B100&lt;&gt;"",'Unit Sales'!B100,"")</f>
        <v/>
      </c>
      <c r="B92" s="208" t="str">
        <f>IF('Unit Sales'!D100&lt;&gt;"",'Unit Sales'!D100,"")</f>
        <v/>
      </c>
      <c r="C92" s="208" t="str">
        <f>IF('Unit Sales'!J100&lt;&gt;"",'Unit Sales'!J100,"")</f>
        <v/>
      </c>
      <c r="D92" s="208" t="str">
        <f>IF('Unit Sales'!G100&lt;&gt;"",'Unit Sales'!G100,"")</f>
        <v/>
      </c>
      <c r="E92" s="298" t="str">
        <f>IF('Unit Sales'!M100&lt;&gt;"",'Unit Sales'!M100,"")</f>
        <v/>
      </c>
      <c r="F92" s="208" t="str">
        <f>IF('Unit Sales'!H100&lt;&gt;"",'Unit Sales'!H100,"")</f>
        <v/>
      </c>
      <c r="G92" s="208" t="str">
        <f>IF('Unit Sales'!C100&lt;&gt;"",'Unit Sales'!C100,"")</f>
        <v/>
      </c>
      <c r="H92" s="208" t="str">
        <f>IF('Unit Sales'!I100&lt;&gt;"",'Unit Sales'!I100,"")</f>
        <v/>
      </c>
      <c r="J92" s="298">
        <f>IFERROR((E92/(1+'Monthly cashflow'!$C$28)*('Monthly cashflow'!$C$28)),)</f>
        <v>0</v>
      </c>
      <c r="K92" s="298">
        <f>IFERROR(E92*'Monthly cashflow'!$C$29*1.23,)</f>
        <v>0</v>
      </c>
      <c r="L92" s="298">
        <f>IFERROR(E92*'Monthly cashflow'!$C$30*1.23,)</f>
        <v>0</v>
      </c>
      <c r="M92" s="298">
        <f t="shared" si="1"/>
        <v>0</v>
      </c>
    </row>
    <row r="93" spans="1:13" x14ac:dyDescent="0.25">
      <c r="A93" s="208" t="str">
        <f>IF('Unit Sales'!B101&lt;&gt;"",'Unit Sales'!B101,"")</f>
        <v/>
      </c>
      <c r="B93" s="208" t="str">
        <f>IF('Unit Sales'!D101&lt;&gt;"",'Unit Sales'!D101,"")</f>
        <v/>
      </c>
      <c r="C93" s="208" t="str">
        <f>IF('Unit Sales'!J101&lt;&gt;"",'Unit Sales'!J101,"")</f>
        <v/>
      </c>
      <c r="D93" s="208" t="str">
        <f>IF('Unit Sales'!G101&lt;&gt;"",'Unit Sales'!G101,"")</f>
        <v/>
      </c>
      <c r="E93" s="298" t="str">
        <f>IF('Unit Sales'!M101&lt;&gt;"",'Unit Sales'!M101,"")</f>
        <v/>
      </c>
      <c r="F93" s="208" t="str">
        <f>IF('Unit Sales'!H101&lt;&gt;"",'Unit Sales'!H101,"")</f>
        <v/>
      </c>
      <c r="G93" s="208" t="str">
        <f>IF('Unit Sales'!C101&lt;&gt;"",'Unit Sales'!C101,"")</f>
        <v/>
      </c>
      <c r="H93" s="208" t="str">
        <f>IF('Unit Sales'!I101&lt;&gt;"",'Unit Sales'!I101,"")</f>
        <v/>
      </c>
      <c r="J93" s="298">
        <f>IFERROR((E93/(1+'Monthly cashflow'!$C$28)*('Monthly cashflow'!$C$28)),)</f>
        <v>0</v>
      </c>
      <c r="K93" s="298">
        <f>IFERROR(E93*'Monthly cashflow'!$C$29*1.23,)</f>
        <v>0</v>
      </c>
      <c r="L93" s="298">
        <f>IFERROR(E93*'Monthly cashflow'!$C$30*1.23,)</f>
        <v>0</v>
      </c>
      <c r="M93" s="298">
        <f t="shared" si="1"/>
        <v>0</v>
      </c>
    </row>
    <row r="94" spans="1:13" x14ac:dyDescent="0.25">
      <c r="A94" s="208" t="str">
        <f>IF('Unit Sales'!B102&lt;&gt;"",'Unit Sales'!B102,"")</f>
        <v/>
      </c>
      <c r="B94" s="208" t="str">
        <f>IF('Unit Sales'!D102&lt;&gt;"",'Unit Sales'!D102,"")</f>
        <v/>
      </c>
      <c r="C94" s="208" t="str">
        <f>IF('Unit Sales'!J102&lt;&gt;"",'Unit Sales'!J102,"")</f>
        <v/>
      </c>
      <c r="D94" s="208" t="str">
        <f>IF('Unit Sales'!G102&lt;&gt;"",'Unit Sales'!G102,"")</f>
        <v/>
      </c>
      <c r="E94" s="298" t="str">
        <f>IF('Unit Sales'!M102&lt;&gt;"",'Unit Sales'!M102,"")</f>
        <v/>
      </c>
      <c r="F94" s="208" t="str">
        <f>IF('Unit Sales'!H102&lt;&gt;"",'Unit Sales'!H102,"")</f>
        <v/>
      </c>
      <c r="G94" s="208" t="str">
        <f>IF('Unit Sales'!C102&lt;&gt;"",'Unit Sales'!C102,"")</f>
        <v/>
      </c>
      <c r="H94" s="208" t="str">
        <f>IF('Unit Sales'!I102&lt;&gt;"",'Unit Sales'!I102,"")</f>
        <v/>
      </c>
      <c r="J94" s="298">
        <f>IFERROR((E94/(1+'Monthly cashflow'!$C$28)*('Monthly cashflow'!$C$28)),)</f>
        <v>0</v>
      </c>
      <c r="K94" s="298">
        <f>IFERROR(E94*'Monthly cashflow'!$C$29*1.23,)</f>
        <v>0</v>
      </c>
      <c r="L94" s="298">
        <f>IFERROR(E94*'Monthly cashflow'!$C$30*1.23,)</f>
        <v>0</v>
      </c>
      <c r="M94" s="298">
        <f t="shared" si="1"/>
        <v>0</v>
      </c>
    </row>
    <row r="95" spans="1:13" x14ac:dyDescent="0.25">
      <c r="A95" s="208" t="str">
        <f>IF('Unit Sales'!B103&lt;&gt;"",'Unit Sales'!B103,"")</f>
        <v/>
      </c>
      <c r="B95" s="208" t="str">
        <f>IF('Unit Sales'!D103&lt;&gt;"",'Unit Sales'!D103,"")</f>
        <v/>
      </c>
      <c r="C95" s="208" t="str">
        <f>IF('Unit Sales'!J103&lt;&gt;"",'Unit Sales'!J103,"")</f>
        <v/>
      </c>
      <c r="D95" s="208" t="str">
        <f>IF('Unit Sales'!G103&lt;&gt;"",'Unit Sales'!G103,"")</f>
        <v/>
      </c>
      <c r="E95" s="298" t="str">
        <f>IF('Unit Sales'!M103&lt;&gt;"",'Unit Sales'!M103,"")</f>
        <v/>
      </c>
      <c r="F95" s="208" t="str">
        <f>IF('Unit Sales'!H103&lt;&gt;"",'Unit Sales'!H103,"")</f>
        <v/>
      </c>
      <c r="G95" s="208" t="str">
        <f>IF('Unit Sales'!C103&lt;&gt;"",'Unit Sales'!C103,"")</f>
        <v/>
      </c>
      <c r="H95" s="208" t="str">
        <f>IF('Unit Sales'!I103&lt;&gt;"",'Unit Sales'!I103,"")</f>
        <v/>
      </c>
      <c r="J95" s="298">
        <f>IFERROR((E95/(1+'Monthly cashflow'!$C$28)*('Monthly cashflow'!$C$28)),)</f>
        <v>0</v>
      </c>
      <c r="K95" s="298">
        <f>IFERROR(E95*'Monthly cashflow'!$C$29*1.23,)</f>
        <v>0</v>
      </c>
      <c r="L95" s="298">
        <f>IFERROR(E95*'Monthly cashflow'!$C$30*1.23,)</f>
        <v>0</v>
      </c>
      <c r="M95" s="298">
        <f t="shared" si="1"/>
        <v>0</v>
      </c>
    </row>
    <row r="96" spans="1:13" x14ac:dyDescent="0.25">
      <c r="A96" s="208" t="str">
        <f>IF('Unit Sales'!B104&lt;&gt;"",'Unit Sales'!B104,"")</f>
        <v/>
      </c>
      <c r="B96" s="208" t="str">
        <f>IF('Unit Sales'!D104&lt;&gt;"",'Unit Sales'!D104,"")</f>
        <v/>
      </c>
      <c r="C96" s="208" t="str">
        <f>IF('Unit Sales'!J104&lt;&gt;"",'Unit Sales'!J104,"")</f>
        <v/>
      </c>
      <c r="D96" s="208" t="str">
        <f>IF('Unit Sales'!G104&lt;&gt;"",'Unit Sales'!G104,"")</f>
        <v/>
      </c>
      <c r="E96" s="298" t="str">
        <f>IF('Unit Sales'!M104&lt;&gt;"",'Unit Sales'!M104,"")</f>
        <v/>
      </c>
      <c r="F96" s="208" t="str">
        <f>IF('Unit Sales'!H104&lt;&gt;"",'Unit Sales'!H104,"")</f>
        <v/>
      </c>
      <c r="G96" s="208" t="str">
        <f>IF('Unit Sales'!C104&lt;&gt;"",'Unit Sales'!C104,"")</f>
        <v/>
      </c>
      <c r="H96" s="208" t="str">
        <f>IF('Unit Sales'!I104&lt;&gt;"",'Unit Sales'!I104,"")</f>
        <v/>
      </c>
      <c r="J96" s="298">
        <f>IFERROR((E96/(1+'Monthly cashflow'!$C$28)*('Monthly cashflow'!$C$28)),)</f>
        <v>0</v>
      </c>
      <c r="K96" s="298">
        <f>IFERROR(E96*'Monthly cashflow'!$C$29*1.23,)</f>
        <v>0</v>
      </c>
      <c r="L96" s="298">
        <f>IFERROR(E96*'Monthly cashflow'!$C$30*1.23,)</f>
        <v>0</v>
      </c>
      <c r="M96" s="298">
        <f t="shared" si="1"/>
        <v>0</v>
      </c>
    </row>
    <row r="97" spans="1:13" x14ac:dyDescent="0.25">
      <c r="A97" s="208" t="str">
        <f>IF('Unit Sales'!B105&lt;&gt;"",'Unit Sales'!B105,"")</f>
        <v/>
      </c>
      <c r="B97" s="208" t="str">
        <f>IF('Unit Sales'!D105&lt;&gt;"",'Unit Sales'!D105,"")</f>
        <v/>
      </c>
      <c r="C97" s="208" t="str">
        <f>IF('Unit Sales'!J105&lt;&gt;"",'Unit Sales'!J105,"")</f>
        <v/>
      </c>
      <c r="D97" s="208" t="str">
        <f>IF('Unit Sales'!G105&lt;&gt;"",'Unit Sales'!G105,"")</f>
        <v/>
      </c>
      <c r="E97" s="298" t="str">
        <f>IF('Unit Sales'!M105&lt;&gt;"",'Unit Sales'!M105,"")</f>
        <v/>
      </c>
      <c r="F97" s="208" t="str">
        <f>IF('Unit Sales'!H105&lt;&gt;"",'Unit Sales'!H105,"")</f>
        <v/>
      </c>
      <c r="G97" s="208" t="str">
        <f>IF('Unit Sales'!C105&lt;&gt;"",'Unit Sales'!C105,"")</f>
        <v/>
      </c>
      <c r="H97" s="208" t="str">
        <f>IF('Unit Sales'!I105&lt;&gt;"",'Unit Sales'!I105,"")</f>
        <v/>
      </c>
      <c r="J97" s="298">
        <f>IFERROR((E97/(1+'Monthly cashflow'!$C$28)*('Monthly cashflow'!$C$28)),)</f>
        <v>0</v>
      </c>
      <c r="K97" s="298">
        <f>IFERROR(E97*'Monthly cashflow'!$C$29*1.23,)</f>
        <v>0</v>
      </c>
      <c r="L97" s="298">
        <f>IFERROR(E97*'Monthly cashflow'!$C$30*1.23,)</f>
        <v>0</v>
      </c>
      <c r="M97" s="298">
        <f t="shared" si="1"/>
        <v>0</v>
      </c>
    </row>
    <row r="98" spans="1:13" x14ac:dyDescent="0.25">
      <c r="A98" s="208" t="str">
        <f>IF('Unit Sales'!B106&lt;&gt;"",'Unit Sales'!B106,"")</f>
        <v/>
      </c>
      <c r="B98" s="208" t="str">
        <f>IF('Unit Sales'!D106&lt;&gt;"",'Unit Sales'!D106,"")</f>
        <v/>
      </c>
      <c r="C98" s="208" t="str">
        <f>IF('Unit Sales'!J106&lt;&gt;"",'Unit Sales'!J106,"")</f>
        <v/>
      </c>
      <c r="D98" s="208" t="str">
        <f>IF('Unit Sales'!G106&lt;&gt;"",'Unit Sales'!G106,"")</f>
        <v/>
      </c>
      <c r="E98" s="298" t="str">
        <f>IF('Unit Sales'!M106&lt;&gt;"",'Unit Sales'!M106,"")</f>
        <v/>
      </c>
      <c r="F98" s="208" t="str">
        <f>IF('Unit Sales'!H106&lt;&gt;"",'Unit Sales'!H106,"")</f>
        <v/>
      </c>
      <c r="G98" s="208" t="str">
        <f>IF('Unit Sales'!C106&lt;&gt;"",'Unit Sales'!C106,"")</f>
        <v/>
      </c>
      <c r="H98" s="208" t="str">
        <f>IF('Unit Sales'!I106&lt;&gt;"",'Unit Sales'!I106,"")</f>
        <v/>
      </c>
      <c r="J98" s="298">
        <f>IFERROR((E98/(1+'Monthly cashflow'!$C$28)*('Monthly cashflow'!$C$28)),)</f>
        <v>0</v>
      </c>
      <c r="K98" s="298">
        <f>IFERROR(E98*'Monthly cashflow'!$C$29*1.23,)</f>
        <v>0</v>
      </c>
      <c r="L98" s="298">
        <f>IFERROR(E98*'Monthly cashflow'!$C$30*1.23,)</f>
        <v>0</v>
      </c>
      <c r="M98" s="298">
        <f t="shared" si="1"/>
        <v>0</v>
      </c>
    </row>
    <row r="99" spans="1:13" x14ac:dyDescent="0.25">
      <c r="A99" s="208" t="str">
        <f>IF('Unit Sales'!B107&lt;&gt;"",'Unit Sales'!B107,"")</f>
        <v/>
      </c>
      <c r="B99" s="208" t="str">
        <f>IF('Unit Sales'!D107&lt;&gt;"",'Unit Sales'!D107,"")</f>
        <v/>
      </c>
      <c r="C99" s="208" t="str">
        <f>IF('Unit Sales'!J107&lt;&gt;"",'Unit Sales'!J107,"")</f>
        <v/>
      </c>
      <c r="D99" s="208" t="str">
        <f>IF('Unit Sales'!G107&lt;&gt;"",'Unit Sales'!G107,"")</f>
        <v/>
      </c>
      <c r="E99" s="298" t="str">
        <f>IF('Unit Sales'!M107&lt;&gt;"",'Unit Sales'!M107,"")</f>
        <v/>
      </c>
      <c r="F99" s="208" t="str">
        <f>IF('Unit Sales'!H107&lt;&gt;"",'Unit Sales'!H107,"")</f>
        <v/>
      </c>
      <c r="G99" s="208" t="str">
        <f>IF('Unit Sales'!C107&lt;&gt;"",'Unit Sales'!C107,"")</f>
        <v/>
      </c>
      <c r="H99" s="208" t="str">
        <f>IF('Unit Sales'!I107&lt;&gt;"",'Unit Sales'!I107,"")</f>
        <v/>
      </c>
      <c r="J99" s="298">
        <f>IFERROR((E99/(1+'Monthly cashflow'!$C$28)*('Monthly cashflow'!$C$28)),)</f>
        <v>0</v>
      </c>
      <c r="K99" s="298">
        <f>IFERROR(E99*'Monthly cashflow'!$C$29*1.23,)</f>
        <v>0</v>
      </c>
      <c r="L99" s="298">
        <f>IFERROR(E99*'Monthly cashflow'!$C$30*1.23,)</f>
        <v>0</v>
      </c>
      <c r="M99" s="298">
        <f t="shared" si="1"/>
        <v>0</v>
      </c>
    </row>
    <row r="100" spans="1:13" x14ac:dyDescent="0.25">
      <c r="A100" s="208" t="str">
        <f>IF('Unit Sales'!B108&lt;&gt;"",'Unit Sales'!B108,"")</f>
        <v/>
      </c>
      <c r="B100" s="208" t="str">
        <f>IF('Unit Sales'!D108&lt;&gt;"",'Unit Sales'!D108,"")</f>
        <v/>
      </c>
      <c r="C100" s="208" t="str">
        <f>IF('Unit Sales'!J108&lt;&gt;"",'Unit Sales'!J108,"")</f>
        <v/>
      </c>
      <c r="D100" s="208" t="str">
        <f>IF('Unit Sales'!G108&lt;&gt;"",'Unit Sales'!G108,"")</f>
        <v/>
      </c>
      <c r="E100" s="298" t="str">
        <f>IF('Unit Sales'!M108&lt;&gt;"",'Unit Sales'!M108,"")</f>
        <v/>
      </c>
      <c r="F100" s="208" t="str">
        <f>IF('Unit Sales'!H108&lt;&gt;"",'Unit Sales'!H108,"")</f>
        <v/>
      </c>
      <c r="G100" s="208" t="str">
        <f>IF('Unit Sales'!C108&lt;&gt;"",'Unit Sales'!C108,"")</f>
        <v/>
      </c>
      <c r="H100" s="208" t="str">
        <f>IF('Unit Sales'!I108&lt;&gt;"",'Unit Sales'!I108,"")</f>
        <v/>
      </c>
      <c r="J100" s="298">
        <f>IFERROR((E100/(1+'Monthly cashflow'!$C$28)*('Monthly cashflow'!$C$28)),)</f>
        <v>0</v>
      </c>
      <c r="K100" s="298">
        <f>IFERROR(E100*'Monthly cashflow'!$C$29*1.23,)</f>
        <v>0</v>
      </c>
      <c r="L100" s="298">
        <f>IFERROR(E100*'Monthly cashflow'!$C$30*1.23,)</f>
        <v>0</v>
      </c>
      <c r="M100" s="298">
        <f t="shared" si="1"/>
        <v>0</v>
      </c>
    </row>
    <row r="101" spans="1:13" x14ac:dyDescent="0.25">
      <c r="A101" s="208" t="str">
        <f>IF('Unit Sales'!B109&lt;&gt;"",'Unit Sales'!B109,"")</f>
        <v/>
      </c>
      <c r="B101" s="208" t="str">
        <f>IF('Unit Sales'!D109&lt;&gt;"",'Unit Sales'!D109,"")</f>
        <v/>
      </c>
      <c r="C101" s="208" t="str">
        <f>IF('Unit Sales'!J109&lt;&gt;"",'Unit Sales'!J109,"")</f>
        <v/>
      </c>
      <c r="D101" s="208" t="str">
        <f>IF('Unit Sales'!G109&lt;&gt;"",'Unit Sales'!G109,"")</f>
        <v/>
      </c>
      <c r="E101" s="298" t="str">
        <f>IF('Unit Sales'!M109&lt;&gt;"",'Unit Sales'!M109,"")</f>
        <v/>
      </c>
      <c r="F101" s="208" t="str">
        <f>IF('Unit Sales'!H109&lt;&gt;"",'Unit Sales'!H109,"")</f>
        <v/>
      </c>
      <c r="G101" s="208" t="str">
        <f>IF('Unit Sales'!C109&lt;&gt;"",'Unit Sales'!C109,"")</f>
        <v/>
      </c>
      <c r="H101" s="208" t="str">
        <f>IF('Unit Sales'!I109&lt;&gt;"",'Unit Sales'!I109,"")</f>
        <v/>
      </c>
      <c r="J101" s="298">
        <f>IFERROR((E101/(1+'Monthly cashflow'!$C$28)*('Monthly cashflow'!$C$28)),)</f>
        <v>0</v>
      </c>
      <c r="K101" s="298">
        <f>IFERROR(E101*'Monthly cashflow'!$C$29*1.23,)</f>
        <v>0</v>
      </c>
      <c r="L101" s="298">
        <f>IFERROR(E101*'Monthly cashflow'!$C$30*1.23,)</f>
        <v>0</v>
      </c>
      <c r="M101" s="298">
        <f t="shared" si="1"/>
        <v>0</v>
      </c>
    </row>
    <row r="102" spans="1:13" x14ac:dyDescent="0.25">
      <c r="A102" s="208" t="str">
        <f>IF('Unit Sales'!B110&lt;&gt;"",'Unit Sales'!B110,"")</f>
        <v/>
      </c>
      <c r="B102" s="208" t="str">
        <f>IF('Unit Sales'!D110&lt;&gt;"",'Unit Sales'!D110,"")</f>
        <v/>
      </c>
      <c r="C102" s="208" t="str">
        <f>IF('Unit Sales'!J110&lt;&gt;"",'Unit Sales'!J110,"")</f>
        <v/>
      </c>
      <c r="D102" s="208" t="str">
        <f>IF('Unit Sales'!G110&lt;&gt;"",'Unit Sales'!G110,"")</f>
        <v/>
      </c>
      <c r="E102" s="298" t="str">
        <f>IF('Unit Sales'!M110&lt;&gt;"",'Unit Sales'!M110,"")</f>
        <v/>
      </c>
      <c r="F102" s="208" t="str">
        <f>IF('Unit Sales'!H110&lt;&gt;"",'Unit Sales'!H110,"")</f>
        <v/>
      </c>
      <c r="G102" s="208" t="str">
        <f>IF('Unit Sales'!C110&lt;&gt;"",'Unit Sales'!C110,"")</f>
        <v/>
      </c>
      <c r="H102" s="208" t="str">
        <f>IF('Unit Sales'!I110&lt;&gt;"",'Unit Sales'!I110,"")</f>
        <v/>
      </c>
      <c r="J102" s="298">
        <f>IFERROR((E102/(1+'Monthly cashflow'!$C$28)*('Monthly cashflow'!$C$28)),)</f>
        <v>0</v>
      </c>
      <c r="K102" s="298">
        <f>IFERROR(E102*'Monthly cashflow'!$C$29*1.23,)</f>
        <v>0</v>
      </c>
      <c r="L102" s="298">
        <f>IFERROR(E102*'Monthly cashflow'!$C$30*1.23,)</f>
        <v>0</v>
      </c>
      <c r="M102" s="298">
        <f t="shared" si="1"/>
        <v>0</v>
      </c>
    </row>
    <row r="103" spans="1:13" x14ac:dyDescent="0.25">
      <c r="A103" s="208" t="str">
        <f>IF('Unit Sales'!B111&lt;&gt;"",'Unit Sales'!B111,"")</f>
        <v/>
      </c>
      <c r="B103" s="208" t="str">
        <f>IF('Unit Sales'!D111&lt;&gt;"",'Unit Sales'!D111,"")</f>
        <v/>
      </c>
      <c r="C103" s="208" t="str">
        <f>IF('Unit Sales'!J111&lt;&gt;"",'Unit Sales'!J111,"")</f>
        <v/>
      </c>
      <c r="D103" s="208" t="str">
        <f>IF('Unit Sales'!G111&lt;&gt;"",'Unit Sales'!G111,"")</f>
        <v/>
      </c>
      <c r="E103" s="298" t="str">
        <f>IF('Unit Sales'!M111&lt;&gt;"",'Unit Sales'!M111,"")</f>
        <v/>
      </c>
      <c r="F103" s="208" t="str">
        <f>IF('Unit Sales'!H111&lt;&gt;"",'Unit Sales'!H111,"")</f>
        <v/>
      </c>
      <c r="G103" s="208" t="str">
        <f>IF('Unit Sales'!C111&lt;&gt;"",'Unit Sales'!C111,"")</f>
        <v/>
      </c>
      <c r="H103" s="208" t="str">
        <f>IF('Unit Sales'!I111&lt;&gt;"",'Unit Sales'!I111,"")</f>
        <v/>
      </c>
      <c r="J103" s="298">
        <f>IFERROR((E103/(1+'Monthly cashflow'!$C$28)*('Monthly cashflow'!$C$28)),)</f>
        <v>0</v>
      </c>
      <c r="K103" s="298">
        <f>IFERROR(E103*'Monthly cashflow'!$C$29*1.23,)</f>
        <v>0</v>
      </c>
      <c r="L103" s="298">
        <f>IFERROR(E103*'Monthly cashflow'!$C$30*1.23,)</f>
        <v>0</v>
      </c>
      <c r="M103" s="298">
        <f t="shared" si="1"/>
        <v>0</v>
      </c>
    </row>
    <row r="104" spans="1:13" x14ac:dyDescent="0.25">
      <c r="A104" s="208" t="str">
        <f>IF('Unit Sales'!B112&lt;&gt;"",'Unit Sales'!B112,"")</f>
        <v/>
      </c>
      <c r="B104" s="208" t="str">
        <f>IF('Unit Sales'!D112&lt;&gt;"",'Unit Sales'!D112,"")</f>
        <v/>
      </c>
      <c r="C104" s="208" t="str">
        <f>IF('Unit Sales'!J112&lt;&gt;"",'Unit Sales'!J112,"")</f>
        <v/>
      </c>
      <c r="D104" s="208" t="str">
        <f>IF('Unit Sales'!G112&lt;&gt;"",'Unit Sales'!G112,"")</f>
        <v/>
      </c>
      <c r="E104" s="298" t="str">
        <f>IF('Unit Sales'!M112&lt;&gt;"",'Unit Sales'!M112,"")</f>
        <v/>
      </c>
      <c r="F104" s="208" t="str">
        <f>IF('Unit Sales'!H112&lt;&gt;"",'Unit Sales'!H112,"")</f>
        <v/>
      </c>
      <c r="G104" s="208" t="str">
        <f>IF('Unit Sales'!C112&lt;&gt;"",'Unit Sales'!C112,"")</f>
        <v/>
      </c>
      <c r="H104" s="208" t="str">
        <f>IF('Unit Sales'!I112&lt;&gt;"",'Unit Sales'!I112,"")</f>
        <v/>
      </c>
      <c r="J104" s="298">
        <f>IFERROR((E104/(1+'Monthly cashflow'!$C$28)*('Monthly cashflow'!$C$28)),)</f>
        <v>0</v>
      </c>
      <c r="K104" s="298">
        <f>IFERROR(E104*'Monthly cashflow'!$C$29*1.23,)</f>
        <v>0</v>
      </c>
      <c r="L104" s="298">
        <f>IFERROR(E104*'Monthly cashflow'!$C$30*1.23,)</f>
        <v>0</v>
      </c>
      <c r="M104" s="298">
        <f t="shared" si="1"/>
        <v>0</v>
      </c>
    </row>
    <row r="105" spans="1:13" x14ac:dyDescent="0.25">
      <c r="A105" s="208" t="str">
        <f>IF('Unit Sales'!B113&lt;&gt;"",'Unit Sales'!B113,"")</f>
        <v/>
      </c>
      <c r="B105" s="208" t="str">
        <f>IF('Unit Sales'!D113&lt;&gt;"",'Unit Sales'!D113,"")</f>
        <v/>
      </c>
      <c r="C105" s="208" t="str">
        <f>IF('Unit Sales'!J113&lt;&gt;"",'Unit Sales'!J113,"")</f>
        <v/>
      </c>
      <c r="D105" s="208" t="str">
        <f>IF('Unit Sales'!G113&lt;&gt;"",'Unit Sales'!G113,"")</f>
        <v/>
      </c>
      <c r="E105" s="298" t="str">
        <f>IF('Unit Sales'!M113&lt;&gt;"",'Unit Sales'!M113,"")</f>
        <v/>
      </c>
      <c r="F105" s="208" t="str">
        <f>IF('Unit Sales'!H113&lt;&gt;"",'Unit Sales'!H113,"")</f>
        <v/>
      </c>
      <c r="G105" s="208" t="str">
        <f>IF('Unit Sales'!C113&lt;&gt;"",'Unit Sales'!C113,"")</f>
        <v/>
      </c>
      <c r="H105" s="208" t="str">
        <f>IF('Unit Sales'!I113&lt;&gt;"",'Unit Sales'!I113,"")</f>
        <v/>
      </c>
      <c r="J105" s="298">
        <f>IFERROR((E105/(1+'Monthly cashflow'!$C$28)*('Monthly cashflow'!$C$28)),)</f>
        <v>0</v>
      </c>
      <c r="K105" s="298">
        <f>IFERROR(E105*'Monthly cashflow'!$C$29*1.23,)</f>
        <v>0</v>
      </c>
      <c r="L105" s="298">
        <f>IFERROR(E105*'Monthly cashflow'!$C$30*1.23,)</f>
        <v>0</v>
      </c>
      <c r="M105" s="298">
        <f t="shared" si="1"/>
        <v>0</v>
      </c>
    </row>
    <row r="106" spans="1:13" x14ac:dyDescent="0.25">
      <c r="A106" s="208" t="str">
        <f>IF('Unit Sales'!B114&lt;&gt;"",'Unit Sales'!B114,"")</f>
        <v/>
      </c>
      <c r="B106" s="208" t="str">
        <f>IF('Unit Sales'!D114&lt;&gt;"",'Unit Sales'!D114,"")</f>
        <v/>
      </c>
      <c r="C106" s="208" t="str">
        <f>IF('Unit Sales'!J114&lt;&gt;"",'Unit Sales'!J114,"")</f>
        <v/>
      </c>
      <c r="D106" s="208" t="str">
        <f>IF('Unit Sales'!G114&lt;&gt;"",'Unit Sales'!G114,"")</f>
        <v/>
      </c>
      <c r="E106" s="298" t="str">
        <f>IF('Unit Sales'!M114&lt;&gt;"",'Unit Sales'!M114,"")</f>
        <v/>
      </c>
      <c r="F106" s="208" t="str">
        <f>IF('Unit Sales'!H114&lt;&gt;"",'Unit Sales'!H114,"")</f>
        <v/>
      </c>
      <c r="G106" s="208" t="str">
        <f>IF('Unit Sales'!C114&lt;&gt;"",'Unit Sales'!C114,"")</f>
        <v/>
      </c>
      <c r="H106" s="208" t="str">
        <f>IF('Unit Sales'!I114&lt;&gt;"",'Unit Sales'!I114,"")</f>
        <v/>
      </c>
      <c r="J106" s="298">
        <f>IFERROR((E106/(1+'Monthly cashflow'!$C$28)*('Monthly cashflow'!$C$28)),)</f>
        <v>0</v>
      </c>
      <c r="K106" s="298">
        <f>IFERROR(E106*'Monthly cashflow'!$C$29*1.23,)</f>
        <v>0</v>
      </c>
      <c r="L106" s="298">
        <f>IFERROR(E106*'Monthly cashflow'!$C$30*1.23,)</f>
        <v>0</v>
      </c>
      <c r="M106" s="298">
        <f t="shared" si="1"/>
        <v>0</v>
      </c>
    </row>
    <row r="107" spans="1:13" x14ac:dyDescent="0.25">
      <c r="A107" s="208" t="str">
        <f>IF('Unit Sales'!B115&lt;&gt;"",'Unit Sales'!B115,"")</f>
        <v/>
      </c>
      <c r="B107" s="208" t="str">
        <f>IF('Unit Sales'!D115&lt;&gt;"",'Unit Sales'!D115,"")</f>
        <v/>
      </c>
      <c r="C107" s="208" t="str">
        <f>IF('Unit Sales'!J115&lt;&gt;"",'Unit Sales'!J115,"")</f>
        <v/>
      </c>
      <c r="D107" s="208" t="str">
        <f>IF('Unit Sales'!G115&lt;&gt;"",'Unit Sales'!G115,"")</f>
        <v/>
      </c>
      <c r="E107" s="298" t="str">
        <f>IF('Unit Sales'!M115&lt;&gt;"",'Unit Sales'!M115,"")</f>
        <v/>
      </c>
      <c r="F107" s="208" t="str">
        <f>IF('Unit Sales'!H115&lt;&gt;"",'Unit Sales'!H115,"")</f>
        <v/>
      </c>
      <c r="G107" s="208" t="str">
        <f>IF('Unit Sales'!C115&lt;&gt;"",'Unit Sales'!C115,"")</f>
        <v/>
      </c>
      <c r="H107" s="208" t="str">
        <f>IF('Unit Sales'!I115&lt;&gt;"",'Unit Sales'!I115,"")</f>
        <v/>
      </c>
      <c r="J107" s="298">
        <f>IFERROR((E107/(1+'Monthly cashflow'!$C$28)*('Monthly cashflow'!$C$28)),)</f>
        <v>0</v>
      </c>
      <c r="K107" s="298">
        <f>IFERROR(E107*'Monthly cashflow'!$C$29*1.23,)</f>
        <v>0</v>
      </c>
      <c r="L107" s="298">
        <f>IFERROR(E107*'Monthly cashflow'!$C$30*1.23,)</f>
        <v>0</v>
      </c>
      <c r="M107" s="298">
        <f t="shared" si="1"/>
        <v>0</v>
      </c>
    </row>
    <row r="108" spans="1:13" x14ac:dyDescent="0.25">
      <c r="A108" s="208" t="str">
        <f>IF('Unit Sales'!B116&lt;&gt;"",'Unit Sales'!B116,"")</f>
        <v/>
      </c>
      <c r="B108" s="208" t="str">
        <f>IF('Unit Sales'!D116&lt;&gt;"",'Unit Sales'!D116,"")</f>
        <v/>
      </c>
      <c r="C108" s="208" t="str">
        <f>IF('Unit Sales'!J116&lt;&gt;"",'Unit Sales'!J116,"")</f>
        <v/>
      </c>
      <c r="D108" s="208" t="str">
        <f>IF('Unit Sales'!G116&lt;&gt;"",'Unit Sales'!G116,"")</f>
        <v/>
      </c>
      <c r="E108" s="298" t="str">
        <f>IF('Unit Sales'!M116&lt;&gt;"",'Unit Sales'!M116,"")</f>
        <v/>
      </c>
      <c r="F108" s="208" t="str">
        <f>IF('Unit Sales'!H116&lt;&gt;"",'Unit Sales'!H116,"")</f>
        <v/>
      </c>
      <c r="G108" s="208" t="str">
        <f>IF('Unit Sales'!C116&lt;&gt;"",'Unit Sales'!C116,"")</f>
        <v/>
      </c>
      <c r="H108" s="208" t="str">
        <f>IF('Unit Sales'!I116&lt;&gt;"",'Unit Sales'!I116,"")</f>
        <v/>
      </c>
      <c r="J108" s="298">
        <f>IFERROR((E108/(1+'Monthly cashflow'!$C$28)*('Monthly cashflow'!$C$28)),)</f>
        <v>0</v>
      </c>
      <c r="K108" s="298">
        <f>IFERROR(E108*'Monthly cashflow'!$C$29*1.23,)</f>
        <v>0</v>
      </c>
      <c r="L108" s="298">
        <f>IFERROR(E108*'Monthly cashflow'!$C$30*1.23,)</f>
        <v>0</v>
      </c>
      <c r="M108" s="298">
        <f t="shared" si="1"/>
        <v>0</v>
      </c>
    </row>
    <row r="109" spans="1:13" x14ac:dyDescent="0.25">
      <c r="A109" s="208" t="str">
        <f>IF('Unit Sales'!B117&lt;&gt;"",'Unit Sales'!B117,"")</f>
        <v/>
      </c>
      <c r="B109" s="208" t="str">
        <f>IF('Unit Sales'!D117&lt;&gt;"",'Unit Sales'!D117,"")</f>
        <v/>
      </c>
      <c r="C109" s="208" t="str">
        <f>IF('Unit Sales'!J117&lt;&gt;"",'Unit Sales'!J117,"")</f>
        <v/>
      </c>
      <c r="D109" s="208" t="str">
        <f>IF('Unit Sales'!G117&lt;&gt;"",'Unit Sales'!G117,"")</f>
        <v/>
      </c>
      <c r="E109" s="298" t="str">
        <f>IF('Unit Sales'!M117&lt;&gt;"",'Unit Sales'!M117,"")</f>
        <v/>
      </c>
      <c r="F109" s="208" t="str">
        <f>IF('Unit Sales'!H117&lt;&gt;"",'Unit Sales'!H117,"")</f>
        <v/>
      </c>
      <c r="G109" s="208" t="str">
        <f>IF('Unit Sales'!C117&lt;&gt;"",'Unit Sales'!C117,"")</f>
        <v/>
      </c>
      <c r="H109" s="208" t="str">
        <f>IF('Unit Sales'!I117&lt;&gt;"",'Unit Sales'!I117,"")</f>
        <v/>
      </c>
      <c r="J109" s="298">
        <f>IFERROR((E109/(1+'Monthly cashflow'!$C$28)*('Monthly cashflow'!$C$28)),)</f>
        <v>0</v>
      </c>
      <c r="K109" s="298">
        <f>IFERROR(E109*'Monthly cashflow'!$C$29*1.23,)</f>
        <v>0</v>
      </c>
      <c r="L109" s="298">
        <f>IFERROR(E109*'Monthly cashflow'!$C$30*1.23,)</f>
        <v>0</v>
      </c>
      <c r="M109" s="298">
        <f t="shared" si="1"/>
        <v>0</v>
      </c>
    </row>
    <row r="110" spans="1:13" x14ac:dyDescent="0.25">
      <c r="A110" s="208" t="str">
        <f>IF('Unit Sales'!B118&lt;&gt;"",'Unit Sales'!B118,"")</f>
        <v/>
      </c>
      <c r="B110" s="208" t="str">
        <f>IF('Unit Sales'!D118&lt;&gt;"",'Unit Sales'!D118,"")</f>
        <v/>
      </c>
      <c r="C110" s="208" t="str">
        <f>IF('Unit Sales'!J118&lt;&gt;"",'Unit Sales'!J118,"")</f>
        <v/>
      </c>
      <c r="D110" s="208" t="str">
        <f>IF('Unit Sales'!G118&lt;&gt;"",'Unit Sales'!G118,"")</f>
        <v/>
      </c>
      <c r="E110" s="298" t="str">
        <f>IF('Unit Sales'!M118&lt;&gt;"",'Unit Sales'!M118,"")</f>
        <v/>
      </c>
      <c r="F110" s="208" t="str">
        <f>IF('Unit Sales'!H118&lt;&gt;"",'Unit Sales'!H118,"")</f>
        <v/>
      </c>
      <c r="G110" s="208" t="str">
        <f>IF('Unit Sales'!C118&lt;&gt;"",'Unit Sales'!C118,"")</f>
        <v/>
      </c>
      <c r="H110" s="208" t="str">
        <f>IF('Unit Sales'!I118&lt;&gt;"",'Unit Sales'!I118,"")</f>
        <v/>
      </c>
      <c r="J110" s="298">
        <f>IFERROR((E110/(1+'Monthly cashflow'!$C$28)*('Monthly cashflow'!$C$28)),)</f>
        <v>0</v>
      </c>
      <c r="K110" s="298">
        <f>IFERROR(E110*'Monthly cashflow'!$C$29*1.23,)</f>
        <v>0</v>
      </c>
      <c r="L110" s="298">
        <f>IFERROR(E110*'Monthly cashflow'!$C$30*1.23,)</f>
        <v>0</v>
      </c>
      <c r="M110" s="298">
        <f t="shared" si="1"/>
        <v>0</v>
      </c>
    </row>
    <row r="111" spans="1:13" x14ac:dyDescent="0.25">
      <c r="A111" s="208" t="str">
        <f>IF('Unit Sales'!B119&lt;&gt;"",'Unit Sales'!B119,"")</f>
        <v/>
      </c>
      <c r="B111" s="208" t="str">
        <f>IF('Unit Sales'!D119&lt;&gt;"",'Unit Sales'!D119,"")</f>
        <v/>
      </c>
      <c r="C111" s="208" t="str">
        <f>IF('Unit Sales'!J119&lt;&gt;"",'Unit Sales'!J119,"")</f>
        <v/>
      </c>
      <c r="D111" s="208" t="str">
        <f>IF('Unit Sales'!G119&lt;&gt;"",'Unit Sales'!G119,"")</f>
        <v/>
      </c>
      <c r="E111" s="298" t="str">
        <f>IF('Unit Sales'!M119&lt;&gt;"",'Unit Sales'!M119,"")</f>
        <v/>
      </c>
      <c r="F111" s="208" t="str">
        <f>IF('Unit Sales'!H119&lt;&gt;"",'Unit Sales'!H119,"")</f>
        <v/>
      </c>
      <c r="G111" s="208" t="str">
        <f>IF('Unit Sales'!C119&lt;&gt;"",'Unit Sales'!C119,"")</f>
        <v/>
      </c>
      <c r="H111" s="208" t="str">
        <f>IF('Unit Sales'!I119&lt;&gt;"",'Unit Sales'!I119,"")</f>
        <v/>
      </c>
      <c r="J111" s="298">
        <f>IFERROR((E111/(1+'Monthly cashflow'!$C$28)*('Monthly cashflow'!$C$28)),)</f>
        <v>0</v>
      </c>
      <c r="K111" s="298">
        <f>IFERROR(E111*'Monthly cashflow'!$C$29*1.23,)</f>
        <v>0</v>
      </c>
      <c r="L111" s="298">
        <f>IFERROR(E111*'Monthly cashflow'!$C$30*1.23,)</f>
        <v>0</v>
      </c>
      <c r="M111" s="298">
        <f t="shared" si="1"/>
        <v>0</v>
      </c>
    </row>
    <row r="112" spans="1:13" x14ac:dyDescent="0.25">
      <c r="A112" s="208" t="str">
        <f>IF('Unit Sales'!B120&lt;&gt;"",'Unit Sales'!B120,"")</f>
        <v/>
      </c>
      <c r="B112" s="208" t="str">
        <f>IF('Unit Sales'!D120&lt;&gt;"",'Unit Sales'!D120,"")</f>
        <v/>
      </c>
      <c r="C112" s="208" t="str">
        <f>IF('Unit Sales'!J120&lt;&gt;"",'Unit Sales'!J120,"")</f>
        <v/>
      </c>
      <c r="D112" s="208" t="str">
        <f>IF('Unit Sales'!G120&lt;&gt;"",'Unit Sales'!G120,"")</f>
        <v/>
      </c>
      <c r="E112" s="298" t="str">
        <f>IF('Unit Sales'!M120&lt;&gt;"",'Unit Sales'!M120,"")</f>
        <v/>
      </c>
      <c r="F112" s="208" t="str">
        <f>IF('Unit Sales'!H120&lt;&gt;"",'Unit Sales'!H120,"")</f>
        <v/>
      </c>
      <c r="G112" s="208" t="str">
        <f>IF('Unit Sales'!C120&lt;&gt;"",'Unit Sales'!C120,"")</f>
        <v/>
      </c>
      <c r="H112" s="208" t="str">
        <f>IF('Unit Sales'!I120&lt;&gt;"",'Unit Sales'!I120,"")</f>
        <v/>
      </c>
      <c r="J112" s="298">
        <f>IFERROR((E112/(1+'Monthly cashflow'!$C$28)*('Monthly cashflow'!$C$28)),)</f>
        <v>0</v>
      </c>
      <c r="K112" s="298">
        <f>IFERROR(E112*'Monthly cashflow'!$C$29*1.23,)</f>
        <v>0</v>
      </c>
      <c r="L112" s="298">
        <f>IFERROR(E112*'Monthly cashflow'!$C$30*1.23,)</f>
        <v>0</v>
      </c>
      <c r="M112" s="298">
        <f t="shared" si="1"/>
        <v>0</v>
      </c>
    </row>
    <row r="113" spans="1:13" x14ac:dyDescent="0.25">
      <c r="A113" s="208" t="str">
        <f>IF('Unit Sales'!B121&lt;&gt;"",'Unit Sales'!B121,"")</f>
        <v/>
      </c>
      <c r="B113" s="208" t="str">
        <f>IF('Unit Sales'!D121&lt;&gt;"",'Unit Sales'!D121,"")</f>
        <v/>
      </c>
      <c r="C113" s="208" t="str">
        <f>IF('Unit Sales'!J121&lt;&gt;"",'Unit Sales'!J121,"")</f>
        <v/>
      </c>
      <c r="D113" s="208" t="str">
        <f>IF('Unit Sales'!G121&lt;&gt;"",'Unit Sales'!G121,"")</f>
        <v/>
      </c>
      <c r="E113" s="298" t="str">
        <f>IF('Unit Sales'!M121&lt;&gt;"",'Unit Sales'!M121,"")</f>
        <v/>
      </c>
      <c r="F113" s="208" t="str">
        <f>IF('Unit Sales'!H121&lt;&gt;"",'Unit Sales'!H121,"")</f>
        <v/>
      </c>
      <c r="G113" s="208" t="str">
        <f>IF('Unit Sales'!C121&lt;&gt;"",'Unit Sales'!C121,"")</f>
        <v/>
      </c>
      <c r="H113" s="208" t="str">
        <f>IF('Unit Sales'!I121&lt;&gt;"",'Unit Sales'!I121,"")</f>
        <v/>
      </c>
      <c r="J113" s="298">
        <f>IFERROR((E113/(1+'Monthly cashflow'!$C$28)*('Monthly cashflow'!$C$28)),)</f>
        <v>0</v>
      </c>
      <c r="K113" s="298">
        <f>IFERROR(E113*'Monthly cashflow'!$C$29*1.23,)</f>
        <v>0</v>
      </c>
      <c r="L113" s="298">
        <f>IFERROR(E113*'Monthly cashflow'!$C$30*1.23,)</f>
        <v>0</v>
      </c>
      <c r="M113" s="298">
        <f t="shared" si="1"/>
        <v>0</v>
      </c>
    </row>
    <row r="114" spans="1:13" x14ac:dyDescent="0.25">
      <c r="A114" s="208" t="str">
        <f>IF('Unit Sales'!B122&lt;&gt;"",'Unit Sales'!B122,"")</f>
        <v/>
      </c>
      <c r="B114" s="208" t="str">
        <f>IF('Unit Sales'!D122&lt;&gt;"",'Unit Sales'!D122,"")</f>
        <v/>
      </c>
      <c r="C114" s="208" t="str">
        <f>IF('Unit Sales'!J122&lt;&gt;"",'Unit Sales'!J122,"")</f>
        <v/>
      </c>
      <c r="D114" s="208" t="str">
        <f>IF('Unit Sales'!G122&lt;&gt;"",'Unit Sales'!G122,"")</f>
        <v/>
      </c>
      <c r="E114" s="298" t="str">
        <f>IF('Unit Sales'!M122&lt;&gt;"",'Unit Sales'!M122,"")</f>
        <v/>
      </c>
      <c r="F114" s="208" t="str">
        <f>IF('Unit Sales'!H122&lt;&gt;"",'Unit Sales'!H122,"")</f>
        <v/>
      </c>
      <c r="G114" s="208" t="str">
        <f>IF('Unit Sales'!C122&lt;&gt;"",'Unit Sales'!C122,"")</f>
        <v/>
      </c>
      <c r="H114" s="208" t="str">
        <f>IF('Unit Sales'!I122&lt;&gt;"",'Unit Sales'!I122,"")</f>
        <v/>
      </c>
      <c r="J114" s="298">
        <f>IFERROR((E114/(1+'Monthly cashflow'!$C$28)*('Monthly cashflow'!$C$28)),)</f>
        <v>0</v>
      </c>
      <c r="K114" s="298">
        <f>IFERROR(E114*'Monthly cashflow'!$C$29*1.23,)</f>
        <v>0</v>
      </c>
      <c r="L114" s="298">
        <f>IFERROR(E114*'Monthly cashflow'!$C$30*1.23,)</f>
        <v>0</v>
      </c>
      <c r="M114" s="298">
        <f t="shared" si="1"/>
        <v>0</v>
      </c>
    </row>
    <row r="115" spans="1:13" x14ac:dyDescent="0.25">
      <c r="A115" s="208" t="str">
        <f>IF('Unit Sales'!B123&lt;&gt;"",'Unit Sales'!B123,"")</f>
        <v/>
      </c>
      <c r="B115" s="208" t="str">
        <f>IF('Unit Sales'!D123&lt;&gt;"",'Unit Sales'!D123,"")</f>
        <v/>
      </c>
      <c r="C115" s="208" t="str">
        <f>IF('Unit Sales'!J123&lt;&gt;"",'Unit Sales'!J123,"")</f>
        <v/>
      </c>
      <c r="D115" s="208" t="str">
        <f>IF('Unit Sales'!G123&lt;&gt;"",'Unit Sales'!G123,"")</f>
        <v/>
      </c>
      <c r="E115" s="298" t="str">
        <f>IF('Unit Sales'!M123&lt;&gt;"",'Unit Sales'!M123,"")</f>
        <v/>
      </c>
      <c r="F115" s="208" t="str">
        <f>IF('Unit Sales'!H123&lt;&gt;"",'Unit Sales'!H123,"")</f>
        <v/>
      </c>
      <c r="G115" s="208" t="str">
        <f>IF('Unit Sales'!C123&lt;&gt;"",'Unit Sales'!C123,"")</f>
        <v/>
      </c>
      <c r="H115" s="208" t="str">
        <f>IF('Unit Sales'!I123&lt;&gt;"",'Unit Sales'!I123,"")</f>
        <v/>
      </c>
      <c r="J115" s="298">
        <f>IFERROR((E115/(1+'Monthly cashflow'!$C$28)*('Monthly cashflow'!$C$28)),)</f>
        <v>0</v>
      </c>
      <c r="K115" s="298">
        <f>IFERROR(E115*'Monthly cashflow'!$C$29*1.23,)</f>
        <v>0</v>
      </c>
      <c r="L115" s="298">
        <f>IFERROR(E115*'Monthly cashflow'!$C$30*1.23,)</f>
        <v>0</v>
      </c>
      <c r="M115" s="298">
        <f t="shared" si="1"/>
        <v>0</v>
      </c>
    </row>
    <row r="116" spans="1:13" x14ac:dyDescent="0.25">
      <c r="A116" s="208" t="str">
        <f>IF('Unit Sales'!B124&lt;&gt;"",'Unit Sales'!B124,"")</f>
        <v/>
      </c>
      <c r="B116" s="208" t="str">
        <f>IF('Unit Sales'!D124&lt;&gt;"",'Unit Sales'!D124,"")</f>
        <v/>
      </c>
      <c r="C116" s="208" t="str">
        <f>IF('Unit Sales'!J124&lt;&gt;"",'Unit Sales'!J124,"")</f>
        <v/>
      </c>
      <c r="D116" s="208" t="str">
        <f>IF('Unit Sales'!G124&lt;&gt;"",'Unit Sales'!G124,"")</f>
        <v/>
      </c>
      <c r="E116" s="298" t="str">
        <f>IF('Unit Sales'!M124&lt;&gt;"",'Unit Sales'!M124,"")</f>
        <v/>
      </c>
      <c r="F116" s="208" t="str">
        <f>IF('Unit Sales'!H124&lt;&gt;"",'Unit Sales'!H124,"")</f>
        <v/>
      </c>
      <c r="G116" s="208" t="str">
        <f>IF('Unit Sales'!C124&lt;&gt;"",'Unit Sales'!C124,"")</f>
        <v/>
      </c>
      <c r="H116" s="208" t="str">
        <f>IF('Unit Sales'!I124&lt;&gt;"",'Unit Sales'!I124,"")</f>
        <v/>
      </c>
      <c r="J116" s="298">
        <f>IFERROR((E116/(1+'Monthly cashflow'!$C$28)*('Monthly cashflow'!$C$28)),)</f>
        <v>0</v>
      </c>
      <c r="K116" s="298">
        <f>IFERROR(E116*'Monthly cashflow'!$C$29*1.23,)</f>
        <v>0</v>
      </c>
      <c r="L116" s="298">
        <f>IFERROR(E116*'Monthly cashflow'!$C$30*1.23,)</f>
        <v>0</v>
      </c>
      <c r="M116" s="298">
        <f t="shared" si="1"/>
        <v>0</v>
      </c>
    </row>
    <row r="117" spans="1:13" x14ac:dyDescent="0.25">
      <c r="A117" s="208" t="str">
        <f>IF('Unit Sales'!B125&lt;&gt;"",'Unit Sales'!B125,"")</f>
        <v/>
      </c>
      <c r="B117" s="208" t="str">
        <f>IF('Unit Sales'!D125&lt;&gt;"",'Unit Sales'!D125,"")</f>
        <v/>
      </c>
      <c r="C117" s="208" t="str">
        <f>IF('Unit Sales'!J125&lt;&gt;"",'Unit Sales'!J125,"")</f>
        <v/>
      </c>
      <c r="D117" s="208" t="str">
        <f>IF('Unit Sales'!G125&lt;&gt;"",'Unit Sales'!G125,"")</f>
        <v/>
      </c>
      <c r="E117" s="298" t="str">
        <f>IF('Unit Sales'!M125&lt;&gt;"",'Unit Sales'!M125,"")</f>
        <v/>
      </c>
      <c r="F117" s="208" t="str">
        <f>IF('Unit Sales'!H125&lt;&gt;"",'Unit Sales'!H125,"")</f>
        <v/>
      </c>
      <c r="G117" s="208" t="str">
        <f>IF('Unit Sales'!C125&lt;&gt;"",'Unit Sales'!C125,"")</f>
        <v/>
      </c>
      <c r="H117" s="208" t="str">
        <f>IF('Unit Sales'!I125&lt;&gt;"",'Unit Sales'!I125,"")</f>
        <v/>
      </c>
      <c r="J117" s="298">
        <f>IFERROR((E117/(1+'Monthly cashflow'!$C$28)*('Monthly cashflow'!$C$28)),)</f>
        <v>0</v>
      </c>
      <c r="K117" s="298">
        <f>IFERROR(E117*'Monthly cashflow'!$C$29*1.23,)</f>
        <v>0</v>
      </c>
      <c r="L117" s="298">
        <f>IFERROR(E117*'Monthly cashflow'!$C$30*1.23,)</f>
        <v>0</v>
      </c>
      <c r="M117" s="298">
        <f t="shared" si="1"/>
        <v>0</v>
      </c>
    </row>
    <row r="118" spans="1:13" x14ac:dyDescent="0.25">
      <c r="A118" s="208" t="str">
        <f>IF('Unit Sales'!B126&lt;&gt;"",'Unit Sales'!B126,"")</f>
        <v/>
      </c>
      <c r="B118" s="208" t="str">
        <f>IF('Unit Sales'!D126&lt;&gt;"",'Unit Sales'!D126,"")</f>
        <v/>
      </c>
      <c r="C118" s="208" t="str">
        <f>IF('Unit Sales'!J126&lt;&gt;"",'Unit Sales'!J126,"")</f>
        <v/>
      </c>
      <c r="D118" s="208" t="str">
        <f>IF('Unit Sales'!G126&lt;&gt;"",'Unit Sales'!G126,"")</f>
        <v/>
      </c>
      <c r="E118" s="298" t="str">
        <f>IF('Unit Sales'!M126&lt;&gt;"",'Unit Sales'!M126,"")</f>
        <v/>
      </c>
      <c r="F118" s="208" t="str">
        <f>IF('Unit Sales'!H126&lt;&gt;"",'Unit Sales'!H126,"")</f>
        <v/>
      </c>
      <c r="G118" s="208" t="str">
        <f>IF('Unit Sales'!C126&lt;&gt;"",'Unit Sales'!C126,"")</f>
        <v/>
      </c>
      <c r="H118" s="208" t="str">
        <f>IF('Unit Sales'!I126&lt;&gt;"",'Unit Sales'!I126,"")</f>
        <v/>
      </c>
      <c r="J118" s="298">
        <f>IFERROR((E118/(1+'Monthly cashflow'!$C$28)*('Monthly cashflow'!$C$28)),)</f>
        <v>0</v>
      </c>
      <c r="K118" s="298">
        <f>IFERROR(E118*'Monthly cashflow'!$C$29*1.23,)</f>
        <v>0</v>
      </c>
      <c r="L118" s="298">
        <f>IFERROR(E118*'Monthly cashflow'!$C$30*1.23,)</f>
        <v>0</v>
      </c>
      <c r="M118" s="298">
        <f t="shared" si="1"/>
        <v>0</v>
      </c>
    </row>
    <row r="119" spans="1:13" x14ac:dyDescent="0.25">
      <c r="A119" s="208" t="str">
        <f>IF('Unit Sales'!B127&lt;&gt;"",'Unit Sales'!B127,"")</f>
        <v/>
      </c>
      <c r="B119" s="208" t="str">
        <f>IF('Unit Sales'!D127&lt;&gt;"",'Unit Sales'!D127,"")</f>
        <v/>
      </c>
      <c r="C119" s="208" t="str">
        <f>IF('Unit Sales'!J127&lt;&gt;"",'Unit Sales'!J127,"")</f>
        <v/>
      </c>
      <c r="D119" s="208" t="str">
        <f>IF('Unit Sales'!G127&lt;&gt;"",'Unit Sales'!G127,"")</f>
        <v/>
      </c>
      <c r="E119" s="298" t="str">
        <f>IF('Unit Sales'!M127&lt;&gt;"",'Unit Sales'!M127,"")</f>
        <v/>
      </c>
      <c r="F119" s="208" t="str">
        <f>IF('Unit Sales'!H127&lt;&gt;"",'Unit Sales'!H127,"")</f>
        <v/>
      </c>
      <c r="G119" s="208" t="str">
        <f>IF('Unit Sales'!C127&lt;&gt;"",'Unit Sales'!C127,"")</f>
        <v/>
      </c>
      <c r="H119" s="208" t="str">
        <f>IF('Unit Sales'!I127&lt;&gt;"",'Unit Sales'!I127,"")</f>
        <v/>
      </c>
      <c r="J119" s="298">
        <f>IFERROR((E119/(1+'Monthly cashflow'!$C$28)*('Monthly cashflow'!$C$28)),)</f>
        <v>0</v>
      </c>
      <c r="K119" s="298">
        <f>IFERROR(E119*'Monthly cashflow'!$C$29*1.23,)</f>
        <v>0</v>
      </c>
      <c r="L119" s="298">
        <f>IFERROR(E119*'Monthly cashflow'!$C$30*1.23,)</f>
        <v>0</v>
      </c>
      <c r="M119" s="298">
        <f t="shared" si="1"/>
        <v>0</v>
      </c>
    </row>
    <row r="120" spans="1:13" x14ac:dyDescent="0.25">
      <c r="A120" s="208" t="str">
        <f>IF('Unit Sales'!B128&lt;&gt;"",'Unit Sales'!B128,"")</f>
        <v/>
      </c>
      <c r="B120" s="208" t="str">
        <f>IF('Unit Sales'!D128&lt;&gt;"",'Unit Sales'!D128,"")</f>
        <v/>
      </c>
      <c r="C120" s="208" t="str">
        <f>IF('Unit Sales'!J128&lt;&gt;"",'Unit Sales'!J128,"")</f>
        <v/>
      </c>
      <c r="D120" s="208" t="str">
        <f>IF('Unit Sales'!G128&lt;&gt;"",'Unit Sales'!G128,"")</f>
        <v/>
      </c>
      <c r="E120" s="298" t="str">
        <f>IF('Unit Sales'!M128&lt;&gt;"",'Unit Sales'!M128,"")</f>
        <v/>
      </c>
      <c r="F120" s="208" t="str">
        <f>IF('Unit Sales'!H128&lt;&gt;"",'Unit Sales'!H128,"")</f>
        <v/>
      </c>
      <c r="G120" s="208" t="str">
        <f>IF('Unit Sales'!C128&lt;&gt;"",'Unit Sales'!C128,"")</f>
        <v/>
      </c>
      <c r="H120" s="208" t="str">
        <f>IF('Unit Sales'!I128&lt;&gt;"",'Unit Sales'!I128,"")</f>
        <v/>
      </c>
      <c r="J120" s="298">
        <f>IFERROR((E120/(1+'Monthly cashflow'!$C$28)*('Monthly cashflow'!$C$28)),)</f>
        <v>0</v>
      </c>
      <c r="K120" s="298">
        <f>IFERROR(E120*'Monthly cashflow'!$C$29*1.23,)</f>
        <v>0</v>
      </c>
      <c r="L120" s="298">
        <f>IFERROR(E120*'Monthly cashflow'!$C$30*1.23,)</f>
        <v>0</v>
      </c>
      <c r="M120" s="298">
        <f t="shared" si="1"/>
        <v>0</v>
      </c>
    </row>
    <row r="121" spans="1:13" x14ac:dyDescent="0.25">
      <c r="A121" s="208" t="str">
        <f>IF('Unit Sales'!B129&lt;&gt;"",'Unit Sales'!B129,"")</f>
        <v/>
      </c>
      <c r="B121" s="208" t="str">
        <f>IF('Unit Sales'!D129&lt;&gt;"",'Unit Sales'!D129,"")</f>
        <v/>
      </c>
      <c r="C121" s="208" t="str">
        <f>IF('Unit Sales'!J129&lt;&gt;"",'Unit Sales'!J129,"")</f>
        <v/>
      </c>
      <c r="D121" s="208" t="str">
        <f>IF('Unit Sales'!G129&lt;&gt;"",'Unit Sales'!G129,"")</f>
        <v/>
      </c>
      <c r="E121" s="298" t="str">
        <f>IF('Unit Sales'!M129&lt;&gt;"",'Unit Sales'!M129,"")</f>
        <v/>
      </c>
      <c r="F121" s="208" t="str">
        <f>IF('Unit Sales'!H129&lt;&gt;"",'Unit Sales'!H129,"")</f>
        <v/>
      </c>
      <c r="G121" s="208" t="str">
        <f>IF('Unit Sales'!C129&lt;&gt;"",'Unit Sales'!C129,"")</f>
        <v/>
      </c>
      <c r="H121" s="208" t="str">
        <f>IF('Unit Sales'!I129&lt;&gt;"",'Unit Sales'!I129,"")</f>
        <v/>
      </c>
      <c r="J121" s="298">
        <f>IFERROR((E121/(1+'Monthly cashflow'!$C$28)*('Monthly cashflow'!$C$28)),)</f>
        <v>0</v>
      </c>
      <c r="K121" s="298">
        <f>IFERROR(E121*'Monthly cashflow'!$C$29*1.23,)</f>
        <v>0</v>
      </c>
      <c r="L121" s="298">
        <f>IFERROR(E121*'Monthly cashflow'!$C$30*1.23,)</f>
        <v>0</v>
      </c>
      <c r="M121" s="298">
        <f t="shared" si="1"/>
        <v>0</v>
      </c>
    </row>
    <row r="122" spans="1:13" x14ac:dyDescent="0.25">
      <c r="A122" s="208" t="str">
        <f>IF('Unit Sales'!B130&lt;&gt;"",'Unit Sales'!B130,"")</f>
        <v/>
      </c>
      <c r="B122" s="208" t="str">
        <f>IF('Unit Sales'!D130&lt;&gt;"",'Unit Sales'!D130,"")</f>
        <v/>
      </c>
      <c r="C122" s="208" t="str">
        <f>IF('Unit Sales'!J130&lt;&gt;"",'Unit Sales'!J130,"")</f>
        <v/>
      </c>
      <c r="D122" s="208" t="str">
        <f>IF('Unit Sales'!G130&lt;&gt;"",'Unit Sales'!G130,"")</f>
        <v/>
      </c>
      <c r="E122" s="298" t="str">
        <f>IF('Unit Sales'!M130&lt;&gt;"",'Unit Sales'!M130,"")</f>
        <v/>
      </c>
      <c r="F122" s="208" t="str">
        <f>IF('Unit Sales'!H130&lt;&gt;"",'Unit Sales'!H130,"")</f>
        <v/>
      </c>
      <c r="G122" s="208" t="str">
        <f>IF('Unit Sales'!C130&lt;&gt;"",'Unit Sales'!C130,"")</f>
        <v/>
      </c>
      <c r="H122" s="208" t="str">
        <f>IF('Unit Sales'!I130&lt;&gt;"",'Unit Sales'!I130,"")</f>
        <v/>
      </c>
      <c r="J122" s="298">
        <f>IFERROR((E122/(1+'Monthly cashflow'!$C$28)*('Monthly cashflow'!$C$28)),)</f>
        <v>0</v>
      </c>
      <c r="K122" s="298">
        <f>IFERROR(E122*'Monthly cashflow'!$C$29*1.23,)</f>
        <v>0</v>
      </c>
      <c r="L122" s="298">
        <f>IFERROR(E122*'Monthly cashflow'!$C$30*1.23,)</f>
        <v>0</v>
      </c>
      <c r="M122" s="298">
        <f t="shared" si="1"/>
        <v>0</v>
      </c>
    </row>
    <row r="123" spans="1:13" x14ac:dyDescent="0.25">
      <c r="A123" s="208" t="str">
        <f>IF('Unit Sales'!B131&lt;&gt;"",'Unit Sales'!B131,"")</f>
        <v/>
      </c>
      <c r="B123" s="208" t="str">
        <f>IF('Unit Sales'!D131&lt;&gt;"",'Unit Sales'!D131,"")</f>
        <v/>
      </c>
      <c r="C123" s="208" t="str">
        <f>IF('Unit Sales'!J131&lt;&gt;"",'Unit Sales'!J131,"")</f>
        <v/>
      </c>
      <c r="D123" s="208" t="str">
        <f>IF('Unit Sales'!G131&lt;&gt;"",'Unit Sales'!G131,"")</f>
        <v/>
      </c>
      <c r="E123" s="298" t="str">
        <f>IF('Unit Sales'!M131&lt;&gt;"",'Unit Sales'!M131,"")</f>
        <v/>
      </c>
      <c r="F123" s="208" t="str">
        <f>IF('Unit Sales'!H131&lt;&gt;"",'Unit Sales'!H131,"")</f>
        <v/>
      </c>
      <c r="G123" s="208" t="str">
        <f>IF('Unit Sales'!C131&lt;&gt;"",'Unit Sales'!C131,"")</f>
        <v/>
      </c>
      <c r="H123" s="208" t="str">
        <f>IF('Unit Sales'!I131&lt;&gt;"",'Unit Sales'!I131,"")</f>
        <v/>
      </c>
      <c r="J123" s="298">
        <f>IFERROR((E123/(1+'Monthly cashflow'!$C$28)*('Monthly cashflow'!$C$28)),)</f>
        <v>0</v>
      </c>
      <c r="K123" s="298">
        <f>IFERROR(E123*'Monthly cashflow'!$C$29*1.23,)</f>
        <v>0</v>
      </c>
      <c r="L123" s="298">
        <f>IFERROR(E123*'Monthly cashflow'!$C$30*1.23,)</f>
        <v>0</v>
      </c>
      <c r="M123" s="298">
        <f t="shared" si="1"/>
        <v>0</v>
      </c>
    </row>
    <row r="124" spans="1:13" x14ac:dyDescent="0.25">
      <c r="A124" s="208" t="str">
        <f>IF('Unit Sales'!B132&lt;&gt;"",'Unit Sales'!B132,"")</f>
        <v/>
      </c>
      <c r="B124" s="208" t="str">
        <f>IF('Unit Sales'!D132&lt;&gt;"",'Unit Sales'!D132,"")</f>
        <v/>
      </c>
      <c r="C124" s="208" t="str">
        <f>IF('Unit Sales'!J132&lt;&gt;"",'Unit Sales'!J132,"")</f>
        <v/>
      </c>
      <c r="D124" s="208" t="str">
        <f>IF('Unit Sales'!G132&lt;&gt;"",'Unit Sales'!G132,"")</f>
        <v/>
      </c>
      <c r="E124" s="298" t="str">
        <f>IF('Unit Sales'!M132&lt;&gt;"",'Unit Sales'!M132,"")</f>
        <v/>
      </c>
      <c r="F124" s="208" t="str">
        <f>IF('Unit Sales'!H132&lt;&gt;"",'Unit Sales'!H132,"")</f>
        <v/>
      </c>
      <c r="G124" s="208" t="str">
        <f>IF('Unit Sales'!C132&lt;&gt;"",'Unit Sales'!C132,"")</f>
        <v/>
      </c>
      <c r="H124" s="208" t="str">
        <f>IF('Unit Sales'!I132&lt;&gt;"",'Unit Sales'!I132,"")</f>
        <v/>
      </c>
      <c r="J124" s="298">
        <f>IFERROR((E124/(1+'Monthly cashflow'!$C$28)*('Monthly cashflow'!$C$28)),)</f>
        <v>0</v>
      </c>
      <c r="K124" s="298">
        <f>IFERROR(E124*'Monthly cashflow'!$C$29*1.23,)</f>
        <v>0</v>
      </c>
      <c r="L124" s="298">
        <f>IFERROR(E124*'Monthly cashflow'!$C$30*1.23,)</f>
        <v>0</v>
      </c>
      <c r="M124" s="298">
        <f t="shared" si="1"/>
        <v>0</v>
      </c>
    </row>
    <row r="125" spans="1:13" x14ac:dyDescent="0.25">
      <c r="A125" s="208" t="str">
        <f>IF('Unit Sales'!B133&lt;&gt;"",'Unit Sales'!B133,"")</f>
        <v/>
      </c>
      <c r="B125" s="208" t="str">
        <f>IF('Unit Sales'!D133&lt;&gt;"",'Unit Sales'!D133,"")</f>
        <v/>
      </c>
      <c r="C125" s="208" t="str">
        <f>IF('Unit Sales'!J133&lt;&gt;"",'Unit Sales'!J133,"")</f>
        <v/>
      </c>
      <c r="D125" s="208" t="str">
        <f>IF('Unit Sales'!G133&lt;&gt;"",'Unit Sales'!G133,"")</f>
        <v/>
      </c>
      <c r="E125" s="298" t="str">
        <f>IF('Unit Sales'!M133&lt;&gt;"",'Unit Sales'!M133,"")</f>
        <v/>
      </c>
      <c r="F125" s="208" t="str">
        <f>IF('Unit Sales'!H133&lt;&gt;"",'Unit Sales'!H133,"")</f>
        <v/>
      </c>
      <c r="G125" s="208" t="str">
        <f>IF('Unit Sales'!C133&lt;&gt;"",'Unit Sales'!C133,"")</f>
        <v/>
      </c>
      <c r="H125" s="208" t="str">
        <f>IF('Unit Sales'!I133&lt;&gt;"",'Unit Sales'!I133,"")</f>
        <v/>
      </c>
      <c r="J125" s="298">
        <f>IFERROR((E125/(1+'Monthly cashflow'!$C$28)*('Monthly cashflow'!$C$28)),)</f>
        <v>0</v>
      </c>
      <c r="K125" s="298">
        <f>IFERROR(E125*'Monthly cashflow'!$C$29*1.23,)</f>
        <v>0</v>
      </c>
      <c r="L125" s="298">
        <f>IFERROR(E125*'Monthly cashflow'!$C$30*1.23,)</f>
        <v>0</v>
      </c>
      <c r="M125" s="298">
        <f t="shared" si="1"/>
        <v>0</v>
      </c>
    </row>
    <row r="126" spans="1:13" x14ac:dyDescent="0.25">
      <c r="A126" s="208" t="str">
        <f>IF('Unit Sales'!B134&lt;&gt;"",'Unit Sales'!B134,"")</f>
        <v/>
      </c>
      <c r="B126" s="208" t="str">
        <f>IF('Unit Sales'!D134&lt;&gt;"",'Unit Sales'!D134,"")</f>
        <v/>
      </c>
      <c r="C126" s="208" t="str">
        <f>IF('Unit Sales'!J134&lt;&gt;"",'Unit Sales'!J134,"")</f>
        <v/>
      </c>
      <c r="D126" s="208" t="str">
        <f>IF('Unit Sales'!G134&lt;&gt;"",'Unit Sales'!G134,"")</f>
        <v/>
      </c>
      <c r="E126" s="298" t="str">
        <f>IF('Unit Sales'!M134&lt;&gt;"",'Unit Sales'!M134,"")</f>
        <v/>
      </c>
      <c r="F126" s="208" t="str">
        <f>IF('Unit Sales'!H134&lt;&gt;"",'Unit Sales'!H134,"")</f>
        <v/>
      </c>
      <c r="G126" s="208" t="str">
        <f>IF('Unit Sales'!C134&lt;&gt;"",'Unit Sales'!C134,"")</f>
        <v/>
      </c>
      <c r="H126" s="208" t="str">
        <f>IF('Unit Sales'!I134&lt;&gt;"",'Unit Sales'!I134,"")</f>
        <v/>
      </c>
      <c r="J126" s="298">
        <f>IFERROR((E126/(1+'Monthly cashflow'!$C$28)*('Monthly cashflow'!$C$28)),)</f>
        <v>0</v>
      </c>
      <c r="K126" s="298">
        <f>IFERROR(E126*'Monthly cashflow'!$C$29*1.23,)</f>
        <v>0</v>
      </c>
      <c r="L126" s="298">
        <f>IFERROR(E126*'Monthly cashflow'!$C$30*1.23,)</f>
        <v>0</v>
      </c>
      <c r="M126" s="298">
        <f t="shared" si="1"/>
        <v>0</v>
      </c>
    </row>
    <row r="127" spans="1:13" x14ac:dyDescent="0.25">
      <c r="A127" s="208" t="str">
        <f>IF('Unit Sales'!B135&lt;&gt;"",'Unit Sales'!B135,"")</f>
        <v/>
      </c>
      <c r="B127" s="208" t="str">
        <f>IF('Unit Sales'!D135&lt;&gt;"",'Unit Sales'!D135,"")</f>
        <v/>
      </c>
      <c r="C127" s="208" t="str">
        <f>IF('Unit Sales'!J135&lt;&gt;"",'Unit Sales'!J135,"")</f>
        <v/>
      </c>
      <c r="D127" s="208" t="str">
        <f>IF('Unit Sales'!G135&lt;&gt;"",'Unit Sales'!G135,"")</f>
        <v/>
      </c>
      <c r="E127" s="298" t="str">
        <f>IF('Unit Sales'!M135&lt;&gt;"",'Unit Sales'!M135,"")</f>
        <v/>
      </c>
      <c r="F127" s="208" t="str">
        <f>IF('Unit Sales'!H135&lt;&gt;"",'Unit Sales'!H135,"")</f>
        <v/>
      </c>
      <c r="G127" s="208" t="str">
        <f>IF('Unit Sales'!C135&lt;&gt;"",'Unit Sales'!C135,"")</f>
        <v/>
      </c>
      <c r="H127" s="208" t="str">
        <f>IF('Unit Sales'!I135&lt;&gt;"",'Unit Sales'!I135,"")</f>
        <v/>
      </c>
      <c r="J127" s="298">
        <f>IFERROR((E127/(1+'Monthly cashflow'!$C$28)*('Monthly cashflow'!$C$28)),)</f>
        <v>0</v>
      </c>
      <c r="K127" s="298">
        <f>IFERROR(E127*'Monthly cashflow'!$C$29*1.23,)</f>
        <v>0</v>
      </c>
      <c r="L127" s="298">
        <f>IFERROR(E127*'Monthly cashflow'!$C$30*1.23,)</f>
        <v>0</v>
      </c>
      <c r="M127" s="298">
        <f t="shared" si="1"/>
        <v>0</v>
      </c>
    </row>
    <row r="128" spans="1:13" x14ac:dyDescent="0.25">
      <c r="A128" s="208" t="str">
        <f>IF('Unit Sales'!B136&lt;&gt;"",'Unit Sales'!B136,"")</f>
        <v/>
      </c>
      <c r="B128" s="208" t="str">
        <f>IF('Unit Sales'!D136&lt;&gt;"",'Unit Sales'!D136,"")</f>
        <v/>
      </c>
      <c r="C128" s="208" t="str">
        <f>IF('Unit Sales'!J136&lt;&gt;"",'Unit Sales'!J136,"")</f>
        <v/>
      </c>
      <c r="D128" s="208" t="str">
        <f>IF('Unit Sales'!G136&lt;&gt;"",'Unit Sales'!G136,"")</f>
        <v/>
      </c>
      <c r="E128" s="298" t="str">
        <f>IF('Unit Sales'!M136&lt;&gt;"",'Unit Sales'!M136,"")</f>
        <v/>
      </c>
      <c r="F128" s="208" t="str">
        <f>IF('Unit Sales'!H136&lt;&gt;"",'Unit Sales'!H136,"")</f>
        <v/>
      </c>
      <c r="G128" s="208" t="str">
        <f>IF('Unit Sales'!C136&lt;&gt;"",'Unit Sales'!C136,"")</f>
        <v/>
      </c>
      <c r="H128" s="208" t="str">
        <f>IF('Unit Sales'!I136&lt;&gt;"",'Unit Sales'!I136,"")</f>
        <v/>
      </c>
      <c r="J128" s="298">
        <f>IFERROR((E128/(1+'Monthly cashflow'!$C$28)*('Monthly cashflow'!$C$28)),)</f>
        <v>0</v>
      </c>
      <c r="K128" s="298">
        <f>IFERROR(E128*'Monthly cashflow'!$C$29*1.23,)</f>
        <v>0</v>
      </c>
      <c r="L128" s="298">
        <f>IFERROR(E128*'Monthly cashflow'!$C$30*1.23,)</f>
        <v>0</v>
      </c>
      <c r="M128" s="298">
        <f t="shared" si="1"/>
        <v>0</v>
      </c>
    </row>
    <row r="129" spans="1:13" x14ac:dyDescent="0.25">
      <c r="A129" s="208" t="str">
        <f>IF('Unit Sales'!B137&lt;&gt;"",'Unit Sales'!B137,"")</f>
        <v/>
      </c>
      <c r="B129" s="208" t="str">
        <f>IF('Unit Sales'!D137&lt;&gt;"",'Unit Sales'!D137,"")</f>
        <v/>
      </c>
      <c r="C129" s="208" t="str">
        <f>IF('Unit Sales'!J137&lt;&gt;"",'Unit Sales'!J137,"")</f>
        <v/>
      </c>
      <c r="D129" s="208" t="str">
        <f>IF('Unit Sales'!G137&lt;&gt;"",'Unit Sales'!G137,"")</f>
        <v/>
      </c>
      <c r="E129" s="298" t="str">
        <f>IF('Unit Sales'!M137&lt;&gt;"",'Unit Sales'!M137,"")</f>
        <v/>
      </c>
      <c r="F129" s="208" t="str">
        <f>IF('Unit Sales'!H137&lt;&gt;"",'Unit Sales'!H137,"")</f>
        <v/>
      </c>
      <c r="G129" s="208" t="str">
        <f>IF('Unit Sales'!C137&lt;&gt;"",'Unit Sales'!C137,"")</f>
        <v/>
      </c>
      <c r="H129" s="208" t="str">
        <f>IF('Unit Sales'!I137&lt;&gt;"",'Unit Sales'!I137,"")</f>
        <v/>
      </c>
      <c r="J129" s="298">
        <f>IFERROR((E129/(1+'Monthly cashflow'!$C$28)*('Monthly cashflow'!$C$28)),)</f>
        <v>0</v>
      </c>
      <c r="K129" s="298">
        <f>IFERROR(E129*'Monthly cashflow'!$C$29*1.23,)</f>
        <v>0</v>
      </c>
      <c r="L129" s="298">
        <f>IFERROR(E129*'Monthly cashflow'!$C$30*1.23,)</f>
        <v>0</v>
      </c>
      <c r="M129" s="298">
        <f t="shared" si="1"/>
        <v>0</v>
      </c>
    </row>
    <row r="130" spans="1:13" x14ac:dyDescent="0.25">
      <c r="A130" s="208" t="str">
        <f>IF('Unit Sales'!B138&lt;&gt;"",'Unit Sales'!B138,"")</f>
        <v/>
      </c>
      <c r="B130" s="208" t="str">
        <f>IF('Unit Sales'!D138&lt;&gt;"",'Unit Sales'!D138,"")</f>
        <v/>
      </c>
      <c r="C130" s="208" t="str">
        <f>IF('Unit Sales'!J138&lt;&gt;"",'Unit Sales'!J138,"")</f>
        <v/>
      </c>
      <c r="D130" s="208" t="str">
        <f>IF('Unit Sales'!G138&lt;&gt;"",'Unit Sales'!G138,"")</f>
        <v/>
      </c>
      <c r="E130" s="298" t="str">
        <f>IF('Unit Sales'!M138&lt;&gt;"",'Unit Sales'!M138,"")</f>
        <v/>
      </c>
      <c r="F130" s="208" t="str">
        <f>IF('Unit Sales'!H138&lt;&gt;"",'Unit Sales'!H138,"")</f>
        <v/>
      </c>
      <c r="G130" s="208" t="str">
        <f>IF('Unit Sales'!C138&lt;&gt;"",'Unit Sales'!C138,"")</f>
        <v/>
      </c>
      <c r="H130" s="208" t="str">
        <f>IF('Unit Sales'!I138&lt;&gt;"",'Unit Sales'!I138,"")</f>
        <v/>
      </c>
      <c r="J130" s="298">
        <f>IFERROR((E130/(1+'Monthly cashflow'!$C$28)*('Monthly cashflow'!$C$28)),)</f>
        <v>0</v>
      </c>
      <c r="K130" s="298">
        <f>IFERROR(E130*'Monthly cashflow'!$C$29*1.23,)</f>
        <v>0</v>
      </c>
      <c r="L130" s="298">
        <f>IFERROR(E130*'Monthly cashflow'!$C$30*1.23,)</f>
        <v>0</v>
      </c>
      <c r="M130" s="298">
        <f t="shared" si="1"/>
        <v>0</v>
      </c>
    </row>
    <row r="131" spans="1:13" x14ac:dyDescent="0.25">
      <c r="A131" s="208" t="str">
        <f>IF('Unit Sales'!B139&lt;&gt;"",'Unit Sales'!B139,"")</f>
        <v/>
      </c>
      <c r="B131" s="208" t="str">
        <f>IF('Unit Sales'!D139&lt;&gt;"",'Unit Sales'!D139,"")</f>
        <v/>
      </c>
      <c r="C131" s="208" t="str">
        <f>IF('Unit Sales'!J139&lt;&gt;"",'Unit Sales'!J139,"")</f>
        <v/>
      </c>
      <c r="D131" s="208" t="str">
        <f>IF('Unit Sales'!G139&lt;&gt;"",'Unit Sales'!G139,"")</f>
        <v/>
      </c>
      <c r="E131" s="298" t="str">
        <f>IF('Unit Sales'!M139&lt;&gt;"",'Unit Sales'!M139,"")</f>
        <v/>
      </c>
      <c r="F131" s="208" t="str">
        <f>IF('Unit Sales'!H139&lt;&gt;"",'Unit Sales'!H139,"")</f>
        <v/>
      </c>
      <c r="G131" s="208" t="str">
        <f>IF('Unit Sales'!C139&lt;&gt;"",'Unit Sales'!C139,"")</f>
        <v/>
      </c>
      <c r="H131" s="208" t="str">
        <f>IF('Unit Sales'!I139&lt;&gt;"",'Unit Sales'!I139,"")</f>
        <v/>
      </c>
      <c r="J131" s="298">
        <f>IFERROR((E131/(1+'Monthly cashflow'!$C$28)*('Monthly cashflow'!$C$28)),)</f>
        <v>0</v>
      </c>
      <c r="K131" s="298">
        <f>IFERROR(E131*'Monthly cashflow'!$C$29*1.23,)</f>
        <v>0</v>
      </c>
      <c r="L131" s="298">
        <f>IFERROR(E131*'Monthly cashflow'!$C$30*1.23,)</f>
        <v>0</v>
      </c>
      <c r="M131" s="298">
        <f t="shared" ref="M131:M194" si="2">IFERROR(E131-J131-K131-L131,)</f>
        <v>0</v>
      </c>
    </row>
    <row r="132" spans="1:13" x14ac:dyDescent="0.25">
      <c r="A132" s="208" t="str">
        <f>IF('Unit Sales'!B140&lt;&gt;"",'Unit Sales'!B140,"")</f>
        <v/>
      </c>
      <c r="B132" s="208" t="str">
        <f>IF('Unit Sales'!D140&lt;&gt;"",'Unit Sales'!D140,"")</f>
        <v/>
      </c>
      <c r="C132" s="208" t="str">
        <f>IF('Unit Sales'!J140&lt;&gt;"",'Unit Sales'!J140,"")</f>
        <v/>
      </c>
      <c r="D132" s="208" t="str">
        <f>IF('Unit Sales'!G140&lt;&gt;"",'Unit Sales'!G140,"")</f>
        <v/>
      </c>
      <c r="E132" s="298" t="str">
        <f>IF('Unit Sales'!M140&lt;&gt;"",'Unit Sales'!M140,"")</f>
        <v/>
      </c>
      <c r="F132" s="208" t="str">
        <f>IF('Unit Sales'!H140&lt;&gt;"",'Unit Sales'!H140,"")</f>
        <v/>
      </c>
      <c r="G132" s="208" t="str">
        <f>IF('Unit Sales'!C140&lt;&gt;"",'Unit Sales'!C140,"")</f>
        <v/>
      </c>
      <c r="H132" s="208" t="str">
        <f>IF('Unit Sales'!I140&lt;&gt;"",'Unit Sales'!I140,"")</f>
        <v/>
      </c>
      <c r="J132" s="298">
        <f>IFERROR((E132/(1+'Monthly cashflow'!$C$28)*('Monthly cashflow'!$C$28)),)</f>
        <v>0</v>
      </c>
      <c r="K132" s="298">
        <f>IFERROR(E132*'Monthly cashflow'!$C$29*1.23,)</f>
        <v>0</v>
      </c>
      <c r="L132" s="298">
        <f>IFERROR(E132*'Monthly cashflow'!$C$30*1.23,)</f>
        <v>0</v>
      </c>
      <c r="M132" s="298">
        <f t="shared" si="2"/>
        <v>0</v>
      </c>
    </row>
    <row r="133" spans="1:13" x14ac:dyDescent="0.25">
      <c r="A133" s="208" t="str">
        <f>IF('Unit Sales'!B141&lt;&gt;"",'Unit Sales'!B141,"")</f>
        <v/>
      </c>
      <c r="B133" s="208" t="str">
        <f>IF('Unit Sales'!D141&lt;&gt;"",'Unit Sales'!D141,"")</f>
        <v/>
      </c>
      <c r="C133" s="208" t="str">
        <f>IF('Unit Sales'!J141&lt;&gt;"",'Unit Sales'!J141,"")</f>
        <v/>
      </c>
      <c r="D133" s="208" t="str">
        <f>IF('Unit Sales'!G141&lt;&gt;"",'Unit Sales'!G141,"")</f>
        <v/>
      </c>
      <c r="E133" s="298" t="str">
        <f>IF('Unit Sales'!M141&lt;&gt;"",'Unit Sales'!M141,"")</f>
        <v/>
      </c>
      <c r="F133" s="208" t="str">
        <f>IF('Unit Sales'!H141&lt;&gt;"",'Unit Sales'!H141,"")</f>
        <v/>
      </c>
      <c r="G133" s="208" t="str">
        <f>IF('Unit Sales'!C141&lt;&gt;"",'Unit Sales'!C141,"")</f>
        <v/>
      </c>
      <c r="H133" s="208" t="str">
        <f>IF('Unit Sales'!I141&lt;&gt;"",'Unit Sales'!I141,"")</f>
        <v/>
      </c>
      <c r="J133" s="298">
        <f>IFERROR((E133/(1+'Monthly cashflow'!$C$28)*('Monthly cashflow'!$C$28)),)</f>
        <v>0</v>
      </c>
      <c r="K133" s="298">
        <f>IFERROR(E133*'Monthly cashflow'!$C$29*1.23,)</f>
        <v>0</v>
      </c>
      <c r="L133" s="298">
        <f>IFERROR(E133*'Monthly cashflow'!$C$30*1.23,)</f>
        <v>0</v>
      </c>
      <c r="M133" s="298">
        <f t="shared" si="2"/>
        <v>0</v>
      </c>
    </row>
    <row r="134" spans="1:13" x14ac:dyDescent="0.25">
      <c r="A134" s="208" t="str">
        <f>IF('Unit Sales'!B142&lt;&gt;"",'Unit Sales'!B142,"")</f>
        <v/>
      </c>
      <c r="B134" s="208" t="str">
        <f>IF('Unit Sales'!D142&lt;&gt;"",'Unit Sales'!D142,"")</f>
        <v/>
      </c>
      <c r="C134" s="208" t="str">
        <f>IF('Unit Sales'!J142&lt;&gt;"",'Unit Sales'!J142,"")</f>
        <v/>
      </c>
      <c r="D134" s="208" t="str">
        <f>IF('Unit Sales'!G142&lt;&gt;"",'Unit Sales'!G142,"")</f>
        <v/>
      </c>
      <c r="E134" s="298" t="str">
        <f>IF('Unit Sales'!M142&lt;&gt;"",'Unit Sales'!M142,"")</f>
        <v/>
      </c>
      <c r="F134" s="208" t="str">
        <f>IF('Unit Sales'!H142&lt;&gt;"",'Unit Sales'!H142,"")</f>
        <v/>
      </c>
      <c r="G134" s="208" t="str">
        <f>IF('Unit Sales'!C142&lt;&gt;"",'Unit Sales'!C142,"")</f>
        <v/>
      </c>
      <c r="H134" s="208" t="str">
        <f>IF('Unit Sales'!I142&lt;&gt;"",'Unit Sales'!I142,"")</f>
        <v/>
      </c>
      <c r="J134" s="298">
        <f>IFERROR((E134/(1+'Monthly cashflow'!$C$28)*('Monthly cashflow'!$C$28)),)</f>
        <v>0</v>
      </c>
      <c r="K134" s="298">
        <f>IFERROR(E134*'Monthly cashflow'!$C$29*1.23,)</f>
        <v>0</v>
      </c>
      <c r="L134" s="298">
        <f>IFERROR(E134*'Monthly cashflow'!$C$30*1.23,)</f>
        <v>0</v>
      </c>
      <c r="M134" s="298">
        <f t="shared" si="2"/>
        <v>0</v>
      </c>
    </row>
    <row r="135" spans="1:13" x14ac:dyDescent="0.25">
      <c r="A135" s="208" t="str">
        <f>IF('Unit Sales'!B143&lt;&gt;"",'Unit Sales'!B143,"")</f>
        <v/>
      </c>
      <c r="B135" s="208" t="str">
        <f>IF('Unit Sales'!D143&lt;&gt;"",'Unit Sales'!D143,"")</f>
        <v/>
      </c>
      <c r="C135" s="208" t="str">
        <f>IF('Unit Sales'!J143&lt;&gt;"",'Unit Sales'!J143,"")</f>
        <v/>
      </c>
      <c r="D135" s="208" t="str">
        <f>IF('Unit Sales'!G143&lt;&gt;"",'Unit Sales'!G143,"")</f>
        <v/>
      </c>
      <c r="E135" s="298" t="str">
        <f>IF('Unit Sales'!M143&lt;&gt;"",'Unit Sales'!M143,"")</f>
        <v/>
      </c>
      <c r="F135" s="208" t="str">
        <f>IF('Unit Sales'!H143&lt;&gt;"",'Unit Sales'!H143,"")</f>
        <v/>
      </c>
      <c r="G135" s="208" t="str">
        <f>IF('Unit Sales'!C143&lt;&gt;"",'Unit Sales'!C143,"")</f>
        <v/>
      </c>
      <c r="H135" s="208" t="str">
        <f>IF('Unit Sales'!I143&lt;&gt;"",'Unit Sales'!I143,"")</f>
        <v/>
      </c>
      <c r="J135" s="298">
        <f>IFERROR((E135/(1+'Monthly cashflow'!$C$28)*('Monthly cashflow'!$C$28)),)</f>
        <v>0</v>
      </c>
      <c r="K135" s="298">
        <f>IFERROR(E135*'Monthly cashflow'!$C$29*1.23,)</f>
        <v>0</v>
      </c>
      <c r="L135" s="298">
        <f>IFERROR(E135*'Monthly cashflow'!$C$30*1.23,)</f>
        <v>0</v>
      </c>
      <c r="M135" s="298">
        <f t="shared" si="2"/>
        <v>0</v>
      </c>
    </row>
    <row r="136" spans="1:13" x14ac:dyDescent="0.25">
      <c r="A136" s="208" t="str">
        <f>IF('Unit Sales'!B144&lt;&gt;"",'Unit Sales'!B144,"")</f>
        <v/>
      </c>
      <c r="B136" s="208" t="str">
        <f>IF('Unit Sales'!D144&lt;&gt;"",'Unit Sales'!D144,"")</f>
        <v/>
      </c>
      <c r="C136" s="208" t="str">
        <f>IF('Unit Sales'!J144&lt;&gt;"",'Unit Sales'!J144,"")</f>
        <v/>
      </c>
      <c r="D136" s="208" t="str">
        <f>IF('Unit Sales'!G144&lt;&gt;"",'Unit Sales'!G144,"")</f>
        <v/>
      </c>
      <c r="E136" s="298" t="str">
        <f>IF('Unit Sales'!M144&lt;&gt;"",'Unit Sales'!M144,"")</f>
        <v/>
      </c>
      <c r="F136" s="208" t="str">
        <f>IF('Unit Sales'!H144&lt;&gt;"",'Unit Sales'!H144,"")</f>
        <v/>
      </c>
      <c r="G136" s="208" t="str">
        <f>IF('Unit Sales'!C144&lt;&gt;"",'Unit Sales'!C144,"")</f>
        <v/>
      </c>
      <c r="H136" s="208" t="str">
        <f>IF('Unit Sales'!I144&lt;&gt;"",'Unit Sales'!I144,"")</f>
        <v/>
      </c>
      <c r="J136" s="298">
        <f>IFERROR((E136/(1+'Monthly cashflow'!$C$28)*('Monthly cashflow'!$C$28)),)</f>
        <v>0</v>
      </c>
      <c r="K136" s="298">
        <f>IFERROR(E136*'Monthly cashflow'!$C$29*1.23,)</f>
        <v>0</v>
      </c>
      <c r="L136" s="298">
        <f>IFERROR(E136*'Monthly cashflow'!$C$30*1.23,)</f>
        <v>0</v>
      </c>
      <c r="M136" s="298">
        <f t="shared" si="2"/>
        <v>0</v>
      </c>
    </row>
    <row r="137" spans="1:13" x14ac:dyDescent="0.25">
      <c r="A137" s="208" t="str">
        <f>IF('Unit Sales'!B145&lt;&gt;"",'Unit Sales'!B145,"")</f>
        <v/>
      </c>
      <c r="B137" s="208" t="str">
        <f>IF('Unit Sales'!D145&lt;&gt;"",'Unit Sales'!D145,"")</f>
        <v/>
      </c>
      <c r="C137" s="208" t="str">
        <f>IF('Unit Sales'!J145&lt;&gt;"",'Unit Sales'!J145,"")</f>
        <v/>
      </c>
      <c r="D137" s="208" t="str">
        <f>IF('Unit Sales'!G145&lt;&gt;"",'Unit Sales'!G145,"")</f>
        <v/>
      </c>
      <c r="E137" s="298" t="str">
        <f>IF('Unit Sales'!M145&lt;&gt;"",'Unit Sales'!M145,"")</f>
        <v/>
      </c>
      <c r="F137" s="208" t="str">
        <f>IF('Unit Sales'!H145&lt;&gt;"",'Unit Sales'!H145,"")</f>
        <v/>
      </c>
      <c r="G137" s="208" t="str">
        <f>IF('Unit Sales'!C145&lt;&gt;"",'Unit Sales'!C145,"")</f>
        <v/>
      </c>
      <c r="H137" s="208" t="str">
        <f>IF('Unit Sales'!I145&lt;&gt;"",'Unit Sales'!I145,"")</f>
        <v/>
      </c>
      <c r="J137" s="298">
        <f>IFERROR((E137/(1+'Monthly cashflow'!$C$28)*('Monthly cashflow'!$C$28)),)</f>
        <v>0</v>
      </c>
      <c r="K137" s="298">
        <f>IFERROR(E137*'Monthly cashflow'!$C$29*1.23,)</f>
        <v>0</v>
      </c>
      <c r="L137" s="298">
        <f>IFERROR(E137*'Monthly cashflow'!$C$30*1.23,)</f>
        <v>0</v>
      </c>
      <c r="M137" s="298">
        <f t="shared" si="2"/>
        <v>0</v>
      </c>
    </row>
    <row r="138" spans="1:13" x14ac:dyDescent="0.25">
      <c r="A138" s="208" t="str">
        <f>IF('Unit Sales'!B146&lt;&gt;"",'Unit Sales'!B146,"")</f>
        <v/>
      </c>
      <c r="B138" s="208" t="str">
        <f>IF('Unit Sales'!D146&lt;&gt;"",'Unit Sales'!D146,"")</f>
        <v/>
      </c>
      <c r="C138" s="208" t="str">
        <f>IF('Unit Sales'!J146&lt;&gt;"",'Unit Sales'!J146,"")</f>
        <v/>
      </c>
      <c r="D138" s="208" t="str">
        <f>IF('Unit Sales'!G146&lt;&gt;"",'Unit Sales'!G146,"")</f>
        <v/>
      </c>
      <c r="E138" s="298" t="str">
        <f>IF('Unit Sales'!M146&lt;&gt;"",'Unit Sales'!M146,"")</f>
        <v/>
      </c>
      <c r="F138" s="208" t="str">
        <f>IF('Unit Sales'!H146&lt;&gt;"",'Unit Sales'!H146,"")</f>
        <v/>
      </c>
      <c r="G138" s="208" t="str">
        <f>IF('Unit Sales'!C146&lt;&gt;"",'Unit Sales'!C146,"")</f>
        <v/>
      </c>
      <c r="H138" s="208" t="str">
        <f>IF('Unit Sales'!I146&lt;&gt;"",'Unit Sales'!I146,"")</f>
        <v/>
      </c>
      <c r="J138" s="298">
        <f>IFERROR((E138/(1+'Monthly cashflow'!$C$28)*('Monthly cashflow'!$C$28)),)</f>
        <v>0</v>
      </c>
      <c r="K138" s="298">
        <f>IFERROR(E138*'Monthly cashflow'!$C$29*1.23,)</f>
        <v>0</v>
      </c>
      <c r="L138" s="298">
        <f>IFERROR(E138*'Monthly cashflow'!$C$30*1.23,)</f>
        <v>0</v>
      </c>
      <c r="M138" s="298">
        <f t="shared" si="2"/>
        <v>0</v>
      </c>
    </row>
    <row r="139" spans="1:13" x14ac:dyDescent="0.25">
      <c r="A139" s="208" t="str">
        <f>IF('Unit Sales'!B147&lt;&gt;"",'Unit Sales'!B147,"")</f>
        <v/>
      </c>
      <c r="B139" s="208" t="str">
        <f>IF('Unit Sales'!D147&lt;&gt;"",'Unit Sales'!D147,"")</f>
        <v/>
      </c>
      <c r="C139" s="208" t="str">
        <f>IF('Unit Sales'!J147&lt;&gt;"",'Unit Sales'!J147,"")</f>
        <v/>
      </c>
      <c r="D139" s="208" t="str">
        <f>IF('Unit Sales'!G147&lt;&gt;"",'Unit Sales'!G147,"")</f>
        <v/>
      </c>
      <c r="E139" s="298" t="str">
        <f>IF('Unit Sales'!M147&lt;&gt;"",'Unit Sales'!M147,"")</f>
        <v/>
      </c>
      <c r="F139" s="208" t="str">
        <f>IF('Unit Sales'!H147&lt;&gt;"",'Unit Sales'!H147,"")</f>
        <v/>
      </c>
      <c r="G139" s="208" t="str">
        <f>IF('Unit Sales'!C147&lt;&gt;"",'Unit Sales'!C147,"")</f>
        <v/>
      </c>
      <c r="H139" s="208" t="str">
        <f>IF('Unit Sales'!I147&lt;&gt;"",'Unit Sales'!I147,"")</f>
        <v/>
      </c>
      <c r="J139" s="298">
        <f>IFERROR((E139/(1+'Monthly cashflow'!$C$28)*('Monthly cashflow'!$C$28)),)</f>
        <v>0</v>
      </c>
      <c r="K139" s="298">
        <f>IFERROR(E139*'Monthly cashflow'!$C$29*1.23,)</f>
        <v>0</v>
      </c>
      <c r="L139" s="298">
        <f>IFERROR(E139*'Monthly cashflow'!$C$30*1.23,)</f>
        <v>0</v>
      </c>
      <c r="M139" s="298">
        <f t="shared" si="2"/>
        <v>0</v>
      </c>
    </row>
    <row r="140" spans="1:13" x14ac:dyDescent="0.25">
      <c r="A140" s="208" t="str">
        <f>IF('Unit Sales'!B148&lt;&gt;"",'Unit Sales'!B148,"")</f>
        <v/>
      </c>
      <c r="B140" s="208" t="str">
        <f>IF('Unit Sales'!D148&lt;&gt;"",'Unit Sales'!D148,"")</f>
        <v/>
      </c>
      <c r="C140" s="208" t="str">
        <f>IF('Unit Sales'!J148&lt;&gt;"",'Unit Sales'!J148,"")</f>
        <v/>
      </c>
      <c r="D140" s="208" t="str">
        <f>IF('Unit Sales'!G148&lt;&gt;"",'Unit Sales'!G148,"")</f>
        <v/>
      </c>
      <c r="E140" s="298" t="str">
        <f>IF('Unit Sales'!M148&lt;&gt;"",'Unit Sales'!M148,"")</f>
        <v/>
      </c>
      <c r="F140" s="208" t="str">
        <f>IF('Unit Sales'!H148&lt;&gt;"",'Unit Sales'!H148,"")</f>
        <v/>
      </c>
      <c r="G140" s="208" t="str">
        <f>IF('Unit Sales'!C148&lt;&gt;"",'Unit Sales'!C148,"")</f>
        <v/>
      </c>
      <c r="H140" s="208" t="str">
        <f>IF('Unit Sales'!I148&lt;&gt;"",'Unit Sales'!I148,"")</f>
        <v/>
      </c>
      <c r="J140" s="298">
        <f>IFERROR((E140/(1+'Monthly cashflow'!$C$28)*('Monthly cashflow'!$C$28)),)</f>
        <v>0</v>
      </c>
      <c r="K140" s="298">
        <f>IFERROR(E140*'Monthly cashflow'!$C$29*1.23,)</f>
        <v>0</v>
      </c>
      <c r="L140" s="298">
        <f>IFERROR(E140*'Monthly cashflow'!$C$30*1.23,)</f>
        <v>0</v>
      </c>
      <c r="M140" s="298">
        <f t="shared" si="2"/>
        <v>0</v>
      </c>
    </row>
    <row r="141" spans="1:13" x14ac:dyDescent="0.25">
      <c r="A141" s="208" t="str">
        <f>IF('Unit Sales'!B149&lt;&gt;"",'Unit Sales'!B149,"")</f>
        <v/>
      </c>
      <c r="B141" s="208" t="str">
        <f>IF('Unit Sales'!D149&lt;&gt;"",'Unit Sales'!D149,"")</f>
        <v/>
      </c>
      <c r="C141" s="208" t="str">
        <f>IF('Unit Sales'!J149&lt;&gt;"",'Unit Sales'!J149,"")</f>
        <v/>
      </c>
      <c r="D141" s="208" t="str">
        <f>IF('Unit Sales'!G149&lt;&gt;"",'Unit Sales'!G149,"")</f>
        <v/>
      </c>
      <c r="E141" s="298" t="str">
        <f>IF('Unit Sales'!M149&lt;&gt;"",'Unit Sales'!M149,"")</f>
        <v/>
      </c>
      <c r="F141" s="208" t="str">
        <f>IF('Unit Sales'!H149&lt;&gt;"",'Unit Sales'!H149,"")</f>
        <v/>
      </c>
      <c r="G141" s="208" t="str">
        <f>IF('Unit Sales'!C149&lt;&gt;"",'Unit Sales'!C149,"")</f>
        <v/>
      </c>
      <c r="H141" s="208" t="str">
        <f>IF('Unit Sales'!I149&lt;&gt;"",'Unit Sales'!I149,"")</f>
        <v/>
      </c>
      <c r="J141" s="298">
        <f>IFERROR((E141/(1+'Monthly cashflow'!$C$28)*('Monthly cashflow'!$C$28)),)</f>
        <v>0</v>
      </c>
      <c r="K141" s="298">
        <f>IFERROR(E141*'Monthly cashflow'!$C$29*1.23,)</f>
        <v>0</v>
      </c>
      <c r="L141" s="298">
        <f>IFERROR(E141*'Monthly cashflow'!$C$30*1.23,)</f>
        <v>0</v>
      </c>
      <c r="M141" s="298">
        <f t="shared" si="2"/>
        <v>0</v>
      </c>
    </row>
    <row r="142" spans="1:13" x14ac:dyDescent="0.25">
      <c r="A142" s="208" t="str">
        <f>IF('Unit Sales'!B150&lt;&gt;"",'Unit Sales'!B150,"")</f>
        <v/>
      </c>
      <c r="B142" s="208" t="str">
        <f>IF('Unit Sales'!D150&lt;&gt;"",'Unit Sales'!D150,"")</f>
        <v/>
      </c>
      <c r="C142" s="208" t="str">
        <f>IF('Unit Sales'!J150&lt;&gt;"",'Unit Sales'!J150,"")</f>
        <v/>
      </c>
      <c r="D142" s="208" t="str">
        <f>IF('Unit Sales'!G150&lt;&gt;"",'Unit Sales'!G150,"")</f>
        <v/>
      </c>
      <c r="E142" s="298" t="str">
        <f>IF('Unit Sales'!M150&lt;&gt;"",'Unit Sales'!M150,"")</f>
        <v/>
      </c>
      <c r="F142" s="208" t="str">
        <f>IF('Unit Sales'!H150&lt;&gt;"",'Unit Sales'!H150,"")</f>
        <v/>
      </c>
      <c r="G142" s="208" t="str">
        <f>IF('Unit Sales'!C150&lt;&gt;"",'Unit Sales'!C150,"")</f>
        <v/>
      </c>
      <c r="H142" s="208" t="str">
        <f>IF('Unit Sales'!I150&lt;&gt;"",'Unit Sales'!I150,"")</f>
        <v/>
      </c>
      <c r="J142" s="298">
        <f>IFERROR((E142/(1+'Monthly cashflow'!$C$28)*('Monthly cashflow'!$C$28)),)</f>
        <v>0</v>
      </c>
      <c r="K142" s="298">
        <f>IFERROR(E142*'Monthly cashflow'!$C$29*1.23,)</f>
        <v>0</v>
      </c>
      <c r="L142" s="298">
        <f>IFERROR(E142*'Monthly cashflow'!$C$30*1.23,)</f>
        <v>0</v>
      </c>
      <c r="M142" s="298">
        <f t="shared" si="2"/>
        <v>0</v>
      </c>
    </row>
    <row r="143" spans="1:13" x14ac:dyDescent="0.25">
      <c r="A143" s="208" t="str">
        <f>IF('Unit Sales'!B151&lt;&gt;"",'Unit Sales'!B151,"")</f>
        <v/>
      </c>
      <c r="B143" s="208" t="str">
        <f>IF('Unit Sales'!D151&lt;&gt;"",'Unit Sales'!D151,"")</f>
        <v/>
      </c>
      <c r="C143" s="208" t="str">
        <f>IF('Unit Sales'!J151&lt;&gt;"",'Unit Sales'!J151,"")</f>
        <v/>
      </c>
      <c r="D143" s="208" t="str">
        <f>IF('Unit Sales'!G151&lt;&gt;"",'Unit Sales'!G151,"")</f>
        <v/>
      </c>
      <c r="E143" s="298" t="str">
        <f>IF('Unit Sales'!M151&lt;&gt;"",'Unit Sales'!M151,"")</f>
        <v/>
      </c>
      <c r="F143" s="208" t="str">
        <f>IF('Unit Sales'!H151&lt;&gt;"",'Unit Sales'!H151,"")</f>
        <v/>
      </c>
      <c r="G143" s="208" t="str">
        <f>IF('Unit Sales'!C151&lt;&gt;"",'Unit Sales'!C151,"")</f>
        <v/>
      </c>
      <c r="H143" s="208" t="str">
        <f>IF('Unit Sales'!I151&lt;&gt;"",'Unit Sales'!I151,"")</f>
        <v/>
      </c>
      <c r="J143" s="298">
        <f>IFERROR((E143/(1+'Monthly cashflow'!$C$28)*('Monthly cashflow'!$C$28)),)</f>
        <v>0</v>
      </c>
      <c r="K143" s="298">
        <f>IFERROR(E143*'Monthly cashflow'!$C$29*1.23,)</f>
        <v>0</v>
      </c>
      <c r="L143" s="298">
        <f>IFERROR(E143*'Monthly cashflow'!$C$30*1.23,)</f>
        <v>0</v>
      </c>
      <c r="M143" s="298">
        <f t="shared" si="2"/>
        <v>0</v>
      </c>
    </row>
    <row r="144" spans="1:13" x14ac:dyDescent="0.25">
      <c r="A144" s="208" t="str">
        <f>IF('Unit Sales'!B152&lt;&gt;"",'Unit Sales'!B152,"")</f>
        <v/>
      </c>
      <c r="B144" s="208" t="str">
        <f>IF('Unit Sales'!D152&lt;&gt;"",'Unit Sales'!D152,"")</f>
        <v/>
      </c>
      <c r="C144" s="208" t="str">
        <f>IF('Unit Sales'!J152&lt;&gt;"",'Unit Sales'!J152,"")</f>
        <v/>
      </c>
      <c r="D144" s="208" t="str">
        <f>IF('Unit Sales'!G152&lt;&gt;"",'Unit Sales'!G152,"")</f>
        <v/>
      </c>
      <c r="E144" s="298" t="str">
        <f>IF('Unit Sales'!M152&lt;&gt;"",'Unit Sales'!M152,"")</f>
        <v/>
      </c>
      <c r="F144" s="208" t="str">
        <f>IF('Unit Sales'!H152&lt;&gt;"",'Unit Sales'!H152,"")</f>
        <v/>
      </c>
      <c r="G144" s="208" t="str">
        <f>IF('Unit Sales'!C152&lt;&gt;"",'Unit Sales'!C152,"")</f>
        <v/>
      </c>
      <c r="H144" s="208" t="str">
        <f>IF('Unit Sales'!I152&lt;&gt;"",'Unit Sales'!I152,"")</f>
        <v/>
      </c>
      <c r="J144" s="298">
        <f>IFERROR((E144/(1+'Monthly cashflow'!$C$28)*('Monthly cashflow'!$C$28)),)</f>
        <v>0</v>
      </c>
      <c r="K144" s="298">
        <f>IFERROR(E144*'Monthly cashflow'!$C$29*1.23,)</f>
        <v>0</v>
      </c>
      <c r="L144" s="298">
        <f>IFERROR(E144*'Monthly cashflow'!$C$30*1.23,)</f>
        <v>0</v>
      </c>
      <c r="M144" s="298">
        <f t="shared" si="2"/>
        <v>0</v>
      </c>
    </row>
    <row r="145" spans="1:13" x14ac:dyDescent="0.25">
      <c r="A145" s="208" t="str">
        <f>IF('Unit Sales'!B153&lt;&gt;"",'Unit Sales'!B153,"")</f>
        <v/>
      </c>
      <c r="B145" s="208" t="str">
        <f>IF('Unit Sales'!D153&lt;&gt;"",'Unit Sales'!D153,"")</f>
        <v/>
      </c>
      <c r="C145" s="208" t="str">
        <f>IF('Unit Sales'!J153&lt;&gt;"",'Unit Sales'!J153,"")</f>
        <v/>
      </c>
      <c r="D145" s="208" t="str">
        <f>IF('Unit Sales'!G153&lt;&gt;"",'Unit Sales'!G153,"")</f>
        <v/>
      </c>
      <c r="E145" s="298" t="str">
        <f>IF('Unit Sales'!M153&lt;&gt;"",'Unit Sales'!M153,"")</f>
        <v/>
      </c>
      <c r="F145" s="208" t="str">
        <f>IF('Unit Sales'!H153&lt;&gt;"",'Unit Sales'!H153,"")</f>
        <v/>
      </c>
      <c r="G145" s="208" t="str">
        <f>IF('Unit Sales'!C153&lt;&gt;"",'Unit Sales'!C153,"")</f>
        <v/>
      </c>
      <c r="H145" s="208" t="str">
        <f>IF('Unit Sales'!I153&lt;&gt;"",'Unit Sales'!I153,"")</f>
        <v/>
      </c>
      <c r="J145" s="298">
        <f>IFERROR((E145/(1+'Monthly cashflow'!$C$28)*('Monthly cashflow'!$C$28)),)</f>
        <v>0</v>
      </c>
      <c r="K145" s="298">
        <f>IFERROR(E145*'Monthly cashflow'!$C$29*1.23,)</f>
        <v>0</v>
      </c>
      <c r="L145" s="298">
        <f>IFERROR(E145*'Monthly cashflow'!$C$30*1.23,)</f>
        <v>0</v>
      </c>
      <c r="M145" s="298">
        <f t="shared" si="2"/>
        <v>0</v>
      </c>
    </row>
    <row r="146" spans="1:13" x14ac:dyDescent="0.25">
      <c r="A146" s="208" t="str">
        <f>IF('Unit Sales'!B154&lt;&gt;"",'Unit Sales'!B154,"")</f>
        <v/>
      </c>
      <c r="B146" s="208" t="str">
        <f>IF('Unit Sales'!D154&lt;&gt;"",'Unit Sales'!D154,"")</f>
        <v/>
      </c>
      <c r="C146" s="208" t="str">
        <f>IF('Unit Sales'!J154&lt;&gt;"",'Unit Sales'!J154,"")</f>
        <v/>
      </c>
      <c r="D146" s="208" t="str">
        <f>IF('Unit Sales'!G154&lt;&gt;"",'Unit Sales'!G154,"")</f>
        <v/>
      </c>
      <c r="E146" s="298" t="str">
        <f>IF('Unit Sales'!M154&lt;&gt;"",'Unit Sales'!M154,"")</f>
        <v/>
      </c>
      <c r="F146" s="208" t="str">
        <f>IF('Unit Sales'!H154&lt;&gt;"",'Unit Sales'!H154,"")</f>
        <v/>
      </c>
      <c r="G146" s="208" t="str">
        <f>IF('Unit Sales'!C154&lt;&gt;"",'Unit Sales'!C154,"")</f>
        <v/>
      </c>
      <c r="H146" s="208" t="str">
        <f>IF('Unit Sales'!I154&lt;&gt;"",'Unit Sales'!I154,"")</f>
        <v/>
      </c>
      <c r="J146" s="298">
        <f>IFERROR((E146/(1+'Monthly cashflow'!$C$28)*('Monthly cashflow'!$C$28)),)</f>
        <v>0</v>
      </c>
      <c r="K146" s="298">
        <f>IFERROR(E146*'Monthly cashflow'!$C$29*1.23,)</f>
        <v>0</v>
      </c>
      <c r="L146" s="298">
        <f>IFERROR(E146*'Monthly cashflow'!$C$30*1.23,)</f>
        <v>0</v>
      </c>
      <c r="M146" s="298">
        <f t="shared" si="2"/>
        <v>0</v>
      </c>
    </row>
    <row r="147" spans="1:13" x14ac:dyDescent="0.25">
      <c r="A147" s="208" t="str">
        <f>IF('Unit Sales'!B155&lt;&gt;"",'Unit Sales'!B155,"")</f>
        <v/>
      </c>
      <c r="B147" s="208" t="str">
        <f>IF('Unit Sales'!D155&lt;&gt;"",'Unit Sales'!D155,"")</f>
        <v/>
      </c>
      <c r="C147" s="208" t="str">
        <f>IF('Unit Sales'!J155&lt;&gt;"",'Unit Sales'!J155,"")</f>
        <v/>
      </c>
      <c r="D147" s="208" t="str">
        <f>IF('Unit Sales'!G155&lt;&gt;"",'Unit Sales'!G155,"")</f>
        <v/>
      </c>
      <c r="E147" s="298" t="str">
        <f>IF('Unit Sales'!M155&lt;&gt;"",'Unit Sales'!M155,"")</f>
        <v/>
      </c>
      <c r="F147" s="208" t="str">
        <f>IF('Unit Sales'!H155&lt;&gt;"",'Unit Sales'!H155,"")</f>
        <v/>
      </c>
      <c r="G147" s="208" t="str">
        <f>IF('Unit Sales'!C155&lt;&gt;"",'Unit Sales'!C155,"")</f>
        <v/>
      </c>
      <c r="H147" s="208" t="str">
        <f>IF('Unit Sales'!I155&lt;&gt;"",'Unit Sales'!I155,"")</f>
        <v/>
      </c>
      <c r="J147" s="298">
        <f>IFERROR((E147/(1+'Monthly cashflow'!$C$28)*('Monthly cashflow'!$C$28)),)</f>
        <v>0</v>
      </c>
      <c r="K147" s="298">
        <f>IFERROR(E147*'Monthly cashflow'!$C$29*1.23,)</f>
        <v>0</v>
      </c>
      <c r="L147" s="298">
        <f>IFERROR(E147*'Monthly cashflow'!$C$30*1.23,)</f>
        <v>0</v>
      </c>
      <c r="M147" s="298">
        <f t="shared" si="2"/>
        <v>0</v>
      </c>
    </row>
    <row r="148" spans="1:13" x14ac:dyDescent="0.25">
      <c r="A148" s="208" t="str">
        <f>IF('Unit Sales'!B156&lt;&gt;"",'Unit Sales'!B156,"")</f>
        <v/>
      </c>
      <c r="B148" s="208" t="str">
        <f>IF('Unit Sales'!D156&lt;&gt;"",'Unit Sales'!D156,"")</f>
        <v/>
      </c>
      <c r="C148" s="208" t="str">
        <f>IF('Unit Sales'!J156&lt;&gt;"",'Unit Sales'!J156,"")</f>
        <v/>
      </c>
      <c r="D148" s="208" t="str">
        <f>IF('Unit Sales'!G156&lt;&gt;"",'Unit Sales'!G156,"")</f>
        <v/>
      </c>
      <c r="E148" s="298" t="str">
        <f>IF('Unit Sales'!M156&lt;&gt;"",'Unit Sales'!M156,"")</f>
        <v/>
      </c>
      <c r="F148" s="208" t="str">
        <f>IF('Unit Sales'!H156&lt;&gt;"",'Unit Sales'!H156,"")</f>
        <v/>
      </c>
      <c r="G148" s="208" t="str">
        <f>IF('Unit Sales'!C156&lt;&gt;"",'Unit Sales'!C156,"")</f>
        <v/>
      </c>
      <c r="H148" s="208" t="str">
        <f>IF('Unit Sales'!I156&lt;&gt;"",'Unit Sales'!I156,"")</f>
        <v/>
      </c>
      <c r="J148" s="298">
        <f>IFERROR((E148/(1+'Monthly cashflow'!$C$28)*('Monthly cashflow'!$C$28)),)</f>
        <v>0</v>
      </c>
      <c r="K148" s="298">
        <f>IFERROR(E148*'Monthly cashflow'!$C$29*1.23,)</f>
        <v>0</v>
      </c>
      <c r="L148" s="298">
        <f>IFERROR(E148*'Monthly cashflow'!$C$30*1.23,)</f>
        <v>0</v>
      </c>
      <c r="M148" s="298">
        <f t="shared" si="2"/>
        <v>0</v>
      </c>
    </row>
    <row r="149" spans="1:13" x14ac:dyDescent="0.25">
      <c r="A149" s="208" t="str">
        <f>IF('Unit Sales'!B157&lt;&gt;"",'Unit Sales'!B157,"")</f>
        <v/>
      </c>
      <c r="B149" s="208" t="str">
        <f>IF('Unit Sales'!D157&lt;&gt;"",'Unit Sales'!D157,"")</f>
        <v/>
      </c>
      <c r="C149" s="208" t="str">
        <f>IF('Unit Sales'!J157&lt;&gt;"",'Unit Sales'!J157,"")</f>
        <v/>
      </c>
      <c r="D149" s="208" t="str">
        <f>IF('Unit Sales'!G157&lt;&gt;"",'Unit Sales'!G157,"")</f>
        <v/>
      </c>
      <c r="E149" s="298" t="str">
        <f>IF('Unit Sales'!M157&lt;&gt;"",'Unit Sales'!M157,"")</f>
        <v/>
      </c>
      <c r="F149" s="208" t="str">
        <f>IF('Unit Sales'!H157&lt;&gt;"",'Unit Sales'!H157,"")</f>
        <v/>
      </c>
      <c r="G149" s="208" t="str">
        <f>IF('Unit Sales'!C157&lt;&gt;"",'Unit Sales'!C157,"")</f>
        <v/>
      </c>
      <c r="H149" s="208" t="str">
        <f>IF('Unit Sales'!I157&lt;&gt;"",'Unit Sales'!I157,"")</f>
        <v/>
      </c>
      <c r="J149" s="298">
        <f>IFERROR((E149/(1+'Monthly cashflow'!$C$28)*('Monthly cashflow'!$C$28)),)</f>
        <v>0</v>
      </c>
      <c r="K149" s="298">
        <f>IFERROR(E149*'Monthly cashflow'!$C$29*1.23,)</f>
        <v>0</v>
      </c>
      <c r="L149" s="298">
        <f>IFERROR(E149*'Monthly cashflow'!$C$30*1.23,)</f>
        <v>0</v>
      </c>
      <c r="M149" s="298">
        <f t="shared" si="2"/>
        <v>0</v>
      </c>
    </row>
    <row r="150" spans="1:13" x14ac:dyDescent="0.25">
      <c r="A150" s="208" t="str">
        <f>IF('Unit Sales'!B158&lt;&gt;"",'Unit Sales'!B158,"")</f>
        <v/>
      </c>
      <c r="B150" s="208" t="str">
        <f>IF('Unit Sales'!D158&lt;&gt;"",'Unit Sales'!D158,"")</f>
        <v/>
      </c>
      <c r="C150" s="208" t="str">
        <f>IF('Unit Sales'!J158&lt;&gt;"",'Unit Sales'!J158,"")</f>
        <v/>
      </c>
      <c r="D150" s="208" t="str">
        <f>IF('Unit Sales'!G158&lt;&gt;"",'Unit Sales'!G158,"")</f>
        <v/>
      </c>
      <c r="E150" s="298" t="str">
        <f>IF('Unit Sales'!M158&lt;&gt;"",'Unit Sales'!M158,"")</f>
        <v/>
      </c>
      <c r="F150" s="208" t="str">
        <f>IF('Unit Sales'!H158&lt;&gt;"",'Unit Sales'!H158,"")</f>
        <v/>
      </c>
      <c r="G150" s="208" t="str">
        <f>IF('Unit Sales'!C158&lt;&gt;"",'Unit Sales'!C158,"")</f>
        <v/>
      </c>
      <c r="H150" s="208" t="str">
        <f>IF('Unit Sales'!I158&lt;&gt;"",'Unit Sales'!I158,"")</f>
        <v/>
      </c>
      <c r="J150" s="298">
        <f>IFERROR((E150/(1+'Monthly cashflow'!$C$28)*('Monthly cashflow'!$C$28)),)</f>
        <v>0</v>
      </c>
      <c r="K150" s="298">
        <f>IFERROR(E150*'Monthly cashflow'!$C$29*1.23,)</f>
        <v>0</v>
      </c>
      <c r="L150" s="298">
        <f>IFERROR(E150*'Monthly cashflow'!$C$30*1.23,)</f>
        <v>0</v>
      </c>
      <c r="M150" s="298">
        <f t="shared" si="2"/>
        <v>0</v>
      </c>
    </row>
    <row r="151" spans="1:13" x14ac:dyDescent="0.25">
      <c r="A151" s="208" t="str">
        <f>IF('Unit Sales'!B159&lt;&gt;"",'Unit Sales'!B159,"")</f>
        <v/>
      </c>
      <c r="B151" s="208" t="str">
        <f>IF('Unit Sales'!D159&lt;&gt;"",'Unit Sales'!D159,"")</f>
        <v/>
      </c>
      <c r="C151" s="208" t="str">
        <f>IF('Unit Sales'!J159&lt;&gt;"",'Unit Sales'!J159,"")</f>
        <v/>
      </c>
      <c r="D151" s="208" t="str">
        <f>IF('Unit Sales'!G159&lt;&gt;"",'Unit Sales'!G159,"")</f>
        <v/>
      </c>
      <c r="E151" s="298" t="str">
        <f>IF('Unit Sales'!M159&lt;&gt;"",'Unit Sales'!M159,"")</f>
        <v/>
      </c>
      <c r="F151" s="208" t="str">
        <f>IF('Unit Sales'!H159&lt;&gt;"",'Unit Sales'!H159,"")</f>
        <v/>
      </c>
      <c r="G151" s="208" t="str">
        <f>IF('Unit Sales'!C159&lt;&gt;"",'Unit Sales'!C159,"")</f>
        <v/>
      </c>
      <c r="H151" s="208" t="str">
        <f>IF('Unit Sales'!I159&lt;&gt;"",'Unit Sales'!I159,"")</f>
        <v/>
      </c>
      <c r="J151" s="298">
        <f>IFERROR((E151/(1+'Monthly cashflow'!$C$28)*('Monthly cashflow'!$C$28)),)</f>
        <v>0</v>
      </c>
      <c r="K151" s="298">
        <f>IFERROR(E151*'Monthly cashflow'!$C$29*1.23,)</f>
        <v>0</v>
      </c>
      <c r="L151" s="298">
        <f>IFERROR(E151*'Monthly cashflow'!$C$30*1.23,)</f>
        <v>0</v>
      </c>
      <c r="M151" s="298">
        <f t="shared" si="2"/>
        <v>0</v>
      </c>
    </row>
    <row r="152" spans="1:13" x14ac:dyDescent="0.25">
      <c r="A152" s="208" t="str">
        <f>IF('Unit Sales'!B160&lt;&gt;"",'Unit Sales'!B160,"")</f>
        <v/>
      </c>
      <c r="B152" s="208" t="str">
        <f>IF('Unit Sales'!D160&lt;&gt;"",'Unit Sales'!D160,"")</f>
        <v/>
      </c>
      <c r="C152" s="208" t="str">
        <f>IF('Unit Sales'!J160&lt;&gt;"",'Unit Sales'!J160,"")</f>
        <v/>
      </c>
      <c r="D152" s="208" t="str">
        <f>IF('Unit Sales'!G160&lt;&gt;"",'Unit Sales'!G160,"")</f>
        <v/>
      </c>
      <c r="E152" s="298" t="str">
        <f>IF('Unit Sales'!M160&lt;&gt;"",'Unit Sales'!M160,"")</f>
        <v/>
      </c>
      <c r="F152" s="208" t="str">
        <f>IF('Unit Sales'!H160&lt;&gt;"",'Unit Sales'!H160,"")</f>
        <v/>
      </c>
      <c r="G152" s="208" t="str">
        <f>IF('Unit Sales'!C160&lt;&gt;"",'Unit Sales'!C160,"")</f>
        <v/>
      </c>
      <c r="H152" s="208" t="str">
        <f>IF('Unit Sales'!I160&lt;&gt;"",'Unit Sales'!I160,"")</f>
        <v/>
      </c>
      <c r="J152" s="298">
        <f>IFERROR((E152/(1+'Monthly cashflow'!$C$28)*('Monthly cashflow'!$C$28)),)</f>
        <v>0</v>
      </c>
      <c r="K152" s="298">
        <f>IFERROR(E152*'Monthly cashflow'!$C$29*1.23,)</f>
        <v>0</v>
      </c>
      <c r="L152" s="298">
        <f>IFERROR(E152*'Monthly cashflow'!$C$30*1.23,)</f>
        <v>0</v>
      </c>
      <c r="M152" s="298">
        <f t="shared" si="2"/>
        <v>0</v>
      </c>
    </row>
    <row r="153" spans="1:13" x14ac:dyDescent="0.25">
      <c r="A153" s="208" t="str">
        <f>IF('Unit Sales'!B161&lt;&gt;"",'Unit Sales'!B161,"")</f>
        <v/>
      </c>
      <c r="B153" s="208" t="str">
        <f>IF('Unit Sales'!D161&lt;&gt;"",'Unit Sales'!D161,"")</f>
        <v/>
      </c>
      <c r="C153" s="208" t="str">
        <f>IF('Unit Sales'!J161&lt;&gt;"",'Unit Sales'!J161,"")</f>
        <v/>
      </c>
      <c r="D153" s="208" t="str">
        <f>IF('Unit Sales'!G161&lt;&gt;"",'Unit Sales'!G161,"")</f>
        <v/>
      </c>
      <c r="E153" s="298" t="str">
        <f>IF('Unit Sales'!M161&lt;&gt;"",'Unit Sales'!M161,"")</f>
        <v/>
      </c>
      <c r="F153" s="208" t="str">
        <f>IF('Unit Sales'!H161&lt;&gt;"",'Unit Sales'!H161,"")</f>
        <v/>
      </c>
      <c r="G153" s="208" t="str">
        <f>IF('Unit Sales'!C161&lt;&gt;"",'Unit Sales'!C161,"")</f>
        <v/>
      </c>
      <c r="H153" s="208" t="str">
        <f>IF('Unit Sales'!I161&lt;&gt;"",'Unit Sales'!I161,"")</f>
        <v/>
      </c>
      <c r="J153" s="298">
        <f>IFERROR((E153/(1+'Monthly cashflow'!$C$28)*('Monthly cashflow'!$C$28)),)</f>
        <v>0</v>
      </c>
      <c r="K153" s="298">
        <f>IFERROR(E153*'Monthly cashflow'!$C$29*1.23,)</f>
        <v>0</v>
      </c>
      <c r="L153" s="298">
        <f>IFERROR(E153*'Monthly cashflow'!$C$30*1.23,)</f>
        <v>0</v>
      </c>
      <c r="M153" s="298">
        <f t="shared" si="2"/>
        <v>0</v>
      </c>
    </row>
    <row r="154" spans="1:13" x14ac:dyDescent="0.25">
      <c r="A154" s="208" t="str">
        <f>IF('Unit Sales'!B162&lt;&gt;"",'Unit Sales'!B162,"")</f>
        <v/>
      </c>
      <c r="B154" s="208" t="str">
        <f>IF('Unit Sales'!D162&lt;&gt;"",'Unit Sales'!D162,"")</f>
        <v/>
      </c>
      <c r="C154" s="208" t="str">
        <f>IF('Unit Sales'!J162&lt;&gt;"",'Unit Sales'!J162,"")</f>
        <v/>
      </c>
      <c r="D154" s="208" t="str">
        <f>IF('Unit Sales'!G162&lt;&gt;"",'Unit Sales'!G162,"")</f>
        <v/>
      </c>
      <c r="E154" s="298" t="str">
        <f>IF('Unit Sales'!M162&lt;&gt;"",'Unit Sales'!M162,"")</f>
        <v/>
      </c>
      <c r="F154" s="208" t="str">
        <f>IF('Unit Sales'!H162&lt;&gt;"",'Unit Sales'!H162,"")</f>
        <v/>
      </c>
      <c r="G154" s="208" t="str">
        <f>IF('Unit Sales'!C162&lt;&gt;"",'Unit Sales'!C162,"")</f>
        <v/>
      </c>
      <c r="H154" s="208" t="str">
        <f>IF('Unit Sales'!I162&lt;&gt;"",'Unit Sales'!I162,"")</f>
        <v/>
      </c>
      <c r="J154" s="298">
        <f>IFERROR((E154/(1+'Monthly cashflow'!$C$28)*('Monthly cashflow'!$C$28)),)</f>
        <v>0</v>
      </c>
      <c r="K154" s="298">
        <f>IFERROR(E154*'Monthly cashflow'!$C$29*1.23,)</f>
        <v>0</v>
      </c>
      <c r="L154" s="298">
        <f>IFERROR(E154*'Monthly cashflow'!$C$30*1.23,)</f>
        <v>0</v>
      </c>
      <c r="M154" s="298">
        <f t="shared" si="2"/>
        <v>0</v>
      </c>
    </row>
    <row r="155" spans="1:13" x14ac:dyDescent="0.25">
      <c r="A155" s="208" t="str">
        <f>IF('Unit Sales'!B163&lt;&gt;"",'Unit Sales'!B163,"")</f>
        <v/>
      </c>
      <c r="B155" s="208" t="str">
        <f>IF('Unit Sales'!D163&lt;&gt;"",'Unit Sales'!D163,"")</f>
        <v/>
      </c>
      <c r="C155" s="208" t="str">
        <f>IF('Unit Sales'!J163&lt;&gt;"",'Unit Sales'!J163,"")</f>
        <v/>
      </c>
      <c r="D155" s="208" t="str">
        <f>IF('Unit Sales'!G163&lt;&gt;"",'Unit Sales'!G163,"")</f>
        <v/>
      </c>
      <c r="E155" s="298" t="str">
        <f>IF('Unit Sales'!M163&lt;&gt;"",'Unit Sales'!M163,"")</f>
        <v/>
      </c>
      <c r="F155" s="208" t="str">
        <f>IF('Unit Sales'!H163&lt;&gt;"",'Unit Sales'!H163,"")</f>
        <v/>
      </c>
      <c r="G155" s="208" t="str">
        <f>IF('Unit Sales'!C163&lt;&gt;"",'Unit Sales'!C163,"")</f>
        <v/>
      </c>
      <c r="H155" s="208" t="str">
        <f>IF('Unit Sales'!I163&lt;&gt;"",'Unit Sales'!I163,"")</f>
        <v/>
      </c>
      <c r="J155" s="298">
        <f>IFERROR((E155/(1+'Monthly cashflow'!$C$28)*('Monthly cashflow'!$C$28)),)</f>
        <v>0</v>
      </c>
      <c r="K155" s="298">
        <f>IFERROR(E155*'Monthly cashflow'!$C$29*1.23,)</f>
        <v>0</v>
      </c>
      <c r="L155" s="298">
        <f>IFERROR(E155*'Monthly cashflow'!$C$30*1.23,)</f>
        <v>0</v>
      </c>
      <c r="M155" s="298">
        <f t="shared" si="2"/>
        <v>0</v>
      </c>
    </row>
    <row r="156" spans="1:13" x14ac:dyDescent="0.25">
      <c r="A156" s="208" t="str">
        <f>IF('Unit Sales'!B164&lt;&gt;"",'Unit Sales'!B164,"")</f>
        <v/>
      </c>
      <c r="B156" s="208" t="str">
        <f>IF('Unit Sales'!D164&lt;&gt;"",'Unit Sales'!D164,"")</f>
        <v/>
      </c>
      <c r="C156" s="208" t="str">
        <f>IF('Unit Sales'!J164&lt;&gt;"",'Unit Sales'!J164,"")</f>
        <v/>
      </c>
      <c r="D156" s="208" t="str">
        <f>IF('Unit Sales'!G164&lt;&gt;"",'Unit Sales'!G164,"")</f>
        <v/>
      </c>
      <c r="E156" s="298" t="str">
        <f>IF('Unit Sales'!M164&lt;&gt;"",'Unit Sales'!M164,"")</f>
        <v/>
      </c>
      <c r="F156" s="208" t="str">
        <f>IF('Unit Sales'!H164&lt;&gt;"",'Unit Sales'!H164,"")</f>
        <v/>
      </c>
      <c r="G156" s="208" t="str">
        <f>IF('Unit Sales'!C164&lt;&gt;"",'Unit Sales'!C164,"")</f>
        <v/>
      </c>
      <c r="H156" s="208" t="str">
        <f>IF('Unit Sales'!I164&lt;&gt;"",'Unit Sales'!I164,"")</f>
        <v/>
      </c>
      <c r="J156" s="298">
        <f>IFERROR((E156/(1+'Monthly cashflow'!$C$28)*('Monthly cashflow'!$C$28)),)</f>
        <v>0</v>
      </c>
      <c r="K156" s="298">
        <f>IFERROR(E156*'Monthly cashflow'!$C$29*1.23,)</f>
        <v>0</v>
      </c>
      <c r="L156" s="298">
        <f>IFERROR(E156*'Monthly cashflow'!$C$30*1.23,)</f>
        <v>0</v>
      </c>
      <c r="M156" s="298">
        <f t="shared" si="2"/>
        <v>0</v>
      </c>
    </row>
    <row r="157" spans="1:13" x14ac:dyDescent="0.25">
      <c r="A157" s="208" t="str">
        <f>IF('Unit Sales'!B165&lt;&gt;"",'Unit Sales'!B165,"")</f>
        <v/>
      </c>
      <c r="B157" s="208" t="str">
        <f>IF('Unit Sales'!D165&lt;&gt;"",'Unit Sales'!D165,"")</f>
        <v/>
      </c>
      <c r="C157" s="208" t="str">
        <f>IF('Unit Sales'!J165&lt;&gt;"",'Unit Sales'!J165,"")</f>
        <v/>
      </c>
      <c r="D157" s="208" t="str">
        <f>IF('Unit Sales'!G165&lt;&gt;"",'Unit Sales'!G165,"")</f>
        <v/>
      </c>
      <c r="E157" s="298" t="str">
        <f>IF('Unit Sales'!M165&lt;&gt;"",'Unit Sales'!M165,"")</f>
        <v/>
      </c>
      <c r="F157" s="208" t="str">
        <f>IF('Unit Sales'!H165&lt;&gt;"",'Unit Sales'!H165,"")</f>
        <v/>
      </c>
      <c r="G157" s="208" t="str">
        <f>IF('Unit Sales'!C165&lt;&gt;"",'Unit Sales'!C165,"")</f>
        <v/>
      </c>
      <c r="H157" s="208" t="str">
        <f>IF('Unit Sales'!I165&lt;&gt;"",'Unit Sales'!I165,"")</f>
        <v/>
      </c>
      <c r="J157" s="298">
        <f>IFERROR((E157/(1+'Monthly cashflow'!$C$28)*('Monthly cashflow'!$C$28)),)</f>
        <v>0</v>
      </c>
      <c r="K157" s="298">
        <f>IFERROR(E157*'Monthly cashflow'!$C$29*1.23,)</f>
        <v>0</v>
      </c>
      <c r="L157" s="298">
        <f>IFERROR(E157*'Monthly cashflow'!$C$30*1.23,)</f>
        <v>0</v>
      </c>
      <c r="M157" s="298">
        <f t="shared" si="2"/>
        <v>0</v>
      </c>
    </row>
    <row r="158" spans="1:13" x14ac:dyDescent="0.25">
      <c r="A158" s="208" t="str">
        <f>IF('Unit Sales'!B166&lt;&gt;"",'Unit Sales'!B166,"")</f>
        <v/>
      </c>
      <c r="B158" s="208" t="str">
        <f>IF('Unit Sales'!D166&lt;&gt;"",'Unit Sales'!D166,"")</f>
        <v/>
      </c>
      <c r="C158" s="208" t="str">
        <f>IF('Unit Sales'!J166&lt;&gt;"",'Unit Sales'!J166,"")</f>
        <v/>
      </c>
      <c r="D158" s="208" t="str">
        <f>IF('Unit Sales'!G166&lt;&gt;"",'Unit Sales'!G166,"")</f>
        <v/>
      </c>
      <c r="E158" s="298" t="str">
        <f>IF('Unit Sales'!M166&lt;&gt;"",'Unit Sales'!M166,"")</f>
        <v/>
      </c>
      <c r="F158" s="208" t="str">
        <f>IF('Unit Sales'!H166&lt;&gt;"",'Unit Sales'!H166,"")</f>
        <v/>
      </c>
      <c r="G158" s="208" t="str">
        <f>IF('Unit Sales'!C166&lt;&gt;"",'Unit Sales'!C166,"")</f>
        <v/>
      </c>
      <c r="H158" s="208" t="str">
        <f>IF('Unit Sales'!I166&lt;&gt;"",'Unit Sales'!I166,"")</f>
        <v/>
      </c>
      <c r="J158" s="298">
        <f>IFERROR((E158/(1+'Monthly cashflow'!$C$28)*('Monthly cashflow'!$C$28)),)</f>
        <v>0</v>
      </c>
      <c r="K158" s="298">
        <f>IFERROR(E158*'Monthly cashflow'!$C$29*1.23,)</f>
        <v>0</v>
      </c>
      <c r="L158" s="298">
        <f>IFERROR(E158*'Monthly cashflow'!$C$30*1.23,)</f>
        <v>0</v>
      </c>
      <c r="M158" s="298">
        <f t="shared" si="2"/>
        <v>0</v>
      </c>
    </row>
    <row r="159" spans="1:13" x14ac:dyDescent="0.25">
      <c r="A159" s="208" t="str">
        <f>IF('Unit Sales'!B167&lt;&gt;"",'Unit Sales'!B167,"")</f>
        <v/>
      </c>
      <c r="B159" s="208" t="str">
        <f>IF('Unit Sales'!D167&lt;&gt;"",'Unit Sales'!D167,"")</f>
        <v/>
      </c>
      <c r="C159" s="208" t="str">
        <f>IF('Unit Sales'!J167&lt;&gt;"",'Unit Sales'!J167,"")</f>
        <v/>
      </c>
      <c r="D159" s="208" t="str">
        <f>IF('Unit Sales'!G167&lt;&gt;"",'Unit Sales'!G167,"")</f>
        <v/>
      </c>
      <c r="E159" s="298" t="str">
        <f>IF('Unit Sales'!M167&lt;&gt;"",'Unit Sales'!M167,"")</f>
        <v/>
      </c>
      <c r="F159" s="208" t="str">
        <f>IF('Unit Sales'!H167&lt;&gt;"",'Unit Sales'!H167,"")</f>
        <v/>
      </c>
      <c r="G159" s="208" t="str">
        <f>IF('Unit Sales'!C167&lt;&gt;"",'Unit Sales'!C167,"")</f>
        <v/>
      </c>
      <c r="H159" s="208" t="str">
        <f>IF('Unit Sales'!I167&lt;&gt;"",'Unit Sales'!I167,"")</f>
        <v/>
      </c>
      <c r="J159" s="298">
        <f>IFERROR((E159/(1+'Monthly cashflow'!$C$28)*('Monthly cashflow'!$C$28)),)</f>
        <v>0</v>
      </c>
      <c r="K159" s="298">
        <f>IFERROR(E159*'Monthly cashflow'!$C$29*1.23,)</f>
        <v>0</v>
      </c>
      <c r="L159" s="298">
        <f>IFERROR(E159*'Monthly cashflow'!$C$30*1.23,)</f>
        <v>0</v>
      </c>
      <c r="M159" s="298">
        <f t="shared" si="2"/>
        <v>0</v>
      </c>
    </row>
    <row r="160" spans="1:13" x14ac:dyDescent="0.25">
      <c r="A160" s="208" t="str">
        <f>IF('Unit Sales'!B168&lt;&gt;"",'Unit Sales'!B168,"")</f>
        <v/>
      </c>
      <c r="B160" s="208" t="str">
        <f>IF('Unit Sales'!D168&lt;&gt;"",'Unit Sales'!D168,"")</f>
        <v/>
      </c>
      <c r="C160" s="208" t="str">
        <f>IF('Unit Sales'!J168&lt;&gt;"",'Unit Sales'!J168,"")</f>
        <v/>
      </c>
      <c r="D160" s="208" t="str">
        <f>IF('Unit Sales'!G168&lt;&gt;"",'Unit Sales'!G168,"")</f>
        <v/>
      </c>
      <c r="E160" s="298" t="str">
        <f>IF('Unit Sales'!M168&lt;&gt;"",'Unit Sales'!M168,"")</f>
        <v/>
      </c>
      <c r="F160" s="208" t="str">
        <f>IF('Unit Sales'!H168&lt;&gt;"",'Unit Sales'!H168,"")</f>
        <v/>
      </c>
      <c r="G160" s="208" t="str">
        <f>IF('Unit Sales'!C168&lt;&gt;"",'Unit Sales'!C168,"")</f>
        <v/>
      </c>
      <c r="H160" s="208" t="str">
        <f>IF('Unit Sales'!I168&lt;&gt;"",'Unit Sales'!I168,"")</f>
        <v/>
      </c>
      <c r="J160" s="298">
        <f>IFERROR((E160/(1+'Monthly cashflow'!$C$28)*('Monthly cashflow'!$C$28)),)</f>
        <v>0</v>
      </c>
      <c r="K160" s="298">
        <f>IFERROR(E160*'Monthly cashflow'!$C$29*1.23,)</f>
        <v>0</v>
      </c>
      <c r="L160" s="298">
        <f>IFERROR(E160*'Monthly cashflow'!$C$30*1.23,)</f>
        <v>0</v>
      </c>
      <c r="M160" s="298">
        <f t="shared" si="2"/>
        <v>0</v>
      </c>
    </row>
    <row r="161" spans="1:13" x14ac:dyDescent="0.25">
      <c r="A161" s="208" t="str">
        <f>IF('Unit Sales'!B169&lt;&gt;"",'Unit Sales'!B169,"")</f>
        <v/>
      </c>
      <c r="B161" s="208" t="str">
        <f>IF('Unit Sales'!D169&lt;&gt;"",'Unit Sales'!D169,"")</f>
        <v/>
      </c>
      <c r="C161" s="208" t="str">
        <f>IF('Unit Sales'!J169&lt;&gt;"",'Unit Sales'!J169,"")</f>
        <v/>
      </c>
      <c r="D161" s="208" t="str">
        <f>IF('Unit Sales'!G169&lt;&gt;"",'Unit Sales'!G169,"")</f>
        <v/>
      </c>
      <c r="E161" s="298" t="str">
        <f>IF('Unit Sales'!M169&lt;&gt;"",'Unit Sales'!M169,"")</f>
        <v/>
      </c>
      <c r="F161" s="208" t="str">
        <f>IF('Unit Sales'!H169&lt;&gt;"",'Unit Sales'!H169,"")</f>
        <v/>
      </c>
      <c r="G161" s="208" t="str">
        <f>IF('Unit Sales'!C169&lt;&gt;"",'Unit Sales'!C169,"")</f>
        <v/>
      </c>
      <c r="H161" s="208" t="str">
        <f>IF('Unit Sales'!I169&lt;&gt;"",'Unit Sales'!I169,"")</f>
        <v/>
      </c>
      <c r="J161" s="298">
        <f>IFERROR((E161/(1+'Monthly cashflow'!$C$28)*('Monthly cashflow'!$C$28)),)</f>
        <v>0</v>
      </c>
      <c r="K161" s="298">
        <f>IFERROR(E161*'Monthly cashflow'!$C$29*1.23,)</f>
        <v>0</v>
      </c>
      <c r="L161" s="298">
        <f>IFERROR(E161*'Monthly cashflow'!$C$30*1.23,)</f>
        <v>0</v>
      </c>
      <c r="M161" s="298">
        <f t="shared" si="2"/>
        <v>0</v>
      </c>
    </row>
    <row r="162" spans="1:13" x14ac:dyDescent="0.25">
      <c r="A162" s="208" t="str">
        <f>IF('Unit Sales'!B170&lt;&gt;"",'Unit Sales'!B170,"")</f>
        <v/>
      </c>
      <c r="B162" s="208" t="str">
        <f>IF('Unit Sales'!D170&lt;&gt;"",'Unit Sales'!D170,"")</f>
        <v/>
      </c>
      <c r="C162" s="208" t="str">
        <f>IF('Unit Sales'!J170&lt;&gt;"",'Unit Sales'!J170,"")</f>
        <v/>
      </c>
      <c r="D162" s="208" t="str">
        <f>IF('Unit Sales'!G170&lt;&gt;"",'Unit Sales'!G170,"")</f>
        <v/>
      </c>
      <c r="E162" s="298" t="str">
        <f>IF('Unit Sales'!M170&lt;&gt;"",'Unit Sales'!M170,"")</f>
        <v/>
      </c>
      <c r="F162" s="208" t="str">
        <f>IF('Unit Sales'!H170&lt;&gt;"",'Unit Sales'!H170,"")</f>
        <v/>
      </c>
      <c r="G162" s="208" t="str">
        <f>IF('Unit Sales'!C170&lt;&gt;"",'Unit Sales'!C170,"")</f>
        <v/>
      </c>
      <c r="H162" s="208" t="str">
        <f>IF('Unit Sales'!I170&lt;&gt;"",'Unit Sales'!I170,"")</f>
        <v/>
      </c>
      <c r="J162" s="298">
        <f>IFERROR((E162/(1+'Monthly cashflow'!$C$28)*('Monthly cashflow'!$C$28)),)</f>
        <v>0</v>
      </c>
      <c r="K162" s="298">
        <f>IFERROR(E162*'Monthly cashflow'!$C$29*1.23,)</f>
        <v>0</v>
      </c>
      <c r="L162" s="298">
        <f>IFERROR(E162*'Monthly cashflow'!$C$30*1.23,)</f>
        <v>0</v>
      </c>
      <c r="M162" s="298">
        <f t="shared" si="2"/>
        <v>0</v>
      </c>
    </row>
    <row r="163" spans="1:13" x14ac:dyDescent="0.25">
      <c r="A163" s="208" t="str">
        <f>IF('Unit Sales'!B171&lt;&gt;"",'Unit Sales'!B171,"")</f>
        <v/>
      </c>
      <c r="B163" s="208" t="str">
        <f>IF('Unit Sales'!D171&lt;&gt;"",'Unit Sales'!D171,"")</f>
        <v/>
      </c>
      <c r="C163" s="208" t="str">
        <f>IF('Unit Sales'!J171&lt;&gt;"",'Unit Sales'!J171,"")</f>
        <v/>
      </c>
      <c r="D163" s="208" t="str">
        <f>IF('Unit Sales'!G171&lt;&gt;"",'Unit Sales'!G171,"")</f>
        <v/>
      </c>
      <c r="E163" s="298" t="str">
        <f>IF('Unit Sales'!M171&lt;&gt;"",'Unit Sales'!M171,"")</f>
        <v/>
      </c>
      <c r="F163" s="208" t="str">
        <f>IF('Unit Sales'!H171&lt;&gt;"",'Unit Sales'!H171,"")</f>
        <v/>
      </c>
      <c r="G163" s="208" t="str">
        <f>IF('Unit Sales'!C171&lt;&gt;"",'Unit Sales'!C171,"")</f>
        <v/>
      </c>
      <c r="H163" s="208" t="str">
        <f>IF('Unit Sales'!I171&lt;&gt;"",'Unit Sales'!I171,"")</f>
        <v/>
      </c>
      <c r="J163" s="298">
        <f>IFERROR((E163/(1+'Monthly cashflow'!$C$28)*('Monthly cashflow'!$C$28)),)</f>
        <v>0</v>
      </c>
      <c r="K163" s="298">
        <f>IFERROR(E163*'Monthly cashflow'!$C$29*1.23,)</f>
        <v>0</v>
      </c>
      <c r="L163" s="298">
        <f>IFERROR(E163*'Monthly cashflow'!$C$30*1.23,)</f>
        <v>0</v>
      </c>
      <c r="M163" s="298">
        <f t="shared" si="2"/>
        <v>0</v>
      </c>
    </row>
    <row r="164" spans="1:13" x14ac:dyDescent="0.25">
      <c r="A164" s="208" t="str">
        <f>IF('Unit Sales'!B172&lt;&gt;"",'Unit Sales'!B172,"")</f>
        <v/>
      </c>
      <c r="B164" s="208" t="str">
        <f>IF('Unit Sales'!D172&lt;&gt;"",'Unit Sales'!D172,"")</f>
        <v/>
      </c>
      <c r="C164" s="208" t="str">
        <f>IF('Unit Sales'!J172&lt;&gt;"",'Unit Sales'!J172,"")</f>
        <v/>
      </c>
      <c r="D164" s="208" t="str">
        <f>IF('Unit Sales'!G172&lt;&gt;"",'Unit Sales'!G172,"")</f>
        <v/>
      </c>
      <c r="E164" s="298" t="str">
        <f>IF('Unit Sales'!M172&lt;&gt;"",'Unit Sales'!M172,"")</f>
        <v/>
      </c>
      <c r="F164" s="208" t="str">
        <f>IF('Unit Sales'!H172&lt;&gt;"",'Unit Sales'!H172,"")</f>
        <v/>
      </c>
      <c r="G164" s="208" t="str">
        <f>IF('Unit Sales'!C172&lt;&gt;"",'Unit Sales'!C172,"")</f>
        <v/>
      </c>
      <c r="H164" s="208" t="str">
        <f>IF('Unit Sales'!I172&lt;&gt;"",'Unit Sales'!I172,"")</f>
        <v/>
      </c>
      <c r="J164" s="298">
        <f>IFERROR((E164/(1+'Monthly cashflow'!$C$28)*('Monthly cashflow'!$C$28)),)</f>
        <v>0</v>
      </c>
      <c r="K164" s="298">
        <f>IFERROR(E164*'Monthly cashflow'!$C$29*1.23,)</f>
        <v>0</v>
      </c>
      <c r="L164" s="298">
        <f>IFERROR(E164*'Monthly cashflow'!$C$30*1.23,)</f>
        <v>0</v>
      </c>
      <c r="M164" s="298">
        <f t="shared" si="2"/>
        <v>0</v>
      </c>
    </row>
    <row r="165" spans="1:13" x14ac:dyDescent="0.25">
      <c r="A165" s="208" t="str">
        <f>IF('Unit Sales'!B173&lt;&gt;"",'Unit Sales'!B173,"")</f>
        <v/>
      </c>
      <c r="B165" s="208" t="str">
        <f>IF('Unit Sales'!D173&lt;&gt;"",'Unit Sales'!D173,"")</f>
        <v/>
      </c>
      <c r="C165" s="208" t="str">
        <f>IF('Unit Sales'!J173&lt;&gt;"",'Unit Sales'!J173,"")</f>
        <v/>
      </c>
      <c r="D165" s="208" t="str">
        <f>IF('Unit Sales'!G173&lt;&gt;"",'Unit Sales'!G173,"")</f>
        <v/>
      </c>
      <c r="E165" s="298" t="str">
        <f>IF('Unit Sales'!M173&lt;&gt;"",'Unit Sales'!M173,"")</f>
        <v/>
      </c>
      <c r="F165" s="208" t="str">
        <f>IF('Unit Sales'!H173&lt;&gt;"",'Unit Sales'!H173,"")</f>
        <v/>
      </c>
      <c r="G165" s="208" t="str">
        <f>IF('Unit Sales'!C173&lt;&gt;"",'Unit Sales'!C173,"")</f>
        <v/>
      </c>
      <c r="H165" s="208" t="str">
        <f>IF('Unit Sales'!I173&lt;&gt;"",'Unit Sales'!I173,"")</f>
        <v/>
      </c>
      <c r="J165" s="298">
        <f>IFERROR((E165/(1+'Monthly cashflow'!$C$28)*('Monthly cashflow'!$C$28)),)</f>
        <v>0</v>
      </c>
      <c r="K165" s="298">
        <f>IFERROR(E165*'Monthly cashflow'!$C$29*1.23,)</f>
        <v>0</v>
      </c>
      <c r="L165" s="298">
        <f>IFERROR(E165*'Monthly cashflow'!$C$30*1.23,)</f>
        <v>0</v>
      </c>
      <c r="M165" s="298">
        <f t="shared" si="2"/>
        <v>0</v>
      </c>
    </row>
    <row r="166" spans="1:13" x14ac:dyDescent="0.25">
      <c r="A166" s="208" t="str">
        <f>IF('Unit Sales'!B174&lt;&gt;"",'Unit Sales'!B174,"")</f>
        <v/>
      </c>
      <c r="B166" s="208" t="str">
        <f>IF('Unit Sales'!D174&lt;&gt;"",'Unit Sales'!D174,"")</f>
        <v/>
      </c>
      <c r="C166" s="208" t="str">
        <f>IF('Unit Sales'!J174&lt;&gt;"",'Unit Sales'!J174,"")</f>
        <v/>
      </c>
      <c r="D166" s="208" t="str">
        <f>IF('Unit Sales'!G174&lt;&gt;"",'Unit Sales'!G174,"")</f>
        <v/>
      </c>
      <c r="E166" s="298" t="str">
        <f>IF('Unit Sales'!M174&lt;&gt;"",'Unit Sales'!M174,"")</f>
        <v/>
      </c>
      <c r="F166" s="208" t="str">
        <f>IF('Unit Sales'!H174&lt;&gt;"",'Unit Sales'!H174,"")</f>
        <v/>
      </c>
      <c r="G166" s="208" t="str">
        <f>IF('Unit Sales'!C174&lt;&gt;"",'Unit Sales'!C174,"")</f>
        <v/>
      </c>
      <c r="H166" s="208" t="str">
        <f>IF('Unit Sales'!I174&lt;&gt;"",'Unit Sales'!I174,"")</f>
        <v/>
      </c>
      <c r="J166" s="298">
        <f>IFERROR((E166/(1+'Monthly cashflow'!$C$28)*('Monthly cashflow'!$C$28)),)</f>
        <v>0</v>
      </c>
      <c r="K166" s="298">
        <f>IFERROR(E166*'Monthly cashflow'!$C$29*1.23,)</f>
        <v>0</v>
      </c>
      <c r="L166" s="298">
        <f>IFERROR(E166*'Monthly cashflow'!$C$30*1.23,)</f>
        <v>0</v>
      </c>
      <c r="M166" s="298">
        <f t="shared" si="2"/>
        <v>0</v>
      </c>
    </row>
    <row r="167" spans="1:13" x14ac:dyDescent="0.25">
      <c r="A167" s="208" t="str">
        <f>IF('Unit Sales'!B175&lt;&gt;"",'Unit Sales'!B175,"")</f>
        <v/>
      </c>
      <c r="B167" s="208" t="str">
        <f>IF('Unit Sales'!D175&lt;&gt;"",'Unit Sales'!D175,"")</f>
        <v/>
      </c>
      <c r="C167" s="208" t="str">
        <f>IF('Unit Sales'!J175&lt;&gt;"",'Unit Sales'!J175,"")</f>
        <v/>
      </c>
      <c r="D167" s="208" t="str">
        <f>IF('Unit Sales'!G175&lt;&gt;"",'Unit Sales'!G175,"")</f>
        <v/>
      </c>
      <c r="E167" s="298" t="str">
        <f>IF('Unit Sales'!M175&lt;&gt;"",'Unit Sales'!M175,"")</f>
        <v/>
      </c>
      <c r="F167" s="208" t="str">
        <f>IF('Unit Sales'!H175&lt;&gt;"",'Unit Sales'!H175,"")</f>
        <v/>
      </c>
      <c r="G167" s="208" t="str">
        <f>IF('Unit Sales'!C175&lt;&gt;"",'Unit Sales'!C175,"")</f>
        <v/>
      </c>
      <c r="H167" s="208" t="str">
        <f>IF('Unit Sales'!I175&lt;&gt;"",'Unit Sales'!I175,"")</f>
        <v/>
      </c>
      <c r="J167" s="298">
        <f>IFERROR((E167/(1+'Monthly cashflow'!$C$28)*('Monthly cashflow'!$C$28)),)</f>
        <v>0</v>
      </c>
      <c r="K167" s="298">
        <f>IFERROR(E167*'Monthly cashflow'!$C$29*1.23,)</f>
        <v>0</v>
      </c>
      <c r="L167" s="298">
        <f>IFERROR(E167*'Monthly cashflow'!$C$30*1.23,)</f>
        <v>0</v>
      </c>
      <c r="M167" s="298">
        <f t="shared" si="2"/>
        <v>0</v>
      </c>
    </row>
    <row r="168" spans="1:13" x14ac:dyDescent="0.25">
      <c r="A168" s="208" t="str">
        <f>IF('Unit Sales'!B176&lt;&gt;"",'Unit Sales'!B176,"")</f>
        <v/>
      </c>
      <c r="B168" s="208" t="str">
        <f>IF('Unit Sales'!D176&lt;&gt;"",'Unit Sales'!D176,"")</f>
        <v/>
      </c>
      <c r="C168" s="208" t="str">
        <f>IF('Unit Sales'!J176&lt;&gt;"",'Unit Sales'!J176,"")</f>
        <v/>
      </c>
      <c r="D168" s="208" t="str">
        <f>IF('Unit Sales'!G176&lt;&gt;"",'Unit Sales'!G176,"")</f>
        <v/>
      </c>
      <c r="E168" s="298" t="str">
        <f>IF('Unit Sales'!M176&lt;&gt;"",'Unit Sales'!M176,"")</f>
        <v/>
      </c>
      <c r="F168" s="208" t="str">
        <f>IF('Unit Sales'!H176&lt;&gt;"",'Unit Sales'!H176,"")</f>
        <v/>
      </c>
      <c r="G168" s="208" t="str">
        <f>IF('Unit Sales'!C176&lt;&gt;"",'Unit Sales'!C176,"")</f>
        <v/>
      </c>
      <c r="H168" s="208" t="str">
        <f>IF('Unit Sales'!I176&lt;&gt;"",'Unit Sales'!I176,"")</f>
        <v/>
      </c>
      <c r="J168" s="298">
        <f>IFERROR((E168/(1+'Monthly cashflow'!$C$28)*('Monthly cashflow'!$C$28)),)</f>
        <v>0</v>
      </c>
      <c r="K168" s="298">
        <f>IFERROR(E168*'Monthly cashflow'!$C$29*1.23,)</f>
        <v>0</v>
      </c>
      <c r="L168" s="298">
        <f>IFERROR(E168*'Monthly cashflow'!$C$30*1.23,)</f>
        <v>0</v>
      </c>
      <c r="M168" s="298">
        <f t="shared" si="2"/>
        <v>0</v>
      </c>
    </row>
    <row r="169" spans="1:13" x14ac:dyDescent="0.25">
      <c r="A169" s="208" t="str">
        <f>IF('Unit Sales'!B177&lt;&gt;"",'Unit Sales'!B177,"")</f>
        <v/>
      </c>
      <c r="B169" s="208" t="str">
        <f>IF('Unit Sales'!D177&lt;&gt;"",'Unit Sales'!D177,"")</f>
        <v/>
      </c>
      <c r="C169" s="208" t="str">
        <f>IF('Unit Sales'!J177&lt;&gt;"",'Unit Sales'!J177,"")</f>
        <v/>
      </c>
      <c r="D169" s="208" t="str">
        <f>IF('Unit Sales'!G177&lt;&gt;"",'Unit Sales'!G177,"")</f>
        <v/>
      </c>
      <c r="E169" s="298" t="str">
        <f>IF('Unit Sales'!M177&lt;&gt;"",'Unit Sales'!M177,"")</f>
        <v/>
      </c>
      <c r="F169" s="208" t="str">
        <f>IF('Unit Sales'!H177&lt;&gt;"",'Unit Sales'!H177,"")</f>
        <v/>
      </c>
      <c r="G169" s="208" t="str">
        <f>IF('Unit Sales'!C177&lt;&gt;"",'Unit Sales'!C177,"")</f>
        <v/>
      </c>
      <c r="H169" s="208" t="str">
        <f>IF('Unit Sales'!I177&lt;&gt;"",'Unit Sales'!I177,"")</f>
        <v/>
      </c>
      <c r="J169" s="298">
        <f>IFERROR((E169/(1+'Monthly cashflow'!$C$28)*('Monthly cashflow'!$C$28)),)</f>
        <v>0</v>
      </c>
      <c r="K169" s="298">
        <f>IFERROR(E169*'Monthly cashflow'!$C$29*1.23,)</f>
        <v>0</v>
      </c>
      <c r="L169" s="298">
        <f>IFERROR(E169*'Monthly cashflow'!$C$30*1.23,)</f>
        <v>0</v>
      </c>
      <c r="M169" s="298">
        <f t="shared" si="2"/>
        <v>0</v>
      </c>
    </row>
    <row r="170" spans="1:13" x14ac:dyDescent="0.25">
      <c r="A170" s="208" t="str">
        <f>IF('Unit Sales'!B178&lt;&gt;"",'Unit Sales'!B178,"")</f>
        <v/>
      </c>
      <c r="B170" s="208" t="str">
        <f>IF('Unit Sales'!D178&lt;&gt;"",'Unit Sales'!D178,"")</f>
        <v/>
      </c>
      <c r="C170" s="208" t="str">
        <f>IF('Unit Sales'!J178&lt;&gt;"",'Unit Sales'!J178,"")</f>
        <v/>
      </c>
      <c r="D170" s="208" t="str">
        <f>IF('Unit Sales'!G178&lt;&gt;"",'Unit Sales'!G178,"")</f>
        <v/>
      </c>
      <c r="E170" s="298" t="str">
        <f>IF('Unit Sales'!M178&lt;&gt;"",'Unit Sales'!M178,"")</f>
        <v/>
      </c>
      <c r="F170" s="208" t="str">
        <f>IF('Unit Sales'!H178&lt;&gt;"",'Unit Sales'!H178,"")</f>
        <v/>
      </c>
      <c r="G170" s="208" t="str">
        <f>IF('Unit Sales'!C178&lt;&gt;"",'Unit Sales'!C178,"")</f>
        <v/>
      </c>
      <c r="H170" s="208" t="str">
        <f>IF('Unit Sales'!I178&lt;&gt;"",'Unit Sales'!I178,"")</f>
        <v/>
      </c>
      <c r="J170" s="298">
        <f>IFERROR((E170/(1+'Monthly cashflow'!$C$28)*('Monthly cashflow'!$C$28)),)</f>
        <v>0</v>
      </c>
      <c r="K170" s="298">
        <f>IFERROR(E170*'Monthly cashflow'!$C$29*1.23,)</f>
        <v>0</v>
      </c>
      <c r="L170" s="298">
        <f>IFERROR(E170*'Monthly cashflow'!$C$30*1.23,)</f>
        <v>0</v>
      </c>
      <c r="M170" s="298">
        <f t="shared" si="2"/>
        <v>0</v>
      </c>
    </row>
    <row r="171" spans="1:13" x14ac:dyDescent="0.25">
      <c r="A171" s="208" t="str">
        <f>IF('Unit Sales'!B179&lt;&gt;"",'Unit Sales'!B179,"")</f>
        <v/>
      </c>
      <c r="B171" s="208" t="str">
        <f>IF('Unit Sales'!D179&lt;&gt;"",'Unit Sales'!D179,"")</f>
        <v/>
      </c>
      <c r="C171" s="208" t="str">
        <f>IF('Unit Sales'!J179&lt;&gt;"",'Unit Sales'!J179,"")</f>
        <v/>
      </c>
      <c r="D171" s="208" t="str">
        <f>IF('Unit Sales'!G179&lt;&gt;"",'Unit Sales'!G179,"")</f>
        <v/>
      </c>
      <c r="E171" s="298" t="str">
        <f>IF('Unit Sales'!M179&lt;&gt;"",'Unit Sales'!M179,"")</f>
        <v/>
      </c>
      <c r="F171" s="208" t="str">
        <f>IF('Unit Sales'!H179&lt;&gt;"",'Unit Sales'!H179,"")</f>
        <v/>
      </c>
      <c r="G171" s="208" t="str">
        <f>IF('Unit Sales'!C179&lt;&gt;"",'Unit Sales'!C179,"")</f>
        <v/>
      </c>
      <c r="H171" s="208" t="str">
        <f>IF('Unit Sales'!I179&lt;&gt;"",'Unit Sales'!I179,"")</f>
        <v/>
      </c>
      <c r="J171" s="298">
        <f>IFERROR((E171/(1+'Monthly cashflow'!$C$28)*('Monthly cashflow'!$C$28)),)</f>
        <v>0</v>
      </c>
      <c r="K171" s="298">
        <f>IFERROR(E171*'Monthly cashflow'!$C$29*1.23,)</f>
        <v>0</v>
      </c>
      <c r="L171" s="298">
        <f>IFERROR(E171*'Monthly cashflow'!$C$30*1.23,)</f>
        <v>0</v>
      </c>
      <c r="M171" s="298">
        <f t="shared" si="2"/>
        <v>0</v>
      </c>
    </row>
    <row r="172" spans="1:13" x14ac:dyDescent="0.25">
      <c r="A172" s="208" t="str">
        <f>IF('Unit Sales'!B180&lt;&gt;"",'Unit Sales'!B180,"")</f>
        <v/>
      </c>
      <c r="B172" s="208" t="str">
        <f>IF('Unit Sales'!D180&lt;&gt;"",'Unit Sales'!D180,"")</f>
        <v/>
      </c>
      <c r="C172" s="208" t="str">
        <f>IF('Unit Sales'!J180&lt;&gt;"",'Unit Sales'!J180,"")</f>
        <v/>
      </c>
      <c r="D172" s="208" t="str">
        <f>IF('Unit Sales'!G180&lt;&gt;"",'Unit Sales'!G180,"")</f>
        <v/>
      </c>
      <c r="E172" s="298" t="str">
        <f>IF('Unit Sales'!M180&lt;&gt;"",'Unit Sales'!M180,"")</f>
        <v/>
      </c>
      <c r="F172" s="208" t="str">
        <f>IF('Unit Sales'!H180&lt;&gt;"",'Unit Sales'!H180,"")</f>
        <v/>
      </c>
      <c r="G172" s="208" t="str">
        <f>IF('Unit Sales'!C180&lt;&gt;"",'Unit Sales'!C180,"")</f>
        <v/>
      </c>
      <c r="H172" s="208" t="str">
        <f>IF('Unit Sales'!I180&lt;&gt;"",'Unit Sales'!I180,"")</f>
        <v/>
      </c>
      <c r="J172" s="298">
        <f>IFERROR((E172/(1+'Monthly cashflow'!$C$28)*('Monthly cashflow'!$C$28)),)</f>
        <v>0</v>
      </c>
      <c r="K172" s="298">
        <f>IFERROR(E172*'Monthly cashflow'!$C$29*1.23,)</f>
        <v>0</v>
      </c>
      <c r="L172" s="298">
        <f>IFERROR(E172*'Monthly cashflow'!$C$30*1.23,)</f>
        <v>0</v>
      </c>
      <c r="M172" s="298">
        <f t="shared" si="2"/>
        <v>0</v>
      </c>
    </row>
    <row r="173" spans="1:13" x14ac:dyDescent="0.25">
      <c r="A173" s="208" t="str">
        <f>IF('Unit Sales'!B181&lt;&gt;"",'Unit Sales'!B181,"")</f>
        <v/>
      </c>
      <c r="B173" s="208" t="str">
        <f>IF('Unit Sales'!D181&lt;&gt;"",'Unit Sales'!D181,"")</f>
        <v/>
      </c>
      <c r="C173" s="208" t="str">
        <f>IF('Unit Sales'!J181&lt;&gt;"",'Unit Sales'!J181,"")</f>
        <v/>
      </c>
      <c r="D173" s="208" t="str">
        <f>IF('Unit Sales'!G181&lt;&gt;"",'Unit Sales'!G181,"")</f>
        <v/>
      </c>
      <c r="E173" s="298" t="str">
        <f>IF('Unit Sales'!M181&lt;&gt;"",'Unit Sales'!M181,"")</f>
        <v/>
      </c>
      <c r="F173" s="208" t="str">
        <f>IF('Unit Sales'!H181&lt;&gt;"",'Unit Sales'!H181,"")</f>
        <v/>
      </c>
      <c r="G173" s="208" t="str">
        <f>IF('Unit Sales'!C181&lt;&gt;"",'Unit Sales'!C181,"")</f>
        <v/>
      </c>
      <c r="H173" s="208" t="str">
        <f>IF('Unit Sales'!I181&lt;&gt;"",'Unit Sales'!I181,"")</f>
        <v/>
      </c>
      <c r="J173" s="298">
        <f>IFERROR((E173/(1+'Monthly cashflow'!$C$28)*('Monthly cashflow'!$C$28)),)</f>
        <v>0</v>
      </c>
      <c r="K173" s="298">
        <f>IFERROR(E173*'Monthly cashflow'!$C$29*1.23,)</f>
        <v>0</v>
      </c>
      <c r="L173" s="298">
        <f>IFERROR(E173*'Monthly cashflow'!$C$30*1.23,)</f>
        <v>0</v>
      </c>
      <c r="M173" s="298">
        <f t="shared" si="2"/>
        <v>0</v>
      </c>
    </row>
    <row r="174" spans="1:13" x14ac:dyDescent="0.25">
      <c r="A174" s="208" t="str">
        <f>IF('Unit Sales'!B182&lt;&gt;"",'Unit Sales'!B182,"")</f>
        <v/>
      </c>
      <c r="B174" s="208" t="str">
        <f>IF('Unit Sales'!D182&lt;&gt;"",'Unit Sales'!D182,"")</f>
        <v/>
      </c>
      <c r="C174" s="208" t="str">
        <f>IF('Unit Sales'!J182&lt;&gt;"",'Unit Sales'!J182,"")</f>
        <v/>
      </c>
      <c r="D174" s="208" t="str">
        <f>IF('Unit Sales'!G182&lt;&gt;"",'Unit Sales'!G182,"")</f>
        <v/>
      </c>
      <c r="E174" s="298" t="str">
        <f>IF('Unit Sales'!M182&lt;&gt;"",'Unit Sales'!M182,"")</f>
        <v/>
      </c>
      <c r="F174" s="208" t="str">
        <f>IF('Unit Sales'!H182&lt;&gt;"",'Unit Sales'!H182,"")</f>
        <v/>
      </c>
      <c r="G174" s="208" t="str">
        <f>IF('Unit Sales'!C182&lt;&gt;"",'Unit Sales'!C182,"")</f>
        <v/>
      </c>
      <c r="H174" s="208" t="str">
        <f>IF('Unit Sales'!I182&lt;&gt;"",'Unit Sales'!I182,"")</f>
        <v/>
      </c>
      <c r="J174" s="298">
        <f>IFERROR((E174/(1+'Monthly cashflow'!$C$28)*('Monthly cashflow'!$C$28)),)</f>
        <v>0</v>
      </c>
      <c r="K174" s="298">
        <f>IFERROR(E174*'Monthly cashflow'!$C$29*1.23,)</f>
        <v>0</v>
      </c>
      <c r="L174" s="298">
        <f>IFERROR(E174*'Monthly cashflow'!$C$30*1.23,)</f>
        <v>0</v>
      </c>
      <c r="M174" s="298">
        <f t="shared" si="2"/>
        <v>0</v>
      </c>
    </row>
    <row r="175" spans="1:13" x14ac:dyDescent="0.25">
      <c r="A175" s="208" t="str">
        <f>IF('Unit Sales'!B183&lt;&gt;"",'Unit Sales'!B183,"")</f>
        <v/>
      </c>
      <c r="B175" s="208" t="str">
        <f>IF('Unit Sales'!D183&lt;&gt;"",'Unit Sales'!D183,"")</f>
        <v/>
      </c>
      <c r="C175" s="208" t="str">
        <f>IF('Unit Sales'!J183&lt;&gt;"",'Unit Sales'!J183,"")</f>
        <v/>
      </c>
      <c r="D175" s="208" t="str">
        <f>IF('Unit Sales'!G183&lt;&gt;"",'Unit Sales'!G183,"")</f>
        <v/>
      </c>
      <c r="E175" s="298" t="str">
        <f>IF('Unit Sales'!M183&lt;&gt;"",'Unit Sales'!M183,"")</f>
        <v/>
      </c>
      <c r="F175" s="208" t="str">
        <f>IF('Unit Sales'!H183&lt;&gt;"",'Unit Sales'!H183,"")</f>
        <v/>
      </c>
      <c r="G175" s="208" t="str">
        <f>IF('Unit Sales'!C183&lt;&gt;"",'Unit Sales'!C183,"")</f>
        <v/>
      </c>
      <c r="H175" s="208" t="str">
        <f>IF('Unit Sales'!I183&lt;&gt;"",'Unit Sales'!I183,"")</f>
        <v/>
      </c>
      <c r="J175" s="298">
        <f>IFERROR((E175/(1+'Monthly cashflow'!$C$28)*('Monthly cashflow'!$C$28)),)</f>
        <v>0</v>
      </c>
      <c r="K175" s="298">
        <f>IFERROR(E175*'Monthly cashflow'!$C$29*1.23,)</f>
        <v>0</v>
      </c>
      <c r="L175" s="298">
        <f>IFERROR(E175*'Monthly cashflow'!$C$30*1.23,)</f>
        <v>0</v>
      </c>
      <c r="M175" s="298">
        <f t="shared" si="2"/>
        <v>0</v>
      </c>
    </row>
    <row r="176" spans="1:13" x14ac:dyDescent="0.25">
      <c r="A176" s="208" t="str">
        <f>IF('Unit Sales'!B184&lt;&gt;"",'Unit Sales'!B184,"")</f>
        <v/>
      </c>
      <c r="B176" s="208" t="str">
        <f>IF('Unit Sales'!D184&lt;&gt;"",'Unit Sales'!D184,"")</f>
        <v/>
      </c>
      <c r="C176" s="208" t="str">
        <f>IF('Unit Sales'!J184&lt;&gt;"",'Unit Sales'!J184,"")</f>
        <v/>
      </c>
      <c r="D176" s="208" t="str">
        <f>IF('Unit Sales'!G184&lt;&gt;"",'Unit Sales'!G184,"")</f>
        <v/>
      </c>
      <c r="E176" s="298" t="str">
        <f>IF('Unit Sales'!M184&lt;&gt;"",'Unit Sales'!M184,"")</f>
        <v/>
      </c>
      <c r="F176" s="208" t="str">
        <f>IF('Unit Sales'!H184&lt;&gt;"",'Unit Sales'!H184,"")</f>
        <v/>
      </c>
      <c r="G176" s="208" t="str">
        <f>IF('Unit Sales'!C184&lt;&gt;"",'Unit Sales'!C184,"")</f>
        <v/>
      </c>
      <c r="H176" s="208" t="str">
        <f>IF('Unit Sales'!I184&lt;&gt;"",'Unit Sales'!I184,"")</f>
        <v/>
      </c>
      <c r="J176" s="298">
        <f>IFERROR((E176/(1+'Monthly cashflow'!$C$28)*('Monthly cashflow'!$C$28)),)</f>
        <v>0</v>
      </c>
      <c r="K176" s="298">
        <f>IFERROR(E176*'Monthly cashflow'!$C$29*1.23,)</f>
        <v>0</v>
      </c>
      <c r="L176" s="298">
        <f>IFERROR(E176*'Monthly cashflow'!$C$30*1.23,)</f>
        <v>0</v>
      </c>
      <c r="M176" s="298">
        <f t="shared" si="2"/>
        <v>0</v>
      </c>
    </row>
    <row r="177" spans="1:13" x14ac:dyDescent="0.25">
      <c r="A177" s="208" t="str">
        <f>IF('Unit Sales'!B185&lt;&gt;"",'Unit Sales'!B185,"")</f>
        <v/>
      </c>
      <c r="B177" s="208" t="str">
        <f>IF('Unit Sales'!D185&lt;&gt;"",'Unit Sales'!D185,"")</f>
        <v/>
      </c>
      <c r="C177" s="208" t="str">
        <f>IF('Unit Sales'!J185&lt;&gt;"",'Unit Sales'!J185,"")</f>
        <v/>
      </c>
      <c r="D177" s="208" t="str">
        <f>IF('Unit Sales'!G185&lt;&gt;"",'Unit Sales'!G185,"")</f>
        <v/>
      </c>
      <c r="E177" s="298" t="str">
        <f>IF('Unit Sales'!M185&lt;&gt;"",'Unit Sales'!M185,"")</f>
        <v/>
      </c>
      <c r="F177" s="208" t="str">
        <f>IF('Unit Sales'!H185&lt;&gt;"",'Unit Sales'!H185,"")</f>
        <v/>
      </c>
      <c r="G177" s="208" t="str">
        <f>IF('Unit Sales'!C185&lt;&gt;"",'Unit Sales'!C185,"")</f>
        <v/>
      </c>
      <c r="H177" s="208" t="str">
        <f>IF('Unit Sales'!I185&lt;&gt;"",'Unit Sales'!I185,"")</f>
        <v/>
      </c>
      <c r="J177" s="298">
        <f>IFERROR((E177/(1+'Monthly cashflow'!$C$28)*('Monthly cashflow'!$C$28)),)</f>
        <v>0</v>
      </c>
      <c r="K177" s="298">
        <f>IFERROR(E177*'Monthly cashflow'!$C$29*1.23,)</f>
        <v>0</v>
      </c>
      <c r="L177" s="298">
        <f>IFERROR(E177*'Monthly cashflow'!$C$30*1.23,)</f>
        <v>0</v>
      </c>
      <c r="M177" s="298">
        <f t="shared" si="2"/>
        <v>0</v>
      </c>
    </row>
    <row r="178" spans="1:13" x14ac:dyDescent="0.25">
      <c r="A178" s="208" t="str">
        <f>IF('Unit Sales'!B186&lt;&gt;"",'Unit Sales'!B186,"")</f>
        <v/>
      </c>
      <c r="B178" s="208" t="str">
        <f>IF('Unit Sales'!D186&lt;&gt;"",'Unit Sales'!D186,"")</f>
        <v/>
      </c>
      <c r="C178" s="208" t="str">
        <f>IF('Unit Sales'!J186&lt;&gt;"",'Unit Sales'!J186,"")</f>
        <v/>
      </c>
      <c r="D178" s="208" t="str">
        <f>IF('Unit Sales'!G186&lt;&gt;"",'Unit Sales'!G186,"")</f>
        <v/>
      </c>
      <c r="E178" s="298" t="str">
        <f>IF('Unit Sales'!M186&lt;&gt;"",'Unit Sales'!M186,"")</f>
        <v/>
      </c>
      <c r="F178" s="208" t="str">
        <f>IF('Unit Sales'!H186&lt;&gt;"",'Unit Sales'!H186,"")</f>
        <v/>
      </c>
      <c r="G178" s="208" t="str">
        <f>IF('Unit Sales'!C186&lt;&gt;"",'Unit Sales'!C186,"")</f>
        <v/>
      </c>
      <c r="H178" s="208" t="str">
        <f>IF('Unit Sales'!I186&lt;&gt;"",'Unit Sales'!I186,"")</f>
        <v/>
      </c>
      <c r="J178" s="298">
        <f>IFERROR((E178/(1+'Monthly cashflow'!$C$28)*('Monthly cashflow'!$C$28)),)</f>
        <v>0</v>
      </c>
      <c r="K178" s="298">
        <f>IFERROR(E178*'Monthly cashflow'!$C$29*1.23,)</f>
        <v>0</v>
      </c>
      <c r="L178" s="298">
        <f>IFERROR(E178*'Monthly cashflow'!$C$30*1.23,)</f>
        <v>0</v>
      </c>
      <c r="M178" s="298">
        <f t="shared" si="2"/>
        <v>0</v>
      </c>
    </row>
    <row r="179" spans="1:13" x14ac:dyDescent="0.25">
      <c r="A179" s="208" t="str">
        <f>IF('Unit Sales'!B187&lt;&gt;"",'Unit Sales'!B187,"")</f>
        <v/>
      </c>
      <c r="B179" s="208" t="str">
        <f>IF('Unit Sales'!D187&lt;&gt;"",'Unit Sales'!D187,"")</f>
        <v/>
      </c>
      <c r="C179" s="208" t="str">
        <f>IF('Unit Sales'!J187&lt;&gt;"",'Unit Sales'!J187,"")</f>
        <v/>
      </c>
      <c r="D179" s="208" t="str">
        <f>IF('Unit Sales'!G187&lt;&gt;"",'Unit Sales'!G187,"")</f>
        <v/>
      </c>
      <c r="E179" s="298" t="str">
        <f>IF('Unit Sales'!M187&lt;&gt;"",'Unit Sales'!M187,"")</f>
        <v/>
      </c>
      <c r="F179" s="208" t="str">
        <f>IF('Unit Sales'!H187&lt;&gt;"",'Unit Sales'!H187,"")</f>
        <v/>
      </c>
      <c r="G179" s="208" t="str">
        <f>IF('Unit Sales'!C187&lt;&gt;"",'Unit Sales'!C187,"")</f>
        <v/>
      </c>
      <c r="H179" s="208" t="str">
        <f>IF('Unit Sales'!I187&lt;&gt;"",'Unit Sales'!I187,"")</f>
        <v/>
      </c>
      <c r="J179" s="298">
        <f>IFERROR((E179/(1+'Monthly cashflow'!$C$28)*('Monthly cashflow'!$C$28)),)</f>
        <v>0</v>
      </c>
      <c r="K179" s="298">
        <f>IFERROR(E179*'Monthly cashflow'!$C$29*1.23,)</f>
        <v>0</v>
      </c>
      <c r="L179" s="298">
        <f>IFERROR(E179*'Monthly cashflow'!$C$30*1.23,)</f>
        <v>0</v>
      </c>
      <c r="M179" s="298">
        <f t="shared" si="2"/>
        <v>0</v>
      </c>
    </row>
    <row r="180" spans="1:13" x14ac:dyDescent="0.25">
      <c r="A180" s="208" t="str">
        <f>IF('Unit Sales'!B188&lt;&gt;"",'Unit Sales'!B188,"")</f>
        <v/>
      </c>
      <c r="B180" s="208" t="str">
        <f>IF('Unit Sales'!D188&lt;&gt;"",'Unit Sales'!D188,"")</f>
        <v/>
      </c>
      <c r="C180" s="208" t="str">
        <f>IF('Unit Sales'!J188&lt;&gt;"",'Unit Sales'!J188,"")</f>
        <v/>
      </c>
      <c r="D180" s="208" t="str">
        <f>IF('Unit Sales'!G188&lt;&gt;"",'Unit Sales'!G188,"")</f>
        <v/>
      </c>
      <c r="E180" s="298" t="str">
        <f>IF('Unit Sales'!M188&lt;&gt;"",'Unit Sales'!M188,"")</f>
        <v/>
      </c>
      <c r="F180" s="208" t="str">
        <f>IF('Unit Sales'!H188&lt;&gt;"",'Unit Sales'!H188,"")</f>
        <v/>
      </c>
      <c r="G180" s="208" t="str">
        <f>IF('Unit Sales'!C188&lt;&gt;"",'Unit Sales'!C188,"")</f>
        <v/>
      </c>
      <c r="H180" s="208" t="str">
        <f>IF('Unit Sales'!I188&lt;&gt;"",'Unit Sales'!I188,"")</f>
        <v/>
      </c>
      <c r="J180" s="298">
        <f>IFERROR((E180/(1+'Monthly cashflow'!$C$28)*('Monthly cashflow'!$C$28)),)</f>
        <v>0</v>
      </c>
      <c r="K180" s="298">
        <f>IFERROR(E180*'Monthly cashflow'!$C$29*1.23,)</f>
        <v>0</v>
      </c>
      <c r="L180" s="298">
        <f>IFERROR(E180*'Monthly cashflow'!$C$30*1.23,)</f>
        <v>0</v>
      </c>
      <c r="M180" s="298">
        <f t="shared" si="2"/>
        <v>0</v>
      </c>
    </row>
    <row r="181" spans="1:13" x14ac:dyDescent="0.25">
      <c r="A181" s="208" t="str">
        <f>IF('Unit Sales'!B189&lt;&gt;"",'Unit Sales'!B189,"")</f>
        <v/>
      </c>
      <c r="B181" s="208" t="str">
        <f>IF('Unit Sales'!D189&lt;&gt;"",'Unit Sales'!D189,"")</f>
        <v/>
      </c>
      <c r="C181" s="208" t="str">
        <f>IF('Unit Sales'!J189&lt;&gt;"",'Unit Sales'!J189,"")</f>
        <v/>
      </c>
      <c r="D181" s="208" t="str">
        <f>IF('Unit Sales'!G189&lt;&gt;"",'Unit Sales'!G189,"")</f>
        <v/>
      </c>
      <c r="E181" s="298" t="str">
        <f>IF('Unit Sales'!M189&lt;&gt;"",'Unit Sales'!M189,"")</f>
        <v/>
      </c>
      <c r="F181" s="208" t="str">
        <f>IF('Unit Sales'!H189&lt;&gt;"",'Unit Sales'!H189,"")</f>
        <v/>
      </c>
      <c r="G181" s="208" t="str">
        <f>IF('Unit Sales'!C189&lt;&gt;"",'Unit Sales'!C189,"")</f>
        <v/>
      </c>
      <c r="H181" s="208" t="str">
        <f>IF('Unit Sales'!I189&lt;&gt;"",'Unit Sales'!I189,"")</f>
        <v/>
      </c>
      <c r="J181" s="298">
        <f>IFERROR((E181/(1+'Monthly cashflow'!$C$28)*('Monthly cashflow'!$C$28)),)</f>
        <v>0</v>
      </c>
      <c r="K181" s="298">
        <f>IFERROR(E181*'Monthly cashflow'!$C$29*1.23,)</f>
        <v>0</v>
      </c>
      <c r="L181" s="298">
        <f>IFERROR(E181*'Monthly cashflow'!$C$30*1.23,)</f>
        <v>0</v>
      </c>
      <c r="M181" s="298">
        <f t="shared" si="2"/>
        <v>0</v>
      </c>
    </row>
    <row r="182" spans="1:13" x14ac:dyDescent="0.25">
      <c r="A182" s="208" t="str">
        <f>IF('Unit Sales'!B190&lt;&gt;"",'Unit Sales'!B190,"")</f>
        <v/>
      </c>
      <c r="B182" s="208" t="str">
        <f>IF('Unit Sales'!D190&lt;&gt;"",'Unit Sales'!D190,"")</f>
        <v/>
      </c>
      <c r="C182" s="208" t="str">
        <f>IF('Unit Sales'!J190&lt;&gt;"",'Unit Sales'!J190,"")</f>
        <v/>
      </c>
      <c r="D182" s="208" t="str">
        <f>IF('Unit Sales'!G190&lt;&gt;"",'Unit Sales'!G190,"")</f>
        <v/>
      </c>
      <c r="E182" s="298" t="str">
        <f>IF('Unit Sales'!M190&lt;&gt;"",'Unit Sales'!M190,"")</f>
        <v/>
      </c>
      <c r="F182" s="208" t="str">
        <f>IF('Unit Sales'!H190&lt;&gt;"",'Unit Sales'!H190,"")</f>
        <v/>
      </c>
      <c r="G182" s="208" t="str">
        <f>IF('Unit Sales'!C190&lt;&gt;"",'Unit Sales'!C190,"")</f>
        <v/>
      </c>
      <c r="H182" s="208" t="str">
        <f>IF('Unit Sales'!I190&lt;&gt;"",'Unit Sales'!I190,"")</f>
        <v/>
      </c>
      <c r="J182" s="298">
        <f>IFERROR((E182/(1+'Monthly cashflow'!$C$28)*('Monthly cashflow'!$C$28)),)</f>
        <v>0</v>
      </c>
      <c r="K182" s="298">
        <f>IFERROR(E182*'Monthly cashflow'!$C$29*1.23,)</f>
        <v>0</v>
      </c>
      <c r="L182" s="298">
        <f>IFERROR(E182*'Monthly cashflow'!$C$30*1.23,)</f>
        <v>0</v>
      </c>
      <c r="M182" s="298">
        <f t="shared" si="2"/>
        <v>0</v>
      </c>
    </row>
    <row r="183" spans="1:13" x14ac:dyDescent="0.25">
      <c r="A183" s="208" t="str">
        <f>IF('Unit Sales'!B191&lt;&gt;"",'Unit Sales'!B191,"")</f>
        <v/>
      </c>
      <c r="B183" s="208" t="str">
        <f>IF('Unit Sales'!D191&lt;&gt;"",'Unit Sales'!D191,"")</f>
        <v/>
      </c>
      <c r="C183" s="208" t="str">
        <f>IF('Unit Sales'!J191&lt;&gt;"",'Unit Sales'!J191,"")</f>
        <v/>
      </c>
      <c r="D183" s="208" t="str">
        <f>IF('Unit Sales'!G191&lt;&gt;"",'Unit Sales'!G191,"")</f>
        <v/>
      </c>
      <c r="E183" s="298" t="str">
        <f>IF('Unit Sales'!M191&lt;&gt;"",'Unit Sales'!M191,"")</f>
        <v/>
      </c>
      <c r="F183" s="208" t="str">
        <f>IF('Unit Sales'!H191&lt;&gt;"",'Unit Sales'!H191,"")</f>
        <v/>
      </c>
      <c r="G183" s="208" t="str">
        <f>IF('Unit Sales'!C191&lt;&gt;"",'Unit Sales'!C191,"")</f>
        <v/>
      </c>
      <c r="H183" s="208" t="str">
        <f>IF('Unit Sales'!I191&lt;&gt;"",'Unit Sales'!I191,"")</f>
        <v/>
      </c>
      <c r="J183" s="298">
        <f>IFERROR((E183/(1+'Monthly cashflow'!$C$28)*('Monthly cashflow'!$C$28)),)</f>
        <v>0</v>
      </c>
      <c r="K183" s="298">
        <f>IFERROR(E183*'Monthly cashflow'!$C$29*1.23,)</f>
        <v>0</v>
      </c>
      <c r="L183" s="298">
        <f>IFERROR(E183*'Monthly cashflow'!$C$30*1.23,)</f>
        <v>0</v>
      </c>
      <c r="M183" s="298">
        <f t="shared" si="2"/>
        <v>0</v>
      </c>
    </row>
    <row r="184" spans="1:13" x14ac:dyDescent="0.25">
      <c r="A184" s="208" t="str">
        <f>IF('Unit Sales'!B192&lt;&gt;"",'Unit Sales'!B192,"")</f>
        <v/>
      </c>
      <c r="B184" s="208" t="str">
        <f>IF('Unit Sales'!D192&lt;&gt;"",'Unit Sales'!D192,"")</f>
        <v/>
      </c>
      <c r="C184" s="208" t="str">
        <f>IF('Unit Sales'!J192&lt;&gt;"",'Unit Sales'!J192,"")</f>
        <v/>
      </c>
      <c r="D184" s="208" t="str">
        <f>IF('Unit Sales'!G192&lt;&gt;"",'Unit Sales'!G192,"")</f>
        <v/>
      </c>
      <c r="E184" s="298" t="str">
        <f>IF('Unit Sales'!M192&lt;&gt;"",'Unit Sales'!M192,"")</f>
        <v/>
      </c>
      <c r="F184" s="208" t="str">
        <f>IF('Unit Sales'!H192&lt;&gt;"",'Unit Sales'!H192,"")</f>
        <v/>
      </c>
      <c r="G184" s="208" t="str">
        <f>IF('Unit Sales'!C192&lt;&gt;"",'Unit Sales'!C192,"")</f>
        <v/>
      </c>
      <c r="H184" s="208" t="str">
        <f>IF('Unit Sales'!I192&lt;&gt;"",'Unit Sales'!I192,"")</f>
        <v/>
      </c>
      <c r="J184" s="298">
        <f>IFERROR((E184/(1+'Monthly cashflow'!$C$28)*('Monthly cashflow'!$C$28)),)</f>
        <v>0</v>
      </c>
      <c r="K184" s="298">
        <f>IFERROR(E184*'Monthly cashflow'!$C$29*1.23,)</f>
        <v>0</v>
      </c>
      <c r="L184" s="298">
        <f>IFERROR(E184*'Monthly cashflow'!$C$30*1.23,)</f>
        <v>0</v>
      </c>
      <c r="M184" s="298">
        <f t="shared" si="2"/>
        <v>0</v>
      </c>
    </row>
    <row r="185" spans="1:13" x14ac:dyDescent="0.25">
      <c r="A185" s="208" t="str">
        <f>IF('Unit Sales'!B193&lt;&gt;"",'Unit Sales'!B193,"")</f>
        <v/>
      </c>
      <c r="B185" s="208" t="str">
        <f>IF('Unit Sales'!D193&lt;&gt;"",'Unit Sales'!D193,"")</f>
        <v/>
      </c>
      <c r="C185" s="208" t="str">
        <f>IF('Unit Sales'!J193&lt;&gt;"",'Unit Sales'!J193,"")</f>
        <v/>
      </c>
      <c r="D185" s="208" t="str">
        <f>IF('Unit Sales'!G193&lt;&gt;"",'Unit Sales'!G193,"")</f>
        <v/>
      </c>
      <c r="E185" s="298" t="str">
        <f>IF('Unit Sales'!M193&lt;&gt;"",'Unit Sales'!M193,"")</f>
        <v/>
      </c>
      <c r="F185" s="208" t="str">
        <f>IF('Unit Sales'!H193&lt;&gt;"",'Unit Sales'!H193,"")</f>
        <v/>
      </c>
      <c r="G185" s="208" t="str">
        <f>IF('Unit Sales'!C193&lt;&gt;"",'Unit Sales'!C193,"")</f>
        <v/>
      </c>
      <c r="H185" s="208" t="str">
        <f>IF('Unit Sales'!I193&lt;&gt;"",'Unit Sales'!I193,"")</f>
        <v/>
      </c>
      <c r="J185" s="298">
        <f>IFERROR((E185/(1+'Monthly cashflow'!$C$28)*('Monthly cashflow'!$C$28)),)</f>
        <v>0</v>
      </c>
      <c r="K185" s="298">
        <f>IFERROR(E185*'Monthly cashflow'!$C$29*1.23,)</f>
        <v>0</v>
      </c>
      <c r="L185" s="298">
        <f>IFERROR(E185*'Monthly cashflow'!$C$30*1.23,)</f>
        <v>0</v>
      </c>
      <c r="M185" s="298">
        <f t="shared" si="2"/>
        <v>0</v>
      </c>
    </row>
    <row r="186" spans="1:13" x14ac:dyDescent="0.25">
      <c r="A186" s="208" t="str">
        <f>IF('Unit Sales'!B194&lt;&gt;"",'Unit Sales'!B194,"")</f>
        <v/>
      </c>
      <c r="B186" s="208" t="str">
        <f>IF('Unit Sales'!D194&lt;&gt;"",'Unit Sales'!D194,"")</f>
        <v/>
      </c>
      <c r="C186" s="208" t="str">
        <f>IF('Unit Sales'!J194&lt;&gt;"",'Unit Sales'!J194,"")</f>
        <v/>
      </c>
      <c r="D186" s="208" t="str">
        <f>IF('Unit Sales'!G194&lt;&gt;"",'Unit Sales'!G194,"")</f>
        <v/>
      </c>
      <c r="E186" s="298" t="str">
        <f>IF('Unit Sales'!M194&lt;&gt;"",'Unit Sales'!M194,"")</f>
        <v/>
      </c>
      <c r="F186" s="208" t="str">
        <f>IF('Unit Sales'!H194&lt;&gt;"",'Unit Sales'!H194,"")</f>
        <v/>
      </c>
      <c r="G186" s="208" t="str">
        <f>IF('Unit Sales'!C194&lt;&gt;"",'Unit Sales'!C194,"")</f>
        <v/>
      </c>
      <c r="H186" s="208" t="str">
        <f>IF('Unit Sales'!I194&lt;&gt;"",'Unit Sales'!I194,"")</f>
        <v/>
      </c>
      <c r="J186" s="298">
        <f>IFERROR((E186/(1+'Monthly cashflow'!$C$28)*('Monthly cashflow'!$C$28)),)</f>
        <v>0</v>
      </c>
      <c r="K186" s="298">
        <f>IFERROR(E186*'Monthly cashflow'!$C$29*1.23,)</f>
        <v>0</v>
      </c>
      <c r="L186" s="298">
        <f>IFERROR(E186*'Monthly cashflow'!$C$30*1.23,)</f>
        <v>0</v>
      </c>
      <c r="M186" s="298">
        <f t="shared" si="2"/>
        <v>0</v>
      </c>
    </row>
    <row r="187" spans="1:13" x14ac:dyDescent="0.25">
      <c r="A187" s="208" t="str">
        <f>IF('Unit Sales'!B195&lt;&gt;"",'Unit Sales'!B195,"")</f>
        <v/>
      </c>
      <c r="B187" s="208" t="str">
        <f>IF('Unit Sales'!D195&lt;&gt;"",'Unit Sales'!D195,"")</f>
        <v/>
      </c>
      <c r="C187" s="208" t="str">
        <f>IF('Unit Sales'!J195&lt;&gt;"",'Unit Sales'!J195,"")</f>
        <v/>
      </c>
      <c r="D187" s="208" t="str">
        <f>IF('Unit Sales'!G195&lt;&gt;"",'Unit Sales'!G195,"")</f>
        <v/>
      </c>
      <c r="E187" s="298" t="str">
        <f>IF('Unit Sales'!M195&lt;&gt;"",'Unit Sales'!M195,"")</f>
        <v/>
      </c>
      <c r="F187" s="208" t="str">
        <f>IF('Unit Sales'!H195&lt;&gt;"",'Unit Sales'!H195,"")</f>
        <v/>
      </c>
      <c r="G187" s="208" t="str">
        <f>IF('Unit Sales'!C195&lt;&gt;"",'Unit Sales'!C195,"")</f>
        <v/>
      </c>
      <c r="H187" s="208" t="str">
        <f>IF('Unit Sales'!I195&lt;&gt;"",'Unit Sales'!I195,"")</f>
        <v/>
      </c>
      <c r="J187" s="298">
        <f>IFERROR((E187/(1+'Monthly cashflow'!$C$28)*('Monthly cashflow'!$C$28)),)</f>
        <v>0</v>
      </c>
      <c r="K187" s="298">
        <f>IFERROR(E187*'Monthly cashflow'!$C$29*1.23,)</f>
        <v>0</v>
      </c>
      <c r="L187" s="298">
        <f>IFERROR(E187*'Monthly cashflow'!$C$30*1.23,)</f>
        <v>0</v>
      </c>
      <c r="M187" s="298">
        <f t="shared" si="2"/>
        <v>0</v>
      </c>
    </row>
    <row r="188" spans="1:13" x14ac:dyDescent="0.25">
      <c r="A188" s="208" t="str">
        <f>IF('Unit Sales'!B196&lt;&gt;"",'Unit Sales'!B196,"")</f>
        <v/>
      </c>
      <c r="B188" s="208" t="str">
        <f>IF('Unit Sales'!D196&lt;&gt;"",'Unit Sales'!D196,"")</f>
        <v/>
      </c>
      <c r="C188" s="208" t="str">
        <f>IF('Unit Sales'!J196&lt;&gt;"",'Unit Sales'!J196,"")</f>
        <v/>
      </c>
      <c r="D188" s="208" t="str">
        <f>IF('Unit Sales'!G196&lt;&gt;"",'Unit Sales'!G196,"")</f>
        <v/>
      </c>
      <c r="E188" s="298" t="str">
        <f>IF('Unit Sales'!M196&lt;&gt;"",'Unit Sales'!M196,"")</f>
        <v/>
      </c>
      <c r="F188" s="208" t="str">
        <f>IF('Unit Sales'!H196&lt;&gt;"",'Unit Sales'!H196,"")</f>
        <v/>
      </c>
      <c r="G188" s="208" t="str">
        <f>IF('Unit Sales'!C196&lt;&gt;"",'Unit Sales'!C196,"")</f>
        <v/>
      </c>
      <c r="H188" s="208" t="str">
        <f>IF('Unit Sales'!I196&lt;&gt;"",'Unit Sales'!I196,"")</f>
        <v/>
      </c>
      <c r="J188" s="298">
        <f>IFERROR((E188/(1+'Monthly cashflow'!$C$28)*('Monthly cashflow'!$C$28)),)</f>
        <v>0</v>
      </c>
      <c r="K188" s="298">
        <f>IFERROR(E188*'Monthly cashflow'!$C$29*1.23,)</f>
        <v>0</v>
      </c>
      <c r="L188" s="298">
        <f>IFERROR(E188*'Monthly cashflow'!$C$30*1.23,)</f>
        <v>0</v>
      </c>
      <c r="M188" s="298">
        <f t="shared" si="2"/>
        <v>0</v>
      </c>
    </row>
    <row r="189" spans="1:13" x14ac:dyDescent="0.25">
      <c r="A189" s="208" t="str">
        <f>IF('Unit Sales'!B197&lt;&gt;"",'Unit Sales'!B197,"")</f>
        <v/>
      </c>
      <c r="B189" s="208" t="str">
        <f>IF('Unit Sales'!D197&lt;&gt;"",'Unit Sales'!D197,"")</f>
        <v/>
      </c>
      <c r="C189" s="208" t="str">
        <f>IF('Unit Sales'!J197&lt;&gt;"",'Unit Sales'!J197,"")</f>
        <v/>
      </c>
      <c r="D189" s="208" t="str">
        <f>IF('Unit Sales'!G197&lt;&gt;"",'Unit Sales'!G197,"")</f>
        <v/>
      </c>
      <c r="E189" s="298" t="str">
        <f>IF('Unit Sales'!M197&lt;&gt;"",'Unit Sales'!M197,"")</f>
        <v/>
      </c>
      <c r="F189" s="208" t="str">
        <f>IF('Unit Sales'!H197&lt;&gt;"",'Unit Sales'!H197,"")</f>
        <v/>
      </c>
      <c r="G189" s="208" t="str">
        <f>IF('Unit Sales'!C197&lt;&gt;"",'Unit Sales'!C197,"")</f>
        <v/>
      </c>
      <c r="H189" s="208" t="str">
        <f>IF('Unit Sales'!I197&lt;&gt;"",'Unit Sales'!I197,"")</f>
        <v/>
      </c>
      <c r="J189" s="298">
        <f>IFERROR((E189/(1+'Monthly cashflow'!$C$28)*('Monthly cashflow'!$C$28)),)</f>
        <v>0</v>
      </c>
      <c r="K189" s="298">
        <f>IFERROR(E189*'Monthly cashflow'!$C$29*1.23,)</f>
        <v>0</v>
      </c>
      <c r="L189" s="298">
        <f>IFERROR(E189*'Monthly cashflow'!$C$30*1.23,)</f>
        <v>0</v>
      </c>
      <c r="M189" s="298">
        <f t="shared" si="2"/>
        <v>0</v>
      </c>
    </row>
    <row r="190" spans="1:13" x14ac:dyDescent="0.25">
      <c r="A190" s="208" t="str">
        <f>IF('Unit Sales'!B198&lt;&gt;"",'Unit Sales'!B198,"")</f>
        <v/>
      </c>
      <c r="B190" s="208" t="str">
        <f>IF('Unit Sales'!D198&lt;&gt;"",'Unit Sales'!D198,"")</f>
        <v/>
      </c>
      <c r="C190" s="208" t="str">
        <f>IF('Unit Sales'!J198&lt;&gt;"",'Unit Sales'!J198,"")</f>
        <v/>
      </c>
      <c r="D190" s="208" t="str">
        <f>IF('Unit Sales'!G198&lt;&gt;"",'Unit Sales'!G198,"")</f>
        <v/>
      </c>
      <c r="E190" s="298" t="str">
        <f>IF('Unit Sales'!M198&lt;&gt;"",'Unit Sales'!M198,"")</f>
        <v/>
      </c>
      <c r="F190" s="208" t="str">
        <f>IF('Unit Sales'!H198&lt;&gt;"",'Unit Sales'!H198,"")</f>
        <v/>
      </c>
      <c r="G190" s="208" t="str">
        <f>IF('Unit Sales'!C198&lt;&gt;"",'Unit Sales'!C198,"")</f>
        <v/>
      </c>
      <c r="H190" s="208" t="str">
        <f>IF('Unit Sales'!I198&lt;&gt;"",'Unit Sales'!I198,"")</f>
        <v/>
      </c>
      <c r="J190" s="298">
        <f>IFERROR((E190/(1+'Monthly cashflow'!$C$28)*('Monthly cashflow'!$C$28)),)</f>
        <v>0</v>
      </c>
      <c r="K190" s="298">
        <f>IFERROR(E190*'Monthly cashflow'!$C$29*1.23,)</f>
        <v>0</v>
      </c>
      <c r="L190" s="298">
        <f>IFERROR(E190*'Monthly cashflow'!$C$30*1.23,)</f>
        <v>0</v>
      </c>
      <c r="M190" s="298">
        <f t="shared" si="2"/>
        <v>0</v>
      </c>
    </row>
    <row r="191" spans="1:13" x14ac:dyDescent="0.25">
      <c r="A191" s="208" t="str">
        <f>IF('Unit Sales'!B199&lt;&gt;"",'Unit Sales'!B199,"")</f>
        <v/>
      </c>
      <c r="B191" s="208" t="str">
        <f>IF('Unit Sales'!D199&lt;&gt;"",'Unit Sales'!D199,"")</f>
        <v/>
      </c>
      <c r="C191" s="208" t="str">
        <f>IF('Unit Sales'!J199&lt;&gt;"",'Unit Sales'!J199,"")</f>
        <v/>
      </c>
      <c r="D191" s="208" t="str">
        <f>IF('Unit Sales'!G199&lt;&gt;"",'Unit Sales'!G199,"")</f>
        <v/>
      </c>
      <c r="E191" s="298" t="str">
        <f>IF('Unit Sales'!M199&lt;&gt;"",'Unit Sales'!M199,"")</f>
        <v/>
      </c>
      <c r="F191" s="208" t="str">
        <f>IF('Unit Sales'!H199&lt;&gt;"",'Unit Sales'!H199,"")</f>
        <v/>
      </c>
      <c r="G191" s="208" t="str">
        <f>IF('Unit Sales'!C199&lt;&gt;"",'Unit Sales'!C199,"")</f>
        <v/>
      </c>
      <c r="H191" s="208" t="str">
        <f>IF('Unit Sales'!I199&lt;&gt;"",'Unit Sales'!I199,"")</f>
        <v/>
      </c>
      <c r="J191" s="298">
        <f>IFERROR((E191/(1+'Monthly cashflow'!$C$28)*('Monthly cashflow'!$C$28)),)</f>
        <v>0</v>
      </c>
      <c r="K191" s="298">
        <f>IFERROR(E191*'Monthly cashflow'!$C$29*1.23,)</f>
        <v>0</v>
      </c>
      <c r="L191" s="298">
        <f>IFERROR(E191*'Monthly cashflow'!$C$30*1.23,)</f>
        <v>0</v>
      </c>
      <c r="M191" s="298">
        <f t="shared" si="2"/>
        <v>0</v>
      </c>
    </row>
    <row r="192" spans="1:13" x14ac:dyDescent="0.25">
      <c r="A192" s="208" t="str">
        <f>IF('Unit Sales'!B200&lt;&gt;"",'Unit Sales'!B200,"")</f>
        <v/>
      </c>
      <c r="B192" s="208" t="str">
        <f>IF('Unit Sales'!D200&lt;&gt;"",'Unit Sales'!D200,"")</f>
        <v/>
      </c>
      <c r="C192" s="208" t="str">
        <f>IF('Unit Sales'!J200&lt;&gt;"",'Unit Sales'!J200,"")</f>
        <v/>
      </c>
      <c r="D192" s="208" t="str">
        <f>IF('Unit Sales'!G200&lt;&gt;"",'Unit Sales'!G200,"")</f>
        <v/>
      </c>
      <c r="E192" s="298" t="str">
        <f>IF('Unit Sales'!M200&lt;&gt;"",'Unit Sales'!M200,"")</f>
        <v/>
      </c>
      <c r="F192" s="208" t="str">
        <f>IF('Unit Sales'!H200&lt;&gt;"",'Unit Sales'!H200,"")</f>
        <v/>
      </c>
      <c r="G192" s="208" t="str">
        <f>IF('Unit Sales'!C200&lt;&gt;"",'Unit Sales'!C200,"")</f>
        <v/>
      </c>
      <c r="H192" s="208" t="str">
        <f>IF('Unit Sales'!I200&lt;&gt;"",'Unit Sales'!I200,"")</f>
        <v/>
      </c>
      <c r="J192" s="298">
        <f>IFERROR((E192/(1+'Monthly cashflow'!$C$28)*('Monthly cashflow'!$C$28)),)</f>
        <v>0</v>
      </c>
      <c r="K192" s="298">
        <f>IFERROR(E192*'Monthly cashflow'!$C$29*1.23,)</f>
        <v>0</v>
      </c>
      <c r="L192" s="298">
        <f>IFERROR(E192*'Monthly cashflow'!$C$30*1.23,)</f>
        <v>0</v>
      </c>
      <c r="M192" s="298">
        <f t="shared" si="2"/>
        <v>0</v>
      </c>
    </row>
    <row r="193" spans="1:13" x14ac:dyDescent="0.25">
      <c r="A193" s="208" t="str">
        <f>IF('Unit Sales'!B201&lt;&gt;"",'Unit Sales'!B201,"")</f>
        <v/>
      </c>
      <c r="B193" s="208" t="str">
        <f>IF('Unit Sales'!D201&lt;&gt;"",'Unit Sales'!D201,"")</f>
        <v/>
      </c>
      <c r="C193" s="208" t="str">
        <f>IF('Unit Sales'!J201&lt;&gt;"",'Unit Sales'!J201,"")</f>
        <v/>
      </c>
      <c r="D193" s="208" t="str">
        <f>IF('Unit Sales'!G201&lt;&gt;"",'Unit Sales'!G201,"")</f>
        <v/>
      </c>
      <c r="E193" s="298" t="str">
        <f>IF('Unit Sales'!M201&lt;&gt;"",'Unit Sales'!M201,"")</f>
        <v/>
      </c>
      <c r="F193" s="208" t="str">
        <f>IF('Unit Sales'!H201&lt;&gt;"",'Unit Sales'!H201,"")</f>
        <v/>
      </c>
      <c r="G193" s="208" t="str">
        <f>IF('Unit Sales'!C201&lt;&gt;"",'Unit Sales'!C201,"")</f>
        <v/>
      </c>
      <c r="H193" s="208" t="str">
        <f>IF('Unit Sales'!I201&lt;&gt;"",'Unit Sales'!I201,"")</f>
        <v/>
      </c>
      <c r="J193" s="298">
        <f>IFERROR((E193/(1+'Monthly cashflow'!$C$28)*('Monthly cashflow'!$C$28)),)</f>
        <v>0</v>
      </c>
      <c r="K193" s="298">
        <f>IFERROR(E193*'Monthly cashflow'!$C$29*1.23,)</f>
        <v>0</v>
      </c>
      <c r="L193" s="298">
        <f>IFERROR(E193*'Monthly cashflow'!$C$30*1.23,)</f>
        <v>0</v>
      </c>
      <c r="M193" s="298">
        <f t="shared" si="2"/>
        <v>0</v>
      </c>
    </row>
    <row r="194" spans="1:13" x14ac:dyDescent="0.25">
      <c r="A194" s="208" t="str">
        <f>IF('Unit Sales'!B202&lt;&gt;"",'Unit Sales'!B202,"")</f>
        <v/>
      </c>
      <c r="B194" s="208" t="str">
        <f>IF('Unit Sales'!D202&lt;&gt;"",'Unit Sales'!D202,"")</f>
        <v/>
      </c>
      <c r="C194" s="208" t="str">
        <f>IF('Unit Sales'!J202&lt;&gt;"",'Unit Sales'!J202,"")</f>
        <v/>
      </c>
      <c r="D194" s="208" t="str">
        <f>IF('Unit Sales'!G202&lt;&gt;"",'Unit Sales'!G202,"")</f>
        <v/>
      </c>
      <c r="E194" s="298" t="str">
        <f>IF('Unit Sales'!M202&lt;&gt;"",'Unit Sales'!M202,"")</f>
        <v/>
      </c>
      <c r="F194" s="208" t="str">
        <f>IF('Unit Sales'!H202&lt;&gt;"",'Unit Sales'!H202,"")</f>
        <v/>
      </c>
      <c r="G194" s="208" t="str">
        <f>IF('Unit Sales'!C202&lt;&gt;"",'Unit Sales'!C202,"")</f>
        <v/>
      </c>
      <c r="H194" s="208" t="str">
        <f>IF('Unit Sales'!I202&lt;&gt;"",'Unit Sales'!I202,"")</f>
        <v/>
      </c>
      <c r="J194" s="298">
        <f>IFERROR((E194/(1+'Monthly cashflow'!$C$28)*('Monthly cashflow'!$C$28)),)</f>
        <v>0</v>
      </c>
      <c r="K194" s="298">
        <f>IFERROR(E194*'Monthly cashflow'!$C$29*1.23,)</f>
        <v>0</v>
      </c>
      <c r="L194" s="298">
        <f>IFERROR(E194*'Monthly cashflow'!$C$30*1.23,)</f>
        <v>0</v>
      </c>
      <c r="M194" s="298">
        <f t="shared" si="2"/>
        <v>0</v>
      </c>
    </row>
    <row r="195" spans="1:13" x14ac:dyDescent="0.25">
      <c r="A195" s="208" t="str">
        <f>IF('Unit Sales'!B203&lt;&gt;"",'Unit Sales'!B203,"")</f>
        <v/>
      </c>
      <c r="B195" s="208" t="str">
        <f>IF('Unit Sales'!D203&lt;&gt;"",'Unit Sales'!D203,"")</f>
        <v/>
      </c>
      <c r="C195" s="208" t="str">
        <f>IF('Unit Sales'!J203&lt;&gt;"",'Unit Sales'!J203,"")</f>
        <v/>
      </c>
      <c r="D195" s="208" t="str">
        <f>IF('Unit Sales'!G203&lt;&gt;"",'Unit Sales'!G203,"")</f>
        <v/>
      </c>
      <c r="E195" s="298" t="str">
        <f>IF('Unit Sales'!M203&lt;&gt;"",'Unit Sales'!M203,"")</f>
        <v/>
      </c>
      <c r="F195" s="208" t="str">
        <f>IF('Unit Sales'!H203&lt;&gt;"",'Unit Sales'!H203,"")</f>
        <v/>
      </c>
      <c r="G195" s="208" t="str">
        <f>IF('Unit Sales'!C203&lt;&gt;"",'Unit Sales'!C203,"")</f>
        <v/>
      </c>
      <c r="H195" s="208" t="str">
        <f>IF('Unit Sales'!I203&lt;&gt;"",'Unit Sales'!I203,"")</f>
        <v/>
      </c>
      <c r="J195" s="298">
        <f>IFERROR((E195/(1+'Monthly cashflow'!$C$28)*('Monthly cashflow'!$C$28)),)</f>
        <v>0</v>
      </c>
      <c r="K195" s="298">
        <f>IFERROR(E195*'Monthly cashflow'!$C$29*1.23,)</f>
        <v>0</v>
      </c>
      <c r="L195" s="298">
        <f>IFERROR(E195*'Monthly cashflow'!$C$30*1.23,)</f>
        <v>0</v>
      </c>
      <c r="M195" s="298">
        <f t="shared" ref="M195:M258" si="3">IFERROR(E195-J195-K195-L195,)</f>
        <v>0</v>
      </c>
    </row>
    <row r="196" spans="1:13" x14ac:dyDescent="0.25">
      <c r="A196" s="208" t="str">
        <f>IF('Unit Sales'!B204&lt;&gt;"",'Unit Sales'!B204,"")</f>
        <v/>
      </c>
      <c r="B196" s="208" t="str">
        <f>IF('Unit Sales'!D204&lt;&gt;"",'Unit Sales'!D204,"")</f>
        <v/>
      </c>
      <c r="C196" s="208" t="str">
        <f>IF('Unit Sales'!J204&lt;&gt;"",'Unit Sales'!J204,"")</f>
        <v/>
      </c>
      <c r="D196" s="208" t="str">
        <f>IF('Unit Sales'!G204&lt;&gt;"",'Unit Sales'!G204,"")</f>
        <v/>
      </c>
      <c r="E196" s="298" t="str">
        <f>IF('Unit Sales'!M204&lt;&gt;"",'Unit Sales'!M204,"")</f>
        <v/>
      </c>
      <c r="F196" s="208" t="str">
        <f>IF('Unit Sales'!H204&lt;&gt;"",'Unit Sales'!H204,"")</f>
        <v/>
      </c>
      <c r="G196" s="208" t="str">
        <f>IF('Unit Sales'!C204&lt;&gt;"",'Unit Sales'!C204,"")</f>
        <v/>
      </c>
      <c r="H196" s="208" t="str">
        <f>IF('Unit Sales'!I204&lt;&gt;"",'Unit Sales'!I204,"")</f>
        <v/>
      </c>
      <c r="J196" s="298">
        <f>IFERROR((E196/(1+'Monthly cashflow'!$C$28)*('Monthly cashflow'!$C$28)),)</f>
        <v>0</v>
      </c>
      <c r="K196" s="298">
        <f>IFERROR(E196*'Monthly cashflow'!$C$29*1.23,)</f>
        <v>0</v>
      </c>
      <c r="L196" s="298">
        <f>IFERROR(E196*'Monthly cashflow'!$C$30*1.23,)</f>
        <v>0</v>
      </c>
      <c r="M196" s="298">
        <f t="shared" si="3"/>
        <v>0</v>
      </c>
    </row>
    <row r="197" spans="1:13" x14ac:dyDescent="0.25">
      <c r="A197" s="208" t="str">
        <f>IF('Unit Sales'!B205&lt;&gt;"",'Unit Sales'!B205,"")</f>
        <v/>
      </c>
      <c r="B197" s="208" t="str">
        <f>IF('Unit Sales'!D205&lt;&gt;"",'Unit Sales'!D205,"")</f>
        <v/>
      </c>
      <c r="C197" s="208" t="str">
        <f>IF('Unit Sales'!J205&lt;&gt;"",'Unit Sales'!J205,"")</f>
        <v/>
      </c>
      <c r="D197" s="208" t="str">
        <f>IF('Unit Sales'!G205&lt;&gt;"",'Unit Sales'!G205,"")</f>
        <v/>
      </c>
      <c r="E197" s="298" t="str">
        <f>IF('Unit Sales'!M205&lt;&gt;"",'Unit Sales'!M205,"")</f>
        <v/>
      </c>
      <c r="F197" s="208" t="str">
        <f>IF('Unit Sales'!H205&lt;&gt;"",'Unit Sales'!H205,"")</f>
        <v/>
      </c>
      <c r="G197" s="208" t="str">
        <f>IF('Unit Sales'!C205&lt;&gt;"",'Unit Sales'!C205,"")</f>
        <v/>
      </c>
      <c r="H197" s="208" t="str">
        <f>IF('Unit Sales'!I205&lt;&gt;"",'Unit Sales'!I205,"")</f>
        <v/>
      </c>
      <c r="J197" s="298">
        <f>IFERROR((E197/(1+'Monthly cashflow'!$C$28)*('Monthly cashflow'!$C$28)),)</f>
        <v>0</v>
      </c>
      <c r="K197" s="298">
        <f>IFERROR(E197*'Monthly cashflow'!$C$29*1.23,)</f>
        <v>0</v>
      </c>
      <c r="L197" s="298">
        <f>IFERROR(E197*'Monthly cashflow'!$C$30*1.23,)</f>
        <v>0</v>
      </c>
      <c r="M197" s="298">
        <f t="shared" si="3"/>
        <v>0</v>
      </c>
    </row>
    <row r="198" spans="1:13" x14ac:dyDescent="0.25">
      <c r="A198" s="208" t="str">
        <f>IF('Unit Sales'!B206&lt;&gt;"",'Unit Sales'!B206,"")</f>
        <v/>
      </c>
      <c r="B198" s="208" t="str">
        <f>IF('Unit Sales'!D206&lt;&gt;"",'Unit Sales'!D206,"")</f>
        <v/>
      </c>
      <c r="C198" s="208" t="str">
        <f>IF('Unit Sales'!J206&lt;&gt;"",'Unit Sales'!J206,"")</f>
        <v/>
      </c>
      <c r="D198" s="208" t="str">
        <f>IF('Unit Sales'!G206&lt;&gt;"",'Unit Sales'!G206,"")</f>
        <v/>
      </c>
      <c r="E198" s="298" t="str">
        <f>IF('Unit Sales'!M206&lt;&gt;"",'Unit Sales'!M206,"")</f>
        <v/>
      </c>
      <c r="F198" s="208" t="str">
        <f>IF('Unit Sales'!H206&lt;&gt;"",'Unit Sales'!H206,"")</f>
        <v/>
      </c>
      <c r="G198" s="208" t="str">
        <f>IF('Unit Sales'!C206&lt;&gt;"",'Unit Sales'!C206,"")</f>
        <v/>
      </c>
      <c r="H198" s="208" t="str">
        <f>IF('Unit Sales'!I206&lt;&gt;"",'Unit Sales'!I206,"")</f>
        <v/>
      </c>
      <c r="J198" s="298">
        <f>IFERROR((E198/(1+'Monthly cashflow'!$C$28)*('Monthly cashflow'!$C$28)),)</f>
        <v>0</v>
      </c>
      <c r="K198" s="298">
        <f>IFERROR(E198*'Monthly cashflow'!$C$29*1.23,)</f>
        <v>0</v>
      </c>
      <c r="L198" s="298">
        <f>IFERROR(E198*'Monthly cashflow'!$C$30*1.23,)</f>
        <v>0</v>
      </c>
      <c r="M198" s="298">
        <f t="shared" si="3"/>
        <v>0</v>
      </c>
    </row>
    <row r="199" spans="1:13" x14ac:dyDescent="0.25">
      <c r="A199" s="208" t="str">
        <f>IF('Unit Sales'!B207&lt;&gt;"",'Unit Sales'!B207,"")</f>
        <v/>
      </c>
      <c r="B199" s="208" t="str">
        <f>IF('Unit Sales'!D207&lt;&gt;"",'Unit Sales'!D207,"")</f>
        <v/>
      </c>
      <c r="C199" s="208" t="str">
        <f>IF('Unit Sales'!J207&lt;&gt;"",'Unit Sales'!J207,"")</f>
        <v/>
      </c>
      <c r="D199" s="208" t="str">
        <f>IF('Unit Sales'!G207&lt;&gt;"",'Unit Sales'!G207,"")</f>
        <v/>
      </c>
      <c r="E199" s="298" t="str">
        <f>IF('Unit Sales'!M207&lt;&gt;"",'Unit Sales'!M207,"")</f>
        <v/>
      </c>
      <c r="F199" s="208" t="str">
        <f>IF('Unit Sales'!H207&lt;&gt;"",'Unit Sales'!H207,"")</f>
        <v/>
      </c>
      <c r="G199" s="208" t="str">
        <f>IF('Unit Sales'!C207&lt;&gt;"",'Unit Sales'!C207,"")</f>
        <v/>
      </c>
      <c r="H199" s="208" t="str">
        <f>IF('Unit Sales'!I207&lt;&gt;"",'Unit Sales'!I207,"")</f>
        <v/>
      </c>
      <c r="J199" s="298">
        <f>IFERROR((E199/(1+'Monthly cashflow'!$C$28)*('Monthly cashflow'!$C$28)),)</f>
        <v>0</v>
      </c>
      <c r="K199" s="298">
        <f>IFERROR(E199*'Monthly cashflow'!$C$29*1.23,)</f>
        <v>0</v>
      </c>
      <c r="L199" s="298">
        <f>IFERROR(E199*'Monthly cashflow'!$C$30*1.23,)</f>
        <v>0</v>
      </c>
      <c r="M199" s="298">
        <f t="shared" si="3"/>
        <v>0</v>
      </c>
    </row>
    <row r="200" spans="1:13" x14ac:dyDescent="0.25">
      <c r="A200" s="208" t="str">
        <f>IF('Unit Sales'!B208&lt;&gt;"",'Unit Sales'!B208,"")</f>
        <v/>
      </c>
      <c r="B200" s="208" t="str">
        <f>IF('Unit Sales'!D208&lt;&gt;"",'Unit Sales'!D208,"")</f>
        <v/>
      </c>
      <c r="C200" s="208" t="str">
        <f>IF('Unit Sales'!J208&lt;&gt;"",'Unit Sales'!J208,"")</f>
        <v/>
      </c>
      <c r="D200" s="208" t="str">
        <f>IF('Unit Sales'!G208&lt;&gt;"",'Unit Sales'!G208,"")</f>
        <v/>
      </c>
      <c r="E200" s="298" t="str">
        <f>IF('Unit Sales'!M208&lt;&gt;"",'Unit Sales'!M208,"")</f>
        <v/>
      </c>
      <c r="F200" s="208" t="str">
        <f>IF('Unit Sales'!H208&lt;&gt;"",'Unit Sales'!H208,"")</f>
        <v/>
      </c>
      <c r="G200" s="208" t="str">
        <f>IF('Unit Sales'!C208&lt;&gt;"",'Unit Sales'!C208,"")</f>
        <v/>
      </c>
      <c r="H200" s="208" t="str">
        <f>IF('Unit Sales'!I208&lt;&gt;"",'Unit Sales'!I208,"")</f>
        <v/>
      </c>
      <c r="J200" s="298">
        <f>IFERROR((E200/(1+'Monthly cashflow'!$C$28)*('Monthly cashflow'!$C$28)),)</f>
        <v>0</v>
      </c>
      <c r="K200" s="298">
        <f>IFERROR(E200*'Monthly cashflow'!$C$29*1.23,)</f>
        <v>0</v>
      </c>
      <c r="L200" s="298">
        <f>IFERROR(E200*'Monthly cashflow'!$C$30*1.23,)</f>
        <v>0</v>
      </c>
      <c r="M200" s="298">
        <f t="shared" si="3"/>
        <v>0</v>
      </c>
    </row>
    <row r="201" spans="1:13" x14ac:dyDescent="0.25">
      <c r="A201" s="208" t="str">
        <f>IF('Unit Sales'!B209&lt;&gt;"",'Unit Sales'!B209,"")</f>
        <v/>
      </c>
      <c r="B201" s="208" t="str">
        <f>IF('Unit Sales'!D209&lt;&gt;"",'Unit Sales'!D209,"")</f>
        <v/>
      </c>
      <c r="C201" s="208" t="str">
        <f>IF('Unit Sales'!J209&lt;&gt;"",'Unit Sales'!J209,"")</f>
        <v/>
      </c>
      <c r="D201" s="208" t="str">
        <f>IF('Unit Sales'!G209&lt;&gt;"",'Unit Sales'!G209,"")</f>
        <v/>
      </c>
      <c r="E201" s="298" t="str">
        <f>IF('Unit Sales'!M209&lt;&gt;"",'Unit Sales'!M209,"")</f>
        <v/>
      </c>
      <c r="F201" s="208" t="str">
        <f>IF('Unit Sales'!H209&lt;&gt;"",'Unit Sales'!H209,"")</f>
        <v/>
      </c>
      <c r="G201" s="208" t="str">
        <f>IF('Unit Sales'!C209&lt;&gt;"",'Unit Sales'!C209,"")</f>
        <v/>
      </c>
      <c r="H201" s="208" t="str">
        <f>IF('Unit Sales'!I209&lt;&gt;"",'Unit Sales'!I209,"")</f>
        <v/>
      </c>
      <c r="J201" s="298">
        <f>IFERROR((E201/(1+'Monthly cashflow'!$C$28)*('Monthly cashflow'!$C$28)),)</f>
        <v>0</v>
      </c>
      <c r="K201" s="298">
        <f>IFERROR(E201*'Monthly cashflow'!$C$29*1.23,)</f>
        <v>0</v>
      </c>
      <c r="L201" s="298">
        <f>IFERROR(E201*'Monthly cashflow'!$C$30*1.23,)</f>
        <v>0</v>
      </c>
      <c r="M201" s="298">
        <f t="shared" si="3"/>
        <v>0</v>
      </c>
    </row>
    <row r="202" spans="1:13" x14ac:dyDescent="0.25">
      <c r="A202" s="208" t="str">
        <f>IF('Unit Sales'!B210&lt;&gt;"",'Unit Sales'!B210,"")</f>
        <v/>
      </c>
      <c r="B202" s="208" t="str">
        <f>IF('Unit Sales'!D210&lt;&gt;"",'Unit Sales'!D210,"")</f>
        <v/>
      </c>
      <c r="C202" s="208" t="str">
        <f>IF('Unit Sales'!J210&lt;&gt;"",'Unit Sales'!J210,"")</f>
        <v/>
      </c>
      <c r="D202" s="208" t="str">
        <f>IF('Unit Sales'!G210&lt;&gt;"",'Unit Sales'!G210,"")</f>
        <v/>
      </c>
      <c r="E202" s="298" t="str">
        <f>IF('Unit Sales'!M210&lt;&gt;"",'Unit Sales'!M210,"")</f>
        <v/>
      </c>
      <c r="F202" s="208" t="str">
        <f>IF('Unit Sales'!H210&lt;&gt;"",'Unit Sales'!H210,"")</f>
        <v/>
      </c>
      <c r="G202" s="208" t="str">
        <f>IF('Unit Sales'!C210&lt;&gt;"",'Unit Sales'!C210,"")</f>
        <v/>
      </c>
      <c r="H202" s="208" t="str">
        <f>IF('Unit Sales'!I210&lt;&gt;"",'Unit Sales'!I210,"")</f>
        <v/>
      </c>
      <c r="J202" s="298">
        <f>IFERROR((E202/(1+'Monthly cashflow'!$C$28)*('Monthly cashflow'!$C$28)),)</f>
        <v>0</v>
      </c>
      <c r="K202" s="298">
        <f>IFERROR(E202*'Monthly cashflow'!$C$29*1.23,)</f>
        <v>0</v>
      </c>
      <c r="L202" s="298">
        <f>IFERROR(E202*'Monthly cashflow'!$C$30*1.23,)</f>
        <v>0</v>
      </c>
      <c r="M202" s="298">
        <f t="shared" si="3"/>
        <v>0</v>
      </c>
    </row>
    <row r="203" spans="1:13" x14ac:dyDescent="0.25">
      <c r="A203" s="208" t="str">
        <f>IF('Unit Sales'!B211&lt;&gt;"",'Unit Sales'!B211,"")</f>
        <v/>
      </c>
      <c r="B203" s="208" t="str">
        <f>IF('Unit Sales'!D211&lt;&gt;"",'Unit Sales'!D211,"")</f>
        <v/>
      </c>
      <c r="C203" s="208" t="str">
        <f>IF('Unit Sales'!J211&lt;&gt;"",'Unit Sales'!J211,"")</f>
        <v/>
      </c>
      <c r="D203" s="208" t="str">
        <f>IF('Unit Sales'!G211&lt;&gt;"",'Unit Sales'!G211,"")</f>
        <v/>
      </c>
      <c r="E203" s="298" t="str">
        <f>IF('Unit Sales'!M211&lt;&gt;"",'Unit Sales'!M211,"")</f>
        <v/>
      </c>
      <c r="F203" s="208" t="str">
        <f>IF('Unit Sales'!H211&lt;&gt;"",'Unit Sales'!H211,"")</f>
        <v/>
      </c>
      <c r="G203" s="208" t="str">
        <f>IF('Unit Sales'!C211&lt;&gt;"",'Unit Sales'!C211,"")</f>
        <v/>
      </c>
      <c r="H203" s="208" t="str">
        <f>IF('Unit Sales'!I211&lt;&gt;"",'Unit Sales'!I211,"")</f>
        <v/>
      </c>
      <c r="J203" s="298">
        <f>IFERROR((E203/(1+'Monthly cashflow'!$C$28)*('Monthly cashflow'!$C$28)),)</f>
        <v>0</v>
      </c>
      <c r="K203" s="298">
        <f>IFERROR(E203*'Monthly cashflow'!$C$29*1.23,)</f>
        <v>0</v>
      </c>
      <c r="L203" s="298">
        <f>IFERROR(E203*'Monthly cashflow'!$C$30*1.23,)</f>
        <v>0</v>
      </c>
      <c r="M203" s="298">
        <f t="shared" si="3"/>
        <v>0</v>
      </c>
    </row>
    <row r="204" spans="1:13" x14ac:dyDescent="0.25">
      <c r="A204" s="208" t="str">
        <f>IF('Unit Sales'!B212&lt;&gt;"",'Unit Sales'!B212,"")</f>
        <v/>
      </c>
      <c r="B204" s="208" t="str">
        <f>IF('Unit Sales'!D212&lt;&gt;"",'Unit Sales'!D212,"")</f>
        <v/>
      </c>
      <c r="C204" s="208" t="str">
        <f>IF('Unit Sales'!J212&lt;&gt;"",'Unit Sales'!J212,"")</f>
        <v/>
      </c>
      <c r="D204" s="208" t="str">
        <f>IF('Unit Sales'!G212&lt;&gt;"",'Unit Sales'!G212,"")</f>
        <v/>
      </c>
      <c r="E204" s="298" t="str">
        <f>IF('Unit Sales'!M212&lt;&gt;"",'Unit Sales'!M212,"")</f>
        <v/>
      </c>
      <c r="F204" s="208" t="str">
        <f>IF('Unit Sales'!H212&lt;&gt;"",'Unit Sales'!H212,"")</f>
        <v/>
      </c>
      <c r="G204" s="208" t="str">
        <f>IF('Unit Sales'!C212&lt;&gt;"",'Unit Sales'!C212,"")</f>
        <v/>
      </c>
      <c r="H204" s="208" t="str">
        <f>IF('Unit Sales'!I212&lt;&gt;"",'Unit Sales'!I212,"")</f>
        <v/>
      </c>
      <c r="J204" s="298">
        <f>IFERROR((E204/(1+'Monthly cashflow'!$C$28)*('Monthly cashflow'!$C$28)),)</f>
        <v>0</v>
      </c>
      <c r="K204" s="298">
        <f>IFERROR(E204*'Monthly cashflow'!$C$29*1.23,)</f>
        <v>0</v>
      </c>
      <c r="L204" s="298">
        <f>IFERROR(E204*'Monthly cashflow'!$C$30*1.23,)</f>
        <v>0</v>
      </c>
      <c r="M204" s="298">
        <f t="shared" si="3"/>
        <v>0</v>
      </c>
    </row>
    <row r="205" spans="1:13" x14ac:dyDescent="0.25">
      <c r="A205" s="208" t="str">
        <f>IF('Unit Sales'!B213&lt;&gt;"",'Unit Sales'!B213,"")</f>
        <v/>
      </c>
      <c r="B205" s="208" t="str">
        <f>IF('Unit Sales'!D213&lt;&gt;"",'Unit Sales'!D213,"")</f>
        <v/>
      </c>
      <c r="C205" s="208" t="str">
        <f>IF('Unit Sales'!J213&lt;&gt;"",'Unit Sales'!J213,"")</f>
        <v/>
      </c>
      <c r="D205" s="208" t="str">
        <f>IF('Unit Sales'!G213&lt;&gt;"",'Unit Sales'!G213,"")</f>
        <v/>
      </c>
      <c r="E205" s="298" t="str">
        <f>IF('Unit Sales'!M213&lt;&gt;"",'Unit Sales'!M213,"")</f>
        <v/>
      </c>
      <c r="F205" s="208" t="str">
        <f>IF('Unit Sales'!H213&lt;&gt;"",'Unit Sales'!H213,"")</f>
        <v/>
      </c>
      <c r="G205" s="208" t="str">
        <f>IF('Unit Sales'!C213&lt;&gt;"",'Unit Sales'!C213,"")</f>
        <v/>
      </c>
      <c r="H205" s="208" t="str">
        <f>IF('Unit Sales'!I213&lt;&gt;"",'Unit Sales'!I213,"")</f>
        <v/>
      </c>
      <c r="J205" s="298">
        <f>IFERROR((E205/(1+'Monthly cashflow'!$C$28)*('Monthly cashflow'!$C$28)),)</f>
        <v>0</v>
      </c>
      <c r="K205" s="298">
        <f>IFERROR(E205*'Monthly cashflow'!$C$29*1.23,)</f>
        <v>0</v>
      </c>
      <c r="L205" s="298">
        <f>IFERROR(E205*'Monthly cashflow'!$C$30*1.23,)</f>
        <v>0</v>
      </c>
      <c r="M205" s="298">
        <f t="shared" si="3"/>
        <v>0</v>
      </c>
    </row>
    <row r="206" spans="1:13" x14ac:dyDescent="0.25">
      <c r="A206" s="208" t="str">
        <f>IF('Unit Sales'!B214&lt;&gt;"",'Unit Sales'!B214,"")</f>
        <v/>
      </c>
      <c r="B206" s="208" t="str">
        <f>IF('Unit Sales'!D214&lt;&gt;"",'Unit Sales'!D214,"")</f>
        <v/>
      </c>
      <c r="C206" s="208" t="str">
        <f>IF('Unit Sales'!J214&lt;&gt;"",'Unit Sales'!J214,"")</f>
        <v/>
      </c>
      <c r="D206" s="208" t="str">
        <f>IF('Unit Sales'!G214&lt;&gt;"",'Unit Sales'!G214,"")</f>
        <v/>
      </c>
      <c r="E206" s="298" t="str">
        <f>IF('Unit Sales'!M214&lt;&gt;"",'Unit Sales'!M214,"")</f>
        <v/>
      </c>
      <c r="F206" s="208" t="str">
        <f>IF('Unit Sales'!H214&lt;&gt;"",'Unit Sales'!H214,"")</f>
        <v/>
      </c>
      <c r="G206" s="208" t="str">
        <f>IF('Unit Sales'!C214&lt;&gt;"",'Unit Sales'!C214,"")</f>
        <v/>
      </c>
      <c r="H206" s="208" t="str">
        <f>IF('Unit Sales'!I214&lt;&gt;"",'Unit Sales'!I214,"")</f>
        <v/>
      </c>
      <c r="J206" s="298">
        <f>IFERROR((E206/(1+'Monthly cashflow'!$C$28)*('Monthly cashflow'!$C$28)),)</f>
        <v>0</v>
      </c>
      <c r="K206" s="298">
        <f>IFERROR(E206*'Monthly cashflow'!$C$29*1.23,)</f>
        <v>0</v>
      </c>
      <c r="L206" s="298">
        <f>IFERROR(E206*'Monthly cashflow'!$C$30*1.23,)</f>
        <v>0</v>
      </c>
      <c r="M206" s="298">
        <f t="shared" si="3"/>
        <v>0</v>
      </c>
    </row>
    <row r="207" spans="1:13" x14ac:dyDescent="0.25">
      <c r="A207" s="208" t="str">
        <f>IF('Unit Sales'!B215&lt;&gt;"",'Unit Sales'!B215,"")</f>
        <v/>
      </c>
      <c r="B207" s="208" t="str">
        <f>IF('Unit Sales'!D215&lt;&gt;"",'Unit Sales'!D215,"")</f>
        <v/>
      </c>
      <c r="C207" s="208" t="str">
        <f>IF('Unit Sales'!J215&lt;&gt;"",'Unit Sales'!J215,"")</f>
        <v/>
      </c>
      <c r="D207" s="208" t="str">
        <f>IF('Unit Sales'!G215&lt;&gt;"",'Unit Sales'!G215,"")</f>
        <v/>
      </c>
      <c r="E207" s="298" t="str">
        <f>IF('Unit Sales'!M215&lt;&gt;"",'Unit Sales'!M215,"")</f>
        <v/>
      </c>
      <c r="F207" s="208" t="str">
        <f>IF('Unit Sales'!H215&lt;&gt;"",'Unit Sales'!H215,"")</f>
        <v/>
      </c>
      <c r="G207" s="208" t="str">
        <f>IF('Unit Sales'!C215&lt;&gt;"",'Unit Sales'!C215,"")</f>
        <v/>
      </c>
      <c r="H207" s="208" t="str">
        <f>IF('Unit Sales'!I215&lt;&gt;"",'Unit Sales'!I215,"")</f>
        <v/>
      </c>
      <c r="J207" s="298">
        <f>IFERROR((E207/(1+'Monthly cashflow'!$C$28)*('Monthly cashflow'!$C$28)),)</f>
        <v>0</v>
      </c>
      <c r="K207" s="298">
        <f>IFERROR(E207*'Monthly cashflow'!$C$29*1.23,)</f>
        <v>0</v>
      </c>
      <c r="L207" s="298">
        <f>IFERROR(E207*'Monthly cashflow'!$C$30*1.23,)</f>
        <v>0</v>
      </c>
      <c r="M207" s="298">
        <f t="shared" si="3"/>
        <v>0</v>
      </c>
    </row>
    <row r="208" spans="1:13" x14ac:dyDescent="0.25">
      <c r="A208" s="208" t="str">
        <f>IF('Unit Sales'!B216&lt;&gt;"",'Unit Sales'!B216,"")</f>
        <v/>
      </c>
      <c r="B208" s="208" t="str">
        <f>IF('Unit Sales'!D216&lt;&gt;"",'Unit Sales'!D216,"")</f>
        <v/>
      </c>
      <c r="C208" s="208" t="str">
        <f>IF('Unit Sales'!J216&lt;&gt;"",'Unit Sales'!J216,"")</f>
        <v/>
      </c>
      <c r="D208" s="208" t="str">
        <f>IF('Unit Sales'!G216&lt;&gt;"",'Unit Sales'!G216,"")</f>
        <v/>
      </c>
      <c r="E208" s="298" t="str">
        <f>IF('Unit Sales'!M216&lt;&gt;"",'Unit Sales'!M216,"")</f>
        <v/>
      </c>
      <c r="F208" s="208" t="str">
        <f>IF('Unit Sales'!H216&lt;&gt;"",'Unit Sales'!H216,"")</f>
        <v/>
      </c>
      <c r="G208" s="208" t="str">
        <f>IF('Unit Sales'!C216&lt;&gt;"",'Unit Sales'!C216,"")</f>
        <v/>
      </c>
      <c r="H208" s="208" t="str">
        <f>IF('Unit Sales'!I216&lt;&gt;"",'Unit Sales'!I216,"")</f>
        <v/>
      </c>
      <c r="J208" s="298">
        <f>IFERROR((E208/(1+'Monthly cashflow'!$C$28)*('Monthly cashflow'!$C$28)),)</f>
        <v>0</v>
      </c>
      <c r="K208" s="298">
        <f>IFERROR(E208*'Monthly cashflow'!$C$29*1.23,)</f>
        <v>0</v>
      </c>
      <c r="L208" s="298">
        <f>IFERROR(E208*'Monthly cashflow'!$C$30*1.23,)</f>
        <v>0</v>
      </c>
      <c r="M208" s="298">
        <f t="shared" si="3"/>
        <v>0</v>
      </c>
    </row>
    <row r="209" spans="1:13" x14ac:dyDescent="0.25">
      <c r="A209" s="208" t="str">
        <f>IF('Unit Sales'!B217&lt;&gt;"",'Unit Sales'!B217,"")</f>
        <v/>
      </c>
      <c r="B209" s="208" t="str">
        <f>IF('Unit Sales'!D217&lt;&gt;"",'Unit Sales'!D217,"")</f>
        <v/>
      </c>
      <c r="C209" s="208" t="str">
        <f>IF('Unit Sales'!J217&lt;&gt;"",'Unit Sales'!J217,"")</f>
        <v/>
      </c>
      <c r="D209" s="208" t="str">
        <f>IF('Unit Sales'!G217&lt;&gt;"",'Unit Sales'!G217,"")</f>
        <v/>
      </c>
      <c r="E209" s="298" t="str">
        <f>IF('Unit Sales'!M217&lt;&gt;"",'Unit Sales'!M217,"")</f>
        <v/>
      </c>
      <c r="F209" s="208" t="str">
        <f>IF('Unit Sales'!H217&lt;&gt;"",'Unit Sales'!H217,"")</f>
        <v/>
      </c>
      <c r="G209" s="208" t="str">
        <f>IF('Unit Sales'!C217&lt;&gt;"",'Unit Sales'!C217,"")</f>
        <v/>
      </c>
      <c r="H209" s="208" t="str">
        <f>IF('Unit Sales'!I217&lt;&gt;"",'Unit Sales'!I217,"")</f>
        <v/>
      </c>
      <c r="J209" s="298">
        <f>IFERROR((E209/(1+'Monthly cashflow'!$C$28)*('Monthly cashflow'!$C$28)),)</f>
        <v>0</v>
      </c>
      <c r="K209" s="298">
        <f>IFERROR(E209*'Monthly cashflow'!$C$29*1.23,)</f>
        <v>0</v>
      </c>
      <c r="L209" s="298">
        <f>IFERROR(E209*'Monthly cashflow'!$C$30*1.23,)</f>
        <v>0</v>
      </c>
      <c r="M209" s="298">
        <f t="shared" si="3"/>
        <v>0</v>
      </c>
    </row>
    <row r="210" spans="1:13" x14ac:dyDescent="0.25">
      <c r="A210" s="208" t="str">
        <f>IF('Unit Sales'!B218&lt;&gt;"",'Unit Sales'!B218,"")</f>
        <v/>
      </c>
      <c r="B210" s="208" t="str">
        <f>IF('Unit Sales'!D218&lt;&gt;"",'Unit Sales'!D218,"")</f>
        <v/>
      </c>
      <c r="C210" s="208" t="str">
        <f>IF('Unit Sales'!J218&lt;&gt;"",'Unit Sales'!J218,"")</f>
        <v/>
      </c>
      <c r="D210" s="208" t="str">
        <f>IF('Unit Sales'!G218&lt;&gt;"",'Unit Sales'!G218,"")</f>
        <v/>
      </c>
      <c r="E210" s="298" t="str">
        <f>IF('Unit Sales'!M218&lt;&gt;"",'Unit Sales'!M218,"")</f>
        <v/>
      </c>
      <c r="F210" s="208" t="str">
        <f>IF('Unit Sales'!H218&lt;&gt;"",'Unit Sales'!H218,"")</f>
        <v/>
      </c>
      <c r="G210" s="208" t="str">
        <f>IF('Unit Sales'!C218&lt;&gt;"",'Unit Sales'!C218,"")</f>
        <v/>
      </c>
      <c r="H210" s="208" t="str">
        <f>IF('Unit Sales'!I218&lt;&gt;"",'Unit Sales'!I218,"")</f>
        <v/>
      </c>
      <c r="J210" s="298">
        <f>IFERROR((E210/(1+'Monthly cashflow'!$C$28)*('Monthly cashflow'!$C$28)),)</f>
        <v>0</v>
      </c>
      <c r="K210" s="298">
        <f>IFERROR(E210*'Monthly cashflow'!$C$29*1.23,)</f>
        <v>0</v>
      </c>
      <c r="L210" s="298">
        <f>IFERROR(E210*'Monthly cashflow'!$C$30*1.23,)</f>
        <v>0</v>
      </c>
      <c r="M210" s="298">
        <f t="shared" si="3"/>
        <v>0</v>
      </c>
    </row>
    <row r="211" spans="1:13" x14ac:dyDescent="0.25">
      <c r="A211" s="208" t="str">
        <f>IF('Unit Sales'!B219&lt;&gt;"",'Unit Sales'!B219,"")</f>
        <v/>
      </c>
      <c r="B211" s="208" t="str">
        <f>IF('Unit Sales'!D219&lt;&gt;"",'Unit Sales'!D219,"")</f>
        <v/>
      </c>
      <c r="C211" s="208" t="str">
        <f>IF('Unit Sales'!J219&lt;&gt;"",'Unit Sales'!J219,"")</f>
        <v/>
      </c>
      <c r="D211" s="208" t="str">
        <f>IF('Unit Sales'!G219&lt;&gt;"",'Unit Sales'!G219,"")</f>
        <v/>
      </c>
      <c r="E211" s="298" t="str">
        <f>IF('Unit Sales'!M219&lt;&gt;"",'Unit Sales'!M219,"")</f>
        <v/>
      </c>
      <c r="F211" s="208" t="str">
        <f>IF('Unit Sales'!H219&lt;&gt;"",'Unit Sales'!H219,"")</f>
        <v/>
      </c>
      <c r="G211" s="208" t="str">
        <f>IF('Unit Sales'!C219&lt;&gt;"",'Unit Sales'!C219,"")</f>
        <v/>
      </c>
      <c r="H211" s="208" t="str">
        <f>IF('Unit Sales'!I219&lt;&gt;"",'Unit Sales'!I219,"")</f>
        <v/>
      </c>
      <c r="J211" s="298">
        <f>IFERROR((E211/(1+'Monthly cashflow'!$C$28)*('Monthly cashflow'!$C$28)),)</f>
        <v>0</v>
      </c>
      <c r="K211" s="298">
        <f>IFERROR(E211*'Monthly cashflow'!$C$29*1.23,)</f>
        <v>0</v>
      </c>
      <c r="L211" s="298">
        <f>IFERROR(E211*'Monthly cashflow'!$C$30*1.23,)</f>
        <v>0</v>
      </c>
      <c r="M211" s="298">
        <f t="shared" si="3"/>
        <v>0</v>
      </c>
    </row>
    <row r="212" spans="1:13" x14ac:dyDescent="0.25">
      <c r="A212" s="208" t="str">
        <f>IF('Unit Sales'!B220&lt;&gt;"",'Unit Sales'!B220,"")</f>
        <v/>
      </c>
      <c r="B212" s="208" t="str">
        <f>IF('Unit Sales'!D220&lt;&gt;"",'Unit Sales'!D220,"")</f>
        <v/>
      </c>
      <c r="C212" s="208" t="str">
        <f>IF('Unit Sales'!J220&lt;&gt;"",'Unit Sales'!J220,"")</f>
        <v/>
      </c>
      <c r="D212" s="208" t="str">
        <f>IF('Unit Sales'!G220&lt;&gt;"",'Unit Sales'!G220,"")</f>
        <v/>
      </c>
      <c r="E212" s="298" t="str">
        <f>IF('Unit Sales'!M220&lt;&gt;"",'Unit Sales'!M220,"")</f>
        <v/>
      </c>
      <c r="F212" s="208" t="str">
        <f>IF('Unit Sales'!H220&lt;&gt;"",'Unit Sales'!H220,"")</f>
        <v/>
      </c>
      <c r="G212" s="208" t="str">
        <f>IF('Unit Sales'!C220&lt;&gt;"",'Unit Sales'!C220,"")</f>
        <v/>
      </c>
      <c r="H212" s="208" t="str">
        <f>IF('Unit Sales'!I220&lt;&gt;"",'Unit Sales'!I220,"")</f>
        <v/>
      </c>
      <c r="J212" s="298">
        <f>IFERROR((E212/(1+'Monthly cashflow'!$C$28)*('Monthly cashflow'!$C$28)),)</f>
        <v>0</v>
      </c>
      <c r="K212" s="298">
        <f>IFERROR(E212*'Monthly cashflow'!$C$29*1.23,)</f>
        <v>0</v>
      </c>
      <c r="L212" s="298">
        <f>IFERROR(E212*'Monthly cashflow'!$C$30*1.23,)</f>
        <v>0</v>
      </c>
      <c r="M212" s="298">
        <f t="shared" si="3"/>
        <v>0</v>
      </c>
    </row>
    <row r="213" spans="1:13" x14ac:dyDescent="0.25">
      <c r="A213" s="208" t="str">
        <f>IF('Unit Sales'!B221&lt;&gt;"",'Unit Sales'!B221,"")</f>
        <v/>
      </c>
      <c r="B213" s="208" t="str">
        <f>IF('Unit Sales'!D221&lt;&gt;"",'Unit Sales'!D221,"")</f>
        <v/>
      </c>
      <c r="C213" s="208" t="str">
        <f>IF('Unit Sales'!J221&lt;&gt;"",'Unit Sales'!J221,"")</f>
        <v/>
      </c>
      <c r="D213" s="208" t="str">
        <f>IF('Unit Sales'!G221&lt;&gt;"",'Unit Sales'!G221,"")</f>
        <v/>
      </c>
      <c r="E213" s="298" t="str">
        <f>IF('Unit Sales'!M221&lt;&gt;"",'Unit Sales'!M221,"")</f>
        <v/>
      </c>
      <c r="F213" s="208" t="str">
        <f>IF('Unit Sales'!H221&lt;&gt;"",'Unit Sales'!H221,"")</f>
        <v/>
      </c>
      <c r="G213" s="208" t="str">
        <f>IF('Unit Sales'!C221&lt;&gt;"",'Unit Sales'!C221,"")</f>
        <v/>
      </c>
      <c r="H213" s="208" t="str">
        <f>IF('Unit Sales'!I221&lt;&gt;"",'Unit Sales'!I221,"")</f>
        <v/>
      </c>
      <c r="J213" s="298">
        <f>IFERROR((E213/(1+'Monthly cashflow'!$C$28)*('Monthly cashflow'!$C$28)),)</f>
        <v>0</v>
      </c>
      <c r="K213" s="298">
        <f>IFERROR(E213*'Monthly cashflow'!$C$29*1.23,)</f>
        <v>0</v>
      </c>
      <c r="L213" s="298">
        <f>IFERROR(E213*'Monthly cashflow'!$C$30*1.23,)</f>
        <v>0</v>
      </c>
      <c r="M213" s="298">
        <f t="shared" si="3"/>
        <v>0</v>
      </c>
    </row>
    <row r="214" spans="1:13" x14ac:dyDescent="0.25">
      <c r="A214" s="208" t="str">
        <f>IF('Unit Sales'!B222&lt;&gt;"",'Unit Sales'!B222,"")</f>
        <v/>
      </c>
      <c r="B214" s="208" t="str">
        <f>IF('Unit Sales'!D222&lt;&gt;"",'Unit Sales'!D222,"")</f>
        <v/>
      </c>
      <c r="C214" s="208" t="str">
        <f>IF('Unit Sales'!J222&lt;&gt;"",'Unit Sales'!J222,"")</f>
        <v/>
      </c>
      <c r="D214" s="208" t="str">
        <f>IF('Unit Sales'!G222&lt;&gt;"",'Unit Sales'!G222,"")</f>
        <v/>
      </c>
      <c r="E214" s="298" t="str">
        <f>IF('Unit Sales'!M222&lt;&gt;"",'Unit Sales'!M222,"")</f>
        <v/>
      </c>
      <c r="F214" s="208" t="str">
        <f>IF('Unit Sales'!H222&lt;&gt;"",'Unit Sales'!H222,"")</f>
        <v/>
      </c>
      <c r="G214" s="208" t="str">
        <f>IF('Unit Sales'!C222&lt;&gt;"",'Unit Sales'!C222,"")</f>
        <v/>
      </c>
      <c r="H214" s="208" t="str">
        <f>IF('Unit Sales'!I222&lt;&gt;"",'Unit Sales'!I222,"")</f>
        <v/>
      </c>
      <c r="J214" s="298">
        <f>IFERROR((E214/(1+'Monthly cashflow'!$C$28)*('Monthly cashflow'!$C$28)),)</f>
        <v>0</v>
      </c>
      <c r="K214" s="298">
        <f>IFERROR(E214*'Monthly cashflow'!$C$29*1.23,)</f>
        <v>0</v>
      </c>
      <c r="L214" s="298">
        <f>IFERROR(E214*'Monthly cashflow'!$C$30*1.23,)</f>
        <v>0</v>
      </c>
      <c r="M214" s="298">
        <f t="shared" si="3"/>
        <v>0</v>
      </c>
    </row>
    <row r="215" spans="1:13" x14ac:dyDescent="0.25">
      <c r="A215" s="208" t="str">
        <f>IF('Unit Sales'!B223&lt;&gt;"",'Unit Sales'!B223,"")</f>
        <v/>
      </c>
      <c r="B215" s="208" t="str">
        <f>IF('Unit Sales'!D223&lt;&gt;"",'Unit Sales'!D223,"")</f>
        <v/>
      </c>
      <c r="C215" s="208" t="str">
        <f>IF('Unit Sales'!J223&lt;&gt;"",'Unit Sales'!J223,"")</f>
        <v/>
      </c>
      <c r="D215" s="208" t="str">
        <f>IF('Unit Sales'!G223&lt;&gt;"",'Unit Sales'!G223,"")</f>
        <v/>
      </c>
      <c r="E215" s="298" t="str">
        <f>IF('Unit Sales'!M223&lt;&gt;"",'Unit Sales'!M223,"")</f>
        <v/>
      </c>
      <c r="F215" s="208" t="str">
        <f>IF('Unit Sales'!H223&lt;&gt;"",'Unit Sales'!H223,"")</f>
        <v/>
      </c>
      <c r="G215" s="208" t="str">
        <f>IF('Unit Sales'!C223&lt;&gt;"",'Unit Sales'!C223,"")</f>
        <v/>
      </c>
      <c r="H215" s="208" t="str">
        <f>IF('Unit Sales'!I223&lt;&gt;"",'Unit Sales'!I223,"")</f>
        <v/>
      </c>
      <c r="J215" s="298">
        <f>IFERROR((E215/(1+'Monthly cashflow'!$C$28)*('Monthly cashflow'!$C$28)),)</f>
        <v>0</v>
      </c>
      <c r="K215" s="298">
        <f>IFERROR(E215*'Monthly cashflow'!$C$29*1.23,)</f>
        <v>0</v>
      </c>
      <c r="L215" s="298">
        <f>IFERROR(E215*'Monthly cashflow'!$C$30*1.23,)</f>
        <v>0</v>
      </c>
      <c r="M215" s="298">
        <f t="shared" si="3"/>
        <v>0</v>
      </c>
    </row>
    <row r="216" spans="1:13" x14ac:dyDescent="0.25">
      <c r="A216" s="208" t="str">
        <f>IF('Unit Sales'!B224&lt;&gt;"",'Unit Sales'!B224,"")</f>
        <v/>
      </c>
      <c r="B216" s="208" t="str">
        <f>IF('Unit Sales'!D224&lt;&gt;"",'Unit Sales'!D224,"")</f>
        <v/>
      </c>
      <c r="C216" s="208" t="str">
        <f>IF('Unit Sales'!J224&lt;&gt;"",'Unit Sales'!J224,"")</f>
        <v/>
      </c>
      <c r="D216" s="208" t="str">
        <f>IF('Unit Sales'!G224&lt;&gt;"",'Unit Sales'!G224,"")</f>
        <v/>
      </c>
      <c r="E216" s="298" t="str">
        <f>IF('Unit Sales'!M224&lt;&gt;"",'Unit Sales'!M224,"")</f>
        <v/>
      </c>
      <c r="F216" s="208" t="str">
        <f>IF('Unit Sales'!H224&lt;&gt;"",'Unit Sales'!H224,"")</f>
        <v/>
      </c>
      <c r="G216" s="208" t="str">
        <f>IF('Unit Sales'!C224&lt;&gt;"",'Unit Sales'!C224,"")</f>
        <v/>
      </c>
      <c r="H216" s="208" t="str">
        <f>IF('Unit Sales'!I224&lt;&gt;"",'Unit Sales'!I224,"")</f>
        <v/>
      </c>
      <c r="J216" s="298">
        <f>IFERROR((E216/(1+'Monthly cashflow'!$C$28)*('Monthly cashflow'!$C$28)),)</f>
        <v>0</v>
      </c>
      <c r="K216" s="298">
        <f>IFERROR(E216*'Monthly cashflow'!$C$29*1.23,)</f>
        <v>0</v>
      </c>
      <c r="L216" s="298">
        <f>IFERROR(E216*'Monthly cashflow'!$C$30*1.23,)</f>
        <v>0</v>
      </c>
      <c r="M216" s="298">
        <f t="shared" si="3"/>
        <v>0</v>
      </c>
    </row>
    <row r="217" spans="1:13" x14ac:dyDescent="0.25">
      <c r="A217" s="208" t="str">
        <f>IF('Unit Sales'!B225&lt;&gt;"",'Unit Sales'!B225,"")</f>
        <v/>
      </c>
      <c r="B217" s="208" t="str">
        <f>IF('Unit Sales'!D225&lt;&gt;"",'Unit Sales'!D225,"")</f>
        <v/>
      </c>
      <c r="C217" s="208" t="str">
        <f>IF('Unit Sales'!J225&lt;&gt;"",'Unit Sales'!J225,"")</f>
        <v/>
      </c>
      <c r="D217" s="208" t="str">
        <f>IF('Unit Sales'!G225&lt;&gt;"",'Unit Sales'!G225,"")</f>
        <v/>
      </c>
      <c r="E217" s="298" t="str">
        <f>IF('Unit Sales'!M225&lt;&gt;"",'Unit Sales'!M225,"")</f>
        <v/>
      </c>
      <c r="F217" s="208" t="str">
        <f>IF('Unit Sales'!H225&lt;&gt;"",'Unit Sales'!H225,"")</f>
        <v/>
      </c>
      <c r="G217" s="208" t="str">
        <f>IF('Unit Sales'!C225&lt;&gt;"",'Unit Sales'!C225,"")</f>
        <v/>
      </c>
      <c r="H217" s="208" t="str">
        <f>IF('Unit Sales'!I225&lt;&gt;"",'Unit Sales'!I225,"")</f>
        <v/>
      </c>
      <c r="J217" s="298">
        <f>IFERROR((E217/(1+'Monthly cashflow'!$C$28)*('Monthly cashflow'!$C$28)),)</f>
        <v>0</v>
      </c>
      <c r="K217" s="298">
        <f>IFERROR(E217*'Monthly cashflow'!$C$29*1.23,)</f>
        <v>0</v>
      </c>
      <c r="L217" s="298">
        <f>IFERROR(E217*'Monthly cashflow'!$C$30*1.23,)</f>
        <v>0</v>
      </c>
      <c r="M217" s="298">
        <f t="shared" si="3"/>
        <v>0</v>
      </c>
    </row>
    <row r="218" spans="1:13" x14ac:dyDescent="0.25">
      <c r="A218" s="208" t="str">
        <f>IF('Unit Sales'!B226&lt;&gt;"",'Unit Sales'!B226,"")</f>
        <v/>
      </c>
      <c r="B218" s="208" t="str">
        <f>IF('Unit Sales'!D226&lt;&gt;"",'Unit Sales'!D226,"")</f>
        <v/>
      </c>
      <c r="C218" s="208" t="str">
        <f>IF('Unit Sales'!J226&lt;&gt;"",'Unit Sales'!J226,"")</f>
        <v/>
      </c>
      <c r="D218" s="208" t="str">
        <f>IF('Unit Sales'!G226&lt;&gt;"",'Unit Sales'!G226,"")</f>
        <v/>
      </c>
      <c r="E218" s="298" t="str">
        <f>IF('Unit Sales'!M226&lt;&gt;"",'Unit Sales'!M226,"")</f>
        <v/>
      </c>
      <c r="F218" s="208" t="str">
        <f>IF('Unit Sales'!H226&lt;&gt;"",'Unit Sales'!H226,"")</f>
        <v/>
      </c>
      <c r="G218" s="208" t="str">
        <f>IF('Unit Sales'!C226&lt;&gt;"",'Unit Sales'!C226,"")</f>
        <v/>
      </c>
      <c r="H218" s="208" t="str">
        <f>IF('Unit Sales'!I226&lt;&gt;"",'Unit Sales'!I226,"")</f>
        <v/>
      </c>
      <c r="J218" s="298">
        <f>IFERROR((E218/(1+'Monthly cashflow'!$C$28)*('Monthly cashflow'!$C$28)),)</f>
        <v>0</v>
      </c>
      <c r="K218" s="298">
        <f>IFERROR(E218*'Monthly cashflow'!$C$29*1.23,)</f>
        <v>0</v>
      </c>
      <c r="L218" s="298">
        <f>IFERROR(E218*'Monthly cashflow'!$C$30*1.23,)</f>
        <v>0</v>
      </c>
      <c r="M218" s="298">
        <f t="shared" si="3"/>
        <v>0</v>
      </c>
    </row>
    <row r="219" spans="1:13" x14ac:dyDescent="0.25">
      <c r="A219" s="208" t="str">
        <f>IF('Unit Sales'!B227&lt;&gt;"",'Unit Sales'!B227,"")</f>
        <v/>
      </c>
      <c r="B219" s="208" t="str">
        <f>IF('Unit Sales'!D227&lt;&gt;"",'Unit Sales'!D227,"")</f>
        <v/>
      </c>
      <c r="C219" s="208" t="str">
        <f>IF('Unit Sales'!J227&lt;&gt;"",'Unit Sales'!J227,"")</f>
        <v/>
      </c>
      <c r="D219" s="208" t="str">
        <f>IF('Unit Sales'!G227&lt;&gt;"",'Unit Sales'!G227,"")</f>
        <v/>
      </c>
      <c r="E219" s="298" t="str">
        <f>IF('Unit Sales'!M227&lt;&gt;"",'Unit Sales'!M227,"")</f>
        <v/>
      </c>
      <c r="F219" s="208" t="str">
        <f>IF('Unit Sales'!H227&lt;&gt;"",'Unit Sales'!H227,"")</f>
        <v/>
      </c>
      <c r="G219" s="208" t="str">
        <f>IF('Unit Sales'!C227&lt;&gt;"",'Unit Sales'!C227,"")</f>
        <v/>
      </c>
      <c r="H219" s="208" t="str">
        <f>IF('Unit Sales'!I227&lt;&gt;"",'Unit Sales'!I227,"")</f>
        <v/>
      </c>
      <c r="J219" s="298">
        <f>IFERROR((E219/(1+'Monthly cashflow'!$C$28)*('Monthly cashflow'!$C$28)),)</f>
        <v>0</v>
      </c>
      <c r="K219" s="298">
        <f>IFERROR(E219*'Monthly cashflow'!$C$29*1.23,)</f>
        <v>0</v>
      </c>
      <c r="L219" s="298">
        <f>IFERROR(E219*'Monthly cashflow'!$C$30*1.23,)</f>
        <v>0</v>
      </c>
      <c r="M219" s="298">
        <f t="shared" si="3"/>
        <v>0</v>
      </c>
    </row>
    <row r="220" spans="1:13" x14ac:dyDescent="0.25">
      <c r="A220" s="208" t="str">
        <f>IF('Unit Sales'!B228&lt;&gt;"",'Unit Sales'!B228,"")</f>
        <v/>
      </c>
      <c r="B220" s="208" t="str">
        <f>IF('Unit Sales'!D228&lt;&gt;"",'Unit Sales'!D228,"")</f>
        <v/>
      </c>
      <c r="C220" s="208" t="str">
        <f>IF('Unit Sales'!J228&lt;&gt;"",'Unit Sales'!J228,"")</f>
        <v/>
      </c>
      <c r="D220" s="208" t="str">
        <f>IF('Unit Sales'!G228&lt;&gt;"",'Unit Sales'!G228,"")</f>
        <v/>
      </c>
      <c r="E220" s="298" t="str">
        <f>IF('Unit Sales'!M228&lt;&gt;"",'Unit Sales'!M228,"")</f>
        <v/>
      </c>
      <c r="F220" s="208" t="str">
        <f>IF('Unit Sales'!H228&lt;&gt;"",'Unit Sales'!H228,"")</f>
        <v/>
      </c>
      <c r="G220" s="208" t="str">
        <f>IF('Unit Sales'!C228&lt;&gt;"",'Unit Sales'!C228,"")</f>
        <v/>
      </c>
      <c r="H220" s="208" t="str">
        <f>IF('Unit Sales'!I228&lt;&gt;"",'Unit Sales'!I228,"")</f>
        <v/>
      </c>
      <c r="J220" s="298">
        <f>IFERROR((E220/(1+'Monthly cashflow'!$C$28)*('Monthly cashflow'!$C$28)),)</f>
        <v>0</v>
      </c>
      <c r="K220" s="298">
        <f>IFERROR(E220*'Monthly cashflow'!$C$29*1.23,)</f>
        <v>0</v>
      </c>
      <c r="L220" s="298">
        <f>IFERROR(E220*'Monthly cashflow'!$C$30*1.23,)</f>
        <v>0</v>
      </c>
      <c r="M220" s="298">
        <f t="shared" si="3"/>
        <v>0</v>
      </c>
    </row>
    <row r="221" spans="1:13" x14ac:dyDescent="0.25">
      <c r="A221" s="208" t="str">
        <f>IF('Unit Sales'!B229&lt;&gt;"",'Unit Sales'!B229,"")</f>
        <v/>
      </c>
      <c r="B221" s="208" t="str">
        <f>IF('Unit Sales'!D229&lt;&gt;"",'Unit Sales'!D229,"")</f>
        <v/>
      </c>
      <c r="C221" s="208" t="str">
        <f>IF('Unit Sales'!J229&lt;&gt;"",'Unit Sales'!J229,"")</f>
        <v/>
      </c>
      <c r="D221" s="208" t="str">
        <f>IF('Unit Sales'!G229&lt;&gt;"",'Unit Sales'!G229,"")</f>
        <v/>
      </c>
      <c r="E221" s="298" t="str">
        <f>IF('Unit Sales'!M229&lt;&gt;"",'Unit Sales'!M229,"")</f>
        <v/>
      </c>
      <c r="F221" s="208" t="str">
        <f>IF('Unit Sales'!H229&lt;&gt;"",'Unit Sales'!H229,"")</f>
        <v/>
      </c>
      <c r="G221" s="208" t="str">
        <f>IF('Unit Sales'!C229&lt;&gt;"",'Unit Sales'!C229,"")</f>
        <v/>
      </c>
      <c r="H221" s="208" t="str">
        <f>IF('Unit Sales'!I229&lt;&gt;"",'Unit Sales'!I229,"")</f>
        <v/>
      </c>
      <c r="J221" s="298">
        <f>IFERROR((E221/(1+'Monthly cashflow'!$C$28)*('Monthly cashflow'!$C$28)),)</f>
        <v>0</v>
      </c>
      <c r="K221" s="298">
        <f>IFERROR(E221*'Monthly cashflow'!$C$29*1.23,)</f>
        <v>0</v>
      </c>
      <c r="L221" s="298">
        <f>IFERROR(E221*'Monthly cashflow'!$C$30*1.23,)</f>
        <v>0</v>
      </c>
      <c r="M221" s="298">
        <f t="shared" si="3"/>
        <v>0</v>
      </c>
    </row>
    <row r="222" spans="1:13" x14ac:dyDescent="0.25">
      <c r="A222" s="208" t="str">
        <f>IF('Unit Sales'!B230&lt;&gt;"",'Unit Sales'!B230,"")</f>
        <v/>
      </c>
      <c r="B222" s="208" t="str">
        <f>IF('Unit Sales'!D230&lt;&gt;"",'Unit Sales'!D230,"")</f>
        <v/>
      </c>
      <c r="C222" s="208" t="str">
        <f>IF('Unit Sales'!J230&lt;&gt;"",'Unit Sales'!J230,"")</f>
        <v/>
      </c>
      <c r="D222" s="208" t="str">
        <f>IF('Unit Sales'!G230&lt;&gt;"",'Unit Sales'!G230,"")</f>
        <v/>
      </c>
      <c r="E222" s="298" t="str">
        <f>IF('Unit Sales'!M230&lt;&gt;"",'Unit Sales'!M230,"")</f>
        <v/>
      </c>
      <c r="F222" s="208" t="str">
        <f>IF('Unit Sales'!H230&lt;&gt;"",'Unit Sales'!H230,"")</f>
        <v/>
      </c>
      <c r="G222" s="208" t="str">
        <f>IF('Unit Sales'!C230&lt;&gt;"",'Unit Sales'!C230,"")</f>
        <v/>
      </c>
      <c r="H222" s="208" t="str">
        <f>IF('Unit Sales'!I230&lt;&gt;"",'Unit Sales'!I230,"")</f>
        <v/>
      </c>
      <c r="J222" s="298">
        <f>IFERROR((E222/(1+'Monthly cashflow'!$C$28)*('Monthly cashflow'!$C$28)),)</f>
        <v>0</v>
      </c>
      <c r="K222" s="298">
        <f>IFERROR(E222*'Monthly cashflow'!$C$29*1.23,)</f>
        <v>0</v>
      </c>
      <c r="L222" s="298">
        <f>IFERROR(E222*'Monthly cashflow'!$C$30*1.23,)</f>
        <v>0</v>
      </c>
      <c r="M222" s="298">
        <f t="shared" si="3"/>
        <v>0</v>
      </c>
    </row>
    <row r="223" spans="1:13" x14ac:dyDescent="0.25">
      <c r="A223" s="208" t="str">
        <f>IF('Unit Sales'!B231&lt;&gt;"",'Unit Sales'!B231,"")</f>
        <v/>
      </c>
      <c r="B223" s="208" t="str">
        <f>IF('Unit Sales'!D231&lt;&gt;"",'Unit Sales'!D231,"")</f>
        <v/>
      </c>
      <c r="C223" s="208" t="str">
        <f>IF('Unit Sales'!J231&lt;&gt;"",'Unit Sales'!J231,"")</f>
        <v/>
      </c>
      <c r="D223" s="208" t="str">
        <f>IF('Unit Sales'!G231&lt;&gt;"",'Unit Sales'!G231,"")</f>
        <v/>
      </c>
      <c r="E223" s="298" t="str">
        <f>IF('Unit Sales'!M231&lt;&gt;"",'Unit Sales'!M231,"")</f>
        <v/>
      </c>
      <c r="F223" s="208" t="str">
        <f>IF('Unit Sales'!H231&lt;&gt;"",'Unit Sales'!H231,"")</f>
        <v/>
      </c>
      <c r="G223" s="208" t="str">
        <f>IF('Unit Sales'!C231&lt;&gt;"",'Unit Sales'!C231,"")</f>
        <v/>
      </c>
      <c r="H223" s="208" t="str">
        <f>IF('Unit Sales'!I231&lt;&gt;"",'Unit Sales'!I231,"")</f>
        <v/>
      </c>
      <c r="J223" s="298">
        <f>IFERROR((E223/(1+'Monthly cashflow'!$C$28)*('Monthly cashflow'!$C$28)),)</f>
        <v>0</v>
      </c>
      <c r="K223" s="298">
        <f>IFERROR(E223*'Monthly cashflow'!$C$29*1.23,)</f>
        <v>0</v>
      </c>
      <c r="L223" s="298">
        <f>IFERROR(E223*'Monthly cashflow'!$C$30*1.23,)</f>
        <v>0</v>
      </c>
      <c r="M223" s="298">
        <f t="shared" si="3"/>
        <v>0</v>
      </c>
    </row>
    <row r="224" spans="1:13" x14ac:dyDescent="0.25">
      <c r="A224" s="208" t="str">
        <f>IF('Unit Sales'!B232&lt;&gt;"",'Unit Sales'!B232,"")</f>
        <v/>
      </c>
      <c r="B224" s="208" t="str">
        <f>IF('Unit Sales'!D232&lt;&gt;"",'Unit Sales'!D232,"")</f>
        <v/>
      </c>
      <c r="C224" s="208" t="str">
        <f>IF('Unit Sales'!J232&lt;&gt;"",'Unit Sales'!J232,"")</f>
        <v/>
      </c>
      <c r="D224" s="208" t="str">
        <f>IF('Unit Sales'!G232&lt;&gt;"",'Unit Sales'!G232,"")</f>
        <v/>
      </c>
      <c r="E224" s="298" t="str">
        <f>IF('Unit Sales'!M232&lt;&gt;"",'Unit Sales'!M232,"")</f>
        <v/>
      </c>
      <c r="F224" s="208" t="str">
        <f>IF('Unit Sales'!H232&lt;&gt;"",'Unit Sales'!H232,"")</f>
        <v/>
      </c>
      <c r="G224" s="208" t="str">
        <f>IF('Unit Sales'!C232&lt;&gt;"",'Unit Sales'!C232,"")</f>
        <v/>
      </c>
      <c r="H224" s="208" t="str">
        <f>IF('Unit Sales'!I232&lt;&gt;"",'Unit Sales'!I232,"")</f>
        <v/>
      </c>
      <c r="J224" s="298">
        <f>IFERROR((E224/(1+'Monthly cashflow'!$C$28)*('Monthly cashflow'!$C$28)),)</f>
        <v>0</v>
      </c>
      <c r="K224" s="298">
        <f>IFERROR(E224*'Monthly cashflow'!$C$29*1.23,)</f>
        <v>0</v>
      </c>
      <c r="L224" s="298">
        <f>IFERROR(E224*'Monthly cashflow'!$C$30*1.23,)</f>
        <v>0</v>
      </c>
      <c r="M224" s="298">
        <f t="shared" si="3"/>
        <v>0</v>
      </c>
    </row>
    <row r="225" spans="1:13" x14ac:dyDescent="0.25">
      <c r="A225" s="208" t="str">
        <f>IF('Unit Sales'!B233&lt;&gt;"",'Unit Sales'!B233,"")</f>
        <v/>
      </c>
      <c r="B225" s="208" t="str">
        <f>IF('Unit Sales'!D233&lt;&gt;"",'Unit Sales'!D233,"")</f>
        <v/>
      </c>
      <c r="C225" s="208" t="str">
        <f>IF('Unit Sales'!J233&lt;&gt;"",'Unit Sales'!J233,"")</f>
        <v/>
      </c>
      <c r="D225" s="208" t="str">
        <f>IF('Unit Sales'!G233&lt;&gt;"",'Unit Sales'!G233,"")</f>
        <v/>
      </c>
      <c r="E225" s="298" t="str">
        <f>IF('Unit Sales'!M233&lt;&gt;"",'Unit Sales'!M233,"")</f>
        <v/>
      </c>
      <c r="F225" s="208" t="str">
        <f>IF('Unit Sales'!H233&lt;&gt;"",'Unit Sales'!H233,"")</f>
        <v/>
      </c>
      <c r="G225" s="208" t="str">
        <f>IF('Unit Sales'!C233&lt;&gt;"",'Unit Sales'!C233,"")</f>
        <v/>
      </c>
      <c r="H225" s="208" t="str">
        <f>IF('Unit Sales'!I233&lt;&gt;"",'Unit Sales'!I233,"")</f>
        <v/>
      </c>
      <c r="J225" s="298">
        <f>IFERROR((E225/(1+'Monthly cashflow'!$C$28)*('Monthly cashflow'!$C$28)),)</f>
        <v>0</v>
      </c>
      <c r="K225" s="298">
        <f>IFERROR(E225*'Monthly cashflow'!$C$29*1.23,)</f>
        <v>0</v>
      </c>
      <c r="L225" s="298">
        <f>IFERROR(E225*'Monthly cashflow'!$C$30*1.23,)</f>
        <v>0</v>
      </c>
      <c r="M225" s="298">
        <f t="shared" si="3"/>
        <v>0</v>
      </c>
    </row>
    <row r="226" spans="1:13" x14ac:dyDescent="0.25">
      <c r="A226" s="208" t="str">
        <f>IF('Unit Sales'!B234&lt;&gt;"",'Unit Sales'!B234,"")</f>
        <v/>
      </c>
      <c r="B226" s="208" t="str">
        <f>IF('Unit Sales'!D234&lt;&gt;"",'Unit Sales'!D234,"")</f>
        <v/>
      </c>
      <c r="C226" s="208" t="str">
        <f>IF('Unit Sales'!J234&lt;&gt;"",'Unit Sales'!J234,"")</f>
        <v/>
      </c>
      <c r="D226" s="208" t="str">
        <f>IF('Unit Sales'!G234&lt;&gt;"",'Unit Sales'!G234,"")</f>
        <v/>
      </c>
      <c r="E226" s="298" t="str">
        <f>IF('Unit Sales'!M234&lt;&gt;"",'Unit Sales'!M234,"")</f>
        <v/>
      </c>
      <c r="F226" s="208" t="str">
        <f>IF('Unit Sales'!H234&lt;&gt;"",'Unit Sales'!H234,"")</f>
        <v/>
      </c>
      <c r="G226" s="208" t="str">
        <f>IF('Unit Sales'!C234&lt;&gt;"",'Unit Sales'!C234,"")</f>
        <v/>
      </c>
      <c r="H226" s="208" t="str">
        <f>IF('Unit Sales'!I234&lt;&gt;"",'Unit Sales'!I234,"")</f>
        <v/>
      </c>
      <c r="J226" s="298">
        <f>IFERROR((E226/(1+'Monthly cashflow'!$C$28)*('Monthly cashflow'!$C$28)),)</f>
        <v>0</v>
      </c>
      <c r="K226" s="298">
        <f>IFERROR(E226*'Monthly cashflow'!$C$29*1.23,)</f>
        <v>0</v>
      </c>
      <c r="L226" s="298">
        <f>IFERROR(E226*'Monthly cashflow'!$C$30*1.23,)</f>
        <v>0</v>
      </c>
      <c r="M226" s="298">
        <f t="shared" si="3"/>
        <v>0</v>
      </c>
    </row>
    <row r="227" spans="1:13" x14ac:dyDescent="0.25">
      <c r="A227" s="208" t="str">
        <f>IF('Unit Sales'!B235&lt;&gt;"",'Unit Sales'!B235,"")</f>
        <v/>
      </c>
      <c r="B227" s="208" t="str">
        <f>IF('Unit Sales'!D235&lt;&gt;"",'Unit Sales'!D235,"")</f>
        <v/>
      </c>
      <c r="C227" s="208" t="str">
        <f>IF('Unit Sales'!J235&lt;&gt;"",'Unit Sales'!J235,"")</f>
        <v/>
      </c>
      <c r="D227" s="208" t="str">
        <f>IF('Unit Sales'!G235&lt;&gt;"",'Unit Sales'!G235,"")</f>
        <v/>
      </c>
      <c r="E227" s="298" t="str">
        <f>IF('Unit Sales'!M235&lt;&gt;"",'Unit Sales'!M235,"")</f>
        <v/>
      </c>
      <c r="F227" s="208" t="str">
        <f>IF('Unit Sales'!H235&lt;&gt;"",'Unit Sales'!H235,"")</f>
        <v/>
      </c>
      <c r="G227" s="208" t="str">
        <f>IF('Unit Sales'!C235&lt;&gt;"",'Unit Sales'!C235,"")</f>
        <v/>
      </c>
      <c r="H227" s="208" t="str">
        <f>IF('Unit Sales'!I235&lt;&gt;"",'Unit Sales'!I235,"")</f>
        <v/>
      </c>
      <c r="J227" s="298">
        <f>IFERROR((E227/(1+'Monthly cashflow'!$C$28)*('Monthly cashflow'!$C$28)),)</f>
        <v>0</v>
      </c>
      <c r="K227" s="298">
        <f>IFERROR(E227*'Monthly cashflow'!$C$29*1.23,)</f>
        <v>0</v>
      </c>
      <c r="L227" s="298">
        <f>IFERROR(E227*'Monthly cashflow'!$C$30*1.23,)</f>
        <v>0</v>
      </c>
      <c r="M227" s="298">
        <f t="shared" si="3"/>
        <v>0</v>
      </c>
    </row>
    <row r="228" spans="1:13" x14ac:dyDescent="0.25">
      <c r="A228" s="208" t="str">
        <f>IF('Unit Sales'!B236&lt;&gt;"",'Unit Sales'!B236,"")</f>
        <v/>
      </c>
      <c r="B228" s="208" t="str">
        <f>IF('Unit Sales'!D236&lt;&gt;"",'Unit Sales'!D236,"")</f>
        <v/>
      </c>
      <c r="C228" s="208" t="str">
        <f>IF('Unit Sales'!J236&lt;&gt;"",'Unit Sales'!J236,"")</f>
        <v/>
      </c>
      <c r="D228" s="208" t="str">
        <f>IF('Unit Sales'!G236&lt;&gt;"",'Unit Sales'!G236,"")</f>
        <v/>
      </c>
      <c r="E228" s="298" t="str">
        <f>IF('Unit Sales'!M236&lt;&gt;"",'Unit Sales'!M236,"")</f>
        <v/>
      </c>
      <c r="F228" s="208" t="str">
        <f>IF('Unit Sales'!H236&lt;&gt;"",'Unit Sales'!H236,"")</f>
        <v/>
      </c>
      <c r="G228" s="208" t="str">
        <f>IF('Unit Sales'!C236&lt;&gt;"",'Unit Sales'!C236,"")</f>
        <v/>
      </c>
      <c r="H228" s="208" t="str">
        <f>IF('Unit Sales'!I236&lt;&gt;"",'Unit Sales'!I236,"")</f>
        <v/>
      </c>
      <c r="J228" s="298">
        <f>IFERROR((E228/(1+'Monthly cashflow'!$C$28)*('Monthly cashflow'!$C$28)),)</f>
        <v>0</v>
      </c>
      <c r="K228" s="298">
        <f>IFERROR(E228*'Monthly cashflow'!$C$29*1.23,)</f>
        <v>0</v>
      </c>
      <c r="L228" s="298">
        <f>IFERROR(E228*'Monthly cashflow'!$C$30*1.23,)</f>
        <v>0</v>
      </c>
      <c r="M228" s="298">
        <f t="shared" si="3"/>
        <v>0</v>
      </c>
    </row>
    <row r="229" spans="1:13" x14ac:dyDescent="0.25">
      <c r="A229" s="208" t="str">
        <f>IF('Unit Sales'!B237&lt;&gt;"",'Unit Sales'!B237,"")</f>
        <v/>
      </c>
      <c r="B229" s="208" t="str">
        <f>IF('Unit Sales'!D237&lt;&gt;"",'Unit Sales'!D237,"")</f>
        <v/>
      </c>
      <c r="C229" s="208" t="str">
        <f>IF('Unit Sales'!J237&lt;&gt;"",'Unit Sales'!J237,"")</f>
        <v/>
      </c>
      <c r="D229" s="208" t="str">
        <f>IF('Unit Sales'!G237&lt;&gt;"",'Unit Sales'!G237,"")</f>
        <v/>
      </c>
      <c r="E229" s="298" t="str">
        <f>IF('Unit Sales'!M237&lt;&gt;"",'Unit Sales'!M237,"")</f>
        <v/>
      </c>
      <c r="F229" s="208" t="str">
        <f>IF('Unit Sales'!H237&lt;&gt;"",'Unit Sales'!H237,"")</f>
        <v/>
      </c>
      <c r="G229" s="208" t="str">
        <f>IF('Unit Sales'!C237&lt;&gt;"",'Unit Sales'!C237,"")</f>
        <v/>
      </c>
      <c r="H229" s="208" t="str">
        <f>IF('Unit Sales'!I237&lt;&gt;"",'Unit Sales'!I237,"")</f>
        <v/>
      </c>
      <c r="J229" s="298">
        <f>IFERROR((E229/(1+'Monthly cashflow'!$C$28)*('Monthly cashflow'!$C$28)),)</f>
        <v>0</v>
      </c>
      <c r="K229" s="298">
        <f>IFERROR(E229*'Monthly cashflow'!$C$29*1.23,)</f>
        <v>0</v>
      </c>
      <c r="L229" s="298">
        <f>IFERROR(E229*'Monthly cashflow'!$C$30*1.23,)</f>
        <v>0</v>
      </c>
      <c r="M229" s="298">
        <f t="shared" si="3"/>
        <v>0</v>
      </c>
    </row>
    <row r="230" spans="1:13" x14ac:dyDescent="0.25">
      <c r="A230" s="208" t="str">
        <f>IF('Unit Sales'!B238&lt;&gt;"",'Unit Sales'!B238,"")</f>
        <v/>
      </c>
      <c r="B230" s="208" t="str">
        <f>IF('Unit Sales'!D238&lt;&gt;"",'Unit Sales'!D238,"")</f>
        <v/>
      </c>
      <c r="C230" s="208" t="str">
        <f>IF('Unit Sales'!J238&lt;&gt;"",'Unit Sales'!J238,"")</f>
        <v/>
      </c>
      <c r="D230" s="208" t="str">
        <f>IF('Unit Sales'!G238&lt;&gt;"",'Unit Sales'!G238,"")</f>
        <v/>
      </c>
      <c r="E230" s="298" t="str">
        <f>IF('Unit Sales'!M238&lt;&gt;"",'Unit Sales'!M238,"")</f>
        <v/>
      </c>
      <c r="F230" s="208" t="str">
        <f>IF('Unit Sales'!H238&lt;&gt;"",'Unit Sales'!H238,"")</f>
        <v/>
      </c>
      <c r="G230" s="208" t="str">
        <f>IF('Unit Sales'!C238&lt;&gt;"",'Unit Sales'!C238,"")</f>
        <v/>
      </c>
      <c r="H230" s="208" t="str">
        <f>IF('Unit Sales'!I238&lt;&gt;"",'Unit Sales'!I238,"")</f>
        <v/>
      </c>
      <c r="J230" s="298">
        <f>IFERROR((E230/(1+'Monthly cashflow'!$C$28)*('Monthly cashflow'!$C$28)),)</f>
        <v>0</v>
      </c>
      <c r="K230" s="298">
        <f>IFERROR(E230*'Monthly cashflow'!$C$29*1.23,)</f>
        <v>0</v>
      </c>
      <c r="L230" s="298">
        <f>IFERROR(E230*'Monthly cashflow'!$C$30*1.23,)</f>
        <v>0</v>
      </c>
      <c r="M230" s="298">
        <f t="shared" si="3"/>
        <v>0</v>
      </c>
    </row>
    <row r="231" spans="1:13" x14ac:dyDescent="0.25">
      <c r="A231" s="208" t="str">
        <f>IF('Unit Sales'!B239&lt;&gt;"",'Unit Sales'!B239,"")</f>
        <v/>
      </c>
      <c r="B231" s="208" t="str">
        <f>IF('Unit Sales'!D239&lt;&gt;"",'Unit Sales'!D239,"")</f>
        <v/>
      </c>
      <c r="C231" s="208" t="str">
        <f>IF('Unit Sales'!J239&lt;&gt;"",'Unit Sales'!J239,"")</f>
        <v/>
      </c>
      <c r="D231" s="208" t="str">
        <f>IF('Unit Sales'!G239&lt;&gt;"",'Unit Sales'!G239,"")</f>
        <v/>
      </c>
      <c r="E231" s="298" t="str">
        <f>IF('Unit Sales'!M239&lt;&gt;"",'Unit Sales'!M239,"")</f>
        <v/>
      </c>
      <c r="F231" s="208" t="str">
        <f>IF('Unit Sales'!H239&lt;&gt;"",'Unit Sales'!H239,"")</f>
        <v/>
      </c>
      <c r="G231" s="208" t="str">
        <f>IF('Unit Sales'!C239&lt;&gt;"",'Unit Sales'!C239,"")</f>
        <v/>
      </c>
      <c r="H231" s="208" t="str">
        <f>IF('Unit Sales'!I239&lt;&gt;"",'Unit Sales'!I239,"")</f>
        <v/>
      </c>
      <c r="J231" s="298">
        <f>IFERROR((E231/(1+'Monthly cashflow'!$C$28)*('Monthly cashflow'!$C$28)),)</f>
        <v>0</v>
      </c>
      <c r="K231" s="298">
        <f>IFERROR(E231*'Monthly cashflow'!$C$29*1.23,)</f>
        <v>0</v>
      </c>
      <c r="L231" s="298">
        <f>IFERROR(E231*'Monthly cashflow'!$C$30*1.23,)</f>
        <v>0</v>
      </c>
      <c r="M231" s="298">
        <f t="shared" si="3"/>
        <v>0</v>
      </c>
    </row>
    <row r="232" spans="1:13" x14ac:dyDescent="0.25">
      <c r="A232" s="208" t="str">
        <f>IF('Unit Sales'!B240&lt;&gt;"",'Unit Sales'!B240,"")</f>
        <v/>
      </c>
      <c r="B232" s="208" t="str">
        <f>IF('Unit Sales'!D240&lt;&gt;"",'Unit Sales'!D240,"")</f>
        <v/>
      </c>
      <c r="C232" s="208" t="str">
        <f>IF('Unit Sales'!J240&lt;&gt;"",'Unit Sales'!J240,"")</f>
        <v/>
      </c>
      <c r="D232" s="208" t="str">
        <f>IF('Unit Sales'!G240&lt;&gt;"",'Unit Sales'!G240,"")</f>
        <v/>
      </c>
      <c r="E232" s="298" t="str">
        <f>IF('Unit Sales'!M240&lt;&gt;"",'Unit Sales'!M240,"")</f>
        <v/>
      </c>
      <c r="F232" s="208" t="str">
        <f>IF('Unit Sales'!H240&lt;&gt;"",'Unit Sales'!H240,"")</f>
        <v/>
      </c>
      <c r="G232" s="208" t="str">
        <f>IF('Unit Sales'!C240&lt;&gt;"",'Unit Sales'!C240,"")</f>
        <v/>
      </c>
      <c r="H232" s="208" t="str">
        <f>IF('Unit Sales'!I240&lt;&gt;"",'Unit Sales'!I240,"")</f>
        <v/>
      </c>
      <c r="J232" s="298">
        <f>IFERROR((E232/(1+'Monthly cashflow'!$C$28)*('Monthly cashflow'!$C$28)),)</f>
        <v>0</v>
      </c>
      <c r="K232" s="298">
        <f>IFERROR(E232*'Monthly cashflow'!$C$29*1.23,)</f>
        <v>0</v>
      </c>
      <c r="L232" s="298">
        <f>IFERROR(E232*'Monthly cashflow'!$C$30*1.23,)</f>
        <v>0</v>
      </c>
      <c r="M232" s="298">
        <f t="shared" si="3"/>
        <v>0</v>
      </c>
    </row>
    <row r="233" spans="1:13" x14ac:dyDescent="0.25">
      <c r="A233" s="208" t="str">
        <f>IF('Unit Sales'!B241&lt;&gt;"",'Unit Sales'!B241,"")</f>
        <v/>
      </c>
      <c r="B233" s="208" t="str">
        <f>IF('Unit Sales'!D241&lt;&gt;"",'Unit Sales'!D241,"")</f>
        <v/>
      </c>
      <c r="C233" s="208" t="str">
        <f>IF('Unit Sales'!J241&lt;&gt;"",'Unit Sales'!J241,"")</f>
        <v/>
      </c>
      <c r="D233" s="208" t="str">
        <f>IF('Unit Sales'!G241&lt;&gt;"",'Unit Sales'!G241,"")</f>
        <v/>
      </c>
      <c r="E233" s="298" t="str">
        <f>IF('Unit Sales'!M241&lt;&gt;"",'Unit Sales'!M241,"")</f>
        <v/>
      </c>
      <c r="F233" s="208" t="str">
        <f>IF('Unit Sales'!H241&lt;&gt;"",'Unit Sales'!H241,"")</f>
        <v/>
      </c>
      <c r="G233" s="208" t="str">
        <f>IF('Unit Sales'!C241&lt;&gt;"",'Unit Sales'!C241,"")</f>
        <v/>
      </c>
      <c r="H233" s="208" t="str">
        <f>IF('Unit Sales'!I241&lt;&gt;"",'Unit Sales'!I241,"")</f>
        <v/>
      </c>
      <c r="J233" s="298">
        <f>IFERROR((E233/(1+'Monthly cashflow'!$C$28)*('Monthly cashflow'!$C$28)),)</f>
        <v>0</v>
      </c>
      <c r="K233" s="298">
        <f>IFERROR(E233*'Monthly cashflow'!$C$29*1.23,)</f>
        <v>0</v>
      </c>
      <c r="L233" s="298">
        <f>IFERROR(E233*'Monthly cashflow'!$C$30*1.23,)</f>
        <v>0</v>
      </c>
      <c r="M233" s="298">
        <f t="shared" si="3"/>
        <v>0</v>
      </c>
    </row>
    <row r="234" spans="1:13" x14ac:dyDescent="0.25">
      <c r="A234" s="208" t="str">
        <f>IF('Unit Sales'!B242&lt;&gt;"",'Unit Sales'!B242,"")</f>
        <v/>
      </c>
      <c r="B234" s="208" t="str">
        <f>IF('Unit Sales'!D242&lt;&gt;"",'Unit Sales'!D242,"")</f>
        <v/>
      </c>
      <c r="C234" s="208" t="str">
        <f>IF('Unit Sales'!J242&lt;&gt;"",'Unit Sales'!J242,"")</f>
        <v/>
      </c>
      <c r="D234" s="208" t="str">
        <f>IF('Unit Sales'!G242&lt;&gt;"",'Unit Sales'!G242,"")</f>
        <v/>
      </c>
      <c r="E234" s="298" t="str">
        <f>IF('Unit Sales'!M242&lt;&gt;"",'Unit Sales'!M242,"")</f>
        <v/>
      </c>
      <c r="F234" s="208" t="str">
        <f>IF('Unit Sales'!H242&lt;&gt;"",'Unit Sales'!H242,"")</f>
        <v/>
      </c>
      <c r="G234" s="208" t="str">
        <f>IF('Unit Sales'!C242&lt;&gt;"",'Unit Sales'!C242,"")</f>
        <v/>
      </c>
      <c r="H234" s="208" t="str">
        <f>IF('Unit Sales'!I242&lt;&gt;"",'Unit Sales'!I242,"")</f>
        <v/>
      </c>
      <c r="J234" s="298">
        <f>IFERROR((E234/(1+'Monthly cashflow'!$C$28)*('Monthly cashflow'!$C$28)),)</f>
        <v>0</v>
      </c>
      <c r="K234" s="298">
        <f>IFERROR(E234*'Monthly cashflow'!$C$29*1.23,)</f>
        <v>0</v>
      </c>
      <c r="L234" s="298">
        <f>IFERROR(E234*'Monthly cashflow'!$C$30*1.23,)</f>
        <v>0</v>
      </c>
      <c r="M234" s="298">
        <f t="shared" si="3"/>
        <v>0</v>
      </c>
    </row>
    <row r="235" spans="1:13" x14ac:dyDescent="0.25">
      <c r="A235" s="208" t="str">
        <f>IF('Unit Sales'!B243&lt;&gt;"",'Unit Sales'!B243,"")</f>
        <v/>
      </c>
      <c r="B235" s="208" t="str">
        <f>IF('Unit Sales'!D243&lt;&gt;"",'Unit Sales'!D243,"")</f>
        <v/>
      </c>
      <c r="C235" s="208" t="str">
        <f>IF('Unit Sales'!J243&lt;&gt;"",'Unit Sales'!J243,"")</f>
        <v/>
      </c>
      <c r="D235" s="208" t="str">
        <f>IF('Unit Sales'!G243&lt;&gt;"",'Unit Sales'!G243,"")</f>
        <v/>
      </c>
      <c r="E235" s="298" t="str">
        <f>IF('Unit Sales'!M243&lt;&gt;"",'Unit Sales'!M243,"")</f>
        <v/>
      </c>
      <c r="F235" s="208" t="str">
        <f>IF('Unit Sales'!H243&lt;&gt;"",'Unit Sales'!H243,"")</f>
        <v/>
      </c>
      <c r="G235" s="208" t="str">
        <f>IF('Unit Sales'!C243&lt;&gt;"",'Unit Sales'!C243,"")</f>
        <v/>
      </c>
      <c r="H235" s="208" t="str">
        <f>IF('Unit Sales'!I243&lt;&gt;"",'Unit Sales'!I243,"")</f>
        <v/>
      </c>
      <c r="J235" s="298">
        <f>IFERROR((E235/(1+'Monthly cashflow'!$C$28)*('Monthly cashflow'!$C$28)),)</f>
        <v>0</v>
      </c>
      <c r="K235" s="298">
        <f>IFERROR(E235*'Monthly cashflow'!$C$29*1.23,)</f>
        <v>0</v>
      </c>
      <c r="L235" s="298">
        <f>IFERROR(E235*'Monthly cashflow'!$C$30*1.23,)</f>
        <v>0</v>
      </c>
      <c r="M235" s="298">
        <f t="shared" si="3"/>
        <v>0</v>
      </c>
    </row>
    <row r="236" spans="1:13" x14ac:dyDescent="0.25">
      <c r="A236" s="208" t="str">
        <f>IF('Unit Sales'!B244&lt;&gt;"",'Unit Sales'!B244,"")</f>
        <v/>
      </c>
      <c r="B236" s="208" t="str">
        <f>IF('Unit Sales'!D244&lt;&gt;"",'Unit Sales'!D244,"")</f>
        <v/>
      </c>
      <c r="C236" s="208" t="str">
        <f>IF('Unit Sales'!J244&lt;&gt;"",'Unit Sales'!J244,"")</f>
        <v/>
      </c>
      <c r="D236" s="208" t="str">
        <f>IF('Unit Sales'!G244&lt;&gt;"",'Unit Sales'!G244,"")</f>
        <v/>
      </c>
      <c r="E236" s="298" t="str">
        <f>IF('Unit Sales'!M244&lt;&gt;"",'Unit Sales'!M244,"")</f>
        <v/>
      </c>
      <c r="F236" s="208" t="str">
        <f>IF('Unit Sales'!H244&lt;&gt;"",'Unit Sales'!H244,"")</f>
        <v/>
      </c>
      <c r="G236" s="208" t="str">
        <f>IF('Unit Sales'!C244&lt;&gt;"",'Unit Sales'!C244,"")</f>
        <v/>
      </c>
      <c r="H236" s="208" t="str">
        <f>IF('Unit Sales'!I244&lt;&gt;"",'Unit Sales'!I244,"")</f>
        <v/>
      </c>
      <c r="J236" s="298">
        <f>IFERROR((E236/(1+'Monthly cashflow'!$C$28)*('Monthly cashflow'!$C$28)),)</f>
        <v>0</v>
      </c>
      <c r="K236" s="298">
        <f>IFERROR(E236*'Monthly cashflow'!$C$29*1.23,)</f>
        <v>0</v>
      </c>
      <c r="L236" s="298">
        <f>IFERROR(E236*'Monthly cashflow'!$C$30*1.23,)</f>
        <v>0</v>
      </c>
      <c r="M236" s="298">
        <f t="shared" si="3"/>
        <v>0</v>
      </c>
    </row>
    <row r="237" spans="1:13" x14ac:dyDescent="0.25">
      <c r="A237" s="208" t="str">
        <f>IF('Unit Sales'!B245&lt;&gt;"",'Unit Sales'!B245,"")</f>
        <v/>
      </c>
      <c r="B237" s="208" t="str">
        <f>IF('Unit Sales'!D245&lt;&gt;"",'Unit Sales'!D245,"")</f>
        <v/>
      </c>
      <c r="C237" s="208" t="str">
        <f>IF('Unit Sales'!J245&lt;&gt;"",'Unit Sales'!J245,"")</f>
        <v/>
      </c>
      <c r="D237" s="208" t="str">
        <f>IF('Unit Sales'!G245&lt;&gt;"",'Unit Sales'!G245,"")</f>
        <v/>
      </c>
      <c r="E237" s="298" t="str">
        <f>IF('Unit Sales'!M245&lt;&gt;"",'Unit Sales'!M245,"")</f>
        <v/>
      </c>
      <c r="F237" s="208" t="str">
        <f>IF('Unit Sales'!H245&lt;&gt;"",'Unit Sales'!H245,"")</f>
        <v/>
      </c>
      <c r="G237" s="208" t="str">
        <f>IF('Unit Sales'!C245&lt;&gt;"",'Unit Sales'!C245,"")</f>
        <v/>
      </c>
      <c r="H237" s="208" t="str">
        <f>IF('Unit Sales'!I245&lt;&gt;"",'Unit Sales'!I245,"")</f>
        <v/>
      </c>
      <c r="J237" s="298">
        <f>IFERROR((E237/(1+'Monthly cashflow'!$C$28)*('Monthly cashflow'!$C$28)),)</f>
        <v>0</v>
      </c>
      <c r="K237" s="298">
        <f>IFERROR(E237*'Monthly cashflow'!$C$29*1.23,)</f>
        <v>0</v>
      </c>
      <c r="L237" s="298">
        <f>IFERROR(E237*'Monthly cashflow'!$C$30*1.23,)</f>
        <v>0</v>
      </c>
      <c r="M237" s="298">
        <f t="shared" si="3"/>
        <v>0</v>
      </c>
    </row>
    <row r="238" spans="1:13" x14ac:dyDescent="0.25">
      <c r="A238" s="208" t="str">
        <f>IF('Unit Sales'!B246&lt;&gt;"",'Unit Sales'!B246,"")</f>
        <v/>
      </c>
      <c r="B238" s="208" t="str">
        <f>IF('Unit Sales'!D246&lt;&gt;"",'Unit Sales'!D246,"")</f>
        <v/>
      </c>
      <c r="C238" s="208" t="str">
        <f>IF('Unit Sales'!J246&lt;&gt;"",'Unit Sales'!J246,"")</f>
        <v/>
      </c>
      <c r="D238" s="208" t="str">
        <f>IF('Unit Sales'!G246&lt;&gt;"",'Unit Sales'!G246,"")</f>
        <v/>
      </c>
      <c r="E238" s="298" t="str">
        <f>IF('Unit Sales'!M246&lt;&gt;"",'Unit Sales'!M246,"")</f>
        <v/>
      </c>
      <c r="F238" s="208" t="str">
        <f>IF('Unit Sales'!H246&lt;&gt;"",'Unit Sales'!H246,"")</f>
        <v/>
      </c>
      <c r="G238" s="208" t="str">
        <f>IF('Unit Sales'!C246&lt;&gt;"",'Unit Sales'!C246,"")</f>
        <v/>
      </c>
      <c r="H238" s="208" t="str">
        <f>IF('Unit Sales'!I246&lt;&gt;"",'Unit Sales'!I246,"")</f>
        <v/>
      </c>
      <c r="J238" s="298">
        <f>IFERROR((E238/(1+'Monthly cashflow'!$C$28)*('Monthly cashflow'!$C$28)),)</f>
        <v>0</v>
      </c>
      <c r="K238" s="298">
        <f>IFERROR(E238*'Monthly cashflow'!$C$29*1.23,)</f>
        <v>0</v>
      </c>
      <c r="L238" s="298">
        <f>IFERROR(E238*'Monthly cashflow'!$C$30*1.23,)</f>
        <v>0</v>
      </c>
      <c r="M238" s="298">
        <f t="shared" si="3"/>
        <v>0</v>
      </c>
    </row>
    <row r="239" spans="1:13" x14ac:dyDescent="0.25">
      <c r="A239" s="208" t="str">
        <f>IF('Unit Sales'!B247&lt;&gt;"",'Unit Sales'!B247,"")</f>
        <v/>
      </c>
      <c r="B239" s="208" t="str">
        <f>IF('Unit Sales'!D247&lt;&gt;"",'Unit Sales'!D247,"")</f>
        <v/>
      </c>
      <c r="C239" s="208" t="str">
        <f>IF('Unit Sales'!J247&lt;&gt;"",'Unit Sales'!J247,"")</f>
        <v/>
      </c>
      <c r="D239" s="208" t="str">
        <f>IF('Unit Sales'!G247&lt;&gt;"",'Unit Sales'!G247,"")</f>
        <v/>
      </c>
      <c r="E239" s="298" t="str">
        <f>IF('Unit Sales'!M247&lt;&gt;"",'Unit Sales'!M247,"")</f>
        <v/>
      </c>
      <c r="F239" s="208" t="str">
        <f>IF('Unit Sales'!H247&lt;&gt;"",'Unit Sales'!H247,"")</f>
        <v/>
      </c>
      <c r="G239" s="208" t="str">
        <f>IF('Unit Sales'!C247&lt;&gt;"",'Unit Sales'!C247,"")</f>
        <v/>
      </c>
      <c r="H239" s="208" t="str">
        <f>IF('Unit Sales'!I247&lt;&gt;"",'Unit Sales'!I247,"")</f>
        <v/>
      </c>
      <c r="J239" s="298">
        <f>IFERROR((E239/(1+'Monthly cashflow'!$C$28)*('Monthly cashflow'!$C$28)),)</f>
        <v>0</v>
      </c>
      <c r="K239" s="298">
        <f>IFERROR(E239*'Monthly cashflow'!$C$29*1.23,)</f>
        <v>0</v>
      </c>
      <c r="L239" s="298">
        <f>IFERROR(E239*'Monthly cashflow'!$C$30*1.23,)</f>
        <v>0</v>
      </c>
      <c r="M239" s="298">
        <f t="shared" si="3"/>
        <v>0</v>
      </c>
    </row>
    <row r="240" spans="1:13" x14ac:dyDescent="0.25">
      <c r="A240" s="208" t="str">
        <f>IF('Unit Sales'!B248&lt;&gt;"",'Unit Sales'!B248,"")</f>
        <v/>
      </c>
      <c r="B240" s="208" t="str">
        <f>IF('Unit Sales'!D248&lt;&gt;"",'Unit Sales'!D248,"")</f>
        <v/>
      </c>
      <c r="C240" s="208" t="str">
        <f>IF('Unit Sales'!J248&lt;&gt;"",'Unit Sales'!J248,"")</f>
        <v/>
      </c>
      <c r="D240" s="208" t="str">
        <f>IF('Unit Sales'!G248&lt;&gt;"",'Unit Sales'!G248,"")</f>
        <v/>
      </c>
      <c r="E240" s="298" t="str">
        <f>IF('Unit Sales'!M248&lt;&gt;"",'Unit Sales'!M248,"")</f>
        <v/>
      </c>
      <c r="F240" s="208" t="str">
        <f>IF('Unit Sales'!H248&lt;&gt;"",'Unit Sales'!H248,"")</f>
        <v/>
      </c>
      <c r="G240" s="208" t="str">
        <f>IF('Unit Sales'!C248&lt;&gt;"",'Unit Sales'!C248,"")</f>
        <v/>
      </c>
      <c r="H240" s="208" t="str">
        <f>IF('Unit Sales'!I248&lt;&gt;"",'Unit Sales'!I248,"")</f>
        <v/>
      </c>
      <c r="J240" s="298">
        <f>IFERROR((E240/(1+'Monthly cashflow'!$C$28)*('Monthly cashflow'!$C$28)),)</f>
        <v>0</v>
      </c>
      <c r="K240" s="298">
        <f>IFERROR(E240*'Monthly cashflow'!$C$29*1.23,)</f>
        <v>0</v>
      </c>
      <c r="L240" s="298">
        <f>IFERROR(E240*'Monthly cashflow'!$C$30*1.23,)</f>
        <v>0</v>
      </c>
      <c r="M240" s="298">
        <f t="shared" si="3"/>
        <v>0</v>
      </c>
    </row>
    <row r="241" spans="1:13" x14ac:dyDescent="0.25">
      <c r="A241" s="208" t="str">
        <f>IF('Unit Sales'!B249&lt;&gt;"",'Unit Sales'!B249,"")</f>
        <v/>
      </c>
      <c r="B241" s="208" t="str">
        <f>IF('Unit Sales'!D249&lt;&gt;"",'Unit Sales'!D249,"")</f>
        <v/>
      </c>
      <c r="C241" s="208" t="str">
        <f>IF('Unit Sales'!J249&lt;&gt;"",'Unit Sales'!J249,"")</f>
        <v/>
      </c>
      <c r="D241" s="208" t="str">
        <f>IF('Unit Sales'!G249&lt;&gt;"",'Unit Sales'!G249,"")</f>
        <v/>
      </c>
      <c r="E241" s="298" t="str">
        <f>IF('Unit Sales'!M249&lt;&gt;"",'Unit Sales'!M249,"")</f>
        <v/>
      </c>
      <c r="F241" s="208" t="str">
        <f>IF('Unit Sales'!H249&lt;&gt;"",'Unit Sales'!H249,"")</f>
        <v/>
      </c>
      <c r="G241" s="208" t="str">
        <f>IF('Unit Sales'!C249&lt;&gt;"",'Unit Sales'!C249,"")</f>
        <v/>
      </c>
      <c r="H241" s="208" t="str">
        <f>IF('Unit Sales'!I249&lt;&gt;"",'Unit Sales'!I249,"")</f>
        <v/>
      </c>
      <c r="J241" s="298">
        <f>IFERROR((E241/(1+'Monthly cashflow'!$C$28)*('Monthly cashflow'!$C$28)),)</f>
        <v>0</v>
      </c>
      <c r="K241" s="298">
        <f>IFERROR(E241*'Monthly cashflow'!$C$29*1.23,)</f>
        <v>0</v>
      </c>
      <c r="L241" s="298">
        <f>IFERROR(E241*'Monthly cashflow'!$C$30*1.23,)</f>
        <v>0</v>
      </c>
      <c r="M241" s="298">
        <f t="shared" si="3"/>
        <v>0</v>
      </c>
    </row>
    <row r="242" spans="1:13" x14ac:dyDescent="0.25">
      <c r="A242" s="208" t="str">
        <f>IF('Unit Sales'!B250&lt;&gt;"",'Unit Sales'!B250,"")</f>
        <v/>
      </c>
      <c r="B242" s="208" t="str">
        <f>IF('Unit Sales'!D250&lt;&gt;"",'Unit Sales'!D250,"")</f>
        <v/>
      </c>
      <c r="C242" s="208" t="str">
        <f>IF('Unit Sales'!J250&lt;&gt;"",'Unit Sales'!J250,"")</f>
        <v/>
      </c>
      <c r="D242" s="208" t="str">
        <f>IF('Unit Sales'!G250&lt;&gt;"",'Unit Sales'!G250,"")</f>
        <v/>
      </c>
      <c r="E242" s="298" t="str">
        <f>IF('Unit Sales'!M250&lt;&gt;"",'Unit Sales'!M250,"")</f>
        <v/>
      </c>
      <c r="F242" s="208" t="str">
        <f>IF('Unit Sales'!H250&lt;&gt;"",'Unit Sales'!H250,"")</f>
        <v/>
      </c>
      <c r="G242" s="208" t="str">
        <f>IF('Unit Sales'!C250&lt;&gt;"",'Unit Sales'!C250,"")</f>
        <v/>
      </c>
      <c r="H242" s="208" t="str">
        <f>IF('Unit Sales'!I250&lt;&gt;"",'Unit Sales'!I250,"")</f>
        <v/>
      </c>
      <c r="J242" s="298">
        <f>IFERROR((E242/(1+'Monthly cashflow'!$C$28)*('Monthly cashflow'!$C$28)),)</f>
        <v>0</v>
      </c>
      <c r="K242" s="298">
        <f>IFERROR(E242*'Monthly cashflow'!$C$29*1.23,)</f>
        <v>0</v>
      </c>
      <c r="L242" s="298">
        <f>IFERROR(E242*'Monthly cashflow'!$C$30*1.23,)</f>
        <v>0</v>
      </c>
      <c r="M242" s="298">
        <f t="shared" si="3"/>
        <v>0</v>
      </c>
    </row>
    <row r="243" spans="1:13" x14ac:dyDescent="0.25">
      <c r="A243" s="208" t="str">
        <f>IF('Unit Sales'!B251&lt;&gt;"",'Unit Sales'!B251,"")</f>
        <v/>
      </c>
      <c r="B243" s="208" t="str">
        <f>IF('Unit Sales'!D251&lt;&gt;"",'Unit Sales'!D251,"")</f>
        <v/>
      </c>
      <c r="C243" s="208" t="str">
        <f>IF('Unit Sales'!J251&lt;&gt;"",'Unit Sales'!J251,"")</f>
        <v/>
      </c>
      <c r="D243" s="208" t="str">
        <f>IF('Unit Sales'!G251&lt;&gt;"",'Unit Sales'!G251,"")</f>
        <v/>
      </c>
      <c r="E243" s="298" t="str">
        <f>IF('Unit Sales'!M251&lt;&gt;"",'Unit Sales'!M251,"")</f>
        <v/>
      </c>
      <c r="F243" s="208" t="str">
        <f>IF('Unit Sales'!H251&lt;&gt;"",'Unit Sales'!H251,"")</f>
        <v/>
      </c>
      <c r="G243" s="208" t="str">
        <f>IF('Unit Sales'!C251&lt;&gt;"",'Unit Sales'!C251,"")</f>
        <v/>
      </c>
      <c r="H243" s="208" t="str">
        <f>IF('Unit Sales'!I251&lt;&gt;"",'Unit Sales'!I251,"")</f>
        <v/>
      </c>
      <c r="J243" s="298">
        <f>IFERROR((E243/(1+'Monthly cashflow'!$C$28)*('Monthly cashflow'!$C$28)),)</f>
        <v>0</v>
      </c>
      <c r="K243" s="298">
        <f>IFERROR(E243*'Monthly cashflow'!$C$29*1.23,)</f>
        <v>0</v>
      </c>
      <c r="L243" s="298">
        <f>IFERROR(E243*'Monthly cashflow'!$C$30*1.23,)</f>
        <v>0</v>
      </c>
      <c r="M243" s="298">
        <f t="shared" si="3"/>
        <v>0</v>
      </c>
    </row>
    <row r="244" spans="1:13" x14ac:dyDescent="0.25">
      <c r="A244" s="208" t="str">
        <f>IF('Unit Sales'!B252&lt;&gt;"",'Unit Sales'!B252,"")</f>
        <v/>
      </c>
      <c r="B244" s="208" t="str">
        <f>IF('Unit Sales'!D252&lt;&gt;"",'Unit Sales'!D252,"")</f>
        <v/>
      </c>
      <c r="C244" s="208" t="str">
        <f>IF('Unit Sales'!J252&lt;&gt;"",'Unit Sales'!J252,"")</f>
        <v/>
      </c>
      <c r="D244" s="208" t="str">
        <f>IF('Unit Sales'!G252&lt;&gt;"",'Unit Sales'!G252,"")</f>
        <v/>
      </c>
      <c r="E244" s="298" t="str">
        <f>IF('Unit Sales'!M252&lt;&gt;"",'Unit Sales'!M252,"")</f>
        <v/>
      </c>
      <c r="F244" s="208" t="str">
        <f>IF('Unit Sales'!H252&lt;&gt;"",'Unit Sales'!H252,"")</f>
        <v/>
      </c>
      <c r="G244" s="208" t="str">
        <f>IF('Unit Sales'!C252&lt;&gt;"",'Unit Sales'!C252,"")</f>
        <v/>
      </c>
      <c r="H244" s="208" t="str">
        <f>IF('Unit Sales'!I252&lt;&gt;"",'Unit Sales'!I252,"")</f>
        <v/>
      </c>
      <c r="J244" s="298">
        <f>IFERROR((E244/(1+'Monthly cashflow'!$C$28)*('Monthly cashflow'!$C$28)),)</f>
        <v>0</v>
      </c>
      <c r="K244" s="298">
        <f>IFERROR(E244*'Monthly cashflow'!$C$29*1.23,)</f>
        <v>0</v>
      </c>
      <c r="L244" s="298">
        <f>IFERROR(E244*'Monthly cashflow'!$C$30*1.23,)</f>
        <v>0</v>
      </c>
      <c r="M244" s="298">
        <f t="shared" si="3"/>
        <v>0</v>
      </c>
    </row>
    <row r="245" spans="1:13" x14ac:dyDescent="0.25">
      <c r="A245" s="208" t="str">
        <f>IF('Unit Sales'!B253&lt;&gt;"",'Unit Sales'!B253,"")</f>
        <v/>
      </c>
      <c r="B245" s="208" t="str">
        <f>IF('Unit Sales'!D253&lt;&gt;"",'Unit Sales'!D253,"")</f>
        <v/>
      </c>
      <c r="C245" s="208" t="str">
        <f>IF('Unit Sales'!J253&lt;&gt;"",'Unit Sales'!J253,"")</f>
        <v/>
      </c>
      <c r="D245" s="208" t="str">
        <f>IF('Unit Sales'!G253&lt;&gt;"",'Unit Sales'!G253,"")</f>
        <v/>
      </c>
      <c r="E245" s="298" t="str">
        <f>IF('Unit Sales'!M253&lt;&gt;"",'Unit Sales'!M253,"")</f>
        <v/>
      </c>
      <c r="F245" s="208" t="str">
        <f>IF('Unit Sales'!H253&lt;&gt;"",'Unit Sales'!H253,"")</f>
        <v/>
      </c>
      <c r="G245" s="208" t="str">
        <f>IF('Unit Sales'!C253&lt;&gt;"",'Unit Sales'!C253,"")</f>
        <v/>
      </c>
      <c r="H245" s="208" t="str">
        <f>IF('Unit Sales'!I253&lt;&gt;"",'Unit Sales'!I253,"")</f>
        <v/>
      </c>
      <c r="J245" s="298">
        <f>IFERROR((E245/(1+'Monthly cashflow'!$C$28)*('Monthly cashflow'!$C$28)),)</f>
        <v>0</v>
      </c>
      <c r="K245" s="298">
        <f>IFERROR(E245*'Monthly cashflow'!$C$29*1.23,)</f>
        <v>0</v>
      </c>
      <c r="L245" s="298">
        <f>IFERROR(E245*'Monthly cashflow'!$C$30*1.23,)</f>
        <v>0</v>
      </c>
      <c r="M245" s="298">
        <f t="shared" si="3"/>
        <v>0</v>
      </c>
    </row>
    <row r="246" spans="1:13" x14ac:dyDescent="0.25">
      <c r="A246" s="208" t="str">
        <f>IF('Unit Sales'!B254&lt;&gt;"",'Unit Sales'!B254,"")</f>
        <v/>
      </c>
      <c r="B246" s="208" t="str">
        <f>IF('Unit Sales'!D254&lt;&gt;"",'Unit Sales'!D254,"")</f>
        <v/>
      </c>
      <c r="C246" s="208" t="str">
        <f>IF('Unit Sales'!J254&lt;&gt;"",'Unit Sales'!J254,"")</f>
        <v/>
      </c>
      <c r="D246" s="208" t="str">
        <f>IF('Unit Sales'!G254&lt;&gt;"",'Unit Sales'!G254,"")</f>
        <v/>
      </c>
      <c r="E246" s="298" t="str">
        <f>IF('Unit Sales'!M254&lt;&gt;"",'Unit Sales'!M254,"")</f>
        <v/>
      </c>
      <c r="F246" s="208" t="str">
        <f>IF('Unit Sales'!H254&lt;&gt;"",'Unit Sales'!H254,"")</f>
        <v/>
      </c>
      <c r="G246" s="208" t="str">
        <f>IF('Unit Sales'!C254&lt;&gt;"",'Unit Sales'!C254,"")</f>
        <v/>
      </c>
      <c r="H246" s="208" t="str">
        <f>IF('Unit Sales'!I254&lt;&gt;"",'Unit Sales'!I254,"")</f>
        <v/>
      </c>
      <c r="J246" s="298">
        <f>IFERROR((E246/(1+'Monthly cashflow'!$C$28)*('Monthly cashflow'!$C$28)),)</f>
        <v>0</v>
      </c>
      <c r="K246" s="298">
        <f>IFERROR(E246*'Monthly cashflow'!$C$29*1.23,)</f>
        <v>0</v>
      </c>
      <c r="L246" s="298">
        <f>IFERROR(E246*'Monthly cashflow'!$C$30*1.23,)</f>
        <v>0</v>
      </c>
      <c r="M246" s="298">
        <f t="shared" si="3"/>
        <v>0</v>
      </c>
    </row>
    <row r="247" spans="1:13" x14ac:dyDescent="0.25">
      <c r="A247" s="208" t="str">
        <f>IF('Unit Sales'!B255&lt;&gt;"",'Unit Sales'!B255,"")</f>
        <v/>
      </c>
      <c r="B247" s="208" t="str">
        <f>IF('Unit Sales'!D255&lt;&gt;"",'Unit Sales'!D255,"")</f>
        <v/>
      </c>
      <c r="C247" s="208" t="str">
        <f>IF('Unit Sales'!J255&lt;&gt;"",'Unit Sales'!J255,"")</f>
        <v/>
      </c>
      <c r="D247" s="208" t="str">
        <f>IF('Unit Sales'!G255&lt;&gt;"",'Unit Sales'!G255,"")</f>
        <v/>
      </c>
      <c r="E247" s="298" t="str">
        <f>IF('Unit Sales'!M255&lt;&gt;"",'Unit Sales'!M255,"")</f>
        <v/>
      </c>
      <c r="F247" s="208" t="str">
        <f>IF('Unit Sales'!H255&lt;&gt;"",'Unit Sales'!H255,"")</f>
        <v/>
      </c>
      <c r="G247" s="208" t="str">
        <f>IF('Unit Sales'!C255&lt;&gt;"",'Unit Sales'!C255,"")</f>
        <v/>
      </c>
      <c r="H247" s="208" t="str">
        <f>IF('Unit Sales'!I255&lt;&gt;"",'Unit Sales'!I255,"")</f>
        <v/>
      </c>
      <c r="J247" s="298">
        <f>IFERROR((E247/(1+'Monthly cashflow'!$C$28)*('Monthly cashflow'!$C$28)),)</f>
        <v>0</v>
      </c>
      <c r="K247" s="298">
        <f>IFERROR(E247*'Monthly cashflow'!$C$29*1.23,)</f>
        <v>0</v>
      </c>
      <c r="L247" s="298">
        <f>IFERROR(E247*'Monthly cashflow'!$C$30*1.23,)</f>
        <v>0</v>
      </c>
      <c r="M247" s="298">
        <f t="shared" si="3"/>
        <v>0</v>
      </c>
    </row>
    <row r="248" spans="1:13" x14ac:dyDescent="0.25">
      <c r="A248" s="208" t="str">
        <f>IF('Unit Sales'!B256&lt;&gt;"",'Unit Sales'!B256,"")</f>
        <v/>
      </c>
      <c r="B248" s="208" t="str">
        <f>IF('Unit Sales'!D256&lt;&gt;"",'Unit Sales'!D256,"")</f>
        <v/>
      </c>
      <c r="C248" s="208" t="str">
        <f>IF('Unit Sales'!J256&lt;&gt;"",'Unit Sales'!J256,"")</f>
        <v/>
      </c>
      <c r="D248" s="208" t="str">
        <f>IF('Unit Sales'!G256&lt;&gt;"",'Unit Sales'!G256,"")</f>
        <v/>
      </c>
      <c r="E248" s="298" t="str">
        <f>IF('Unit Sales'!M256&lt;&gt;"",'Unit Sales'!M256,"")</f>
        <v/>
      </c>
      <c r="F248" s="208" t="str">
        <f>IF('Unit Sales'!H256&lt;&gt;"",'Unit Sales'!H256,"")</f>
        <v/>
      </c>
      <c r="G248" s="208" t="str">
        <f>IF('Unit Sales'!C256&lt;&gt;"",'Unit Sales'!C256,"")</f>
        <v/>
      </c>
      <c r="H248" s="208" t="str">
        <f>IF('Unit Sales'!I256&lt;&gt;"",'Unit Sales'!I256,"")</f>
        <v/>
      </c>
      <c r="J248" s="298">
        <f>IFERROR((E248/(1+'Monthly cashflow'!$C$28)*('Monthly cashflow'!$C$28)),)</f>
        <v>0</v>
      </c>
      <c r="K248" s="298">
        <f>IFERROR(E248*'Monthly cashflow'!$C$29*1.23,)</f>
        <v>0</v>
      </c>
      <c r="L248" s="298">
        <f>IFERROR(E248*'Monthly cashflow'!$C$30*1.23,)</f>
        <v>0</v>
      </c>
      <c r="M248" s="298">
        <f t="shared" si="3"/>
        <v>0</v>
      </c>
    </row>
    <row r="249" spans="1:13" x14ac:dyDescent="0.25">
      <c r="A249" s="208" t="str">
        <f>IF('Unit Sales'!B257&lt;&gt;"",'Unit Sales'!B257,"")</f>
        <v/>
      </c>
      <c r="B249" s="208" t="str">
        <f>IF('Unit Sales'!D257&lt;&gt;"",'Unit Sales'!D257,"")</f>
        <v/>
      </c>
      <c r="C249" s="208" t="str">
        <f>IF('Unit Sales'!J257&lt;&gt;"",'Unit Sales'!J257,"")</f>
        <v/>
      </c>
      <c r="D249" s="208" t="str">
        <f>IF('Unit Sales'!G257&lt;&gt;"",'Unit Sales'!G257,"")</f>
        <v/>
      </c>
      <c r="E249" s="298" t="str">
        <f>IF('Unit Sales'!M257&lt;&gt;"",'Unit Sales'!M257,"")</f>
        <v/>
      </c>
      <c r="F249" s="208" t="str">
        <f>IF('Unit Sales'!H257&lt;&gt;"",'Unit Sales'!H257,"")</f>
        <v/>
      </c>
      <c r="G249" s="208" t="str">
        <f>IF('Unit Sales'!C257&lt;&gt;"",'Unit Sales'!C257,"")</f>
        <v/>
      </c>
      <c r="H249" s="208" t="str">
        <f>IF('Unit Sales'!I257&lt;&gt;"",'Unit Sales'!I257,"")</f>
        <v/>
      </c>
      <c r="J249" s="298">
        <f>IFERROR((E249/(1+'Monthly cashflow'!$C$28)*('Monthly cashflow'!$C$28)),)</f>
        <v>0</v>
      </c>
      <c r="K249" s="298">
        <f>IFERROR(E249*'Monthly cashflow'!$C$29*1.23,)</f>
        <v>0</v>
      </c>
      <c r="L249" s="298">
        <f>IFERROR(E249*'Monthly cashflow'!$C$30*1.23,)</f>
        <v>0</v>
      </c>
      <c r="M249" s="298">
        <f t="shared" si="3"/>
        <v>0</v>
      </c>
    </row>
    <row r="250" spans="1:13" x14ac:dyDescent="0.25">
      <c r="A250" s="208" t="str">
        <f>IF('Unit Sales'!B258&lt;&gt;"",'Unit Sales'!B258,"")</f>
        <v/>
      </c>
      <c r="B250" s="208" t="str">
        <f>IF('Unit Sales'!D258&lt;&gt;"",'Unit Sales'!D258,"")</f>
        <v/>
      </c>
      <c r="C250" s="208" t="str">
        <f>IF('Unit Sales'!J258&lt;&gt;"",'Unit Sales'!J258,"")</f>
        <v/>
      </c>
      <c r="D250" s="208" t="str">
        <f>IF('Unit Sales'!G258&lt;&gt;"",'Unit Sales'!G258,"")</f>
        <v/>
      </c>
      <c r="E250" s="298" t="str">
        <f>IF('Unit Sales'!M258&lt;&gt;"",'Unit Sales'!M258,"")</f>
        <v/>
      </c>
      <c r="F250" s="208" t="str">
        <f>IF('Unit Sales'!H258&lt;&gt;"",'Unit Sales'!H258,"")</f>
        <v/>
      </c>
      <c r="G250" s="208" t="str">
        <f>IF('Unit Sales'!C258&lt;&gt;"",'Unit Sales'!C258,"")</f>
        <v/>
      </c>
      <c r="H250" s="208" t="str">
        <f>IF('Unit Sales'!I258&lt;&gt;"",'Unit Sales'!I258,"")</f>
        <v/>
      </c>
      <c r="J250" s="298">
        <f>IFERROR((E250/(1+'Monthly cashflow'!$C$28)*('Monthly cashflow'!$C$28)),)</f>
        <v>0</v>
      </c>
      <c r="K250" s="298">
        <f>IFERROR(E250*'Monthly cashflow'!$C$29*1.23,)</f>
        <v>0</v>
      </c>
      <c r="L250" s="298">
        <f>IFERROR(E250*'Monthly cashflow'!$C$30*1.23,)</f>
        <v>0</v>
      </c>
      <c r="M250" s="298">
        <f t="shared" si="3"/>
        <v>0</v>
      </c>
    </row>
    <row r="251" spans="1:13" x14ac:dyDescent="0.25">
      <c r="A251" s="208" t="str">
        <f>IF('Unit Sales'!B259&lt;&gt;"",'Unit Sales'!B259,"")</f>
        <v/>
      </c>
      <c r="B251" s="208" t="str">
        <f>IF('Unit Sales'!D259&lt;&gt;"",'Unit Sales'!D259,"")</f>
        <v/>
      </c>
      <c r="C251" s="208" t="str">
        <f>IF('Unit Sales'!J259&lt;&gt;"",'Unit Sales'!J259,"")</f>
        <v/>
      </c>
      <c r="D251" s="208" t="str">
        <f>IF('Unit Sales'!G259&lt;&gt;"",'Unit Sales'!G259,"")</f>
        <v/>
      </c>
      <c r="E251" s="298" t="str">
        <f>IF('Unit Sales'!M259&lt;&gt;"",'Unit Sales'!M259,"")</f>
        <v/>
      </c>
      <c r="F251" s="208" t="str">
        <f>IF('Unit Sales'!H259&lt;&gt;"",'Unit Sales'!H259,"")</f>
        <v/>
      </c>
      <c r="G251" s="208" t="str">
        <f>IF('Unit Sales'!C259&lt;&gt;"",'Unit Sales'!C259,"")</f>
        <v/>
      </c>
      <c r="H251" s="208" t="str">
        <f>IF('Unit Sales'!I259&lt;&gt;"",'Unit Sales'!I259,"")</f>
        <v/>
      </c>
      <c r="J251" s="298">
        <f>IFERROR((E251/(1+'Monthly cashflow'!$C$28)*('Monthly cashflow'!$C$28)),)</f>
        <v>0</v>
      </c>
      <c r="K251" s="298">
        <f>IFERROR(E251*'Monthly cashflow'!$C$29*1.23,)</f>
        <v>0</v>
      </c>
      <c r="L251" s="298">
        <f>IFERROR(E251*'Monthly cashflow'!$C$30*1.23,)</f>
        <v>0</v>
      </c>
      <c r="M251" s="298">
        <f t="shared" si="3"/>
        <v>0</v>
      </c>
    </row>
    <row r="252" spans="1:13" x14ac:dyDescent="0.25">
      <c r="A252" s="208" t="str">
        <f>IF('Unit Sales'!B260&lt;&gt;"",'Unit Sales'!B260,"")</f>
        <v/>
      </c>
      <c r="B252" s="208" t="str">
        <f>IF('Unit Sales'!D260&lt;&gt;"",'Unit Sales'!D260,"")</f>
        <v/>
      </c>
      <c r="C252" s="208" t="str">
        <f>IF('Unit Sales'!J260&lt;&gt;"",'Unit Sales'!J260,"")</f>
        <v/>
      </c>
      <c r="D252" s="208" t="str">
        <f>IF('Unit Sales'!G260&lt;&gt;"",'Unit Sales'!G260,"")</f>
        <v/>
      </c>
      <c r="E252" s="298" t="str">
        <f>IF('Unit Sales'!M260&lt;&gt;"",'Unit Sales'!M260,"")</f>
        <v/>
      </c>
      <c r="F252" s="208" t="str">
        <f>IF('Unit Sales'!H260&lt;&gt;"",'Unit Sales'!H260,"")</f>
        <v/>
      </c>
      <c r="G252" s="208" t="str">
        <f>IF('Unit Sales'!C260&lt;&gt;"",'Unit Sales'!C260,"")</f>
        <v/>
      </c>
      <c r="H252" s="208" t="str">
        <f>IF('Unit Sales'!I260&lt;&gt;"",'Unit Sales'!I260,"")</f>
        <v/>
      </c>
      <c r="J252" s="298">
        <f>IFERROR((E252/(1+'Monthly cashflow'!$C$28)*('Monthly cashflow'!$C$28)),)</f>
        <v>0</v>
      </c>
      <c r="K252" s="298">
        <f>IFERROR(E252*'Monthly cashflow'!$C$29*1.23,)</f>
        <v>0</v>
      </c>
      <c r="L252" s="298">
        <f>IFERROR(E252*'Monthly cashflow'!$C$30*1.23,)</f>
        <v>0</v>
      </c>
      <c r="M252" s="298">
        <f t="shared" si="3"/>
        <v>0</v>
      </c>
    </row>
    <row r="253" spans="1:13" x14ac:dyDescent="0.25">
      <c r="A253" s="208" t="str">
        <f>IF('Unit Sales'!B261&lt;&gt;"",'Unit Sales'!B261,"")</f>
        <v/>
      </c>
      <c r="B253" s="208" t="str">
        <f>IF('Unit Sales'!D261&lt;&gt;"",'Unit Sales'!D261,"")</f>
        <v/>
      </c>
      <c r="C253" s="208" t="str">
        <f>IF('Unit Sales'!J261&lt;&gt;"",'Unit Sales'!J261,"")</f>
        <v/>
      </c>
      <c r="D253" s="208" t="str">
        <f>IF('Unit Sales'!G261&lt;&gt;"",'Unit Sales'!G261,"")</f>
        <v/>
      </c>
      <c r="E253" s="298" t="str">
        <f>IF('Unit Sales'!M261&lt;&gt;"",'Unit Sales'!M261,"")</f>
        <v/>
      </c>
      <c r="F253" s="208" t="str">
        <f>IF('Unit Sales'!H261&lt;&gt;"",'Unit Sales'!H261,"")</f>
        <v/>
      </c>
      <c r="G253" s="208" t="str">
        <f>IF('Unit Sales'!C261&lt;&gt;"",'Unit Sales'!C261,"")</f>
        <v/>
      </c>
      <c r="H253" s="208" t="str">
        <f>IF('Unit Sales'!I261&lt;&gt;"",'Unit Sales'!I261,"")</f>
        <v/>
      </c>
      <c r="J253" s="298">
        <f>IFERROR((E253/(1+'Monthly cashflow'!$C$28)*('Monthly cashflow'!$C$28)),)</f>
        <v>0</v>
      </c>
      <c r="K253" s="298">
        <f>IFERROR(E253*'Monthly cashflow'!$C$29*1.23,)</f>
        <v>0</v>
      </c>
      <c r="L253" s="298">
        <f>IFERROR(E253*'Monthly cashflow'!$C$30*1.23,)</f>
        <v>0</v>
      </c>
      <c r="M253" s="298">
        <f t="shared" si="3"/>
        <v>0</v>
      </c>
    </row>
    <row r="254" spans="1:13" x14ac:dyDescent="0.25">
      <c r="A254" s="208" t="str">
        <f>IF('Unit Sales'!B262&lt;&gt;"",'Unit Sales'!B262,"")</f>
        <v/>
      </c>
      <c r="B254" s="208" t="str">
        <f>IF('Unit Sales'!D262&lt;&gt;"",'Unit Sales'!D262,"")</f>
        <v/>
      </c>
      <c r="C254" s="208" t="str">
        <f>IF('Unit Sales'!J262&lt;&gt;"",'Unit Sales'!J262,"")</f>
        <v/>
      </c>
      <c r="D254" s="208" t="str">
        <f>IF('Unit Sales'!G262&lt;&gt;"",'Unit Sales'!G262,"")</f>
        <v/>
      </c>
      <c r="E254" s="298" t="str">
        <f>IF('Unit Sales'!M262&lt;&gt;"",'Unit Sales'!M262,"")</f>
        <v/>
      </c>
      <c r="F254" s="208" t="str">
        <f>IF('Unit Sales'!H262&lt;&gt;"",'Unit Sales'!H262,"")</f>
        <v/>
      </c>
      <c r="G254" s="208" t="str">
        <f>IF('Unit Sales'!C262&lt;&gt;"",'Unit Sales'!C262,"")</f>
        <v/>
      </c>
      <c r="H254" s="208" t="str">
        <f>IF('Unit Sales'!I262&lt;&gt;"",'Unit Sales'!I262,"")</f>
        <v/>
      </c>
      <c r="J254" s="298">
        <f>IFERROR((E254/(1+'Monthly cashflow'!$C$28)*('Monthly cashflow'!$C$28)),)</f>
        <v>0</v>
      </c>
      <c r="K254" s="298">
        <f>IFERROR(E254*'Monthly cashflow'!$C$29*1.23,)</f>
        <v>0</v>
      </c>
      <c r="L254" s="298">
        <f>IFERROR(E254*'Monthly cashflow'!$C$30*1.23,)</f>
        <v>0</v>
      </c>
      <c r="M254" s="298">
        <f t="shared" si="3"/>
        <v>0</v>
      </c>
    </row>
    <row r="255" spans="1:13" x14ac:dyDescent="0.25">
      <c r="A255" s="208" t="str">
        <f>IF('Unit Sales'!B263&lt;&gt;"",'Unit Sales'!B263,"")</f>
        <v/>
      </c>
      <c r="B255" s="208" t="str">
        <f>IF('Unit Sales'!D263&lt;&gt;"",'Unit Sales'!D263,"")</f>
        <v/>
      </c>
      <c r="C255" s="208" t="str">
        <f>IF('Unit Sales'!J263&lt;&gt;"",'Unit Sales'!J263,"")</f>
        <v/>
      </c>
      <c r="D255" s="208" t="str">
        <f>IF('Unit Sales'!G263&lt;&gt;"",'Unit Sales'!G263,"")</f>
        <v/>
      </c>
      <c r="E255" s="298" t="str">
        <f>IF('Unit Sales'!M263&lt;&gt;"",'Unit Sales'!M263,"")</f>
        <v/>
      </c>
      <c r="F255" s="208" t="str">
        <f>IF('Unit Sales'!H263&lt;&gt;"",'Unit Sales'!H263,"")</f>
        <v/>
      </c>
      <c r="G255" s="208" t="str">
        <f>IF('Unit Sales'!C263&lt;&gt;"",'Unit Sales'!C263,"")</f>
        <v/>
      </c>
      <c r="H255" s="208" t="str">
        <f>IF('Unit Sales'!I263&lt;&gt;"",'Unit Sales'!I263,"")</f>
        <v/>
      </c>
      <c r="J255" s="298">
        <f>IFERROR((E255/(1+'Monthly cashflow'!$C$28)*('Monthly cashflow'!$C$28)),)</f>
        <v>0</v>
      </c>
      <c r="K255" s="298">
        <f>IFERROR(E255*'Monthly cashflow'!$C$29*1.23,)</f>
        <v>0</v>
      </c>
      <c r="L255" s="298">
        <f>IFERROR(E255*'Monthly cashflow'!$C$30*1.23,)</f>
        <v>0</v>
      </c>
      <c r="M255" s="298">
        <f t="shared" si="3"/>
        <v>0</v>
      </c>
    </row>
    <row r="256" spans="1:13" x14ac:dyDescent="0.25">
      <c r="A256" s="208" t="str">
        <f>IF('Unit Sales'!B264&lt;&gt;"",'Unit Sales'!B264,"")</f>
        <v/>
      </c>
      <c r="B256" s="208" t="str">
        <f>IF('Unit Sales'!D264&lt;&gt;"",'Unit Sales'!D264,"")</f>
        <v/>
      </c>
      <c r="C256" s="208" t="str">
        <f>IF('Unit Sales'!J264&lt;&gt;"",'Unit Sales'!J264,"")</f>
        <v/>
      </c>
      <c r="D256" s="208" t="str">
        <f>IF('Unit Sales'!G264&lt;&gt;"",'Unit Sales'!G264,"")</f>
        <v/>
      </c>
      <c r="E256" s="298" t="str">
        <f>IF('Unit Sales'!M264&lt;&gt;"",'Unit Sales'!M264,"")</f>
        <v/>
      </c>
      <c r="F256" s="208" t="str">
        <f>IF('Unit Sales'!H264&lt;&gt;"",'Unit Sales'!H264,"")</f>
        <v/>
      </c>
      <c r="G256" s="208" t="str">
        <f>IF('Unit Sales'!C264&lt;&gt;"",'Unit Sales'!C264,"")</f>
        <v/>
      </c>
      <c r="H256" s="208" t="str">
        <f>IF('Unit Sales'!I264&lt;&gt;"",'Unit Sales'!I264,"")</f>
        <v/>
      </c>
      <c r="J256" s="298">
        <f>IFERROR((E256/(1+'Monthly cashflow'!$C$28)*('Monthly cashflow'!$C$28)),)</f>
        <v>0</v>
      </c>
      <c r="K256" s="298">
        <f>IFERROR(E256*'Monthly cashflow'!$C$29*1.23,)</f>
        <v>0</v>
      </c>
      <c r="L256" s="298">
        <f>IFERROR(E256*'Monthly cashflow'!$C$30*1.23,)</f>
        <v>0</v>
      </c>
      <c r="M256" s="298">
        <f t="shared" si="3"/>
        <v>0</v>
      </c>
    </row>
    <row r="257" spans="1:13" x14ac:dyDescent="0.25">
      <c r="A257" s="208" t="str">
        <f>IF('Unit Sales'!B265&lt;&gt;"",'Unit Sales'!B265,"")</f>
        <v/>
      </c>
      <c r="B257" s="208" t="str">
        <f>IF('Unit Sales'!D265&lt;&gt;"",'Unit Sales'!D265,"")</f>
        <v/>
      </c>
      <c r="C257" s="208" t="str">
        <f>IF('Unit Sales'!J265&lt;&gt;"",'Unit Sales'!J265,"")</f>
        <v/>
      </c>
      <c r="D257" s="208" t="str">
        <f>IF('Unit Sales'!G265&lt;&gt;"",'Unit Sales'!G265,"")</f>
        <v/>
      </c>
      <c r="E257" s="298" t="str">
        <f>IF('Unit Sales'!M265&lt;&gt;"",'Unit Sales'!M265,"")</f>
        <v/>
      </c>
      <c r="F257" s="208" t="str">
        <f>IF('Unit Sales'!H265&lt;&gt;"",'Unit Sales'!H265,"")</f>
        <v/>
      </c>
      <c r="G257" s="208" t="str">
        <f>IF('Unit Sales'!C265&lt;&gt;"",'Unit Sales'!C265,"")</f>
        <v/>
      </c>
      <c r="H257" s="208" t="str">
        <f>IF('Unit Sales'!I265&lt;&gt;"",'Unit Sales'!I265,"")</f>
        <v/>
      </c>
      <c r="J257" s="298">
        <f>IFERROR((E257/(1+'Monthly cashflow'!$C$28)*('Monthly cashflow'!$C$28)),)</f>
        <v>0</v>
      </c>
      <c r="K257" s="298">
        <f>IFERROR(E257*'Monthly cashflow'!$C$29*1.23,)</f>
        <v>0</v>
      </c>
      <c r="L257" s="298">
        <f>IFERROR(E257*'Monthly cashflow'!$C$30*1.23,)</f>
        <v>0</v>
      </c>
      <c r="M257" s="298">
        <f t="shared" si="3"/>
        <v>0</v>
      </c>
    </row>
    <row r="258" spans="1:13" x14ac:dyDescent="0.25">
      <c r="A258" s="208" t="str">
        <f>IF('Unit Sales'!B266&lt;&gt;"",'Unit Sales'!B266,"")</f>
        <v/>
      </c>
      <c r="B258" s="208" t="str">
        <f>IF('Unit Sales'!D266&lt;&gt;"",'Unit Sales'!D266,"")</f>
        <v/>
      </c>
      <c r="C258" s="208" t="str">
        <f>IF('Unit Sales'!J266&lt;&gt;"",'Unit Sales'!J266,"")</f>
        <v/>
      </c>
      <c r="D258" s="208" t="str">
        <f>IF('Unit Sales'!G266&lt;&gt;"",'Unit Sales'!G266,"")</f>
        <v/>
      </c>
      <c r="E258" s="298" t="str">
        <f>IF('Unit Sales'!M266&lt;&gt;"",'Unit Sales'!M266,"")</f>
        <v/>
      </c>
      <c r="F258" s="208" t="str">
        <f>IF('Unit Sales'!H266&lt;&gt;"",'Unit Sales'!H266,"")</f>
        <v/>
      </c>
      <c r="G258" s="208" t="str">
        <f>IF('Unit Sales'!C266&lt;&gt;"",'Unit Sales'!C266,"")</f>
        <v/>
      </c>
      <c r="H258" s="208" t="str">
        <f>IF('Unit Sales'!I266&lt;&gt;"",'Unit Sales'!I266,"")</f>
        <v/>
      </c>
      <c r="J258" s="298">
        <f>IFERROR((E258/(1+'Monthly cashflow'!$C$28)*('Monthly cashflow'!$C$28)),)</f>
        <v>0</v>
      </c>
      <c r="K258" s="298">
        <f>IFERROR(E258*'Monthly cashflow'!$C$29*1.23,)</f>
        <v>0</v>
      </c>
      <c r="L258" s="298">
        <f>IFERROR(E258*'Monthly cashflow'!$C$30*1.23,)</f>
        <v>0</v>
      </c>
      <c r="M258" s="298">
        <f t="shared" si="3"/>
        <v>0</v>
      </c>
    </row>
    <row r="259" spans="1:13" x14ac:dyDescent="0.25">
      <c r="A259" s="208" t="str">
        <f>IF('Unit Sales'!B267&lt;&gt;"",'Unit Sales'!B267,"")</f>
        <v/>
      </c>
      <c r="B259" s="208" t="str">
        <f>IF('Unit Sales'!D267&lt;&gt;"",'Unit Sales'!D267,"")</f>
        <v/>
      </c>
      <c r="C259" s="208" t="str">
        <f>IF('Unit Sales'!J267&lt;&gt;"",'Unit Sales'!J267,"")</f>
        <v/>
      </c>
      <c r="D259" s="208" t="str">
        <f>IF('Unit Sales'!G267&lt;&gt;"",'Unit Sales'!G267,"")</f>
        <v/>
      </c>
      <c r="E259" s="298" t="str">
        <f>IF('Unit Sales'!M267&lt;&gt;"",'Unit Sales'!M267,"")</f>
        <v/>
      </c>
      <c r="F259" s="208" t="str">
        <f>IF('Unit Sales'!H267&lt;&gt;"",'Unit Sales'!H267,"")</f>
        <v/>
      </c>
      <c r="G259" s="208" t="str">
        <f>IF('Unit Sales'!C267&lt;&gt;"",'Unit Sales'!C267,"")</f>
        <v/>
      </c>
      <c r="H259" s="208" t="str">
        <f>IF('Unit Sales'!I267&lt;&gt;"",'Unit Sales'!I267,"")</f>
        <v/>
      </c>
      <c r="J259" s="298">
        <f>IFERROR((E259/(1+'Monthly cashflow'!$C$28)*('Monthly cashflow'!$C$28)),)</f>
        <v>0</v>
      </c>
      <c r="K259" s="298">
        <f>IFERROR(E259*'Monthly cashflow'!$C$29*1.23,)</f>
        <v>0</v>
      </c>
      <c r="L259" s="298">
        <f>IFERROR(E259*'Monthly cashflow'!$C$30*1.23,)</f>
        <v>0</v>
      </c>
      <c r="M259" s="298">
        <f t="shared" ref="M259:M301" si="4">IFERROR(E259-J259-K259-L259,)</f>
        <v>0</v>
      </c>
    </row>
    <row r="260" spans="1:13" x14ac:dyDescent="0.25">
      <c r="A260" s="208" t="str">
        <f>IF('Unit Sales'!B268&lt;&gt;"",'Unit Sales'!B268,"")</f>
        <v/>
      </c>
      <c r="B260" s="208" t="str">
        <f>IF('Unit Sales'!D268&lt;&gt;"",'Unit Sales'!D268,"")</f>
        <v/>
      </c>
      <c r="C260" s="208" t="str">
        <f>IF('Unit Sales'!J268&lt;&gt;"",'Unit Sales'!J268,"")</f>
        <v/>
      </c>
      <c r="D260" s="208" t="str">
        <f>IF('Unit Sales'!G268&lt;&gt;"",'Unit Sales'!G268,"")</f>
        <v/>
      </c>
      <c r="E260" s="298" t="str">
        <f>IF('Unit Sales'!M268&lt;&gt;"",'Unit Sales'!M268,"")</f>
        <v/>
      </c>
      <c r="F260" s="208" t="str">
        <f>IF('Unit Sales'!H268&lt;&gt;"",'Unit Sales'!H268,"")</f>
        <v/>
      </c>
      <c r="G260" s="208" t="str">
        <f>IF('Unit Sales'!C268&lt;&gt;"",'Unit Sales'!C268,"")</f>
        <v/>
      </c>
      <c r="H260" s="208" t="str">
        <f>IF('Unit Sales'!I268&lt;&gt;"",'Unit Sales'!I268,"")</f>
        <v/>
      </c>
      <c r="J260" s="298">
        <f>IFERROR((E260/(1+'Monthly cashflow'!$C$28)*('Monthly cashflow'!$C$28)),)</f>
        <v>0</v>
      </c>
      <c r="K260" s="298">
        <f>IFERROR(E260*'Monthly cashflow'!$C$29*1.23,)</f>
        <v>0</v>
      </c>
      <c r="L260" s="298">
        <f>IFERROR(E260*'Monthly cashflow'!$C$30*1.23,)</f>
        <v>0</v>
      </c>
      <c r="M260" s="298">
        <f t="shared" si="4"/>
        <v>0</v>
      </c>
    </row>
    <row r="261" spans="1:13" x14ac:dyDescent="0.25">
      <c r="A261" s="208" t="str">
        <f>IF('Unit Sales'!B269&lt;&gt;"",'Unit Sales'!B269,"")</f>
        <v/>
      </c>
      <c r="B261" s="208" t="str">
        <f>IF('Unit Sales'!D269&lt;&gt;"",'Unit Sales'!D269,"")</f>
        <v/>
      </c>
      <c r="C261" s="208" t="str">
        <f>IF('Unit Sales'!J269&lt;&gt;"",'Unit Sales'!J269,"")</f>
        <v/>
      </c>
      <c r="D261" s="208" t="str">
        <f>IF('Unit Sales'!G269&lt;&gt;"",'Unit Sales'!G269,"")</f>
        <v/>
      </c>
      <c r="E261" s="298" t="str">
        <f>IF('Unit Sales'!M269&lt;&gt;"",'Unit Sales'!M269,"")</f>
        <v/>
      </c>
      <c r="F261" s="208" t="str">
        <f>IF('Unit Sales'!H269&lt;&gt;"",'Unit Sales'!H269,"")</f>
        <v/>
      </c>
      <c r="G261" s="208" t="str">
        <f>IF('Unit Sales'!C269&lt;&gt;"",'Unit Sales'!C269,"")</f>
        <v/>
      </c>
      <c r="H261" s="208" t="str">
        <f>IF('Unit Sales'!I269&lt;&gt;"",'Unit Sales'!I269,"")</f>
        <v/>
      </c>
      <c r="J261" s="298">
        <f>IFERROR((E261/(1+'Monthly cashflow'!$C$28)*('Monthly cashflow'!$C$28)),)</f>
        <v>0</v>
      </c>
      <c r="K261" s="298">
        <f>IFERROR(E261*'Monthly cashflow'!$C$29*1.23,)</f>
        <v>0</v>
      </c>
      <c r="L261" s="298">
        <f>IFERROR(E261*'Monthly cashflow'!$C$30*1.23,)</f>
        <v>0</v>
      </c>
      <c r="M261" s="298">
        <f t="shared" si="4"/>
        <v>0</v>
      </c>
    </row>
    <row r="262" spans="1:13" x14ac:dyDescent="0.25">
      <c r="A262" s="208" t="str">
        <f>IF('Unit Sales'!B270&lt;&gt;"",'Unit Sales'!B270,"")</f>
        <v/>
      </c>
      <c r="B262" s="208" t="str">
        <f>IF('Unit Sales'!D270&lt;&gt;"",'Unit Sales'!D270,"")</f>
        <v/>
      </c>
      <c r="C262" s="208" t="str">
        <f>IF('Unit Sales'!J270&lt;&gt;"",'Unit Sales'!J270,"")</f>
        <v/>
      </c>
      <c r="D262" s="208" t="str">
        <f>IF('Unit Sales'!G270&lt;&gt;"",'Unit Sales'!G270,"")</f>
        <v/>
      </c>
      <c r="E262" s="298" t="str">
        <f>IF('Unit Sales'!M270&lt;&gt;"",'Unit Sales'!M270,"")</f>
        <v/>
      </c>
      <c r="F262" s="208" t="str">
        <f>IF('Unit Sales'!H270&lt;&gt;"",'Unit Sales'!H270,"")</f>
        <v/>
      </c>
      <c r="G262" s="208" t="str">
        <f>IF('Unit Sales'!C270&lt;&gt;"",'Unit Sales'!C270,"")</f>
        <v/>
      </c>
      <c r="H262" s="208" t="str">
        <f>IF('Unit Sales'!I270&lt;&gt;"",'Unit Sales'!I270,"")</f>
        <v/>
      </c>
      <c r="J262" s="298">
        <f>IFERROR((E262/(1+'Monthly cashflow'!$C$28)*('Monthly cashflow'!$C$28)),)</f>
        <v>0</v>
      </c>
      <c r="K262" s="298">
        <f>IFERROR(E262*'Monthly cashflow'!$C$29*1.23,)</f>
        <v>0</v>
      </c>
      <c r="L262" s="298">
        <f>IFERROR(E262*'Monthly cashflow'!$C$30*1.23,)</f>
        <v>0</v>
      </c>
      <c r="M262" s="298">
        <f t="shared" si="4"/>
        <v>0</v>
      </c>
    </row>
    <row r="263" spans="1:13" x14ac:dyDescent="0.25">
      <c r="A263" s="208" t="str">
        <f>IF('Unit Sales'!B271&lt;&gt;"",'Unit Sales'!B271,"")</f>
        <v/>
      </c>
      <c r="B263" s="208" t="str">
        <f>IF('Unit Sales'!D271&lt;&gt;"",'Unit Sales'!D271,"")</f>
        <v/>
      </c>
      <c r="C263" s="208" t="str">
        <f>IF('Unit Sales'!J271&lt;&gt;"",'Unit Sales'!J271,"")</f>
        <v/>
      </c>
      <c r="D263" s="208" t="str">
        <f>IF('Unit Sales'!G271&lt;&gt;"",'Unit Sales'!G271,"")</f>
        <v/>
      </c>
      <c r="E263" s="298" t="str">
        <f>IF('Unit Sales'!M271&lt;&gt;"",'Unit Sales'!M271,"")</f>
        <v/>
      </c>
      <c r="F263" s="208" t="str">
        <f>IF('Unit Sales'!H271&lt;&gt;"",'Unit Sales'!H271,"")</f>
        <v/>
      </c>
      <c r="G263" s="208" t="str">
        <f>IF('Unit Sales'!C271&lt;&gt;"",'Unit Sales'!C271,"")</f>
        <v/>
      </c>
      <c r="H263" s="208" t="str">
        <f>IF('Unit Sales'!I271&lt;&gt;"",'Unit Sales'!I271,"")</f>
        <v/>
      </c>
      <c r="J263" s="298">
        <f>IFERROR((E263/(1+'Monthly cashflow'!$C$28)*('Monthly cashflow'!$C$28)),)</f>
        <v>0</v>
      </c>
      <c r="K263" s="298">
        <f>IFERROR(E263*'Monthly cashflow'!$C$29*1.23,)</f>
        <v>0</v>
      </c>
      <c r="L263" s="298">
        <f>IFERROR(E263*'Monthly cashflow'!$C$30*1.23,)</f>
        <v>0</v>
      </c>
      <c r="M263" s="298">
        <f t="shared" si="4"/>
        <v>0</v>
      </c>
    </row>
    <row r="264" spans="1:13" x14ac:dyDescent="0.25">
      <c r="A264" s="208" t="str">
        <f>IF('Unit Sales'!B272&lt;&gt;"",'Unit Sales'!B272,"")</f>
        <v/>
      </c>
      <c r="B264" s="208" t="str">
        <f>IF('Unit Sales'!D272&lt;&gt;"",'Unit Sales'!D272,"")</f>
        <v/>
      </c>
      <c r="C264" s="208" t="str">
        <f>IF('Unit Sales'!J272&lt;&gt;"",'Unit Sales'!J272,"")</f>
        <v/>
      </c>
      <c r="D264" s="208" t="str">
        <f>IF('Unit Sales'!G272&lt;&gt;"",'Unit Sales'!G272,"")</f>
        <v/>
      </c>
      <c r="E264" s="298" t="str">
        <f>IF('Unit Sales'!M272&lt;&gt;"",'Unit Sales'!M272,"")</f>
        <v/>
      </c>
      <c r="F264" s="208" t="str">
        <f>IF('Unit Sales'!H272&lt;&gt;"",'Unit Sales'!H272,"")</f>
        <v/>
      </c>
      <c r="G264" s="208" t="str">
        <f>IF('Unit Sales'!C272&lt;&gt;"",'Unit Sales'!C272,"")</f>
        <v/>
      </c>
      <c r="H264" s="208" t="str">
        <f>IF('Unit Sales'!I272&lt;&gt;"",'Unit Sales'!I272,"")</f>
        <v/>
      </c>
      <c r="J264" s="298">
        <f>IFERROR((E264/(1+'Monthly cashflow'!$C$28)*('Monthly cashflow'!$C$28)),)</f>
        <v>0</v>
      </c>
      <c r="K264" s="298">
        <f>IFERROR(E264*'Monthly cashflow'!$C$29*1.23,)</f>
        <v>0</v>
      </c>
      <c r="L264" s="298">
        <f>IFERROR(E264*'Monthly cashflow'!$C$30*1.23,)</f>
        <v>0</v>
      </c>
      <c r="M264" s="298">
        <f t="shared" si="4"/>
        <v>0</v>
      </c>
    </row>
    <row r="265" spans="1:13" x14ac:dyDescent="0.25">
      <c r="A265" s="208" t="str">
        <f>IF('Unit Sales'!B273&lt;&gt;"",'Unit Sales'!B273,"")</f>
        <v/>
      </c>
      <c r="B265" s="208" t="str">
        <f>IF('Unit Sales'!D273&lt;&gt;"",'Unit Sales'!D273,"")</f>
        <v/>
      </c>
      <c r="C265" s="208" t="str">
        <f>IF('Unit Sales'!J273&lt;&gt;"",'Unit Sales'!J273,"")</f>
        <v/>
      </c>
      <c r="D265" s="208" t="str">
        <f>IF('Unit Sales'!G273&lt;&gt;"",'Unit Sales'!G273,"")</f>
        <v/>
      </c>
      <c r="E265" s="298" t="str">
        <f>IF('Unit Sales'!M273&lt;&gt;"",'Unit Sales'!M273,"")</f>
        <v/>
      </c>
      <c r="F265" s="208" t="str">
        <f>IF('Unit Sales'!H273&lt;&gt;"",'Unit Sales'!H273,"")</f>
        <v/>
      </c>
      <c r="G265" s="208" t="str">
        <f>IF('Unit Sales'!C273&lt;&gt;"",'Unit Sales'!C273,"")</f>
        <v/>
      </c>
      <c r="H265" s="208" t="str">
        <f>IF('Unit Sales'!I273&lt;&gt;"",'Unit Sales'!I273,"")</f>
        <v/>
      </c>
      <c r="J265" s="298">
        <f>IFERROR((E265/(1+'Monthly cashflow'!$C$28)*('Monthly cashflow'!$C$28)),)</f>
        <v>0</v>
      </c>
      <c r="K265" s="298">
        <f>IFERROR(E265*'Monthly cashflow'!$C$29*1.23,)</f>
        <v>0</v>
      </c>
      <c r="L265" s="298">
        <f>IFERROR(E265*'Monthly cashflow'!$C$30*1.23,)</f>
        <v>0</v>
      </c>
      <c r="M265" s="298">
        <f t="shared" si="4"/>
        <v>0</v>
      </c>
    </row>
    <row r="266" spans="1:13" x14ac:dyDescent="0.25">
      <c r="A266" s="208" t="str">
        <f>IF('Unit Sales'!B274&lt;&gt;"",'Unit Sales'!B274,"")</f>
        <v/>
      </c>
      <c r="B266" s="208" t="str">
        <f>IF('Unit Sales'!D274&lt;&gt;"",'Unit Sales'!D274,"")</f>
        <v/>
      </c>
      <c r="C266" s="208" t="str">
        <f>IF('Unit Sales'!J274&lt;&gt;"",'Unit Sales'!J274,"")</f>
        <v/>
      </c>
      <c r="D266" s="208" t="str">
        <f>IF('Unit Sales'!G274&lt;&gt;"",'Unit Sales'!G274,"")</f>
        <v/>
      </c>
      <c r="E266" s="298" t="str">
        <f>IF('Unit Sales'!M274&lt;&gt;"",'Unit Sales'!M274,"")</f>
        <v/>
      </c>
      <c r="F266" s="208" t="str">
        <f>IF('Unit Sales'!H274&lt;&gt;"",'Unit Sales'!H274,"")</f>
        <v/>
      </c>
      <c r="G266" s="208" t="str">
        <f>IF('Unit Sales'!C274&lt;&gt;"",'Unit Sales'!C274,"")</f>
        <v/>
      </c>
      <c r="H266" s="208" t="str">
        <f>IF('Unit Sales'!I274&lt;&gt;"",'Unit Sales'!I274,"")</f>
        <v/>
      </c>
      <c r="J266" s="298">
        <f>IFERROR((E266/(1+'Monthly cashflow'!$C$28)*('Monthly cashflow'!$C$28)),)</f>
        <v>0</v>
      </c>
      <c r="K266" s="298">
        <f>IFERROR(E266*'Monthly cashflow'!$C$29*1.23,)</f>
        <v>0</v>
      </c>
      <c r="L266" s="298">
        <f>IFERROR(E266*'Monthly cashflow'!$C$30*1.23,)</f>
        <v>0</v>
      </c>
      <c r="M266" s="298">
        <f t="shared" si="4"/>
        <v>0</v>
      </c>
    </row>
    <row r="267" spans="1:13" x14ac:dyDescent="0.25">
      <c r="A267" s="208" t="str">
        <f>IF('Unit Sales'!B275&lt;&gt;"",'Unit Sales'!B275,"")</f>
        <v/>
      </c>
      <c r="B267" s="208" t="str">
        <f>IF('Unit Sales'!D275&lt;&gt;"",'Unit Sales'!D275,"")</f>
        <v/>
      </c>
      <c r="C267" s="208" t="str">
        <f>IF('Unit Sales'!J275&lt;&gt;"",'Unit Sales'!J275,"")</f>
        <v/>
      </c>
      <c r="D267" s="208" t="str">
        <f>IF('Unit Sales'!G275&lt;&gt;"",'Unit Sales'!G275,"")</f>
        <v/>
      </c>
      <c r="E267" s="298" t="str">
        <f>IF('Unit Sales'!M275&lt;&gt;"",'Unit Sales'!M275,"")</f>
        <v/>
      </c>
      <c r="F267" s="208" t="str">
        <f>IF('Unit Sales'!H275&lt;&gt;"",'Unit Sales'!H275,"")</f>
        <v/>
      </c>
      <c r="G267" s="208" t="str">
        <f>IF('Unit Sales'!C275&lt;&gt;"",'Unit Sales'!C275,"")</f>
        <v/>
      </c>
      <c r="H267" s="208" t="str">
        <f>IF('Unit Sales'!I275&lt;&gt;"",'Unit Sales'!I275,"")</f>
        <v/>
      </c>
      <c r="J267" s="298">
        <f>IFERROR((E267/(1+'Monthly cashflow'!$C$28)*('Monthly cashflow'!$C$28)),)</f>
        <v>0</v>
      </c>
      <c r="K267" s="298">
        <f>IFERROR(E267*'Monthly cashflow'!$C$29*1.23,)</f>
        <v>0</v>
      </c>
      <c r="L267" s="298">
        <f>IFERROR(E267*'Monthly cashflow'!$C$30*1.23,)</f>
        <v>0</v>
      </c>
      <c r="M267" s="298">
        <f t="shared" si="4"/>
        <v>0</v>
      </c>
    </row>
    <row r="268" spans="1:13" x14ac:dyDescent="0.25">
      <c r="A268" s="208" t="str">
        <f>IF('Unit Sales'!B276&lt;&gt;"",'Unit Sales'!B276,"")</f>
        <v/>
      </c>
      <c r="B268" s="208" t="str">
        <f>IF('Unit Sales'!D276&lt;&gt;"",'Unit Sales'!D276,"")</f>
        <v/>
      </c>
      <c r="C268" s="208" t="str">
        <f>IF('Unit Sales'!J276&lt;&gt;"",'Unit Sales'!J276,"")</f>
        <v/>
      </c>
      <c r="D268" s="208" t="str">
        <f>IF('Unit Sales'!G276&lt;&gt;"",'Unit Sales'!G276,"")</f>
        <v/>
      </c>
      <c r="E268" s="298" t="str">
        <f>IF('Unit Sales'!M276&lt;&gt;"",'Unit Sales'!M276,"")</f>
        <v/>
      </c>
      <c r="F268" s="208" t="str">
        <f>IF('Unit Sales'!H276&lt;&gt;"",'Unit Sales'!H276,"")</f>
        <v/>
      </c>
      <c r="G268" s="208" t="str">
        <f>IF('Unit Sales'!C276&lt;&gt;"",'Unit Sales'!C276,"")</f>
        <v/>
      </c>
      <c r="H268" s="208" t="str">
        <f>IF('Unit Sales'!I276&lt;&gt;"",'Unit Sales'!I276,"")</f>
        <v/>
      </c>
      <c r="J268" s="298">
        <f>IFERROR((E268/(1+'Monthly cashflow'!$C$28)*('Monthly cashflow'!$C$28)),)</f>
        <v>0</v>
      </c>
      <c r="K268" s="298">
        <f>IFERROR(E268*'Monthly cashflow'!$C$29*1.23,)</f>
        <v>0</v>
      </c>
      <c r="L268" s="298">
        <f>IFERROR(E268*'Monthly cashflow'!$C$30*1.23,)</f>
        <v>0</v>
      </c>
      <c r="M268" s="298">
        <f t="shared" si="4"/>
        <v>0</v>
      </c>
    </row>
    <row r="269" spans="1:13" x14ac:dyDescent="0.25">
      <c r="A269" s="208" t="str">
        <f>IF('Unit Sales'!B277&lt;&gt;"",'Unit Sales'!B277,"")</f>
        <v/>
      </c>
      <c r="B269" s="208" t="str">
        <f>IF('Unit Sales'!D277&lt;&gt;"",'Unit Sales'!D277,"")</f>
        <v/>
      </c>
      <c r="C269" s="208" t="str">
        <f>IF('Unit Sales'!J277&lt;&gt;"",'Unit Sales'!J277,"")</f>
        <v/>
      </c>
      <c r="D269" s="208" t="str">
        <f>IF('Unit Sales'!G277&lt;&gt;"",'Unit Sales'!G277,"")</f>
        <v/>
      </c>
      <c r="E269" s="298" t="str">
        <f>IF('Unit Sales'!M277&lt;&gt;"",'Unit Sales'!M277,"")</f>
        <v/>
      </c>
      <c r="F269" s="208" t="str">
        <f>IF('Unit Sales'!H277&lt;&gt;"",'Unit Sales'!H277,"")</f>
        <v/>
      </c>
      <c r="G269" s="208" t="str">
        <f>IF('Unit Sales'!C277&lt;&gt;"",'Unit Sales'!C277,"")</f>
        <v/>
      </c>
      <c r="H269" s="208" t="str">
        <f>IF('Unit Sales'!I277&lt;&gt;"",'Unit Sales'!I277,"")</f>
        <v/>
      </c>
      <c r="J269" s="298">
        <f>IFERROR((E269/(1+'Monthly cashflow'!$C$28)*('Monthly cashflow'!$C$28)),)</f>
        <v>0</v>
      </c>
      <c r="K269" s="298">
        <f>IFERROR(E269*'Monthly cashflow'!$C$29*1.23,)</f>
        <v>0</v>
      </c>
      <c r="L269" s="298">
        <f>IFERROR(E269*'Monthly cashflow'!$C$30*1.23,)</f>
        <v>0</v>
      </c>
      <c r="M269" s="298">
        <f t="shared" si="4"/>
        <v>0</v>
      </c>
    </row>
    <row r="270" spans="1:13" x14ac:dyDescent="0.25">
      <c r="A270" s="208" t="str">
        <f>IF('Unit Sales'!B278&lt;&gt;"",'Unit Sales'!B278,"")</f>
        <v/>
      </c>
      <c r="B270" s="208" t="str">
        <f>IF('Unit Sales'!D278&lt;&gt;"",'Unit Sales'!D278,"")</f>
        <v/>
      </c>
      <c r="C270" s="208" t="str">
        <f>IF('Unit Sales'!J278&lt;&gt;"",'Unit Sales'!J278,"")</f>
        <v/>
      </c>
      <c r="D270" s="208" t="str">
        <f>IF('Unit Sales'!G278&lt;&gt;"",'Unit Sales'!G278,"")</f>
        <v/>
      </c>
      <c r="E270" s="298" t="str">
        <f>IF('Unit Sales'!M278&lt;&gt;"",'Unit Sales'!M278,"")</f>
        <v/>
      </c>
      <c r="F270" s="208" t="str">
        <f>IF('Unit Sales'!H278&lt;&gt;"",'Unit Sales'!H278,"")</f>
        <v/>
      </c>
      <c r="G270" s="208" t="str">
        <f>IF('Unit Sales'!C278&lt;&gt;"",'Unit Sales'!C278,"")</f>
        <v/>
      </c>
      <c r="H270" s="208" t="str">
        <f>IF('Unit Sales'!I278&lt;&gt;"",'Unit Sales'!I278,"")</f>
        <v/>
      </c>
      <c r="J270" s="298">
        <f>IFERROR((E270/(1+'Monthly cashflow'!$C$28)*('Monthly cashflow'!$C$28)),)</f>
        <v>0</v>
      </c>
      <c r="K270" s="298">
        <f>IFERROR(E270*'Monthly cashflow'!$C$29*1.23,)</f>
        <v>0</v>
      </c>
      <c r="L270" s="298">
        <f>IFERROR(E270*'Monthly cashflow'!$C$30*1.23,)</f>
        <v>0</v>
      </c>
      <c r="M270" s="298">
        <f t="shared" si="4"/>
        <v>0</v>
      </c>
    </row>
    <row r="271" spans="1:13" x14ac:dyDescent="0.25">
      <c r="A271" s="208" t="str">
        <f>IF('Unit Sales'!B279&lt;&gt;"",'Unit Sales'!B279,"")</f>
        <v/>
      </c>
      <c r="B271" s="208" t="str">
        <f>IF('Unit Sales'!D279&lt;&gt;"",'Unit Sales'!D279,"")</f>
        <v/>
      </c>
      <c r="C271" s="208" t="str">
        <f>IF('Unit Sales'!J279&lt;&gt;"",'Unit Sales'!J279,"")</f>
        <v/>
      </c>
      <c r="D271" s="208" t="str">
        <f>IF('Unit Sales'!G279&lt;&gt;"",'Unit Sales'!G279,"")</f>
        <v/>
      </c>
      <c r="E271" s="298" t="str">
        <f>IF('Unit Sales'!M279&lt;&gt;"",'Unit Sales'!M279,"")</f>
        <v/>
      </c>
      <c r="F271" s="208" t="str">
        <f>IF('Unit Sales'!H279&lt;&gt;"",'Unit Sales'!H279,"")</f>
        <v/>
      </c>
      <c r="G271" s="208" t="str">
        <f>IF('Unit Sales'!C279&lt;&gt;"",'Unit Sales'!C279,"")</f>
        <v/>
      </c>
      <c r="H271" s="208" t="str">
        <f>IF('Unit Sales'!I279&lt;&gt;"",'Unit Sales'!I279,"")</f>
        <v/>
      </c>
      <c r="J271" s="298">
        <f>IFERROR((E271/(1+'Monthly cashflow'!$C$28)*('Monthly cashflow'!$C$28)),)</f>
        <v>0</v>
      </c>
      <c r="K271" s="298">
        <f>IFERROR(E271*'Monthly cashflow'!$C$29*1.23,)</f>
        <v>0</v>
      </c>
      <c r="L271" s="298">
        <f>IFERROR(E271*'Monthly cashflow'!$C$30*1.23,)</f>
        <v>0</v>
      </c>
      <c r="M271" s="298">
        <f t="shared" si="4"/>
        <v>0</v>
      </c>
    </row>
    <row r="272" spans="1:13" x14ac:dyDescent="0.25">
      <c r="A272" s="208" t="str">
        <f>IF('Unit Sales'!B280&lt;&gt;"",'Unit Sales'!B280,"")</f>
        <v/>
      </c>
      <c r="B272" s="208" t="str">
        <f>IF('Unit Sales'!D280&lt;&gt;"",'Unit Sales'!D280,"")</f>
        <v/>
      </c>
      <c r="C272" s="208" t="str">
        <f>IF('Unit Sales'!J280&lt;&gt;"",'Unit Sales'!J280,"")</f>
        <v/>
      </c>
      <c r="D272" s="208" t="str">
        <f>IF('Unit Sales'!G280&lt;&gt;"",'Unit Sales'!G280,"")</f>
        <v/>
      </c>
      <c r="E272" s="298" t="str">
        <f>IF('Unit Sales'!M280&lt;&gt;"",'Unit Sales'!M280,"")</f>
        <v/>
      </c>
      <c r="F272" s="208" t="str">
        <f>IF('Unit Sales'!H280&lt;&gt;"",'Unit Sales'!H280,"")</f>
        <v/>
      </c>
      <c r="G272" s="208" t="str">
        <f>IF('Unit Sales'!C280&lt;&gt;"",'Unit Sales'!C280,"")</f>
        <v/>
      </c>
      <c r="H272" s="208" t="str">
        <f>IF('Unit Sales'!I280&lt;&gt;"",'Unit Sales'!I280,"")</f>
        <v/>
      </c>
      <c r="J272" s="298">
        <f>IFERROR((E272/(1+'Monthly cashflow'!$C$28)*('Monthly cashflow'!$C$28)),)</f>
        <v>0</v>
      </c>
      <c r="K272" s="298">
        <f>IFERROR(E272*'Monthly cashflow'!$C$29*1.23,)</f>
        <v>0</v>
      </c>
      <c r="L272" s="298">
        <f>IFERROR(E272*'Monthly cashflow'!$C$30*1.23,)</f>
        <v>0</v>
      </c>
      <c r="M272" s="298">
        <f t="shared" si="4"/>
        <v>0</v>
      </c>
    </row>
    <row r="273" spans="1:13" x14ac:dyDescent="0.25">
      <c r="A273" s="208" t="str">
        <f>IF('Unit Sales'!B281&lt;&gt;"",'Unit Sales'!B281,"")</f>
        <v/>
      </c>
      <c r="B273" s="208" t="str">
        <f>IF('Unit Sales'!D281&lt;&gt;"",'Unit Sales'!D281,"")</f>
        <v/>
      </c>
      <c r="C273" s="208" t="str">
        <f>IF('Unit Sales'!J281&lt;&gt;"",'Unit Sales'!J281,"")</f>
        <v/>
      </c>
      <c r="D273" s="208" t="str">
        <f>IF('Unit Sales'!G281&lt;&gt;"",'Unit Sales'!G281,"")</f>
        <v/>
      </c>
      <c r="E273" s="298" t="str">
        <f>IF('Unit Sales'!M281&lt;&gt;"",'Unit Sales'!M281,"")</f>
        <v/>
      </c>
      <c r="F273" s="208" t="str">
        <f>IF('Unit Sales'!H281&lt;&gt;"",'Unit Sales'!H281,"")</f>
        <v/>
      </c>
      <c r="G273" s="208" t="str">
        <f>IF('Unit Sales'!C281&lt;&gt;"",'Unit Sales'!C281,"")</f>
        <v/>
      </c>
      <c r="H273" s="208" t="str">
        <f>IF('Unit Sales'!I281&lt;&gt;"",'Unit Sales'!I281,"")</f>
        <v/>
      </c>
      <c r="J273" s="298">
        <f>IFERROR((E273/(1+'Monthly cashflow'!$C$28)*('Monthly cashflow'!$C$28)),)</f>
        <v>0</v>
      </c>
      <c r="K273" s="298">
        <f>IFERROR(E273*'Monthly cashflow'!$C$29*1.23,)</f>
        <v>0</v>
      </c>
      <c r="L273" s="298">
        <f>IFERROR(E273*'Monthly cashflow'!$C$30*1.23,)</f>
        <v>0</v>
      </c>
      <c r="M273" s="298">
        <f t="shared" si="4"/>
        <v>0</v>
      </c>
    </row>
    <row r="274" spans="1:13" x14ac:dyDescent="0.25">
      <c r="A274" s="208" t="str">
        <f>IF('Unit Sales'!B282&lt;&gt;"",'Unit Sales'!B282,"")</f>
        <v/>
      </c>
      <c r="B274" s="208" t="str">
        <f>IF('Unit Sales'!D282&lt;&gt;"",'Unit Sales'!D282,"")</f>
        <v/>
      </c>
      <c r="C274" s="208" t="str">
        <f>IF('Unit Sales'!J282&lt;&gt;"",'Unit Sales'!J282,"")</f>
        <v/>
      </c>
      <c r="D274" s="208" t="str">
        <f>IF('Unit Sales'!G282&lt;&gt;"",'Unit Sales'!G282,"")</f>
        <v/>
      </c>
      <c r="E274" s="298" t="str">
        <f>IF('Unit Sales'!M282&lt;&gt;"",'Unit Sales'!M282,"")</f>
        <v/>
      </c>
      <c r="F274" s="208" t="str">
        <f>IF('Unit Sales'!H282&lt;&gt;"",'Unit Sales'!H282,"")</f>
        <v/>
      </c>
      <c r="G274" s="208" t="str">
        <f>IF('Unit Sales'!C282&lt;&gt;"",'Unit Sales'!C282,"")</f>
        <v/>
      </c>
      <c r="H274" s="208" t="str">
        <f>IF('Unit Sales'!I282&lt;&gt;"",'Unit Sales'!I282,"")</f>
        <v/>
      </c>
      <c r="J274" s="298">
        <f>IFERROR((E274/(1+'Monthly cashflow'!$C$28)*('Monthly cashflow'!$C$28)),)</f>
        <v>0</v>
      </c>
      <c r="K274" s="298">
        <f>IFERROR(E274*'Monthly cashflow'!$C$29*1.23,)</f>
        <v>0</v>
      </c>
      <c r="L274" s="298">
        <f>IFERROR(E274*'Monthly cashflow'!$C$30*1.23,)</f>
        <v>0</v>
      </c>
      <c r="M274" s="298">
        <f t="shared" si="4"/>
        <v>0</v>
      </c>
    </row>
    <row r="275" spans="1:13" x14ac:dyDescent="0.25">
      <c r="A275" s="208" t="str">
        <f>IF('Unit Sales'!B283&lt;&gt;"",'Unit Sales'!B283,"")</f>
        <v/>
      </c>
      <c r="B275" s="208" t="str">
        <f>IF('Unit Sales'!D283&lt;&gt;"",'Unit Sales'!D283,"")</f>
        <v/>
      </c>
      <c r="C275" s="208" t="str">
        <f>IF('Unit Sales'!J283&lt;&gt;"",'Unit Sales'!J283,"")</f>
        <v/>
      </c>
      <c r="D275" s="208" t="str">
        <f>IF('Unit Sales'!G283&lt;&gt;"",'Unit Sales'!G283,"")</f>
        <v/>
      </c>
      <c r="E275" s="298" t="str">
        <f>IF('Unit Sales'!M283&lt;&gt;"",'Unit Sales'!M283,"")</f>
        <v/>
      </c>
      <c r="F275" s="208" t="str">
        <f>IF('Unit Sales'!H283&lt;&gt;"",'Unit Sales'!H283,"")</f>
        <v/>
      </c>
      <c r="G275" s="208" t="str">
        <f>IF('Unit Sales'!C283&lt;&gt;"",'Unit Sales'!C283,"")</f>
        <v/>
      </c>
      <c r="H275" s="208" t="str">
        <f>IF('Unit Sales'!I283&lt;&gt;"",'Unit Sales'!I283,"")</f>
        <v/>
      </c>
      <c r="J275" s="298">
        <f>IFERROR((E275/(1+'Monthly cashflow'!$C$28)*('Monthly cashflow'!$C$28)),)</f>
        <v>0</v>
      </c>
      <c r="K275" s="298">
        <f>IFERROR(E275*'Monthly cashflow'!$C$29*1.23,)</f>
        <v>0</v>
      </c>
      <c r="L275" s="298">
        <f>IFERROR(E275*'Monthly cashflow'!$C$30*1.23,)</f>
        <v>0</v>
      </c>
      <c r="M275" s="298">
        <f t="shared" si="4"/>
        <v>0</v>
      </c>
    </row>
    <row r="276" spans="1:13" x14ac:dyDescent="0.25">
      <c r="A276" s="208" t="str">
        <f>IF('Unit Sales'!B284&lt;&gt;"",'Unit Sales'!B284,"")</f>
        <v/>
      </c>
      <c r="B276" s="208" t="str">
        <f>IF('Unit Sales'!D284&lt;&gt;"",'Unit Sales'!D284,"")</f>
        <v/>
      </c>
      <c r="C276" s="208" t="str">
        <f>IF('Unit Sales'!J284&lt;&gt;"",'Unit Sales'!J284,"")</f>
        <v/>
      </c>
      <c r="D276" s="208" t="str">
        <f>IF('Unit Sales'!G284&lt;&gt;"",'Unit Sales'!G284,"")</f>
        <v/>
      </c>
      <c r="E276" s="298" t="str">
        <f>IF('Unit Sales'!M284&lt;&gt;"",'Unit Sales'!M284,"")</f>
        <v/>
      </c>
      <c r="F276" s="208" t="str">
        <f>IF('Unit Sales'!H284&lt;&gt;"",'Unit Sales'!H284,"")</f>
        <v/>
      </c>
      <c r="G276" s="208" t="str">
        <f>IF('Unit Sales'!C284&lt;&gt;"",'Unit Sales'!C284,"")</f>
        <v/>
      </c>
      <c r="H276" s="208" t="str">
        <f>IF('Unit Sales'!I284&lt;&gt;"",'Unit Sales'!I284,"")</f>
        <v/>
      </c>
      <c r="J276" s="298">
        <f>IFERROR((E276/(1+'Monthly cashflow'!$C$28)*('Monthly cashflow'!$C$28)),)</f>
        <v>0</v>
      </c>
      <c r="K276" s="298">
        <f>IFERROR(E276*'Monthly cashflow'!$C$29*1.23,)</f>
        <v>0</v>
      </c>
      <c r="L276" s="298">
        <f>IFERROR(E276*'Monthly cashflow'!$C$30*1.23,)</f>
        <v>0</v>
      </c>
      <c r="M276" s="298">
        <f t="shared" si="4"/>
        <v>0</v>
      </c>
    </row>
    <row r="277" spans="1:13" x14ac:dyDescent="0.25">
      <c r="A277" s="208" t="str">
        <f>IF('Unit Sales'!B285&lt;&gt;"",'Unit Sales'!B285,"")</f>
        <v/>
      </c>
      <c r="B277" s="208" t="str">
        <f>IF('Unit Sales'!D285&lt;&gt;"",'Unit Sales'!D285,"")</f>
        <v/>
      </c>
      <c r="C277" s="208" t="str">
        <f>IF('Unit Sales'!J285&lt;&gt;"",'Unit Sales'!J285,"")</f>
        <v/>
      </c>
      <c r="D277" s="208" t="str">
        <f>IF('Unit Sales'!G285&lt;&gt;"",'Unit Sales'!G285,"")</f>
        <v/>
      </c>
      <c r="E277" s="298" t="str">
        <f>IF('Unit Sales'!M285&lt;&gt;"",'Unit Sales'!M285,"")</f>
        <v/>
      </c>
      <c r="F277" s="208" t="str">
        <f>IF('Unit Sales'!H285&lt;&gt;"",'Unit Sales'!H285,"")</f>
        <v/>
      </c>
      <c r="G277" s="208" t="str">
        <f>IF('Unit Sales'!C285&lt;&gt;"",'Unit Sales'!C285,"")</f>
        <v/>
      </c>
      <c r="H277" s="208" t="str">
        <f>IF('Unit Sales'!I285&lt;&gt;"",'Unit Sales'!I285,"")</f>
        <v/>
      </c>
      <c r="J277" s="298">
        <f>IFERROR((E277/(1+'Monthly cashflow'!$C$28)*('Monthly cashflow'!$C$28)),)</f>
        <v>0</v>
      </c>
      <c r="K277" s="298">
        <f>IFERROR(E277*'Monthly cashflow'!$C$29*1.23,)</f>
        <v>0</v>
      </c>
      <c r="L277" s="298">
        <f>IFERROR(E277*'Monthly cashflow'!$C$30*1.23,)</f>
        <v>0</v>
      </c>
      <c r="M277" s="298">
        <f t="shared" si="4"/>
        <v>0</v>
      </c>
    </row>
    <row r="278" spans="1:13" x14ac:dyDescent="0.25">
      <c r="A278" s="208" t="str">
        <f>IF('Unit Sales'!B286&lt;&gt;"",'Unit Sales'!B286,"")</f>
        <v/>
      </c>
      <c r="B278" s="208" t="str">
        <f>IF('Unit Sales'!D286&lt;&gt;"",'Unit Sales'!D286,"")</f>
        <v/>
      </c>
      <c r="C278" s="208" t="str">
        <f>IF('Unit Sales'!J286&lt;&gt;"",'Unit Sales'!J286,"")</f>
        <v/>
      </c>
      <c r="D278" s="208" t="str">
        <f>IF('Unit Sales'!G286&lt;&gt;"",'Unit Sales'!G286,"")</f>
        <v/>
      </c>
      <c r="E278" s="298" t="str">
        <f>IF('Unit Sales'!M286&lt;&gt;"",'Unit Sales'!M286,"")</f>
        <v/>
      </c>
      <c r="F278" s="208" t="str">
        <f>IF('Unit Sales'!H286&lt;&gt;"",'Unit Sales'!H286,"")</f>
        <v/>
      </c>
      <c r="G278" s="208" t="str">
        <f>IF('Unit Sales'!C286&lt;&gt;"",'Unit Sales'!C286,"")</f>
        <v/>
      </c>
      <c r="H278" s="208" t="str">
        <f>IF('Unit Sales'!I286&lt;&gt;"",'Unit Sales'!I286,"")</f>
        <v/>
      </c>
      <c r="J278" s="298">
        <f>IFERROR((E278/(1+'Monthly cashflow'!$C$28)*('Monthly cashflow'!$C$28)),)</f>
        <v>0</v>
      </c>
      <c r="K278" s="298">
        <f>IFERROR(E278*'Monthly cashflow'!$C$29*1.23,)</f>
        <v>0</v>
      </c>
      <c r="L278" s="298">
        <f>IFERROR(E278*'Monthly cashflow'!$C$30*1.23,)</f>
        <v>0</v>
      </c>
      <c r="M278" s="298">
        <f t="shared" si="4"/>
        <v>0</v>
      </c>
    </row>
    <row r="279" spans="1:13" x14ac:dyDescent="0.25">
      <c r="A279" s="208" t="str">
        <f>IF('Unit Sales'!B287&lt;&gt;"",'Unit Sales'!B287,"")</f>
        <v/>
      </c>
      <c r="B279" s="208" t="str">
        <f>IF('Unit Sales'!D287&lt;&gt;"",'Unit Sales'!D287,"")</f>
        <v/>
      </c>
      <c r="C279" s="208" t="str">
        <f>IF('Unit Sales'!J287&lt;&gt;"",'Unit Sales'!J287,"")</f>
        <v/>
      </c>
      <c r="D279" s="208" t="str">
        <f>IF('Unit Sales'!G287&lt;&gt;"",'Unit Sales'!G287,"")</f>
        <v/>
      </c>
      <c r="E279" s="298" t="str">
        <f>IF('Unit Sales'!M287&lt;&gt;"",'Unit Sales'!M287,"")</f>
        <v/>
      </c>
      <c r="F279" s="208" t="str">
        <f>IF('Unit Sales'!H287&lt;&gt;"",'Unit Sales'!H287,"")</f>
        <v/>
      </c>
      <c r="G279" s="208" t="str">
        <f>IF('Unit Sales'!C287&lt;&gt;"",'Unit Sales'!C287,"")</f>
        <v/>
      </c>
      <c r="H279" s="208" t="str">
        <f>IF('Unit Sales'!I287&lt;&gt;"",'Unit Sales'!I287,"")</f>
        <v/>
      </c>
      <c r="J279" s="298">
        <f>IFERROR((E279/(1+'Monthly cashflow'!$C$28)*('Monthly cashflow'!$C$28)),)</f>
        <v>0</v>
      </c>
      <c r="K279" s="298">
        <f>IFERROR(E279*'Monthly cashflow'!$C$29*1.23,)</f>
        <v>0</v>
      </c>
      <c r="L279" s="298">
        <f>IFERROR(E279*'Monthly cashflow'!$C$30*1.23,)</f>
        <v>0</v>
      </c>
      <c r="M279" s="298">
        <f t="shared" si="4"/>
        <v>0</v>
      </c>
    </row>
    <row r="280" spans="1:13" x14ac:dyDescent="0.25">
      <c r="A280" s="208" t="str">
        <f>IF('Unit Sales'!B288&lt;&gt;"",'Unit Sales'!B288,"")</f>
        <v/>
      </c>
      <c r="B280" s="208" t="str">
        <f>IF('Unit Sales'!D288&lt;&gt;"",'Unit Sales'!D288,"")</f>
        <v/>
      </c>
      <c r="C280" s="208" t="str">
        <f>IF('Unit Sales'!J288&lt;&gt;"",'Unit Sales'!J288,"")</f>
        <v/>
      </c>
      <c r="D280" s="208" t="str">
        <f>IF('Unit Sales'!G288&lt;&gt;"",'Unit Sales'!G288,"")</f>
        <v/>
      </c>
      <c r="E280" s="298" t="str">
        <f>IF('Unit Sales'!M288&lt;&gt;"",'Unit Sales'!M288,"")</f>
        <v/>
      </c>
      <c r="F280" s="208" t="str">
        <f>IF('Unit Sales'!H288&lt;&gt;"",'Unit Sales'!H288,"")</f>
        <v/>
      </c>
      <c r="G280" s="208" t="str">
        <f>IF('Unit Sales'!C288&lt;&gt;"",'Unit Sales'!C288,"")</f>
        <v/>
      </c>
      <c r="H280" s="208" t="str">
        <f>IF('Unit Sales'!I288&lt;&gt;"",'Unit Sales'!I288,"")</f>
        <v/>
      </c>
      <c r="J280" s="298">
        <f>IFERROR((E280/(1+'Monthly cashflow'!$C$28)*('Monthly cashflow'!$C$28)),)</f>
        <v>0</v>
      </c>
      <c r="K280" s="298">
        <f>IFERROR(E280*'Monthly cashflow'!$C$29*1.23,)</f>
        <v>0</v>
      </c>
      <c r="L280" s="298">
        <f>IFERROR(E280*'Monthly cashflow'!$C$30*1.23,)</f>
        <v>0</v>
      </c>
      <c r="M280" s="298">
        <f t="shared" si="4"/>
        <v>0</v>
      </c>
    </row>
    <row r="281" spans="1:13" x14ac:dyDescent="0.25">
      <c r="A281" s="208" t="str">
        <f>IF('Unit Sales'!B289&lt;&gt;"",'Unit Sales'!B289,"")</f>
        <v/>
      </c>
      <c r="B281" s="208" t="str">
        <f>IF('Unit Sales'!D289&lt;&gt;"",'Unit Sales'!D289,"")</f>
        <v/>
      </c>
      <c r="C281" s="208" t="str">
        <f>IF('Unit Sales'!J289&lt;&gt;"",'Unit Sales'!J289,"")</f>
        <v/>
      </c>
      <c r="D281" s="208" t="str">
        <f>IF('Unit Sales'!G289&lt;&gt;"",'Unit Sales'!G289,"")</f>
        <v/>
      </c>
      <c r="E281" s="298" t="str">
        <f>IF('Unit Sales'!M289&lt;&gt;"",'Unit Sales'!M289,"")</f>
        <v/>
      </c>
      <c r="F281" s="208" t="str">
        <f>IF('Unit Sales'!H289&lt;&gt;"",'Unit Sales'!H289,"")</f>
        <v/>
      </c>
      <c r="G281" s="208" t="str">
        <f>IF('Unit Sales'!C289&lt;&gt;"",'Unit Sales'!C289,"")</f>
        <v/>
      </c>
      <c r="H281" s="208" t="str">
        <f>IF('Unit Sales'!I289&lt;&gt;"",'Unit Sales'!I289,"")</f>
        <v/>
      </c>
      <c r="J281" s="298">
        <f>IFERROR((E281/(1+'Monthly cashflow'!$C$28)*('Monthly cashflow'!$C$28)),)</f>
        <v>0</v>
      </c>
      <c r="K281" s="298">
        <f>IFERROR(E281*'Monthly cashflow'!$C$29*1.23,)</f>
        <v>0</v>
      </c>
      <c r="L281" s="298">
        <f>IFERROR(E281*'Monthly cashflow'!$C$30*1.23,)</f>
        <v>0</v>
      </c>
      <c r="M281" s="298">
        <f t="shared" si="4"/>
        <v>0</v>
      </c>
    </row>
    <row r="282" spans="1:13" x14ac:dyDescent="0.25">
      <c r="A282" s="208" t="str">
        <f>IF('Unit Sales'!B290&lt;&gt;"",'Unit Sales'!B290,"")</f>
        <v/>
      </c>
      <c r="B282" s="208" t="str">
        <f>IF('Unit Sales'!D290&lt;&gt;"",'Unit Sales'!D290,"")</f>
        <v/>
      </c>
      <c r="C282" s="208" t="str">
        <f>IF('Unit Sales'!J290&lt;&gt;"",'Unit Sales'!J290,"")</f>
        <v/>
      </c>
      <c r="D282" s="208" t="str">
        <f>IF('Unit Sales'!G290&lt;&gt;"",'Unit Sales'!G290,"")</f>
        <v/>
      </c>
      <c r="E282" s="298" t="str">
        <f>IF('Unit Sales'!M290&lt;&gt;"",'Unit Sales'!M290,"")</f>
        <v/>
      </c>
      <c r="F282" s="208" t="str">
        <f>IF('Unit Sales'!H290&lt;&gt;"",'Unit Sales'!H290,"")</f>
        <v/>
      </c>
      <c r="G282" s="208" t="str">
        <f>IF('Unit Sales'!C290&lt;&gt;"",'Unit Sales'!C290,"")</f>
        <v/>
      </c>
      <c r="H282" s="208" t="str">
        <f>IF('Unit Sales'!I290&lt;&gt;"",'Unit Sales'!I290,"")</f>
        <v/>
      </c>
      <c r="J282" s="298">
        <f>IFERROR((E282/(1+'Monthly cashflow'!$C$28)*('Monthly cashflow'!$C$28)),)</f>
        <v>0</v>
      </c>
      <c r="K282" s="298">
        <f>IFERROR(E282*'Monthly cashflow'!$C$29*1.23,)</f>
        <v>0</v>
      </c>
      <c r="L282" s="298">
        <f>IFERROR(E282*'Monthly cashflow'!$C$30*1.23,)</f>
        <v>0</v>
      </c>
      <c r="M282" s="298">
        <f t="shared" si="4"/>
        <v>0</v>
      </c>
    </row>
    <row r="283" spans="1:13" x14ac:dyDescent="0.25">
      <c r="A283" s="208" t="str">
        <f>IF('Unit Sales'!B291&lt;&gt;"",'Unit Sales'!B291,"")</f>
        <v/>
      </c>
      <c r="B283" s="208" t="str">
        <f>IF('Unit Sales'!D291&lt;&gt;"",'Unit Sales'!D291,"")</f>
        <v/>
      </c>
      <c r="C283" s="208" t="str">
        <f>IF('Unit Sales'!J291&lt;&gt;"",'Unit Sales'!J291,"")</f>
        <v/>
      </c>
      <c r="D283" s="208" t="str">
        <f>IF('Unit Sales'!G291&lt;&gt;"",'Unit Sales'!G291,"")</f>
        <v/>
      </c>
      <c r="E283" s="298" t="str">
        <f>IF('Unit Sales'!M291&lt;&gt;"",'Unit Sales'!M291,"")</f>
        <v/>
      </c>
      <c r="F283" s="208" t="str">
        <f>IF('Unit Sales'!H291&lt;&gt;"",'Unit Sales'!H291,"")</f>
        <v/>
      </c>
      <c r="G283" s="208" t="str">
        <f>IF('Unit Sales'!C291&lt;&gt;"",'Unit Sales'!C291,"")</f>
        <v/>
      </c>
      <c r="H283" s="208" t="str">
        <f>IF('Unit Sales'!I291&lt;&gt;"",'Unit Sales'!I291,"")</f>
        <v/>
      </c>
      <c r="J283" s="298">
        <f>IFERROR((E283/(1+'Monthly cashflow'!$C$28)*('Monthly cashflow'!$C$28)),)</f>
        <v>0</v>
      </c>
      <c r="K283" s="298">
        <f>IFERROR(E283*'Monthly cashflow'!$C$29*1.23,)</f>
        <v>0</v>
      </c>
      <c r="L283" s="298">
        <f>IFERROR(E283*'Monthly cashflow'!$C$30*1.23,)</f>
        <v>0</v>
      </c>
      <c r="M283" s="298">
        <f t="shared" si="4"/>
        <v>0</v>
      </c>
    </row>
    <row r="284" spans="1:13" x14ac:dyDescent="0.25">
      <c r="A284" s="208" t="str">
        <f>IF('Unit Sales'!B292&lt;&gt;"",'Unit Sales'!B292,"")</f>
        <v/>
      </c>
      <c r="B284" s="208" t="str">
        <f>IF('Unit Sales'!D292&lt;&gt;"",'Unit Sales'!D292,"")</f>
        <v/>
      </c>
      <c r="C284" s="208" t="str">
        <f>IF('Unit Sales'!J292&lt;&gt;"",'Unit Sales'!J292,"")</f>
        <v/>
      </c>
      <c r="D284" s="208" t="str">
        <f>IF('Unit Sales'!G292&lt;&gt;"",'Unit Sales'!G292,"")</f>
        <v/>
      </c>
      <c r="E284" s="298" t="str">
        <f>IF('Unit Sales'!M292&lt;&gt;"",'Unit Sales'!M292,"")</f>
        <v/>
      </c>
      <c r="F284" s="208" t="str">
        <f>IF('Unit Sales'!H292&lt;&gt;"",'Unit Sales'!H292,"")</f>
        <v/>
      </c>
      <c r="G284" s="208" t="str">
        <f>IF('Unit Sales'!C292&lt;&gt;"",'Unit Sales'!C292,"")</f>
        <v/>
      </c>
      <c r="H284" s="208" t="str">
        <f>IF('Unit Sales'!I292&lt;&gt;"",'Unit Sales'!I292,"")</f>
        <v/>
      </c>
      <c r="J284" s="298">
        <f>IFERROR((E284/(1+'Monthly cashflow'!$C$28)*('Monthly cashflow'!$C$28)),)</f>
        <v>0</v>
      </c>
      <c r="K284" s="298">
        <f>IFERROR(E284*'Monthly cashflow'!$C$29*1.23,)</f>
        <v>0</v>
      </c>
      <c r="L284" s="298">
        <f>IFERROR(E284*'Monthly cashflow'!$C$30*1.23,)</f>
        <v>0</v>
      </c>
      <c r="M284" s="298">
        <f t="shared" si="4"/>
        <v>0</v>
      </c>
    </row>
    <row r="285" spans="1:13" x14ac:dyDescent="0.25">
      <c r="A285" s="208" t="str">
        <f>IF('Unit Sales'!B293&lt;&gt;"",'Unit Sales'!B293,"")</f>
        <v/>
      </c>
      <c r="B285" s="208" t="str">
        <f>IF('Unit Sales'!D293&lt;&gt;"",'Unit Sales'!D293,"")</f>
        <v/>
      </c>
      <c r="C285" s="208" t="str">
        <f>IF('Unit Sales'!J293&lt;&gt;"",'Unit Sales'!J293,"")</f>
        <v/>
      </c>
      <c r="D285" s="208" t="str">
        <f>IF('Unit Sales'!G293&lt;&gt;"",'Unit Sales'!G293,"")</f>
        <v/>
      </c>
      <c r="E285" s="298" t="str">
        <f>IF('Unit Sales'!M293&lt;&gt;"",'Unit Sales'!M293,"")</f>
        <v/>
      </c>
      <c r="F285" s="208" t="str">
        <f>IF('Unit Sales'!H293&lt;&gt;"",'Unit Sales'!H293,"")</f>
        <v/>
      </c>
      <c r="G285" s="208" t="str">
        <f>IF('Unit Sales'!C293&lt;&gt;"",'Unit Sales'!C293,"")</f>
        <v/>
      </c>
      <c r="H285" s="208" t="str">
        <f>IF('Unit Sales'!I293&lt;&gt;"",'Unit Sales'!I293,"")</f>
        <v/>
      </c>
      <c r="J285" s="298">
        <f>IFERROR((E285/(1+'Monthly cashflow'!$C$28)*('Monthly cashflow'!$C$28)),)</f>
        <v>0</v>
      </c>
      <c r="K285" s="298">
        <f>IFERROR(E285*'Monthly cashflow'!$C$29*1.23,)</f>
        <v>0</v>
      </c>
      <c r="L285" s="298">
        <f>IFERROR(E285*'Monthly cashflow'!$C$30*1.23,)</f>
        <v>0</v>
      </c>
      <c r="M285" s="298">
        <f t="shared" si="4"/>
        <v>0</v>
      </c>
    </row>
    <row r="286" spans="1:13" x14ac:dyDescent="0.25">
      <c r="A286" s="208" t="str">
        <f>IF('Unit Sales'!B294&lt;&gt;"",'Unit Sales'!B294,"")</f>
        <v/>
      </c>
      <c r="B286" s="208" t="str">
        <f>IF('Unit Sales'!D294&lt;&gt;"",'Unit Sales'!D294,"")</f>
        <v/>
      </c>
      <c r="C286" s="208" t="str">
        <f>IF('Unit Sales'!J294&lt;&gt;"",'Unit Sales'!J294,"")</f>
        <v/>
      </c>
      <c r="D286" s="208" t="str">
        <f>IF('Unit Sales'!G294&lt;&gt;"",'Unit Sales'!G294,"")</f>
        <v/>
      </c>
      <c r="E286" s="298" t="str">
        <f>IF('Unit Sales'!M294&lt;&gt;"",'Unit Sales'!M294,"")</f>
        <v/>
      </c>
      <c r="F286" s="208" t="str">
        <f>IF('Unit Sales'!H294&lt;&gt;"",'Unit Sales'!H294,"")</f>
        <v/>
      </c>
      <c r="G286" s="208" t="str">
        <f>IF('Unit Sales'!C294&lt;&gt;"",'Unit Sales'!C294,"")</f>
        <v/>
      </c>
      <c r="H286" s="208" t="str">
        <f>IF('Unit Sales'!I294&lt;&gt;"",'Unit Sales'!I294,"")</f>
        <v/>
      </c>
      <c r="J286" s="298">
        <f>IFERROR((E286/(1+'Monthly cashflow'!$C$28)*('Monthly cashflow'!$C$28)),)</f>
        <v>0</v>
      </c>
      <c r="K286" s="298">
        <f>IFERROR(E286*'Monthly cashflow'!$C$29*1.23,)</f>
        <v>0</v>
      </c>
      <c r="L286" s="298">
        <f>IFERROR(E286*'Monthly cashflow'!$C$30*1.23,)</f>
        <v>0</v>
      </c>
      <c r="M286" s="298">
        <f t="shared" si="4"/>
        <v>0</v>
      </c>
    </row>
    <row r="287" spans="1:13" x14ac:dyDescent="0.25">
      <c r="A287" s="208" t="str">
        <f>IF('Unit Sales'!B295&lt;&gt;"",'Unit Sales'!B295,"")</f>
        <v/>
      </c>
      <c r="B287" s="208" t="str">
        <f>IF('Unit Sales'!D295&lt;&gt;"",'Unit Sales'!D295,"")</f>
        <v/>
      </c>
      <c r="C287" s="208" t="str">
        <f>IF('Unit Sales'!J295&lt;&gt;"",'Unit Sales'!J295,"")</f>
        <v/>
      </c>
      <c r="D287" s="208" t="str">
        <f>IF('Unit Sales'!G295&lt;&gt;"",'Unit Sales'!G295,"")</f>
        <v/>
      </c>
      <c r="E287" s="298" t="str">
        <f>IF('Unit Sales'!M295&lt;&gt;"",'Unit Sales'!M295,"")</f>
        <v/>
      </c>
      <c r="F287" s="208" t="str">
        <f>IF('Unit Sales'!H295&lt;&gt;"",'Unit Sales'!H295,"")</f>
        <v/>
      </c>
      <c r="G287" s="208" t="str">
        <f>IF('Unit Sales'!C295&lt;&gt;"",'Unit Sales'!C295,"")</f>
        <v/>
      </c>
      <c r="H287" s="208" t="str">
        <f>IF('Unit Sales'!I295&lt;&gt;"",'Unit Sales'!I295,"")</f>
        <v/>
      </c>
      <c r="J287" s="298">
        <f>IFERROR((E287/(1+'Monthly cashflow'!$C$28)*('Monthly cashflow'!$C$28)),)</f>
        <v>0</v>
      </c>
      <c r="K287" s="298">
        <f>IFERROR(E287*'Monthly cashflow'!$C$29*1.23,)</f>
        <v>0</v>
      </c>
      <c r="L287" s="298">
        <f>IFERROR(E287*'Monthly cashflow'!$C$30*1.23,)</f>
        <v>0</v>
      </c>
      <c r="M287" s="298">
        <f t="shared" si="4"/>
        <v>0</v>
      </c>
    </row>
    <row r="288" spans="1:13" x14ac:dyDescent="0.25">
      <c r="A288" s="208" t="str">
        <f>IF('Unit Sales'!B296&lt;&gt;"",'Unit Sales'!B296,"")</f>
        <v/>
      </c>
      <c r="B288" s="208" t="str">
        <f>IF('Unit Sales'!D296&lt;&gt;"",'Unit Sales'!D296,"")</f>
        <v/>
      </c>
      <c r="C288" s="208" t="str">
        <f>IF('Unit Sales'!J296&lt;&gt;"",'Unit Sales'!J296,"")</f>
        <v/>
      </c>
      <c r="D288" s="208" t="str">
        <f>IF('Unit Sales'!G296&lt;&gt;"",'Unit Sales'!G296,"")</f>
        <v/>
      </c>
      <c r="E288" s="298" t="str">
        <f>IF('Unit Sales'!M296&lt;&gt;"",'Unit Sales'!M296,"")</f>
        <v/>
      </c>
      <c r="F288" s="208" t="str">
        <f>IF('Unit Sales'!H296&lt;&gt;"",'Unit Sales'!H296,"")</f>
        <v/>
      </c>
      <c r="G288" s="208" t="str">
        <f>IF('Unit Sales'!C296&lt;&gt;"",'Unit Sales'!C296,"")</f>
        <v/>
      </c>
      <c r="H288" s="208" t="str">
        <f>IF('Unit Sales'!I296&lt;&gt;"",'Unit Sales'!I296,"")</f>
        <v/>
      </c>
      <c r="J288" s="298">
        <f>IFERROR((E288/(1+'Monthly cashflow'!$C$28)*('Monthly cashflow'!$C$28)),)</f>
        <v>0</v>
      </c>
      <c r="K288" s="298">
        <f>IFERROR(E288*'Monthly cashflow'!$C$29*1.23,)</f>
        <v>0</v>
      </c>
      <c r="L288" s="298">
        <f>IFERROR(E288*'Monthly cashflow'!$C$30*1.23,)</f>
        <v>0</v>
      </c>
      <c r="M288" s="298">
        <f t="shared" si="4"/>
        <v>0</v>
      </c>
    </row>
    <row r="289" spans="1:13" x14ac:dyDescent="0.25">
      <c r="A289" s="208" t="str">
        <f>IF('Unit Sales'!B297&lt;&gt;"",'Unit Sales'!B297,"")</f>
        <v/>
      </c>
      <c r="B289" s="208" t="str">
        <f>IF('Unit Sales'!D297&lt;&gt;"",'Unit Sales'!D297,"")</f>
        <v/>
      </c>
      <c r="C289" s="208" t="str">
        <f>IF('Unit Sales'!J297&lt;&gt;"",'Unit Sales'!J297,"")</f>
        <v/>
      </c>
      <c r="D289" s="208" t="str">
        <f>IF('Unit Sales'!G297&lt;&gt;"",'Unit Sales'!G297,"")</f>
        <v/>
      </c>
      <c r="E289" s="298" t="str">
        <f>IF('Unit Sales'!M297&lt;&gt;"",'Unit Sales'!M297,"")</f>
        <v/>
      </c>
      <c r="F289" s="208" t="str">
        <f>IF('Unit Sales'!H297&lt;&gt;"",'Unit Sales'!H297,"")</f>
        <v/>
      </c>
      <c r="G289" s="208" t="str">
        <f>IF('Unit Sales'!C297&lt;&gt;"",'Unit Sales'!C297,"")</f>
        <v/>
      </c>
      <c r="H289" s="208" t="str">
        <f>IF('Unit Sales'!I297&lt;&gt;"",'Unit Sales'!I297,"")</f>
        <v/>
      </c>
      <c r="J289" s="298">
        <f>IFERROR((E289/(1+'Monthly cashflow'!$C$28)*('Monthly cashflow'!$C$28)),)</f>
        <v>0</v>
      </c>
      <c r="K289" s="298">
        <f>IFERROR(E289*'Monthly cashflow'!$C$29*1.23,)</f>
        <v>0</v>
      </c>
      <c r="L289" s="298">
        <f>IFERROR(E289*'Monthly cashflow'!$C$30*1.23,)</f>
        <v>0</v>
      </c>
      <c r="M289" s="298">
        <f t="shared" si="4"/>
        <v>0</v>
      </c>
    </row>
    <row r="290" spans="1:13" x14ac:dyDescent="0.25">
      <c r="A290" s="208" t="str">
        <f>IF('Unit Sales'!B298&lt;&gt;"",'Unit Sales'!B298,"")</f>
        <v/>
      </c>
      <c r="B290" s="208" t="str">
        <f>IF('Unit Sales'!D298&lt;&gt;"",'Unit Sales'!D298,"")</f>
        <v/>
      </c>
      <c r="C290" s="208" t="str">
        <f>IF('Unit Sales'!J298&lt;&gt;"",'Unit Sales'!J298,"")</f>
        <v/>
      </c>
      <c r="D290" s="208" t="str">
        <f>IF('Unit Sales'!G298&lt;&gt;"",'Unit Sales'!G298,"")</f>
        <v/>
      </c>
      <c r="E290" s="298" t="str">
        <f>IF('Unit Sales'!M298&lt;&gt;"",'Unit Sales'!M298,"")</f>
        <v/>
      </c>
      <c r="F290" s="208" t="str">
        <f>IF('Unit Sales'!H298&lt;&gt;"",'Unit Sales'!H298,"")</f>
        <v/>
      </c>
      <c r="G290" s="208" t="str">
        <f>IF('Unit Sales'!C298&lt;&gt;"",'Unit Sales'!C298,"")</f>
        <v/>
      </c>
      <c r="H290" s="208" t="str">
        <f>IF('Unit Sales'!I298&lt;&gt;"",'Unit Sales'!I298,"")</f>
        <v/>
      </c>
      <c r="J290" s="298">
        <f>IFERROR((E290/(1+'Monthly cashflow'!$C$28)*('Monthly cashflow'!$C$28)),)</f>
        <v>0</v>
      </c>
      <c r="K290" s="298">
        <f>IFERROR(E290*'Monthly cashflow'!$C$29*1.23,)</f>
        <v>0</v>
      </c>
      <c r="L290" s="298">
        <f>IFERROR(E290*'Monthly cashflow'!$C$30*1.23,)</f>
        <v>0</v>
      </c>
      <c r="M290" s="298">
        <f t="shared" si="4"/>
        <v>0</v>
      </c>
    </row>
    <row r="291" spans="1:13" x14ac:dyDescent="0.25">
      <c r="A291" s="208" t="str">
        <f>IF('Unit Sales'!B299&lt;&gt;"",'Unit Sales'!B299,"")</f>
        <v/>
      </c>
      <c r="B291" s="208" t="str">
        <f>IF('Unit Sales'!D299&lt;&gt;"",'Unit Sales'!D299,"")</f>
        <v/>
      </c>
      <c r="C291" s="208" t="str">
        <f>IF('Unit Sales'!J299&lt;&gt;"",'Unit Sales'!J299,"")</f>
        <v/>
      </c>
      <c r="D291" s="208" t="str">
        <f>IF('Unit Sales'!G299&lt;&gt;"",'Unit Sales'!G299,"")</f>
        <v/>
      </c>
      <c r="E291" s="298" t="str">
        <f>IF('Unit Sales'!M299&lt;&gt;"",'Unit Sales'!M299,"")</f>
        <v/>
      </c>
      <c r="F291" s="208" t="str">
        <f>IF('Unit Sales'!H299&lt;&gt;"",'Unit Sales'!H299,"")</f>
        <v/>
      </c>
      <c r="G291" s="208" t="str">
        <f>IF('Unit Sales'!C299&lt;&gt;"",'Unit Sales'!C299,"")</f>
        <v/>
      </c>
      <c r="H291" s="208" t="str">
        <f>IF('Unit Sales'!I299&lt;&gt;"",'Unit Sales'!I299,"")</f>
        <v/>
      </c>
      <c r="J291" s="298">
        <f>IFERROR((E291/(1+'Monthly cashflow'!$C$28)*('Monthly cashflow'!$C$28)),)</f>
        <v>0</v>
      </c>
      <c r="K291" s="298">
        <f>IFERROR(E291*'Monthly cashflow'!$C$29*1.23,)</f>
        <v>0</v>
      </c>
      <c r="L291" s="298">
        <f>IFERROR(E291*'Monthly cashflow'!$C$30*1.23,)</f>
        <v>0</v>
      </c>
      <c r="M291" s="298">
        <f t="shared" si="4"/>
        <v>0</v>
      </c>
    </row>
    <row r="292" spans="1:13" x14ac:dyDescent="0.25">
      <c r="A292" s="208" t="str">
        <f>IF('Unit Sales'!B300&lt;&gt;"",'Unit Sales'!B300,"")</f>
        <v/>
      </c>
      <c r="B292" s="208" t="str">
        <f>IF('Unit Sales'!D300&lt;&gt;"",'Unit Sales'!D300,"")</f>
        <v/>
      </c>
      <c r="C292" s="208" t="str">
        <f>IF('Unit Sales'!J300&lt;&gt;"",'Unit Sales'!J300,"")</f>
        <v/>
      </c>
      <c r="D292" s="208" t="str">
        <f>IF('Unit Sales'!G300&lt;&gt;"",'Unit Sales'!G300,"")</f>
        <v/>
      </c>
      <c r="E292" s="298" t="str">
        <f>IF('Unit Sales'!M300&lt;&gt;"",'Unit Sales'!M300,"")</f>
        <v/>
      </c>
      <c r="F292" s="208" t="str">
        <f>IF('Unit Sales'!H300&lt;&gt;"",'Unit Sales'!H300,"")</f>
        <v/>
      </c>
      <c r="G292" s="208" t="str">
        <f>IF('Unit Sales'!C300&lt;&gt;"",'Unit Sales'!C300,"")</f>
        <v/>
      </c>
      <c r="H292" s="208" t="str">
        <f>IF('Unit Sales'!I300&lt;&gt;"",'Unit Sales'!I300,"")</f>
        <v/>
      </c>
      <c r="J292" s="298">
        <f>IFERROR((E292/(1+'Monthly cashflow'!$C$28)*('Monthly cashflow'!$C$28)),)</f>
        <v>0</v>
      </c>
      <c r="K292" s="298">
        <f>IFERROR(E292*'Monthly cashflow'!$C$29*1.23,)</f>
        <v>0</v>
      </c>
      <c r="L292" s="298">
        <f>IFERROR(E292*'Monthly cashflow'!$C$30*1.23,)</f>
        <v>0</v>
      </c>
      <c r="M292" s="298">
        <f t="shared" si="4"/>
        <v>0</v>
      </c>
    </row>
    <row r="293" spans="1:13" x14ac:dyDescent="0.25">
      <c r="A293" s="208" t="str">
        <f>IF('Unit Sales'!B301&lt;&gt;"",'Unit Sales'!B301,"")</f>
        <v/>
      </c>
      <c r="B293" s="208" t="str">
        <f>IF('Unit Sales'!D301&lt;&gt;"",'Unit Sales'!D301,"")</f>
        <v/>
      </c>
      <c r="C293" s="208" t="str">
        <f>IF('Unit Sales'!J301&lt;&gt;"",'Unit Sales'!J301,"")</f>
        <v/>
      </c>
      <c r="D293" s="208" t="str">
        <f>IF('Unit Sales'!G301&lt;&gt;"",'Unit Sales'!G301,"")</f>
        <v/>
      </c>
      <c r="E293" s="298" t="str">
        <f>IF('Unit Sales'!M301&lt;&gt;"",'Unit Sales'!M301,"")</f>
        <v/>
      </c>
      <c r="F293" s="208" t="str">
        <f>IF('Unit Sales'!H301&lt;&gt;"",'Unit Sales'!H301,"")</f>
        <v/>
      </c>
      <c r="G293" s="208" t="str">
        <f>IF('Unit Sales'!C301&lt;&gt;"",'Unit Sales'!C301,"")</f>
        <v/>
      </c>
      <c r="H293" s="208" t="str">
        <f>IF('Unit Sales'!I301&lt;&gt;"",'Unit Sales'!I301,"")</f>
        <v/>
      </c>
      <c r="J293" s="298">
        <f>IFERROR((E293/(1+'Monthly cashflow'!$C$28)*('Monthly cashflow'!$C$28)),)</f>
        <v>0</v>
      </c>
      <c r="K293" s="298">
        <f>IFERROR(E293*'Monthly cashflow'!$C$29*1.23,)</f>
        <v>0</v>
      </c>
      <c r="L293" s="298">
        <f>IFERROR(E293*'Monthly cashflow'!$C$30*1.23,)</f>
        <v>0</v>
      </c>
      <c r="M293" s="298">
        <f t="shared" si="4"/>
        <v>0</v>
      </c>
    </row>
    <row r="294" spans="1:13" x14ac:dyDescent="0.25">
      <c r="A294" s="208" t="str">
        <f>IF('Unit Sales'!B302&lt;&gt;"",'Unit Sales'!B302,"")</f>
        <v/>
      </c>
      <c r="B294" s="208" t="str">
        <f>IF('Unit Sales'!D302&lt;&gt;"",'Unit Sales'!D302,"")</f>
        <v/>
      </c>
      <c r="C294" s="208" t="str">
        <f>IF('Unit Sales'!J302&lt;&gt;"",'Unit Sales'!J302,"")</f>
        <v/>
      </c>
      <c r="D294" s="208" t="str">
        <f>IF('Unit Sales'!G302&lt;&gt;"",'Unit Sales'!G302,"")</f>
        <v/>
      </c>
      <c r="E294" s="298" t="str">
        <f>IF('Unit Sales'!M302&lt;&gt;"",'Unit Sales'!M302,"")</f>
        <v/>
      </c>
      <c r="F294" s="208" t="str">
        <f>IF('Unit Sales'!H302&lt;&gt;"",'Unit Sales'!H302,"")</f>
        <v/>
      </c>
      <c r="G294" s="208" t="str">
        <f>IF('Unit Sales'!C302&lt;&gt;"",'Unit Sales'!C302,"")</f>
        <v/>
      </c>
      <c r="H294" s="208" t="str">
        <f>IF('Unit Sales'!I302&lt;&gt;"",'Unit Sales'!I302,"")</f>
        <v/>
      </c>
      <c r="J294" s="298">
        <f>IFERROR((E294/(1+'Monthly cashflow'!$C$28)*('Monthly cashflow'!$C$28)),)</f>
        <v>0</v>
      </c>
      <c r="K294" s="298">
        <f>IFERROR(E294*'Monthly cashflow'!$C$29*1.23,)</f>
        <v>0</v>
      </c>
      <c r="L294" s="298">
        <f>IFERROR(E294*'Monthly cashflow'!$C$30*1.23,)</f>
        <v>0</v>
      </c>
      <c r="M294" s="298">
        <f t="shared" si="4"/>
        <v>0</v>
      </c>
    </row>
    <row r="295" spans="1:13" x14ac:dyDescent="0.25">
      <c r="A295" s="208" t="str">
        <f>IF('Unit Sales'!B303&lt;&gt;"",'Unit Sales'!B303,"")</f>
        <v/>
      </c>
      <c r="B295" s="208" t="str">
        <f>IF('Unit Sales'!D303&lt;&gt;"",'Unit Sales'!D303,"")</f>
        <v/>
      </c>
      <c r="C295" s="208" t="str">
        <f>IF('Unit Sales'!J303&lt;&gt;"",'Unit Sales'!J303,"")</f>
        <v/>
      </c>
      <c r="D295" s="208" t="str">
        <f>IF('Unit Sales'!G303&lt;&gt;"",'Unit Sales'!G303,"")</f>
        <v/>
      </c>
      <c r="E295" s="298" t="str">
        <f>IF('Unit Sales'!M303&lt;&gt;"",'Unit Sales'!M303,"")</f>
        <v/>
      </c>
      <c r="F295" s="208" t="str">
        <f>IF('Unit Sales'!H303&lt;&gt;"",'Unit Sales'!H303,"")</f>
        <v/>
      </c>
      <c r="G295" s="208" t="str">
        <f>IF('Unit Sales'!C303&lt;&gt;"",'Unit Sales'!C303,"")</f>
        <v/>
      </c>
      <c r="H295" s="208" t="str">
        <f>IF('Unit Sales'!I303&lt;&gt;"",'Unit Sales'!I303,"")</f>
        <v/>
      </c>
      <c r="J295" s="298">
        <f>IFERROR((E295/(1+'Monthly cashflow'!$C$28)*('Monthly cashflow'!$C$28)),)</f>
        <v>0</v>
      </c>
      <c r="K295" s="298">
        <f>IFERROR(E295*'Monthly cashflow'!$C$29*1.23,)</f>
        <v>0</v>
      </c>
      <c r="L295" s="298">
        <f>IFERROR(E295*'Monthly cashflow'!$C$30*1.23,)</f>
        <v>0</v>
      </c>
      <c r="M295" s="298">
        <f t="shared" si="4"/>
        <v>0</v>
      </c>
    </row>
    <row r="296" spans="1:13" x14ac:dyDescent="0.25">
      <c r="A296" s="208" t="str">
        <f>IF('Unit Sales'!B304&lt;&gt;"",'Unit Sales'!B304,"")</f>
        <v/>
      </c>
      <c r="B296" s="208" t="str">
        <f>IF('Unit Sales'!D304&lt;&gt;"",'Unit Sales'!D304,"")</f>
        <v/>
      </c>
      <c r="C296" s="208" t="str">
        <f>IF('Unit Sales'!J304&lt;&gt;"",'Unit Sales'!J304,"")</f>
        <v/>
      </c>
      <c r="D296" s="208" t="str">
        <f>IF('Unit Sales'!G304&lt;&gt;"",'Unit Sales'!G304,"")</f>
        <v/>
      </c>
      <c r="E296" s="298" t="str">
        <f>IF('Unit Sales'!M304&lt;&gt;"",'Unit Sales'!M304,"")</f>
        <v/>
      </c>
      <c r="F296" s="208" t="str">
        <f>IF('Unit Sales'!H304&lt;&gt;"",'Unit Sales'!H304,"")</f>
        <v/>
      </c>
      <c r="G296" s="208" t="str">
        <f>IF('Unit Sales'!C304&lt;&gt;"",'Unit Sales'!C304,"")</f>
        <v/>
      </c>
      <c r="H296" s="208" t="str">
        <f>IF('Unit Sales'!I304&lt;&gt;"",'Unit Sales'!I304,"")</f>
        <v/>
      </c>
      <c r="J296" s="298">
        <f>IFERROR((E296/(1+'Monthly cashflow'!$C$28)*('Monthly cashflow'!$C$28)),)</f>
        <v>0</v>
      </c>
      <c r="K296" s="298">
        <f>IFERROR(E296*'Monthly cashflow'!$C$29*1.23,)</f>
        <v>0</v>
      </c>
      <c r="L296" s="298">
        <f>IFERROR(E296*'Monthly cashflow'!$C$30*1.23,)</f>
        <v>0</v>
      </c>
      <c r="M296" s="298">
        <f t="shared" si="4"/>
        <v>0</v>
      </c>
    </row>
    <row r="297" spans="1:13" x14ac:dyDescent="0.25">
      <c r="A297" s="208" t="str">
        <f>IF('Unit Sales'!B305&lt;&gt;"",'Unit Sales'!B305,"")</f>
        <v/>
      </c>
      <c r="B297" s="208" t="str">
        <f>IF('Unit Sales'!D305&lt;&gt;"",'Unit Sales'!D305,"")</f>
        <v/>
      </c>
      <c r="C297" s="208" t="str">
        <f>IF('Unit Sales'!J305&lt;&gt;"",'Unit Sales'!J305,"")</f>
        <v/>
      </c>
      <c r="D297" s="208" t="str">
        <f>IF('Unit Sales'!G305&lt;&gt;"",'Unit Sales'!G305,"")</f>
        <v/>
      </c>
      <c r="E297" s="298" t="str">
        <f>IF('Unit Sales'!M305&lt;&gt;"",'Unit Sales'!M305,"")</f>
        <v/>
      </c>
      <c r="F297" s="208" t="str">
        <f>IF('Unit Sales'!H305&lt;&gt;"",'Unit Sales'!H305,"")</f>
        <v/>
      </c>
      <c r="G297" s="208" t="str">
        <f>IF('Unit Sales'!C305&lt;&gt;"",'Unit Sales'!C305,"")</f>
        <v/>
      </c>
      <c r="H297" s="208" t="str">
        <f>IF('Unit Sales'!I305&lt;&gt;"",'Unit Sales'!I305,"")</f>
        <v/>
      </c>
      <c r="J297" s="298">
        <f>IFERROR((E297/(1+'Monthly cashflow'!$C$28)*('Monthly cashflow'!$C$28)),)</f>
        <v>0</v>
      </c>
      <c r="K297" s="298">
        <f>IFERROR(E297*'Monthly cashflow'!$C$29*1.23,)</f>
        <v>0</v>
      </c>
      <c r="L297" s="298">
        <f>IFERROR(E297*'Monthly cashflow'!$C$30*1.23,)</f>
        <v>0</v>
      </c>
      <c r="M297" s="298">
        <f t="shared" si="4"/>
        <v>0</v>
      </c>
    </row>
    <row r="298" spans="1:13" x14ac:dyDescent="0.25">
      <c r="A298" s="208" t="str">
        <f>IF('Unit Sales'!B306&lt;&gt;"",'Unit Sales'!B306,"")</f>
        <v/>
      </c>
      <c r="B298" s="208" t="str">
        <f>IF('Unit Sales'!D306&lt;&gt;"",'Unit Sales'!D306,"")</f>
        <v/>
      </c>
      <c r="C298" s="208" t="str">
        <f>IF('Unit Sales'!J306&lt;&gt;"",'Unit Sales'!J306,"")</f>
        <v/>
      </c>
      <c r="D298" s="208" t="str">
        <f>IF('Unit Sales'!G306&lt;&gt;"",'Unit Sales'!G306,"")</f>
        <v/>
      </c>
      <c r="E298" s="298" t="str">
        <f>IF('Unit Sales'!M306&lt;&gt;"",'Unit Sales'!M306,"")</f>
        <v/>
      </c>
      <c r="F298" s="208" t="str">
        <f>IF('Unit Sales'!H306&lt;&gt;"",'Unit Sales'!H306,"")</f>
        <v/>
      </c>
      <c r="G298" s="208" t="str">
        <f>IF('Unit Sales'!C306&lt;&gt;"",'Unit Sales'!C306,"")</f>
        <v/>
      </c>
      <c r="H298" s="208" t="str">
        <f>IF('Unit Sales'!I306&lt;&gt;"",'Unit Sales'!I306,"")</f>
        <v/>
      </c>
      <c r="J298" s="298">
        <f>IFERROR((E298/(1+'Monthly cashflow'!$C$28)*('Monthly cashflow'!$C$28)),)</f>
        <v>0</v>
      </c>
      <c r="K298" s="298">
        <f>IFERROR(E298*'Monthly cashflow'!$C$29*1.23,)</f>
        <v>0</v>
      </c>
      <c r="L298" s="298">
        <f>IFERROR(E298*'Monthly cashflow'!$C$30*1.23,)</f>
        <v>0</v>
      </c>
      <c r="M298" s="298">
        <f t="shared" si="4"/>
        <v>0</v>
      </c>
    </row>
    <row r="299" spans="1:13" x14ac:dyDescent="0.25">
      <c r="A299" s="208" t="str">
        <f>IF('Unit Sales'!B307&lt;&gt;"",'Unit Sales'!B307,"")</f>
        <v/>
      </c>
      <c r="B299" s="208" t="str">
        <f>IF('Unit Sales'!D307&lt;&gt;"",'Unit Sales'!D307,"")</f>
        <v/>
      </c>
      <c r="C299" s="208" t="str">
        <f>IF('Unit Sales'!J307&lt;&gt;"",'Unit Sales'!J307,"")</f>
        <v/>
      </c>
      <c r="D299" s="208" t="str">
        <f>IF('Unit Sales'!G307&lt;&gt;"",'Unit Sales'!G307,"")</f>
        <v/>
      </c>
      <c r="E299" s="298" t="str">
        <f>IF('Unit Sales'!M307&lt;&gt;"",'Unit Sales'!M307,"")</f>
        <v/>
      </c>
      <c r="F299" s="208" t="str">
        <f>IF('Unit Sales'!H307&lt;&gt;"",'Unit Sales'!H307,"")</f>
        <v/>
      </c>
      <c r="G299" s="208" t="str">
        <f>IF('Unit Sales'!C307&lt;&gt;"",'Unit Sales'!C307,"")</f>
        <v/>
      </c>
      <c r="H299" s="208" t="str">
        <f>IF('Unit Sales'!I307&lt;&gt;"",'Unit Sales'!I307,"")</f>
        <v/>
      </c>
      <c r="J299" s="298">
        <f>IFERROR((E299/(1+'Monthly cashflow'!$C$28)*('Monthly cashflow'!$C$28)),)</f>
        <v>0</v>
      </c>
      <c r="K299" s="298">
        <f>IFERROR(E299*'Monthly cashflow'!$C$29*1.23,)</f>
        <v>0</v>
      </c>
      <c r="L299" s="298">
        <f>IFERROR(E299*'Monthly cashflow'!$C$30*1.23,)</f>
        <v>0</v>
      </c>
      <c r="M299" s="298">
        <f t="shared" si="4"/>
        <v>0</v>
      </c>
    </row>
    <row r="300" spans="1:13" x14ac:dyDescent="0.25">
      <c r="A300" s="208" t="str">
        <f>IF('Unit Sales'!B308&lt;&gt;"",'Unit Sales'!B308,"")</f>
        <v/>
      </c>
      <c r="B300" s="208" t="str">
        <f>IF('Unit Sales'!D308&lt;&gt;"",'Unit Sales'!D308,"")</f>
        <v/>
      </c>
      <c r="C300" s="208" t="str">
        <f>IF('Unit Sales'!J308&lt;&gt;"",'Unit Sales'!J308,"")</f>
        <v/>
      </c>
      <c r="D300" s="208" t="str">
        <f>IF('Unit Sales'!G308&lt;&gt;"",'Unit Sales'!G308,"")</f>
        <v/>
      </c>
      <c r="E300" s="298" t="str">
        <f>IF('Unit Sales'!M308&lt;&gt;"",'Unit Sales'!M308,"")</f>
        <v/>
      </c>
      <c r="F300" s="208" t="str">
        <f>IF('Unit Sales'!H308&lt;&gt;"",'Unit Sales'!H308,"")</f>
        <v/>
      </c>
      <c r="G300" s="208" t="str">
        <f>IF('Unit Sales'!C308&lt;&gt;"",'Unit Sales'!C308,"")</f>
        <v/>
      </c>
      <c r="H300" s="208" t="str">
        <f>IF('Unit Sales'!I308&lt;&gt;"",'Unit Sales'!I308,"")</f>
        <v/>
      </c>
      <c r="J300" s="298">
        <f>IFERROR((E300/(1+'Monthly cashflow'!$C$28)*('Monthly cashflow'!$C$28)),)</f>
        <v>0</v>
      </c>
      <c r="K300" s="298">
        <f>IFERROR(E300*'Monthly cashflow'!$C$29*1.23,)</f>
        <v>0</v>
      </c>
      <c r="L300" s="298">
        <f>IFERROR(E300*'Monthly cashflow'!$C$30*1.23,)</f>
        <v>0</v>
      </c>
      <c r="M300" s="298">
        <f t="shared" si="4"/>
        <v>0</v>
      </c>
    </row>
    <row r="301" spans="1:13" x14ac:dyDescent="0.25">
      <c r="A301" s="208" t="str">
        <f>IF('Unit Sales'!B309&lt;&gt;"",'Unit Sales'!B309,"")</f>
        <v/>
      </c>
      <c r="B301" s="208" t="str">
        <f>IF('Unit Sales'!D309&lt;&gt;"",'Unit Sales'!D309,"")</f>
        <v/>
      </c>
      <c r="C301" s="208" t="str">
        <f>IF('Unit Sales'!J309&lt;&gt;"",'Unit Sales'!J309,"")</f>
        <v/>
      </c>
      <c r="D301" s="208" t="str">
        <f>IF('Unit Sales'!G309&lt;&gt;"",'Unit Sales'!G309,"")</f>
        <v/>
      </c>
      <c r="E301" s="298" t="str">
        <f>IF('Unit Sales'!M309&lt;&gt;"",'Unit Sales'!M309,"")</f>
        <v/>
      </c>
      <c r="F301" s="208" t="str">
        <f>IF('Unit Sales'!H309&lt;&gt;"",'Unit Sales'!H309,"")</f>
        <v/>
      </c>
      <c r="G301" s="208" t="str">
        <f>IF('Unit Sales'!C309&lt;&gt;"",'Unit Sales'!C309,"")</f>
        <v/>
      </c>
      <c r="H301" s="208" t="str">
        <f>IF('Unit Sales'!I309&lt;&gt;"",'Unit Sales'!I309,"")</f>
        <v/>
      </c>
      <c r="J301" s="298">
        <f>IFERROR((E301/(1+'Monthly cashflow'!$C$28)*('Monthly cashflow'!$C$28)),)</f>
        <v>0</v>
      </c>
      <c r="K301" s="298">
        <f>IFERROR(E301*'Monthly cashflow'!$C$29*1.23,)</f>
        <v>0</v>
      </c>
      <c r="L301" s="298">
        <f>IFERROR(E301*'Monthly cashflow'!$C$30*1.23,)</f>
        <v>0</v>
      </c>
      <c r="M301" s="298">
        <f t="shared" si="4"/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61"/>
  <sheetViews>
    <sheetView topLeftCell="A25" workbookViewId="0">
      <selection activeCell="L4" sqref="L4"/>
    </sheetView>
  </sheetViews>
  <sheetFormatPr defaultColWidth="9.140625" defaultRowHeight="15" x14ac:dyDescent="0.25"/>
  <cols>
    <col min="1" max="1" width="8.7109375" style="3" bestFit="1" customWidth="1"/>
    <col min="2" max="2" width="20.5703125" style="3" bestFit="1" customWidth="1"/>
    <col min="3" max="3" width="10.5703125" style="3" bestFit="1" customWidth="1"/>
    <col min="4" max="4" width="30" style="3" bestFit="1" customWidth="1"/>
    <col min="5" max="5" width="6.85546875" style="3" bestFit="1" customWidth="1"/>
    <col min="6" max="6" width="18.42578125" style="3" bestFit="1" customWidth="1"/>
    <col min="7" max="7" width="13.85546875" style="3" bestFit="1" customWidth="1"/>
    <col min="8" max="16384" width="9.140625" style="3"/>
  </cols>
  <sheetData>
    <row r="1" spans="1:10" x14ac:dyDescent="0.25">
      <c r="A1" s="164" t="s">
        <v>63</v>
      </c>
      <c r="B1" s="164" t="s">
        <v>75</v>
      </c>
      <c r="C1" s="164" t="s">
        <v>237</v>
      </c>
      <c r="D1" s="164" t="s">
        <v>245</v>
      </c>
      <c r="E1" s="164" t="s">
        <v>243</v>
      </c>
      <c r="F1" s="164" t="s">
        <v>253</v>
      </c>
      <c r="G1" s="164" t="s">
        <v>254</v>
      </c>
      <c r="H1" s="164" t="s">
        <v>301</v>
      </c>
      <c r="I1" s="164" t="s">
        <v>412</v>
      </c>
      <c r="J1" s="164" t="s">
        <v>438</v>
      </c>
    </row>
    <row r="2" spans="1:10" x14ac:dyDescent="0.25">
      <c r="A2" s="3" t="s">
        <v>13</v>
      </c>
      <c r="B2" s="3" t="s">
        <v>71</v>
      </c>
      <c r="C2" s="3" t="s">
        <v>71</v>
      </c>
      <c r="D2" s="3" t="s">
        <v>523</v>
      </c>
      <c r="E2" s="3" t="s">
        <v>259</v>
      </c>
      <c r="F2" s="3" t="s">
        <v>246</v>
      </c>
      <c r="G2" s="3" t="s">
        <v>249</v>
      </c>
      <c r="H2" s="3" t="s">
        <v>304</v>
      </c>
      <c r="I2" s="3" t="s">
        <v>411</v>
      </c>
      <c r="J2" s="3" t="s">
        <v>601</v>
      </c>
    </row>
    <row r="3" spans="1:10" x14ac:dyDescent="0.25">
      <c r="A3" s="3" t="s">
        <v>14</v>
      </c>
      <c r="B3" s="3" t="s">
        <v>230</v>
      </c>
      <c r="C3" s="3" t="s">
        <v>70</v>
      </c>
      <c r="D3" s="3" t="s">
        <v>244</v>
      </c>
      <c r="E3" s="3" t="s">
        <v>238</v>
      </c>
      <c r="F3" s="3" t="s">
        <v>247</v>
      </c>
      <c r="G3" s="3" t="s">
        <v>250</v>
      </c>
      <c r="H3" s="3" t="s">
        <v>305</v>
      </c>
      <c r="I3" s="3" t="s">
        <v>590</v>
      </c>
      <c r="J3" s="3" t="s">
        <v>602</v>
      </c>
    </row>
    <row r="4" spans="1:10" x14ac:dyDescent="0.25">
      <c r="A4" s="3" t="s">
        <v>15</v>
      </c>
      <c r="B4" s="3" t="s">
        <v>231</v>
      </c>
      <c r="C4" s="3" t="s">
        <v>70</v>
      </c>
      <c r="D4" s="3" t="s">
        <v>491</v>
      </c>
      <c r="E4" s="3" t="s">
        <v>239</v>
      </c>
      <c r="F4" s="3" t="s">
        <v>248</v>
      </c>
      <c r="G4" s="3" t="s">
        <v>251</v>
      </c>
      <c r="J4" s="3" t="s">
        <v>603</v>
      </c>
    </row>
    <row r="5" spans="1:10" x14ac:dyDescent="0.25">
      <c r="A5" s="3" t="s">
        <v>26</v>
      </c>
      <c r="B5" s="3" t="s">
        <v>232</v>
      </c>
      <c r="C5" s="3" t="s">
        <v>70</v>
      </c>
      <c r="D5" s="3" t="s">
        <v>492</v>
      </c>
      <c r="E5" s="3" t="s">
        <v>240</v>
      </c>
      <c r="G5" s="3" t="s">
        <v>252</v>
      </c>
      <c r="J5" s="3" t="s">
        <v>604</v>
      </c>
    </row>
    <row r="6" spans="1:10" x14ac:dyDescent="0.25">
      <c r="A6" s="3" t="s">
        <v>64</v>
      </c>
      <c r="B6" s="3" t="s">
        <v>233</v>
      </c>
      <c r="C6" s="3" t="s">
        <v>3</v>
      </c>
      <c r="D6" s="3" t="s">
        <v>12</v>
      </c>
      <c r="E6" s="3" t="s">
        <v>241</v>
      </c>
      <c r="J6" s="3" t="s">
        <v>605</v>
      </c>
    </row>
    <row r="7" spans="1:10" x14ac:dyDescent="0.25">
      <c r="A7" s="3" t="s">
        <v>65</v>
      </c>
      <c r="B7" s="3" t="s">
        <v>234</v>
      </c>
      <c r="C7" s="3" t="s">
        <v>70</v>
      </c>
      <c r="D7" s="3" t="s">
        <v>490</v>
      </c>
      <c r="E7" s="3" t="s">
        <v>242</v>
      </c>
      <c r="J7" s="3" t="s">
        <v>606</v>
      </c>
    </row>
    <row r="8" spans="1:10" x14ac:dyDescent="0.25">
      <c r="A8" s="3" t="s">
        <v>66</v>
      </c>
      <c r="B8" s="3" t="s">
        <v>235</v>
      </c>
      <c r="C8" s="3" t="s">
        <v>70</v>
      </c>
      <c r="J8" s="3" t="s">
        <v>607</v>
      </c>
    </row>
    <row r="9" spans="1:10" x14ac:dyDescent="0.25">
      <c r="A9" s="3" t="s">
        <v>67</v>
      </c>
      <c r="B9" s="3" t="s">
        <v>236</v>
      </c>
      <c r="C9" s="3" t="s">
        <v>70</v>
      </c>
      <c r="J9" s="3" t="s">
        <v>608</v>
      </c>
    </row>
    <row r="10" spans="1:10" x14ac:dyDescent="0.25">
      <c r="A10" s="3" t="s">
        <v>68</v>
      </c>
      <c r="B10" s="3" t="s">
        <v>3</v>
      </c>
      <c r="C10" s="3" t="s">
        <v>3</v>
      </c>
      <c r="J10" s="3" t="s">
        <v>609</v>
      </c>
    </row>
    <row r="11" spans="1:10" x14ac:dyDescent="0.25">
      <c r="A11" s="3" t="s">
        <v>69</v>
      </c>
      <c r="J11" s="3" t="s">
        <v>610</v>
      </c>
    </row>
    <row r="12" spans="1:10" x14ac:dyDescent="0.25">
      <c r="J12" s="3" t="s">
        <v>611</v>
      </c>
    </row>
    <row r="13" spans="1:10" x14ac:dyDescent="0.25">
      <c r="J13" s="3" t="s">
        <v>612</v>
      </c>
    </row>
    <row r="14" spans="1:10" x14ac:dyDescent="0.25">
      <c r="J14" s="3" t="s">
        <v>613</v>
      </c>
    </row>
    <row r="15" spans="1:10" x14ac:dyDescent="0.25">
      <c r="J15" s="3" t="s">
        <v>614</v>
      </c>
    </row>
    <row r="16" spans="1:10" x14ac:dyDescent="0.25">
      <c r="J16" s="3" t="s">
        <v>615</v>
      </c>
    </row>
    <row r="17" spans="10:10" x14ac:dyDescent="0.25">
      <c r="J17" s="3" t="s">
        <v>616</v>
      </c>
    </row>
    <row r="18" spans="10:10" x14ac:dyDescent="0.25">
      <c r="J18" s="3" t="s">
        <v>617</v>
      </c>
    </row>
    <row r="19" spans="10:10" x14ac:dyDescent="0.25">
      <c r="J19" s="3" t="s">
        <v>618</v>
      </c>
    </row>
    <row r="20" spans="10:10" x14ac:dyDescent="0.25">
      <c r="J20" s="3" t="s">
        <v>619</v>
      </c>
    </row>
    <row r="21" spans="10:10" x14ac:dyDescent="0.25">
      <c r="J21" s="3" t="s">
        <v>620</v>
      </c>
    </row>
    <row r="22" spans="10:10" x14ac:dyDescent="0.25">
      <c r="J22" s="3" t="s">
        <v>621</v>
      </c>
    </row>
    <row r="23" spans="10:10" x14ac:dyDescent="0.25">
      <c r="J23" s="3" t="s">
        <v>622</v>
      </c>
    </row>
    <row r="24" spans="10:10" x14ac:dyDescent="0.25">
      <c r="J24" s="3" t="s">
        <v>623</v>
      </c>
    </row>
    <row r="25" spans="10:10" x14ac:dyDescent="0.25">
      <c r="J25" s="3" t="s">
        <v>624</v>
      </c>
    </row>
    <row r="26" spans="10:10" x14ac:dyDescent="0.25">
      <c r="J26" s="3" t="s">
        <v>625</v>
      </c>
    </row>
    <row r="27" spans="10:10" x14ac:dyDescent="0.25">
      <c r="J27" s="3" t="s">
        <v>626</v>
      </c>
    </row>
    <row r="28" spans="10:10" x14ac:dyDescent="0.25">
      <c r="J28" s="3" t="s">
        <v>627</v>
      </c>
    </row>
    <row r="29" spans="10:10" x14ac:dyDescent="0.25">
      <c r="J29" s="3" t="s">
        <v>628</v>
      </c>
    </row>
    <row r="30" spans="10:10" x14ac:dyDescent="0.25">
      <c r="J30" s="3" t="s">
        <v>629</v>
      </c>
    </row>
    <row r="31" spans="10:10" x14ac:dyDescent="0.25">
      <c r="J31" s="3" t="s">
        <v>630</v>
      </c>
    </row>
    <row r="32" spans="10:10" x14ac:dyDescent="0.25">
      <c r="J32" s="3" t="s">
        <v>631</v>
      </c>
    </row>
    <row r="33" spans="10:10" x14ac:dyDescent="0.25">
      <c r="J33" s="3" t="s">
        <v>632</v>
      </c>
    </row>
    <row r="34" spans="10:10" x14ac:dyDescent="0.25">
      <c r="J34" s="3" t="s">
        <v>633</v>
      </c>
    </row>
    <row r="35" spans="10:10" x14ac:dyDescent="0.25">
      <c r="J35" s="3" t="s">
        <v>634</v>
      </c>
    </row>
    <row r="36" spans="10:10" x14ac:dyDescent="0.25">
      <c r="J36" s="3" t="s">
        <v>635</v>
      </c>
    </row>
    <row r="37" spans="10:10" x14ac:dyDescent="0.25">
      <c r="J37" s="3" t="s">
        <v>636</v>
      </c>
    </row>
    <row r="38" spans="10:10" x14ac:dyDescent="0.25">
      <c r="J38" s="3" t="s">
        <v>637</v>
      </c>
    </row>
    <row r="39" spans="10:10" x14ac:dyDescent="0.25">
      <c r="J39" s="3" t="s">
        <v>638</v>
      </c>
    </row>
    <row r="40" spans="10:10" x14ac:dyDescent="0.25">
      <c r="J40" s="3" t="s">
        <v>639</v>
      </c>
    </row>
    <row r="41" spans="10:10" x14ac:dyDescent="0.25">
      <c r="J41" s="3" t="s">
        <v>640</v>
      </c>
    </row>
    <row r="42" spans="10:10" x14ac:dyDescent="0.25">
      <c r="J42" s="3" t="s">
        <v>641</v>
      </c>
    </row>
    <row r="43" spans="10:10" x14ac:dyDescent="0.25">
      <c r="J43" s="3" t="s">
        <v>642</v>
      </c>
    </row>
    <row r="44" spans="10:10" x14ac:dyDescent="0.25">
      <c r="J44" s="3" t="s">
        <v>643</v>
      </c>
    </row>
    <row r="45" spans="10:10" x14ac:dyDescent="0.25">
      <c r="J45" s="3" t="s">
        <v>644</v>
      </c>
    </row>
    <row r="46" spans="10:10" x14ac:dyDescent="0.25">
      <c r="J46" s="3" t="s">
        <v>645</v>
      </c>
    </row>
    <row r="47" spans="10:10" x14ac:dyDescent="0.25">
      <c r="J47" s="3" t="s">
        <v>646</v>
      </c>
    </row>
    <row r="48" spans="10:10" x14ac:dyDescent="0.25">
      <c r="J48" s="3" t="s">
        <v>647</v>
      </c>
    </row>
    <row r="49" spans="10:10" x14ac:dyDescent="0.25">
      <c r="J49" s="3" t="s">
        <v>648</v>
      </c>
    </row>
    <row r="50" spans="10:10" x14ac:dyDescent="0.25">
      <c r="J50" s="3" t="s">
        <v>649</v>
      </c>
    </row>
    <row r="51" spans="10:10" x14ac:dyDescent="0.25">
      <c r="J51" s="3" t="s">
        <v>650</v>
      </c>
    </row>
    <row r="52" spans="10:10" x14ac:dyDescent="0.25">
      <c r="J52" s="3" t="s">
        <v>651</v>
      </c>
    </row>
    <row r="53" spans="10:10" x14ac:dyDescent="0.25">
      <c r="J53" s="3" t="s">
        <v>652</v>
      </c>
    </row>
    <row r="54" spans="10:10" x14ac:dyDescent="0.25">
      <c r="J54" s="3" t="s">
        <v>653</v>
      </c>
    </row>
    <row r="55" spans="10:10" x14ac:dyDescent="0.25">
      <c r="J55" s="3" t="s">
        <v>654</v>
      </c>
    </row>
    <row r="56" spans="10:10" x14ac:dyDescent="0.25">
      <c r="J56" s="3" t="s">
        <v>655</v>
      </c>
    </row>
    <row r="57" spans="10:10" x14ac:dyDescent="0.25">
      <c r="J57" s="3" t="s">
        <v>656</v>
      </c>
    </row>
    <row r="58" spans="10:10" x14ac:dyDescent="0.25">
      <c r="J58" s="3" t="s">
        <v>657</v>
      </c>
    </row>
    <row r="59" spans="10:10" x14ac:dyDescent="0.25">
      <c r="J59" s="3" t="s">
        <v>658</v>
      </c>
    </row>
    <row r="60" spans="10:10" x14ac:dyDescent="0.25">
      <c r="J60" s="3" t="s">
        <v>659</v>
      </c>
    </row>
    <row r="61" spans="10:10" x14ac:dyDescent="0.25">
      <c r="J61" s="3" t="s">
        <v>660</v>
      </c>
    </row>
  </sheetData>
  <sortState xmlns:xlrd2="http://schemas.microsoft.com/office/spreadsheetml/2017/richdata2" ref="D2:D6">
    <sortCondition ref="D2"/>
  </sortState>
  <phoneticPr fontId="1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25059"/>
  </sheetPr>
  <dimension ref="A1:E91"/>
  <sheetViews>
    <sheetView showGridLines="0" workbookViewId="0">
      <pane xSplit="1" ySplit="2" topLeftCell="B3" activePane="bottomRight" state="frozen"/>
      <selection activeCell="I84" sqref="I84"/>
      <selection pane="topRight" activeCell="I84" sqref="I84"/>
      <selection pane="bottomLeft" activeCell="I84" sqref="I84"/>
      <selection pane="bottomRight" activeCell="C90" sqref="C90"/>
    </sheetView>
  </sheetViews>
  <sheetFormatPr defaultColWidth="0" defaultRowHeight="15" x14ac:dyDescent="0.25"/>
  <cols>
    <col min="1" max="1" width="2.7109375" style="3" customWidth="1"/>
    <col min="2" max="2" width="9.140625" style="78" customWidth="1"/>
    <col min="3" max="3" width="118.140625" style="3" bestFit="1" customWidth="1"/>
    <col min="4" max="4" width="14.28515625" style="79" customWidth="1"/>
    <col min="5" max="5" width="3.5703125" style="3" customWidth="1"/>
    <col min="6" max="16384" width="9.140625" style="3" hidden="1"/>
  </cols>
  <sheetData>
    <row r="1" spans="1:4" ht="26.25" x14ac:dyDescent="0.4">
      <c r="A1" s="1" t="s">
        <v>114</v>
      </c>
    </row>
    <row r="2" spans="1:4" x14ac:dyDescent="0.25">
      <c r="B2" s="78" t="s">
        <v>158</v>
      </c>
    </row>
    <row r="4" spans="1:4" ht="15.75" x14ac:dyDescent="0.25">
      <c r="B4" s="80" t="s">
        <v>90</v>
      </c>
      <c r="C4" s="81"/>
      <c r="D4" s="82" t="s">
        <v>121</v>
      </c>
    </row>
    <row r="5" spans="1:4" x14ac:dyDescent="0.25">
      <c r="B5" s="83">
        <v>1</v>
      </c>
      <c r="C5" s="9" t="s">
        <v>115</v>
      </c>
      <c r="D5" s="84" t="s">
        <v>122</v>
      </c>
    </row>
    <row r="6" spans="1:4" x14ac:dyDescent="0.25">
      <c r="B6" s="83">
        <f>B5+1</f>
        <v>2</v>
      </c>
      <c r="C6" s="9" t="s">
        <v>116</v>
      </c>
      <c r="D6" s="84" t="s">
        <v>122</v>
      </c>
    </row>
    <row r="7" spans="1:4" x14ac:dyDescent="0.25">
      <c r="B7" s="83">
        <f t="shared" ref="B7:B28" si="0">B6+1</f>
        <v>3</v>
      </c>
      <c r="C7" s="9" t="s">
        <v>117</v>
      </c>
      <c r="D7" s="84" t="s">
        <v>122</v>
      </c>
    </row>
    <row r="8" spans="1:4" x14ac:dyDescent="0.25">
      <c r="B8" s="83">
        <f t="shared" si="0"/>
        <v>4</v>
      </c>
      <c r="C8" s="9" t="s">
        <v>118</v>
      </c>
      <c r="D8" s="84" t="s">
        <v>123</v>
      </c>
    </row>
    <row r="9" spans="1:4" x14ac:dyDescent="0.25">
      <c r="B9" s="83">
        <f t="shared" si="0"/>
        <v>5</v>
      </c>
      <c r="C9" s="3" t="s">
        <v>336</v>
      </c>
      <c r="D9" s="84" t="s">
        <v>123</v>
      </c>
    </row>
    <row r="10" spans="1:4" x14ac:dyDescent="0.25">
      <c r="B10" s="83">
        <f t="shared" si="0"/>
        <v>6</v>
      </c>
      <c r="C10" s="9" t="s">
        <v>119</v>
      </c>
      <c r="D10" s="84" t="s">
        <v>122</v>
      </c>
    </row>
    <row r="11" spans="1:4" x14ac:dyDescent="0.25">
      <c r="B11" s="83">
        <f t="shared" si="0"/>
        <v>7</v>
      </c>
      <c r="C11" s="9" t="s">
        <v>120</v>
      </c>
      <c r="D11" s="84" t="s">
        <v>124</v>
      </c>
    </row>
    <row r="12" spans="1:4" x14ac:dyDescent="0.25">
      <c r="B12" s="83">
        <f t="shared" si="0"/>
        <v>8</v>
      </c>
      <c r="C12" s="9" t="s">
        <v>159</v>
      </c>
      <c r="D12" s="84" t="s">
        <v>124</v>
      </c>
    </row>
    <row r="13" spans="1:4" x14ac:dyDescent="0.25">
      <c r="B13" s="83">
        <f t="shared" si="0"/>
        <v>9</v>
      </c>
      <c r="C13" s="3" t="s">
        <v>337</v>
      </c>
      <c r="D13" s="84" t="s">
        <v>123</v>
      </c>
    </row>
    <row r="14" spans="1:4" x14ac:dyDescent="0.25">
      <c r="B14" s="83">
        <f t="shared" si="0"/>
        <v>10</v>
      </c>
      <c r="C14" s="9" t="s">
        <v>195</v>
      </c>
      <c r="D14" s="84" t="s">
        <v>123</v>
      </c>
    </row>
    <row r="15" spans="1:4" x14ac:dyDescent="0.25">
      <c r="B15" s="83">
        <f t="shared" si="0"/>
        <v>11</v>
      </c>
      <c r="C15" s="9" t="s">
        <v>196</v>
      </c>
      <c r="D15" s="84" t="s">
        <v>134</v>
      </c>
    </row>
    <row r="16" spans="1:4" x14ac:dyDescent="0.25">
      <c r="B16" s="83">
        <f t="shared" si="0"/>
        <v>12</v>
      </c>
      <c r="C16" s="9" t="s">
        <v>197</v>
      </c>
      <c r="D16" s="84" t="s">
        <v>134</v>
      </c>
    </row>
    <row r="17" spans="2:4" x14ac:dyDescent="0.25">
      <c r="B17" s="83">
        <f t="shared" si="0"/>
        <v>13</v>
      </c>
      <c r="C17" s="9" t="s">
        <v>198</v>
      </c>
      <c r="D17" s="84" t="s">
        <v>123</v>
      </c>
    </row>
    <row r="18" spans="2:4" x14ac:dyDescent="0.25">
      <c r="B18" s="83">
        <f t="shared" si="0"/>
        <v>14</v>
      </c>
      <c r="C18" s="9" t="s">
        <v>338</v>
      </c>
      <c r="D18" s="84" t="s">
        <v>123</v>
      </c>
    </row>
    <row r="19" spans="2:4" x14ac:dyDescent="0.25">
      <c r="B19" s="83">
        <f t="shared" si="0"/>
        <v>15</v>
      </c>
      <c r="C19" s="9" t="s">
        <v>339</v>
      </c>
      <c r="D19" s="84" t="s">
        <v>123</v>
      </c>
    </row>
    <row r="20" spans="2:4" x14ac:dyDescent="0.25">
      <c r="B20" s="83">
        <f t="shared" si="0"/>
        <v>16</v>
      </c>
      <c r="C20" s="9" t="s">
        <v>340</v>
      </c>
      <c r="D20" s="84" t="s">
        <v>123</v>
      </c>
    </row>
    <row r="21" spans="2:4" x14ac:dyDescent="0.25">
      <c r="B21" s="83">
        <f t="shared" si="0"/>
        <v>17</v>
      </c>
      <c r="C21" s="9" t="s">
        <v>341</v>
      </c>
      <c r="D21" s="84" t="s">
        <v>123</v>
      </c>
    </row>
    <row r="22" spans="2:4" x14ac:dyDescent="0.25">
      <c r="B22" s="83">
        <f t="shared" si="0"/>
        <v>18</v>
      </c>
      <c r="C22" s="9" t="s">
        <v>125</v>
      </c>
      <c r="D22" s="84" t="s">
        <v>126</v>
      </c>
    </row>
    <row r="23" spans="2:4" x14ac:dyDescent="0.25">
      <c r="B23" s="83">
        <f t="shared" si="0"/>
        <v>19</v>
      </c>
      <c r="C23" s="9" t="s">
        <v>127</v>
      </c>
      <c r="D23" s="84" t="s">
        <v>126</v>
      </c>
    </row>
    <row r="24" spans="2:4" x14ac:dyDescent="0.25">
      <c r="B24" s="83">
        <f t="shared" si="0"/>
        <v>20</v>
      </c>
      <c r="C24" s="9" t="s">
        <v>129</v>
      </c>
      <c r="D24" s="84" t="s">
        <v>123</v>
      </c>
    </row>
    <row r="25" spans="2:4" x14ac:dyDescent="0.25">
      <c r="B25" s="83">
        <f t="shared" si="0"/>
        <v>21</v>
      </c>
      <c r="C25" s="9" t="s">
        <v>128</v>
      </c>
      <c r="D25" s="84" t="s">
        <v>123</v>
      </c>
    </row>
    <row r="26" spans="2:4" x14ac:dyDescent="0.25">
      <c r="B26" s="83">
        <f t="shared" si="0"/>
        <v>22</v>
      </c>
      <c r="C26" s="9" t="s">
        <v>130</v>
      </c>
      <c r="D26" s="84" t="s">
        <v>126</v>
      </c>
    </row>
    <row r="27" spans="2:4" x14ac:dyDescent="0.25">
      <c r="B27" s="83">
        <f t="shared" si="0"/>
        <v>23</v>
      </c>
      <c r="C27" s="9" t="s">
        <v>131</v>
      </c>
      <c r="D27" s="84" t="s">
        <v>126</v>
      </c>
    </row>
    <row r="28" spans="2:4" x14ac:dyDescent="0.25">
      <c r="B28" s="83">
        <f t="shared" si="0"/>
        <v>24</v>
      </c>
      <c r="C28" s="9" t="s">
        <v>132</v>
      </c>
      <c r="D28" s="84" t="s">
        <v>126</v>
      </c>
    </row>
    <row r="29" spans="2:4" ht="15.75" x14ac:dyDescent="0.25">
      <c r="B29" s="80" t="s">
        <v>62</v>
      </c>
      <c r="C29" s="81"/>
      <c r="D29" s="82" t="s">
        <v>121</v>
      </c>
    </row>
    <row r="30" spans="2:4" x14ac:dyDescent="0.25">
      <c r="B30" s="83">
        <f>B28+1</f>
        <v>25</v>
      </c>
      <c r="C30" s="3" t="s">
        <v>342</v>
      </c>
      <c r="D30" s="84" t="s">
        <v>122</v>
      </c>
    </row>
    <row r="31" spans="2:4" x14ac:dyDescent="0.25">
      <c r="B31" s="83">
        <f t="shared" ref="B31:B43" si="1">B30+1</f>
        <v>26</v>
      </c>
      <c r="C31" s="9" t="s">
        <v>133</v>
      </c>
      <c r="D31" s="84" t="s">
        <v>134</v>
      </c>
    </row>
    <row r="32" spans="2:4" x14ac:dyDescent="0.25">
      <c r="B32" s="83">
        <f t="shared" si="1"/>
        <v>27</v>
      </c>
      <c r="C32" s="9" t="s">
        <v>343</v>
      </c>
      <c r="D32" s="84" t="s">
        <v>134</v>
      </c>
    </row>
    <row r="33" spans="2:4" x14ac:dyDescent="0.25">
      <c r="B33" s="83">
        <f t="shared" si="1"/>
        <v>28</v>
      </c>
      <c r="C33" s="9" t="s">
        <v>135</v>
      </c>
      <c r="D33" s="84" t="s">
        <v>122</v>
      </c>
    </row>
    <row r="34" spans="2:4" x14ac:dyDescent="0.25">
      <c r="B34" s="83">
        <f t="shared" si="1"/>
        <v>29</v>
      </c>
      <c r="C34" s="9" t="s">
        <v>160</v>
      </c>
      <c r="D34" s="84" t="s">
        <v>122</v>
      </c>
    </row>
    <row r="35" spans="2:4" x14ac:dyDescent="0.25">
      <c r="B35" s="83">
        <f t="shared" si="1"/>
        <v>30</v>
      </c>
      <c r="C35" s="9" t="s">
        <v>344</v>
      </c>
      <c r="D35" s="84" t="s">
        <v>134</v>
      </c>
    </row>
    <row r="36" spans="2:4" x14ac:dyDescent="0.25">
      <c r="B36" s="83">
        <f t="shared" si="1"/>
        <v>31</v>
      </c>
      <c r="C36" s="9" t="s">
        <v>345</v>
      </c>
      <c r="D36" s="84" t="s">
        <v>134</v>
      </c>
    </row>
    <row r="37" spans="2:4" x14ac:dyDescent="0.25">
      <c r="B37" s="83">
        <f t="shared" si="1"/>
        <v>32</v>
      </c>
      <c r="C37" s="9" t="s">
        <v>346</v>
      </c>
      <c r="D37" s="84" t="s">
        <v>134</v>
      </c>
    </row>
    <row r="38" spans="2:4" x14ac:dyDescent="0.25">
      <c r="B38" s="83">
        <f t="shared" si="1"/>
        <v>33</v>
      </c>
      <c r="C38" s="9" t="s">
        <v>136</v>
      </c>
      <c r="D38" s="84" t="s">
        <v>134</v>
      </c>
    </row>
    <row r="39" spans="2:4" x14ac:dyDescent="0.25">
      <c r="B39" s="83">
        <f t="shared" si="1"/>
        <v>34</v>
      </c>
      <c r="C39" s="9" t="s">
        <v>137</v>
      </c>
      <c r="D39" s="84" t="s">
        <v>123</v>
      </c>
    </row>
    <row r="40" spans="2:4" x14ac:dyDescent="0.25">
      <c r="B40" s="83">
        <f t="shared" si="1"/>
        <v>35</v>
      </c>
      <c r="C40" s="9" t="s">
        <v>138</v>
      </c>
      <c r="D40" s="84" t="s">
        <v>123</v>
      </c>
    </row>
    <row r="41" spans="2:4" x14ac:dyDescent="0.25">
      <c r="B41" s="83">
        <f t="shared" si="1"/>
        <v>36</v>
      </c>
      <c r="C41" s="9" t="s">
        <v>139</v>
      </c>
      <c r="D41" s="84" t="s">
        <v>123</v>
      </c>
    </row>
    <row r="42" spans="2:4" x14ac:dyDescent="0.25">
      <c r="B42" s="83">
        <f t="shared" si="1"/>
        <v>37</v>
      </c>
      <c r="C42" s="3" t="s">
        <v>347</v>
      </c>
      <c r="D42" s="84" t="s">
        <v>85</v>
      </c>
    </row>
    <row r="43" spans="2:4" x14ac:dyDescent="0.25">
      <c r="B43" s="83">
        <f t="shared" si="1"/>
        <v>38</v>
      </c>
      <c r="C43" s="9" t="s">
        <v>140</v>
      </c>
      <c r="D43" s="84" t="s">
        <v>85</v>
      </c>
    </row>
    <row r="44" spans="2:4" ht="15.75" x14ac:dyDescent="0.25">
      <c r="B44" s="80" t="s">
        <v>6</v>
      </c>
      <c r="C44" s="81"/>
      <c r="D44" s="82" t="s">
        <v>121</v>
      </c>
    </row>
    <row r="45" spans="2:4" x14ac:dyDescent="0.25">
      <c r="B45" s="83">
        <f>B43+1</f>
        <v>39</v>
      </c>
      <c r="C45" s="9" t="s">
        <v>348</v>
      </c>
      <c r="D45" s="84" t="s">
        <v>122</v>
      </c>
    </row>
    <row r="46" spans="2:4" x14ac:dyDescent="0.25">
      <c r="B46" s="83">
        <f t="shared" ref="B46:B54" si="2">B45+1</f>
        <v>40</v>
      </c>
      <c r="C46" s="9" t="s">
        <v>349</v>
      </c>
      <c r="D46" s="84" t="s">
        <v>122</v>
      </c>
    </row>
    <row r="47" spans="2:4" x14ac:dyDescent="0.25">
      <c r="B47" s="83">
        <f t="shared" si="2"/>
        <v>41</v>
      </c>
      <c r="C47" s="9" t="s">
        <v>141</v>
      </c>
      <c r="D47" s="84" t="s">
        <v>123</v>
      </c>
    </row>
    <row r="48" spans="2:4" x14ac:dyDescent="0.25">
      <c r="B48" s="83">
        <f t="shared" si="2"/>
        <v>42</v>
      </c>
      <c r="C48" s="9" t="s">
        <v>142</v>
      </c>
      <c r="D48" s="84" t="s">
        <v>123</v>
      </c>
    </row>
    <row r="49" spans="2:4" x14ac:dyDescent="0.25">
      <c r="B49" s="83">
        <f t="shared" si="2"/>
        <v>43</v>
      </c>
      <c r="C49" s="9" t="s">
        <v>143</v>
      </c>
      <c r="D49" s="84" t="s">
        <v>123</v>
      </c>
    </row>
    <row r="50" spans="2:4" x14ac:dyDescent="0.25">
      <c r="B50" s="83">
        <f t="shared" si="2"/>
        <v>44</v>
      </c>
      <c r="C50" s="9" t="s">
        <v>144</v>
      </c>
      <c r="D50" s="84" t="s">
        <v>123</v>
      </c>
    </row>
    <row r="51" spans="2:4" x14ac:dyDescent="0.25">
      <c r="B51" s="83">
        <f t="shared" si="2"/>
        <v>45</v>
      </c>
      <c r="C51" s="9" t="s">
        <v>145</v>
      </c>
      <c r="D51" s="84" t="s">
        <v>123</v>
      </c>
    </row>
    <row r="52" spans="2:4" x14ac:dyDescent="0.25">
      <c r="B52" s="83">
        <f t="shared" si="2"/>
        <v>46</v>
      </c>
      <c r="C52" s="9" t="s">
        <v>146</v>
      </c>
      <c r="D52" s="84" t="s">
        <v>123</v>
      </c>
    </row>
    <row r="53" spans="2:4" x14ac:dyDescent="0.25">
      <c r="B53" s="83">
        <f t="shared" si="2"/>
        <v>47</v>
      </c>
      <c r="C53" s="9" t="s">
        <v>147</v>
      </c>
      <c r="D53" s="84" t="s">
        <v>123</v>
      </c>
    </row>
    <row r="54" spans="2:4" x14ac:dyDescent="0.25">
      <c r="B54" s="83">
        <f t="shared" si="2"/>
        <v>48</v>
      </c>
      <c r="C54" s="9" t="s">
        <v>148</v>
      </c>
      <c r="D54" s="84" t="s">
        <v>123</v>
      </c>
    </row>
    <row r="55" spans="2:4" ht="15.75" x14ac:dyDescent="0.25">
      <c r="B55" s="80" t="s">
        <v>112</v>
      </c>
      <c r="C55" s="81"/>
      <c r="D55" s="82" t="s">
        <v>121</v>
      </c>
    </row>
    <row r="56" spans="2:4" x14ac:dyDescent="0.25">
      <c r="B56" s="83">
        <f>B54+1</f>
        <v>49</v>
      </c>
      <c r="C56" s="9" t="s">
        <v>350</v>
      </c>
      <c r="D56" s="84" t="s">
        <v>123</v>
      </c>
    </row>
    <row r="57" spans="2:4" x14ac:dyDescent="0.25">
      <c r="B57" s="83">
        <f t="shared" ref="B57:B91" si="3">B56+1</f>
        <v>50</v>
      </c>
      <c r="C57" s="9" t="s">
        <v>161</v>
      </c>
      <c r="D57" s="84" t="s">
        <v>123</v>
      </c>
    </row>
    <row r="58" spans="2:4" x14ac:dyDescent="0.25">
      <c r="B58" s="83">
        <f t="shared" si="3"/>
        <v>51</v>
      </c>
      <c r="C58" s="9" t="s">
        <v>351</v>
      </c>
      <c r="D58" s="84" t="s">
        <v>123</v>
      </c>
    </row>
    <row r="59" spans="2:4" x14ac:dyDescent="0.25">
      <c r="B59" s="83">
        <f t="shared" si="3"/>
        <v>52</v>
      </c>
      <c r="C59" s="9" t="s">
        <v>149</v>
      </c>
      <c r="D59" s="84" t="s">
        <v>123</v>
      </c>
    </row>
    <row r="60" spans="2:4" x14ac:dyDescent="0.25">
      <c r="B60" s="83">
        <f t="shared" si="3"/>
        <v>53</v>
      </c>
      <c r="C60" s="9" t="s">
        <v>352</v>
      </c>
      <c r="D60" s="84" t="s">
        <v>123</v>
      </c>
    </row>
    <row r="61" spans="2:4" x14ac:dyDescent="0.25">
      <c r="B61" s="83">
        <f t="shared" si="3"/>
        <v>54</v>
      </c>
      <c r="C61" s="9" t="s">
        <v>150</v>
      </c>
      <c r="D61" s="84" t="s">
        <v>123</v>
      </c>
    </row>
    <row r="62" spans="2:4" x14ac:dyDescent="0.25">
      <c r="B62" s="83">
        <f t="shared" si="3"/>
        <v>55</v>
      </c>
      <c r="C62" s="9" t="s">
        <v>151</v>
      </c>
      <c r="D62" s="84" t="s">
        <v>123</v>
      </c>
    </row>
    <row r="63" spans="2:4" x14ac:dyDescent="0.25">
      <c r="B63" s="83">
        <f t="shared" si="3"/>
        <v>56</v>
      </c>
      <c r="C63" s="9" t="s">
        <v>152</v>
      </c>
      <c r="D63" s="84" t="s">
        <v>123</v>
      </c>
    </row>
    <row r="64" spans="2:4" x14ac:dyDescent="0.25">
      <c r="B64" s="83">
        <f t="shared" si="3"/>
        <v>57</v>
      </c>
      <c r="C64" s="9" t="s">
        <v>153</v>
      </c>
      <c r="D64" s="84" t="s">
        <v>123</v>
      </c>
    </row>
    <row r="65" spans="2:4" x14ac:dyDescent="0.25">
      <c r="B65" s="83">
        <f t="shared" si="3"/>
        <v>58</v>
      </c>
      <c r="C65" s="9" t="s">
        <v>353</v>
      </c>
      <c r="D65" s="84" t="s">
        <v>123</v>
      </c>
    </row>
    <row r="66" spans="2:4" x14ac:dyDescent="0.25">
      <c r="B66" s="83">
        <f t="shared" si="3"/>
        <v>59</v>
      </c>
      <c r="C66" s="9" t="s">
        <v>354</v>
      </c>
      <c r="D66" s="84" t="s">
        <v>123</v>
      </c>
    </row>
    <row r="67" spans="2:4" x14ac:dyDescent="0.25">
      <c r="B67" s="83">
        <f t="shared" si="3"/>
        <v>60</v>
      </c>
      <c r="C67" s="9" t="s">
        <v>154</v>
      </c>
      <c r="D67" s="84" t="s">
        <v>123</v>
      </c>
    </row>
    <row r="68" spans="2:4" x14ac:dyDescent="0.25">
      <c r="B68" s="83">
        <f t="shared" si="3"/>
        <v>61</v>
      </c>
      <c r="C68" s="9" t="s">
        <v>355</v>
      </c>
      <c r="D68" s="84" t="s">
        <v>123</v>
      </c>
    </row>
    <row r="69" spans="2:4" x14ac:dyDescent="0.25">
      <c r="B69" s="83">
        <f t="shared" si="3"/>
        <v>62</v>
      </c>
      <c r="C69" s="9" t="s">
        <v>356</v>
      </c>
      <c r="D69" s="84" t="s">
        <v>123</v>
      </c>
    </row>
    <row r="70" spans="2:4" x14ac:dyDescent="0.25">
      <c r="B70" s="83">
        <f t="shared" si="3"/>
        <v>63</v>
      </c>
      <c r="C70" s="9" t="s">
        <v>357</v>
      </c>
      <c r="D70" s="84" t="s">
        <v>123</v>
      </c>
    </row>
    <row r="71" spans="2:4" x14ac:dyDescent="0.25">
      <c r="B71" s="83">
        <f t="shared" si="3"/>
        <v>64</v>
      </c>
      <c r="C71" s="9" t="s">
        <v>358</v>
      </c>
      <c r="D71" s="84" t="s">
        <v>123</v>
      </c>
    </row>
    <row r="72" spans="2:4" x14ac:dyDescent="0.25">
      <c r="B72" s="83">
        <f t="shared" si="3"/>
        <v>65</v>
      </c>
      <c r="C72" s="9" t="s">
        <v>359</v>
      </c>
      <c r="D72" s="84" t="s">
        <v>123</v>
      </c>
    </row>
    <row r="73" spans="2:4" x14ac:dyDescent="0.25">
      <c r="B73" s="83">
        <f t="shared" si="3"/>
        <v>66</v>
      </c>
      <c r="C73" s="9" t="s">
        <v>360</v>
      </c>
      <c r="D73" s="84" t="s">
        <v>123</v>
      </c>
    </row>
    <row r="74" spans="2:4" x14ac:dyDescent="0.25">
      <c r="B74" s="83">
        <f t="shared" si="3"/>
        <v>67</v>
      </c>
      <c r="C74" s="9" t="s">
        <v>361</v>
      </c>
      <c r="D74" s="84" t="s">
        <v>123</v>
      </c>
    </row>
    <row r="75" spans="2:4" x14ac:dyDescent="0.25">
      <c r="B75" s="83">
        <f t="shared" si="3"/>
        <v>68</v>
      </c>
      <c r="C75" s="9" t="s">
        <v>362</v>
      </c>
      <c r="D75" s="84" t="s">
        <v>123</v>
      </c>
    </row>
    <row r="76" spans="2:4" x14ac:dyDescent="0.25">
      <c r="B76" s="83">
        <f t="shared" si="3"/>
        <v>69</v>
      </c>
      <c r="C76" s="9" t="s">
        <v>363</v>
      </c>
      <c r="D76" s="84" t="s">
        <v>123</v>
      </c>
    </row>
    <row r="77" spans="2:4" x14ac:dyDescent="0.25">
      <c r="B77" s="83">
        <f t="shared" si="3"/>
        <v>70</v>
      </c>
      <c r="C77" s="9" t="s">
        <v>364</v>
      </c>
      <c r="D77" s="84" t="s">
        <v>123</v>
      </c>
    </row>
    <row r="78" spans="2:4" x14ac:dyDescent="0.25">
      <c r="B78" s="83">
        <f t="shared" si="3"/>
        <v>71</v>
      </c>
      <c r="C78" s="9" t="s">
        <v>365</v>
      </c>
      <c r="D78" s="84" t="s">
        <v>123</v>
      </c>
    </row>
    <row r="79" spans="2:4" x14ac:dyDescent="0.25">
      <c r="B79" s="83">
        <f t="shared" si="3"/>
        <v>72</v>
      </c>
      <c r="C79" s="9" t="s">
        <v>366</v>
      </c>
      <c r="D79" s="84" t="s">
        <v>123</v>
      </c>
    </row>
    <row r="80" spans="2:4" x14ac:dyDescent="0.25">
      <c r="B80" s="83">
        <f t="shared" si="3"/>
        <v>73</v>
      </c>
      <c r="C80" s="9" t="s">
        <v>367</v>
      </c>
      <c r="D80" s="84" t="s">
        <v>123</v>
      </c>
    </row>
    <row r="81" spans="2:4" x14ac:dyDescent="0.25">
      <c r="B81" s="83">
        <f t="shared" si="3"/>
        <v>74</v>
      </c>
      <c r="C81" s="9" t="s">
        <v>368</v>
      </c>
      <c r="D81" s="84" t="s">
        <v>123</v>
      </c>
    </row>
    <row r="82" spans="2:4" x14ac:dyDescent="0.25">
      <c r="B82" s="83">
        <f t="shared" si="3"/>
        <v>75</v>
      </c>
      <c r="C82" s="9" t="s">
        <v>155</v>
      </c>
      <c r="D82" s="84" t="s">
        <v>123</v>
      </c>
    </row>
    <row r="83" spans="2:4" x14ac:dyDescent="0.25">
      <c r="B83" s="83">
        <f t="shared" si="3"/>
        <v>76</v>
      </c>
      <c r="C83" s="9" t="s">
        <v>156</v>
      </c>
      <c r="D83" s="84" t="s">
        <v>123</v>
      </c>
    </row>
    <row r="84" spans="2:4" x14ac:dyDescent="0.25">
      <c r="B84" s="83">
        <f t="shared" si="3"/>
        <v>77</v>
      </c>
      <c r="C84" s="9" t="s">
        <v>376</v>
      </c>
      <c r="D84" s="84" t="s">
        <v>123</v>
      </c>
    </row>
    <row r="85" spans="2:4" x14ac:dyDescent="0.25">
      <c r="B85" s="83">
        <f t="shared" si="3"/>
        <v>78</v>
      </c>
      <c r="C85" s="9" t="s">
        <v>377</v>
      </c>
      <c r="D85" s="84" t="s">
        <v>123</v>
      </c>
    </row>
    <row r="86" spans="2:4" x14ac:dyDescent="0.25">
      <c r="B86" s="83">
        <f t="shared" si="3"/>
        <v>79</v>
      </c>
      <c r="C86" s="9" t="s">
        <v>378</v>
      </c>
      <c r="D86" s="84" t="s">
        <v>123</v>
      </c>
    </row>
    <row r="87" spans="2:4" x14ac:dyDescent="0.25">
      <c r="B87" s="83">
        <f t="shared" si="3"/>
        <v>80</v>
      </c>
      <c r="C87" s="9" t="s">
        <v>157</v>
      </c>
      <c r="D87" s="84" t="s">
        <v>123</v>
      </c>
    </row>
    <row r="88" spans="2:4" x14ac:dyDescent="0.25">
      <c r="B88" s="83">
        <f t="shared" si="3"/>
        <v>81</v>
      </c>
      <c r="C88" s="9" t="s">
        <v>369</v>
      </c>
      <c r="D88" s="84" t="s">
        <v>123</v>
      </c>
    </row>
    <row r="89" spans="2:4" x14ac:dyDescent="0.25">
      <c r="B89" s="83">
        <f t="shared" si="3"/>
        <v>82</v>
      </c>
      <c r="C89" s="9" t="s">
        <v>565</v>
      </c>
      <c r="D89" s="84" t="s">
        <v>123</v>
      </c>
    </row>
    <row r="90" spans="2:4" x14ac:dyDescent="0.25">
      <c r="B90" s="83">
        <f t="shared" si="3"/>
        <v>83</v>
      </c>
      <c r="C90" s="9" t="s">
        <v>199</v>
      </c>
      <c r="D90" s="84" t="s">
        <v>123</v>
      </c>
    </row>
    <row r="91" spans="2:4" x14ac:dyDescent="0.25">
      <c r="B91" s="83">
        <f t="shared" si="3"/>
        <v>84</v>
      </c>
      <c r="C91" s="9" t="s">
        <v>186</v>
      </c>
      <c r="D91" s="84" t="s">
        <v>123</v>
      </c>
    </row>
  </sheetData>
  <sheetProtection algorithmName="SHA-512" hashValue="oBwzRjyce/bmhJnzdnGi/SAhKb+wbCRVFdVdRFFiM8P0dQIKgmiOWW9hxHuwbLfgoS+DqZUzMzILgPJwhevLgA==" saltValue="zKweCrYqntymT8aLavXZPw==" spinCount="100000" sheet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58428"/>
    <pageSetUpPr fitToPage="1"/>
  </sheetPr>
  <dimension ref="A1:P76"/>
  <sheetViews>
    <sheetView showGridLines="0" showRuler="0" zoomScale="85" zoomScaleNormal="85" workbookViewId="0">
      <pane xSplit="1" ySplit="2" topLeftCell="B24" activePane="bottomRight" state="frozen"/>
      <selection activeCell="I84" sqref="I84"/>
      <selection pane="topRight" activeCell="I84" sqref="I84"/>
      <selection pane="bottomLeft" activeCell="I84" sqref="I84"/>
      <selection pane="bottomRight" activeCell="F20" sqref="F20"/>
    </sheetView>
  </sheetViews>
  <sheetFormatPr defaultColWidth="0" defaultRowHeight="15" zeroHeight="1" x14ac:dyDescent="0.25"/>
  <cols>
    <col min="1" max="1" width="37.7109375" style="3" bestFit="1" customWidth="1"/>
    <col min="2" max="12" width="14" style="3" customWidth="1"/>
    <col min="13" max="13" width="3.140625" style="3" customWidth="1"/>
    <col min="14" max="16384" width="9.140625" style="3" hidden="1"/>
  </cols>
  <sheetData>
    <row r="1" spans="1:13" ht="26.25" x14ac:dyDescent="0.4">
      <c r="A1" s="1" t="str">
        <f>"Cashflow Model Overview: "&amp;B4</f>
        <v xml:space="preserve">Cashflow Model Overview: 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x14ac:dyDescent="0.25">
      <c r="A4" s="4" t="s">
        <v>420</v>
      </c>
      <c r="B4" s="442"/>
      <c r="C4" s="442"/>
      <c r="D4" s="442"/>
      <c r="E4" s="442"/>
      <c r="F4" s="204">
        <v>1</v>
      </c>
      <c r="G4" s="4" t="s">
        <v>53</v>
      </c>
      <c r="H4" s="436"/>
      <c r="I4" s="437"/>
      <c r="J4" s="437"/>
      <c r="K4" s="437"/>
      <c r="L4" s="438"/>
      <c r="M4" s="204">
        <f>F8+1</f>
        <v>6</v>
      </c>
    </row>
    <row r="5" spans="1:13" x14ac:dyDescent="0.25">
      <c r="A5" s="4" t="s">
        <v>476</v>
      </c>
      <c r="B5" s="446"/>
      <c r="C5" s="447"/>
      <c r="D5" s="447"/>
      <c r="E5" s="448"/>
      <c r="F5" s="204">
        <f>F4+1</f>
        <v>2</v>
      </c>
      <c r="G5" s="4" t="s">
        <v>54</v>
      </c>
      <c r="H5" s="439"/>
      <c r="I5" s="440"/>
      <c r="J5" s="440"/>
      <c r="K5" s="440"/>
      <c r="L5" s="441"/>
      <c r="M5" s="204">
        <f t="shared" ref="M5" si="0">M4+1</f>
        <v>7</v>
      </c>
    </row>
    <row r="6" spans="1:13" x14ac:dyDescent="0.25">
      <c r="A6" s="4" t="s">
        <v>34</v>
      </c>
      <c r="B6" s="446"/>
      <c r="C6" s="447"/>
      <c r="D6" s="447"/>
      <c r="E6" s="448"/>
      <c r="F6" s="204">
        <f t="shared" ref="F6:F8" si="1">F5+1</f>
        <v>3</v>
      </c>
      <c r="G6" s="4" t="s">
        <v>410</v>
      </c>
      <c r="H6" s="436"/>
      <c r="I6" s="437"/>
      <c r="J6" s="437"/>
      <c r="K6" s="437"/>
      <c r="L6" s="438"/>
      <c r="M6" s="204"/>
    </row>
    <row r="7" spans="1:13" x14ac:dyDescent="0.25">
      <c r="A7" s="4" t="s">
        <v>57</v>
      </c>
      <c r="B7" s="443"/>
      <c r="C7" s="444"/>
      <c r="D7" s="444"/>
      <c r="E7" s="445"/>
      <c r="F7" s="204">
        <f t="shared" si="1"/>
        <v>4</v>
      </c>
      <c r="G7" s="5"/>
      <c r="H7" s="435"/>
      <c r="I7" s="435"/>
      <c r="J7" s="435"/>
      <c r="K7" s="435"/>
      <c r="L7" s="435"/>
      <c r="M7" s="435"/>
    </row>
    <row r="8" spans="1:13" x14ac:dyDescent="0.25">
      <c r="A8" s="170" t="s">
        <v>312</v>
      </c>
      <c r="B8" s="443"/>
      <c r="C8" s="444"/>
      <c r="D8" s="444"/>
      <c r="E8" s="445"/>
      <c r="F8" s="204">
        <f t="shared" si="1"/>
        <v>5</v>
      </c>
      <c r="G8" s="5"/>
      <c r="H8" s="206"/>
      <c r="I8" s="206"/>
      <c r="J8" s="206"/>
      <c r="K8" s="206"/>
      <c r="L8" s="206"/>
      <c r="M8" s="206"/>
    </row>
    <row r="9" spans="1:13" x14ac:dyDescent="0.25">
      <c r="B9" s="6"/>
    </row>
    <row r="10" spans="1:13" x14ac:dyDescent="0.25">
      <c r="A10" s="7" t="s">
        <v>74</v>
      </c>
    </row>
    <row r="11" spans="1:13" x14ac:dyDescent="0.25">
      <c r="A11" s="4" t="s">
        <v>76</v>
      </c>
      <c r="B11" s="8" t="s">
        <v>72</v>
      </c>
      <c r="C11" s="8" t="s">
        <v>73</v>
      </c>
      <c r="D11" s="204">
        <f>M5+1</f>
        <v>8</v>
      </c>
    </row>
    <row r="12" spans="1:13" x14ac:dyDescent="0.25">
      <c r="A12" s="9" t="s">
        <v>13</v>
      </c>
      <c r="B12" s="363"/>
      <c r="C12" s="363"/>
      <c r="D12" s="10">
        <v>1</v>
      </c>
    </row>
    <row r="13" spans="1:13" x14ac:dyDescent="0.25">
      <c r="A13" s="9" t="str">
        <f>IF($B$7&gt;1,"Phase 2","")</f>
        <v/>
      </c>
      <c r="B13" s="363"/>
      <c r="C13" s="363"/>
      <c r="D13" s="10">
        <v>2</v>
      </c>
    </row>
    <row r="14" spans="1:13" x14ac:dyDescent="0.25">
      <c r="A14" s="9" t="str">
        <f>IF($B$7&gt;2,"Phase 3","")</f>
        <v/>
      </c>
      <c r="B14" s="363"/>
      <c r="C14" s="363"/>
      <c r="D14" s="10">
        <v>3</v>
      </c>
    </row>
    <row r="15" spans="1:13" x14ac:dyDescent="0.25">
      <c r="A15" s="9" t="str">
        <f>IF($B$7&gt;3,"Phase 4","")</f>
        <v/>
      </c>
      <c r="B15" s="301"/>
      <c r="C15" s="301"/>
      <c r="D15" s="10">
        <v>4</v>
      </c>
    </row>
    <row r="16" spans="1:13" x14ac:dyDescent="0.25">
      <c r="A16" s="9" t="str">
        <f>IF($B$7&gt;4,"Phase 5","")</f>
        <v/>
      </c>
      <c r="B16" s="216"/>
      <c r="C16" s="216"/>
      <c r="D16" s="10">
        <v>5</v>
      </c>
    </row>
    <row r="17" spans="1:12" x14ac:dyDescent="0.25">
      <c r="A17" s="9" t="str">
        <f>IF($B$7&gt;5,"Phase 6","")</f>
        <v/>
      </c>
      <c r="B17" s="216"/>
      <c r="C17" s="216"/>
      <c r="D17" s="10">
        <v>6</v>
      </c>
    </row>
    <row r="18" spans="1:12" x14ac:dyDescent="0.25">
      <c r="A18" s="9" t="str">
        <f>IF($B$7&gt;6,"Phase 7","")</f>
        <v/>
      </c>
      <c r="B18" s="216"/>
      <c r="C18" s="216"/>
      <c r="D18" s="10">
        <v>7</v>
      </c>
    </row>
    <row r="19" spans="1:12" x14ac:dyDescent="0.25">
      <c r="A19" s="9" t="str">
        <f>IF($B$7&gt;7,"Phase 8","")</f>
        <v/>
      </c>
      <c r="B19" s="216"/>
      <c r="C19" s="216"/>
      <c r="D19" s="10">
        <v>8</v>
      </c>
    </row>
    <row r="20" spans="1:12" x14ac:dyDescent="0.25">
      <c r="A20" s="9" t="str">
        <f>IF($B$7&gt;8,"Phase 9","")</f>
        <v/>
      </c>
      <c r="B20" s="216"/>
      <c r="C20" s="216"/>
      <c r="D20" s="10">
        <v>9</v>
      </c>
    </row>
    <row r="21" spans="1:12" x14ac:dyDescent="0.25">
      <c r="A21" s="9" t="str">
        <f>IF($B$7&gt;9,"Phase 10","")</f>
        <v/>
      </c>
      <c r="B21" s="216"/>
      <c r="C21" s="216"/>
      <c r="D21" s="10">
        <v>10</v>
      </c>
    </row>
    <row r="22" spans="1:12" x14ac:dyDescent="0.25">
      <c r="A22" s="11"/>
      <c r="B22" s="11"/>
      <c r="C22" s="11"/>
    </row>
    <row r="23" spans="1:12" x14ac:dyDescent="0.25"/>
    <row r="24" spans="1:12" x14ac:dyDescent="0.25">
      <c r="A24" s="4" t="s">
        <v>84</v>
      </c>
      <c r="B24" s="8" t="str">
        <f t="array" ref="B24:K24">TRANSPOSE(A12:A21)</f>
        <v>Phase 1</v>
      </c>
      <c r="C24" s="8" t="str">
        <v/>
      </c>
      <c r="D24" s="8" t="str">
        <v/>
      </c>
      <c r="E24" s="8" t="str">
        <v/>
      </c>
      <c r="F24" s="8" t="str">
        <v/>
      </c>
      <c r="G24" s="8" t="str">
        <v/>
      </c>
      <c r="H24" s="8" t="str">
        <v/>
      </c>
      <c r="I24" s="8" t="str">
        <v/>
      </c>
      <c r="J24" s="8" t="str">
        <v/>
      </c>
      <c r="K24" s="8" t="str">
        <v/>
      </c>
      <c r="L24" s="8" t="s">
        <v>4</v>
      </c>
    </row>
    <row r="25" spans="1:12" x14ac:dyDescent="0.25">
      <c r="A25" s="12" t="s">
        <v>70</v>
      </c>
      <c r="B25" s="13">
        <f>COUNTIFS('Unit Sales'!$U:$U,Overview!$A25,'Unit Sales'!$C:$C,Overview!B$24)</f>
        <v>0</v>
      </c>
      <c r="C25" s="13">
        <f>COUNTIFS('Unit Sales'!$U:$U,Overview!$A25,'Unit Sales'!$C:$C,Overview!C$24)</f>
        <v>0</v>
      </c>
      <c r="D25" s="13">
        <f>COUNTIFS('Unit Sales'!$U:$U,Overview!$A25,'Unit Sales'!$C:$C,Overview!D$24)</f>
        <v>0</v>
      </c>
      <c r="E25" s="13">
        <f>COUNTIFS('Unit Sales'!$U:$U,Overview!$A25,'Unit Sales'!$C:$C,Overview!E$24)</f>
        <v>0</v>
      </c>
      <c r="F25" s="13">
        <f>COUNTIFS('Unit Sales'!$U:$U,Overview!$A25,'Unit Sales'!$C:$C,Overview!F$24)</f>
        <v>0</v>
      </c>
      <c r="G25" s="13">
        <f>COUNTIFS('Unit Sales'!$U:$U,Overview!$A25,'Unit Sales'!$C:$C,Overview!G$24)</f>
        <v>0</v>
      </c>
      <c r="H25" s="13">
        <f>COUNTIFS('Unit Sales'!$U:$U,Overview!$A25,'Unit Sales'!$C:$C,Overview!H$24)</f>
        <v>0</v>
      </c>
      <c r="I25" s="13">
        <f>COUNTIFS('Unit Sales'!$U:$U,Overview!$A25,'Unit Sales'!$C:$C,Overview!I$24)</f>
        <v>0</v>
      </c>
      <c r="J25" s="13">
        <f>COUNTIFS('Unit Sales'!$U:$U,Overview!$A25,'Unit Sales'!$C:$C,Overview!J$24)</f>
        <v>0</v>
      </c>
      <c r="K25" s="13">
        <f>COUNTIFS('Unit Sales'!$U:$U,Overview!$A25,'Unit Sales'!$C:$C,Overview!K$24)</f>
        <v>0</v>
      </c>
      <c r="L25" s="13">
        <f>SUM(B25:K25)</f>
        <v>0</v>
      </c>
    </row>
    <row r="26" spans="1:12" x14ac:dyDescent="0.25">
      <c r="A26" s="12" t="s">
        <v>71</v>
      </c>
      <c r="B26" s="13">
        <f>COUNTIFS('Unit Sales'!$U:$U,Overview!$A26,'Unit Sales'!$C:$C,Overview!B$24)</f>
        <v>0</v>
      </c>
      <c r="C26" s="13">
        <f>COUNTIFS('Unit Sales'!$U:$U,Overview!$A26,'Unit Sales'!$C:$C,Overview!C$24)</f>
        <v>0</v>
      </c>
      <c r="D26" s="13">
        <f>COUNTIFS('Unit Sales'!$U:$U,Overview!$A26,'Unit Sales'!$C:$C,Overview!D$24)</f>
        <v>0</v>
      </c>
      <c r="E26" s="13">
        <f>COUNTIFS('Unit Sales'!$U:$U,Overview!$A26,'Unit Sales'!$C:$C,Overview!E$24)</f>
        <v>0</v>
      </c>
      <c r="F26" s="13">
        <f>COUNTIFS('Unit Sales'!$U:$U,Overview!$A26,'Unit Sales'!$C:$C,Overview!F$24)</f>
        <v>0</v>
      </c>
      <c r="G26" s="13">
        <f>COUNTIFS('Unit Sales'!$U:$U,Overview!$A26,'Unit Sales'!$C:$C,Overview!G$24)</f>
        <v>0</v>
      </c>
      <c r="H26" s="13">
        <f>COUNTIFS('Unit Sales'!$U:$U,Overview!$A26,'Unit Sales'!$C:$C,Overview!H$24)</f>
        <v>0</v>
      </c>
      <c r="I26" s="13">
        <f>COUNTIFS('Unit Sales'!$U:$U,Overview!$A26,'Unit Sales'!$C:$C,Overview!I$24)</f>
        <v>0</v>
      </c>
      <c r="J26" s="13">
        <f>COUNTIFS('Unit Sales'!$U:$U,Overview!$A26,'Unit Sales'!$C:$C,Overview!J$24)</f>
        <v>0</v>
      </c>
      <c r="K26" s="13">
        <f>COUNTIFS('Unit Sales'!$U:$U,Overview!$A26,'Unit Sales'!$C:$C,Overview!K$24)</f>
        <v>0</v>
      </c>
      <c r="L26" s="13">
        <f t="shared" ref="L26:L27" si="2">SUM(B26:K26)</f>
        <v>0</v>
      </c>
    </row>
    <row r="27" spans="1:12" x14ac:dyDescent="0.25">
      <c r="A27" s="12" t="s">
        <v>3</v>
      </c>
      <c r="B27" s="13">
        <f>COUNTIFS('Unit Sales'!$U:$U,Overview!$A27,'Unit Sales'!$C:$C,Overview!B$24)</f>
        <v>0</v>
      </c>
      <c r="C27" s="13">
        <f>COUNTIFS('Unit Sales'!$U:$U,Overview!$A27,'Unit Sales'!$C:$C,Overview!C$24)</f>
        <v>0</v>
      </c>
      <c r="D27" s="13">
        <f>COUNTIFS('Unit Sales'!$U:$U,Overview!$A27,'Unit Sales'!$C:$C,Overview!D$24)</f>
        <v>0</v>
      </c>
      <c r="E27" s="13">
        <f>COUNTIFS('Unit Sales'!$U:$U,Overview!$A27,'Unit Sales'!$C:$C,Overview!E$24)</f>
        <v>0</v>
      </c>
      <c r="F27" s="13">
        <f>COUNTIFS('Unit Sales'!$U:$U,Overview!$A27,'Unit Sales'!$C:$C,Overview!F$24)</f>
        <v>0</v>
      </c>
      <c r="G27" s="13">
        <f>COUNTIFS('Unit Sales'!$U:$U,Overview!$A27,'Unit Sales'!$C:$C,Overview!G$24)</f>
        <v>0</v>
      </c>
      <c r="H27" s="13">
        <f>COUNTIFS('Unit Sales'!$U:$U,Overview!$A27,'Unit Sales'!$C:$C,Overview!H$24)</f>
        <v>0</v>
      </c>
      <c r="I27" s="13">
        <f>COUNTIFS('Unit Sales'!$U:$U,Overview!$A27,'Unit Sales'!$C:$C,Overview!I$24)</f>
        <v>0</v>
      </c>
      <c r="J27" s="13">
        <f>COUNTIFS('Unit Sales'!$U:$U,Overview!$A27,'Unit Sales'!$C:$C,Overview!J$24)</f>
        <v>0</v>
      </c>
      <c r="K27" s="13">
        <f>COUNTIFS('Unit Sales'!$U:$U,Overview!$A27,'Unit Sales'!$C:$C,Overview!K$24)</f>
        <v>0</v>
      </c>
      <c r="L27" s="13">
        <f t="shared" si="2"/>
        <v>0</v>
      </c>
    </row>
    <row r="28" spans="1:12" x14ac:dyDescent="0.25">
      <c r="A28" s="14" t="s">
        <v>4</v>
      </c>
      <c r="B28" s="15">
        <f>SUM(B25:B27)</f>
        <v>0</v>
      </c>
      <c r="C28" s="15">
        <f t="shared" ref="C28:E28" si="3">SUM(C25:C27)</f>
        <v>0</v>
      </c>
      <c r="D28" s="15">
        <f t="shared" si="3"/>
        <v>0</v>
      </c>
      <c r="E28" s="15">
        <f t="shared" si="3"/>
        <v>0</v>
      </c>
      <c r="F28" s="15">
        <f t="shared" ref="F28:K28" si="4">SUM(F25:F27)</f>
        <v>0</v>
      </c>
      <c r="G28" s="15">
        <f t="shared" si="4"/>
        <v>0</v>
      </c>
      <c r="H28" s="15">
        <f t="shared" si="4"/>
        <v>0</v>
      </c>
      <c r="I28" s="15">
        <f t="shared" si="4"/>
        <v>0</v>
      </c>
      <c r="J28" s="15">
        <f t="shared" si="4"/>
        <v>0</v>
      </c>
      <c r="K28" s="15">
        <f t="shared" si="4"/>
        <v>0</v>
      </c>
      <c r="L28" s="15">
        <f>SUM(L25:L27)</f>
        <v>0</v>
      </c>
    </row>
    <row r="29" spans="1:12" x14ac:dyDescent="0.25">
      <c r="A29" s="16"/>
      <c r="B29" s="17"/>
      <c r="C29" s="17"/>
      <c r="D29" s="17"/>
      <c r="E29" s="17"/>
      <c r="F29" s="17"/>
      <c r="G29" s="18"/>
      <c r="H29" s="18"/>
      <c r="I29" s="18"/>
      <c r="J29" s="18"/>
      <c r="K29" s="18"/>
      <c r="L29" s="18"/>
    </row>
    <row r="30" spans="1:12" x14ac:dyDescent="0.25"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</row>
    <row r="31" spans="1:12" ht="17.25" x14ac:dyDescent="0.25">
      <c r="A31" s="4" t="s">
        <v>317</v>
      </c>
      <c r="B31" s="4"/>
      <c r="C31" s="74"/>
    </row>
    <row r="32" spans="1:12" x14ac:dyDescent="0.25">
      <c r="A32" s="19" t="s">
        <v>318</v>
      </c>
      <c r="B32" s="214"/>
      <c r="C32" s="204">
        <f>D11+1</f>
        <v>9</v>
      </c>
    </row>
    <row r="33" spans="1:16" x14ac:dyDescent="0.25">
      <c r="A33" s="19" t="s">
        <v>184</v>
      </c>
      <c r="B33" s="214"/>
      <c r="C33" s="204">
        <f t="shared" ref="C33:C34" si="5">C32+1</f>
        <v>10</v>
      </c>
      <c r="D33" s="146"/>
    </row>
    <row r="34" spans="1:16" x14ac:dyDescent="0.25">
      <c r="A34" s="19" t="s">
        <v>187</v>
      </c>
      <c r="B34" s="214"/>
      <c r="C34" s="204">
        <f t="shared" si="5"/>
        <v>11</v>
      </c>
    </row>
    <row r="35" spans="1:16" x14ac:dyDescent="0.25">
      <c r="A35" s="19" t="s">
        <v>480</v>
      </c>
      <c r="B35" s="13">
        <f>IF(B34="Y",B33*9.96%,0)</f>
        <v>0</v>
      </c>
    </row>
    <row r="36" spans="1:16" x14ac:dyDescent="0.25"/>
    <row r="37" spans="1:16" x14ac:dyDescent="0.25">
      <c r="A37" s="4" t="s">
        <v>188</v>
      </c>
      <c r="B37" s="4"/>
    </row>
    <row r="38" spans="1:16" x14ac:dyDescent="0.25">
      <c r="A38" s="19" t="s">
        <v>189</v>
      </c>
      <c r="B38" s="364"/>
      <c r="C38" s="204">
        <f>C34+1</f>
        <v>12</v>
      </c>
    </row>
    <row r="39" spans="1:16" x14ac:dyDescent="0.25">
      <c r="A39" s="19" t="s">
        <v>190</v>
      </c>
      <c r="B39" s="364"/>
      <c r="C39" s="204">
        <f t="shared" ref="C39" si="6">C38+1</f>
        <v>13</v>
      </c>
    </row>
    <row r="40" spans="1:16" x14ac:dyDescent="0.25"/>
    <row r="41" spans="1:16" x14ac:dyDescent="0.25">
      <c r="A41" s="4" t="s">
        <v>201</v>
      </c>
      <c r="B41" s="8" t="s">
        <v>307</v>
      </c>
      <c r="C41" s="8" t="s">
        <v>308</v>
      </c>
      <c r="D41" s="205" t="s">
        <v>334</v>
      </c>
      <c r="O41" s="433" t="s">
        <v>309</v>
      </c>
      <c r="P41" s="434"/>
    </row>
    <row r="42" spans="1:16" x14ac:dyDescent="0.25">
      <c r="A42" s="19" t="s">
        <v>310</v>
      </c>
      <c r="B42" s="214"/>
      <c r="C42" s="217"/>
      <c r="D42" s="204">
        <f>C39+1</f>
        <v>14</v>
      </c>
      <c r="O42" s="169">
        <f>(B42*(1-C42))</f>
        <v>0</v>
      </c>
      <c r="P42" s="13">
        <f>SUM(O42:O45)</f>
        <v>0</v>
      </c>
    </row>
    <row r="43" spans="1:16" x14ac:dyDescent="0.25">
      <c r="A43" s="19" t="s">
        <v>311</v>
      </c>
      <c r="B43" s="214"/>
      <c r="C43" s="217"/>
      <c r="D43" s="204">
        <f t="shared" ref="D43:D45" si="7">D42+1</f>
        <v>15</v>
      </c>
      <c r="O43" s="169">
        <f>(B43*(1-C43))</f>
        <v>0</v>
      </c>
      <c r="P43" s="9"/>
    </row>
    <row r="44" spans="1:16" x14ac:dyDescent="0.25">
      <c r="A44" s="19" t="s">
        <v>306</v>
      </c>
      <c r="B44" s="214"/>
      <c r="C44" s="217"/>
      <c r="D44" s="204">
        <f t="shared" si="7"/>
        <v>16</v>
      </c>
      <c r="O44" s="169">
        <f>(B44*(1-C44))</f>
        <v>0</v>
      </c>
      <c r="P44" s="9"/>
    </row>
    <row r="45" spans="1:16" x14ac:dyDescent="0.25">
      <c r="A45" s="19" t="s">
        <v>3</v>
      </c>
      <c r="B45" s="214"/>
      <c r="C45" s="217"/>
      <c r="D45" s="204">
        <f t="shared" si="7"/>
        <v>17</v>
      </c>
      <c r="O45" s="169">
        <f>(B45*(1-C45))</f>
        <v>0</v>
      </c>
      <c r="P45" s="9"/>
    </row>
    <row r="46" spans="1:16" x14ac:dyDescent="0.25"/>
    <row r="47" spans="1:16" x14ac:dyDescent="0.25">
      <c r="A47" s="4" t="s">
        <v>17</v>
      </c>
      <c r="B47" s="4"/>
    </row>
    <row r="48" spans="1:16" x14ac:dyDescent="0.25">
      <c r="A48" s="19" t="s">
        <v>18</v>
      </c>
      <c r="B48" s="365"/>
      <c r="C48" s="204">
        <f>D45+1</f>
        <v>18</v>
      </c>
    </row>
    <row r="49" spans="1:3" x14ac:dyDescent="0.25">
      <c r="A49" s="19" t="s">
        <v>19</v>
      </c>
      <c r="B49" s="365"/>
      <c r="C49" s="204">
        <f>C48+1</f>
        <v>19</v>
      </c>
    </row>
    <row r="50" spans="1:3" ht="17.25" x14ac:dyDescent="0.25">
      <c r="A50" s="19" t="s">
        <v>313</v>
      </c>
      <c r="B50" s="13">
        <f>'Monthly cashflow'!$D$83</f>
        <v>0</v>
      </c>
      <c r="C50" s="74"/>
    </row>
    <row r="51" spans="1:3" x14ac:dyDescent="0.25"/>
    <row r="52" spans="1:3" x14ac:dyDescent="0.25">
      <c r="A52" s="4" t="s">
        <v>20</v>
      </c>
      <c r="B52" s="4"/>
    </row>
    <row r="53" spans="1:3" x14ac:dyDescent="0.25">
      <c r="A53" s="19" t="s">
        <v>293</v>
      </c>
      <c r="B53" s="364"/>
      <c r="C53" s="204">
        <f>C49+1</f>
        <v>20</v>
      </c>
    </row>
    <row r="54" spans="1:3" x14ac:dyDescent="0.25">
      <c r="A54" s="19" t="s">
        <v>227</v>
      </c>
      <c r="B54" s="364"/>
      <c r="C54" s="204">
        <f>C53+1</f>
        <v>21</v>
      </c>
    </row>
    <row r="55" spans="1:3" x14ac:dyDescent="0.25">
      <c r="A55" s="19" t="s">
        <v>21</v>
      </c>
      <c r="B55" s="365"/>
      <c r="C55" s="204">
        <f t="shared" ref="C55:C56" si="8">C54+1</f>
        <v>22</v>
      </c>
    </row>
    <row r="56" spans="1:3" x14ac:dyDescent="0.25">
      <c r="A56" s="19" t="s">
        <v>22</v>
      </c>
      <c r="B56" s="365"/>
      <c r="C56" s="204">
        <f t="shared" si="8"/>
        <v>23</v>
      </c>
    </row>
    <row r="57" spans="1:3" x14ac:dyDescent="0.25"/>
    <row r="58" spans="1:3" x14ac:dyDescent="0.25">
      <c r="A58" s="4" t="s">
        <v>24</v>
      </c>
      <c r="B58" s="4"/>
    </row>
    <row r="59" spans="1:3" x14ac:dyDescent="0.25">
      <c r="A59" s="19" t="s">
        <v>373</v>
      </c>
      <c r="B59" s="218"/>
      <c r="C59" s="204">
        <f>C56+1</f>
        <v>24</v>
      </c>
    </row>
    <row r="60" spans="1:3" x14ac:dyDescent="0.25">
      <c r="A60" s="19" t="s">
        <v>534</v>
      </c>
      <c r="B60" s="218"/>
      <c r="C60" s="204"/>
    </row>
    <row r="61" spans="1:3" x14ac:dyDescent="0.25">
      <c r="A61" s="19" t="s">
        <v>583</v>
      </c>
      <c r="B61" s="365"/>
      <c r="C61" s="204"/>
    </row>
    <row r="62" spans="1:3" x14ac:dyDescent="0.25">
      <c r="A62" s="19" t="str">
        <f>IF(B75="Y","Revolving Equity %","")</f>
        <v/>
      </c>
      <c r="B62" s="88" t="str">
        <f>IFERROR(IF(B75="Y",B66/-'Monthly cashflow'!D119,""),"")</f>
        <v/>
      </c>
      <c r="C62" s="204"/>
    </row>
    <row r="63" spans="1:3" ht="17.25" x14ac:dyDescent="0.25">
      <c r="A63" s="19" t="s">
        <v>192</v>
      </c>
      <c r="B63" s="88">
        <f>'Credit Paper Tables'!D42</f>
        <v>0</v>
      </c>
      <c r="C63" s="74"/>
    </row>
    <row r="64" spans="1:3" ht="17.25" x14ac:dyDescent="0.25">
      <c r="A64" s="19" t="s">
        <v>105</v>
      </c>
      <c r="B64" s="88">
        <f>'Credit Paper Tables'!D43</f>
        <v>0</v>
      </c>
      <c r="C64" s="74"/>
    </row>
    <row r="65" spans="1:4" ht="17.25" x14ac:dyDescent="0.25">
      <c r="A65" s="19" t="s">
        <v>185</v>
      </c>
      <c r="B65" s="88">
        <f>'Monthly cashflow'!D123</f>
        <v>0</v>
      </c>
      <c r="C65" s="74"/>
      <c r="D65" s="90"/>
    </row>
    <row r="66" spans="1:4" x14ac:dyDescent="0.25">
      <c r="A66" s="19" t="s">
        <v>487</v>
      </c>
      <c r="B66" s="13">
        <f>'Credit Paper Tables'!D6</f>
        <v>0</v>
      </c>
    </row>
    <row r="67" spans="1:4" x14ac:dyDescent="0.25">
      <c r="A67" s="19" t="s">
        <v>228</v>
      </c>
      <c r="B67" s="88">
        <f>'Monthly cashflow'!D130</f>
        <v>0</v>
      </c>
    </row>
    <row r="68" spans="1:4" x14ac:dyDescent="0.25">
      <c r="A68" s="19" t="s">
        <v>485</v>
      </c>
      <c r="B68" s="13">
        <f>-('Monthly cashflow'!D98+'Monthly cashflow'!D105+'Monthly cashflow'!D101)</f>
        <v>0</v>
      </c>
    </row>
    <row r="69" spans="1:4" x14ac:dyDescent="0.25">
      <c r="A69" s="19" t="s">
        <v>486</v>
      </c>
      <c r="B69" s="88">
        <f>-(IFERROR(B68/'Monthly cashflow'!#REF!,0))</f>
        <v>0</v>
      </c>
    </row>
    <row r="70" spans="1:4" x14ac:dyDescent="0.25"/>
    <row r="71" spans="1:4" x14ac:dyDescent="0.25">
      <c r="A71" s="4" t="s">
        <v>302</v>
      </c>
      <c r="B71" s="8" t="s">
        <v>301</v>
      </c>
    </row>
    <row r="72" spans="1:4" x14ac:dyDescent="0.25">
      <c r="A72" s="19" t="s">
        <v>303</v>
      </c>
      <c r="B72" s="218" t="s">
        <v>304</v>
      </c>
      <c r="C72" s="205" t="s">
        <v>334</v>
      </c>
    </row>
    <row r="73" spans="1:4" x14ac:dyDescent="0.25"/>
    <row r="74" spans="1:4" x14ac:dyDescent="0.25">
      <c r="A74" s="4" t="s">
        <v>488</v>
      </c>
      <c r="B74" s="8" t="s">
        <v>301</v>
      </c>
    </row>
    <row r="75" spans="1:4" x14ac:dyDescent="0.25">
      <c r="A75" s="19" t="s">
        <v>489</v>
      </c>
      <c r="B75" s="218" t="s">
        <v>589</v>
      </c>
      <c r="C75" s="205" t="s">
        <v>334</v>
      </c>
    </row>
    <row r="76" spans="1:4" x14ac:dyDescent="0.25"/>
  </sheetData>
  <mergeCells count="10">
    <mergeCell ref="O41:P41"/>
    <mergeCell ref="H7:M7"/>
    <mergeCell ref="H4:L4"/>
    <mergeCell ref="H5:L5"/>
    <mergeCell ref="B4:E4"/>
    <mergeCell ref="H6:L6"/>
    <mergeCell ref="B8:E8"/>
    <mergeCell ref="B5:E5"/>
    <mergeCell ref="B6:E6"/>
    <mergeCell ref="B7:E7"/>
  </mergeCells>
  <conditionalFormatting sqref="B32:B35">
    <cfRule type="containsBlanks" dxfId="42" priority="5">
      <formula>LEN(TRIM(B32))=0</formula>
    </cfRule>
    <cfRule type="expression" dxfId="41" priority="6">
      <formula>"$B$7&gt;$D$11"</formula>
    </cfRule>
  </conditionalFormatting>
  <conditionalFormatting sqref="B38:B39">
    <cfRule type="containsBlanks" dxfId="40" priority="59">
      <formula>LEN(TRIM(B38))=0</formula>
    </cfRule>
    <cfRule type="expression" dxfId="39" priority="60">
      <formula>"$B$7&gt;$D$11"</formula>
    </cfRule>
  </conditionalFormatting>
  <conditionalFormatting sqref="B42:B45">
    <cfRule type="containsBlanks" dxfId="38" priority="18">
      <formula>LEN(TRIM(B42))=0</formula>
    </cfRule>
    <cfRule type="expression" dxfId="37" priority="19">
      <formula>"$B$7&gt;$D$11"</formula>
    </cfRule>
  </conditionalFormatting>
  <conditionalFormatting sqref="B48:B49">
    <cfRule type="containsBlanks" dxfId="36" priority="3">
      <formula>LEN(TRIM(B48))=0</formula>
    </cfRule>
    <cfRule type="expression" dxfId="35" priority="4">
      <formula>"$B$7&gt;$D$11"</formula>
    </cfRule>
  </conditionalFormatting>
  <conditionalFormatting sqref="B53:B56">
    <cfRule type="containsBlanks" dxfId="34" priority="1">
      <formula>LEN(TRIM(B53))=0</formula>
    </cfRule>
    <cfRule type="expression" dxfId="33" priority="2">
      <formula>"$B$7&gt;$D$11"</formula>
    </cfRule>
  </conditionalFormatting>
  <conditionalFormatting sqref="B59:B61">
    <cfRule type="containsBlanks" dxfId="32" priority="68">
      <formula>LEN(TRIM(B59))=0</formula>
    </cfRule>
  </conditionalFormatting>
  <conditionalFormatting sqref="B63:B69">
    <cfRule type="containsBlanks" dxfId="31" priority="40">
      <formula>LEN(TRIM(B63))=0</formula>
    </cfRule>
  </conditionalFormatting>
  <conditionalFormatting sqref="B66">
    <cfRule type="expression" dxfId="30" priority="67">
      <formula>"$B$7&gt;$D$11"</formula>
    </cfRule>
  </conditionalFormatting>
  <conditionalFormatting sqref="B12:C21">
    <cfRule type="containsBlanks" dxfId="29" priority="8">
      <formula>LEN(TRIM(B12))=0</formula>
    </cfRule>
    <cfRule type="expression" dxfId="28" priority="9">
      <formula>"$B$7&gt;$D$11"</formula>
    </cfRule>
  </conditionalFormatting>
  <conditionalFormatting sqref="B4:E8">
    <cfRule type="containsBlanks" dxfId="27" priority="7">
      <formula>LEN(TRIM(B4))=0</formula>
    </cfRule>
  </conditionalFormatting>
  <conditionalFormatting sqref="H4:L6">
    <cfRule type="containsBlanks" dxfId="26" priority="41">
      <formula>LEN(TRIM(H4))=0</formula>
    </cfRule>
  </conditionalFormatting>
  <conditionalFormatting sqref="P42">
    <cfRule type="containsBlanks" dxfId="25" priority="86">
      <formula>LEN(TRIM(P42))=0</formula>
    </cfRule>
    <cfRule type="expression" dxfId="24" priority="87">
      <formula>"$B$7&gt;$D$11"</formula>
    </cfRule>
  </conditionalFormatting>
  <dataValidations count="7">
    <dataValidation type="whole" allowBlank="1" showInputMessage="1" showErrorMessage="1" sqref="B7:E7" xr:uid="{00000000-0002-0000-0200-000000000000}">
      <formula1>1</formula1>
      <formula2>10</formula2>
    </dataValidation>
    <dataValidation type="date" allowBlank="1" showInputMessage="1" showErrorMessage="1" sqref="H5:L5 C12:C22 B13:B14 B15 B16 B17 B18 B19 B20 B22 B21" xr:uid="{00000000-0002-0000-0200-000001000000}">
      <formula1>43493</formula1>
      <formula2>72686</formula2>
    </dataValidation>
    <dataValidation type="whole" operator="greaterThanOrEqual" allowBlank="1" showInputMessage="1" showErrorMessage="1" sqref="B39 B33" xr:uid="{00000000-0002-0000-0200-000002000000}">
      <formula1>0</formula1>
    </dataValidation>
    <dataValidation operator="greaterThan" allowBlank="1" showInputMessage="1" showErrorMessage="1" sqref="B35" xr:uid="{35FF946F-1B1F-428D-B07C-94372474734A}"/>
    <dataValidation type="decimal" allowBlank="1" showInputMessage="1" showErrorMessage="1" sqref="C42:C45 B59:B61" xr:uid="{00000000-0002-0000-0200-000004000000}">
      <formula1>0</formula1>
      <formula2>1</formula2>
    </dataValidation>
    <dataValidation type="date" allowBlank="1" showInputMessage="1" showErrorMessage="1" sqref="B12" xr:uid="{A12147CB-2843-48DD-A85C-2547951E3DB4}">
      <formula1>36526</formula1>
      <formula2>72686</formula2>
    </dataValidation>
    <dataValidation type="whole" operator="greaterThan" allowBlank="1" showInputMessage="1" showErrorMessage="1" sqref="B8:E8" xr:uid="{00000000-0002-0000-0200-000006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44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operator="greaterThanOrEqual" allowBlank="1" showInputMessage="1" showErrorMessage="1" xr:uid="{00000000-0002-0000-0200-000007000000}">
          <x14:formula1>
            <xm:f>'Drop downs'!$H$2:$H$3</xm:f>
          </x14:formula1>
          <xm:sqref>B38 B34</xm:sqref>
        </x14:dataValidation>
        <x14:dataValidation type="list" allowBlank="1" showInputMessage="1" showErrorMessage="1" xr:uid="{00000000-0002-0000-0200-000008000000}">
          <x14:formula1>
            <xm:f>'Drop downs'!$H$2:$H$3</xm:f>
          </x14:formula1>
          <xm:sqref>B72 B75</xm:sqref>
        </x14:dataValidation>
        <x14:dataValidation type="list" allowBlank="1" showInputMessage="1" showErrorMessage="1" xr:uid="{1533D26D-1657-4175-91A6-A285ACC7418F}">
          <x14:formula1>
            <xm:f>'Drop downs'!$I$2:$I$4</xm:f>
          </x14:formula1>
          <xm:sqref>H6:L6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58428"/>
    <pageSetUpPr fitToPage="1"/>
  </sheetPr>
  <dimension ref="A1:V1009"/>
  <sheetViews>
    <sheetView showGridLines="0" zoomScale="80" zoomScaleNormal="80" workbookViewId="0">
      <pane xSplit="3" ySplit="9" topLeftCell="D10" activePane="bottomRight" state="frozen"/>
      <selection activeCell="I84" sqref="I84"/>
      <selection pane="topRight" activeCell="I84" sqref="I84"/>
      <selection pane="bottomLeft" activeCell="I84" sqref="I84"/>
      <selection pane="bottomRight" activeCell="Y21" sqref="Y21"/>
    </sheetView>
  </sheetViews>
  <sheetFormatPr defaultColWidth="9.140625" defaultRowHeight="15" zeroHeight="1" x14ac:dyDescent="0.25"/>
  <cols>
    <col min="1" max="1" width="4.140625" style="2" bestFit="1" customWidth="1"/>
    <col min="2" max="2" width="14.28515625" style="2" bestFit="1" customWidth="1"/>
    <col min="3" max="3" width="16.42578125" style="2" bestFit="1" customWidth="1"/>
    <col min="4" max="7" width="32.85546875" style="2" customWidth="1"/>
    <col min="8" max="8" width="18.42578125" style="2" bestFit="1" customWidth="1"/>
    <col min="9" max="9" width="13.85546875" style="2" bestFit="1" customWidth="1"/>
    <col min="10" max="10" width="14.28515625" style="49" customWidth="1"/>
    <col min="11" max="11" width="9.7109375" style="50" bestFit="1" customWidth="1"/>
    <col min="12" max="12" width="11.140625" style="50" bestFit="1" customWidth="1"/>
    <col min="13" max="13" width="23.28515625" style="50" bestFit="1" customWidth="1"/>
    <col min="14" max="14" width="21.7109375" style="49" customWidth="1"/>
    <col min="15" max="16" width="17.85546875" style="49" customWidth="1"/>
    <col min="17" max="17" width="23.28515625" style="50" hidden="1" customWidth="1"/>
    <col min="18" max="18" width="17.85546875" style="49" hidden="1" customWidth="1"/>
    <col min="19" max="19" width="10.7109375" style="137" hidden="1" customWidth="1"/>
    <col min="20" max="22" width="9.140625" style="3" hidden="1" customWidth="1"/>
    <col min="23" max="16384" width="9.140625" style="3"/>
  </cols>
  <sheetData>
    <row r="1" spans="1:22" ht="26.25" x14ac:dyDescent="0.4">
      <c r="A1" s="1" t="str">
        <f>"Unit Sales Schedule: "&amp;Overview!B4</f>
        <v xml:space="preserve">Unit Sales Schedule: </v>
      </c>
      <c r="B1" s="1"/>
      <c r="J1" s="2"/>
      <c r="K1" s="2"/>
      <c r="L1" s="3"/>
      <c r="M1" s="3"/>
      <c r="Q1" s="10"/>
      <c r="R1" s="10"/>
    </row>
    <row r="2" spans="1:22" x14ac:dyDescent="0.25">
      <c r="E2" s="3"/>
      <c r="F2" s="3"/>
      <c r="G2" s="3"/>
      <c r="H2" s="3"/>
      <c r="I2" s="3"/>
      <c r="J2" s="3"/>
      <c r="K2" s="3"/>
      <c r="L2" s="51"/>
      <c r="M2" s="51" t="s">
        <v>4</v>
      </c>
      <c r="N2" s="51" t="s">
        <v>300</v>
      </c>
      <c r="Q2" s="10"/>
      <c r="R2" s="10"/>
    </row>
    <row r="3" spans="1:22" x14ac:dyDescent="0.25">
      <c r="E3" s="3"/>
      <c r="F3" s="3"/>
      <c r="G3" s="3"/>
      <c r="H3" s="3"/>
      <c r="I3" s="3"/>
      <c r="J3" s="3"/>
      <c r="K3" s="3"/>
      <c r="L3" s="51" t="s">
        <v>295</v>
      </c>
      <c r="M3" s="13">
        <f>SUM(M10:M509)</f>
        <v>0</v>
      </c>
      <c r="N3" s="13">
        <f>SUM(Q10:Q509)</f>
        <v>0</v>
      </c>
      <c r="Q3" s="10"/>
      <c r="R3" s="10"/>
    </row>
    <row r="4" spans="1:22" x14ac:dyDescent="0.25">
      <c r="E4" s="3"/>
      <c r="F4" s="3"/>
      <c r="G4" s="3"/>
      <c r="H4" s="3"/>
      <c r="I4" s="3"/>
      <c r="J4" s="3"/>
      <c r="K4" s="3"/>
      <c r="L4" s="3"/>
      <c r="M4" s="3"/>
      <c r="N4" s="3"/>
      <c r="Q4" s="10"/>
      <c r="R4" s="10"/>
    </row>
    <row r="5" spans="1:22" x14ac:dyDescent="0.25">
      <c r="A5" s="390" t="s">
        <v>597</v>
      </c>
      <c r="E5" s="3"/>
      <c r="F5" s="3"/>
      <c r="G5" s="3"/>
      <c r="H5" s="3"/>
      <c r="I5" s="3"/>
      <c r="J5" s="3"/>
      <c r="K5" s="3"/>
      <c r="L5" s="51"/>
      <c r="M5" s="51" t="s">
        <v>296</v>
      </c>
      <c r="N5" s="51" t="s">
        <v>297</v>
      </c>
      <c r="Q5" s="10"/>
      <c r="R5" s="10"/>
    </row>
    <row r="6" spans="1:22" x14ac:dyDescent="0.25">
      <c r="E6" s="3"/>
      <c r="F6" s="3"/>
      <c r="G6" s="3"/>
      <c r="H6" s="3"/>
      <c r="I6" s="3"/>
      <c r="J6" s="3"/>
      <c r="K6" s="3"/>
      <c r="L6" s="51" t="s">
        <v>294</v>
      </c>
      <c r="M6" s="217">
        <v>0</v>
      </c>
      <c r="N6" s="214">
        <v>0</v>
      </c>
      <c r="O6" s="205" t="s">
        <v>334</v>
      </c>
      <c r="P6" s="205"/>
      <c r="Q6" s="3"/>
    </row>
    <row r="7" spans="1:22" ht="11.25" customHeight="1" x14ac:dyDescent="0.35">
      <c r="B7" s="204">
        <f>Overview!C59+1</f>
        <v>25</v>
      </c>
      <c r="C7" s="204">
        <f>B7+1</f>
        <v>26</v>
      </c>
      <c r="D7" s="204">
        <f t="shared" ref="D7:O7" si="0">C7+1</f>
        <v>27</v>
      </c>
      <c r="E7" s="204">
        <f t="shared" si="0"/>
        <v>28</v>
      </c>
      <c r="F7" s="204">
        <f t="shared" si="0"/>
        <v>29</v>
      </c>
      <c r="G7" s="204">
        <f t="shared" si="0"/>
        <v>30</v>
      </c>
      <c r="H7" s="204">
        <f t="shared" si="0"/>
        <v>31</v>
      </c>
      <c r="I7" s="204">
        <f t="shared" si="0"/>
        <v>32</v>
      </c>
      <c r="J7" s="204">
        <f t="shared" si="0"/>
        <v>33</v>
      </c>
      <c r="K7" s="204">
        <f t="shared" si="0"/>
        <v>34</v>
      </c>
      <c r="L7" s="204">
        <f t="shared" si="0"/>
        <v>35</v>
      </c>
      <c r="M7" s="204">
        <f t="shared" si="0"/>
        <v>36</v>
      </c>
      <c r="N7" s="204">
        <f t="shared" si="0"/>
        <v>37</v>
      </c>
      <c r="O7" s="204">
        <f t="shared" si="0"/>
        <v>38</v>
      </c>
      <c r="P7" s="204"/>
      <c r="Q7" s="76"/>
      <c r="R7" s="76"/>
    </row>
    <row r="8" spans="1:22" s="193" customFormat="1" ht="29.25" customHeight="1" x14ac:dyDescent="0.25">
      <c r="A8" s="189" t="s">
        <v>56</v>
      </c>
      <c r="B8" s="189" t="s">
        <v>256</v>
      </c>
      <c r="C8" s="189" t="s">
        <v>592</v>
      </c>
      <c r="D8" s="189" t="s">
        <v>593</v>
      </c>
      <c r="E8" s="189" t="s">
        <v>5</v>
      </c>
      <c r="F8" s="189" t="s">
        <v>34</v>
      </c>
      <c r="G8" s="189" t="s">
        <v>260</v>
      </c>
      <c r="H8" s="189" t="s">
        <v>261</v>
      </c>
      <c r="I8" s="189" t="s">
        <v>254</v>
      </c>
      <c r="J8" s="190" t="s">
        <v>55</v>
      </c>
      <c r="K8" s="191" t="s">
        <v>543</v>
      </c>
      <c r="L8" s="191" t="s">
        <v>543</v>
      </c>
      <c r="M8" s="191" t="s">
        <v>594</v>
      </c>
      <c r="N8" s="190" t="s">
        <v>596</v>
      </c>
      <c r="O8" s="190" t="s">
        <v>595</v>
      </c>
      <c r="P8" s="190" t="s">
        <v>479</v>
      </c>
      <c r="Q8" s="191" t="s">
        <v>298</v>
      </c>
      <c r="R8" s="190" t="s">
        <v>299</v>
      </c>
      <c r="S8" s="192"/>
    </row>
    <row r="9" spans="1:22" s="55" customFormat="1" ht="97.5" customHeight="1" x14ac:dyDescent="0.25">
      <c r="A9" s="52"/>
      <c r="B9" s="52" t="s">
        <v>257</v>
      </c>
      <c r="C9" s="52" t="s">
        <v>535</v>
      </c>
      <c r="D9" s="52" t="s">
        <v>536</v>
      </c>
      <c r="E9" s="52" t="s">
        <v>59</v>
      </c>
      <c r="F9" s="52" t="s">
        <v>60</v>
      </c>
      <c r="G9" s="52" t="s">
        <v>537</v>
      </c>
      <c r="H9" s="52" t="s">
        <v>538</v>
      </c>
      <c r="I9" s="52" t="s">
        <v>539</v>
      </c>
      <c r="J9" s="53" t="s">
        <v>540</v>
      </c>
      <c r="K9" s="54" t="s">
        <v>541</v>
      </c>
      <c r="L9" s="54" t="s">
        <v>542</v>
      </c>
      <c r="M9" s="54" t="s">
        <v>61</v>
      </c>
      <c r="N9" s="53" t="s">
        <v>85</v>
      </c>
      <c r="O9" s="53" t="s">
        <v>85</v>
      </c>
      <c r="P9" s="53" t="s">
        <v>85</v>
      </c>
      <c r="Q9" s="54" t="s">
        <v>223</v>
      </c>
      <c r="R9" s="53" t="s">
        <v>85</v>
      </c>
      <c r="S9" s="167" t="s">
        <v>544</v>
      </c>
      <c r="T9" s="55" t="s">
        <v>545</v>
      </c>
      <c r="U9" s="55" t="s">
        <v>255</v>
      </c>
    </row>
    <row r="10" spans="1:22" x14ac:dyDescent="0.25">
      <c r="A10" s="56">
        <v>1</v>
      </c>
      <c r="B10" s="211"/>
      <c r="C10" s="212"/>
      <c r="D10" s="211"/>
      <c r="E10" s="211"/>
      <c r="F10" s="211"/>
      <c r="G10" s="211"/>
      <c r="H10" s="211"/>
      <c r="I10" s="211"/>
      <c r="J10" s="213"/>
      <c r="K10" s="214"/>
      <c r="L10" s="214"/>
      <c r="M10" s="214"/>
      <c r="N10" s="215"/>
      <c r="O10" s="215"/>
      <c r="P10" s="215"/>
      <c r="Q10" s="13" t="str">
        <f t="shared" ref="Q10:Q73" si="1">IF(M10&lt;&gt;"",M10*(1-$M$6),"")</f>
        <v/>
      </c>
      <c r="R10" s="209" t="str">
        <f t="shared" ref="R10:R73" si="2">IF(O10&lt;&gt;"",EDATE(O10,$N$6),"")</f>
        <v/>
      </c>
      <c r="S10" s="210" t="str">
        <f>IFERROR(EOMONTH(R10,-1)+1,"")</f>
        <v/>
      </c>
      <c r="T10" s="3" t="str">
        <f>J10&amp;" "&amp;D10</f>
        <v xml:space="preserve"> </v>
      </c>
      <c r="U10" s="3" t="str">
        <f>IF(D10&lt;&gt;"",VLOOKUP(D10,'Drop downs'!B:C,2,0),"")</f>
        <v/>
      </c>
      <c r="V10" s="3" t="e">
        <f>R10-N10</f>
        <v>#VALUE!</v>
      </c>
    </row>
    <row r="11" spans="1:22" x14ac:dyDescent="0.25">
      <c r="A11" s="56" t="str">
        <f>IF(C10&lt;&gt;0,A10+1,"")</f>
        <v/>
      </c>
      <c r="B11" s="211"/>
      <c r="C11" s="212"/>
      <c r="D11" s="211"/>
      <c r="E11" s="211"/>
      <c r="F11" s="211"/>
      <c r="G11" s="211"/>
      <c r="H11" s="211"/>
      <c r="I11" s="211"/>
      <c r="J11" s="213"/>
      <c r="K11" s="214"/>
      <c r="L11" s="214"/>
      <c r="M11" s="214"/>
      <c r="N11" s="215"/>
      <c r="O11" s="215"/>
      <c r="P11" s="215"/>
      <c r="Q11" s="13" t="str">
        <f t="shared" si="1"/>
        <v/>
      </c>
      <c r="R11" s="209" t="str">
        <f t="shared" si="2"/>
        <v/>
      </c>
      <c r="S11" s="210" t="str">
        <f t="shared" ref="S11:S74" si="3">IFERROR(EOMONTH(R11,-1)+1,"")</f>
        <v/>
      </c>
      <c r="T11" s="3" t="str">
        <f t="shared" ref="T11:T74" si="4">J11&amp;" "&amp;D11</f>
        <v xml:space="preserve"> </v>
      </c>
      <c r="U11" s="3" t="str">
        <f>IF(D11&lt;&gt;"",VLOOKUP(D11,'Drop downs'!B:C,2,0),"")</f>
        <v/>
      </c>
      <c r="V11" s="3" t="e">
        <f t="shared" ref="V11:V74" si="5">R11-N11</f>
        <v>#VALUE!</v>
      </c>
    </row>
    <row r="12" spans="1:22" x14ac:dyDescent="0.25">
      <c r="A12" s="56" t="str">
        <f t="shared" ref="A12:A75" si="6">IF(C11&lt;&gt;0,A11+1,"")</f>
        <v/>
      </c>
      <c r="B12" s="211"/>
      <c r="C12" s="212"/>
      <c r="D12" s="211"/>
      <c r="E12" s="211"/>
      <c r="F12" s="211"/>
      <c r="G12" s="211"/>
      <c r="H12" s="211"/>
      <c r="I12" s="211"/>
      <c r="J12" s="213"/>
      <c r="K12" s="214"/>
      <c r="L12" s="214"/>
      <c r="M12" s="214"/>
      <c r="N12" s="215"/>
      <c r="O12" s="215"/>
      <c r="P12" s="215"/>
      <c r="Q12" s="13" t="str">
        <f t="shared" si="1"/>
        <v/>
      </c>
      <c r="R12" s="209" t="str">
        <f t="shared" si="2"/>
        <v/>
      </c>
      <c r="S12" s="210" t="str">
        <f t="shared" si="3"/>
        <v/>
      </c>
      <c r="T12" s="3" t="str">
        <f t="shared" si="4"/>
        <v xml:space="preserve"> </v>
      </c>
      <c r="U12" s="3" t="str">
        <f>IF(D12&lt;&gt;"",VLOOKUP(D12,'Drop downs'!B:C,2,0),"")</f>
        <v/>
      </c>
      <c r="V12" s="3" t="e">
        <f t="shared" si="5"/>
        <v>#VALUE!</v>
      </c>
    </row>
    <row r="13" spans="1:22" x14ac:dyDescent="0.25">
      <c r="A13" s="56" t="str">
        <f t="shared" si="6"/>
        <v/>
      </c>
      <c r="B13" s="211"/>
      <c r="C13" s="212"/>
      <c r="D13" s="211"/>
      <c r="E13" s="211"/>
      <c r="F13" s="211"/>
      <c r="G13" s="211"/>
      <c r="H13" s="211"/>
      <c r="I13" s="211"/>
      <c r="J13" s="213"/>
      <c r="K13" s="214"/>
      <c r="L13" s="214"/>
      <c r="M13" s="214"/>
      <c r="N13" s="215"/>
      <c r="O13" s="215"/>
      <c r="P13" s="215"/>
      <c r="Q13" s="13" t="str">
        <f t="shared" si="1"/>
        <v/>
      </c>
      <c r="R13" s="209" t="str">
        <f t="shared" si="2"/>
        <v/>
      </c>
      <c r="S13" s="210" t="str">
        <f t="shared" si="3"/>
        <v/>
      </c>
      <c r="T13" s="3" t="str">
        <f t="shared" si="4"/>
        <v xml:space="preserve"> </v>
      </c>
      <c r="U13" s="3" t="str">
        <f>IF(D13&lt;&gt;"",VLOOKUP(D13,'Drop downs'!B:C,2,0),"")</f>
        <v/>
      </c>
      <c r="V13" s="3" t="e">
        <f t="shared" si="5"/>
        <v>#VALUE!</v>
      </c>
    </row>
    <row r="14" spans="1:22" x14ac:dyDescent="0.25">
      <c r="A14" s="56" t="str">
        <f t="shared" si="6"/>
        <v/>
      </c>
      <c r="B14" s="211"/>
      <c r="C14" s="212"/>
      <c r="D14" s="211"/>
      <c r="E14" s="211"/>
      <c r="F14" s="211"/>
      <c r="G14" s="211"/>
      <c r="H14" s="211"/>
      <c r="I14" s="211"/>
      <c r="J14" s="213"/>
      <c r="K14" s="214"/>
      <c r="L14" s="214"/>
      <c r="M14" s="214"/>
      <c r="N14" s="215"/>
      <c r="O14" s="215"/>
      <c r="P14" s="215"/>
      <c r="Q14" s="13" t="str">
        <f t="shared" si="1"/>
        <v/>
      </c>
      <c r="R14" s="209" t="str">
        <f t="shared" si="2"/>
        <v/>
      </c>
      <c r="S14" s="210" t="str">
        <f t="shared" si="3"/>
        <v/>
      </c>
      <c r="T14" s="3" t="str">
        <f t="shared" si="4"/>
        <v xml:space="preserve"> </v>
      </c>
      <c r="U14" s="3" t="str">
        <f>IF(D14&lt;&gt;"",VLOOKUP(D14,'Drop downs'!B:C,2,0),"")</f>
        <v/>
      </c>
      <c r="V14" s="3" t="e">
        <f t="shared" si="5"/>
        <v>#VALUE!</v>
      </c>
    </row>
    <row r="15" spans="1:22" x14ac:dyDescent="0.25">
      <c r="A15" s="56" t="str">
        <f t="shared" si="6"/>
        <v/>
      </c>
      <c r="B15" s="211"/>
      <c r="C15" s="212"/>
      <c r="D15" s="211"/>
      <c r="E15" s="211"/>
      <c r="F15" s="211"/>
      <c r="G15" s="211"/>
      <c r="H15" s="211"/>
      <c r="I15" s="211"/>
      <c r="J15" s="213"/>
      <c r="K15" s="214"/>
      <c r="L15" s="214"/>
      <c r="M15" s="214"/>
      <c r="N15" s="215"/>
      <c r="O15" s="215"/>
      <c r="P15" s="215"/>
      <c r="Q15" s="13" t="str">
        <f t="shared" si="1"/>
        <v/>
      </c>
      <c r="R15" s="209" t="str">
        <f t="shared" si="2"/>
        <v/>
      </c>
      <c r="S15" s="210" t="str">
        <f t="shared" si="3"/>
        <v/>
      </c>
      <c r="T15" s="3" t="str">
        <f t="shared" si="4"/>
        <v xml:space="preserve"> </v>
      </c>
      <c r="U15" s="3" t="str">
        <f>IF(D15&lt;&gt;"",VLOOKUP(D15,'Drop downs'!B:C,2,0),"")</f>
        <v/>
      </c>
      <c r="V15" s="3" t="e">
        <f t="shared" si="5"/>
        <v>#VALUE!</v>
      </c>
    </row>
    <row r="16" spans="1:22" x14ac:dyDescent="0.25">
      <c r="A16" s="56" t="str">
        <f t="shared" si="6"/>
        <v/>
      </c>
      <c r="B16" s="211"/>
      <c r="C16" s="212"/>
      <c r="D16" s="211"/>
      <c r="E16" s="211"/>
      <c r="F16" s="211"/>
      <c r="G16" s="211"/>
      <c r="H16" s="211"/>
      <c r="I16" s="211"/>
      <c r="J16" s="213"/>
      <c r="K16" s="214"/>
      <c r="L16" s="214"/>
      <c r="M16" s="214"/>
      <c r="N16" s="215"/>
      <c r="O16" s="215"/>
      <c r="P16" s="215"/>
      <c r="Q16" s="13" t="str">
        <f t="shared" si="1"/>
        <v/>
      </c>
      <c r="R16" s="209" t="str">
        <f t="shared" si="2"/>
        <v/>
      </c>
      <c r="S16" s="210" t="str">
        <f t="shared" si="3"/>
        <v/>
      </c>
      <c r="T16" s="3" t="str">
        <f t="shared" si="4"/>
        <v xml:space="preserve"> </v>
      </c>
      <c r="U16" s="3" t="str">
        <f>IF(D16&lt;&gt;"",VLOOKUP(D16,'Drop downs'!B:C,2,0),"")</f>
        <v/>
      </c>
      <c r="V16" s="3" t="e">
        <f t="shared" si="5"/>
        <v>#VALUE!</v>
      </c>
    </row>
    <row r="17" spans="1:22" x14ac:dyDescent="0.25">
      <c r="A17" s="56" t="str">
        <f t="shared" si="6"/>
        <v/>
      </c>
      <c r="B17" s="211"/>
      <c r="C17" s="212"/>
      <c r="D17" s="211"/>
      <c r="E17" s="211"/>
      <c r="F17" s="211"/>
      <c r="G17" s="211"/>
      <c r="H17" s="211"/>
      <c r="I17" s="211"/>
      <c r="J17" s="213"/>
      <c r="K17" s="214"/>
      <c r="L17" s="214"/>
      <c r="M17" s="214"/>
      <c r="N17" s="215"/>
      <c r="O17" s="215"/>
      <c r="P17" s="215"/>
      <c r="Q17" s="13" t="str">
        <f t="shared" si="1"/>
        <v/>
      </c>
      <c r="R17" s="209" t="str">
        <f t="shared" si="2"/>
        <v/>
      </c>
      <c r="S17" s="210" t="str">
        <f t="shared" si="3"/>
        <v/>
      </c>
      <c r="T17" s="3" t="str">
        <f t="shared" si="4"/>
        <v xml:space="preserve"> </v>
      </c>
      <c r="U17" s="3" t="str">
        <f>IF(D17&lt;&gt;"",VLOOKUP(D17,'Drop downs'!B:C,2,0),"")</f>
        <v/>
      </c>
      <c r="V17" s="3" t="e">
        <f t="shared" si="5"/>
        <v>#VALUE!</v>
      </c>
    </row>
    <row r="18" spans="1:22" x14ac:dyDescent="0.25">
      <c r="A18" s="56" t="str">
        <f t="shared" si="6"/>
        <v/>
      </c>
      <c r="B18" s="211"/>
      <c r="C18" s="212"/>
      <c r="D18" s="211"/>
      <c r="E18" s="211"/>
      <c r="F18" s="211"/>
      <c r="G18" s="211"/>
      <c r="H18" s="211"/>
      <c r="I18" s="211"/>
      <c r="J18" s="213"/>
      <c r="K18" s="214"/>
      <c r="L18" s="214"/>
      <c r="M18" s="214"/>
      <c r="N18" s="215"/>
      <c r="O18" s="215"/>
      <c r="P18" s="215"/>
      <c r="Q18" s="13" t="str">
        <f t="shared" si="1"/>
        <v/>
      </c>
      <c r="R18" s="209" t="str">
        <f t="shared" si="2"/>
        <v/>
      </c>
      <c r="S18" s="210" t="str">
        <f t="shared" si="3"/>
        <v/>
      </c>
      <c r="T18" s="3" t="str">
        <f t="shared" si="4"/>
        <v xml:space="preserve"> </v>
      </c>
      <c r="U18" s="3" t="str">
        <f>IF(D18&lt;&gt;"",VLOOKUP(D18,'Drop downs'!B:C,2,0),"")</f>
        <v/>
      </c>
      <c r="V18" s="3" t="e">
        <f t="shared" si="5"/>
        <v>#VALUE!</v>
      </c>
    </row>
    <row r="19" spans="1:22" x14ac:dyDescent="0.25">
      <c r="A19" s="56" t="str">
        <f t="shared" si="6"/>
        <v/>
      </c>
      <c r="B19" s="211"/>
      <c r="C19" s="212"/>
      <c r="D19" s="211"/>
      <c r="E19" s="211"/>
      <c r="F19" s="211"/>
      <c r="G19" s="211"/>
      <c r="H19" s="211"/>
      <c r="I19" s="211"/>
      <c r="J19" s="213"/>
      <c r="K19" s="214"/>
      <c r="L19" s="214"/>
      <c r="M19" s="214"/>
      <c r="N19" s="215"/>
      <c r="O19" s="215"/>
      <c r="P19" s="215"/>
      <c r="Q19" s="13" t="str">
        <f t="shared" si="1"/>
        <v/>
      </c>
      <c r="R19" s="209" t="str">
        <f t="shared" si="2"/>
        <v/>
      </c>
      <c r="S19" s="210" t="str">
        <f t="shared" si="3"/>
        <v/>
      </c>
      <c r="T19" s="3" t="str">
        <f t="shared" si="4"/>
        <v xml:space="preserve"> </v>
      </c>
      <c r="U19" s="3" t="str">
        <f>IF(D19&lt;&gt;"",VLOOKUP(D19,'Drop downs'!B:C,2,0),"")</f>
        <v/>
      </c>
      <c r="V19" s="3" t="e">
        <f t="shared" si="5"/>
        <v>#VALUE!</v>
      </c>
    </row>
    <row r="20" spans="1:22" x14ac:dyDescent="0.25">
      <c r="A20" s="56" t="str">
        <f t="shared" si="6"/>
        <v/>
      </c>
      <c r="B20" s="211"/>
      <c r="C20" s="212"/>
      <c r="D20" s="211"/>
      <c r="E20" s="211"/>
      <c r="F20" s="211"/>
      <c r="G20" s="211"/>
      <c r="H20" s="211"/>
      <c r="I20" s="211"/>
      <c r="J20" s="213"/>
      <c r="K20" s="214"/>
      <c r="L20" s="214"/>
      <c r="M20" s="214"/>
      <c r="N20" s="215"/>
      <c r="O20" s="215"/>
      <c r="P20" s="215"/>
      <c r="Q20" s="13" t="str">
        <f t="shared" si="1"/>
        <v/>
      </c>
      <c r="R20" s="209" t="str">
        <f t="shared" si="2"/>
        <v/>
      </c>
      <c r="S20" s="210" t="str">
        <f t="shared" si="3"/>
        <v/>
      </c>
      <c r="T20" s="3" t="str">
        <f t="shared" si="4"/>
        <v xml:space="preserve"> </v>
      </c>
      <c r="U20" s="3" t="str">
        <f>IF(D20&lt;&gt;"",VLOOKUP(D20,'Drop downs'!B:C,2,0),"")</f>
        <v/>
      </c>
      <c r="V20" s="3" t="e">
        <f t="shared" si="5"/>
        <v>#VALUE!</v>
      </c>
    </row>
    <row r="21" spans="1:22" x14ac:dyDescent="0.25">
      <c r="A21" s="56" t="str">
        <f t="shared" si="6"/>
        <v/>
      </c>
      <c r="B21" s="211"/>
      <c r="C21" s="212"/>
      <c r="D21" s="211"/>
      <c r="E21" s="211"/>
      <c r="F21" s="211"/>
      <c r="G21" s="211"/>
      <c r="H21" s="211"/>
      <c r="I21" s="211"/>
      <c r="J21" s="213"/>
      <c r="K21" s="214"/>
      <c r="L21" s="214"/>
      <c r="M21" s="214"/>
      <c r="N21" s="215"/>
      <c r="O21" s="215"/>
      <c r="P21" s="215"/>
      <c r="Q21" s="13" t="str">
        <f t="shared" si="1"/>
        <v/>
      </c>
      <c r="R21" s="209" t="str">
        <f t="shared" si="2"/>
        <v/>
      </c>
      <c r="S21" s="210" t="str">
        <f t="shared" si="3"/>
        <v/>
      </c>
      <c r="T21" s="3" t="str">
        <f t="shared" si="4"/>
        <v xml:space="preserve"> </v>
      </c>
      <c r="U21" s="3" t="str">
        <f>IF(D21&lt;&gt;"",VLOOKUP(D21,'Drop downs'!B:C,2,0),"")</f>
        <v/>
      </c>
      <c r="V21" s="3" t="e">
        <f t="shared" si="5"/>
        <v>#VALUE!</v>
      </c>
    </row>
    <row r="22" spans="1:22" x14ac:dyDescent="0.25">
      <c r="A22" s="56" t="str">
        <f t="shared" si="6"/>
        <v/>
      </c>
      <c r="B22" s="211"/>
      <c r="C22" s="212"/>
      <c r="D22" s="211"/>
      <c r="E22" s="211"/>
      <c r="F22" s="211"/>
      <c r="G22" s="211"/>
      <c r="H22" s="211"/>
      <c r="I22" s="211"/>
      <c r="J22" s="213"/>
      <c r="K22" s="214"/>
      <c r="L22" s="214"/>
      <c r="M22" s="214"/>
      <c r="N22" s="215"/>
      <c r="O22" s="215"/>
      <c r="P22" s="215"/>
      <c r="Q22" s="13" t="str">
        <f t="shared" si="1"/>
        <v/>
      </c>
      <c r="R22" s="209" t="str">
        <f t="shared" si="2"/>
        <v/>
      </c>
      <c r="S22" s="210" t="str">
        <f t="shared" si="3"/>
        <v/>
      </c>
      <c r="T22" s="3" t="str">
        <f t="shared" si="4"/>
        <v xml:space="preserve"> </v>
      </c>
      <c r="U22" s="3" t="str">
        <f>IF(D22&lt;&gt;"",VLOOKUP(D22,'Drop downs'!B:C,2,0),"")</f>
        <v/>
      </c>
      <c r="V22" s="3" t="e">
        <f t="shared" si="5"/>
        <v>#VALUE!</v>
      </c>
    </row>
    <row r="23" spans="1:22" x14ac:dyDescent="0.25">
      <c r="A23" s="56" t="str">
        <f t="shared" si="6"/>
        <v/>
      </c>
      <c r="B23" s="211"/>
      <c r="C23" s="212"/>
      <c r="D23" s="211"/>
      <c r="E23" s="211"/>
      <c r="F23" s="211"/>
      <c r="G23" s="211"/>
      <c r="H23" s="211"/>
      <c r="I23" s="211"/>
      <c r="J23" s="213"/>
      <c r="K23" s="214"/>
      <c r="L23" s="214"/>
      <c r="M23" s="214"/>
      <c r="N23" s="215"/>
      <c r="O23" s="215"/>
      <c r="P23" s="215"/>
      <c r="Q23" s="13" t="str">
        <f t="shared" si="1"/>
        <v/>
      </c>
      <c r="R23" s="209" t="str">
        <f t="shared" si="2"/>
        <v/>
      </c>
      <c r="S23" s="210" t="str">
        <f t="shared" si="3"/>
        <v/>
      </c>
      <c r="T23" s="3" t="str">
        <f t="shared" si="4"/>
        <v xml:space="preserve"> </v>
      </c>
      <c r="U23" s="3" t="str">
        <f>IF(D23&lt;&gt;"",VLOOKUP(D23,'Drop downs'!B:C,2,0),"")</f>
        <v/>
      </c>
      <c r="V23" s="3" t="e">
        <f t="shared" si="5"/>
        <v>#VALUE!</v>
      </c>
    </row>
    <row r="24" spans="1:22" x14ac:dyDescent="0.25">
      <c r="A24" s="56" t="str">
        <f t="shared" si="6"/>
        <v/>
      </c>
      <c r="B24" s="211"/>
      <c r="C24" s="212"/>
      <c r="D24" s="211"/>
      <c r="E24" s="211"/>
      <c r="F24" s="211"/>
      <c r="G24" s="211"/>
      <c r="H24" s="211"/>
      <c r="I24" s="211"/>
      <c r="J24" s="213"/>
      <c r="K24" s="214"/>
      <c r="L24" s="214"/>
      <c r="M24" s="214"/>
      <c r="N24" s="215"/>
      <c r="O24" s="215"/>
      <c r="P24" s="215"/>
      <c r="Q24" s="13" t="str">
        <f t="shared" si="1"/>
        <v/>
      </c>
      <c r="R24" s="209" t="str">
        <f t="shared" si="2"/>
        <v/>
      </c>
      <c r="S24" s="210" t="str">
        <f t="shared" si="3"/>
        <v/>
      </c>
      <c r="T24" s="3" t="str">
        <f t="shared" si="4"/>
        <v xml:space="preserve"> </v>
      </c>
      <c r="U24" s="3" t="str">
        <f>IF(D24&lt;&gt;"",VLOOKUP(D24,'Drop downs'!B:C,2,0),"")</f>
        <v/>
      </c>
      <c r="V24" s="3" t="e">
        <f t="shared" si="5"/>
        <v>#VALUE!</v>
      </c>
    </row>
    <row r="25" spans="1:22" x14ac:dyDescent="0.25">
      <c r="A25" s="56" t="str">
        <f t="shared" si="6"/>
        <v/>
      </c>
      <c r="B25" s="211"/>
      <c r="C25" s="212"/>
      <c r="D25" s="211"/>
      <c r="E25" s="211"/>
      <c r="F25" s="211"/>
      <c r="G25" s="211"/>
      <c r="H25" s="211"/>
      <c r="I25" s="211"/>
      <c r="J25" s="213"/>
      <c r="K25" s="214"/>
      <c r="L25" s="214"/>
      <c r="M25" s="214"/>
      <c r="N25" s="215"/>
      <c r="O25" s="215"/>
      <c r="P25" s="215"/>
      <c r="Q25" s="13" t="str">
        <f t="shared" si="1"/>
        <v/>
      </c>
      <c r="R25" s="209" t="str">
        <f t="shared" si="2"/>
        <v/>
      </c>
      <c r="S25" s="210" t="str">
        <f t="shared" si="3"/>
        <v/>
      </c>
      <c r="T25" s="3" t="str">
        <f t="shared" si="4"/>
        <v xml:space="preserve"> </v>
      </c>
      <c r="U25" s="3" t="str">
        <f>IF(D25&lt;&gt;"",VLOOKUP(D25,'Drop downs'!B:C,2,0),"")</f>
        <v/>
      </c>
      <c r="V25" s="3" t="e">
        <f t="shared" si="5"/>
        <v>#VALUE!</v>
      </c>
    </row>
    <row r="26" spans="1:22" x14ac:dyDescent="0.25">
      <c r="A26" s="56" t="str">
        <f t="shared" si="6"/>
        <v/>
      </c>
      <c r="B26" s="211"/>
      <c r="C26" s="212"/>
      <c r="D26" s="211"/>
      <c r="E26" s="211"/>
      <c r="F26" s="211"/>
      <c r="G26" s="211"/>
      <c r="H26" s="211"/>
      <c r="I26" s="211"/>
      <c r="J26" s="213"/>
      <c r="K26" s="214"/>
      <c r="L26" s="214"/>
      <c r="M26" s="214"/>
      <c r="N26" s="215"/>
      <c r="O26" s="215"/>
      <c r="P26" s="215"/>
      <c r="Q26" s="13" t="str">
        <f t="shared" si="1"/>
        <v/>
      </c>
      <c r="R26" s="209" t="str">
        <f t="shared" si="2"/>
        <v/>
      </c>
      <c r="S26" s="210" t="str">
        <f t="shared" si="3"/>
        <v/>
      </c>
      <c r="T26" s="3" t="str">
        <f t="shared" si="4"/>
        <v xml:space="preserve"> </v>
      </c>
      <c r="U26" s="3" t="str">
        <f>IF(D26&lt;&gt;"",VLOOKUP(D26,'Drop downs'!B:C,2,0),"")</f>
        <v/>
      </c>
      <c r="V26" s="3" t="e">
        <f t="shared" si="5"/>
        <v>#VALUE!</v>
      </c>
    </row>
    <row r="27" spans="1:22" x14ac:dyDescent="0.25">
      <c r="A27" s="56" t="str">
        <f t="shared" si="6"/>
        <v/>
      </c>
      <c r="B27" s="211"/>
      <c r="C27" s="212"/>
      <c r="D27" s="211"/>
      <c r="E27" s="211"/>
      <c r="F27" s="211"/>
      <c r="G27" s="211"/>
      <c r="H27" s="211"/>
      <c r="I27" s="211"/>
      <c r="J27" s="213"/>
      <c r="K27" s="214"/>
      <c r="L27" s="214"/>
      <c r="M27" s="214"/>
      <c r="N27" s="215"/>
      <c r="O27" s="215"/>
      <c r="P27" s="215"/>
      <c r="Q27" s="13" t="str">
        <f t="shared" si="1"/>
        <v/>
      </c>
      <c r="R27" s="209" t="str">
        <f t="shared" si="2"/>
        <v/>
      </c>
      <c r="S27" s="210" t="str">
        <f t="shared" si="3"/>
        <v/>
      </c>
      <c r="T27" s="3" t="str">
        <f t="shared" si="4"/>
        <v xml:space="preserve"> </v>
      </c>
      <c r="U27" s="3" t="str">
        <f>IF(D27&lt;&gt;"",VLOOKUP(D27,'Drop downs'!B:C,2,0),"")</f>
        <v/>
      </c>
      <c r="V27" s="3" t="e">
        <f t="shared" si="5"/>
        <v>#VALUE!</v>
      </c>
    </row>
    <row r="28" spans="1:22" x14ac:dyDescent="0.25">
      <c r="A28" s="56" t="str">
        <f t="shared" si="6"/>
        <v/>
      </c>
      <c r="B28" s="211"/>
      <c r="C28" s="212"/>
      <c r="D28" s="211"/>
      <c r="E28" s="211"/>
      <c r="F28" s="211"/>
      <c r="G28" s="211"/>
      <c r="H28" s="211"/>
      <c r="I28" s="211"/>
      <c r="J28" s="213"/>
      <c r="K28" s="214"/>
      <c r="L28" s="214"/>
      <c r="M28" s="214"/>
      <c r="N28" s="215"/>
      <c r="O28" s="215"/>
      <c r="P28" s="215"/>
      <c r="Q28" s="13" t="str">
        <f t="shared" si="1"/>
        <v/>
      </c>
      <c r="R28" s="209" t="str">
        <f t="shared" si="2"/>
        <v/>
      </c>
      <c r="S28" s="210" t="str">
        <f t="shared" si="3"/>
        <v/>
      </c>
      <c r="T28" s="3" t="str">
        <f t="shared" si="4"/>
        <v xml:space="preserve"> </v>
      </c>
      <c r="U28" s="3" t="str">
        <f>IF(D28&lt;&gt;"",VLOOKUP(D28,'Drop downs'!B:C,2,0),"")</f>
        <v/>
      </c>
      <c r="V28" s="3" t="e">
        <f t="shared" si="5"/>
        <v>#VALUE!</v>
      </c>
    </row>
    <row r="29" spans="1:22" x14ac:dyDescent="0.25">
      <c r="A29" s="56" t="str">
        <f t="shared" si="6"/>
        <v/>
      </c>
      <c r="B29" s="211"/>
      <c r="C29" s="212"/>
      <c r="D29" s="211"/>
      <c r="E29" s="211"/>
      <c r="F29" s="211"/>
      <c r="G29" s="211"/>
      <c r="H29" s="211"/>
      <c r="I29" s="211"/>
      <c r="J29" s="213"/>
      <c r="K29" s="214"/>
      <c r="L29" s="214"/>
      <c r="M29" s="214"/>
      <c r="N29" s="215"/>
      <c r="O29" s="215"/>
      <c r="P29" s="215"/>
      <c r="Q29" s="13" t="str">
        <f t="shared" si="1"/>
        <v/>
      </c>
      <c r="R29" s="209" t="str">
        <f t="shared" si="2"/>
        <v/>
      </c>
      <c r="S29" s="210" t="str">
        <f t="shared" si="3"/>
        <v/>
      </c>
      <c r="T29" s="3" t="str">
        <f t="shared" si="4"/>
        <v xml:space="preserve"> </v>
      </c>
      <c r="U29" s="3" t="str">
        <f>IF(D29&lt;&gt;"",VLOOKUP(D29,'Drop downs'!B:C,2,0),"")</f>
        <v/>
      </c>
      <c r="V29" s="3" t="e">
        <f t="shared" si="5"/>
        <v>#VALUE!</v>
      </c>
    </row>
    <row r="30" spans="1:22" x14ac:dyDescent="0.25">
      <c r="A30" s="56" t="str">
        <f t="shared" si="6"/>
        <v/>
      </c>
      <c r="B30" s="211"/>
      <c r="C30" s="212"/>
      <c r="D30" s="211"/>
      <c r="E30" s="211"/>
      <c r="F30" s="211"/>
      <c r="G30" s="211"/>
      <c r="H30" s="211"/>
      <c r="I30" s="211"/>
      <c r="J30" s="213"/>
      <c r="K30" s="214"/>
      <c r="L30" s="214"/>
      <c r="M30" s="214"/>
      <c r="N30" s="215"/>
      <c r="O30" s="215"/>
      <c r="P30" s="215"/>
      <c r="Q30" s="13" t="str">
        <f t="shared" si="1"/>
        <v/>
      </c>
      <c r="R30" s="209" t="str">
        <f t="shared" si="2"/>
        <v/>
      </c>
      <c r="S30" s="210" t="str">
        <f t="shared" si="3"/>
        <v/>
      </c>
      <c r="T30" s="3" t="str">
        <f t="shared" si="4"/>
        <v xml:space="preserve"> </v>
      </c>
      <c r="U30" s="3" t="str">
        <f>IF(D30&lt;&gt;"",VLOOKUP(D30,'Drop downs'!B:C,2,0),"")</f>
        <v/>
      </c>
      <c r="V30" s="3" t="e">
        <f t="shared" si="5"/>
        <v>#VALUE!</v>
      </c>
    </row>
    <row r="31" spans="1:22" x14ac:dyDescent="0.25">
      <c r="A31" s="56" t="str">
        <f t="shared" si="6"/>
        <v/>
      </c>
      <c r="B31" s="211"/>
      <c r="C31" s="212"/>
      <c r="D31" s="211"/>
      <c r="E31" s="211"/>
      <c r="F31" s="211"/>
      <c r="G31" s="211"/>
      <c r="H31" s="211"/>
      <c r="I31" s="211"/>
      <c r="J31" s="213"/>
      <c r="K31" s="214"/>
      <c r="L31" s="214"/>
      <c r="M31" s="214"/>
      <c r="N31" s="215"/>
      <c r="O31" s="215"/>
      <c r="P31" s="215"/>
      <c r="Q31" s="13" t="str">
        <f t="shared" si="1"/>
        <v/>
      </c>
      <c r="R31" s="209" t="str">
        <f t="shared" si="2"/>
        <v/>
      </c>
      <c r="S31" s="210" t="str">
        <f t="shared" si="3"/>
        <v/>
      </c>
      <c r="T31" s="3" t="str">
        <f t="shared" si="4"/>
        <v xml:space="preserve"> </v>
      </c>
      <c r="U31" s="3" t="str">
        <f>IF(D31&lt;&gt;"",VLOOKUP(D31,'Drop downs'!B:C,2,0),"")</f>
        <v/>
      </c>
      <c r="V31" s="3" t="e">
        <f t="shared" si="5"/>
        <v>#VALUE!</v>
      </c>
    </row>
    <row r="32" spans="1:22" x14ac:dyDescent="0.25">
      <c r="A32" s="56" t="str">
        <f t="shared" si="6"/>
        <v/>
      </c>
      <c r="B32" s="211"/>
      <c r="C32" s="212"/>
      <c r="D32" s="211"/>
      <c r="E32" s="211"/>
      <c r="F32" s="211"/>
      <c r="G32" s="211"/>
      <c r="H32" s="211"/>
      <c r="I32" s="211"/>
      <c r="J32" s="213"/>
      <c r="K32" s="214"/>
      <c r="L32" s="214"/>
      <c r="M32" s="214"/>
      <c r="N32" s="215"/>
      <c r="O32" s="215"/>
      <c r="P32" s="215"/>
      <c r="Q32" s="13" t="str">
        <f t="shared" si="1"/>
        <v/>
      </c>
      <c r="R32" s="209" t="str">
        <f t="shared" si="2"/>
        <v/>
      </c>
      <c r="S32" s="210" t="str">
        <f t="shared" si="3"/>
        <v/>
      </c>
      <c r="T32" s="3" t="str">
        <f t="shared" si="4"/>
        <v xml:space="preserve"> </v>
      </c>
      <c r="U32" s="3" t="str">
        <f>IF(D32&lt;&gt;"",VLOOKUP(D32,'Drop downs'!B:C,2,0),"")</f>
        <v/>
      </c>
      <c r="V32" s="3" t="e">
        <f t="shared" si="5"/>
        <v>#VALUE!</v>
      </c>
    </row>
    <row r="33" spans="1:22" x14ac:dyDescent="0.25">
      <c r="A33" s="56" t="str">
        <f t="shared" si="6"/>
        <v/>
      </c>
      <c r="B33" s="211"/>
      <c r="C33" s="212"/>
      <c r="D33" s="211"/>
      <c r="E33" s="211"/>
      <c r="F33" s="211"/>
      <c r="G33" s="211"/>
      <c r="H33" s="211"/>
      <c r="I33" s="211"/>
      <c r="J33" s="213"/>
      <c r="K33" s="214"/>
      <c r="L33" s="214"/>
      <c r="M33" s="214"/>
      <c r="N33" s="215"/>
      <c r="O33" s="215"/>
      <c r="P33" s="215"/>
      <c r="Q33" s="13" t="str">
        <f t="shared" si="1"/>
        <v/>
      </c>
      <c r="R33" s="209" t="str">
        <f t="shared" si="2"/>
        <v/>
      </c>
      <c r="S33" s="210" t="str">
        <f t="shared" si="3"/>
        <v/>
      </c>
      <c r="T33" s="3" t="str">
        <f t="shared" si="4"/>
        <v xml:space="preserve"> </v>
      </c>
      <c r="U33" s="3" t="str">
        <f>IF(D33&lt;&gt;"",VLOOKUP(D33,'Drop downs'!B:C,2,0),"")</f>
        <v/>
      </c>
      <c r="V33" s="3" t="e">
        <f t="shared" si="5"/>
        <v>#VALUE!</v>
      </c>
    </row>
    <row r="34" spans="1:22" x14ac:dyDescent="0.25">
      <c r="A34" s="56" t="str">
        <f t="shared" si="6"/>
        <v/>
      </c>
      <c r="B34" s="211"/>
      <c r="C34" s="212"/>
      <c r="D34" s="211"/>
      <c r="E34" s="211"/>
      <c r="F34" s="211"/>
      <c r="G34" s="211"/>
      <c r="H34" s="211"/>
      <c r="I34" s="211"/>
      <c r="J34" s="213"/>
      <c r="K34" s="214"/>
      <c r="L34" s="214"/>
      <c r="M34" s="214"/>
      <c r="N34" s="215"/>
      <c r="O34" s="215"/>
      <c r="P34" s="215"/>
      <c r="Q34" s="13" t="str">
        <f t="shared" si="1"/>
        <v/>
      </c>
      <c r="R34" s="209" t="str">
        <f t="shared" si="2"/>
        <v/>
      </c>
      <c r="S34" s="210" t="str">
        <f t="shared" si="3"/>
        <v/>
      </c>
      <c r="T34" s="3" t="str">
        <f t="shared" si="4"/>
        <v xml:space="preserve"> </v>
      </c>
      <c r="U34" s="3" t="str">
        <f>IF(D34&lt;&gt;"",VLOOKUP(D34,'Drop downs'!B:C,2,0),"")</f>
        <v/>
      </c>
      <c r="V34" s="3" t="e">
        <f t="shared" si="5"/>
        <v>#VALUE!</v>
      </c>
    </row>
    <row r="35" spans="1:22" x14ac:dyDescent="0.25">
      <c r="A35" s="56" t="str">
        <f t="shared" si="6"/>
        <v/>
      </c>
      <c r="B35" s="211"/>
      <c r="C35" s="212"/>
      <c r="D35" s="211"/>
      <c r="E35" s="211"/>
      <c r="F35" s="211"/>
      <c r="G35" s="211"/>
      <c r="H35" s="211"/>
      <c r="I35" s="211"/>
      <c r="J35" s="213"/>
      <c r="K35" s="214"/>
      <c r="L35" s="214"/>
      <c r="M35" s="214"/>
      <c r="N35" s="215"/>
      <c r="O35" s="215"/>
      <c r="P35" s="215"/>
      <c r="Q35" s="13" t="str">
        <f t="shared" si="1"/>
        <v/>
      </c>
      <c r="R35" s="209" t="str">
        <f t="shared" si="2"/>
        <v/>
      </c>
      <c r="S35" s="210" t="str">
        <f t="shared" si="3"/>
        <v/>
      </c>
      <c r="T35" s="3" t="str">
        <f t="shared" si="4"/>
        <v xml:space="preserve"> </v>
      </c>
      <c r="U35" s="3" t="str">
        <f>IF(D35&lt;&gt;"",VLOOKUP(D35,'Drop downs'!B:C,2,0),"")</f>
        <v/>
      </c>
      <c r="V35" s="3" t="e">
        <f t="shared" si="5"/>
        <v>#VALUE!</v>
      </c>
    </row>
    <row r="36" spans="1:22" x14ac:dyDescent="0.25">
      <c r="A36" s="56" t="str">
        <f t="shared" si="6"/>
        <v/>
      </c>
      <c r="B36" s="211"/>
      <c r="C36" s="212"/>
      <c r="D36" s="211"/>
      <c r="E36" s="211"/>
      <c r="F36" s="211"/>
      <c r="G36" s="211"/>
      <c r="H36" s="211"/>
      <c r="I36" s="211"/>
      <c r="J36" s="213"/>
      <c r="K36" s="214"/>
      <c r="L36" s="214"/>
      <c r="M36" s="214"/>
      <c r="N36" s="215"/>
      <c r="O36" s="215"/>
      <c r="P36" s="215"/>
      <c r="Q36" s="13" t="str">
        <f t="shared" si="1"/>
        <v/>
      </c>
      <c r="R36" s="209" t="str">
        <f t="shared" si="2"/>
        <v/>
      </c>
      <c r="S36" s="210" t="str">
        <f t="shared" si="3"/>
        <v/>
      </c>
      <c r="T36" s="3" t="str">
        <f t="shared" si="4"/>
        <v xml:space="preserve"> </v>
      </c>
      <c r="U36" s="3" t="str">
        <f>IF(D36&lt;&gt;"",VLOOKUP(D36,'Drop downs'!B:C,2,0),"")</f>
        <v/>
      </c>
      <c r="V36" s="3" t="e">
        <f t="shared" si="5"/>
        <v>#VALUE!</v>
      </c>
    </row>
    <row r="37" spans="1:22" x14ac:dyDescent="0.25">
      <c r="A37" s="56" t="str">
        <f t="shared" si="6"/>
        <v/>
      </c>
      <c r="B37" s="211"/>
      <c r="C37" s="212"/>
      <c r="D37" s="211"/>
      <c r="E37" s="211"/>
      <c r="F37" s="211"/>
      <c r="G37" s="211"/>
      <c r="H37" s="211"/>
      <c r="I37" s="211"/>
      <c r="J37" s="213"/>
      <c r="K37" s="214"/>
      <c r="L37" s="214"/>
      <c r="M37" s="214"/>
      <c r="N37" s="215"/>
      <c r="O37" s="215"/>
      <c r="P37" s="215"/>
      <c r="Q37" s="13" t="str">
        <f t="shared" si="1"/>
        <v/>
      </c>
      <c r="R37" s="209" t="str">
        <f t="shared" si="2"/>
        <v/>
      </c>
      <c r="S37" s="210" t="str">
        <f t="shared" si="3"/>
        <v/>
      </c>
      <c r="T37" s="3" t="str">
        <f t="shared" si="4"/>
        <v xml:space="preserve"> </v>
      </c>
      <c r="U37" s="3" t="str">
        <f>IF(D37&lt;&gt;"",VLOOKUP(D37,'Drop downs'!B:C,2,0),"")</f>
        <v/>
      </c>
      <c r="V37" s="3" t="e">
        <f t="shared" si="5"/>
        <v>#VALUE!</v>
      </c>
    </row>
    <row r="38" spans="1:22" x14ac:dyDescent="0.25">
      <c r="A38" s="56" t="str">
        <f t="shared" si="6"/>
        <v/>
      </c>
      <c r="B38" s="211"/>
      <c r="C38" s="212"/>
      <c r="D38" s="211"/>
      <c r="E38" s="211"/>
      <c r="F38" s="211"/>
      <c r="G38" s="211"/>
      <c r="H38" s="211"/>
      <c r="I38" s="211"/>
      <c r="J38" s="213"/>
      <c r="K38" s="214"/>
      <c r="L38" s="214"/>
      <c r="M38" s="214"/>
      <c r="N38" s="215"/>
      <c r="O38" s="215"/>
      <c r="P38" s="215"/>
      <c r="Q38" s="13" t="str">
        <f t="shared" si="1"/>
        <v/>
      </c>
      <c r="R38" s="209" t="str">
        <f t="shared" si="2"/>
        <v/>
      </c>
      <c r="S38" s="210" t="str">
        <f t="shared" si="3"/>
        <v/>
      </c>
      <c r="T38" s="3" t="str">
        <f t="shared" si="4"/>
        <v xml:space="preserve"> </v>
      </c>
      <c r="U38" s="3" t="str">
        <f>IF(D38&lt;&gt;"",VLOOKUP(D38,'Drop downs'!B:C,2,0),"")</f>
        <v/>
      </c>
      <c r="V38" s="3" t="e">
        <f t="shared" si="5"/>
        <v>#VALUE!</v>
      </c>
    </row>
    <row r="39" spans="1:22" x14ac:dyDescent="0.25">
      <c r="A39" s="56" t="str">
        <f t="shared" si="6"/>
        <v/>
      </c>
      <c r="B39" s="211"/>
      <c r="C39" s="212"/>
      <c r="D39" s="211"/>
      <c r="E39" s="211"/>
      <c r="F39" s="211"/>
      <c r="G39" s="211"/>
      <c r="H39" s="211"/>
      <c r="I39" s="211"/>
      <c r="J39" s="213"/>
      <c r="K39" s="214"/>
      <c r="L39" s="214"/>
      <c r="M39" s="214"/>
      <c r="N39" s="215"/>
      <c r="O39" s="215"/>
      <c r="P39" s="215"/>
      <c r="Q39" s="13" t="str">
        <f t="shared" si="1"/>
        <v/>
      </c>
      <c r="R39" s="209" t="str">
        <f t="shared" si="2"/>
        <v/>
      </c>
      <c r="S39" s="210" t="str">
        <f t="shared" si="3"/>
        <v/>
      </c>
      <c r="T39" s="3" t="str">
        <f t="shared" si="4"/>
        <v xml:space="preserve"> </v>
      </c>
      <c r="U39" s="3" t="str">
        <f>IF(D39&lt;&gt;"",VLOOKUP(D39,'Drop downs'!B:C,2,0),"")</f>
        <v/>
      </c>
      <c r="V39" s="3" t="e">
        <f t="shared" si="5"/>
        <v>#VALUE!</v>
      </c>
    </row>
    <row r="40" spans="1:22" x14ac:dyDescent="0.25">
      <c r="A40" s="56" t="str">
        <f t="shared" si="6"/>
        <v/>
      </c>
      <c r="B40" s="211"/>
      <c r="C40" s="212"/>
      <c r="D40" s="211"/>
      <c r="E40" s="211"/>
      <c r="F40" s="211"/>
      <c r="G40" s="211"/>
      <c r="H40" s="211"/>
      <c r="I40" s="211"/>
      <c r="J40" s="213"/>
      <c r="K40" s="214"/>
      <c r="L40" s="214"/>
      <c r="M40" s="214"/>
      <c r="N40" s="215"/>
      <c r="O40" s="215"/>
      <c r="P40" s="215"/>
      <c r="Q40" s="13" t="str">
        <f t="shared" si="1"/>
        <v/>
      </c>
      <c r="R40" s="209" t="str">
        <f t="shared" si="2"/>
        <v/>
      </c>
      <c r="S40" s="210" t="str">
        <f t="shared" si="3"/>
        <v/>
      </c>
      <c r="T40" s="3" t="str">
        <f t="shared" si="4"/>
        <v xml:space="preserve"> </v>
      </c>
      <c r="U40" s="3" t="str">
        <f>IF(D40&lt;&gt;"",VLOOKUP(D40,'Drop downs'!B:C,2,0),"")</f>
        <v/>
      </c>
      <c r="V40" s="3" t="e">
        <f t="shared" si="5"/>
        <v>#VALUE!</v>
      </c>
    </row>
    <row r="41" spans="1:22" x14ac:dyDescent="0.25">
      <c r="A41" s="56" t="str">
        <f t="shared" si="6"/>
        <v/>
      </c>
      <c r="B41" s="211"/>
      <c r="C41" s="212"/>
      <c r="D41" s="211"/>
      <c r="E41" s="211"/>
      <c r="F41" s="211"/>
      <c r="G41" s="211"/>
      <c r="H41" s="211"/>
      <c r="I41" s="211"/>
      <c r="J41" s="213"/>
      <c r="K41" s="214"/>
      <c r="L41" s="214"/>
      <c r="M41" s="214"/>
      <c r="N41" s="215"/>
      <c r="O41" s="215"/>
      <c r="P41" s="215"/>
      <c r="Q41" s="13" t="str">
        <f t="shared" si="1"/>
        <v/>
      </c>
      <c r="R41" s="209" t="str">
        <f t="shared" si="2"/>
        <v/>
      </c>
      <c r="S41" s="210" t="str">
        <f t="shared" si="3"/>
        <v/>
      </c>
      <c r="T41" s="3" t="str">
        <f t="shared" si="4"/>
        <v xml:space="preserve"> </v>
      </c>
      <c r="U41" s="3" t="str">
        <f>IF(D41&lt;&gt;"",VLOOKUP(D41,'Drop downs'!B:C,2,0),"")</f>
        <v/>
      </c>
      <c r="V41" s="3" t="e">
        <f t="shared" si="5"/>
        <v>#VALUE!</v>
      </c>
    </row>
    <row r="42" spans="1:22" x14ac:dyDescent="0.25">
      <c r="A42" s="56" t="str">
        <f t="shared" si="6"/>
        <v/>
      </c>
      <c r="B42" s="211"/>
      <c r="C42" s="212"/>
      <c r="D42" s="211"/>
      <c r="E42" s="211"/>
      <c r="F42" s="211"/>
      <c r="G42" s="211"/>
      <c r="H42" s="211"/>
      <c r="I42" s="211"/>
      <c r="J42" s="213"/>
      <c r="K42" s="214"/>
      <c r="L42" s="214"/>
      <c r="M42" s="214"/>
      <c r="N42" s="215"/>
      <c r="O42" s="215"/>
      <c r="P42" s="215"/>
      <c r="Q42" s="13" t="str">
        <f t="shared" si="1"/>
        <v/>
      </c>
      <c r="R42" s="209" t="str">
        <f t="shared" si="2"/>
        <v/>
      </c>
      <c r="S42" s="210" t="str">
        <f t="shared" si="3"/>
        <v/>
      </c>
      <c r="T42" s="3" t="str">
        <f t="shared" si="4"/>
        <v xml:space="preserve"> </v>
      </c>
      <c r="U42" s="3" t="str">
        <f>IF(D42&lt;&gt;"",VLOOKUP(D42,'Drop downs'!B:C,2,0),"")</f>
        <v/>
      </c>
      <c r="V42" s="3" t="e">
        <f t="shared" si="5"/>
        <v>#VALUE!</v>
      </c>
    </row>
    <row r="43" spans="1:22" x14ac:dyDescent="0.25">
      <c r="A43" s="56" t="str">
        <f t="shared" si="6"/>
        <v/>
      </c>
      <c r="B43" s="211"/>
      <c r="C43" s="212"/>
      <c r="D43" s="211"/>
      <c r="E43" s="211"/>
      <c r="F43" s="211"/>
      <c r="G43" s="211"/>
      <c r="H43" s="211"/>
      <c r="I43" s="211"/>
      <c r="J43" s="213"/>
      <c r="K43" s="214"/>
      <c r="L43" s="214"/>
      <c r="M43" s="214"/>
      <c r="N43" s="215"/>
      <c r="O43" s="215"/>
      <c r="P43" s="215"/>
      <c r="Q43" s="13" t="str">
        <f t="shared" si="1"/>
        <v/>
      </c>
      <c r="R43" s="209" t="str">
        <f t="shared" si="2"/>
        <v/>
      </c>
      <c r="S43" s="210" t="str">
        <f t="shared" si="3"/>
        <v/>
      </c>
      <c r="T43" s="3" t="str">
        <f t="shared" si="4"/>
        <v xml:space="preserve"> </v>
      </c>
      <c r="U43" s="3" t="str">
        <f>IF(D43&lt;&gt;"",VLOOKUP(D43,'Drop downs'!B:C,2,0),"")</f>
        <v/>
      </c>
      <c r="V43" s="3" t="e">
        <f t="shared" si="5"/>
        <v>#VALUE!</v>
      </c>
    </row>
    <row r="44" spans="1:22" x14ac:dyDescent="0.25">
      <c r="A44" s="56" t="str">
        <f t="shared" si="6"/>
        <v/>
      </c>
      <c r="B44" s="211"/>
      <c r="C44" s="212"/>
      <c r="D44" s="211"/>
      <c r="E44" s="211"/>
      <c r="F44" s="211"/>
      <c r="G44" s="211"/>
      <c r="H44" s="211"/>
      <c r="I44" s="211"/>
      <c r="J44" s="213"/>
      <c r="K44" s="214"/>
      <c r="L44" s="214"/>
      <c r="M44" s="214"/>
      <c r="N44" s="215"/>
      <c r="O44" s="215"/>
      <c r="P44" s="215"/>
      <c r="Q44" s="13" t="str">
        <f t="shared" si="1"/>
        <v/>
      </c>
      <c r="R44" s="209" t="str">
        <f t="shared" si="2"/>
        <v/>
      </c>
      <c r="S44" s="210" t="str">
        <f t="shared" si="3"/>
        <v/>
      </c>
      <c r="T44" s="3" t="str">
        <f t="shared" si="4"/>
        <v xml:space="preserve"> </v>
      </c>
      <c r="U44" s="3" t="str">
        <f>IF(D44&lt;&gt;"",VLOOKUP(D44,'Drop downs'!B:C,2,0),"")</f>
        <v/>
      </c>
      <c r="V44" s="3" t="e">
        <f t="shared" si="5"/>
        <v>#VALUE!</v>
      </c>
    </row>
    <row r="45" spans="1:22" x14ac:dyDescent="0.25">
      <c r="A45" s="56" t="str">
        <f t="shared" si="6"/>
        <v/>
      </c>
      <c r="B45" s="211"/>
      <c r="C45" s="212"/>
      <c r="D45" s="211"/>
      <c r="E45" s="211"/>
      <c r="F45" s="211"/>
      <c r="G45" s="211"/>
      <c r="H45" s="211"/>
      <c r="I45" s="211"/>
      <c r="J45" s="213"/>
      <c r="K45" s="214"/>
      <c r="L45" s="214"/>
      <c r="M45" s="214"/>
      <c r="N45" s="215"/>
      <c r="O45" s="215"/>
      <c r="P45" s="215"/>
      <c r="Q45" s="13" t="str">
        <f t="shared" si="1"/>
        <v/>
      </c>
      <c r="R45" s="209" t="str">
        <f t="shared" si="2"/>
        <v/>
      </c>
      <c r="S45" s="210" t="str">
        <f t="shared" si="3"/>
        <v/>
      </c>
      <c r="T45" s="3" t="str">
        <f t="shared" si="4"/>
        <v xml:space="preserve"> </v>
      </c>
      <c r="U45" s="3" t="str">
        <f>IF(D45&lt;&gt;"",VLOOKUP(D45,'Drop downs'!B:C,2,0),"")</f>
        <v/>
      </c>
      <c r="V45" s="3" t="e">
        <f t="shared" si="5"/>
        <v>#VALUE!</v>
      </c>
    </row>
    <row r="46" spans="1:22" x14ac:dyDescent="0.25">
      <c r="A46" s="56" t="str">
        <f t="shared" si="6"/>
        <v/>
      </c>
      <c r="B46" s="211"/>
      <c r="C46" s="212"/>
      <c r="D46" s="211"/>
      <c r="E46" s="211"/>
      <c r="F46" s="211"/>
      <c r="G46" s="211"/>
      <c r="H46" s="211"/>
      <c r="I46" s="211"/>
      <c r="J46" s="213"/>
      <c r="K46" s="214"/>
      <c r="L46" s="214"/>
      <c r="M46" s="214"/>
      <c r="N46" s="215"/>
      <c r="O46" s="215"/>
      <c r="P46" s="215"/>
      <c r="Q46" s="13" t="str">
        <f t="shared" si="1"/>
        <v/>
      </c>
      <c r="R46" s="209" t="str">
        <f t="shared" si="2"/>
        <v/>
      </c>
      <c r="S46" s="210" t="str">
        <f t="shared" si="3"/>
        <v/>
      </c>
      <c r="T46" s="3" t="str">
        <f t="shared" si="4"/>
        <v xml:space="preserve"> </v>
      </c>
      <c r="U46" s="3" t="str">
        <f>IF(D46&lt;&gt;"",VLOOKUP(D46,'Drop downs'!B:C,2,0),"")</f>
        <v/>
      </c>
      <c r="V46" s="3" t="e">
        <f t="shared" si="5"/>
        <v>#VALUE!</v>
      </c>
    </row>
    <row r="47" spans="1:22" x14ac:dyDescent="0.25">
      <c r="A47" s="56" t="str">
        <f t="shared" si="6"/>
        <v/>
      </c>
      <c r="B47" s="211"/>
      <c r="C47" s="212"/>
      <c r="D47" s="211"/>
      <c r="E47" s="211"/>
      <c r="F47" s="211"/>
      <c r="G47" s="211"/>
      <c r="H47" s="211"/>
      <c r="I47" s="211"/>
      <c r="J47" s="213"/>
      <c r="K47" s="214"/>
      <c r="L47" s="214"/>
      <c r="M47" s="214"/>
      <c r="N47" s="215"/>
      <c r="O47" s="215"/>
      <c r="P47" s="215"/>
      <c r="Q47" s="13" t="str">
        <f t="shared" si="1"/>
        <v/>
      </c>
      <c r="R47" s="209" t="str">
        <f t="shared" si="2"/>
        <v/>
      </c>
      <c r="S47" s="210" t="str">
        <f t="shared" si="3"/>
        <v/>
      </c>
      <c r="T47" s="3" t="str">
        <f t="shared" si="4"/>
        <v xml:space="preserve"> </v>
      </c>
      <c r="U47" s="3" t="str">
        <f>IF(D47&lt;&gt;"",VLOOKUP(D47,'Drop downs'!B:C,2,0),"")</f>
        <v/>
      </c>
      <c r="V47" s="3" t="e">
        <f t="shared" si="5"/>
        <v>#VALUE!</v>
      </c>
    </row>
    <row r="48" spans="1:22" x14ac:dyDescent="0.25">
      <c r="A48" s="56" t="str">
        <f t="shared" si="6"/>
        <v/>
      </c>
      <c r="B48" s="211"/>
      <c r="C48" s="212"/>
      <c r="D48" s="211"/>
      <c r="E48" s="211"/>
      <c r="F48" s="211"/>
      <c r="G48" s="211"/>
      <c r="H48" s="211"/>
      <c r="I48" s="211"/>
      <c r="J48" s="213"/>
      <c r="K48" s="214"/>
      <c r="L48" s="214"/>
      <c r="M48" s="214"/>
      <c r="N48" s="215"/>
      <c r="O48" s="215"/>
      <c r="P48" s="215"/>
      <c r="Q48" s="13" t="str">
        <f t="shared" si="1"/>
        <v/>
      </c>
      <c r="R48" s="209" t="str">
        <f t="shared" si="2"/>
        <v/>
      </c>
      <c r="S48" s="210" t="str">
        <f t="shared" si="3"/>
        <v/>
      </c>
      <c r="T48" s="3" t="str">
        <f t="shared" si="4"/>
        <v xml:space="preserve"> </v>
      </c>
      <c r="U48" s="3" t="str">
        <f>IF(D48&lt;&gt;"",VLOOKUP(D48,'Drop downs'!B:C,2,0),"")</f>
        <v/>
      </c>
      <c r="V48" s="3" t="e">
        <f t="shared" si="5"/>
        <v>#VALUE!</v>
      </c>
    </row>
    <row r="49" spans="1:22" x14ac:dyDescent="0.25">
      <c r="A49" s="56" t="str">
        <f t="shared" si="6"/>
        <v/>
      </c>
      <c r="B49" s="211"/>
      <c r="C49" s="212"/>
      <c r="D49" s="211"/>
      <c r="E49" s="211"/>
      <c r="F49" s="211"/>
      <c r="G49" s="211"/>
      <c r="H49" s="211"/>
      <c r="I49" s="211"/>
      <c r="J49" s="213"/>
      <c r="K49" s="214"/>
      <c r="L49" s="214"/>
      <c r="M49" s="214"/>
      <c r="N49" s="215"/>
      <c r="O49" s="215"/>
      <c r="P49" s="215"/>
      <c r="Q49" s="13" t="str">
        <f t="shared" si="1"/>
        <v/>
      </c>
      <c r="R49" s="209" t="str">
        <f t="shared" si="2"/>
        <v/>
      </c>
      <c r="S49" s="210" t="str">
        <f t="shared" si="3"/>
        <v/>
      </c>
      <c r="T49" s="3" t="str">
        <f t="shared" si="4"/>
        <v xml:space="preserve"> </v>
      </c>
      <c r="U49" s="3" t="str">
        <f>IF(D49&lt;&gt;"",VLOOKUP(D49,'Drop downs'!B:C,2,0),"")</f>
        <v/>
      </c>
      <c r="V49" s="3" t="e">
        <f t="shared" si="5"/>
        <v>#VALUE!</v>
      </c>
    </row>
    <row r="50" spans="1:22" x14ac:dyDescent="0.25">
      <c r="A50" s="56" t="str">
        <f t="shared" si="6"/>
        <v/>
      </c>
      <c r="B50" s="211"/>
      <c r="C50" s="212"/>
      <c r="D50" s="211"/>
      <c r="E50" s="211"/>
      <c r="F50" s="211"/>
      <c r="G50" s="211"/>
      <c r="H50" s="211"/>
      <c r="I50" s="211"/>
      <c r="J50" s="213"/>
      <c r="K50" s="214"/>
      <c r="L50" s="214"/>
      <c r="M50" s="214"/>
      <c r="N50" s="215"/>
      <c r="O50" s="215"/>
      <c r="P50" s="215"/>
      <c r="Q50" s="13" t="str">
        <f t="shared" si="1"/>
        <v/>
      </c>
      <c r="R50" s="209" t="str">
        <f t="shared" si="2"/>
        <v/>
      </c>
      <c r="S50" s="210" t="str">
        <f t="shared" si="3"/>
        <v/>
      </c>
      <c r="T50" s="3" t="str">
        <f t="shared" si="4"/>
        <v xml:space="preserve"> </v>
      </c>
      <c r="U50" s="3" t="str">
        <f>IF(D50&lt;&gt;"",VLOOKUP(D50,'Drop downs'!B:C,2,0),"")</f>
        <v/>
      </c>
      <c r="V50" s="3" t="e">
        <f t="shared" si="5"/>
        <v>#VALUE!</v>
      </c>
    </row>
    <row r="51" spans="1:22" x14ac:dyDescent="0.25">
      <c r="A51" s="56" t="str">
        <f t="shared" si="6"/>
        <v/>
      </c>
      <c r="B51" s="211"/>
      <c r="C51" s="212"/>
      <c r="D51" s="211"/>
      <c r="E51" s="211"/>
      <c r="F51" s="211"/>
      <c r="G51" s="211"/>
      <c r="H51" s="211"/>
      <c r="I51" s="211"/>
      <c r="J51" s="213"/>
      <c r="K51" s="214"/>
      <c r="L51" s="214"/>
      <c r="M51" s="214"/>
      <c r="N51" s="215"/>
      <c r="O51" s="215"/>
      <c r="P51" s="215"/>
      <c r="Q51" s="13" t="str">
        <f t="shared" si="1"/>
        <v/>
      </c>
      <c r="R51" s="209" t="str">
        <f t="shared" si="2"/>
        <v/>
      </c>
      <c r="S51" s="210" t="str">
        <f t="shared" si="3"/>
        <v/>
      </c>
      <c r="T51" s="3" t="str">
        <f t="shared" si="4"/>
        <v xml:space="preserve"> </v>
      </c>
      <c r="U51" s="3" t="str">
        <f>IF(D51&lt;&gt;"",VLOOKUP(D51,'Drop downs'!B:C,2,0),"")</f>
        <v/>
      </c>
      <c r="V51" s="3" t="e">
        <f t="shared" si="5"/>
        <v>#VALUE!</v>
      </c>
    </row>
    <row r="52" spans="1:22" x14ac:dyDescent="0.25">
      <c r="A52" s="56" t="str">
        <f t="shared" si="6"/>
        <v/>
      </c>
      <c r="B52" s="211"/>
      <c r="C52" s="212"/>
      <c r="D52" s="211"/>
      <c r="E52" s="211"/>
      <c r="F52" s="211"/>
      <c r="G52" s="211"/>
      <c r="H52" s="211"/>
      <c r="I52" s="211"/>
      <c r="J52" s="213"/>
      <c r="K52" s="214"/>
      <c r="L52" s="214"/>
      <c r="M52" s="214"/>
      <c r="N52" s="215"/>
      <c r="O52" s="215"/>
      <c r="P52" s="215"/>
      <c r="Q52" s="13" t="str">
        <f t="shared" si="1"/>
        <v/>
      </c>
      <c r="R52" s="209" t="str">
        <f t="shared" si="2"/>
        <v/>
      </c>
      <c r="S52" s="210" t="str">
        <f t="shared" si="3"/>
        <v/>
      </c>
      <c r="T52" s="3" t="str">
        <f t="shared" si="4"/>
        <v xml:space="preserve"> </v>
      </c>
      <c r="U52" s="3" t="str">
        <f>IF(D52&lt;&gt;"",VLOOKUP(D52,'Drop downs'!B:C,2,0),"")</f>
        <v/>
      </c>
      <c r="V52" s="3" t="e">
        <f t="shared" si="5"/>
        <v>#VALUE!</v>
      </c>
    </row>
    <row r="53" spans="1:22" x14ac:dyDescent="0.25">
      <c r="A53" s="56" t="str">
        <f t="shared" si="6"/>
        <v/>
      </c>
      <c r="B53" s="211"/>
      <c r="C53" s="212"/>
      <c r="D53" s="211"/>
      <c r="E53" s="211"/>
      <c r="F53" s="211"/>
      <c r="G53" s="211"/>
      <c r="H53" s="211"/>
      <c r="I53" s="211"/>
      <c r="J53" s="213"/>
      <c r="K53" s="214"/>
      <c r="L53" s="214"/>
      <c r="M53" s="214"/>
      <c r="N53" s="215"/>
      <c r="O53" s="215"/>
      <c r="P53" s="215"/>
      <c r="Q53" s="13" t="str">
        <f t="shared" si="1"/>
        <v/>
      </c>
      <c r="R53" s="209" t="str">
        <f t="shared" si="2"/>
        <v/>
      </c>
      <c r="S53" s="210" t="str">
        <f t="shared" si="3"/>
        <v/>
      </c>
      <c r="T53" s="3" t="str">
        <f t="shared" si="4"/>
        <v xml:space="preserve"> </v>
      </c>
      <c r="U53" s="3" t="str">
        <f>IF(D53&lt;&gt;"",VLOOKUP(D53,'Drop downs'!B:C,2,0),"")</f>
        <v/>
      </c>
      <c r="V53" s="3" t="e">
        <f t="shared" si="5"/>
        <v>#VALUE!</v>
      </c>
    </row>
    <row r="54" spans="1:22" x14ac:dyDescent="0.25">
      <c r="A54" s="56" t="str">
        <f t="shared" si="6"/>
        <v/>
      </c>
      <c r="B54" s="211"/>
      <c r="C54" s="212"/>
      <c r="D54" s="211"/>
      <c r="E54" s="211"/>
      <c r="F54" s="211"/>
      <c r="G54" s="211"/>
      <c r="H54" s="211"/>
      <c r="I54" s="211"/>
      <c r="J54" s="213"/>
      <c r="K54" s="214"/>
      <c r="L54" s="214"/>
      <c r="M54" s="214"/>
      <c r="N54" s="215"/>
      <c r="O54" s="215"/>
      <c r="P54" s="215"/>
      <c r="Q54" s="13" t="str">
        <f t="shared" si="1"/>
        <v/>
      </c>
      <c r="R54" s="209" t="str">
        <f t="shared" si="2"/>
        <v/>
      </c>
      <c r="S54" s="210" t="str">
        <f t="shared" si="3"/>
        <v/>
      </c>
      <c r="T54" s="3" t="str">
        <f t="shared" si="4"/>
        <v xml:space="preserve"> </v>
      </c>
      <c r="U54" s="3" t="str">
        <f>IF(D54&lt;&gt;"",VLOOKUP(D54,'Drop downs'!B:C,2,0),"")</f>
        <v/>
      </c>
      <c r="V54" s="3" t="e">
        <f t="shared" si="5"/>
        <v>#VALUE!</v>
      </c>
    </row>
    <row r="55" spans="1:22" x14ac:dyDescent="0.25">
      <c r="A55" s="56" t="str">
        <f t="shared" si="6"/>
        <v/>
      </c>
      <c r="B55" s="211"/>
      <c r="C55" s="212"/>
      <c r="D55" s="211"/>
      <c r="E55" s="211"/>
      <c r="F55" s="211"/>
      <c r="G55" s="211"/>
      <c r="H55" s="211"/>
      <c r="I55" s="211"/>
      <c r="J55" s="213"/>
      <c r="K55" s="214"/>
      <c r="L55" s="214"/>
      <c r="M55" s="214"/>
      <c r="N55" s="215"/>
      <c r="O55" s="215"/>
      <c r="P55" s="215"/>
      <c r="Q55" s="13" t="str">
        <f t="shared" si="1"/>
        <v/>
      </c>
      <c r="R55" s="209" t="str">
        <f t="shared" si="2"/>
        <v/>
      </c>
      <c r="S55" s="210" t="str">
        <f t="shared" si="3"/>
        <v/>
      </c>
      <c r="T55" s="3" t="str">
        <f t="shared" si="4"/>
        <v xml:space="preserve"> </v>
      </c>
      <c r="U55" s="3" t="str">
        <f>IF(D55&lt;&gt;"",VLOOKUP(D55,'Drop downs'!B:C,2,0),"")</f>
        <v/>
      </c>
      <c r="V55" s="3" t="e">
        <f t="shared" si="5"/>
        <v>#VALUE!</v>
      </c>
    </row>
    <row r="56" spans="1:22" x14ac:dyDescent="0.25">
      <c r="A56" s="56" t="str">
        <f t="shared" si="6"/>
        <v/>
      </c>
      <c r="B56" s="211"/>
      <c r="C56" s="212"/>
      <c r="D56" s="211"/>
      <c r="E56" s="211"/>
      <c r="F56" s="211"/>
      <c r="G56" s="211"/>
      <c r="H56" s="211"/>
      <c r="I56" s="211"/>
      <c r="J56" s="213"/>
      <c r="K56" s="214"/>
      <c r="L56" s="214"/>
      <c r="M56" s="214"/>
      <c r="N56" s="215"/>
      <c r="O56" s="215"/>
      <c r="P56" s="215"/>
      <c r="Q56" s="13" t="str">
        <f t="shared" si="1"/>
        <v/>
      </c>
      <c r="R56" s="209" t="str">
        <f t="shared" si="2"/>
        <v/>
      </c>
      <c r="S56" s="210" t="str">
        <f t="shared" si="3"/>
        <v/>
      </c>
      <c r="T56" s="3" t="str">
        <f t="shared" si="4"/>
        <v xml:space="preserve"> </v>
      </c>
      <c r="U56" s="3" t="str">
        <f>IF(D56&lt;&gt;"",VLOOKUP(D56,'Drop downs'!B:C,2,0),"")</f>
        <v/>
      </c>
      <c r="V56" s="3" t="e">
        <f t="shared" si="5"/>
        <v>#VALUE!</v>
      </c>
    </row>
    <row r="57" spans="1:22" x14ac:dyDescent="0.25">
      <c r="A57" s="56" t="str">
        <f t="shared" si="6"/>
        <v/>
      </c>
      <c r="B57" s="211"/>
      <c r="C57" s="212"/>
      <c r="D57" s="211"/>
      <c r="E57" s="211"/>
      <c r="F57" s="211"/>
      <c r="G57" s="211"/>
      <c r="H57" s="211"/>
      <c r="I57" s="211"/>
      <c r="J57" s="213"/>
      <c r="K57" s="214"/>
      <c r="L57" s="214"/>
      <c r="M57" s="214"/>
      <c r="N57" s="215"/>
      <c r="O57" s="215"/>
      <c r="P57" s="215"/>
      <c r="Q57" s="13" t="str">
        <f t="shared" si="1"/>
        <v/>
      </c>
      <c r="R57" s="209" t="str">
        <f t="shared" si="2"/>
        <v/>
      </c>
      <c r="S57" s="210" t="str">
        <f t="shared" si="3"/>
        <v/>
      </c>
      <c r="T57" s="3" t="str">
        <f t="shared" si="4"/>
        <v xml:space="preserve"> </v>
      </c>
      <c r="U57" s="3" t="str">
        <f>IF(D57&lt;&gt;"",VLOOKUP(D57,'Drop downs'!B:C,2,0),"")</f>
        <v/>
      </c>
      <c r="V57" s="3" t="e">
        <f t="shared" si="5"/>
        <v>#VALUE!</v>
      </c>
    </row>
    <row r="58" spans="1:22" x14ac:dyDescent="0.25">
      <c r="A58" s="56" t="str">
        <f t="shared" si="6"/>
        <v/>
      </c>
      <c r="B58" s="211"/>
      <c r="C58" s="212"/>
      <c r="D58" s="211"/>
      <c r="E58" s="211"/>
      <c r="F58" s="211"/>
      <c r="G58" s="211"/>
      <c r="H58" s="211"/>
      <c r="I58" s="211"/>
      <c r="J58" s="213"/>
      <c r="K58" s="214"/>
      <c r="L58" s="214"/>
      <c r="M58" s="214"/>
      <c r="N58" s="215"/>
      <c r="O58" s="215"/>
      <c r="P58" s="215"/>
      <c r="Q58" s="13" t="str">
        <f t="shared" si="1"/>
        <v/>
      </c>
      <c r="R58" s="209" t="str">
        <f t="shared" si="2"/>
        <v/>
      </c>
      <c r="S58" s="210" t="str">
        <f t="shared" si="3"/>
        <v/>
      </c>
      <c r="T58" s="3" t="str">
        <f t="shared" si="4"/>
        <v xml:space="preserve"> </v>
      </c>
      <c r="U58" s="3" t="str">
        <f>IF(D58&lt;&gt;"",VLOOKUP(D58,'Drop downs'!B:C,2,0),"")</f>
        <v/>
      </c>
      <c r="V58" s="3" t="e">
        <f t="shared" si="5"/>
        <v>#VALUE!</v>
      </c>
    </row>
    <row r="59" spans="1:22" x14ac:dyDescent="0.25">
      <c r="A59" s="56" t="str">
        <f t="shared" si="6"/>
        <v/>
      </c>
      <c r="B59" s="211"/>
      <c r="C59" s="212"/>
      <c r="D59" s="211"/>
      <c r="E59" s="211"/>
      <c r="F59" s="211"/>
      <c r="G59" s="211"/>
      <c r="H59" s="211"/>
      <c r="I59" s="211"/>
      <c r="J59" s="213"/>
      <c r="K59" s="214"/>
      <c r="L59" s="214"/>
      <c r="M59" s="214"/>
      <c r="N59" s="215"/>
      <c r="O59" s="215"/>
      <c r="P59" s="215"/>
      <c r="Q59" s="13" t="str">
        <f t="shared" si="1"/>
        <v/>
      </c>
      <c r="R59" s="209" t="str">
        <f t="shared" si="2"/>
        <v/>
      </c>
      <c r="S59" s="210" t="str">
        <f t="shared" si="3"/>
        <v/>
      </c>
      <c r="T59" s="3" t="str">
        <f t="shared" si="4"/>
        <v xml:space="preserve"> </v>
      </c>
      <c r="U59" s="3" t="str">
        <f>IF(D59&lt;&gt;"",VLOOKUP(D59,'Drop downs'!B:C,2,0),"")</f>
        <v/>
      </c>
      <c r="V59" s="3" t="e">
        <f t="shared" si="5"/>
        <v>#VALUE!</v>
      </c>
    </row>
    <row r="60" spans="1:22" x14ac:dyDescent="0.25">
      <c r="A60" s="56" t="str">
        <f t="shared" si="6"/>
        <v/>
      </c>
      <c r="B60" s="211"/>
      <c r="C60" s="212"/>
      <c r="D60" s="211"/>
      <c r="E60" s="211"/>
      <c r="F60" s="211"/>
      <c r="G60" s="211"/>
      <c r="H60" s="211"/>
      <c r="I60" s="211"/>
      <c r="J60" s="213"/>
      <c r="K60" s="214"/>
      <c r="L60" s="214"/>
      <c r="M60" s="214"/>
      <c r="N60" s="215"/>
      <c r="O60" s="215"/>
      <c r="P60" s="215"/>
      <c r="Q60" s="13" t="str">
        <f t="shared" si="1"/>
        <v/>
      </c>
      <c r="R60" s="209" t="str">
        <f t="shared" si="2"/>
        <v/>
      </c>
      <c r="S60" s="210" t="str">
        <f t="shared" si="3"/>
        <v/>
      </c>
      <c r="T60" s="3" t="str">
        <f t="shared" si="4"/>
        <v xml:space="preserve"> </v>
      </c>
      <c r="U60" s="3" t="str">
        <f>IF(D60&lt;&gt;"",VLOOKUP(D60,'Drop downs'!B:C,2,0),"")</f>
        <v/>
      </c>
      <c r="V60" s="3" t="e">
        <f t="shared" si="5"/>
        <v>#VALUE!</v>
      </c>
    </row>
    <row r="61" spans="1:22" x14ac:dyDescent="0.25">
      <c r="A61" s="56" t="str">
        <f t="shared" si="6"/>
        <v/>
      </c>
      <c r="B61" s="211"/>
      <c r="C61" s="212"/>
      <c r="D61" s="211"/>
      <c r="E61" s="211"/>
      <c r="F61" s="211"/>
      <c r="G61" s="211"/>
      <c r="H61" s="211"/>
      <c r="I61" s="211"/>
      <c r="J61" s="213"/>
      <c r="K61" s="214"/>
      <c r="L61" s="214"/>
      <c r="M61" s="214"/>
      <c r="N61" s="215"/>
      <c r="O61" s="215"/>
      <c r="P61" s="215"/>
      <c r="Q61" s="13" t="str">
        <f t="shared" si="1"/>
        <v/>
      </c>
      <c r="R61" s="209" t="str">
        <f t="shared" si="2"/>
        <v/>
      </c>
      <c r="S61" s="210" t="str">
        <f t="shared" si="3"/>
        <v/>
      </c>
      <c r="T61" s="3" t="str">
        <f t="shared" si="4"/>
        <v xml:space="preserve"> </v>
      </c>
      <c r="U61" s="3" t="str">
        <f>IF(D61&lt;&gt;"",VLOOKUP(D61,'Drop downs'!B:C,2,0),"")</f>
        <v/>
      </c>
      <c r="V61" s="3" t="e">
        <f t="shared" si="5"/>
        <v>#VALUE!</v>
      </c>
    </row>
    <row r="62" spans="1:22" x14ac:dyDescent="0.25">
      <c r="A62" s="56" t="str">
        <f t="shared" si="6"/>
        <v/>
      </c>
      <c r="B62" s="211"/>
      <c r="C62" s="212"/>
      <c r="D62" s="211"/>
      <c r="E62" s="211"/>
      <c r="F62" s="211"/>
      <c r="G62" s="211"/>
      <c r="H62" s="211"/>
      <c r="I62" s="211"/>
      <c r="J62" s="213"/>
      <c r="K62" s="214"/>
      <c r="L62" s="214"/>
      <c r="M62" s="214"/>
      <c r="N62" s="215"/>
      <c r="O62" s="215"/>
      <c r="P62" s="215"/>
      <c r="Q62" s="13" t="str">
        <f t="shared" si="1"/>
        <v/>
      </c>
      <c r="R62" s="209" t="str">
        <f t="shared" si="2"/>
        <v/>
      </c>
      <c r="S62" s="210" t="str">
        <f t="shared" si="3"/>
        <v/>
      </c>
      <c r="T62" s="3" t="str">
        <f t="shared" si="4"/>
        <v xml:space="preserve"> </v>
      </c>
      <c r="U62" s="3" t="str">
        <f>IF(D62&lt;&gt;"",VLOOKUP(D62,'Drop downs'!B:C,2,0),"")</f>
        <v/>
      </c>
      <c r="V62" s="3" t="e">
        <f t="shared" si="5"/>
        <v>#VALUE!</v>
      </c>
    </row>
    <row r="63" spans="1:22" x14ac:dyDescent="0.25">
      <c r="A63" s="56" t="str">
        <f t="shared" si="6"/>
        <v/>
      </c>
      <c r="B63" s="211"/>
      <c r="C63" s="212"/>
      <c r="D63" s="211"/>
      <c r="E63" s="211"/>
      <c r="F63" s="211"/>
      <c r="G63" s="211"/>
      <c r="H63" s="211"/>
      <c r="I63" s="211"/>
      <c r="J63" s="213"/>
      <c r="K63" s="214"/>
      <c r="L63" s="214"/>
      <c r="M63" s="214"/>
      <c r="N63" s="215"/>
      <c r="O63" s="215"/>
      <c r="P63" s="215"/>
      <c r="Q63" s="13" t="str">
        <f t="shared" si="1"/>
        <v/>
      </c>
      <c r="R63" s="209" t="str">
        <f t="shared" si="2"/>
        <v/>
      </c>
      <c r="S63" s="210" t="str">
        <f t="shared" si="3"/>
        <v/>
      </c>
      <c r="T63" s="3" t="str">
        <f t="shared" si="4"/>
        <v xml:space="preserve"> </v>
      </c>
      <c r="U63" s="3" t="str">
        <f>IF(D63&lt;&gt;"",VLOOKUP(D63,'Drop downs'!B:C,2,0),"")</f>
        <v/>
      </c>
      <c r="V63" s="3" t="e">
        <f t="shared" si="5"/>
        <v>#VALUE!</v>
      </c>
    </row>
    <row r="64" spans="1:22" x14ac:dyDescent="0.25">
      <c r="A64" s="56" t="str">
        <f t="shared" si="6"/>
        <v/>
      </c>
      <c r="B64" s="211"/>
      <c r="C64" s="212"/>
      <c r="D64" s="211"/>
      <c r="E64" s="211"/>
      <c r="F64" s="211"/>
      <c r="G64" s="211"/>
      <c r="H64" s="211"/>
      <c r="I64" s="211"/>
      <c r="J64" s="213"/>
      <c r="K64" s="214"/>
      <c r="L64" s="214"/>
      <c r="M64" s="214"/>
      <c r="N64" s="215"/>
      <c r="O64" s="215"/>
      <c r="P64" s="215"/>
      <c r="Q64" s="13" t="str">
        <f t="shared" si="1"/>
        <v/>
      </c>
      <c r="R64" s="209" t="str">
        <f t="shared" si="2"/>
        <v/>
      </c>
      <c r="S64" s="210" t="str">
        <f t="shared" si="3"/>
        <v/>
      </c>
      <c r="T64" s="3" t="str">
        <f t="shared" si="4"/>
        <v xml:space="preserve"> </v>
      </c>
      <c r="U64" s="3" t="str">
        <f>IF(D64&lt;&gt;"",VLOOKUP(D64,'Drop downs'!B:C,2,0),"")</f>
        <v/>
      </c>
      <c r="V64" s="3" t="e">
        <f t="shared" si="5"/>
        <v>#VALUE!</v>
      </c>
    </row>
    <row r="65" spans="1:22" x14ac:dyDescent="0.25">
      <c r="A65" s="56" t="str">
        <f t="shared" si="6"/>
        <v/>
      </c>
      <c r="B65" s="211"/>
      <c r="C65" s="212"/>
      <c r="D65" s="211"/>
      <c r="E65" s="211"/>
      <c r="F65" s="211"/>
      <c r="G65" s="211"/>
      <c r="H65" s="211"/>
      <c r="I65" s="211"/>
      <c r="J65" s="213"/>
      <c r="K65" s="214"/>
      <c r="L65" s="214"/>
      <c r="M65" s="214"/>
      <c r="N65" s="215"/>
      <c r="O65" s="215"/>
      <c r="P65" s="215"/>
      <c r="Q65" s="13" t="str">
        <f t="shared" si="1"/>
        <v/>
      </c>
      <c r="R65" s="209" t="str">
        <f t="shared" si="2"/>
        <v/>
      </c>
      <c r="S65" s="210" t="str">
        <f t="shared" si="3"/>
        <v/>
      </c>
      <c r="T65" s="3" t="str">
        <f t="shared" si="4"/>
        <v xml:space="preserve"> </v>
      </c>
      <c r="U65" s="3" t="str">
        <f>IF(D65&lt;&gt;"",VLOOKUP(D65,'Drop downs'!B:C,2,0),"")</f>
        <v/>
      </c>
      <c r="V65" s="3" t="e">
        <f t="shared" si="5"/>
        <v>#VALUE!</v>
      </c>
    </row>
    <row r="66" spans="1:22" x14ac:dyDescent="0.25">
      <c r="A66" s="56" t="str">
        <f t="shared" si="6"/>
        <v/>
      </c>
      <c r="B66" s="211"/>
      <c r="C66" s="212"/>
      <c r="D66" s="211"/>
      <c r="E66" s="211"/>
      <c r="F66" s="211"/>
      <c r="G66" s="211"/>
      <c r="H66" s="211"/>
      <c r="I66" s="211"/>
      <c r="J66" s="213"/>
      <c r="K66" s="214"/>
      <c r="L66" s="214"/>
      <c r="M66" s="214"/>
      <c r="N66" s="215"/>
      <c r="O66" s="215"/>
      <c r="P66" s="215"/>
      <c r="Q66" s="13" t="str">
        <f t="shared" si="1"/>
        <v/>
      </c>
      <c r="R66" s="209" t="str">
        <f t="shared" si="2"/>
        <v/>
      </c>
      <c r="S66" s="210" t="str">
        <f t="shared" si="3"/>
        <v/>
      </c>
      <c r="T66" s="3" t="str">
        <f t="shared" si="4"/>
        <v xml:space="preserve"> </v>
      </c>
      <c r="U66" s="3" t="str">
        <f>IF(D66&lt;&gt;"",VLOOKUP(D66,'Drop downs'!B:C,2,0),"")</f>
        <v/>
      </c>
      <c r="V66" s="3" t="e">
        <f t="shared" si="5"/>
        <v>#VALUE!</v>
      </c>
    </row>
    <row r="67" spans="1:22" x14ac:dyDescent="0.25">
      <c r="A67" s="56" t="str">
        <f t="shared" si="6"/>
        <v/>
      </c>
      <c r="B67" s="211"/>
      <c r="C67" s="212"/>
      <c r="D67" s="211"/>
      <c r="E67" s="211"/>
      <c r="F67" s="211"/>
      <c r="G67" s="211"/>
      <c r="H67" s="211"/>
      <c r="I67" s="211"/>
      <c r="J67" s="213"/>
      <c r="K67" s="214"/>
      <c r="L67" s="214"/>
      <c r="M67" s="214"/>
      <c r="N67" s="215"/>
      <c r="O67" s="215"/>
      <c r="P67" s="215"/>
      <c r="Q67" s="13" t="str">
        <f t="shared" si="1"/>
        <v/>
      </c>
      <c r="R67" s="209" t="str">
        <f t="shared" si="2"/>
        <v/>
      </c>
      <c r="S67" s="210" t="str">
        <f t="shared" si="3"/>
        <v/>
      </c>
      <c r="T67" s="3" t="str">
        <f t="shared" si="4"/>
        <v xml:space="preserve"> </v>
      </c>
      <c r="U67" s="3" t="str">
        <f>IF(D67&lt;&gt;"",VLOOKUP(D67,'Drop downs'!B:C,2,0),"")</f>
        <v/>
      </c>
      <c r="V67" s="3" t="e">
        <f t="shared" si="5"/>
        <v>#VALUE!</v>
      </c>
    </row>
    <row r="68" spans="1:22" x14ac:dyDescent="0.25">
      <c r="A68" s="56" t="str">
        <f t="shared" si="6"/>
        <v/>
      </c>
      <c r="B68" s="211"/>
      <c r="C68" s="212"/>
      <c r="D68" s="211"/>
      <c r="E68" s="211"/>
      <c r="F68" s="211"/>
      <c r="G68" s="211"/>
      <c r="H68" s="211"/>
      <c r="I68" s="211"/>
      <c r="J68" s="213"/>
      <c r="K68" s="214"/>
      <c r="L68" s="214"/>
      <c r="M68" s="214"/>
      <c r="N68" s="215"/>
      <c r="O68" s="215"/>
      <c r="P68" s="215"/>
      <c r="Q68" s="13" t="str">
        <f t="shared" si="1"/>
        <v/>
      </c>
      <c r="R68" s="209" t="str">
        <f t="shared" si="2"/>
        <v/>
      </c>
      <c r="S68" s="210" t="str">
        <f t="shared" si="3"/>
        <v/>
      </c>
      <c r="T68" s="3" t="str">
        <f t="shared" si="4"/>
        <v xml:space="preserve"> </v>
      </c>
      <c r="U68" s="3" t="str">
        <f>IF(D68&lt;&gt;"",VLOOKUP(D68,'Drop downs'!B:C,2,0),"")</f>
        <v/>
      </c>
      <c r="V68" s="3" t="e">
        <f t="shared" si="5"/>
        <v>#VALUE!</v>
      </c>
    </row>
    <row r="69" spans="1:22" x14ac:dyDescent="0.25">
      <c r="A69" s="56" t="str">
        <f t="shared" si="6"/>
        <v/>
      </c>
      <c r="B69" s="211"/>
      <c r="C69" s="212"/>
      <c r="D69" s="211"/>
      <c r="E69" s="211"/>
      <c r="F69" s="211"/>
      <c r="G69" s="211"/>
      <c r="H69" s="211"/>
      <c r="I69" s="211"/>
      <c r="J69" s="213"/>
      <c r="K69" s="214"/>
      <c r="L69" s="214"/>
      <c r="M69" s="214"/>
      <c r="N69" s="215"/>
      <c r="O69" s="215"/>
      <c r="P69" s="215"/>
      <c r="Q69" s="13" t="str">
        <f t="shared" si="1"/>
        <v/>
      </c>
      <c r="R69" s="209" t="str">
        <f t="shared" si="2"/>
        <v/>
      </c>
      <c r="S69" s="210" t="str">
        <f t="shared" si="3"/>
        <v/>
      </c>
      <c r="T69" s="3" t="str">
        <f t="shared" si="4"/>
        <v xml:space="preserve"> </v>
      </c>
      <c r="U69" s="3" t="str">
        <f>IF(D69&lt;&gt;"",VLOOKUP(D69,'Drop downs'!B:C,2,0),"")</f>
        <v/>
      </c>
      <c r="V69" s="3" t="e">
        <f t="shared" si="5"/>
        <v>#VALUE!</v>
      </c>
    </row>
    <row r="70" spans="1:22" x14ac:dyDescent="0.25">
      <c r="A70" s="56" t="str">
        <f t="shared" si="6"/>
        <v/>
      </c>
      <c r="B70" s="211"/>
      <c r="C70" s="212"/>
      <c r="D70" s="211"/>
      <c r="E70" s="211"/>
      <c r="F70" s="211"/>
      <c r="G70" s="211"/>
      <c r="H70" s="211"/>
      <c r="I70" s="211"/>
      <c r="J70" s="213"/>
      <c r="K70" s="214"/>
      <c r="L70" s="214"/>
      <c r="M70" s="214"/>
      <c r="N70" s="215"/>
      <c r="O70" s="215"/>
      <c r="P70" s="215"/>
      <c r="Q70" s="13" t="str">
        <f t="shared" si="1"/>
        <v/>
      </c>
      <c r="R70" s="209" t="str">
        <f t="shared" si="2"/>
        <v/>
      </c>
      <c r="S70" s="210" t="str">
        <f t="shared" si="3"/>
        <v/>
      </c>
      <c r="T70" s="3" t="str">
        <f t="shared" si="4"/>
        <v xml:space="preserve"> </v>
      </c>
      <c r="U70" s="3" t="str">
        <f>IF(D70&lt;&gt;"",VLOOKUP(D70,'Drop downs'!B:C,2,0),"")</f>
        <v/>
      </c>
      <c r="V70" s="3" t="e">
        <f t="shared" si="5"/>
        <v>#VALUE!</v>
      </c>
    </row>
    <row r="71" spans="1:22" x14ac:dyDescent="0.25">
      <c r="A71" s="56" t="str">
        <f t="shared" si="6"/>
        <v/>
      </c>
      <c r="B71" s="211"/>
      <c r="C71" s="212"/>
      <c r="D71" s="211"/>
      <c r="E71" s="211"/>
      <c r="F71" s="211"/>
      <c r="G71" s="211"/>
      <c r="H71" s="211"/>
      <c r="I71" s="211"/>
      <c r="J71" s="213"/>
      <c r="K71" s="214"/>
      <c r="L71" s="214"/>
      <c r="M71" s="214"/>
      <c r="N71" s="215"/>
      <c r="O71" s="215"/>
      <c r="P71" s="215"/>
      <c r="Q71" s="13" t="str">
        <f t="shared" si="1"/>
        <v/>
      </c>
      <c r="R71" s="209" t="str">
        <f t="shared" si="2"/>
        <v/>
      </c>
      <c r="S71" s="210" t="str">
        <f t="shared" si="3"/>
        <v/>
      </c>
      <c r="T71" s="3" t="str">
        <f t="shared" si="4"/>
        <v xml:space="preserve"> </v>
      </c>
      <c r="U71" s="3" t="str">
        <f>IF(D71&lt;&gt;"",VLOOKUP(D71,'Drop downs'!B:C,2,0),"")</f>
        <v/>
      </c>
      <c r="V71" s="3" t="e">
        <f t="shared" si="5"/>
        <v>#VALUE!</v>
      </c>
    </row>
    <row r="72" spans="1:22" x14ac:dyDescent="0.25">
      <c r="A72" s="56" t="str">
        <f t="shared" si="6"/>
        <v/>
      </c>
      <c r="B72" s="211"/>
      <c r="C72" s="212"/>
      <c r="D72" s="211"/>
      <c r="E72" s="211"/>
      <c r="F72" s="211"/>
      <c r="G72" s="211"/>
      <c r="H72" s="211"/>
      <c r="I72" s="211"/>
      <c r="J72" s="213"/>
      <c r="K72" s="214"/>
      <c r="L72" s="214"/>
      <c r="M72" s="214"/>
      <c r="N72" s="215"/>
      <c r="O72" s="215"/>
      <c r="P72" s="215"/>
      <c r="Q72" s="13" t="str">
        <f t="shared" si="1"/>
        <v/>
      </c>
      <c r="R72" s="209" t="str">
        <f t="shared" si="2"/>
        <v/>
      </c>
      <c r="S72" s="210" t="str">
        <f t="shared" si="3"/>
        <v/>
      </c>
      <c r="T72" s="3" t="str">
        <f t="shared" si="4"/>
        <v xml:space="preserve"> </v>
      </c>
      <c r="U72" s="3" t="str">
        <f>IF(D72&lt;&gt;"",VLOOKUP(D72,'Drop downs'!B:C,2,0),"")</f>
        <v/>
      </c>
      <c r="V72" s="3" t="e">
        <f t="shared" si="5"/>
        <v>#VALUE!</v>
      </c>
    </row>
    <row r="73" spans="1:22" x14ac:dyDescent="0.25">
      <c r="A73" s="56" t="str">
        <f t="shared" si="6"/>
        <v/>
      </c>
      <c r="B73" s="211"/>
      <c r="C73" s="212"/>
      <c r="D73" s="211"/>
      <c r="E73" s="211"/>
      <c r="F73" s="211"/>
      <c r="G73" s="211"/>
      <c r="H73" s="211"/>
      <c r="I73" s="211"/>
      <c r="J73" s="213"/>
      <c r="K73" s="214"/>
      <c r="L73" s="214"/>
      <c r="M73" s="214"/>
      <c r="N73" s="215"/>
      <c r="O73" s="215"/>
      <c r="P73" s="215"/>
      <c r="Q73" s="13" t="str">
        <f t="shared" si="1"/>
        <v/>
      </c>
      <c r="R73" s="209" t="str">
        <f t="shared" si="2"/>
        <v/>
      </c>
      <c r="S73" s="210" t="str">
        <f t="shared" si="3"/>
        <v/>
      </c>
      <c r="T73" s="3" t="str">
        <f t="shared" si="4"/>
        <v xml:space="preserve"> </v>
      </c>
      <c r="U73" s="3" t="str">
        <f>IF(D73&lt;&gt;"",VLOOKUP(D73,'Drop downs'!B:C,2,0),"")</f>
        <v/>
      </c>
      <c r="V73" s="3" t="e">
        <f t="shared" si="5"/>
        <v>#VALUE!</v>
      </c>
    </row>
    <row r="74" spans="1:22" x14ac:dyDescent="0.25">
      <c r="A74" s="56" t="str">
        <f t="shared" si="6"/>
        <v/>
      </c>
      <c r="B74" s="211"/>
      <c r="C74" s="212"/>
      <c r="D74" s="211"/>
      <c r="E74" s="211"/>
      <c r="F74" s="211"/>
      <c r="G74" s="211"/>
      <c r="H74" s="211"/>
      <c r="I74" s="211"/>
      <c r="J74" s="213"/>
      <c r="K74" s="214"/>
      <c r="L74" s="214"/>
      <c r="M74" s="214"/>
      <c r="N74" s="215"/>
      <c r="O74" s="215"/>
      <c r="P74" s="215"/>
      <c r="Q74" s="13" t="str">
        <f t="shared" ref="Q74:Q137" si="7">IF(M74&lt;&gt;"",M74*(1-$M$6),"")</f>
        <v/>
      </c>
      <c r="R74" s="209" t="str">
        <f t="shared" ref="R74:R137" si="8">IF(O74&lt;&gt;"",EDATE(O74,$N$6),"")</f>
        <v/>
      </c>
      <c r="S74" s="210" t="str">
        <f t="shared" si="3"/>
        <v/>
      </c>
      <c r="T74" s="3" t="str">
        <f t="shared" si="4"/>
        <v xml:space="preserve"> </v>
      </c>
      <c r="U74" s="3" t="str">
        <f>IF(D74&lt;&gt;"",VLOOKUP(D74,'Drop downs'!B:C,2,0),"")</f>
        <v/>
      </c>
      <c r="V74" s="3" t="e">
        <f t="shared" si="5"/>
        <v>#VALUE!</v>
      </c>
    </row>
    <row r="75" spans="1:22" x14ac:dyDescent="0.25">
      <c r="A75" s="56" t="str">
        <f t="shared" si="6"/>
        <v/>
      </c>
      <c r="B75" s="211"/>
      <c r="C75" s="212"/>
      <c r="D75" s="211"/>
      <c r="E75" s="211"/>
      <c r="F75" s="211"/>
      <c r="G75" s="211"/>
      <c r="H75" s="211"/>
      <c r="I75" s="211"/>
      <c r="J75" s="213"/>
      <c r="K75" s="214"/>
      <c r="L75" s="214"/>
      <c r="M75" s="214"/>
      <c r="N75" s="215"/>
      <c r="O75" s="215"/>
      <c r="P75" s="215"/>
      <c r="Q75" s="13" t="str">
        <f t="shared" si="7"/>
        <v/>
      </c>
      <c r="R75" s="209" t="str">
        <f t="shared" si="8"/>
        <v/>
      </c>
      <c r="S75" s="210" t="str">
        <f t="shared" ref="S75:S138" si="9">IFERROR(EOMONTH(R75,-1)+1,"")</f>
        <v/>
      </c>
      <c r="T75" s="3" t="str">
        <f t="shared" ref="T75:T138" si="10">J75&amp;" "&amp;D75</f>
        <v xml:space="preserve"> </v>
      </c>
      <c r="U75" s="3" t="str">
        <f>IF(D75&lt;&gt;"",VLOOKUP(D75,'Drop downs'!B:C,2,0),"")</f>
        <v/>
      </c>
      <c r="V75" s="3" t="e">
        <f t="shared" ref="V75:V138" si="11">R75-N75</f>
        <v>#VALUE!</v>
      </c>
    </row>
    <row r="76" spans="1:22" x14ac:dyDescent="0.25">
      <c r="A76" s="56" t="str">
        <f t="shared" ref="A76:A139" si="12">IF(C75&lt;&gt;0,A75+1,"")</f>
        <v/>
      </c>
      <c r="B76" s="211"/>
      <c r="C76" s="212"/>
      <c r="D76" s="211"/>
      <c r="E76" s="211"/>
      <c r="F76" s="211"/>
      <c r="G76" s="211"/>
      <c r="H76" s="211"/>
      <c r="I76" s="211"/>
      <c r="J76" s="213"/>
      <c r="K76" s="214"/>
      <c r="L76" s="214"/>
      <c r="M76" s="214"/>
      <c r="N76" s="215"/>
      <c r="O76" s="215"/>
      <c r="P76" s="215"/>
      <c r="Q76" s="13" t="str">
        <f t="shared" si="7"/>
        <v/>
      </c>
      <c r="R76" s="209" t="str">
        <f t="shared" si="8"/>
        <v/>
      </c>
      <c r="S76" s="210" t="str">
        <f t="shared" si="9"/>
        <v/>
      </c>
      <c r="T76" s="3" t="str">
        <f t="shared" si="10"/>
        <v xml:space="preserve"> </v>
      </c>
      <c r="U76" s="3" t="str">
        <f>IF(D76&lt;&gt;"",VLOOKUP(D76,'Drop downs'!B:C,2,0),"")</f>
        <v/>
      </c>
      <c r="V76" s="3" t="e">
        <f t="shared" si="11"/>
        <v>#VALUE!</v>
      </c>
    </row>
    <row r="77" spans="1:22" x14ac:dyDescent="0.25">
      <c r="A77" s="56" t="str">
        <f t="shared" si="12"/>
        <v/>
      </c>
      <c r="B77" s="211"/>
      <c r="C77" s="212"/>
      <c r="D77" s="211"/>
      <c r="E77" s="211"/>
      <c r="F77" s="211"/>
      <c r="G77" s="211"/>
      <c r="H77" s="211"/>
      <c r="I77" s="211"/>
      <c r="J77" s="213"/>
      <c r="K77" s="214"/>
      <c r="L77" s="214"/>
      <c r="M77" s="214"/>
      <c r="N77" s="215"/>
      <c r="O77" s="215"/>
      <c r="P77" s="215"/>
      <c r="Q77" s="13" t="str">
        <f t="shared" si="7"/>
        <v/>
      </c>
      <c r="R77" s="209" t="str">
        <f t="shared" si="8"/>
        <v/>
      </c>
      <c r="S77" s="210" t="str">
        <f t="shared" si="9"/>
        <v/>
      </c>
      <c r="T77" s="3" t="str">
        <f t="shared" si="10"/>
        <v xml:space="preserve"> </v>
      </c>
      <c r="U77" s="3" t="str">
        <f>IF(D77&lt;&gt;"",VLOOKUP(D77,'Drop downs'!B:C,2,0),"")</f>
        <v/>
      </c>
      <c r="V77" s="3" t="e">
        <f t="shared" si="11"/>
        <v>#VALUE!</v>
      </c>
    </row>
    <row r="78" spans="1:22" x14ac:dyDescent="0.25">
      <c r="A78" s="56" t="str">
        <f t="shared" si="12"/>
        <v/>
      </c>
      <c r="B78" s="211"/>
      <c r="C78" s="212"/>
      <c r="D78" s="211"/>
      <c r="E78" s="211"/>
      <c r="F78" s="211"/>
      <c r="G78" s="211"/>
      <c r="H78" s="211"/>
      <c r="I78" s="211"/>
      <c r="J78" s="213"/>
      <c r="K78" s="214"/>
      <c r="L78" s="214"/>
      <c r="M78" s="214"/>
      <c r="N78" s="215"/>
      <c r="O78" s="215"/>
      <c r="P78" s="215"/>
      <c r="Q78" s="13" t="str">
        <f t="shared" si="7"/>
        <v/>
      </c>
      <c r="R78" s="209" t="str">
        <f t="shared" si="8"/>
        <v/>
      </c>
      <c r="S78" s="210" t="str">
        <f t="shared" si="9"/>
        <v/>
      </c>
      <c r="T78" s="3" t="str">
        <f t="shared" si="10"/>
        <v xml:space="preserve"> </v>
      </c>
      <c r="U78" s="3" t="str">
        <f>IF(D78&lt;&gt;"",VLOOKUP(D78,'Drop downs'!B:C,2,0),"")</f>
        <v/>
      </c>
      <c r="V78" s="3" t="e">
        <f t="shared" si="11"/>
        <v>#VALUE!</v>
      </c>
    </row>
    <row r="79" spans="1:22" x14ac:dyDescent="0.25">
      <c r="A79" s="56" t="str">
        <f t="shared" si="12"/>
        <v/>
      </c>
      <c r="B79" s="211"/>
      <c r="C79" s="212"/>
      <c r="D79" s="211"/>
      <c r="E79" s="211"/>
      <c r="F79" s="211"/>
      <c r="G79" s="211"/>
      <c r="H79" s="211"/>
      <c r="I79" s="211"/>
      <c r="J79" s="213"/>
      <c r="K79" s="214"/>
      <c r="L79" s="214"/>
      <c r="M79" s="214"/>
      <c r="N79" s="215"/>
      <c r="O79" s="215"/>
      <c r="P79" s="215"/>
      <c r="Q79" s="13" t="str">
        <f t="shared" si="7"/>
        <v/>
      </c>
      <c r="R79" s="209" t="str">
        <f t="shared" si="8"/>
        <v/>
      </c>
      <c r="S79" s="210" t="str">
        <f t="shared" si="9"/>
        <v/>
      </c>
      <c r="T79" s="3" t="str">
        <f t="shared" si="10"/>
        <v xml:space="preserve"> </v>
      </c>
      <c r="U79" s="3" t="str">
        <f>IF(D79&lt;&gt;"",VLOOKUP(D79,'Drop downs'!B:C,2,0),"")</f>
        <v/>
      </c>
      <c r="V79" s="3" t="e">
        <f t="shared" si="11"/>
        <v>#VALUE!</v>
      </c>
    </row>
    <row r="80" spans="1:22" x14ac:dyDescent="0.25">
      <c r="A80" s="56" t="str">
        <f t="shared" si="12"/>
        <v/>
      </c>
      <c r="B80" s="211"/>
      <c r="C80" s="212"/>
      <c r="D80" s="211"/>
      <c r="E80" s="211"/>
      <c r="F80" s="211"/>
      <c r="G80" s="211"/>
      <c r="H80" s="211"/>
      <c r="I80" s="211"/>
      <c r="J80" s="213"/>
      <c r="K80" s="214"/>
      <c r="L80" s="214"/>
      <c r="M80" s="214"/>
      <c r="N80" s="215"/>
      <c r="O80" s="215"/>
      <c r="P80" s="215"/>
      <c r="Q80" s="13" t="str">
        <f t="shared" si="7"/>
        <v/>
      </c>
      <c r="R80" s="209" t="str">
        <f t="shared" si="8"/>
        <v/>
      </c>
      <c r="S80" s="210" t="str">
        <f t="shared" si="9"/>
        <v/>
      </c>
      <c r="T80" s="3" t="str">
        <f t="shared" si="10"/>
        <v xml:space="preserve"> </v>
      </c>
      <c r="U80" s="3" t="str">
        <f>IF(D80&lt;&gt;"",VLOOKUP(D80,'Drop downs'!B:C,2,0),"")</f>
        <v/>
      </c>
      <c r="V80" s="3" t="e">
        <f t="shared" si="11"/>
        <v>#VALUE!</v>
      </c>
    </row>
    <row r="81" spans="1:22" x14ac:dyDescent="0.25">
      <c r="A81" s="56" t="str">
        <f t="shared" si="12"/>
        <v/>
      </c>
      <c r="B81" s="211"/>
      <c r="C81" s="212"/>
      <c r="D81" s="211"/>
      <c r="E81" s="211"/>
      <c r="F81" s="211"/>
      <c r="G81" s="211"/>
      <c r="H81" s="211"/>
      <c r="I81" s="211"/>
      <c r="J81" s="213"/>
      <c r="K81" s="214"/>
      <c r="L81" s="214"/>
      <c r="M81" s="214"/>
      <c r="N81" s="215"/>
      <c r="O81" s="215"/>
      <c r="P81" s="215"/>
      <c r="Q81" s="13" t="str">
        <f t="shared" si="7"/>
        <v/>
      </c>
      <c r="R81" s="209" t="str">
        <f t="shared" si="8"/>
        <v/>
      </c>
      <c r="S81" s="210" t="str">
        <f t="shared" si="9"/>
        <v/>
      </c>
      <c r="T81" s="3" t="str">
        <f t="shared" si="10"/>
        <v xml:space="preserve"> </v>
      </c>
      <c r="U81" s="3" t="str">
        <f>IF(D81&lt;&gt;"",VLOOKUP(D81,'Drop downs'!B:C,2,0),"")</f>
        <v/>
      </c>
      <c r="V81" s="3" t="e">
        <f t="shared" si="11"/>
        <v>#VALUE!</v>
      </c>
    </row>
    <row r="82" spans="1:22" x14ac:dyDescent="0.25">
      <c r="A82" s="56" t="str">
        <f t="shared" si="12"/>
        <v/>
      </c>
      <c r="B82" s="211"/>
      <c r="C82" s="212"/>
      <c r="D82" s="211"/>
      <c r="E82" s="211"/>
      <c r="F82" s="211"/>
      <c r="G82" s="211"/>
      <c r="H82" s="211"/>
      <c r="I82" s="211"/>
      <c r="J82" s="213"/>
      <c r="K82" s="214"/>
      <c r="L82" s="214"/>
      <c r="M82" s="214"/>
      <c r="N82" s="215"/>
      <c r="O82" s="215"/>
      <c r="P82" s="215"/>
      <c r="Q82" s="13" t="str">
        <f t="shared" si="7"/>
        <v/>
      </c>
      <c r="R82" s="209" t="str">
        <f t="shared" si="8"/>
        <v/>
      </c>
      <c r="S82" s="210" t="str">
        <f t="shared" si="9"/>
        <v/>
      </c>
      <c r="T82" s="3" t="str">
        <f t="shared" si="10"/>
        <v xml:space="preserve"> </v>
      </c>
      <c r="U82" s="3" t="str">
        <f>IF(D82&lt;&gt;"",VLOOKUP(D82,'Drop downs'!B:C,2,0),"")</f>
        <v/>
      </c>
      <c r="V82" s="3" t="e">
        <f t="shared" si="11"/>
        <v>#VALUE!</v>
      </c>
    </row>
    <row r="83" spans="1:22" x14ac:dyDescent="0.25">
      <c r="A83" s="56" t="str">
        <f t="shared" si="12"/>
        <v/>
      </c>
      <c r="B83" s="211"/>
      <c r="C83" s="212"/>
      <c r="D83" s="211"/>
      <c r="E83" s="211"/>
      <c r="F83" s="211"/>
      <c r="G83" s="211"/>
      <c r="H83" s="211"/>
      <c r="I83" s="211"/>
      <c r="J83" s="213"/>
      <c r="K83" s="214"/>
      <c r="L83" s="214"/>
      <c r="M83" s="214"/>
      <c r="N83" s="215"/>
      <c r="O83" s="215"/>
      <c r="P83" s="215"/>
      <c r="Q83" s="13" t="str">
        <f t="shared" si="7"/>
        <v/>
      </c>
      <c r="R83" s="209" t="str">
        <f t="shared" si="8"/>
        <v/>
      </c>
      <c r="S83" s="210" t="str">
        <f t="shared" si="9"/>
        <v/>
      </c>
      <c r="T83" s="3" t="str">
        <f t="shared" si="10"/>
        <v xml:space="preserve"> </v>
      </c>
      <c r="U83" s="3" t="str">
        <f>IF(D83&lt;&gt;"",VLOOKUP(D83,'Drop downs'!B:C,2,0),"")</f>
        <v/>
      </c>
      <c r="V83" s="3" t="e">
        <f t="shared" si="11"/>
        <v>#VALUE!</v>
      </c>
    </row>
    <row r="84" spans="1:22" x14ac:dyDescent="0.25">
      <c r="A84" s="56" t="str">
        <f t="shared" si="12"/>
        <v/>
      </c>
      <c r="B84" s="211"/>
      <c r="C84" s="212"/>
      <c r="D84" s="211"/>
      <c r="E84" s="211"/>
      <c r="F84" s="211"/>
      <c r="G84" s="211"/>
      <c r="H84" s="211"/>
      <c r="I84" s="211"/>
      <c r="J84" s="213"/>
      <c r="K84" s="214"/>
      <c r="L84" s="214"/>
      <c r="M84" s="214"/>
      <c r="N84" s="215"/>
      <c r="O84" s="215"/>
      <c r="P84" s="215"/>
      <c r="Q84" s="13" t="str">
        <f t="shared" si="7"/>
        <v/>
      </c>
      <c r="R84" s="209" t="str">
        <f t="shared" si="8"/>
        <v/>
      </c>
      <c r="S84" s="210" t="str">
        <f t="shared" si="9"/>
        <v/>
      </c>
      <c r="T84" s="3" t="str">
        <f t="shared" si="10"/>
        <v xml:space="preserve"> </v>
      </c>
      <c r="U84" s="3" t="str">
        <f>IF(D84&lt;&gt;"",VLOOKUP(D84,'Drop downs'!B:C,2,0),"")</f>
        <v/>
      </c>
      <c r="V84" s="3" t="e">
        <f t="shared" si="11"/>
        <v>#VALUE!</v>
      </c>
    </row>
    <row r="85" spans="1:22" x14ac:dyDescent="0.25">
      <c r="A85" s="56" t="str">
        <f t="shared" si="12"/>
        <v/>
      </c>
      <c r="B85" s="211"/>
      <c r="C85" s="212"/>
      <c r="D85" s="211"/>
      <c r="E85" s="211"/>
      <c r="F85" s="211"/>
      <c r="G85" s="211"/>
      <c r="H85" s="211"/>
      <c r="I85" s="211"/>
      <c r="J85" s="213"/>
      <c r="K85" s="214"/>
      <c r="L85" s="214"/>
      <c r="M85" s="214"/>
      <c r="N85" s="215"/>
      <c r="O85" s="215"/>
      <c r="P85" s="215"/>
      <c r="Q85" s="13" t="str">
        <f t="shared" si="7"/>
        <v/>
      </c>
      <c r="R85" s="209" t="str">
        <f t="shared" si="8"/>
        <v/>
      </c>
      <c r="S85" s="210" t="str">
        <f t="shared" si="9"/>
        <v/>
      </c>
      <c r="T85" s="3" t="str">
        <f t="shared" si="10"/>
        <v xml:space="preserve"> </v>
      </c>
      <c r="U85" s="3" t="str">
        <f>IF(D85&lt;&gt;"",VLOOKUP(D85,'Drop downs'!B:C,2,0),"")</f>
        <v/>
      </c>
      <c r="V85" s="3" t="e">
        <f t="shared" si="11"/>
        <v>#VALUE!</v>
      </c>
    </row>
    <row r="86" spans="1:22" x14ac:dyDescent="0.25">
      <c r="A86" s="56" t="str">
        <f t="shared" si="12"/>
        <v/>
      </c>
      <c r="B86" s="211"/>
      <c r="C86" s="212"/>
      <c r="D86" s="211"/>
      <c r="E86" s="211"/>
      <c r="F86" s="211"/>
      <c r="G86" s="211"/>
      <c r="H86" s="211"/>
      <c r="I86" s="211"/>
      <c r="J86" s="213"/>
      <c r="K86" s="214"/>
      <c r="L86" s="214"/>
      <c r="M86" s="214"/>
      <c r="N86" s="215"/>
      <c r="O86" s="215"/>
      <c r="P86" s="215"/>
      <c r="Q86" s="13" t="str">
        <f t="shared" si="7"/>
        <v/>
      </c>
      <c r="R86" s="209" t="str">
        <f t="shared" si="8"/>
        <v/>
      </c>
      <c r="S86" s="210" t="str">
        <f t="shared" si="9"/>
        <v/>
      </c>
      <c r="T86" s="3" t="str">
        <f t="shared" si="10"/>
        <v xml:space="preserve"> </v>
      </c>
      <c r="U86" s="3" t="str">
        <f>IF(D86&lt;&gt;"",VLOOKUP(D86,'Drop downs'!B:C,2,0),"")</f>
        <v/>
      </c>
      <c r="V86" s="3" t="e">
        <f t="shared" si="11"/>
        <v>#VALUE!</v>
      </c>
    </row>
    <row r="87" spans="1:22" x14ac:dyDescent="0.25">
      <c r="A87" s="56" t="str">
        <f t="shared" si="12"/>
        <v/>
      </c>
      <c r="B87" s="211"/>
      <c r="C87" s="212"/>
      <c r="D87" s="211"/>
      <c r="E87" s="211"/>
      <c r="F87" s="211"/>
      <c r="G87" s="211"/>
      <c r="H87" s="211"/>
      <c r="I87" s="211"/>
      <c r="J87" s="213"/>
      <c r="K87" s="214"/>
      <c r="L87" s="214"/>
      <c r="M87" s="214"/>
      <c r="N87" s="215"/>
      <c r="O87" s="215"/>
      <c r="P87" s="215"/>
      <c r="Q87" s="13" t="str">
        <f t="shared" si="7"/>
        <v/>
      </c>
      <c r="R87" s="209" t="str">
        <f t="shared" si="8"/>
        <v/>
      </c>
      <c r="S87" s="210" t="str">
        <f t="shared" si="9"/>
        <v/>
      </c>
      <c r="T87" s="3" t="str">
        <f t="shared" si="10"/>
        <v xml:space="preserve"> </v>
      </c>
      <c r="U87" s="3" t="str">
        <f>IF(D87&lt;&gt;"",VLOOKUP(D87,'Drop downs'!B:C,2,0),"")</f>
        <v/>
      </c>
      <c r="V87" s="3" t="e">
        <f t="shared" si="11"/>
        <v>#VALUE!</v>
      </c>
    </row>
    <row r="88" spans="1:22" x14ac:dyDescent="0.25">
      <c r="A88" s="56" t="str">
        <f t="shared" si="12"/>
        <v/>
      </c>
      <c r="B88" s="211"/>
      <c r="C88" s="212"/>
      <c r="D88" s="211"/>
      <c r="E88" s="211"/>
      <c r="F88" s="211"/>
      <c r="G88" s="211"/>
      <c r="H88" s="211"/>
      <c r="I88" s="211"/>
      <c r="J88" s="213"/>
      <c r="K88" s="214"/>
      <c r="L88" s="214"/>
      <c r="M88" s="214"/>
      <c r="N88" s="215"/>
      <c r="O88" s="215"/>
      <c r="P88" s="215"/>
      <c r="Q88" s="13" t="str">
        <f t="shared" si="7"/>
        <v/>
      </c>
      <c r="R88" s="209" t="str">
        <f t="shared" si="8"/>
        <v/>
      </c>
      <c r="S88" s="210" t="str">
        <f t="shared" si="9"/>
        <v/>
      </c>
      <c r="T88" s="3" t="str">
        <f t="shared" si="10"/>
        <v xml:space="preserve"> </v>
      </c>
      <c r="U88" s="3" t="str">
        <f>IF(D88&lt;&gt;"",VLOOKUP(D88,'Drop downs'!B:C,2,0),"")</f>
        <v/>
      </c>
      <c r="V88" s="3" t="e">
        <f t="shared" si="11"/>
        <v>#VALUE!</v>
      </c>
    </row>
    <row r="89" spans="1:22" x14ac:dyDescent="0.25">
      <c r="A89" s="56" t="str">
        <f t="shared" si="12"/>
        <v/>
      </c>
      <c r="B89" s="211"/>
      <c r="C89" s="212"/>
      <c r="D89" s="211"/>
      <c r="E89" s="211"/>
      <c r="F89" s="211"/>
      <c r="G89" s="211"/>
      <c r="H89" s="211"/>
      <c r="I89" s="211"/>
      <c r="J89" s="213"/>
      <c r="K89" s="214"/>
      <c r="L89" s="214"/>
      <c r="M89" s="214"/>
      <c r="N89" s="215"/>
      <c r="O89" s="215"/>
      <c r="P89" s="215"/>
      <c r="Q89" s="13" t="str">
        <f t="shared" si="7"/>
        <v/>
      </c>
      <c r="R89" s="209" t="str">
        <f t="shared" si="8"/>
        <v/>
      </c>
      <c r="S89" s="210" t="str">
        <f t="shared" si="9"/>
        <v/>
      </c>
      <c r="T89" s="3" t="str">
        <f t="shared" si="10"/>
        <v xml:space="preserve"> </v>
      </c>
      <c r="U89" s="3" t="str">
        <f>IF(D89&lt;&gt;"",VLOOKUP(D89,'Drop downs'!B:C,2,0),"")</f>
        <v/>
      </c>
      <c r="V89" s="3" t="e">
        <f t="shared" si="11"/>
        <v>#VALUE!</v>
      </c>
    </row>
    <row r="90" spans="1:22" x14ac:dyDescent="0.25">
      <c r="A90" s="56" t="str">
        <f t="shared" si="12"/>
        <v/>
      </c>
      <c r="B90" s="211"/>
      <c r="C90" s="212"/>
      <c r="D90" s="211"/>
      <c r="E90" s="211"/>
      <c r="F90" s="211"/>
      <c r="G90" s="211"/>
      <c r="H90" s="211"/>
      <c r="I90" s="211"/>
      <c r="J90" s="213"/>
      <c r="K90" s="214"/>
      <c r="L90" s="214"/>
      <c r="M90" s="214"/>
      <c r="N90" s="215"/>
      <c r="O90" s="215"/>
      <c r="P90" s="215"/>
      <c r="Q90" s="13" t="str">
        <f t="shared" si="7"/>
        <v/>
      </c>
      <c r="R90" s="209" t="str">
        <f t="shared" si="8"/>
        <v/>
      </c>
      <c r="S90" s="210" t="str">
        <f t="shared" si="9"/>
        <v/>
      </c>
      <c r="T90" s="3" t="str">
        <f t="shared" si="10"/>
        <v xml:space="preserve"> </v>
      </c>
      <c r="U90" s="3" t="str">
        <f>IF(D90&lt;&gt;"",VLOOKUP(D90,'Drop downs'!B:C,2,0),"")</f>
        <v/>
      </c>
      <c r="V90" s="3" t="e">
        <f t="shared" si="11"/>
        <v>#VALUE!</v>
      </c>
    </row>
    <row r="91" spans="1:22" x14ac:dyDescent="0.25">
      <c r="A91" s="56" t="str">
        <f t="shared" si="12"/>
        <v/>
      </c>
      <c r="B91" s="211"/>
      <c r="C91" s="212"/>
      <c r="D91" s="211"/>
      <c r="E91" s="211"/>
      <c r="F91" s="211"/>
      <c r="G91" s="211"/>
      <c r="H91" s="211"/>
      <c r="I91" s="211"/>
      <c r="J91" s="213"/>
      <c r="K91" s="214"/>
      <c r="L91" s="214"/>
      <c r="M91" s="214"/>
      <c r="N91" s="215"/>
      <c r="O91" s="215"/>
      <c r="P91" s="215"/>
      <c r="Q91" s="13" t="str">
        <f t="shared" si="7"/>
        <v/>
      </c>
      <c r="R91" s="209" t="str">
        <f t="shared" si="8"/>
        <v/>
      </c>
      <c r="S91" s="210" t="str">
        <f t="shared" si="9"/>
        <v/>
      </c>
      <c r="T91" s="3" t="str">
        <f t="shared" si="10"/>
        <v xml:space="preserve"> </v>
      </c>
      <c r="U91" s="3" t="str">
        <f>IF(D91&lt;&gt;"",VLOOKUP(D91,'Drop downs'!B:C,2,0),"")</f>
        <v/>
      </c>
      <c r="V91" s="3" t="e">
        <f t="shared" si="11"/>
        <v>#VALUE!</v>
      </c>
    </row>
    <row r="92" spans="1:22" x14ac:dyDescent="0.25">
      <c r="A92" s="56" t="str">
        <f t="shared" si="12"/>
        <v/>
      </c>
      <c r="B92" s="211"/>
      <c r="C92" s="212"/>
      <c r="D92" s="211"/>
      <c r="E92" s="211"/>
      <c r="F92" s="211"/>
      <c r="G92" s="211"/>
      <c r="H92" s="211"/>
      <c r="I92" s="211"/>
      <c r="J92" s="213"/>
      <c r="K92" s="214"/>
      <c r="L92" s="214"/>
      <c r="M92" s="214"/>
      <c r="N92" s="215"/>
      <c r="O92" s="215"/>
      <c r="P92" s="215"/>
      <c r="Q92" s="13" t="str">
        <f t="shared" si="7"/>
        <v/>
      </c>
      <c r="R92" s="209" t="str">
        <f t="shared" si="8"/>
        <v/>
      </c>
      <c r="S92" s="210" t="str">
        <f t="shared" si="9"/>
        <v/>
      </c>
      <c r="T92" s="3" t="str">
        <f t="shared" si="10"/>
        <v xml:space="preserve"> </v>
      </c>
      <c r="U92" s="3" t="str">
        <f>IF(D92&lt;&gt;"",VLOOKUP(D92,'Drop downs'!B:C,2,0),"")</f>
        <v/>
      </c>
      <c r="V92" s="3" t="e">
        <f t="shared" si="11"/>
        <v>#VALUE!</v>
      </c>
    </row>
    <row r="93" spans="1:22" x14ac:dyDescent="0.25">
      <c r="A93" s="56" t="str">
        <f t="shared" si="12"/>
        <v/>
      </c>
      <c r="B93" s="211"/>
      <c r="C93" s="212"/>
      <c r="D93" s="211"/>
      <c r="E93" s="211"/>
      <c r="F93" s="211"/>
      <c r="G93" s="211"/>
      <c r="H93" s="211"/>
      <c r="I93" s="211"/>
      <c r="J93" s="213"/>
      <c r="K93" s="214"/>
      <c r="L93" s="214"/>
      <c r="M93" s="214"/>
      <c r="N93" s="215"/>
      <c r="O93" s="215"/>
      <c r="P93" s="215"/>
      <c r="Q93" s="13" t="str">
        <f t="shared" si="7"/>
        <v/>
      </c>
      <c r="R93" s="209" t="str">
        <f t="shared" si="8"/>
        <v/>
      </c>
      <c r="S93" s="210" t="str">
        <f t="shared" si="9"/>
        <v/>
      </c>
      <c r="T93" s="3" t="str">
        <f t="shared" si="10"/>
        <v xml:space="preserve"> </v>
      </c>
      <c r="U93" s="3" t="str">
        <f>IF(D93&lt;&gt;"",VLOOKUP(D93,'Drop downs'!B:C,2,0),"")</f>
        <v/>
      </c>
      <c r="V93" s="3" t="e">
        <f t="shared" si="11"/>
        <v>#VALUE!</v>
      </c>
    </row>
    <row r="94" spans="1:22" x14ac:dyDescent="0.25">
      <c r="A94" s="56" t="str">
        <f t="shared" si="12"/>
        <v/>
      </c>
      <c r="B94" s="211"/>
      <c r="C94" s="212"/>
      <c r="D94" s="211"/>
      <c r="E94" s="211"/>
      <c r="F94" s="211"/>
      <c r="G94" s="211"/>
      <c r="H94" s="211"/>
      <c r="I94" s="211"/>
      <c r="J94" s="213"/>
      <c r="K94" s="214"/>
      <c r="L94" s="214"/>
      <c r="M94" s="214"/>
      <c r="N94" s="215"/>
      <c r="O94" s="215"/>
      <c r="P94" s="215"/>
      <c r="Q94" s="13" t="str">
        <f t="shared" si="7"/>
        <v/>
      </c>
      <c r="R94" s="209" t="str">
        <f t="shared" si="8"/>
        <v/>
      </c>
      <c r="S94" s="210" t="str">
        <f t="shared" si="9"/>
        <v/>
      </c>
      <c r="T94" s="3" t="str">
        <f t="shared" si="10"/>
        <v xml:space="preserve"> </v>
      </c>
      <c r="U94" s="3" t="str">
        <f>IF(D94&lt;&gt;"",VLOOKUP(D94,'Drop downs'!B:C,2,0),"")</f>
        <v/>
      </c>
      <c r="V94" s="3" t="e">
        <f t="shared" si="11"/>
        <v>#VALUE!</v>
      </c>
    </row>
    <row r="95" spans="1:22" x14ac:dyDescent="0.25">
      <c r="A95" s="56" t="str">
        <f t="shared" si="12"/>
        <v/>
      </c>
      <c r="B95" s="211"/>
      <c r="C95" s="212"/>
      <c r="D95" s="211"/>
      <c r="E95" s="211"/>
      <c r="F95" s="211"/>
      <c r="G95" s="211"/>
      <c r="H95" s="211"/>
      <c r="I95" s="211"/>
      <c r="J95" s="213"/>
      <c r="K95" s="214"/>
      <c r="L95" s="214"/>
      <c r="M95" s="214"/>
      <c r="N95" s="215"/>
      <c r="O95" s="215"/>
      <c r="P95" s="215"/>
      <c r="Q95" s="13" t="str">
        <f t="shared" si="7"/>
        <v/>
      </c>
      <c r="R95" s="209" t="str">
        <f t="shared" si="8"/>
        <v/>
      </c>
      <c r="S95" s="210" t="str">
        <f t="shared" si="9"/>
        <v/>
      </c>
      <c r="T95" s="3" t="str">
        <f t="shared" si="10"/>
        <v xml:space="preserve"> </v>
      </c>
      <c r="U95" s="3" t="str">
        <f>IF(D95&lt;&gt;"",VLOOKUP(D95,'Drop downs'!B:C,2,0),"")</f>
        <v/>
      </c>
      <c r="V95" s="3" t="e">
        <f t="shared" si="11"/>
        <v>#VALUE!</v>
      </c>
    </row>
    <row r="96" spans="1:22" x14ac:dyDescent="0.25">
      <c r="A96" s="56" t="str">
        <f t="shared" si="12"/>
        <v/>
      </c>
      <c r="B96" s="211"/>
      <c r="C96" s="212"/>
      <c r="D96" s="211"/>
      <c r="E96" s="211"/>
      <c r="F96" s="211"/>
      <c r="G96" s="211"/>
      <c r="H96" s="211"/>
      <c r="I96" s="211"/>
      <c r="J96" s="213"/>
      <c r="K96" s="214"/>
      <c r="L96" s="214"/>
      <c r="M96" s="214"/>
      <c r="N96" s="215"/>
      <c r="O96" s="215"/>
      <c r="P96" s="215"/>
      <c r="Q96" s="13" t="str">
        <f t="shared" si="7"/>
        <v/>
      </c>
      <c r="R96" s="209" t="str">
        <f t="shared" si="8"/>
        <v/>
      </c>
      <c r="S96" s="210" t="str">
        <f t="shared" si="9"/>
        <v/>
      </c>
      <c r="T96" s="3" t="str">
        <f t="shared" si="10"/>
        <v xml:space="preserve"> </v>
      </c>
      <c r="U96" s="3" t="str">
        <f>IF(D96&lt;&gt;"",VLOOKUP(D96,'Drop downs'!B:C,2,0),"")</f>
        <v/>
      </c>
      <c r="V96" s="3" t="e">
        <f t="shared" si="11"/>
        <v>#VALUE!</v>
      </c>
    </row>
    <row r="97" spans="1:22" x14ac:dyDescent="0.25">
      <c r="A97" s="56" t="str">
        <f t="shared" si="12"/>
        <v/>
      </c>
      <c r="B97" s="211"/>
      <c r="C97" s="212"/>
      <c r="D97" s="211"/>
      <c r="E97" s="211"/>
      <c r="F97" s="211"/>
      <c r="G97" s="211"/>
      <c r="H97" s="211"/>
      <c r="I97" s="211"/>
      <c r="J97" s="213"/>
      <c r="K97" s="214"/>
      <c r="L97" s="214"/>
      <c r="M97" s="214"/>
      <c r="N97" s="215"/>
      <c r="O97" s="215"/>
      <c r="P97" s="215"/>
      <c r="Q97" s="13" t="str">
        <f t="shared" si="7"/>
        <v/>
      </c>
      <c r="R97" s="209" t="str">
        <f t="shared" si="8"/>
        <v/>
      </c>
      <c r="S97" s="210" t="str">
        <f t="shared" si="9"/>
        <v/>
      </c>
      <c r="T97" s="3" t="str">
        <f t="shared" si="10"/>
        <v xml:space="preserve"> </v>
      </c>
      <c r="U97" s="3" t="str">
        <f>IF(D97&lt;&gt;"",VLOOKUP(D97,'Drop downs'!B:C,2,0),"")</f>
        <v/>
      </c>
      <c r="V97" s="3" t="e">
        <f t="shared" si="11"/>
        <v>#VALUE!</v>
      </c>
    </row>
    <row r="98" spans="1:22" x14ac:dyDescent="0.25">
      <c r="A98" s="56" t="str">
        <f t="shared" si="12"/>
        <v/>
      </c>
      <c r="B98" s="211"/>
      <c r="C98" s="212"/>
      <c r="D98" s="211"/>
      <c r="E98" s="211"/>
      <c r="F98" s="211"/>
      <c r="G98" s="211"/>
      <c r="H98" s="211"/>
      <c r="I98" s="211"/>
      <c r="J98" s="213"/>
      <c r="K98" s="214"/>
      <c r="L98" s="214"/>
      <c r="M98" s="214"/>
      <c r="N98" s="215"/>
      <c r="O98" s="215"/>
      <c r="P98" s="213"/>
      <c r="Q98" s="13" t="str">
        <f t="shared" si="7"/>
        <v/>
      </c>
      <c r="R98" s="209" t="str">
        <f t="shared" si="8"/>
        <v/>
      </c>
      <c r="S98" s="210" t="str">
        <f t="shared" si="9"/>
        <v/>
      </c>
      <c r="T98" s="3" t="str">
        <f t="shared" si="10"/>
        <v xml:space="preserve"> </v>
      </c>
      <c r="U98" s="3" t="str">
        <f>IF(D98&lt;&gt;"",VLOOKUP(D98,'Drop downs'!B:C,2,0),"")</f>
        <v/>
      </c>
      <c r="V98" s="3" t="e">
        <f t="shared" si="11"/>
        <v>#VALUE!</v>
      </c>
    </row>
    <row r="99" spans="1:22" x14ac:dyDescent="0.25">
      <c r="A99" s="56" t="str">
        <f t="shared" si="12"/>
        <v/>
      </c>
      <c r="B99" s="211"/>
      <c r="C99" s="212"/>
      <c r="D99" s="211"/>
      <c r="E99" s="211"/>
      <c r="F99" s="211"/>
      <c r="G99" s="211"/>
      <c r="H99" s="211"/>
      <c r="I99" s="211"/>
      <c r="J99" s="213"/>
      <c r="K99" s="214"/>
      <c r="L99" s="214"/>
      <c r="M99" s="214"/>
      <c r="N99" s="215"/>
      <c r="O99" s="215"/>
      <c r="P99" s="213"/>
      <c r="Q99" s="13" t="str">
        <f t="shared" si="7"/>
        <v/>
      </c>
      <c r="R99" s="209" t="str">
        <f t="shared" si="8"/>
        <v/>
      </c>
      <c r="S99" s="210" t="str">
        <f t="shared" si="9"/>
        <v/>
      </c>
      <c r="T99" s="3" t="str">
        <f t="shared" si="10"/>
        <v xml:space="preserve"> </v>
      </c>
      <c r="U99" s="3" t="str">
        <f>IF(D99&lt;&gt;"",VLOOKUP(D99,'Drop downs'!B:C,2,0),"")</f>
        <v/>
      </c>
      <c r="V99" s="3" t="e">
        <f t="shared" si="11"/>
        <v>#VALUE!</v>
      </c>
    </row>
    <row r="100" spans="1:22" x14ac:dyDescent="0.25">
      <c r="A100" s="56" t="str">
        <f t="shared" si="12"/>
        <v/>
      </c>
      <c r="B100" s="211"/>
      <c r="C100" s="212"/>
      <c r="D100" s="211"/>
      <c r="E100" s="211"/>
      <c r="F100" s="211"/>
      <c r="G100" s="211"/>
      <c r="H100" s="211"/>
      <c r="I100" s="211"/>
      <c r="J100" s="213"/>
      <c r="K100" s="214"/>
      <c r="L100" s="214"/>
      <c r="M100" s="214"/>
      <c r="N100" s="215"/>
      <c r="O100" s="215"/>
      <c r="P100" s="213"/>
      <c r="Q100" s="13" t="str">
        <f t="shared" si="7"/>
        <v/>
      </c>
      <c r="R100" s="209" t="str">
        <f t="shared" si="8"/>
        <v/>
      </c>
      <c r="S100" s="210" t="str">
        <f t="shared" si="9"/>
        <v/>
      </c>
      <c r="T100" s="3" t="str">
        <f t="shared" si="10"/>
        <v xml:space="preserve"> </v>
      </c>
      <c r="U100" s="3" t="str">
        <f>IF(D100&lt;&gt;"",VLOOKUP(D100,'Drop downs'!B:C,2,0),"")</f>
        <v/>
      </c>
      <c r="V100" s="3" t="e">
        <f t="shared" si="11"/>
        <v>#VALUE!</v>
      </c>
    </row>
    <row r="101" spans="1:22" x14ac:dyDescent="0.25">
      <c r="A101" s="56" t="str">
        <f t="shared" si="12"/>
        <v/>
      </c>
      <c r="B101" s="211"/>
      <c r="C101" s="212"/>
      <c r="D101" s="211"/>
      <c r="E101" s="211"/>
      <c r="F101" s="211"/>
      <c r="G101" s="211"/>
      <c r="H101" s="211"/>
      <c r="I101" s="211"/>
      <c r="J101" s="213"/>
      <c r="K101" s="214"/>
      <c r="L101" s="214"/>
      <c r="M101" s="214"/>
      <c r="N101" s="215"/>
      <c r="O101" s="215"/>
      <c r="P101" s="213"/>
      <c r="Q101" s="13" t="str">
        <f t="shared" si="7"/>
        <v/>
      </c>
      <c r="R101" s="209" t="str">
        <f t="shared" si="8"/>
        <v/>
      </c>
      <c r="S101" s="210" t="str">
        <f t="shared" si="9"/>
        <v/>
      </c>
      <c r="T101" s="3" t="str">
        <f t="shared" si="10"/>
        <v xml:space="preserve"> </v>
      </c>
      <c r="U101" s="3" t="str">
        <f>IF(D101&lt;&gt;"",VLOOKUP(D101,'Drop downs'!B:C,2,0),"")</f>
        <v/>
      </c>
      <c r="V101" s="3" t="e">
        <f t="shared" si="11"/>
        <v>#VALUE!</v>
      </c>
    </row>
    <row r="102" spans="1:22" x14ac:dyDescent="0.25">
      <c r="A102" s="56" t="str">
        <f t="shared" si="12"/>
        <v/>
      </c>
      <c r="B102" s="211"/>
      <c r="C102" s="212"/>
      <c r="D102" s="211"/>
      <c r="E102" s="211"/>
      <c r="F102" s="211"/>
      <c r="G102" s="211"/>
      <c r="H102" s="211"/>
      <c r="I102" s="211"/>
      <c r="J102" s="213"/>
      <c r="K102" s="214"/>
      <c r="L102" s="214"/>
      <c r="M102" s="214"/>
      <c r="N102" s="215"/>
      <c r="O102" s="215"/>
      <c r="P102" s="213"/>
      <c r="Q102" s="13" t="str">
        <f t="shared" si="7"/>
        <v/>
      </c>
      <c r="R102" s="209" t="str">
        <f t="shared" si="8"/>
        <v/>
      </c>
      <c r="S102" s="210" t="str">
        <f t="shared" si="9"/>
        <v/>
      </c>
      <c r="T102" s="3" t="str">
        <f t="shared" si="10"/>
        <v xml:space="preserve"> </v>
      </c>
      <c r="U102" s="3" t="str">
        <f>IF(D102&lt;&gt;"",VLOOKUP(D102,'Drop downs'!B:C,2,0),"")</f>
        <v/>
      </c>
      <c r="V102" s="3" t="e">
        <f t="shared" si="11"/>
        <v>#VALUE!</v>
      </c>
    </row>
    <row r="103" spans="1:22" x14ac:dyDescent="0.25">
      <c r="A103" s="56" t="str">
        <f t="shared" si="12"/>
        <v/>
      </c>
      <c r="B103" s="211"/>
      <c r="C103" s="212"/>
      <c r="D103" s="211"/>
      <c r="E103" s="211"/>
      <c r="F103" s="211"/>
      <c r="G103" s="211"/>
      <c r="H103" s="211"/>
      <c r="I103" s="211"/>
      <c r="J103" s="213"/>
      <c r="K103" s="214"/>
      <c r="L103" s="214"/>
      <c r="M103" s="214"/>
      <c r="N103" s="215"/>
      <c r="O103" s="215"/>
      <c r="P103" s="213"/>
      <c r="Q103" s="13" t="str">
        <f t="shared" si="7"/>
        <v/>
      </c>
      <c r="R103" s="209" t="str">
        <f t="shared" si="8"/>
        <v/>
      </c>
      <c r="S103" s="210" t="str">
        <f t="shared" si="9"/>
        <v/>
      </c>
      <c r="T103" s="3" t="str">
        <f t="shared" si="10"/>
        <v xml:space="preserve"> </v>
      </c>
      <c r="U103" s="3" t="str">
        <f>IF(D103&lt;&gt;"",VLOOKUP(D103,'Drop downs'!B:C,2,0),"")</f>
        <v/>
      </c>
      <c r="V103" s="3" t="e">
        <f t="shared" si="11"/>
        <v>#VALUE!</v>
      </c>
    </row>
    <row r="104" spans="1:22" x14ac:dyDescent="0.25">
      <c r="A104" s="56" t="str">
        <f t="shared" si="12"/>
        <v/>
      </c>
      <c r="B104" s="211"/>
      <c r="C104" s="212"/>
      <c r="D104" s="211"/>
      <c r="E104" s="211"/>
      <c r="F104" s="211"/>
      <c r="G104" s="211"/>
      <c r="H104" s="211"/>
      <c r="I104" s="211"/>
      <c r="J104" s="213"/>
      <c r="K104" s="214"/>
      <c r="L104" s="214"/>
      <c r="M104" s="214"/>
      <c r="N104" s="215"/>
      <c r="O104" s="215"/>
      <c r="P104" s="213"/>
      <c r="Q104" s="13" t="str">
        <f t="shared" si="7"/>
        <v/>
      </c>
      <c r="R104" s="209" t="str">
        <f t="shared" si="8"/>
        <v/>
      </c>
      <c r="S104" s="210" t="str">
        <f t="shared" si="9"/>
        <v/>
      </c>
      <c r="T104" s="3" t="str">
        <f t="shared" si="10"/>
        <v xml:space="preserve"> </v>
      </c>
      <c r="U104" s="3" t="str">
        <f>IF(D104&lt;&gt;"",VLOOKUP(D104,'Drop downs'!B:C,2,0),"")</f>
        <v/>
      </c>
      <c r="V104" s="3" t="e">
        <f t="shared" si="11"/>
        <v>#VALUE!</v>
      </c>
    </row>
    <row r="105" spans="1:22" x14ac:dyDescent="0.25">
      <c r="A105" s="56" t="str">
        <f t="shared" si="12"/>
        <v/>
      </c>
      <c r="B105" s="211"/>
      <c r="C105" s="212"/>
      <c r="D105" s="211"/>
      <c r="E105" s="211"/>
      <c r="F105" s="211"/>
      <c r="G105" s="211"/>
      <c r="H105" s="211"/>
      <c r="I105" s="211"/>
      <c r="J105" s="213"/>
      <c r="K105" s="214"/>
      <c r="L105" s="214"/>
      <c r="M105" s="214"/>
      <c r="N105" s="215"/>
      <c r="O105" s="215"/>
      <c r="P105" s="215"/>
      <c r="Q105" s="13" t="str">
        <f t="shared" si="7"/>
        <v/>
      </c>
      <c r="R105" s="209" t="str">
        <f t="shared" si="8"/>
        <v/>
      </c>
      <c r="S105" s="210" t="str">
        <f t="shared" si="9"/>
        <v/>
      </c>
      <c r="T105" s="3" t="str">
        <f t="shared" si="10"/>
        <v xml:space="preserve"> </v>
      </c>
      <c r="U105" s="3" t="str">
        <f>IF(D105&lt;&gt;"",VLOOKUP(D105,'Drop downs'!B:C,2,0),"")</f>
        <v/>
      </c>
      <c r="V105" s="3" t="e">
        <f t="shared" si="11"/>
        <v>#VALUE!</v>
      </c>
    </row>
    <row r="106" spans="1:22" x14ac:dyDescent="0.25">
      <c r="A106" s="56" t="str">
        <f t="shared" si="12"/>
        <v/>
      </c>
      <c r="B106" s="211"/>
      <c r="C106" s="212"/>
      <c r="D106" s="211"/>
      <c r="E106" s="211"/>
      <c r="F106" s="211"/>
      <c r="G106" s="211"/>
      <c r="H106" s="211"/>
      <c r="I106" s="211"/>
      <c r="J106" s="213"/>
      <c r="K106" s="214"/>
      <c r="L106" s="214"/>
      <c r="M106" s="214"/>
      <c r="N106" s="215"/>
      <c r="O106" s="215"/>
      <c r="P106" s="215"/>
      <c r="Q106" s="13" t="str">
        <f t="shared" si="7"/>
        <v/>
      </c>
      <c r="R106" s="209" t="str">
        <f t="shared" si="8"/>
        <v/>
      </c>
      <c r="S106" s="210" t="str">
        <f t="shared" si="9"/>
        <v/>
      </c>
      <c r="T106" s="3" t="str">
        <f t="shared" si="10"/>
        <v xml:space="preserve"> </v>
      </c>
      <c r="U106" s="3" t="str">
        <f>IF(D106&lt;&gt;"",VLOOKUP(D106,'Drop downs'!B:C,2,0),"")</f>
        <v/>
      </c>
      <c r="V106" s="3" t="e">
        <f t="shared" si="11"/>
        <v>#VALUE!</v>
      </c>
    </row>
    <row r="107" spans="1:22" x14ac:dyDescent="0.25">
      <c r="A107" s="56" t="str">
        <f t="shared" si="12"/>
        <v/>
      </c>
      <c r="B107" s="211"/>
      <c r="C107" s="212"/>
      <c r="D107" s="211"/>
      <c r="E107" s="211"/>
      <c r="F107" s="211"/>
      <c r="G107" s="211"/>
      <c r="H107" s="211"/>
      <c r="I107" s="211"/>
      <c r="J107" s="213"/>
      <c r="K107" s="214"/>
      <c r="L107" s="214"/>
      <c r="M107" s="214"/>
      <c r="N107" s="215"/>
      <c r="O107" s="215"/>
      <c r="P107" s="215"/>
      <c r="Q107" s="13" t="str">
        <f t="shared" si="7"/>
        <v/>
      </c>
      <c r="R107" s="209" t="str">
        <f t="shared" si="8"/>
        <v/>
      </c>
      <c r="S107" s="210" t="str">
        <f t="shared" si="9"/>
        <v/>
      </c>
      <c r="T107" s="3" t="str">
        <f t="shared" si="10"/>
        <v xml:space="preserve"> </v>
      </c>
      <c r="U107" s="3" t="str">
        <f>IF(D107&lt;&gt;"",VLOOKUP(D107,'Drop downs'!B:C,2,0),"")</f>
        <v/>
      </c>
      <c r="V107" s="3" t="e">
        <f t="shared" si="11"/>
        <v>#VALUE!</v>
      </c>
    </row>
    <row r="108" spans="1:22" x14ac:dyDescent="0.25">
      <c r="A108" s="56" t="str">
        <f t="shared" si="12"/>
        <v/>
      </c>
      <c r="B108" s="211"/>
      <c r="C108" s="212"/>
      <c r="D108" s="211"/>
      <c r="E108" s="211"/>
      <c r="F108" s="211"/>
      <c r="G108" s="211"/>
      <c r="H108" s="211"/>
      <c r="I108" s="211"/>
      <c r="J108" s="213"/>
      <c r="K108" s="214"/>
      <c r="L108" s="214"/>
      <c r="M108" s="214"/>
      <c r="N108" s="215"/>
      <c r="O108" s="215"/>
      <c r="P108" s="215"/>
      <c r="Q108" s="13" t="str">
        <f t="shared" si="7"/>
        <v/>
      </c>
      <c r="R108" s="209" t="str">
        <f t="shared" si="8"/>
        <v/>
      </c>
      <c r="S108" s="210" t="str">
        <f t="shared" si="9"/>
        <v/>
      </c>
      <c r="T108" s="3" t="str">
        <f t="shared" si="10"/>
        <v xml:space="preserve"> </v>
      </c>
      <c r="U108" s="3" t="str">
        <f>IF(D108&lt;&gt;"",VLOOKUP(D108,'Drop downs'!B:C,2,0),"")</f>
        <v/>
      </c>
      <c r="V108" s="3" t="e">
        <f t="shared" si="11"/>
        <v>#VALUE!</v>
      </c>
    </row>
    <row r="109" spans="1:22" x14ac:dyDescent="0.25">
      <c r="A109" s="56" t="str">
        <f t="shared" si="12"/>
        <v/>
      </c>
      <c r="B109" s="211"/>
      <c r="C109" s="212"/>
      <c r="D109" s="211"/>
      <c r="E109" s="211"/>
      <c r="F109" s="211"/>
      <c r="G109" s="211"/>
      <c r="H109" s="211"/>
      <c r="I109" s="211"/>
      <c r="J109" s="213"/>
      <c r="K109" s="214"/>
      <c r="L109" s="214"/>
      <c r="M109" s="214"/>
      <c r="N109" s="215"/>
      <c r="O109" s="215"/>
      <c r="P109" s="215"/>
      <c r="Q109" s="13" t="str">
        <f t="shared" si="7"/>
        <v/>
      </c>
      <c r="R109" s="209" t="str">
        <f t="shared" si="8"/>
        <v/>
      </c>
      <c r="S109" s="210" t="str">
        <f t="shared" si="9"/>
        <v/>
      </c>
      <c r="T109" s="3" t="str">
        <f t="shared" si="10"/>
        <v xml:space="preserve"> </v>
      </c>
      <c r="U109" s="3" t="str">
        <f>IF(D109&lt;&gt;"",VLOOKUP(D109,'Drop downs'!B:C,2,0),"")</f>
        <v/>
      </c>
      <c r="V109" s="3" t="e">
        <f t="shared" si="11"/>
        <v>#VALUE!</v>
      </c>
    </row>
    <row r="110" spans="1:22" x14ac:dyDescent="0.25">
      <c r="A110" s="56" t="str">
        <f t="shared" si="12"/>
        <v/>
      </c>
      <c r="B110" s="211"/>
      <c r="C110" s="212"/>
      <c r="D110" s="211"/>
      <c r="E110" s="211"/>
      <c r="F110" s="211"/>
      <c r="G110" s="211"/>
      <c r="H110" s="211"/>
      <c r="I110" s="211"/>
      <c r="J110" s="213"/>
      <c r="K110" s="214"/>
      <c r="L110" s="214"/>
      <c r="M110" s="214"/>
      <c r="N110" s="215"/>
      <c r="O110" s="215"/>
      <c r="P110" s="215"/>
      <c r="Q110" s="13" t="str">
        <f t="shared" si="7"/>
        <v/>
      </c>
      <c r="R110" s="209" t="str">
        <f t="shared" si="8"/>
        <v/>
      </c>
      <c r="S110" s="210" t="str">
        <f t="shared" si="9"/>
        <v/>
      </c>
      <c r="T110" s="3" t="str">
        <f t="shared" si="10"/>
        <v xml:space="preserve"> </v>
      </c>
      <c r="U110" s="3" t="str">
        <f>IF(D110&lt;&gt;"",VLOOKUP(D110,'Drop downs'!B:C,2,0),"")</f>
        <v/>
      </c>
      <c r="V110" s="3" t="e">
        <f t="shared" si="11"/>
        <v>#VALUE!</v>
      </c>
    </row>
    <row r="111" spans="1:22" x14ac:dyDescent="0.25">
      <c r="A111" s="56" t="str">
        <f t="shared" si="12"/>
        <v/>
      </c>
      <c r="B111" s="211"/>
      <c r="C111" s="212"/>
      <c r="D111" s="211"/>
      <c r="E111" s="211"/>
      <c r="F111" s="211"/>
      <c r="G111" s="211"/>
      <c r="H111" s="211"/>
      <c r="I111" s="211"/>
      <c r="J111" s="213"/>
      <c r="K111" s="214"/>
      <c r="L111" s="214"/>
      <c r="M111" s="214"/>
      <c r="N111" s="215"/>
      <c r="O111" s="215"/>
      <c r="P111" s="215"/>
      <c r="Q111" s="13" t="str">
        <f t="shared" si="7"/>
        <v/>
      </c>
      <c r="R111" s="209" t="str">
        <f t="shared" si="8"/>
        <v/>
      </c>
      <c r="S111" s="210" t="str">
        <f t="shared" si="9"/>
        <v/>
      </c>
      <c r="T111" s="3" t="str">
        <f t="shared" si="10"/>
        <v xml:space="preserve"> </v>
      </c>
      <c r="U111" s="3" t="str">
        <f>IF(D111&lt;&gt;"",VLOOKUP(D111,'Drop downs'!B:C,2,0),"")</f>
        <v/>
      </c>
      <c r="V111" s="3" t="e">
        <f t="shared" si="11"/>
        <v>#VALUE!</v>
      </c>
    </row>
    <row r="112" spans="1:22" x14ac:dyDescent="0.25">
      <c r="A112" s="56" t="str">
        <f t="shared" si="12"/>
        <v/>
      </c>
      <c r="B112" s="211"/>
      <c r="C112" s="212"/>
      <c r="D112" s="211"/>
      <c r="E112" s="211"/>
      <c r="F112" s="211"/>
      <c r="G112" s="211"/>
      <c r="H112" s="211"/>
      <c r="I112" s="211"/>
      <c r="J112" s="213"/>
      <c r="K112" s="214"/>
      <c r="L112" s="214"/>
      <c r="M112" s="214"/>
      <c r="N112" s="215"/>
      <c r="O112" s="215"/>
      <c r="P112" s="215"/>
      <c r="Q112" s="13" t="str">
        <f t="shared" si="7"/>
        <v/>
      </c>
      <c r="R112" s="209" t="str">
        <f t="shared" si="8"/>
        <v/>
      </c>
      <c r="S112" s="210" t="str">
        <f t="shared" si="9"/>
        <v/>
      </c>
      <c r="T112" s="3" t="str">
        <f t="shared" si="10"/>
        <v xml:space="preserve"> </v>
      </c>
      <c r="U112" s="3" t="str">
        <f>IF(D112&lt;&gt;"",VLOOKUP(D112,'Drop downs'!B:C,2,0),"")</f>
        <v/>
      </c>
      <c r="V112" s="3" t="e">
        <f t="shared" si="11"/>
        <v>#VALUE!</v>
      </c>
    </row>
    <row r="113" spans="1:22" x14ac:dyDescent="0.25">
      <c r="A113" s="56" t="str">
        <f t="shared" si="12"/>
        <v/>
      </c>
      <c r="B113" s="211"/>
      <c r="C113" s="212"/>
      <c r="D113" s="211"/>
      <c r="E113" s="211"/>
      <c r="F113" s="211"/>
      <c r="G113" s="211"/>
      <c r="H113" s="211"/>
      <c r="I113" s="211"/>
      <c r="J113" s="213"/>
      <c r="K113" s="214"/>
      <c r="L113" s="214"/>
      <c r="M113" s="214"/>
      <c r="N113" s="215"/>
      <c r="O113" s="215"/>
      <c r="P113" s="215"/>
      <c r="Q113" s="13" t="str">
        <f t="shared" si="7"/>
        <v/>
      </c>
      <c r="R113" s="209" t="str">
        <f t="shared" si="8"/>
        <v/>
      </c>
      <c r="S113" s="210" t="str">
        <f t="shared" si="9"/>
        <v/>
      </c>
      <c r="T113" s="3" t="str">
        <f t="shared" si="10"/>
        <v xml:space="preserve"> </v>
      </c>
      <c r="U113" s="3" t="str">
        <f>IF(D113&lt;&gt;"",VLOOKUP(D113,'Drop downs'!B:C,2,0),"")</f>
        <v/>
      </c>
      <c r="V113" s="3" t="e">
        <f t="shared" si="11"/>
        <v>#VALUE!</v>
      </c>
    </row>
    <row r="114" spans="1:22" x14ac:dyDescent="0.25">
      <c r="A114" s="56" t="str">
        <f t="shared" si="12"/>
        <v/>
      </c>
      <c r="B114" s="211"/>
      <c r="C114" s="212"/>
      <c r="D114" s="211"/>
      <c r="E114" s="211"/>
      <c r="F114" s="211"/>
      <c r="G114" s="211"/>
      <c r="H114" s="211"/>
      <c r="I114" s="211"/>
      <c r="J114" s="213"/>
      <c r="K114" s="214"/>
      <c r="L114" s="214"/>
      <c r="M114" s="214"/>
      <c r="N114" s="215"/>
      <c r="O114" s="215"/>
      <c r="P114" s="215"/>
      <c r="Q114" s="13" t="str">
        <f t="shared" si="7"/>
        <v/>
      </c>
      <c r="R114" s="209" t="str">
        <f t="shared" si="8"/>
        <v/>
      </c>
      <c r="S114" s="210" t="str">
        <f t="shared" si="9"/>
        <v/>
      </c>
      <c r="T114" s="3" t="str">
        <f t="shared" si="10"/>
        <v xml:space="preserve"> </v>
      </c>
      <c r="U114" s="3" t="str">
        <f>IF(D114&lt;&gt;"",VLOOKUP(D114,'Drop downs'!B:C,2,0),"")</f>
        <v/>
      </c>
      <c r="V114" s="3" t="e">
        <f t="shared" si="11"/>
        <v>#VALUE!</v>
      </c>
    </row>
    <row r="115" spans="1:22" x14ac:dyDescent="0.25">
      <c r="A115" s="56" t="str">
        <f t="shared" si="12"/>
        <v/>
      </c>
      <c r="B115" s="211"/>
      <c r="C115" s="212"/>
      <c r="D115" s="211"/>
      <c r="E115" s="211"/>
      <c r="F115" s="211"/>
      <c r="G115" s="211"/>
      <c r="H115" s="211"/>
      <c r="I115" s="211"/>
      <c r="J115" s="213"/>
      <c r="K115" s="214"/>
      <c r="L115" s="214"/>
      <c r="M115" s="214"/>
      <c r="N115" s="215"/>
      <c r="O115" s="215"/>
      <c r="P115" s="215"/>
      <c r="Q115" s="13" t="str">
        <f t="shared" si="7"/>
        <v/>
      </c>
      <c r="R115" s="209" t="str">
        <f t="shared" si="8"/>
        <v/>
      </c>
      <c r="S115" s="210" t="str">
        <f t="shared" si="9"/>
        <v/>
      </c>
      <c r="T115" s="3" t="str">
        <f t="shared" si="10"/>
        <v xml:space="preserve"> </v>
      </c>
      <c r="U115" s="3" t="str">
        <f>IF(D115&lt;&gt;"",VLOOKUP(D115,'Drop downs'!B:C,2,0),"")</f>
        <v/>
      </c>
      <c r="V115" s="3" t="e">
        <f t="shared" si="11"/>
        <v>#VALUE!</v>
      </c>
    </row>
    <row r="116" spans="1:22" x14ac:dyDescent="0.25">
      <c r="A116" s="56" t="str">
        <f t="shared" si="12"/>
        <v/>
      </c>
      <c r="B116" s="211"/>
      <c r="C116" s="212"/>
      <c r="D116" s="211"/>
      <c r="E116" s="211"/>
      <c r="F116" s="211"/>
      <c r="G116" s="211"/>
      <c r="H116" s="211"/>
      <c r="I116" s="211"/>
      <c r="J116" s="213"/>
      <c r="K116" s="214"/>
      <c r="L116" s="214"/>
      <c r="M116" s="214"/>
      <c r="N116" s="215"/>
      <c r="O116" s="215"/>
      <c r="P116" s="215"/>
      <c r="Q116" s="13" t="str">
        <f t="shared" si="7"/>
        <v/>
      </c>
      <c r="R116" s="209" t="str">
        <f t="shared" si="8"/>
        <v/>
      </c>
      <c r="S116" s="210" t="str">
        <f t="shared" si="9"/>
        <v/>
      </c>
      <c r="T116" s="3" t="str">
        <f t="shared" si="10"/>
        <v xml:space="preserve"> </v>
      </c>
      <c r="U116" s="3" t="str">
        <f>IF(D116&lt;&gt;"",VLOOKUP(D116,'Drop downs'!B:C,2,0),"")</f>
        <v/>
      </c>
      <c r="V116" s="3" t="e">
        <f t="shared" si="11"/>
        <v>#VALUE!</v>
      </c>
    </row>
    <row r="117" spans="1:22" x14ac:dyDescent="0.25">
      <c r="A117" s="56" t="str">
        <f t="shared" si="12"/>
        <v/>
      </c>
      <c r="B117" s="211"/>
      <c r="C117" s="212"/>
      <c r="D117" s="211"/>
      <c r="E117" s="211"/>
      <c r="F117" s="211"/>
      <c r="G117" s="211"/>
      <c r="H117" s="211"/>
      <c r="I117" s="211"/>
      <c r="J117" s="213"/>
      <c r="K117" s="214"/>
      <c r="L117" s="214"/>
      <c r="M117" s="214"/>
      <c r="N117" s="215"/>
      <c r="O117" s="215"/>
      <c r="P117" s="215"/>
      <c r="Q117" s="13" t="str">
        <f t="shared" si="7"/>
        <v/>
      </c>
      <c r="R117" s="209" t="str">
        <f t="shared" si="8"/>
        <v/>
      </c>
      <c r="S117" s="210" t="str">
        <f t="shared" si="9"/>
        <v/>
      </c>
      <c r="T117" s="3" t="str">
        <f t="shared" si="10"/>
        <v xml:space="preserve"> </v>
      </c>
      <c r="U117" s="3" t="str">
        <f>IF(D117&lt;&gt;"",VLOOKUP(D117,'Drop downs'!B:C,2,0),"")</f>
        <v/>
      </c>
      <c r="V117" s="3" t="e">
        <f t="shared" si="11"/>
        <v>#VALUE!</v>
      </c>
    </row>
    <row r="118" spans="1:22" x14ac:dyDescent="0.25">
      <c r="A118" s="56" t="str">
        <f t="shared" si="12"/>
        <v/>
      </c>
      <c r="B118" s="211"/>
      <c r="C118" s="212"/>
      <c r="D118" s="211"/>
      <c r="E118" s="211"/>
      <c r="F118" s="211"/>
      <c r="G118" s="211"/>
      <c r="H118" s="211"/>
      <c r="I118" s="211"/>
      <c r="J118" s="213"/>
      <c r="K118" s="214"/>
      <c r="L118" s="214"/>
      <c r="M118" s="214"/>
      <c r="N118" s="215"/>
      <c r="O118" s="215"/>
      <c r="P118" s="215"/>
      <c r="Q118" s="13" t="str">
        <f t="shared" si="7"/>
        <v/>
      </c>
      <c r="R118" s="209" t="str">
        <f t="shared" si="8"/>
        <v/>
      </c>
      <c r="S118" s="210" t="str">
        <f t="shared" si="9"/>
        <v/>
      </c>
      <c r="T118" s="3" t="str">
        <f t="shared" si="10"/>
        <v xml:space="preserve"> </v>
      </c>
      <c r="U118" s="3" t="str">
        <f>IF(D118&lt;&gt;"",VLOOKUP(D118,'Drop downs'!B:C,2,0),"")</f>
        <v/>
      </c>
      <c r="V118" s="3" t="e">
        <f t="shared" si="11"/>
        <v>#VALUE!</v>
      </c>
    </row>
    <row r="119" spans="1:22" x14ac:dyDescent="0.25">
      <c r="A119" s="56" t="str">
        <f t="shared" si="12"/>
        <v/>
      </c>
      <c r="B119" s="211"/>
      <c r="C119" s="212"/>
      <c r="D119" s="211"/>
      <c r="E119" s="211"/>
      <c r="F119" s="211"/>
      <c r="G119" s="211"/>
      <c r="H119" s="211"/>
      <c r="I119" s="211"/>
      <c r="J119" s="213"/>
      <c r="K119" s="214"/>
      <c r="L119" s="214"/>
      <c r="M119" s="214"/>
      <c r="N119" s="215"/>
      <c r="O119" s="215"/>
      <c r="P119" s="215"/>
      <c r="Q119" s="13" t="str">
        <f t="shared" si="7"/>
        <v/>
      </c>
      <c r="R119" s="209" t="str">
        <f t="shared" si="8"/>
        <v/>
      </c>
      <c r="S119" s="210" t="str">
        <f t="shared" si="9"/>
        <v/>
      </c>
      <c r="T119" s="3" t="str">
        <f t="shared" si="10"/>
        <v xml:space="preserve"> </v>
      </c>
      <c r="U119" s="3" t="str">
        <f>IF(D119&lt;&gt;"",VLOOKUP(D119,'Drop downs'!B:C,2,0),"")</f>
        <v/>
      </c>
      <c r="V119" s="3" t="e">
        <f t="shared" si="11"/>
        <v>#VALUE!</v>
      </c>
    </row>
    <row r="120" spans="1:22" x14ac:dyDescent="0.25">
      <c r="A120" s="56" t="str">
        <f t="shared" si="12"/>
        <v/>
      </c>
      <c r="B120" s="211"/>
      <c r="C120" s="212"/>
      <c r="D120" s="211"/>
      <c r="E120" s="211"/>
      <c r="F120" s="211"/>
      <c r="G120" s="211"/>
      <c r="H120" s="211"/>
      <c r="I120" s="211"/>
      <c r="J120" s="213"/>
      <c r="K120" s="214"/>
      <c r="L120" s="214"/>
      <c r="M120" s="214"/>
      <c r="N120" s="215"/>
      <c r="O120" s="215"/>
      <c r="P120" s="215"/>
      <c r="Q120" s="13" t="str">
        <f t="shared" si="7"/>
        <v/>
      </c>
      <c r="R120" s="209" t="str">
        <f t="shared" si="8"/>
        <v/>
      </c>
      <c r="S120" s="210" t="str">
        <f t="shared" si="9"/>
        <v/>
      </c>
      <c r="T120" s="3" t="str">
        <f t="shared" si="10"/>
        <v xml:space="preserve"> </v>
      </c>
      <c r="U120" s="3" t="str">
        <f>IF(D120&lt;&gt;"",VLOOKUP(D120,'Drop downs'!B:C,2,0),"")</f>
        <v/>
      </c>
      <c r="V120" s="3" t="e">
        <f t="shared" si="11"/>
        <v>#VALUE!</v>
      </c>
    </row>
    <row r="121" spans="1:22" x14ac:dyDescent="0.25">
      <c r="A121" s="56" t="str">
        <f t="shared" si="12"/>
        <v/>
      </c>
      <c r="B121" s="211"/>
      <c r="C121" s="212"/>
      <c r="D121" s="211"/>
      <c r="E121" s="211"/>
      <c r="F121" s="211"/>
      <c r="G121" s="211"/>
      <c r="H121" s="211"/>
      <c r="I121" s="211"/>
      <c r="J121" s="213"/>
      <c r="K121" s="214"/>
      <c r="L121" s="214"/>
      <c r="M121" s="214"/>
      <c r="N121" s="215"/>
      <c r="O121" s="215"/>
      <c r="P121" s="215"/>
      <c r="Q121" s="13" t="str">
        <f t="shared" si="7"/>
        <v/>
      </c>
      <c r="R121" s="209" t="str">
        <f t="shared" si="8"/>
        <v/>
      </c>
      <c r="S121" s="210" t="str">
        <f t="shared" si="9"/>
        <v/>
      </c>
      <c r="T121" s="3" t="str">
        <f t="shared" si="10"/>
        <v xml:space="preserve"> </v>
      </c>
      <c r="U121" s="3" t="str">
        <f>IF(D121&lt;&gt;"",VLOOKUP(D121,'Drop downs'!B:C,2,0),"")</f>
        <v/>
      </c>
      <c r="V121" s="3" t="e">
        <f t="shared" si="11"/>
        <v>#VALUE!</v>
      </c>
    </row>
    <row r="122" spans="1:22" x14ac:dyDescent="0.25">
      <c r="A122" s="56" t="str">
        <f t="shared" si="12"/>
        <v/>
      </c>
      <c r="B122" s="211"/>
      <c r="C122" s="212"/>
      <c r="D122" s="211"/>
      <c r="E122" s="211"/>
      <c r="F122" s="211"/>
      <c r="G122" s="211"/>
      <c r="H122" s="211"/>
      <c r="I122" s="211"/>
      <c r="J122" s="213"/>
      <c r="K122" s="214"/>
      <c r="L122" s="214"/>
      <c r="M122" s="214"/>
      <c r="N122" s="215"/>
      <c r="O122" s="215"/>
      <c r="P122" s="215"/>
      <c r="Q122" s="13" t="str">
        <f t="shared" si="7"/>
        <v/>
      </c>
      <c r="R122" s="209" t="str">
        <f t="shared" si="8"/>
        <v/>
      </c>
      <c r="S122" s="210" t="str">
        <f t="shared" si="9"/>
        <v/>
      </c>
      <c r="T122" s="3" t="str">
        <f t="shared" si="10"/>
        <v xml:space="preserve"> </v>
      </c>
      <c r="U122" s="3" t="str">
        <f>IF(D122&lt;&gt;"",VLOOKUP(D122,'Drop downs'!B:C,2,0),"")</f>
        <v/>
      </c>
      <c r="V122" s="3" t="e">
        <f t="shared" si="11"/>
        <v>#VALUE!</v>
      </c>
    </row>
    <row r="123" spans="1:22" x14ac:dyDescent="0.25">
      <c r="A123" s="56" t="str">
        <f t="shared" si="12"/>
        <v/>
      </c>
      <c r="B123" s="211"/>
      <c r="C123" s="212"/>
      <c r="D123" s="211"/>
      <c r="E123" s="211"/>
      <c r="F123" s="211"/>
      <c r="G123" s="211"/>
      <c r="H123" s="211"/>
      <c r="I123" s="211"/>
      <c r="J123" s="213"/>
      <c r="K123" s="214"/>
      <c r="L123" s="214"/>
      <c r="M123" s="214"/>
      <c r="N123" s="215"/>
      <c r="O123" s="215"/>
      <c r="P123" s="215"/>
      <c r="Q123" s="13" t="str">
        <f t="shared" si="7"/>
        <v/>
      </c>
      <c r="R123" s="209" t="str">
        <f t="shared" si="8"/>
        <v/>
      </c>
      <c r="S123" s="210" t="str">
        <f t="shared" si="9"/>
        <v/>
      </c>
      <c r="T123" s="3" t="str">
        <f t="shared" si="10"/>
        <v xml:space="preserve"> </v>
      </c>
      <c r="U123" s="3" t="str">
        <f>IF(D123&lt;&gt;"",VLOOKUP(D123,'Drop downs'!B:C,2,0),"")</f>
        <v/>
      </c>
      <c r="V123" s="3" t="e">
        <f t="shared" si="11"/>
        <v>#VALUE!</v>
      </c>
    </row>
    <row r="124" spans="1:22" x14ac:dyDescent="0.25">
      <c r="A124" s="56" t="str">
        <f t="shared" si="12"/>
        <v/>
      </c>
      <c r="B124" s="211"/>
      <c r="C124" s="212"/>
      <c r="D124" s="211"/>
      <c r="E124" s="211"/>
      <c r="F124" s="211"/>
      <c r="G124" s="211"/>
      <c r="H124" s="211"/>
      <c r="I124" s="211"/>
      <c r="J124" s="213"/>
      <c r="K124" s="214"/>
      <c r="L124" s="214"/>
      <c r="M124" s="214"/>
      <c r="N124" s="215"/>
      <c r="O124" s="215"/>
      <c r="P124" s="215"/>
      <c r="Q124" s="13" t="str">
        <f t="shared" si="7"/>
        <v/>
      </c>
      <c r="R124" s="209" t="str">
        <f t="shared" si="8"/>
        <v/>
      </c>
      <c r="S124" s="210" t="str">
        <f t="shared" si="9"/>
        <v/>
      </c>
      <c r="T124" s="3" t="str">
        <f t="shared" si="10"/>
        <v xml:space="preserve"> </v>
      </c>
      <c r="U124" s="3" t="str">
        <f>IF(D124&lt;&gt;"",VLOOKUP(D124,'Drop downs'!B:C,2,0),"")</f>
        <v/>
      </c>
      <c r="V124" s="3" t="e">
        <f t="shared" si="11"/>
        <v>#VALUE!</v>
      </c>
    </row>
    <row r="125" spans="1:22" x14ac:dyDescent="0.25">
      <c r="A125" s="56" t="str">
        <f t="shared" si="12"/>
        <v/>
      </c>
      <c r="B125" s="211"/>
      <c r="C125" s="212"/>
      <c r="D125" s="211"/>
      <c r="E125" s="211"/>
      <c r="F125" s="211"/>
      <c r="G125" s="211"/>
      <c r="H125" s="211"/>
      <c r="I125" s="211"/>
      <c r="J125" s="213"/>
      <c r="K125" s="214"/>
      <c r="L125" s="214"/>
      <c r="M125" s="214"/>
      <c r="N125" s="215"/>
      <c r="O125" s="215"/>
      <c r="P125" s="215"/>
      <c r="Q125" s="13" t="str">
        <f t="shared" si="7"/>
        <v/>
      </c>
      <c r="R125" s="209" t="str">
        <f t="shared" si="8"/>
        <v/>
      </c>
      <c r="S125" s="210" t="str">
        <f t="shared" si="9"/>
        <v/>
      </c>
      <c r="T125" s="3" t="str">
        <f t="shared" si="10"/>
        <v xml:space="preserve"> </v>
      </c>
      <c r="U125" s="3" t="str">
        <f>IF(D125&lt;&gt;"",VLOOKUP(D125,'Drop downs'!B:C,2,0),"")</f>
        <v/>
      </c>
      <c r="V125" s="3" t="e">
        <f t="shared" si="11"/>
        <v>#VALUE!</v>
      </c>
    </row>
    <row r="126" spans="1:22" x14ac:dyDescent="0.25">
      <c r="A126" s="56" t="str">
        <f t="shared" si="12"/>
        <v/>
      </c>
      <c r="B126" s="211"/>
      <c r="C126" s="212"/>
      <c r="D126" s="211"/>
      <c r="E126" s="211"/>
      <c r="F126" s="211"/>
      <c r="G126" s="211"/>
      <c r="H126" s="211"/>
      <c r="I126" s="211"/>
      <c r="J126" s="213"/>
      <c r="K126" s="214"/>
      <c r="L126" s="214"/>
      <c r="M126" s="214"/>
      <c r="N126" s="215"/>
      <c r="O126" s="215"/>
      <c r="P126" s="215"/>
      <c r="Q126" s="13" t="str">
        <f t="shared" si="7"/>
        <v/>
      </c>
      <c r="R126" s="209" t="str">
        <f t="shared" si="8"/>
        <v/>
      </c>
      <c r="S126" s="210" t="str">
        <f t="shared" si="9"/>
        <v/>
      </c>
      <c r="T126" s="3" t="str">
        <f t="shared" si="10"/>
        <v xml:space="preserve"> </v>
      </c>
      <c r="U126" s="3" t="str">
        <f>IF(D126&lt;&gt;"",VLOOKUP(D126,'Drop downs'!B:C,2,0),"")</f>
        <v/>
      </c>
      <c r="V126" s="3" t="e">
        <f t="shared" si="11"/>
        <v>#VALUE!</v>
      </c>
    </row>
    <row r="127" spans="1:22" x14ac:dyDescent="0.25">
      <c r="A127" s="56" t="str">
        <f t="shared" si="12"/>
        <v/>
      </c>
      <c r="B127" s="211"/>
      <c r="C127" s="212"/>
      <c r="D127" s="211"/>
      <c r="E127" s="211"/>
      <c r="F127" s="211"/>
      <c r="G127" s="211"/>
      <c r="H127" s="211"/>
      <c r="I127" s="211"/>
      <c r="J127" s="213"/>
      <c r="K127" s="214"/>
      <c r="L127" s="214"/>
      <c r="M127" s="214"/>
      <c r="N127" s="215"/>
      <c r="O127" s="215"/>
      <c r="P127" s="215"/>
      <c r="Q127" s="13" t="str">
        <f t="shared" si="7"/>
        <v/>
      </c>
      <c r="R127" s="209" t="str">
        <f t="shared" si="8"/>
        <v/>
      </c>
      <c r="S127" s="210" t="str">
        <f t="shared" si="9"/>
        <v/>
      </c>
      <c r="T127" s="3" t="str">
        <f t="shared" si="10"/>
        <v xml:space="preserve"> </v>
      </c>
      <c r="U127" s="3" t="str">
        <f>IF(D127&lt;&gt;"",VLOOKUP(D127,'Drop downs'!B:C,2,0),"")</f>
        <v/>
      </c>
      <c r="V127" s="3" t="e">
        <f t="shared" si="11"/>
        <v>#VALUE!</v>
      </c>
    </row>
    <row r="128" spans="1:22" x14ac:dyDescent="0.25">
      <c r="A128" s="56" t="str">
        <f t="shared" si="12"/>
        <v/>
      </c>
      <c r="B128" s="211"/>
      <c r="C128" s="212"/>
      <c r="D128" s="211"/>
      <c r="E128" s="211"/>
      <c r="F128" s="211"/>
      <c r="G128" s="211"/>
      <c r="H128" s="211"/>
      <c r="I128" s="211"/>
      <c r="J128" s="213"/>
      <c r="K128" s="214"/>
      <c r="L128" s="214"/>
      <c r="M128" s="214"/>
      <c r="N128" s="215"/>
      <c r="O128" s="215"/>
      <c r="P128" s="215"/>
      <c r="Q128" s="13" t="str">
        <f t="shared" si="7"/>
        <v/>
      </c>
      <c r="R128" s="209" t="str">
        <f t="shared" si="8"/>
        <v/>
      </c>
      <c r="S128" s="210" t="str">
        <f t="shared" si="9"/>
        <v/>
      </c>
      <c r="T128" s="3" t="str">
        <f t="shared" si="10"/>
        <v xml:space="preserve"> </v>
      </c>
      <c r="U128" s="3" t="str">
        <f>IF(D128&lt;&gt;"",VLOOKUP(D128,'Drop downs'!B:C,2,0),"")</f>
        <v/>
      </c>
      <c r="V128" s="3" t="e">
        <f t="shared" si="11"/>
        <v>#VALUE!</v>
      </c>
    </row>
    <row r="129" spans="1:22" x14ac:dyDescent="0.25">
      <c r="A129" s="56" t="str">
        <f t="shared" si="12"/>
        <v/>
      </c>
      <c r="B129" s="211"/>
      <c r="C129" s="212"/>
      <c r="D129" s="211"/>
      <c r="E129" s="211"/>
      <c r="F129" s="211"/>
      <c r="G129" s="211"/>
      <c r="H129" s="211"/>
      <c r="I129" s="211"/>
      <c r="J129" s="213"/>
      <c r="K129" s="214"/>
      <c r="L129" s="214"/>
      <c r="M129" s="214"/>
      <c r="N129" s="215"/>
      <c r="O129" s="215"/>
      <c r="P129" s="215"/>
      <c r="Q129" s="13" t="str">
        <f t="shared" si="7"/>
        <v/>
      </c>
      <c r="R129" s="209" t="str">
        <f t="shared" si="8"/>
        <v/>
      </c>
      <c r="S129" s="210" t="str">
        <f t="shared" si="9"/>
        <v/>
      </c>
      <c r="T129" s="3" t="str">
        <f t="shared" si="10"/>
        <v xml:space="preserve"> </v>
      </c>
      <c r="U129" s="3" t="str">
        <f>IF(D129&lt;&gt;"",VLOOKUP(D129,'Drop downs'!B:C,2,0),"")</f>
        <v/>
      </c>
      <c r="V129" s="3" t="e">
        <f t="shared" si="11"/>
        <v>#VALUE!</v>
      </c>
    </row>
    <row r="130" spans="1:22" x14ac:dyDescent="0.25">
      <c r="A130" s="56" t="str">
        <f t="shared" si="12"/>
        <v/>
      </c>
      <c r="B130" s="211"/>
      <c r="C130" s="212"/>
      <c r="D130" s="211"/>
      <c r="E130" s="211"/>
      <c r="F130" s="211"/>
      <c r="G130" s="211"/>
      <c r="H130" s="211"/>
      <c r="I130" s="211"/>
      <c r="J130" s="213"/>
      <c r="K130" s="214"/>
      <c r="L130" s="214"/>
      <c r="M130" s="214"/>
      <c r="N130" s="215"/>
      <c r="O130" s="215"/>
      <c r="P130" s="215"/>
      <c r="Q130" s="13" t="str">
        <f t="shared" si="7"/>
        <v/>
      </c>
      <c r="R130" s="209" t="str">
        <f t="shared" si="8"/>
        <v/>
      </c>
      <c r="S130" s="210" t="str">
        <f t="shared" si="9"/>
        <v/>
      </c>
      <c r="T130" s="3" t="str">
        <f t="shared" si="10"/>
        <v xml:space="preserve"> </v>
      </c>
      <c r="U130" s="3" t="str">
        <f>IF(D130&lt;&gt;"",VLOOKUP(D130,'Drop downs'!B:C,2,0),"")</f>
        <v/>
      </c>
      <c r="V130" s="3" t="e">
        <f t="shared" si="11"/>
        <v>#VALUE!</v>
      </c>
    </row>
    <row r="131" spans="1:22" x14ac:dyDescent="0.25">
      <c r="A131" s="56" t="str">
        <f t="shared" si="12"/>
        <v/>
      </c>
      <c r="B131" s="211"/>
      <c r="C131" s="212"/>
      <c r="D131" s="211"/>
      <c r="E131" s="211"/>
      <c r="F131" s="211"/>
      <c r="G131" s="211"/>
      <c r="H131" s="211"/>
      <c r="I131" s="211"/>
      <c r="J131" s="213"/>
      <c r="K131" s="214"/>
      <c r="L131" s="214"/>
      <c r="M131" s="214"/>
      <c r="N131" s="215"/>
      <c r="O131" s="215"/>
      <c r="P131" s="215"/>
      <c r="Q131" s="13" t="str">
        <f t="shared" si="7"/>
        <v/>
      </c>
      <c r="R131" s="209" t="str">
        <f t="shared" si="8"/>
        <v/>
      </c>
      <c r="S131" s="210" t="str">
        <f t="shared" si="9"/>
        <v/>
      </c>
      <c r="T131" s="3" t="str">
        <f t="shared" si="10"/>
        <v xml:space="preserve"> </v>
      </c>
      <c r="U131" s="3" t="str">
        <f>IF(D131&lt;&gt;"",VLOOKUP(D131,'Drop downs'!B:C,2,0),"")</f>
        <v/>
      </c>
      <c r="V131" s="3" t="e">
        <f t="shared" si="11"/>
        <v>#VALUE!</v>
      </c>
    </row>
    <row r="132" spans="1:22" x14ac:dyDescent="0.25">
      <c r="A132" s="56" t="str">
        <f t="shared" si="12"/>
        <v/>
      </c>
      <c r="B132" s="211"/>
      <c r="C132" s="212"/>
      <c r="D132" s="211"/>
      <c r="E132" s="211"/>
      <c r="F132" s="211"/>
      <c r="G132" s="211"/>
      <c r="H132" s="211"/>
      <c r="I132" s="211"/>
      <c r="J132" s="213"/>
      <c r="K132" s="214"/>
      <c r="L132" s="214"/>
      <c r="M132" s="214"/>
      <c r="N132" s="215"/>
      <c r="O132" s="215"/>
      <c r="P132" s="215"/>
      <c r="Q132" s="13" t="str">
        <f t="shared" si="7"/>
        <v/>
      </c>
      <c r="R132" s="209" t="str">
        <f t="shared" si="8"/>
        <v/>
      </c>
      <c r="S132" s="210" t="str">
        <f t="shared" si="9"/>
        <v/>
      </c>
      <c r="T132" s="3" t="str">
        <f t="shared" si="10"/>
        <v xml:space="preserve"> </v>
      </c>
      <c r="U132" s="3" t="str">
        <f>IF(D132&lt;&gt;"",VLOOKUP(D132,'Drop downs'!B:C,2,0),"")</f>
        <v/>
      </c>
      <c r="V132" s="3" t="e">
        <f t="shared" si="11"/>
        <v>#VALUE!</v>
      </c>
    </row>
    <row r="133" spans="1:22" x14ac:dyDescent="0.25">
      <c r="A133" s="56" t="str">
        <f t="shared" si="12"/>
        <v/>
      </c>
      <c r="B133" s="211"/>
      <c r="C133" s="212"/>
      <c r="D133" s="211"/>
      <c r="E133" s="211"/>
      <c r="F133" s="211"/>
      <c r="G133" s="211"/>
      <c r="H133" s="211"/>
      <c r="I133" s="211"/>
      <c r="J133" s="213"/>
      <c r="K133" s="214"/>
      <c r="L133" s="214"/>
      <c r="M133" s="214"/>
      <c r="N133" s="215"/>
      <c r="O133" s="215"/>
      <c r="P133" s="215"/>
      <c r="Q133" s="13" t="str">
        <f t="shared" si="7"/>
        <v/>
      </c>
      <c r="R133" s="209" t="str">
        <f t="shared" si="8"/>
        <v/>
      </c>
      <c r="S133" s="210" t="str">
        <f t="shared" si="9"/>
        <v/>
      </c>
      <c r="T133" s="3" t="str">
        <f t="shared" si="10"/>
        <v xml:space="preserve"> </v>
      </c>
      <c r="U133" s="3" t="str">
        <f>IF(D133&lt;&gt;"",VLOOKUP(D133,'Drop downs'!B:C,2,0),"")</f>
        <v/>
      </c>
      <c r="V133" s="3" t="e">
        <f t="shared" si="11"/>
        <v>#VALUE!</v>
      </c>
    </row>
    <row r="134" spans="1:22" x14ac:dyDescent="0.25">
      <c r="A134" s="56" t="str">
        <f t="shared" si="12"/>
        <v/>
      </c>
      <c r="B134" s="211"/>
      <c r="C134" s="212"/>
      <c r="D134" s="211"/>
      <c r="E134" s="211"/>
      <c r="F134" s="211"/>
      <c r="G134" s="211"/>
      <c r="H134" s="211"/>
      <c r="I134" s="211"/>
      <c r="J134" s="213"/>
      <c r="K134" s="214"/>
      <c r="L134" s="214"/>
      <c r="M134" s="214"/>
      <c r="N134" s="215"/>
      <c r="O134" s="215"/>
      <c r="P134" s="215"/>
      <c r="Q134" s="13" t="str">
        <f t="shared" si="7"/>
        <v/>
      </c>
      <c r="R134" s="209" t="str">
        <f t="shared" si="8"/>
        <v/>
      </c>
      <c r="S134" s="210" t="str">
        <f t="shared" si="9"/>
        <v/>
      </c>
      <c r="T134" s="3" t="str">
        <f t="shared" si="10"/>
        <v xml:space="preserve"> </v>
      </c>
      <c r="U134" s="3" t="str">
        <f>IF(D134&lt;&gt;"",VLOOKUP(D134,'Drop downs'!B:C,2,0),"")</f>
        <v/>
      </c>
      <c r="V134" s="3" t="e">
        <f t="shared" si="11"/>
        <v>#VALUE!</v>
      </c>
    </row>
    <row r="135" spans="1:22" x14ac:dyDescent="0.25">
      <c r="A135" s="56" t="str">
        <f t="shared" si="12"/>
        <v/>
      </c>
      <c r="B135" s="211"/>
      <c r="C135" s="212"/>
      <c r="D135" s="211"/>
      <c r="E135" s="211"/>
      <c r="F135" s="211"/>
      <c r="G135" s="211"/>
      <c r="H135" s="211"/>
      <c r="I135" s="211"/>
      <c r="J135" s="213"/>
      <c r="K135" s="214"/>
      <c r="L135" s="214"/>
      <c r="M135" s="214"/>
      <c r="N135" s="215"/>
      <c r="O135" s="215"/>
      <c r="P135" s="215"/>
      <c r="Q135" s="13" t="str">
        <f t="shared" si="7"/>
        <v/>
      </c>
      <c r="R135" s="209" t="str">
        <f t="shared" si="8"/>
        <v/>
      </c>
      <c r="S135" s="210" t="str">
        <f t="shared" si="9"/>
        <v/>
      </c>
      <c r="T135" s="3" t="str">
        <f t="shared" si="10"/>
        <v xml:space="preserve"> </v>
      </c>
      <c r="U135" s="3" t="str">
        <f>IF(D135&lt;&gt;"",VLOOKUP(D135,'Drop downs'!B:C,2,0),"")</f>
        <v/>
      </c>
      <c r="V135" s="3" t="e">
        <f t="shared" si="11"/>
        <v>#VALUE!</v>
      </c>
    </row>
    <row r="136" spans="1:22" x14ac:dyDescent="0.25">
      <c r="A136" s="56" t="str">
        <f t="shared" si="12"/>
        <v/>
      </c>
      <c r="B136" s="211"/>
      <c r="C136" s="212"/>
      <c r="D136" s="211"/>
      <c r="E136" s="211"/>
      <c r="F136" s="211"/>
      <c r="G136" s="211"/>
      <c r="H136" s="211"/>
      <c r="I136" s="211"/>
      <c r="J136" s="213"/>
      <c r="K136" s="214"/>
      <c r="L136" s="214"/>
      <c r="M136" s="214"/>
      <c r="N136" s="215"/>
      <c r="O136" s="215"/>
      <c r="P136" s="215"/>
      <c r="Q136" s="13" t="str">
        <f t="shared" si="7"/>
        <v/>
      </c>
      <c r="R136" s="209" t="str">
        <f t="shared" si="8"/>
        <v/>
      </c>
      <c r="S136" s="210" t="str">
        <f t="shared" si="9"/>
        <v/>
      </c>
      <c r="T136" s="3" t="str">
        <f t="shared" si="10"/>
        <v xml:space="preserve"> </v>
      </c>
      <c r="U136" s="3" t="str">
        <f>IF(D136&lt;&gt;"",VLOOKUP(D136,'Drop downs'!B:C,2,0),"")</f>
        <v/>
      </c>
      <c r="V136" s="3" t="e">
        <f t="shared" si="11"/>
        <v>#VALUE!</v>
      </c>
    </row>
    <row r="137" spans="1:22" x14ac:dyDescent="0.25">
      <c r="A137" s="56" t="str">
        <f t="shared" si="12"/>
        <v/>
      </c>
      <c r="B137" s="211"/>
      <c r="C137" s="212"/>
      <c r="D137" s="211"/>
      <c r="E137" s="211"/>
      <c r="F137" s="211"/>
      <c r="G137" s="211"/>
      <c r="H137" s="211"/>
      <c r="I137" s="211"/>
      <c r="J137" s="213"/>
      <c r="K137" s="214"/>
      <c r="L137" s="214"/>
      <c r="M137" s="214"/>
      <c r="N137" s="215"/>
      <c r="O137" s="215"/>
      <c r="P137" s="215"/>
      <c r="Q137" s="13" t="str">
        <f t="shared" si="7"/>
        <v/>
      </c>
      <c r="R137" s="209" t="str">
        <f t="shared" si="8"/>
        <v/>
      </c>
      <c r="S137" s="210" t="str">
        <f t="shared" si="9"/>
        <v/>
      </c>
      <c r="T137" s="3" t="str">
        <f t="shared" si="10"/>
        <v xml:space="preserve"> </v>
      </c>
      <c r="U137" s="3" t="str">
        <f>IF(D137&lt;&gt;"",VLOOKUP(D137,'Drop downs'!B:C,2,0),"")</f>
        <v/>
      </c>
      <c r="V137" s="3" t="e">
        <f t="shared" si="11"/>
        <v>#VALUE!</v>
      </c>
    </row>
    <row r="138" spans="1:22" x14ac:dyDescent="0.25">
      <c r="A138" s="56" t="str">
        <f t="shared" si="12"/>
        <v/>
      </c>
      <c r="B138" s="211"/>
      <c r="C138" s="212"/>
      <c r="D138" s="211"/>
      <c r="E138" s="211"/>
      <c r="F138" s="211"/>
      <c r="G138" s="211"/>
      <c r="H138" s="211"/>
      <c r="I138" s="211"/>
      <c r="J138" s="213"/>
      <c r="K138" s="214"/>
      <c r="L138" s="214"/>
      <c r="M138" s="214"/>
      <c r="N138" s="215"/>
      <c r="O138" s="215"/>
      <c r="P138" s="215"/>
      <c r="Q138" s="13" t="str">
        <f t="shared" ref="Q138:Q201" si="13">IF(M138&lt;&gt;"",M138*(1-$M$6),"")</f>
        <v/>
      </c>
      <c r="R138" s="209" t="str">
        <f t="shared" ref="R138:R201" si="14">IF(O138&lt;&gt;"",EDATE(O138,$N$6),"")</f>
        <v/>
      </c>
      <c r="S138" s="210" t="str">
        <f t="shared" si="9"/>
        <v/>
      </c>
      <c r="T138" s="3" t="str">
        <f t="shared" si="10"/>
        <v xml:space="preserve"> </v>
      </c>
      <c r="U138" s="3" t="str">
        <f>IF(D138&lt;&gt;"",VLOOKUP(D138,'Drop downs'!B:C,2,0),"")</f>
        <v/>
      </c>
      <c r="V138" s="3" t="e">
        <f t="shared" si="11"/>
        <v>#VALUE!</v>
      </c>
    </row>
    <row r="139" spans="1:22" x14ac:dyDescent="0.25">
      <c r="A139" s="56" t="str">
        <f t="shared" si="12"/>
        <v/>
      </c>
      <c r="B139" s="211"/>
      <c r="C139" s="212"/>
      <c r="D139" s="211"/>
      <c r="E139" s="211"/>
      <c r="F139" s="211"/>
      <c r="G139" s="211"/>
      <c r="H139" s="211"/>
      <c r="I139" s="211"/>
      <c r="J139" s="213"/>
      <c r="K139" s="214"/>
      <c r="L139" s="214"/>
      <c r="M139" s="214"/>
      <c r="N139" s="215"/>
      <c r="O139" s="215"/>
      <c r="P139" s="215"/>
      <c r="Q139" s="13" t="str">
        <f t="shared" si="13"/>
        <v/>
      </c>
      <c r="R139" s="209" t="str">
        <f t="shared" si="14"/>
        <v/>
      </c>
      <c r="S139" s="210" t="str">
        <f t="shared" ref="S139:S202" si="15">IFERROR(EOMONTH(R139,-1)+1,"")</f>
        <v/>
      </c>
      <c r="T139" s="3" t="str">
        <f t="shared" ref="T139:T202" si="16">J139&amp;" "&amp;D139</f>
        <v xml:space="preserve"> </v>
      </c>
      <c r="U139" s="3" t="str">
        <f>IF(D139&lt;&gt;"",VLOOKUP(D139,'Drop downs'!B:C,2,0),"")</f>
        <v/>
      </c>
      <c r="V139" s="3" t="e">
        <f t="shared" ref="V139:V202" si="17">R139-N139</f>
        <v>#VALUE!</v>
      </c>
    </row>
    <row r="140" spans="1:22" x14ac:dyDescent="0.25">
      <c r="A140" s="56" t="str">
        <f t="shared" ref="A140:A203" si="18">IF(C139&lt;&gt;0,A139+1,"")</f>
        <v/>
      </c>
      <c r="B140" s="211"/>
      <c r="C140" s="212"/>
      <c r="D140" s="211"/>
      <c r="E140" s="211"/>
      <c r="F140" s="211"/>
      <c r="G140" s="211"/>
      <c r="H140" s="211"/>
      <c r="I140" s="211"/>
      <c r="J140" s="213"/>
      <c r="K140" s="214"/>
      <c r="L140" s="214"/>
      <c r="M140" s="214"/>
      <c r="N140" s="215"/>
      <c r="O140" s="215"/>
      <c r="P140" s="215"/>
      <c r="Q140" s="13" t="str">
        <f t="shared" si="13"/>
        <v/>
      </c>
      <c r="R140" s="209" t="str">
        <f t="shared" si="14"/>
        <v/>
      </c>
      <c r="S140" s="210" t="str">
        <f t="shared" si="15"/>
        <v/>
      </c>
      <c r="T140" s="3" t="str">
        <f t="shared" si="16"/>
        <v xml:space="preserve"> </v>
      </c>
      <c r="U140" s="3" t="str">
        <f>IF(D140&lt;&gt;"",VLOOKUP(D140,'Drop downs'!B:C,2,0),"")</f>
        <v/>
      </c>
      <c r="V140" s="3" t="e">
        <f t="shared" si="17"/>
        <v>#VALUE!</v>
      </c>
    </row>
    <row r="141" spans="1:22" x14ac:dyDescent="0.25">
      <c r="A141" s="56" t="str">
        <f t="shared" si="18"/>
        <v/>
      </c>
      <c r="B141" s="211"/>
      <c r="C141" s="212"/>
      <c r="D141" s="211"/>
      <c r="E141" s="211"/>
      <c r="F141" s="211"/>
      <c r="G141" s="211"/>
      <c r="H141" s="211"/>
      <c r="I141" s="211"/>
      <c r="J141" s="213"/>
      <c r="K141" s="214"/>
      <c r="L141" s="214"/>
      <c r="M141" s="214"/>
      <c r="N141" s="215"/>
      <c r="O141" s="215"/>
      <c r="P141" s="215"/>
      <c r="Q141" s="13" t="str">
        <f t="shared" si="13"/>
        <v/>
      </c>
      <c r="R141" s="209" t="str">
        <f t="shared" si="14"/>
        <v/>
      </c>
      <c r="S141" s="210" t="str">
        <f t="shared" si="15"/>
        <v/>
      </c>
      <c r="T141" s="3" t="str">
        <f t="shared" si="16"/>
        <v xml:space="preserve"> </v>
      </c>
      <c r="U141" s="3" t="str">
        <f>IF(D141&lt;&gt;"",VLOOKUP(D141,'Drop downs'!B:C,2,0),"")</f>
        <v/>
      </c>
      <c r="V141" s="3" t="e">
        <f t="shared" si="17"/>
        <v>#VALUE!</v>
      </c>
    </row>
    <row r="142" spans="1:22" x14ac:dyDescent="0.25">
      <c r="A142" s="56" t="str">
        <f t="shared" si="18"/>
        <v/>
      </c>
      <c r="B142" s="211"/>
      <c r="C142" s="212"/>
      <c r="D142" s="211"/>
      <c r="E142" s="211"/>
      <c r="F142" s="211"/>
      <c r="G142" s="211"/>
      <c r="H142" s="211"/>
      <c r="I142" s="211"/>
      <c r="J142" s="213"/>
      <c r="K142" s="214"/>
      <c r="L142" s="214"/>
      <c r="M142" s="214"/>
      <c r="N142" s="215"/>
      <c r="O142" s="215"/>
      <c r="P142" s="215"/>
      <c r="Q142" s="13" t="str">
        <f t="shared" si="13"/>
        <v/>
      </c>
      <c r="R142" s="209" t="str">
        <f t="shared" si="14"/>
        <v/>
      </c>
      <c r="S142" s="210" t="str">
        <f t="shared" si="15"/>
        <v/>
      </c>
      <c r="T142" s="3" t="str">
        <f t="shared" si="16"/>
        <v xml:space="preserve"> </v>
      </c>
      <c r="U142" s="3" t="str">
        <f>IF(D142&lt;&gt;"",VLOOKUP(D142,'Drop downs'!B:C,2,0),"")</f>
        <v/>
      </c>
      <c r="V142" s="3" t="e">
        <f t="shared" si="17"/>
        <v>#VALUE!</v>
      </c>
    </row>
    <row r="143" spans="1:22" x14ac:dyDescent="0.25">
      <c r="A143" s="56" t="str">
        <f t="shared" si="18"/>
        <v/>
      </c>
      <c r="B143" s="211"/>
      <c r="C143" s="212"/>
      <c r="D143" s="211"/>
      <c r="E143" s="211"/>
      <c r="F143" s="211"/>
      <c r="G143" s="211"/>
      <c r="H143" s="211"/>
      <c r="I143" s="211"/>
      <c r="J143" s="213"/>
      <c r="K143" s="214"/>
      <c r="L143" s="214"/>
      <c r="M143" s="214"/>
      <c r="N143" s="215"/>
      <c r="O143" s="215"/>
      <c r="P143" s="215"/>
      <c r="Q143" s="13" t="str">
        <f t="shared" si="13"/>
        <v/>
      </c>
      <c r="R143" s="209" t="str">
        <f t="shared" si="14"/>
        <v/>
      </c>
      <c r="S143" s="210" t="str">
        <f t="shared" si="15"/>
        <v/>
      </c>
      <c r="T143" s="3" t="str">
        <f t="shared" si="16"/>
        <v xml:space="preserve"> </v>
      </c>
      <c r="U143" s="3" t="str">
        <f>IF(D143&lt;&gt;"",VLOOKUP(D143,'Drop downs'!B:C,2,0),"")</f>
        <v/>
      </c>
      <c r="V143" s="3" t="e">
        <f t="shared" si="17"/>
        <v>#VALUE!</v>
      </c>
    </row>
    <row r="144" spans="1:22" x14ac:dyDescent="0.25">
      <c r="A144" s="56" t="str">
        <f t="shared" si="18"/>
        <v/>
      </c>
      <c r="B144" s="211"/>
      <c r="C144" s="212"/>
      <c r="D144" s="211"/>
      <c r="E144" s="211"/>
      <c r="F144" s="211"/>
      <c r="G144" s="211"/>
      <c r="H144" s="211"/>
      <c r="I144" s="211"/>
      <c r="J144" s="213"/>
      <c r="K144" s="214"/>
      <c r="L144" s="214"/>
      <c r="M144" s="214"/>
      <c r="N144" s="215"/>
      <c r="O144" s="215"/>
      <c r="P144" s="215"/>
      <c r="Q144" s="13" t="str">
        <f t="shared" si="13"/>
        <v/>
      </c>
      <c r="R144" s="209" t="str">
        <f t="shared" si="14"/>
        <v/>
      </c>
      <c r="S144" s="210" t="str">
        <f t="shared" si="15"/>
        <v/>
      </c>
      <c r="T144" s="3" t="str">
        <f t="shared" si="16"/>
        <v xml:space="preserve"> </v>
      </c>
      <c r="U144" s="3" t="str">
        <f>IF(D144&lt;&gt;"",VLOOKUP(D144,'Drop downs'!B:C,2,0),"")</f>
        <v/>
      </c>
      <c r="V144" s="3" t="e">
        <f t="shared" si="17"/>
        <v>#VALUE!</v>
      </c>
    </row>
    <row r="145" spans="1:22" x14ac:dyDescent="0.25">
      <c r="A145" s="56" t="str">
        <f t="shared" si="18"/>
        <v/>
      </c>
      <c r="B145" s="211"/>
      <c r="C145" s="212"/>
      <c r="D145" s="211"/>
      <c r="E145" s="211"/>
      <c r="F145" s="211"/>
      <c r="G145" s="211"/>
      <c r="H145" s="211"/>
      <c r="I145" s="211"/>
      <c r="J145" s="213"/>
      <c r="K145" s="214"/>
      <c r="L145" s="214"/>
      <c r="M145" s="214"/>
      <c r="N145" s="215"/>
      <c r="O145" s="215"/>
      <c r="P145" s="215"/>
      <c r="Q145" s="13" t="str">
        <f t="shared" si="13"/>
        <v/>
      </c>
      <c r="R145" s="209" t="str">
        <f t="shared" si="14"/>
        <v/>
      </c>
      <c r="S145" s="210" t="str">
        <f t="shared" si="15"/>
        <v/>
      </c>
      <c r="T145" s="3" t="str">
        <f t="shared" si="16"/>
        <v xml:space="preserve"> </v>
      </c>
      <c r="U145" s="3" t="str">
        <f>IF(D145&lt;&gt;"",VLOOKUP(D145,'Drop downs'!B:C,2,0),"")</f>
        <v/>
      </c>
      <c r="V145" s="3" t="e">
        <f t="shared" si="17"/>
        <v>#VALUE!</v>
      </c>
    </row>
    <row r="146" spans="1:22" x14ac:dyDescent="0.25">
      <c r="A146" s="56" t="str">
        <f t="shared" si="18"/>
        <v/>
      </c>
      <c r="B146" s="211"/>
      <c r="C146" s="212"/>
      <c r="D146" s="211"/>
      <c r="E146" s="211"/>
      <c r="F146" s="211"/>
      <c r="G146" s="211"/>
      <c r="H146" s="211"/>
      <c r="I146" s="211"/>
      <c r="J146" s="213"/>
      <c r="K146" s="214"/>
      <c r="L146" s="214"/>
      <c r="M146" s="214"/>
      <c r="N146" s="215"/>
      <c r="O146" s="215"/>
      <c r="P146" s="215"/>
      <c r="Q146" s="13" t="str">
        <f t="shared" si="13"/>
        <v/>
      </c>
      <c r="R146" s="209" t="str">
        <f t="shared" si="14"/>
        <v/>
      </c>
      <c r="S146" s="210" t="str">
        <f t="shared" si="15"/>
        <v/>
      </c>
      <c r="T146" s="3" t="str">
        <f t="shared" si="16"/>
        <v xml:space="preserve"> </v>
      </c>
      <c r="U146" s="3" t="str">
        <f>IF(D146&lt;&gt;"",VLOOKUP(D146,'Drop downs'!B:C,2,0),"")</f>
        <v/>
      </c>
      <c r="V146" s="3" t="e">
        <f t="shared" si="17"/>
        <v>#VALUE!</v>
      </c>
    </row>
    <row r="147" spans="1:22" x14ac:dyDescent="0.25">
      <c r="A147" s="56" t="str">
        <f t="shared" si="18"/>
        <v/>
      </c>
      <c r="B147" s="211"/>
      <c r="C147" s="212"/>
      <c r="D147" s="211"/>
      <c r="E147" s="211"/>
      <c r="F147" s="211"/>
      <c r="G147" s="211"/>
      <c r="H147" s="211"/>
      <c r="I147" s="211"/>
      <c r="J147" s="213"/>
      <c r="K147" s="214"/>
      <c r="L147" s="214"/>
      <c r="M147" s="214"/>
      <c r="N147" s="215"/>
      <c r="O147" s="215"/>
      <c r="P147" s="215"/>
      <c r="Q147" s="13" t="str">
        <f t="shared" si="13"/>
        <v/>
      </c>
      <c r="R147" s="209" t="str">
        <f t="shared" si="14"/>
        <v/>
      </c>
      <c r="S147" s="210" t="str">
        <f t="shared" si="15"/>
        <v/>
      </c>
      <c r="T147" s="3" t="str">
        <f t="shared" si="16"/>
        <v xml:space="preserve"> </v>
      </c>
      <c r="U147" s="3" t="str">
        <f>IF(D147&lt;&gt;"",VLOOKUP(D147,'Drop downs'!B:C,2,0),"")</f>
        <v/>
      </c>
      <c r="V147" s="3" t="e">
        <f t="shared" si="17"/>
        <v>#VALUE!</v>
      </c>
    </row>
    <row r="148" spans="1:22" x14ac:dyDescent="0.25">
      <c r="A148" s="56" t="str">
        <f t="shared" si="18"/>
        <v/>
      </c>
      <c r="B148" s="211"/>
      <c r="C148" s="212"/>
      <c r="D148" s="211"/>
      <c r="E148" s="211"/>
      <c r="F148" s="211"/>
      <c r="G148" s="211"/>
      <c r="H148" s="211"/>
      <c r="I148" s="211"/>
      <c r="J148" s="213"/>
      <c r="K148" s="214"/>
      <c r="L148" s="214"/>
      <c r="M148" s="214"/>
      <c r="N148" s="215"/>
      <c r="O148" s="215"/>
      <c r="P148" s="215"/>
      <c r="Q148" s="13" t="str">
        <f t="shared" si="13"/>
        <v/>
      </c>
      <c r="R148" s="209" t="str">
        <f t="shared" si="14"/>
        <v/>
      </c>
      <c r="S148" s="210" t="str">
        <f t="shared" si="15"/>
        <v/>
      </c>
      <c r="T148" s="3" t="str">
        <f t="shared" si="16"/>
        <v xml:space="preserve"> </v>
      </c>
      <c r="U148" s="3" t="str">
        <f>IF(D148&lt;&gt;"",VLOOKUP(D148,'Drop downs'!B:C,2,0),"")</f>
        <v/>
      </c>
      <c r="V148" s="3" t="e">
        <f t="shared" si="17"/>
        <v>#VALUE!</v>
      </c>
    </row>
    <row r="149" spans="1:22" x14ac:dyDescent="0.25">
      <c r="A149" s="56" t="str">
        <f t="shared" si="18"/>
        <v/>
      </c>
      <c r="B149" s="211"/>
      <c r="C149" s="212"/>
      <c r="D149" s="211"/>
      <c r="E149" s="211"/>
      <c r="F149" s="211"/>
      <c r="G149" s="211"/>
      <c r="H149" s="211"/>
      <c r="I149" s="211"/>
      <c r="J149" s="213"/>
      <c r="K149" s="214"/>
      <c r="L149" s="214"/>
      <c r="M149" s="214"/>
      <c r="N149" s="215"/>
      <c r="O149" s="215"/>
      <c r="P149" s="215"/>
      <c r="Q149" s="13" t="str">
        <f t="shared" si="13"/>
        <v/>
      </c>
      <c r="R149" s="209" t="str">
        <f t="shared" si="14"/>
        <v/>
      </c>
      <c r="S149" s="210" t="str">
        <f t="shared" si="15"/>
        <v/>
      </c>
      <c r="T149" s="3" t="str">
        <f t="shared" si="16"/>
        <v xml:space="preserve"> </v>
      </c>
      <c r="U149" s="3" t="str">
        <f>IF(D149&lt;&gt;"",VLOOKUP(D149,'Drop downs'!B:C,2,0),"")</f>
        <v/>
      </c>
      <c r="V149" s="3" t="e">
        <f t="shared" si="17"/>
        <v>#VALUE!</v>
      </c>
    </row>
    <row r="150" spans="1:22" x14ac:dyDescent="0.25">
      <c r="A150" s="56" t="str">
        <f t="shared" si="18"/>
        <v/>
      </c>
      <c r="B150" s="211"/>
      <c r="C150" s="212"/>
      <c r="D150" s="211"/>
      <c r="E150" s="211"/>
      <c r="F150" s="211"/>
      <c r="G150" s="211"/>
      <c r="H150" s="211"/>
      <c r="I150" s="211"/>
      <c r="J150" s="213"/>
      <c r="K150" s="214"/>
      <c r="L150" s="214"/>
      <c r="M150" s="214"/>
      <c r="N150" s="215"/>
      <c r="O150" s="215"/>
      <c r="P150" s="215"/>
      <c r="Q150" s="13" t="str">
        <f t="shared" si="13"/>
        <v/>
      </c>
      <c r="R150" s="209" t="str">
        <f t="shared" si="14"/>
        <v/>
      </c>
      <c r="S150" s="210" t="str">
        <f t="shared" si="15"/>
        <v/>
      </c>
      <c r="T150" s="3" t="str">
        <f t="shared" si="16"/>
        <v xml:space="preserve"> </v>
      </c>
      <c r="U150" s="3" t="str">
        <f>IF(D150&lt;&gt;"",VLOOKUP(D150,'Drop downs'!B:C,2,0),"")</f>
        <v/>
      </c>
      <c r="V150" s="3" t="e">
        <f t="shared" si="17"/>
        <v>#VALUE!</v>
      </c>
    </row>
    <row r="151" spans="1:22" x14ac:dyDescent="0.25">
      <c r="A151" s="56" t="str">
        <f t="shared" si="18"/>
        <v/>
      </c>
      <c r="B151" s="211"/>
      <c r="C151" s="212"/>
      <c r="D151" s="211"/>
      <c r="E151" s="211"/>
      <c r="F151" s="211"/>
      <c r="G151" s="211"/>
      <c r="H151" s="211"/>
      <c r="I151" s="211"/>
      <c r="J151" s="213"/>
      <c r="K151" s="214"/>
      <c r="L151" s="214"/>
      <c r="M151" s="214"/>
      <c r="N151" s="215"/>
      <c r="O151" s="215"/>
      <c r="P151" s="215"/>
      <c r="Q151" s="13" t="str">
        <f t="shared" si="13"/>
        <v/>
      </c>
      <c r="R151" s="209" t="str">
        <f t="shared" si="14"/>
        <v/>
      </c>
      <c r="S151" s="210" t="str">
        <f t="shared" si="15"/>
        <v/>
      </c>
      <c r="T151" s="3" t="str">
        <f t="shared" si="16"/>
        <v xml:space="preserve"> </v>
      </c>
      <c r="U151" s="3" t="str">
        <f>IF(D151&lt;&gt;"",VLOOKUP(D151,'Drop downs'!B:C,2,0),"")</f>
        <v/>
      </c>
      <c r="V151" s="3" t="e">
        <f t="shared" si="17"/>
        <v>#VALUE!</v>
      </c>
    </row>
    <row r="152" spans="1:22" x14ac:dyDescent="0.25">
      <c r="A152" s="56" t="str">
        <f t="shared" si="18"/>
        <v/>
      </c>
      <c r="B152" s="211"/>
      <c r="C152" s="212"/>
      <c r="D152" s="211"/>
      <c r="E152" s="211"/>
      <c r="F152" s="211"/>
      <c r="G152" s="211"/>
      <c r="H152" s="211"/>
      <c r="I152" s="211"/>
      <c r="J152" s="213"/>
      <c r="K152" s="214"/>
      <c r="L152" s="214"/>
      <c r="M152" s="214"/>
      <c r="N152" s="215"/>
      <c r="O152" s="215"/>
      <c r="P152" s="215"/>
      <c r="Q152" s="13" t="str">
        <f t="shared" si="13"/>
        <v/>
      </c>
      <c r="R152" s="209" t="str">
        <f t="shared" si="14"/>
        <v/>
      </c>
      <c r="S152" s="210" t="str">
        <f t="shared" si="15"/>
        <v/>
      </c>
      <c r="T152" s="3" t="str">
        <f t="shared" si="16"/>
        <v xml:space="preserve"> </v>
      </c>
      <c r="U152" s="3" t="str">
        <f>IF(D152&lt;&gt;"",VLOOKUP(D152,'Drop downs'!B:C,2,0),"")</f>
        <v/>
      </c>
      <c r="V152" s="3" t="e">
        <f t="shared" si="17"/>
        <v>#VALUE!</v>
      </c>
    </row>
    <row r="153" spans="1:22" x14ac:dyDescent="0.25">
      <c r="A153" s="56" t="str">
        <f t="shared" si="18"/>
        <v/>
      </c>
      <c r="B153" s="211"/>
      <c r="C153" s="212"/>
      <c r="D153" s="211"/>
      <c r="E153" s="211"/>
      <c r="F153" s="211"/>
      <c r="G153" s="211"/>
      <c r="H153" s="211"/>
      <c r="I153" s="211"/>
      <c r="J153" s="213"/>
      <c r="K153" s="214"/>
      <c r="L153" s="214"/>
      <c r="M153" s="214"/>
      <c r="N153" s="215"/>
      <c r="O153" s="215"/>
      <c r="P153" s="215"/>
      <c r="Q153" s="13" t="str">
        <f t="shared" si="13"/>
        <v/>
      </c>
      <c r="R153" s="209" t="str">
        <f t="shared" si="14"/>
        <v/>
      </c>
      <c r="S153" s="210" t="str">
        <f t="shared" si="15"/>
        <v/>
      </c>
      <c r="T153" s="3" t="str">
        <f t="shared" si="16"/>
        <v xml:space="preserve"> </v>
      </c>
      <c r="U153" s="3" t="str">
        <f>IF(D153&lt;&gt;"",VLOOKUP(D153,'Drop downs'!B:C,2,0),"")</f>
        <v/>
      </c>
      <c r="V153" s="3" t="e">
        <f t="shared" si="17"/>
        <v>#VALUE!</v>
      </c>
    </row>
    <row r="154" spans="1:22" x14ac:dyDescent="0.25">
      <c r="A154" s="56" t="str">
        <f t="shared" si="18"/>
        <v/>
      </c>
      <c r="B154" s="211"/>
      <c r="C154" s="212"/>
      <c r="D154" s="211"/>
      <c r="E154" s="211"/>
      <c r="F154" s="211"/>
      <c r="G154" s="211"/>
      <c r="H154" s="211"/>
      <c r="I154" s="211"/>
      <c r="J154" s="213"/>
      <c r="K154" s="214"/>
      <c r="L154" s="214"/>
      <c r="M154" s="214"/>
      <c r="N154" s="215"/>
      <c r="O154" s="215"/>
      <c r="P154" s="215"/>
      <c r="Q154" s="13" t="str">
        <f t="shared" si="13"/>
        <v/>
      </c>
      <c r="R154" s="209" t="str">
        <f t="shared" si="14"/>
        <v/>
      </c>
      <c r="S154" s="210" t="str">
        <f t="shared" si="15"/>
        <v/>
      </c>
      <c r="T154" s="3" t="str">
        <f t="shared" si="16"/>
        <v xml:space="preserve"> </v>
      </c>
      <c r="U154" s="3" t="str">
        <f>IF(D154&lt;&gt;"",VLOOKUP(D154,'Drop downs'!B:C,2,0),"")</f>
        <v/>
      </c>
      <c r="V154" s="3" t="e">
        <f t="shared" si="17"/>
        <v>#VALUE!</v>
      </c>
    </row>
    <row r="155" spans="1:22" x14ac:dyDescent="0.25">
      <c r="A155" s="56" t="str">
        <f t="shared" si="18"/>
        <v/>
      </c>
      <c r="B155" s="211"/>
      <c r="C155" s="212"/>
      <c r="D155" s="211"/>
      <c r="E155" s="211"/>
      <c r="F155" s="211"/>
      <c r="G155" s="211"/>
      <c r="H155" s="211"/>
      <c r="I155" s="211"/>
      <c r="J155" s="213"/>
      <c r="K155" s="214"/>
      <c r="L155" s="214"/>
      <c r="M155" s="214"/>
      <c r="N155" s="215"/>
      <c r="O155" s="215"/>
      <c r="P155" s="215"/>
      <c r="Q155" s="13" t="str">
        <f t="shared" si="13"/>
        <v/>
      </c>
      <c r="R155" s="209" t="str">
        <f t="shared" si="14"/>
        <v/>
      </c>
      <c r="S155" s="210" t="str">
        <f t="shared" si="15"/>
        <v/>
      </c>
      <c r="T155" s="3" t="str">
        <f t="shared" si="16"/>
        <v xml:space="preserve"> </v>
      </c>
      <c r="U155" s="3" t="str">
        <f>IF(D155&lt;&gt;"",VLOOKUP(D155,'Drop downs'!B:C,2,0),"")</f>
        <v/>
      </c>
      <c r="V155" s="3" t="e">
        <f t="shared" si="17"/>
        <v>#VALUE!</v>
      </c>
    </row>
    <row r="156" spans="1:22" x14ac:dyDescent="0.25">
      <c r="A156" s="56" t="str">
        <f t="shared" si="18"/>
        <v/>
      </c>
      <c r="B156" s="211"/>
      <c r="C156" s="212"/>
      <c r="D156" s="211"/>
      <c r="E156" s="211"/>
      <c r="F156" s="211"/>
      <c r="G156" s="211"/>
      <c r="H156" s="211"/>
      <c r="I156" s="211"/>
      <c r="J156" s="213"/>
      <c r="K156" s="214"/>
      <c r="L156" s="214"/>
      <c r="M156" s="214"/>
      <c r="N156" s="215"/>
      <c r="O156" s="215"/>
      <c r="P156" s="215"/>
      <c r="Q156" s="13" t="str">
        <f t="shared" si="13"/>
        <v/>
      </c>
      <c r="R156" s="209" t="str">
        <f t="shared" si="14"/>
        <v/>
      </c>
      <c r="S156" s="210" t="str">
        <f t="shared" si="15"/>
        <v/>
      </c>
      <c r="T156" s="3" t="str">
        <f t="shared" si="16"/>
        <v xml:space="preserve"> </v>
      </c>
      <c r="U156" s="3" t="str">
        <f>IF(D156&lt;&gt;"",VLOOKUP(D156,'Drop downs'!B:C,2,0),"")</f>
        <v/>
      </c>
      <c r="V156" s="3" t="e">
        <f t="shared" si="17"/>
        <v>#VALUE!</v>
      </c>
    </row>
    <row r="157" spans="1:22" x14ac:dyDescent="0.25">
      <c r="A157" s="56" t="str">
        <f t="shared" si="18"/>
        <v/>
      </c>
      <c r="B157" s="211"/>
      <c r="C157" s="212"/>
      <c r="D157" s="211"/>
      <c r="E157" s="211"/>
      <c r="F157" s="211"/>
      <c r="G157" s="211"/>
      <c r="H157" s="211"/>
      <c r="I157" s="211"/>
      <c r="J157" s="213"/>
      <c r="K157" s="214"/>
      <c r="L157" s="214"/>
      <c r="M157" s="214"/>
      <c r="N157" s="215"/>
      <c r="O157" s="215"/>
      <c r="P157" s="215"/>
      <c r="Q157" s="13" t="str">
        <f t="shared" si="13"/>
        <v/>
      </c>
      <c r="R157" s="209" t="str">
        <f t="shared" si="14"/>
        <v/>
      </c>
      <c r="S157" s="210" t="str">
        <f t="shared" si="15"/>
        <v/>
      </c>
      <c r="T157" s="3" t="str">
        <f t="shared" si="16"/>
        <v xml:space="preserve"> </v>
      </c>
      <c r="U157" s="3" t="str">
        <f>IF(D157&lt;&gt;"",VLOOKUP(D157,'Drop downs'!B:C,2,0),"")</f>
        <v/>
      </c>
      <c r="V157" s="3" t="e">
        <f t="shared" si="17"/>
        <v>#VALUE!</v>
      </c>
    </row>
    <row r="158" spans="1:22" x14ac:dyDescent="0.25">
      <c r="A158" s="56" t="str">
        <f t="shared" si="18"/>
        <v/>
      </c>
      <c r="B158" s="211"/>
      <c r="C158" s="212"/>
      <c r="D158" s="211"/>
      <c r="E158" s="211"/>
      <c r="F158" s="211"/>
      <c r="G158" s="211"/>
      <c r="H158" s="211"/>
      <c r="I158" s="211"/>
      <c r="J158" s="213"/>
      <c r="K158" s="214"/>
      <c r="L158" s="214"/>
      <c r="M158" s="214"/>
      <c r="N158" s="215"/>
      <c r="O158" s="215"/>
      <c r="P158" s="215"/>
      <c r="Q158" s="13" t="str">
        <f t="shared" si="13"/>
        <v/>
      </c>
      <c r="R158" s="209" t="str">
        <f t="shared" si="14"/>
        <v/>
      </c>
      <c r="S158" s="210" t="str">
        <f t="shared" si="15"/>
        <v/>
      </c>
      <c r="T158" s="3" t="str">
        <f t="shared" si="16"/>
        <v xml:space="preserve"> </v>
      </c>
      <c r="U158" s="3" t="str">
        <f>IF(D158&lt;&gt;"",VLOOKUP(D158,'Drop downs'!B:C,2,0),"")</f>
        <v/>
      </c>
      <c r="V158" s="3" t="e">
        <f t="shared" si="17"/>
        <v>#VALUE!</v>
      </c>
    </row>
    <row r="159" spans="1:22" x14ac:dyDescent="0.25">
      <c r="A159" s="56" t="str">
        <f t="shared" si="18"/>
        <v/>
      </c>
      <c r="B159" s="211"/>
      <c r="C159" s="212"/>
      <c r="D159" s="211"/>
      <c r="E159" s="211"/>
      <c r="F159" s="211"/>
      <c r="G159" s="211"/>
      <c r="H159" s="211"/>
      <c r="I159" s="211"/>
      <c r="J159" s="213"/>
      <c r="K159" s="214"/>
      <c r="L159" s="214"/>
      <c r="M159" s="214"/>
      <c r="N159" s="215"/>
      <c r="O159" s="215"/>
      <c r="P159" s="215"/>
      <c r="Q159" s="13" t="str">
        <f t="shared" si="13"/>
        <v/>
      </c>
      <c r="R159" s="209" t="str">
        <f t="shared" si="14"/>
        <v/>
      </c>
      <c r="S159" s="210" t="str">
        <f t="shared" si="15"/>
        <v/>
      </c>
      <c r="T159" s="3" t="str">
        <f t="shared" si="16"/>
        <v xml:space="preserve"> </v>
      </c>
      <c r="U159" s="3" t="str">
        <f>IF(D159&lt;&gt;"",VLOOKUP(D159,'Drop downs'!B:C,2,0),"")</f>
        <v/>
      </c>
      <c r="V159" s="3" t="e">
        <f t="shared" si="17"/>
        <v>#VALUE!</v>
      </c>
    </row>
    <row r="160" spans="1:22" x14ac:dyDescent="0.25">
      <c r="A160" s="56" t="str">
        <f t="shared" si="18"/>
        <v/>
      </c>
      <c r="B160" s="211"/>
      <c r="C160" s="212"/>
      <c r="D160" s="211"/>
      <c r="E160" s="211"/>
      <c r="F160" s="211"/>
      <c r="G160" s="211"/>
      <c r="H160" s="211"/>
      <c r="I160" s="211"/>
      <c r="J160" s="213"/>
      <c r="K160" s="214"/>
      <c r="L160" s="214"/>
      <c r="M160" s="214"/>
      <c r="N160" s="215"/>
      <c r="O160" s="215"/>
      <c r="P160" s="215"/>
      <c r="Q160" s="13" t="str">
        <f t="shared" si="13"/>
        <v/>
      </c>
      <c r="R160" s="209" t="str">
        <f t="shared" si="14"/>
        <v/>
      </c>
      <c r="S160" s="210" t="str">
        <f t="shared" si="15"/>
        <v/>
      </c>
      <c r="T160" s="3" t="str">
        <f t="shared" si="16"/>
        <v xml:space="preserve"> </v>
      </c>
      <c r="U160" s="3" t="str">
        <f>IF(D160&lt;&gt;"",VLOOKUP(D160,'Drop downs'!B:C,2,0),"")</f>
        <v/>
      </c>
      <c r="V160" s="3" t="e">
        <f t="shared" si="17"/>
        <v>#VALUE!</v>
      </c>
    </row>
    <row r="161" spans="1:22" x14ac:dyDescent="0.25">
      <c r="A161" s="56" t="str">
        <f t="shared" si="18"/>
        <v/>
      </c>
      <c r="B161" s="211"/>
      <c r="C161" s="212"/>
      <c r="D161" s="211"/>
      <c r="E161" s="211"/>
      <c r="F161" s="211"/>
      <c r="G161" s="211"/>
      <c r="H161" s="211"/>
      <c r="I161" s="211"/>
      <c r="J161" s="213"/>
      <c r="K161" s="214"/>
      <c r="L161" s="214"/>
      <c r="M161" s="214"/>
      <c r="N161" s="215"/>
      <c r="O161" s="215"/>
      <c r="P161" s="215"/>
      <c r="Q161" s="13" t="str">
        <f t="shared" si="13"/>
        <v/>
      </c>
      <c r="R161" s="209" t="str">
        <f t="shared" si="14"/>
        <v/>
      </c>
      <c r="S161" s="210" t="str">
        <f t="shared" si="15"/>
        <v/>
      </c>
      <c r="T161" s="3" t="str">
        <f t="shared" si="16"/>
        <v xml:space="preserve"> </v>
      </c>
      <c r="U161" s="3" t="str">
        <f>IF(D161&lt;&gt;"",VLOOKUP(D161,'Drop downs'!B:C,2,0),"")</f>
        <v/>
      </c>
      <c r="V161" s="3" t="e">
        <f t="shared" si="17"/>
        <v>#VALUE!</v>
      </c>
    </row>
    <row r="162" spans="1:22" x14ac:dyDescent="0.25">
      <c r="A162" s="56" t="str">
        <f t="shared" si="18"/>
        <v/>
      </c>
      <c r="B162" s="211"/>
      <c r="C162" s="212"/>
      <c r="D162" s="211"/>
      <c r="E162" s="211"/>
      <c r="F162" s="211"/>
      <c r="G162" s="211"/>
      <c r="H162" s="211"/>
      <c r="I162" s="211"/>
      <c r="J162" s="213"/>
      <c r="K162" s="214"/>
      <c r="L162" s="214"/>
      <c r="M162" s="214"/>
      <c r="N162" s="215"/>
      <c r="O162" s="215"/>
      <c r="P162" s="215"/>
      <c r="Q162" s="13" t="str">
        <f t="shared" si="13"/>
        <v/>
      </c>
      <c r="R162" s="209" t="str">
        <f t="shared" si="14"/>
        <v/>
      </c>
      <c r="S162" s="210" t="str">
        <f t="shared" si="15"/>
        <v/>
      </c>
      <c r="T162" s="3" t="str">
        <f t="shared" si="16"/>
        <v xml:space="preserve"> </v>
      </c>
      <c r="U162" s="3" t="str">
        <f>IF(D162&lt;&gt;"",VLOOKUP(D162,'Drop downs'!B:C,2,0),"")</f>
        <v/>
      </c>
      <c r="V162" s="3" t="e">
        <f t="shared" si="17"/>
        <v>#VALUE!</v>
      </c>
    </row>
    <row r="163" spans="1:22" x14ac:dyDescent="0.25">
      <c r="A163" s="56" t="str">
        <f t="shared" si="18"/>
        <v/>
      </c>
      <c r="B163" s="211"/>
      <c r="C163" s="212"/>
      <c r="D163" s="211"/>
      <c r="E163" s="211"/>
      <c r="F163" s="211"/>
      <c r="G163" s="211"/>
      <c r="H163" s="211"/>
      <c r="I163" s="211"/>
      <c r="J163" s="213"/>
      <c r="K163" s="214"/>
      <c r="L163" s="214"/>
      <c r="M163" s="214"/>
      <c r="N163" s="215"/>
      <c r="O163" s="215"/>
      <c r="P163" s="215"/>
      <c r="Q163" s="13" t="str">
        <f t="shared" si="13"/>
        <v/>
      </c>
      <c r="R163" s="209" t="str">
        <f t="shared" si="14"/>
        <v/>
      </c>
      <c r="S163" s="210" t="str">
        <f t="shared" si="15"/>
        <v/>
      </c>
      <c r="T163" s="3" t="str">
        <f t="shared" si="16"/>
        <v xml:space="preserve"> </v>
      </c>
      <c r="U163" s="3" t="str">
        <f>IF(D163&lt;&gt;"",VLOOKUP(D163,'Drop downs'!B:C,2,0),"")</f>
        <v/>
      </c>
      <c r="V163" s="3" t="e">
        <f t="shared" si="17"/>
        <v>#VALUE!</v>
      </c>
    </row>
    <row r="164" spans="1:22" x14ac:dyDescent="0.25">
      <c r="A164" s="56" t="str">
        <f t="shared" si="18"/>
        <v/>
      </c>
      <c r="B164" s="211"/>
      <c r="C164" s="212"/>
      <c r="D164" s="211"/>
      <c r="E164" s="211"/>
      <c r="F164" s="211"/>
      <c r="G164" s="211"/>
      <c r="H164" s="211"/>
      <c r="I164" s="211"/>
      <c r="J164" s="213"/>
      <c r="K164" s="214"/>
      <c r="L164" s="214"/>
      <c r="M164" s="214"/>
      <c r="N164" s="215"/>
      <c r="O164" s="215"/>
      <c r="P164" s="215"/>
      <c r="Q164" s="13" t="str">
        <f t="shared" si="13"/>
        <v/>
      </c>
      <c r="R164" s="209" t="str">
        <f t="shared" si="14"/>
        <v/>
      </c>
      <c r="S164" s="210" t="str">
        <f t="shared" si="15"/>
        <v/>
      </c>
      <c r="T164" s="3" t="str">
        <f t="shared" si="16"/>
        <v xml:space="preserve"> </v>
      </c>
      <c r="U164" s="3" t="str">
        <f>IF(D164&lt;&gt;"",VLOOKUP(D164,'Drop downs'!B:C,2,0),"")</f>
        <v/>
      </c>
      <c r="V164" s="3" t="e">
        <f t="shared" si="17"/>
        <v>#VALUE!</v>
      </c>
    </row>
    <row r="165" spans="1:22" x14ac:dyDescent="0.25">
      <c r="A165" s="56" t="str">
        <f t="shared" si="18"/>
        <v/>
      </c>
      <c r="B165" s="211"/>
      <c r="C165" s="212"/>
      <c r="D165" s="211"/>
      <c r="E165" s="211"/>
      <c r="F165" s="211"/>
      <c r="G165" s="211"/>
      <c r="H165" s="211"/>
      <c r="I165" s="211"/>
      <c r="J165" s="213"/>
      <c r="K165" s="214"/>
      <c r="L165" s="214"/>
      <c r="M165" s="214"/>
      <c r="N165" s="215"/>
      <c r="O165" s="215"/>
      <c r="P165" s="215"/>
      <c r="Q165" s="13" t="str">
        <f t="shared" si="13"/>
        <v/>
      </c>
      <c r="R165" s="209" t="str">
        <f t="shared" si="14"/>
        <v/>
      </c>
      <c r="S165" s="210" t="str">
        <f t="shared" si="15"/>
        <v/>
      </c>
      <c r="T165" s="3" t="str">
        <f t="shared" si="16"/>
        <v xml:space="preserve"> </v>
      </c>
      <c r="U165" s="3" t="str">
        <f>IF(D165&lt;&gt;"",VLOOKUP(D165,'Drop downs'!B:C,2,0),"")</f>
        <v/>
      </c>
      <c r="V165" s="3" t="e">
        <f t="shared" si="17"/>
        <v>#VALUE!</v>
      </c>
    </row>
    <row r="166" spans="1:22" x14ac:dyDescent="0.25">
      <c r="A166" s="56" t="str">
        <f t="shared" si="18"/>
        <v/>
      </c>
      <c r="B166" s="211"/>
      <c r="C166" s="212"/>
      <c r="D166" s="211"/>
      <c r="E166" s="211"/>
      <c r="F166" s="211"/>
      <c r="G166" s="211"/>
      <c r="H166" s="211"/>
      <c r="I166" s="211"/>
      <c r="J166" s="213"/>
      <c r="K166" s="214"/>
      <c r="L166" s="214"/>
      <c r="M166" s="214"/>
      <c r="N166" s="215"/>
      <c r="O166" s="215"/>
      <c r="P166" s="215"/>
      <c r="Q166" s="13" t="str">
        <f t="shared" si="13"/>
        <v/>
      </c>
      <c r="R166" s="209" t="str">
        <f t="shared" si="14"/>
        <v/>
      </c>
      <c r="S166" s="210" t="str">
        <f t="shared" si="15"/>
        <v/>
      </c>
      <c r="T166" s="3" t="str">
        <f t="shared" si="16"/>
        <v xml:space="preserve"> </v>
      </c>
      <c r="U166" s="3" t="str">
        <f>IF(D166&lt;&gt;"",VLOOKUP(D166,'Drop downs'!B:C,2,0),"")</f>
        <v/>
      </c>
      <c r="V166" s="3" t="e">
        <f t="shared" si="17"/>
        <v>#VALUE!</v>
      </c>
    </row>
    <row r="167" spans="1:22" x14ac:dyDescent="0.25">
      <c r="A167" s="56" t="str">
        <f t="shared" si="18"/>
        <v/>
      </c>
      <c r="B167" s="211"/>
      <c r="C167" s="212"/>
      <c r="D167" s="211"/>
      <c r="E167" s="211"/>
      <c r="F167" s="211"/>
      <c r="G167" s="211"/>
      <c r="H167" s="211"/>
      <c r="I167" s="211"/>
      <c r="J167" s="213"/>
      <c r="K167" s="214"/>
      <c r="L167" s="214"/>
      <c r="M167" s="214"/>
      <c r="N167" s="215"/>
      <c r="O167" s="215"/>
      <c r="P167" s="215"/>
      <c r="Q167" s="13" t="str">
        <f t="shared" si="13"/>
        <v/>
      </c>
      <c r="R167" s="209" t="str">
        <f t="shared" si="14"/>
        <v/>
      </c>
      <c r="S167" s="210" t="str">
        <f t="shared" si="15"/>
        <v/>
      </c>
      <c r="T167" s="3" t="str">
        <f t="shared" si="16"/>
        <v xml:space="preserve"> </v>
      </c>
      <c r="U167" s="3" t="str">
        <f>IF(D167&lt;&gt;"",VLOOKUP(D167,'Drop downs'!B:C,2,0),"")</f>
        <v/>
      </c>
      <c r="V167" s="3" t="e">
        <f t="shared" si="17"/>
        <v>#VALUE!</v>
      </c>
    </row>
    <row r="168" spans="1:22" x14ac:dyDescent="0.25">
      <c r="A168" s="56" t="str">
        <f t="shared" si="18"/>
        <v/>
      </c>
      <c r="B168" s="211"/>
      <c r="C168" s="212"/>
      <c r="D168" s="211"/>
      <c r="E168" s="211"/>
      <c r="F168" s="211"/>
      <c r="G168" s="211"/>
      <c r="H168" s="211"/>
      <c r="I168" s="211"/>
      <c r="J168" s="213"/>
      <c r="K168" s="214"/>
      <c r="L168" s="214"/>
      <c r="M168" s="214"/>
      <c r="N168" s="215"/>
      <c r="O168" s="215"/>
      <c r="P168" s="215"/>
      <c r="Q168" s="13" t="str">
        <f t="shared" si="13"/>
        <v/>
      </c>
      <c r="R168" s="209" t="str">
        <f t="shared" si="14"/>
        <v/>
      </c>
      <c r="S168" s="210" t="str">
        <f t="shared" si="15"/>
        <v/>
      </c>
      <c r="T168" s="3" t="str">
        <f t="shared" si="16"/>
        <v xml:space="preserve"> </v>
      </c>
      <c r="U168" s="3" t="str">
        <f>IF(D168&lt;&gt;"",VLOOKUP(D168,'Drop downs'!B:C,2,0),"")</f>
        <v/>
      </c>
      <c r="V168" s="3" t="e">
        <f t="shared" si="17"/>
        <v>#VALUE!</v>
      </c>
    </row>
    <row r="169" spans="1:22" x14ac:dyDescent="0.25">
      <c r="A169" s="56" t="str">
        <f t="shared" si="18"/>
        <v/>
      </c>
      <c r="B169" s="211"/>
      <c r="C169" s="212"/>
      <c r="D169" s="211"/>
      <c r="E169" s="211"/>
      <c r="F169" s="211"/>
      <c r="G169" s="211"/>
      <c r="H169" s="211"/>
      <c r="I169" s="211"/>
      <c r="J169" s="213"/>
      <c r="K169" s="214"/>
      <c r="L169" s="214"/>
      <c r="M169" s="214"/>
      <c r="N169" s="215"/>
      <c r="O169" s="215"/>
      <c r="P169" s="215"/>
      <c r="Q169" s="13" t="str">
        <f t="shared" si="13"/>
        <v/>
      </c>
      <c r="R169" s="209" t="str">
        <f t="shared" si="14"/>
        <v/>
      </c>
      <c r="S169" s="210" t="str">
        <f t="shared" si="15"/>
        <v/>
      </c>
      <c r="T169" s="3" t="str">
        <f t="shared" si="16"/>
        <v xml:space="preserve"> </v>
      </c>
      <c r="U169" s="3" t="str">
        <f>IF(D169&lt;&gt;"",VLOOKUP(D169,'Drop downs'!B:C,2,0),"")</f>
        <v/>
      </c>
      <c r="V169" s="3" t="e">
        <f t="shared" si="17"/>
        <v>#VALUE!</v>
      </c>
    </row>
    <row r="170" spans="1:22" x14ac:dyDescent="0.25">
      <c r="A170" s="56" t="str">
        <f t="shared" si="18"/>
        <v/>
      </c>
      <c r="B170" s="211"/>
      <c r="C170" s="212"/>
      <c r="D170" s="211"/>
      <c r="E170" s="211"/>
      <c r="F170" s="211"/>
      <c r="G170" s="211"/>
      <c r="H170" s="211"/>
      <c r="I170" s="211"/>
      <c r="J170" s="213"/>
      <c r="K170" s="214"/>
      <c r="L170" s="214"/>
      <c r="M170" s="214"/>
      <c r="N170" s="215"/>
      <c r="O170" s="215"/>
      <c r="P170" s="215"/>
      <c r="Q170" s="13" t="str">
        <f t="shared" si="13"/>
        <v/>
      </c>
      <c r="R170" s="209" t="str">
        <f t="shared" si="14"/>
        <v/>
      </c>
      <c r="S170" s="210" t="str">
        <f t="shared" si="15"/>
        <v/>
      </c>
      <c r="T170" s="3" t="str">
        <f t="shared" si="16"/>
        <v xml:space="preserve"> </v>
      </c>
      <c r="U170" s="3" t="str">
        <f>IF(D170&lt;&gt;"",VLOOKUP(D170,'Drop downs'!B:C,2,0),"")</f>
        <v/>
      </c>
      <c r="V170" s="3" t="e">
        <f t="shared" si="17"/>
        <v>#VALUE!</v>
      </c>
    </row>
    <row r="171" spans="1:22" x14ac:dyDescent="0.25">
      <c r="A171" s="56" t="str">
        <f t="shared" si="18"/>
        <v/>
      </c>
      <c r="B171" s="211"/>
      <c r="C171" s="212"/>
      <c r="D171" s="211"/>
      <c r="E171" s="211"/>
      <c r="F171" s="211"/>
      <c r="G171" s="211"/>
      <c r="H171" s="211"/>
      <c r="I171" s="211"/>
      <c r="J171" s="213"/>
      <c r="K171" s="214"/>
      <c r="L171" s="214"/>
      <c r="M171" s="214"/>
      <c r="N171" s="215"/>
      <c r="O171" s="215"/>
      <c r="P171" s="215"/>
      <c r="Q171" s="13" t="str">
        <f t="shared" si="13"/>
        <v/>
      </c>
      <c r="R171" s="209" t="str">
        <f t="shared" si="14"/>
        <v/>
      </c>
      <c r="S171" s="210" t="str">
        <f t="shared" si="15"/>
        <v/>
      </c>
      <c r="T171" s="3" t="str">
        <f t="shared" si="16"/>
        <v xml:space="preserve"> </v>
      </c>
      <c r="U171" s="3" t="str">
        <f>IF(D171&lt;&gt;"",VLOOKUP(D171,'Drop downs'!B:C,2,0),"")</f>
        <v/>
      </c>
      <c r="V171" s="3" t="e">
        <f t="shared" si="17"/>
        <v>#VALUE!</v>
      </c>
    </row>
    <row r="172" spans="1:22" x14ac:dyDescent="0.25">
      <c r="A172" s="56" t="str">
        <f t="shared" si="18"/>
        <v/>
      </c>
      <c r="B172" s="211"/>
      <c r="C172" s="212"/>
      <c r="D172" s="211"/>
      <c r="E172" s="211"/>
      <c r="F172" s="211"/>
      <c r="G172" s="211"/>
      <c r="H172" s="211"/>
      <c r="I172" s="211"/>
      <c r="J172" s="213"/>
      <c r="K172" s="214"/>
      <c r="L172" s="214"/>
      <c r="M172" s="214"/>
      <c r="N172" s="215"/>
      <c r="O172" s="215"/>
      <c r="P172" s="215"/>
      <c r="Q172" s="13" t="str">
        <f t="shared" si="13"/>
        <v/>
      </c>
      <c r="R172" s="209" t="str">
        <f t="shared" si="14"/>
        <v/>
      </c>
      <c r="S172" s="210" t="str">
        <f t="shared" si="15"/>
        <v/>
      </c>
      <c r="T172" s="3" t="str">
        <f t="shared" si="16"/>
        <v xml:space="preserve"> </v>
      </c>
      <c r="U172" s="3" t="str">
        <f>IF(D172&lt;&gt;"",VLOOKUP(D172,'Drop downs'!B:C,2,0),"")</f>
        <v/>
      </c>
      <c r="V172" s="3" t="e">
        <f t="shared" si="17"/>
        <v>#VALUE!</v>
      </c>
    </row>
    <row r="173" spans="1:22" x14ac:dyDescent="0.25">
      <c r="A173" s="56" t="str">
        <f t="shared" si="18"/>
        <v/>
      </c>
      <c r="B173" s="211"/>
      <c r="C173" s="212"/>
      <c r="D173" s="211"/>
      <c r="E173" s="211"/>
      <c r="F173" s="211"/>
      <c r="G173" s="211"/>
      <c r="H173" s="211"/>
      <c r="I173" s="211"/>
      <c r="J173" s="213"/>
      <c r="K173" s="214"/>
      <c r="L173" s="214"/>
      <c r="M173" s="214"/>
      <c r="N173" s="215"/>
      <c r="O173" s="215"/>
      <c r="P173" s="215"/>
      <c r="Q173" s="13" t="str">
        <f t="shared" si="13"/>
        <v/>
      </c>
      <c r="R173" s="209" t="str">
        <f t="shared" si="14"/>
        <v/>
      </c>
      <c r="S173" s="210" t="str">
        <f t="shared" si="15"/>
        <v/>
      </c>
      <c r="T173" s="3" t="str">
        <f t="shared" si="16"/>
        <v xml:space="preserve"> </v>
      </c>
      <c r="U173" s="3" t="str">
        <f>IF(D173&lt;&gt;"",VLOOKUP(D173,'Drop downs'!B:C,2,0),"")</f>
        <v/>
      </c>
      <c r="V173" s="3" t="e">
        <f t="shared" si="17"/>
        <v>#VALUE!</v>
      </c>
    </row>
    <row r="174" spans="1:22" x14ac:dyDescent="0.25">
      <c r="A174" s="56" t="str">
        <f t="shared" si="18"/>
        <v/>
      </c>
      <c r="B174" s="211"/>
      <c r="C174" s="212"/>
      <c r="D174" s="211"/>
      <c r="E174" s="211"/>
      <c r="F174" s="211"/>
      <c r="G174" s="211"/>
      <c r="H174" s="211"/>
      <c r="I174" s="211"/>
      <c r="J174" s="213"/>
      <c r="K174" s="214"/>
      <c r="L174" s="214"/>
      <c r="M174" s="214"/>
      <c r="N174" s="215"/>
      <c r="O174" s="215"/>
      <c r="P174" s="215"/>
      <c r="Q174" s="13" t="str">
        <f t="shared" si="13"/>
        <v/>
      </c>
      <c r="R174" s="209" t="str">
        <f t="shared" si="14"/>
        <v/>
      </c>
      <c r="S174" s="210" t="str">
        <f t="shared" si="15"/>
        <v/>
      </c>
      <c r="T174" s="3" t="str">
        <f t="shared" si="16"/>
        <v xml:space="preserve"> </v>
      </c>
      <c r="U174" s="3" t="str">
        <f>IF(D174&lt;&gt;"",VLOOKUP(D174,'Drop downs'!B:C,2,0),"")</f>
        <v/>
      </c>
      <c r="V174" s="3" t="e">
        <f t="shared" si="17"/>
        <v>#VALUE!</v>
      </c>
    </row>
    <row r="175" spans="1:22" x14ac:dyDescent="0.25">
      <c r="A175" s="56" t="str">
        <f t="shared" si="18"/>
        <v/>
      </c>
      <c r="B175" s="211"/>
      <c r="C175" s="212"/>
      <c r="D175" s="211"/>
      <c r="E175" s="211"/>
      <c r="F175" s="211"/>
      <c r="G175" s="211"/>
      <c r="H175" s="211"/>
      <c r="I175" s="211"/>
      <c r="J175" s="213"/>
      <c r="K175" s="214"/>
      <c r="L175" s="214"/>
      <c r="M175" s="214"/>
      <c r="N175" s="215"/>
      <c r="O175" s="215"/>
      <c r="P175" s="215"/>
      <c r="Q175" s="13" t="str">
        <f t="shared" si="13"/>
        <v/>
      </c>
      <c r="R175" s="209" t="str">
        <f t="shared" si="14"/>
        <v/>
      </c>
      <c r="S175" s="210" t="str">
        <f t="shared" si="15"/>
        <v/>
      </c>
      <c r="T175" s="3" t="str">
        <f t="shared" si="16"/>
        <v xml:space="preserve"> </v>
      </c>
      <c r="U175" s="3" t="str">
        <f>IF(D175&lt;&gt;"",VLOOKUP(D175,'Drop downs'!B:C,2,0),"")</f>
        <v/>
      </c>
      <c r="V175" s="3" t="e">
        <f t="shared" si="17"/>
        <v>#VALUE!</v>
      </c>
    </row>
    <row r="176" spans="1:22" x14ac:dyDescent="0.25">
      <c r="A176" s="56" t="str">
        <f t="shared" si="18"/>
        <v/>
      </c>
      <c r="B176" s="211"/>
      <c r="C176" s="212"/>
      <c r="D176" s="211"/>
      <c r="E176" s="211"/>
      <c r="F176" s="211"/>
      <c r="G176" s="211"/>
      <c r="H176" s="211"/>
      <c r="I176" s="211"/>
      <c r="J176" s="213"/>
      <c r="K176" s="214"/>
      <c r="L176" s="214"/>
      <c r="M176" s="214"/>
      <c r="N176" s="215"/>
      <c r="O176" s="215"/>
      <c r="P176" s="215"/>
      <c r="Q176" s="13" t="str">
        <f t="shared" si="13"/>
        <v/>
      </c>
      <c r="R176" s="209" t="str">
        <f t="shared" si="14"/>
        <v/>
      </c>
      <c r="S176" s="210" t="str">
        <f t="shared" si="15"/>
        <v/>
      </c>
      <c r="T176" s="3" t="str">
        <f t="shared" si="16"/>
        <v xml:space="preserve"> </v>
      </c>
      <c r="U176" s="3" t="str">
        <f>IF(D176&lt;&gt;"",VLOOKUP(D176,'Drop downs'!B:C,2,0),"")</f>
        <v/>
      </c>
      <c r="V176" s="3" t="e">
        <f t="shared" si="17"/>
        <v>#VALUE!</v>
      </c>
    </row>
    <row r="177" spans="1:22" x14ac:dyDescent="0.25">
      <c r="A177" s="56" t="str">
        <f t="shared" si="18"/>
        <v/>
      </c>
      <c r="B177" s="211"/>
      <c r="C177" s="212"/>
      <c r="D177" s="211"/>
      <c r="E177" s="211"/>
      <c r="F177" s="211"/>
      <c r="G177" s="211"/>
      <c r="H177" s="211"/>
      <c r="I177" s="211"/>
      <c r="J177" s="213"/>
      <c r="K177" s="214"/>
      <c r="L177" s="214"/>
      <c r="M177" s="214"/>
      <c r="N177" s="215"/>
      <c r="O177" s="215"/>
      <c r="P177" s="215"/>
      <c r="Q177" s="13" t="str">
        <f t="shared" si="13"/>
        <v/>
      </c>
      <c r="R177" s="209" t="str">
        <f t="shared" si="14"/>
        <v/>
      </c>
      <c r="S177" s="210" t="str">
        <f t="shared" si="15"/>
        <v/>
      </c>
      <c r="T177" s="3" t="str">
        <f t="shared" si="16"/>
        <v xml:space="preserve"> </v>
      </c>
      <c r="U177" s="3" t="str">
        <f>IF(D177&lt;&gt;"",VLOOKUP(D177,'Drop downs'!B:C,2,0),"")</f>
        <v/>
      </c>
      <c r="V177" s="3" t="e">
        <f t="shared" si="17"/>
        <v>#VALUE!</v>
      </c>
    </row>
    <row r="178" spans="1:22" x14ac:dyDescent="0.25">
      <c r="A178" s="56" t="str">
        <f t="shared" si="18"/>
        <v/>
      </c>
      <c r="B178" s="211"/>
      <c r="C178" s="212"/>
      <c r="D178" s="211"/>
      <c r="E178" s="211"/>
      <c r="F178" s="211"/>
      <c r="G178" s="211"/>
      <c r="H178" s="211"/>
      <c r="I178" s="211"/>
      <c r="J178" s="213"/>
      <c r="K178" s="214"/>
      <c r="L178" s="214"/>
      <c r="M178" s="214"/>
      <c r="N178" s="215"/>
      <c r="O178" s="215"/>
      <c r="P178" s="215"/>
      <c r="Q178" s="13" t="str">
        <f t="shared" si="13"/>
        <v/>
      </c>
      <c r="R178" s="209" t="str">
        <f t="shared" si="14"/>
        <v/>
      </c>
      <c r="S178" s="210" t="str">
        <f t="shared" si="15"/>
        <v/>
      </c>
      <c r="T178" s="3" t="str">
        <f t="shared" si="16"/>
        <v xml:space="preserve"> </v>
      </c>
      <c r="U178" s="3" t="str">
        <f>IF(D178&lt;&gt;"",VLOOKUP(D178,'Drop downs'!B:C,2,0),"")</f>
        <v/>
      </c>
      <c r="V178" s="3" t="e">
        <f t="shared" si="17"/>
        <v>#VALUE!</v>
      </c>
    </row>
    <row r="179" spans="1:22" x14ac:dyDescent="0.25">
      <c r="A179" s="56" t="str">
        <f t="shared" si="18"/>
        <v/>
      </c>
      <c r="B179" s="211"/>
      <c r="C179" s="212"/>
      <c r="D179" s="211"/>
      <c r="E179" s="211"/>
      <c r="F179" s="211"/>
      <c r="G179" s="211"/>
      <c r="H179" s="211"/>
      <c r="I179" s="211"/>
      <c r="J179" s="213"/>
      <c r="K179" s="214"/>
      <c r="L179" s="214"/>
      <c r="M179" s="214"/>
      <c r="N179" s="215"/>
      <c r="O179" s="215"/>
      <c r="P179" s="215"/>
      <c r="Q179" s="13" t="str">
        <f t="shared" si="13"/>
        <v/>
      </c>
      <c r="R179" s="209" t="str">
        <f t="shared" si="14"/>
        <v/>
      </c>
      <c r="S179" s="210" t="str">
        <f t="shared" si="15"/>
        <v/>
      </c>
      <c r="T179" s="3" t="str">
        <f t="shared" si="16"/>
        <v xml:space="preserve"> </v>
      </c>
      <c r="U179" s="3" t="str">
        <f>IF(D179&lt;&gt;"",VLOOKUP(D179,'Drop downs'!B:C,2,0),"")</f>
        <v/>
      </c>
      <c r="V179" s="3" t="e">
        <f t="shared" si="17"/>
        <v>#VALUE!</v>
      </c>
    </row>
    <row r="180" spans="1:22" x14ac:dyDescent="0.25">
      <c r="A180" s="56" t="str">
        <f t="shared" si="18"/>
        <v/>
      </c>
      <c r="B180" s="211"/>
      <c r="C180" s="212"/>
      <c r="D180" s="211"/>
      <c r="E180" s="211"/>
      <c r="F180" s="211"/>
      <c r="G180" s="211"/>
      <c r="H180" s="211"/>
      <c r="I180" s="211"/>
      <c r="J180" s="213"/>
      <c r="K180" s="214"/>
      <c r="L180" s="214"/>
      <c r="M180" s="214"/>
      <c r="N180" s="215"/>
      <c r="O180" s="215"/>
      <c r="P180" s="215"/>
      <c r="Q180" s="13" t="str">
        <f t="shared" si="13"/>
        <v/>
      </c>
      <c r="R180" s="209" t="str">
        <f t="shared" si="14"/>
        <v/>
      </c>
      <c r="S180" s="210" t="str">
        <f t="shared" si="15"/>
        <v/>
      </c>
      <c r="T180" s="3" t="str">
        <f t="shared" si="16"/>
        <v xml:space="preserve"> </v>
      </c>
      <c r="U180" s="3" t="str">
        <f>IF(D180&lt;&gt;"",VLOOKUP(D180,'Drop downs'!B:C,2,0),"")</f>
        <v/>
      </c>
      <c r="V180" s="3" t="e">
        <f t="shared" si="17"/>
        <v>#VALUE!</v>
      </c>
    </row>
    <row r="181" spans="1:22" x14ac:dyDescent="0.25">
      <c r="A181" s="56" t="str">
        <f t="shared" si="18"/>
        <v/>
      </c>
      <c r="B181" s="211"/>
      <c r="C181" s="212"/>
      <c r="D181" s="211"/>
      <c r="E181" s="211"/>
      <c r="F181" s="211"/>
      <c r="G181" s="211"/>
      <c r="H181" s="211"/>
      <c r="I181" s="211"/>
      <c r="J181" s="213"/>
      <c r="K181" s="214"/>
      <c r="L181" s="214"/>
      <c r="M181" s="214"/>
      <c r="N181" s="215"/>
      <c r="O181" s="215"/>
      <c r="P181" s="215"/>
      <c r="Q181" s="13" t="str">
        <f t="shared" si="13"/>
        <v/>
      </c>
      <c r="R181" s="209" t="str">
        <f t="shared" si="14"/>
        <v/>
      </c>
      <c r="S181" s="210" t="str">
        <f t="shared" si="15"/>
        <v/>
      </c>
      <c r="T181" s="3" t="str">
        <f t="shared" si="16"/>
        <v xml:space="preserve"> </v>
      </c>
      <c r="U181" s="3" t="str">
        <f>IF(D181&lt;&gt;"",VLOOKUP(D181,'Drop downs'!B:C,2,0),"")</f>
        <v/>
      </c>
      <c r="V181" s="3" t="e">
        <f t="shared" si="17"/>
        <v>#VALUE!</v>
      </c>
    </row>
    <row r="182" spans="1:22" x14ac:dyDescent="0.25">
      <c r="A182" s="56" t="str">
        <f t="shared" si="18"/>
        <v/>
      </c>
      <c r="B182" s="211"/>
      <c r="C182" s="212"/>
      <c r="D182" s="211"/>
      <c r="E182" s="211"/>
      <c r="F182" s="211"/>
      <c r="G182" s="211"/>
      <c r="H182" s="211"/>
      <c r="I182" s="211"/>
      <c r="J182" s="213"/>
      <c r="K182" s="214"/>
      <c r="L182" s="214"/>
      <c r="M182" s="214"/>
      <c r="N182" s="215"/>
      <c r="O182" s="215"/>
      <c r="P182" s="215"/>
      <c r="Q182" s="13" t="str">
        <f t="shared" si="13"/>
        <v/>
      </c>
      <c r="R182" s="209" t="str">
        <f t="shared" si="14"/>
        <v/>
      </c>
      <c r="S182" s="210" t="str">
        <f t="shared" si="15"/>
        <v/>
      </c>
      <c r="T182" s="3" t="str">
        <f t="shared" si="16"/>
        <v xml:space="preserve"> </v>
      </c>
      <c r="U182" s="3" t="str">
        <f>IF(D182&lt;&gt;"",VLOOKUP(D182,'Drop downs'!B:C,2,0),"")</f>
        <v/>
      </c>
      <c r="V182" s="3" t="e">
        <f t="shared" si="17"/>
        <v>#VALUE!</v>
      </c>
    </row>
    <row r="183" spans="1:22" x14ac:dyDescent="0.25">
      <c r="A183" s="56" t="str">
        <f t="shared" si="18"/>
        <v/>
      </c>
      <c r="B183" s="211"/>
      <c r="C183" s="212"/>
      <c r="D183" s="211"/>
      <c r="E183" s="211"/>
      <c r="F183" s="211"/>
      <c r="G183" s="211"/>
      <c r="H183" s="211"/>
      <c r="I183" s="211"/>
      <c r="J183" s="213"/>
      <c r="K183" s="214"/>
      <c r="L183" s="214"/>
      <c r="M183" s="214"/>
      <c r="N183" s="215"/>
      <c r="O183" s="215"/>
      <c r="P183" s="215"/>
      <c r="Q183" s="13" t="str">
        <f t="shared" si="13"/>
        <v/>
      </c>
      <c r="R183" s="209" t="str">
        <f t="shared" si="14"/>
        <v/>
      </c>
      <c r="S183" s="210" t="str">
        <f t="shared" si="15"/>
        <v/>
      </c>
      <c r="T183" s="3" t="str">
        <f t="shared" si="16"/>
        <v xml:space="preserve"> </v>
      </c>
      <c r="U183" s="3" t="str">
        <f>IF(D183&lt;&gt;"",VLOOKUP(D183,'Drop downs'!B:C,2,0),"")</f>
        <v/>
      </c>
      <c r="V183" s="3" t="e">
        <f t="shared" si="17"/>
        <v>#VALUE!</v>
      </c>
    </row>
    <row r="184" spans="1:22" x14ac:dyDescent="0.25">
      <c r="A184" s="56" t="str">
        <f t="shared" si="18"/>
        <v/>
      </c>
      <c r="B184" s="211"/>
      <c r="C184" s="212"/>
      <c r="D184" s="211"/>
      <c r="E184" s="211"/>
      <c r="F184" s="211"/>
      <c r="G184" s="211"/>
      <c r="H184" s="211"/>
      <c r="I184" s="211"/>
      <c r="J184" s="213"/>
      <c r="K184" s="214"/>
      <c r="L184" s="214"/>
      <c r="M184" s="214"/>
      <c r="N184" s="215"/>
      <c r="O184" s="215"/>
      <c r="P184" s="215"/>
      <c r="Q184" s="13" t="str">
        <f t="shared" si="13"/>
        <v/>
      </c>
      <c r="R184" s="209" t="str">
        <f t="shared" si="14"/>
        <v/>
      </c>
      <c r="S184" s="210" t="str">
        <f t="shared" si="15"/>
        <v/>
      </c>
      <c r="T184" s="3" t="str">
        <f t="shared" si="16"/>
        <v xml:space="preserve"> </v>
      </c>
      <c r="U184" s="3" t="str">
        <f>IF(D184&lt;&gt;"",VLOOKUP(D184,'Drop downs'!B:C,2,0),"")</f>
        <v/>
      </c>
      <c r="V184" s="3" t="e">
        <f t="shared" si="17"/>
        <v>#VALUE!</v>
      </c>
    </row>
    <row r="185" spans="1:22" x14ac:dyDescent="0.25">
      <c r="A185" s="56" t="str">
        <f t="shared" si="18"/>
        <v/>
      </c>
      <c r="B185" s="211"/>
      <c r="C185" s="212"/>
      <c r="D185" s="211"/>
      <c r="E185" s="211"/>
      <c r="F185" s="211"/>
      <c r="G185" s="211"/>
      <c r="H185" s="211"/>
      <c r="I185" s="211"/>
      <c r="J185" s="213"/>
      <c r="K185" s="214"/>
      <c r="L185" s="214"/>
      <c r="M185" s="214"/>
      <c r="N185" s="215"/>
      <c r="O185" s="215"/>
      <c r="P185" s="215"/>
      <c r="Q185" s="13" t="str">
        <f t="shared" si="13"/>
        <v/>
      </c>
      <c r="R185" s="209" t="str">
        <f t="shared" si="14"/>
        <v/>
      </c>
      <c r="S185" s="210" t="str">
        <f t="shared" si="15"/>
        <v/>
      </c>
      <c r="T185" s="3" t="str">
        <f t="shared" si="16"/>
        <v xml:space="preserve"> </v>
      </c>
      <c r="U185" s="3" t="str">
        <f>IF(D185&lt;&gt;"",VLOOKUP(D185,'Drop downs'!B:C,2,0),"")</f>
        <v/>
      </c>
      <c r="V185" s="3" t="e">
        <f t="shared" si="17"/>
        <v>#VALUE!</v>
      </c>
    </row>
    <row r="186" spans="1:22" x14ac:dyDescent="0.25">
      <c r="A186" s="56" t="str">
        <f t="shared" si="18"/>
        <v/>
      </c>
      <c r="B186" s="211"/>
      <c r="C186" s="212"/>
      <c r="D186" s="211"/>
      <c r="E186" s="211"/>
      <c r="F186" s="211"/>
      <c r="G186" s="211"/>
      <c r="H186" s="211"/>
      <c r="I186" s="211"/>
      <c r="J186" s="213"/>
      <c r="K186" s="214"/>
      <c r="L186" s="214"/>
      <c r="M186" s="214"/>
      <c r="N186" s="215"/>
      <c r="O186" s="215"/>
      <c r="P186" s="215"/>
      <c r="Q186" s="13" t="str">
        <f t="shared" si="13"/>
        <v/>
      </c>
      <c r="R186" s="209" t="str">
        <f t="shared" si="14"/>
        <v/>
      </c>
      <c r="S186" s="210" t="str">
        <f t="shared" si="15"/>
        <v/>
      </c>
      <c r="T186" s="3" t="str">
        <f t="shared" si="16"/>
        <v xml:space="preserve"> </v>
      </c>
      <c r="U186" s="3" t="str">
        <f>IF(D186&lt;&gt;"",VLOOKUP(D186,'Drop downs'!B:C,2,0),"")</f>
        <v/>
      </c>
      <c r="V186" s="3" t="e">
        <f t="shared" si="17"/>
        <v>#VALUE!</v>
      </c>
    </row>
    <row r="187" spans="1:22" x14ac:dyDescent="0.25">
      <c r="A187" s="56" t="str">
        <f t="shared" si="18"/>
        <v/>
      </c>
      <c r="B187" s="211"/>
      <c r="C187" s="212"/>
      <c r="D187" s="211"/>
      <c r="E187" s="211"/>
      <c r="F187" s="211"/>
      <c r="G187" s="211"/>
      <c r="H187" s="211"/>
      <c r="I187" s="211"/>
      <c r="J187" s="213"/>
      <c r="K187" s="214"/>
      <c r="L187" s="214"/>
      <c r="M187" s="214"/>
      <c r="N187" s="215"/>
      <c r="O187" s="215"/>
      <c r="P187" s="215"/>
      <c r="Q187" s="13" t="str">
        <f t="shared" si="13"/>
        <v/>
      </c>
      <c r="R187" s="209" t="str">
        <f t="shared" si="14"/>
        <v/>
      </c>
      <c r="S187" s="210" t="str">
        <f t="shared" si="15"/>
        <v/>
      </c>
      <c r="T187" s="3" t="str">
        <f t="shared" si="16"/>
        <v xml:space="preserve"> </v>
      </c>
      <c r="U187" s="3" t="str">
        <f>IF(D187&lt;&gt;"",VLOOKUP(D187,'Drop downs'!B:C,2,0),"")</f>
        <v/>
      </c>
      <c r="V187" s="3" t="e">
        <f t="shared" si="17"/>
        <v>#VALUE!</v>
      </c>
    </row>
    <row r="188" spans="1:22" x14ac:dyDescent="0.25">
      <c r="A188" s="56" t="str">
        <f t="shared" si="18"/>
        <v/>
      </c>
      <c r="B188" s="211"/>
      <c r="C188" s="212"/>
      <c r="D188" s="211"/>
      <c r="E188" s="211"/>
      <c r="F188" s="211"/>
      <c r="G188" s="211"/>
      <c r="H188" s="211"/>
      <c r="I188" s="211"/>
      <c r="J188" s="213"/>
      <c r="K188" s="214"/>
      <c r="L188" s="214"/>
      <c r="M188" s="214"/>
      <c r="N188" s="215"/>
      <c r="O188" s="215"/>
      <c r="P188" s="215"/>
      <c r="Q188" s="13" t="str">
        <f t="shared" si="13"/>
        <v/>
      </c>
      <c r="R188" s="209" t="str">
        <f t="shared" si="14"/>
        <v/>
      </c>
      <c r="S188" s="210" t="str">
        <f t="shared" si="15"/>
        <v/>
      </c>
      <c r="T188" s="3" t="str">
        <f t="shared" si="16"/>
        <v xml:space="preserve"> </v>
      </c>
      <c r="U188" s="3" t="str">
        <f>IF(D188&lt;&gt;"",VLOOKUP(D188,'Drop downs'!B:C,2,0),"")</f>
        <v/>
      </c>
      <c r="V188" s="3" t="e">
        <f t="shared" si="17"/>
        <v>#VALUE!</v>
      </c>
    </row>
    <row r="189" spans="1:22" x14ac:dyDescent="0.25">
      <c r="A189" s="56" t="str">
        <f t="shared" si="18"/>
        <v/>
      </c>
      <c r="B189" s="211"/>
      <c r="C189" s="212"/>
      <c r="D189" s="211"/>
      <c r="E189" s="211"/>
      <c r="F189" s="211"/>
      <c r="G189" s="211"/>
      <c r="H189" s="211"/>
      <c r="I189" s="211"/>
      <c r="J189" s="213"/>
      <c r="K189" s="214"/>
      <c r="L189" s="214"/>
      <c r="M189" s="214"/>
      <c r="N189" s="215"/>
      <c r="O189" s="215"/>
      <c r="P189" s="215"/>
      <c r="Q189" s="13" t="str">
        <f t="shared" si="13"/>
        <v/>
      </c>
      <c r="R189" s="209" t="str">
        <f t="shared" si="14"/>
        <v/>
      </c>
      <c r="S189" s="210" t="str">
        <f t="shared" si="15"/>
        <v/>
      </c>
      <c r="T189" s="3" t="str">
        <f t="shared" si="16"/>
        <v xml:space="preserve"> </v>
      </c>
      <c r="U189" s="3" t="str">
        <f>IF(D189&lt;&gt;"",VLOOKUP(D189,'Drop downs'!B:C,2,0),"")</f>
        <v/>
      </c>
      <c r="V189" s="3" t="e">
        <f t="shared" si="17"/>
        <v>#VALUE!</v>
      </c>
    </row>
    <row r="190" spans="1:22" x14ac:dyDescent="0.25">
      <c r="A190" s="56" t="str">
        <f t="shared" si="18"/>
        <v/>
      </c>
      <c r="B190" s="211"/>
      <c r="C190" s="212"/>
      <c r="D190" s="211"/>
      <c r="E190" s="211"/>
      <c r="F190" s="211"/>
      <c r="G190" s="211"/>
      <c r="H190" s="211"/>
      <c r="I190" s="211"/>
      <c r="J190" s="213"/>
      <c r="K190" s="214"/>
      <c r="L190" s="214"/>
      <c r="M190" s="214"/>
      <c r="N190" s="215"/>
      <c r="O190" s="215"/>
      <c r="P190" s="215"/>
      <c r="Q190" s="13" t="str">
        <f t="shared" si="13"/>
        <v/>
      </c>
      <c r="R190" s="209" t="str">
        <f t="shared" si="14"/>
        <v/>
      </c>
      <c r="S190" s="210" t="str">
        <f t="shared" si="15"/>
        <v/>
      </c>
      <c r="T190" s="3" t="str">
        <f t="shared" si="16"/>
        <v xml:space="preserve"> </v>
      </c>
      <c r="U190" s="3" t="str">
        <f>IF(D190&lt;&gt;"",VLOOKUP(D190,'Drop downs'!B:C,2,0),"")</f>
        <v/>
      </c>
      <c r="V190" s="3" t="e">
        <f t="shared" si="17"/>
        <v>#VALUE!</v>
      </c>
    </row>
    <row r="191" spans="1:22" x14ac:dyDescent="0.25">
      <c r="A191" s="56" t="str">
        <f t="shared" si="18"/>
        <v/>
      </c>
      <c r="B191" s="211"/>
      <c r="C191" s="212"/>
      <c r="D191" s="211"/>
      <c r="E191" s="211"/>
      <c r="F191" s="211"/>
      <c r="G191" s="211"/>
      <c r="H191" s="211"/>
      <c r="I191" s="211"/>
      <c r="J191" s="213"/>
      <c r="K191" s="214"/>
      <c r="L191" s="214"/>
      <c r="M191" s="214"/>
      <c r="N191" s="215"/>
      <c r="O191" s="215"/>
      <c r="P191" s="215"/>
      <c r="Q191" s="13" t="str">
        <f t="shared" si="13"/>
        <v/>
      </c>
      <c r="R191" s="209" t="str">
        <f t="shared" si="14"/>
        <v/>
      </c>
      <c r="S191" s="210" t="str">
        <f t="shared" si="15"/>
        <v/>
      </c>
      <c r="T191" s="3" t="str">
        <f t="shared" si="16"/>
        <v xml:space="preserve"> </v>
      </c>
      <c r="U191" s="3" t="str">
        <f>IF(D191&lt;&gt;"",VLOOKUP(D191,'Drop downs'!B:C,2,0),"")</f>
        <v/>
      </c>
      <c r="V191" s="3" t="e">
        <f t="shared" si="17"/>
        <v>#VALUE!</v>
      </c>
    </row>
    <row r="192" spans="1:22" x14ac:dyDescent="0.25">
      <c r="A192" s="56" t="str">
        <f t="shared" si="18"/>
        <v/>
      </c>
      <c r="B192" s="211"/>
      <c r="C192" s="212"/>
      <c r="D192" s="211"/>
      <c r="E192" s="211"/>
      <c r="F192" s="211"/>
      <c r="G192" s="211"/>
      <c r="H192" s="211"/>
      <c r="I192" s="211"/>
      <c r="J192" s="213"/>
      <c r="K192" s="214"/>
      <c r="L192" s="214"/>
      <c r="M192" s="214"/>
      <c r="N192" s="215"/>
      <c r="O192" s="215"/>
      <c r="P192" s="215"/>
      <c r="Q192" s="13" t="str">
        <f t="shared" si="13"/>
        <v/>
      </c>
      <c r="R192" s="209" t="str">
        <f t="shared" si="14"/>
        <v/>
      </c>
      <c r="S192" s="210" t="str">
        <f t="shared" si="15"/>
        <v/>
      </c>
      <c r="T192" s="3" t="str">
        <f t="shared" si="16"/>
        <v xml:space="preserve"> </v>
      </c>
      <c r="U192" s="3" t="str">
        <f>IF(D192&lt;&gt;"",VLOOKUP(D192,'Drop downs'!B:C,2,0),"")</f>
        <v/>
      </c>
      <c r="V192" s="3" t="e">
        <f t="shared" si="17"/>
        <v>#VALUE!</v>
      </c>
    </row>
    <row r="193" spans="1:22" x14ac:dyDescent="0.25">
      <c r="A193" s="56" t="str">
        <f t="shared" si="18"/>
        <v/>
      </c>
      <c r="B193" s="211"/>
      <c r="C193" s="212"/>
      <c r="D193" s="211"/>
      <c r="E193" s="211"/>
      <c r="F193" s="211"/>
      <c r="G193" s="211"/>
      <c r="H193" s="211"/>
      <c r="I193" s="211"/>
      <c r="J193" s="213"/>
      <c r="K193" s="214"/>
      <c r="L193" s="214"/>
      <c r="M193" s="214"/>
      <c r="N193" s="215"/>
      <c r="O193" s="215"/>
      <c r="P193" s="215"/>
      <c r="Q193" s="13" t="str">
        <f t="shared" si="13"/>
        <v/>
      </c>
      <c r="R193" s="209" t="str">
        <f t="shared" si="14"/>
        <v/>
      </c>
      <c r="S193" s="210" t="str">
        <f t="shared" si="15"/>
        <v/>
      </c>
      <c r="T193" s="3" t="str">
        <f t="shared" si="16"/>
        <v xml:space="preserve"> </v>
      </c>
      <c r="U193" s="3" t="str">
        <f>IF(D193&lt;&gt;"",VLOOKUP(D193,'Drop downs'!B:C,2,0),"")</f>
        <v/>
      </c>
      <c r="V193" s="3" t="e">
        <f t="shared" si="17"/>
        <v>#VALUE!</v>
      </c>
    </row>
    <row r="194" spans="1:22" x14ac:dyDescent="0.25">
      <c r="A194" s="56" t="str">
        <f t="shared" si="18"/>
        <v/>
      </c>
      <c r="B194" s="211"/>
      <c r="C194" s="212"/>
      <c r="D194" s="211"/>
      <c r="E194" s="211"/>
      <c r="F194" s="211"/>
      <c r="G194" s="211"/>
      <c r="H194" s="211"/>
      <c r="I194" s="211"/>
      <c r="J194" s="213"/>
      <c r="K194" s="214"/>
      <c r="L194" s="214"/>
      <c r="M194" s="214"/>
      <c r="N194" s="215"/>
      <c r="O194" s="215"/>
      <c r="P194" s="215"/>
      <c r="Q194" s="13" t="str">
        <f t="shared" si="13"/>
        <v/>
      </c>
      <c r="R194" s="209" t="str">
        <f t="shared" si="14"/>
        <v/>
      </c>
      <c r="S194" s="210" t="str">
        <f t="shared" si="15"/>
        <v/>
      </c>
      <c r="T194" s="3" t="str">
        <f t="shared" si="16"/>
        <v xml:space="preserve"> </v>
      </c>
      <c r="U194" s="3" t="str">
        <f>IF(D194&lt;&gt;"",VLOOKUP(D194,'Drop downs'!B:C,2,0),"")</f>
        <v/>
      </c>
      <c r="V194" s="3" t="e">
        <f t="shared" si="17"/>
        <v>#VALUE!</v>
      </c>
    </row>
    <row r="195" spans="1:22" x14ac:dyDescent="0.25">
      <c r="A195" s="56" t="str">
        <f t="shared" si="18"/>
        <v/>
      </c>
      <c r="B195" s="211"/>
      <c r="C195" s="212"/>
      <c r="D195" s="211"/>
      <c r="E195" s="211"/>
      <c r="F195" s="211"/>
      <c r="G195" s="211"/>
      <c r="H195" s="211"/>
      <c r="I195" s="211"/>
      <c r="J195" s="213"/>
      <c r="K195" s="214"/>
      <c r="L195" s="214"/>
      <c r="M195" s="214"/>
      <c r="N195" s="215"/>
      <c r="O195" s="215"/>
      <c r="P195" s="215"/>
      <c r="Q195" s="13" t="str">
        <f t="shared" si="13"/>
        <v/>
      </c>
      <c r="R195" s="209" t="str">
        <f t="shared" si="14"/>
        <v/>
      </c>
      <c r="S195" s="210" t="str">
        <f t="shared" si="15"/>
        <v/>
      </c>
      <c r="T195" s="3" t="str">
        <f t="shared" si="16"/>
        <v xml:space="preserve"> </v>
      </c>
      <c r="U195" s="3" t="str">
        <f>IF(D195&lt;&gt;"",VLOOKUP(D195,'Drop downs'!B:C,2,0),"")</f>
        <v/>
      </c>
      <c r="V195" s="3" t="e">
        <f t="shared" si="17"/>
        <v>#VALUE!</v>
      </c>
    </row>
    <row r="196" spans="1:22" x14ac:dyDescent="0.25">
      <c r="A196" s="56" t="str">
        <f t="shared" si="18"/>
        <v/>
      </c>
      <c r="B196" s="211"/>
      <c r="C196" s="212"/>
      <c r="D196" s="211"/>
      <c r="E196" s="211"/>
      <c r="F196" s="211"/>
      <c r="G196" s="211"/>
      <c r="H196" s="211"/>
      <c r="I196" s="211"/>
      <c r="J196" s="213"/>
      <c r="K196" s="214"/>
      <c r="L196" s="214"/>
      <c r="M196" s="214"/>
      <c r="N196" s="215"/>
      <c r="O196" s="215"/>
      <c r="P196" s="215"/>
      <c r="Q196" s="13" t="str">
        <f t="shared" si="13"/>
        <v/>
      </c>
      <c r="R196" s="209" t="str">
        <f t="shared" si="14"/>
        <v/>
      </c>
      <c r="S196" s="210" t="str">
        <f t="shared" si="15"/>
        <v/>
      </c>
      <c r="T196" s="3" t="str">
        <f t="shared" si="16"/>
        <v xml:space="preserve"> </v>
      </c>
      <c r="U196" s="3" t="str">
        <f>IF(D196&lt;&gt;"",VLOOKUP(D196,'Drop downs'!B:C,2,0),"")</f>
        <v/>
      </c>
      <c r="V196" s="3" t="e">
        <f t="shared" si="17"/>
        <v>#VALUE!</v>
      </c>
    </row>
    <row r="197" spans="1:22" x14ac:dyDescent="0.25">
      <c r="A197" s="56" t="str">
        <f t="shared" si="18"/>
        <v/>
      </c>
      <c r="B197" s="211"/>
      <c r="C197" s="212"/>
      <c r="D197" s="211"/>
      <c r="E197" s="211"/>
      <c r="F197" s="211"/>
      <c r="G197" s="211"/>
      <c r="H197" s="211"/>
      <c r="I197" s="211"/>
      <c r="J197" s="213"/>
      <c r="K197" s="214"/>
      <c r="L197" s="214"/>
      <c r="M197" s="214"/>
      <c r="N197" s="215"/>
      <c r="O197" s="215"/>
      <c r="P197" s="215"/>
      <c r="Q197" s="13" t="str">
        <f t="shared" si="13"/>
        <v/>
      </c>
      <c r="R197" s="209" t="str">
        <f t="shared" si="14"/>
        <v/>
      </c>
      <c r="S197" s="210" t="str">
        <f t="shared" si="15"/>
        <v/>
      </c>
      <c r="T197" s="3" t="str">
        <f t="shared" si="16"/>
        <v xml:space="preserve"> </v>
      </c>
      <c r="U197" s="3" t="str">
        <f>IF(D197&lt;&gt;"",VLOOKUP(D197,'Drop downs'!B:C,2,0),"")</f>
        <v/>
      </c>
      <c r="V197" s="3" t="e">
        <f t="shared" si="17"/>
        <v>#VALUE!</v>
      </c>
    </row>
    <row r="198" spans="1:22" x14ac:dyDescent="0.25">
      <c r="A198" s="56" t="str">
        <f t="shared" si="18"/>
        <v/>
      </c>
      <c r="B198" s="211"/>
      <c r="C198" s="212"/>
      <c r="D198" s="211"/>
      <c r="E198" s="211"/>
      <c r="F198" s="211"/>
      <c r="G198" s="211"/>
      <c r="H198" s="211"/>
      <c r="I198" s="211"/>
      <c r="J198" s="213"/>
      <c r="K198" s="214"/>
      <c r="L198" s="214"/>
      <c r="M198" s="214"/>
      <c r="N198" s="215"/>
      <c r="O198" s="215"/>
      <c r="P198" s="215"/>
      <c r="Q198" s="13" t="str">
        <f t="shared" si="13"/>
        <v/>
      </c>
      <c r="R198" s="209" t="str">
        <f t="shared" si="14"/>
        <v/>
      </c>
      <c r="S198" s="210" t="str">
        <f t="shared" si="15"/>
        <v/>
      </c>
      <c r="T198" s="3" t="str">
        <f t="shared" si="16"/>
        <v xml:space="preserve"> </v>
      </c>
      <c r="U198" s="3" t="str">
        <f>IF(D198&lt;&gt;"",VLOOKUP(D198,'Drop downs'!B:C,2,0),"")</f>
        <v/>
      </c>
      <c r="V198" s="3" t="e">
        <f t="shared" si="17"/>
        <v>#VALUE!</v>
      </c>
    </row>
    <row r="199" spans="1:22" x14ac:dyDescent="0.25">
      <c r="A199" s="56" t="str">
        <f t="shared" si="18"/>
        <v/>
      </c>
      <c r="B199" s="211"/>
      <c r="C199" s="212"/>
      <c r="D199" s="211"/>
      <c r="E199" s="211"/>
      <c r="F199" s="211"/>
      <c r="G199" s="211"/>
      <c r="H199" s="211"/>
      <c r="I199" s="211"/>
      <c r="J199" s="213"/>
      <c r="K199" s="214"/>
      <c r="L199" s="214"/>
      <c r="M199" s="214"/>
      <c r="N199" s="215"/>
      <c r="O199" s="215"/>
      <c r="P199" s="215"/>
      <c r="Q199" s="13" t="str">
        <f t="shared" si="13"/>
        <v/>
      </c>
      <c r="R199" s="209" t="str">
        <f t="shared" si="14"/>
        <v/>
      </c>
      <c r="S199" s="210" t="str">
        <f t="shared" si="15"/>
        <v/>
      </c>
      <c r="T199" s="3" t="str">
        <f t="shared" si="16"/>
        <v xml:space="preserve"> </v>
      </c>
      <c r="U199" s="3" t="str">
        <f>IF(D199&lt;&gt;"",VLOOKUP(D199,'Drop downs'!B:C,2,0),"")</f>
        <v/>
      </c>
      <c r="V199" s="3" t="e">
        <f t="shared" si="17"/>
        <v>#VALUE!</v>
      </c>
    </row>
    <row r="200" spans="1:22" x14ac:dyDescent="0.25">
      <c r="A200" s="56" t="str">
        <f t="shared" si="18"/>
        <v/>
      </c>
      <c r="B200" s="211"/>
      <c r="C200" s="212"/>
      <c r="D200" s="211"/>
      <c r="E200" s="211"/>
      <c r="F200" s="211"/>
      <c r="G200" s="211"/>
      <c r="H200" s="211"/>
      <c r="I200" s="211"/>
      <c r="J200" s="213"/>
      <c r="K200" s="214"/>
      <c r="L200" s="214"/>
      <c r="M200" s="214"/>
      <c r="N200" s="215"/>
      <c r="O200" s="215"/>
      <c r="P200" s="215"/>
      <c r="Q200" s="13" t="str">
        <f t="shared" si="13"/>
        <v/>
      </c>
      <c r="R200" s="209" t="str">
        <f t="shared" si="14"/>
        <v/>
      </c>
      <c r="S200" s="210" t="str">
        <f t="shared" si="15"/>
        <v/>
      </c>
      <c r="T200" s="3" t="str">
        <f t="shared" si="16"/>
        <v xml:space="preserve"> </v>
      </c>
      <c r="U200" s="3" t="str">
        <f>IF(D200&lt;&gt;"",VLOOKUP(D200,'Drop downs'!B:C,2,0),"")</f>
        <v/>
      </c>
      <c r="V200" s="3" t="e">
        <f t="shared" si="17"/>
        <v>#VALUE!</v>
      </c>
    </row>
    <row r="201" spans="1:22" x14ac:dyDescent="0.25">
      <c r="A201" s="56" t="str">
        <f t="shared" si="18"/>
        <v/>
      </c>
      <c r="B201" s="211"/>
      <c r="C201" s="212"/>
      <c r="D201" s="211"/>
      <c r="E201" s="211"/>
      <c r="F201" s="211"/>
      <c r="G201" s="211"/>
      <c r="H201" s="211"/>
      <c r="I201" s="211"/>
      <c r="J201" s="213"/>
      <c r="K201" s="214"/>
      <c r="L201" s="214"/>
      <c r="M201" s="214"/>
      <c r="N201" s="215"/>
      <c r="O201" s="215"/>
      <c r="P201" s="215"/>
      <c r="Q201" s="13" t="str">
        <f t="shared" si="13"/>
        <v/>
      </c>
      <c r="R201" s="209" t="str">
        <f t="shared" si="14"/>
        <v/>
      </c>
      <c r="S201" s="210" t="str">
        <f t="shared" si="15"/>
        <v/>
      </c>
      <c r="T201" s="3" t="str">
        <f t="shared" si="16"/>
        <v xml:space="preserve"> </v>
      </c>
      <c r="U201" s="3" t="str">
        <f>IF(D201&lt;&gt;"",VLOOKUP(D201,'Drop downs'!B:C,2,0),"")</f>
        <v/>
      </c>
      <c r="V201" s="3" t="e">
        <f t="shared" si="17"/>
        <v>#VALUE!</v>
      </c>
    </row>
    <row r="202" spans="1:22" x14ac:dyDescent="0.25">
      <c r="A202" s="56" t="str">
        <f t="shared" si="18"/>
        <v/>
      </c>
      <c r="B202" s="211"/>
      <c r="C202" s="212"/>
      <c r="D202" s="211"/>
      <c r="E202" s="211"/>
      <c r="F202" s="211"/>
      <c r="G202" s="211"/>
      <c r="H202" s="211"/>
      <c r="I202" s="211"/>
      <c r="J202" s="213"/>
      <c r="K202" s="214"/>
      <c r="L202" s="214"/>
      <c r="M202" s="214"/>
      <c r="N202" s="215"/>
      <c r="O202" s="215"/>
      <c r="P202" s="215"/>
      <c r="Q202" s="13" t="str">
        <f t="shared" ref="Q202:Q265" si="19">IF(M202&lt;&gt;"",M202*(1-$M$6),"")</f>
        <v/>
      </c>
      <c r="R202" s="209" t="str">
        <f t="shared" ref="R202:R265" si="20">IF(O202&lt;&gt;"",EDATE(O202,$N$6),"")</f>
        <v/>
      </c>
      <c r="S202" s="210" t="str">
        <f t="shared" si="15"/>
        <v/>
      </c>
      <c r="T202" s="3" t="str">
        <f t="shared" si="16"/>
        <v xml:space="preserve"> </v>
      </c>
      <c r="U202" s="3" t="str">
        <f>IF(D202&lt;&gt;"",VLOOKUP(D202,'Drop downs'!B:C,2,0),"")</f>
        <v/>
      </c>
      <c r="V202" s="3" t="e">
        <f t="shared" si="17"/>
        <v>#VALUE!</v>
      </c>
    </row>
    <row r="203" spans="1:22" x14ac:dyDescent="0.25">
      <c r="A203" s="56" t="str">
        <f t="shared" si="18"/>
        <v/>
      </c>
      <c r="B203" s="211"/>
      <c r="C203" s="212"/>
      <c r="D203" s="211"/>
      <c r="E203" s="211"/>
      <c r="F203" s="211"/>
      <c r="G203" s="211"/>
      <c r="H203" s="211"/>
      <c r="I203" s="211"/>
      <c r="J203" s="213"/>
      <c r="K203" s="214"/>
      <c r="L203" s="214"/>
      <c r="M203" s="214"/>
      <c r="N203" s="215"/>
      <c r="O203" s="215"/>
      <c r="P203" s="215"/>
      <c r="Q203" s="13" t="str">
        <f t="shared" si="19"/>
        <v/>
      </c>
      <c r="R203" s="209" t="str">
        <f t="shared" si="20"/>
        <v/>
      </c>
      <c r="S203" s="210" t="str">
        <f t="shared" ref="S203:S266" si="21">IFERROR(EOMONTH(R203,-1)+1,"")</f>
        <v/>
      </c>
      <c r="T203" s="3" t="str">
        <f t="shared" ref="T203:T266" si="22">J203&amp;" "&amp;D203</f>
        <v xml:space="preserve"> </v>
      </c>
      <c r="U203" s="3" t="str">
        <f>IF(D203&lt;&gt;"",VLOOKUP(D203,'Drop downs'!B:C,2,0),"")</f>
        <v/>
      </c>
      <c r="V203" s="3" t="e">
        <f t="shared" ref="V203:V266" si="23">R203-N203</f>
        <v>#VALUE!</v>
      </c>
    </row>
    <row r="204" spans="1:22" x14ac:dyDescent="0.25">
      <c r="A204" s="56" t="str">
        <f t="shared" ref="A204:A267" si="24">IF(C203&lt;&gt;0,A203+1,"")</f>
        <v/>
      </c>
      <c r="B204" s="211"/>
      <c r="C204" s="212"/>
      <c r="D204" s="211"/>
      <c r="E204" s="211"/>
      <c r="F204" s="211"/>
      <c r="G204" s="211"/>
      <c r="H204" s="211"/>
      <c r="I204" s="211"/>
      <c r="J204" s="213"/>
      <c r="K204" s="214"/>
      <c r="L204" s="214"/>
      <c r="M204" s="214"/>
      <c r="N204" s="215"/>
      <c r="O204" s="215"/>
      <c r="P204" s="215"/>
      <c r="Q204" s="13" t="str">
        <f t="shared" si="19"/>
        <v/>
      </c>
      <c r="R204" s="209" t="str">
        <f t="shared" si="20"/>
        <v/>
      </c>
      <c r="S204" s="210" t="str">
        <f t="shared" si="21"/>
        <v/>
      </c>
      <c r="T204" s="3" t="str">
        <f t="shared" si="22"/>
        <v xml:space="preserve"> </v>
      </c>
      <c r="U204" s="3" t="str">
        <f>IF(D204&lt;&gt;"",VLOOKUP(D204,'Drop downs'!B:C,2,0),"")</f>
        <v/>
      </c>
      <c r="V204" s="3" t="e">
        <f t="shared" si="23"/>
        <v>#VALUE!</v>
      </c>
    </row>
    <row r="205" spans="1:22" x14ac:dyDescent="0.25">
      <c r="A205" s="56" t="str">
        <f t="shared" si="24"/>
        <v/>
      </c>
      <c r="B205" s="211"/>
      <c r="C205" s="212"/>
      <c r="D205" s="211"/>
      <c r="E205" s="211"/>
      <c r="F205" s="211"/>
      <c r="G205" s="211"/>
      <c r="H205" s="211"/>
      <c r="I205" s="211"/>
      <c r="J205" s="213"/>
      <c r="K205" s="214"/>
      <c r="L205" s="214"/>
      <c r="M205" s="214"/>
      <c r="N205" s="215"/>
      <c r="O205" s="215"/>
      <c r="P205" s="215"/>
      <c r="Q205" s="13" t="str">
        <f t="shared" si="19"/>
        <v/>
      </c>
      <c r="R205" s="209" t="str">
        <f t="shared" si="20"/>
        <v/>
      </c>
      <c r="S205" s="210" t="str">
        <f t="shared" si="21"/>
        <v/>
      </c>
      <c r="T205" s="3" t="str">
        <f t="shared" si="22"/>
        <v xml:space="preserve"> </v>
      </c>
      <c r="U205" s="3" t="str">
        <f>IF(D205&lt;&gt;"",VLOOKUP(D205,'Drop downs'!B:C,2,0),"")</f>
        <v/>
      </c>
      <c r="V205" s="3" t="e">
        <f t="shared" si="23"/>
        <v>#VALUE!</v>
      </c>
    </row>
    <row r="206" spans="1:22" x14ac:dyDescent="0.25">
      <c r="A206" s="56" t="str">
        <f t="shared" si="24"/>
        <v/>
      </c>
      <c r="B206" s="211"/>
      <c r="C206" s="212"/>
      <c r="D206" s="211"/>
      <c r="E206" s="211"/>
      <c r="F206" s="211"/>
      <c r="G206" s="211"/>
      <c r="H206" s="211"/>
      <c r="I206" s="211"/>
      <c r="J206" s="213"/>
      <c r="K206" s="214"/>
      <c r="L206" s="214"/>
      <c r="M206" s="214"/>
      <c r="N206" s="215"/>
      <c r="O206" s="215"/>
      <c r="P206" s="215"/>
      <c r="Q206" s="13" t="str">
        <f t="shared" si="19"/>
        <v/>
      </c>
      <c r="R206" s="209" t="str">
        <f t="shared" si="20"/>
        <v/>
      </c>
      <c r="S206" s="210" t="str">
        <f t="shared" si="21"/>
        <v/>
      </c>
      <c r="T206" s="3" t="str">
        <f t="shared" si="22"/>
        <v xml:space="preserve"> </v>
      </c>
      <c r="U206" s="3" t="str">
        <f>IF(D206&lt;&gt;"",VLOOKUP(D206,'Drop downs'!B:C,2,0),"")</f>
        <v/>
      </c>
      <c r="V206" s="3" t="e">
        <f t="shared" si="23"/>
        <v>#VALUE!</v>
      </c>
    </row>
    <row r="207" spans="1:22" x14ac:dyDescent="0.25">
      <c r="A207" s="56" t="str">
        <f t="shared" si="24"/>
        <v/>
      </c>
      <c r="B207" s="211"/>
      <c r="C207" s="212"/>
      <c r="D207" s="211"/>
      <c r="E207" s="211"/>
      <c r="F207" s="211"/>
      <c r="G207" s="211"/>
      <c r="H207" s="211"/>
      <c r="I207" s="211"/>
      <c r="J207" s="213"/>
      <c r="K207" s="214"/>
      <c r="L207" s="214"/>
      <c r="M207" s="214"/>
      <c r="N207" s="215"/>
      <c r="O207" s="215"/>
      <c r="P207" s="215"/>
      <c r="Q207" s="13" t="str">
        <f t="shared" si="19"/>
        <v/>
      </c>
      <c r="R207" s="209" t="str">
        <f t="shared" si="20"/>
        <v/>
      </c>
      <c r="S207" s="210" t="str">
        <f t="shared" si="21"/>
        <v/>
      </c>
      <c r="T207" s="3" t="str">
        <f t="shared" si="22"/>
        <v xml:space="preserve"> </v>
      </c>
      <c r="U207" s="3" t="str">
        <f>IF(D207&lt;&gt;"",VLOOKUP(D207,'Drop downs'!B:C,2,0),"")</f>
        <v/>
      </c>
      <c r="V207" s="3" t="e">
        <f t="shared" si="23"/>
        <v>#VALUE!</v>
      </c>
    </row>
    <row r="208" spans="1:22" x14ac:dyDescent="0.25">
      <c r="A208" s="56" t="str">
        <f t="shared" si="24"/>
        <v/>
      </c>
      <c r="B208" s="211"/>
      <c r="C208" s="212"/>
      <c r="D208" s="211"/>
      <c r="E208" s="211"/>
      <c r="F208" s="211"/>
      <c r="G208" s="211"/>
      <c r="H208" s="211"/>
      <c r="I208" s="211"/>
      <c r="J208" s="213"/>
      <c r="K208" s="214"/>
      <c r="L208" s="214"/>
      <c r="M208" s="214"/>
      <c r="N208" s="215"/>
      <c r="O208" s="215"/>
      <c r="P208" s="215"/>
      <c r="Q208" s="13" t="str">
        <f t="shared" si="19"/>
        <v/>
      </c>
      <c r="R208" s="209" t="str">
        <f t="shared" si="20"/>
        <v/>
      </c>
      <c r="S208" s="210" t="str">
        <f t="shared" si="21"/>
        <v/>
      </c>
      <c r="T208" s="3" t="str">
        <f t="shared" si="22"/>
        <v xml:space="preserve"> </v>
      </c>
      <c r="U208" s="3" t="str">
        <f>IF(D208&lt;&gt;"",VLOOKUP(D208,'Drop downs'!B:C,2,0),"")</f>
        <v/>
      </c>
      <c r="V208" s="3" t="e">
        <f t="shared" si="23"/>
        <v>#VALUE!</v>
      </c>
    </row>
    <row r="209" spans="1:22" x14ac:dyDescent="0.25">
      <c r="A209" s="56" t="str">
        <f t="shared" si="24"/>
        <v/>
      </c>
      <c r="B209" s="211"/>
      <c r="C209" s="212"/>
      <c r="D209" s="211"/>
      <c r="E209" s="211"/>
      <c r="F209" s="211"/>
      <c r="G209" s="211"/>
      <c r="H209" s="211"/>
      <c r="I209" s="211"/>
      <c r="J209" s="213"/>
      <c r="K209" s="214"/>
      <c r="L209" s="214"/>
      <c r="M209" s="214"/>
      <c r="N209" s="215"/>
      <c r="O209" s="215"/>
      <c r="P209" s="215"/>
      <c r="Q209" s="13" t="str">
        <f t="shared" si="19"/>
        <v/>
      </c>
      <c r="R209" s="209" t="str">
        <f t="shared" si="20"/>
        <v/>
      </c>
      <c r="S209" s="210" t="str">
        <f t="shared" si="21"/>
        <v/>
      </c>
      <c r="T209" s="3" t="str">
        <f t="shared" si="22"/>
        <v xml:space="preserve"> </v>
      </c>
      <c r="U209" s="3" t="str">
        <f>IF(D209&lt;&gt;"",VLOOKUP(D209,'Drop downs'!B:C,2,0),"")</f>
        <v/>
      </c>
      <c r="V209" s="3" t="e">
        <f t="shared" si="23"/>
        <v>#VALUE!</v>
      </c>
    </row>
    <row r="210" spans="1:22" x14ac:dyDescent="0.25">
      <c r="A210" s="56" t="str">
        <f t="shared" si="24"/>
        <v/>
      </c>
      <c r="B210" s="211"/>
      <c r="C210" s="212"/>
      <c r="D210" s="211"/>
      <c r="E210" s="211"/>
      <c r="F210" s="211"/>
      <c r="G210" s="211"/>
      <c r="H210" s="211"/>
      <c r="I210" s="211"/>
      <c r="J210" s="213"/>
      <c r="K210" s="214"/>
      <c r="L210" s="214"/>
      <c r="M210" s="214"/>
      <c r="N210" s="215"/>
      <c r="O210" s="215"/>
      <c r="P210" s="215"/>
      <c r="Q210" s="13" t="str">
        <f t="shared" si="19"/>
        <v/>
      </c>
      <c r="R210" s="209" t="str">
        <f t="shared" si="20"/>
        <v/>
      </c>
      <c r="S210" s="210" t="str">
        <f t="shared" si="21"/>
        <v/>
      </c>
      <c r="T210" s="3" t="str">
        <f t="shared" si="22"/>
        <v xml:space="preserve"> </v>
      </c>
      <c r="U210" s="3" t="str">
        <f>IF(D210&lt;&gt;"",VLOOKUP(D210,'Drop downs'!B:C,2,0),"")</f>
        <v/>
      </c>
      <c r="V210" s="3" t="e">
        <f t="shared" si="23"/>
        <v>#VALUE!</v>
      </c>
    </row>
    <row r="211" spans="1:22" x14ac:dyDescent="0.25">
      <c r="A211" s="56" t="str">
        <f t="shared" si="24"/>
        <v/>
      </c>
      <c r="B211" s="211"/>
      <c r="C211" s="212"/>
      <c r="D211" s="211"/>
      <c r="E211" s="211"/>
      <c r="F211" s="211"/>
      <c r="G211" s="211"/>
      <c r="H211" s="211"/>
      <c r="I211" s="211"/>
      <c r="J211" s="213"/>
      <c r="K211" s="214"/>
      <c r="L211" s="214"/>
      <c r="M211" s="214"/>
      <c r="N211" s="215"/>
      <c r="O211" s="215"/>
      <c r="P211" s="215"/>
      <c r="Q211" s="13" t="str">
        <f t="shared" si="19"/>
        <v/>
      </c>
      <c r="R211" s="209" t="str">
        <f t="shared" si="20"/>
        <v/>
      </c>
      <c r="S211" s="210" t="str">
        <f t="shared" si="21"/>
        <v/>
      </c>
      <c r="T211" s="3" t="str">
        <f t="shared" si="22"/>
        <v xml:space="preserve"> </v>
      </c>
      <c r="U211" s="3" t="str">
        <f>IF(D211&lt;&gt;"",VLOOKUP(D211,'Drop downs'!B:C,2,0),"")</f>
        <v/>
      </c>
      <c r="V211" s="3" t="e">
        <f t="shared" si="23"/>
        <v>#VALUE!</v>
      </c>
    </row>
    <row r="212" spans="1:22" x14ac:dyDescent="0.25">
      <c r="A212" s="56" t="str">
        <f t="shared" si="24"/>
        <v/>
      </c>
      <c r="B212" s="211"/>
      <c r="C212" s="212"/>
      <c r="D212" s="211"/>
      <c r="E212" s="211"/>
      <c r="F212" s="211"/>
      <c r="G212" s="211"/>
      <c r="H212" s="211"/>
      <c r="I212" s="211"/>
      <c r="J212" s="213"/>
      <c r="K212" s="214"/>
      <c r="L212" s="214"/>
      <c r="M212" s="214"/>
      <c r="N212" s="215"/>
      <c r="O212" s="215"/>
      <c r="P212" s="215"/>
      <c r="Q212" s="13" t="str">
        <f t="shared" si="19"/>
        <v/>
      </c>
      <c r="R212" s="209" t="str">
        <f t="shared" si="20"/>
        <v/>
      </c>
      <c r="S212" s="210" t="str">
        <f t="shared" si="21"/>
        <v/>
      </c>
      <c r="T212" s="3" t="str">
        <f t="shared" si="22"/>
        <v xml:space="preserve"> </v>
      </c>
      <c r="U212" s="3" t="str">
        <f>IF(D212&lt;&gt;"",VLOOKUP(D212,'Drop downs'!B:C,2,0),"")</f>
        <v/>
      </c>
      <c r="V212" s="3" t="e">
        <f t="shared" si="23"/>
        <v>#VALUE!</v>
      </c>
    </row>
    <row r="213" spans="1:22" x14ac:dyDescent="0.25">
      <c r="A213" s="56" t="str">
        <f t="shared" si="24"/>
        <v/>
      </c>
      <c r="B213" s="211"/>
      <c r="C213" s="212"/>
      <c r="D213" s="211"/>
      <c r="E213" s="211"/>
      <c r="F213" s="211"/>
      <c r="G213" s="211"/>
      <c r="H213" s="211"/>
      <c r="I213" s="211"/>
      <c r="J213" s="213"/>
      <c r="K213" s="214"/>
      <c r="L213" s="214"/>
      <c r="M213" s="214"/>
      <c r="N213" s="215"/>
      <c r="O213" s="215"/>
      <c r="P213" s="215"/>
      <c r="Q213" s="13" t="str">
        <f t="shared" si="19"/>
        <v/>
      </c>
      <c r="R213" s="209" t="str">
        <f t="shared" si="20"/>
        <v/>
      </c>
      <c r="S213" s="210" t="str">
        <f t="shared" si="21"/>
        <v/>
      </c>
      <c r="T213" s="3" t="str">
        <f t="shared" si="22"/>
        <v xml:space="preserve"> </v>
      </c>
      <c r="U213" s="3" t="str">
        <f>IF(D213&lt;&gt;"",VLOOKUP(D213,'Drop downs'!B:C,2,0),"")</f>
        <v/>
      </c>
      <c r="V213" s="3" t="e">
        <f t="shared" si="23"/>
        <v>#VALUE!</v>
      </c>
    </row>
    <row r="214" spans="1:22" x14ac:dyDescent="0.25">
      <c r="A214" s="56" t="str">
        <f t="shared" si="24"/>
        <v/>
      </c>
      <c r="B214" s="211"/>
      <c r="C214" s="212"/>
      <c r="D214" s="211"/>
      <c r="E214" s="211"/>
      <c r="F214" s="211"/>
      <c r="G214" s="211"/>
      <c r="H214" s="211"/>
      <c r="I214" s="211"/>
      <c r="J214" s="213"/>
      <c r="K214" s="214"/>
      <c r="L214" s="214"/>
      <c r="M214" s="214"/>
      <c r="N214" s="215"/>
      <c r="O214" s="215"/>
      <c r="P214" s="215"/>
      <c r="Q214" s="13" t="str">
        <f t="shared" si="19"/>
        <v/>
      </c>
      <c r="R214" s="209" t="str">
        <f t="shared" si="20"/>
        <v/>
      </c>
      <c r="S214" s="210" t="str">
        <f t="shared" si="21"/>
        <v/>
      </c>
      <c r="T214" s="3" t="str">
        <f t="shared" si="22"/>
        <v xml:space="preserve"> </v>
      </c>
      <c r="U214" s="3" t="str">
        <f>IF(D214&lt;&gt;"",VLOOKUP(D214,'Drop downs'!B:C,2,0),"")</f>
        <v/>
      </c>
      <c r="V214" s="3" t="e">
        <f t="shared" si="23"/>
        <v>#VALUE!</v>
      </c>
    </row>
    <row r="215" spans="1:22" x14ac:dyDescent="0.25">
      <c r="A215" s="56" t="str">
        <f t="shared" si="24"/>
        <v/>
      </c>
      <c r="B215" s="211"/>
      <c r="C215" s="212"/>
      <c r="D215" s="211"/>
      <c r="E215" s="211"/>
      <c r="F215" s="211"/>
      <c r="G215" s="211"/>
      <c r="H215" s="211"/>
      <c r="I215" s="211"/>
      <c r="J215" s="213"/>
      <c r="K215" s="214"/>
      <c r="L215" s="214"/>
      <c r="M215" s="214"/>
      <c r="N215" s="215"/>
      <c r="O215" s="215"/>
      <c r="P215" s="215"/>
      <c r="Q215" s="13" t="str">
        <f t="shared" si="19"/>
        <v/>
      </c>
      <c r="R215" s="209" t="str">
        <f t="shared" si="20"/>
        <v/>
      </c>
      <c r="S215" s="210" t="str">
        <f t="shared" si="21"/>
        <v/>
      </c>
      <c r="T215" s="3" t="str">
        <f t="shared" si="22"/>
        <v xml:space="preserve"> </v>
      </c>
      <c r="U215" s="3" t="str">
        <f>IF(D215&lt;&gt;"",VLOOKUP(D215,'Drop downs'!B:C,2,0),"")</f>
        <v/>
      </c>
      <c r="V215" s="3" t="e">
        <f t="shared" si="23"/>
        <v>#VALUE!</v>
      </c>
    </row>
    <row r="216" spans="1:22" x14ac:dyDescent="0.25">
      <c r="A216" s="56" t="str">
        <f t="shared" si="24"/>
        <v/>
      </c>
      <c r="B216" s="211"/>
      <c r="C216" s="212"/>
      <c r="D216" s="211"/>
      <c r="E216" s="211"/>
      <c r="F216" s="211"/>
      <c r="G216" s="211"/>
      <c r="H216" s="211"/>
      <c r="I216" s="211"/>
      <c r="J216" s="213"/>
      <c r="K216" s="214"/>
      <c r="L216" s="214"/>
      <c r="M216" s="214"/>
      <c r="N216" s="215"/>
      <c r="O216" s="215"/>
      <c r="P216" s="215"/>
      <c r="Q216" s="13" t="str">
        <f t="shared" si="19"/>
        <v/>
      </c>
      <c r="R216" s="209" t="str">
        <f t="shared" si="20"/>
        <v/>
      </c>
      <c r="S216" s="210" t="str">
        <f t="shared" si="21"/>
        <v/>
      </c>
      <c r="T216" s="3" t="str">
        <f t="shared" si="22"/>
        <v xml:space="preserve"> </v>
      </c>
      <c r="U216" s="3" t="str">
        <f>IF(D216&lt;&gt;"",VLOOKUP(D216,'Drop downs'!B:C,2,0),"")</f>
        <v/>
      </c>
      <c r="V216" s="3" t="e">
        <f t="shared" si="23"/>
        <v>#VALUE!</v>
      </c>
    </row>
    <row r="217" spans="1:22" x14ac:dyDescent="0.25">
      <c r="A217" s="56" t="str">
        <f t="shared" si="24"/>
        <v/>
      </c>
      <c r="B217" s="211"/>
      <c r="C217" s="212"/>
      <c r="D217" s="211"/>
      <c r="E217" s="211"/>
      <c r="F217" s="211"/>
      <c r="G217" s="211"/>
      <c r="H217" s="211"/>
      <c r="I217" s="211"/>
      <c r="J217" s="213"/>
      <c r="K217" s="214"/>
      <c r="L217" s="214"/>
      <c r="M217" s="214"/>
      <c r="N217" s="215"/>
      <c r="O217" s="215"/>
      <c r="P217" s="215"/>
      <c r="Q217" s="13" t="str">
        <f t="shared" si="19"/>
        <v/>
      </c>
      <c r="R217" s="209" t="str">
        <f t="shared" si="20"/>
        <v/>
      </c>
      <c r="S217" s="210" t="str">
        <f t="shared" si="21"/>
        <v/>
      </c>
      <c r="T217" s="3" t="str">
        <f t="shared" si="22"/>
        <v xml:space="preserve"> </v>
      </c>
      <c r="U217" s="3" t="str">
        <f>IF(D217&lt;&gt;"",VLOOKUP(D217,'Drop downs'!B:C,2,0),"")</f>
        <v/>
      </c>
      <c r="V217" s="3" t="e">
        <f t="shared" si="23"/>
        <v>#VALUE!</v>
      </c>
    </row>
    <row r="218" spans="1:22" x14ac:dyDescent="0.25">
      <c r="A218" s="56" t="str">
        <f t="shared" si="24"/>
        <v/>
      </c>
      <c r="B218" s="211"/>
      <c r="C218" s="212"/>
      <c r="D218" s="211"/>
      <c r="E218" s="211"/>
      <c r="F218" s="211"/>
      <c r="G218" s="211"/>
      <c r="H218" s="211"/>
      <c r="I218" s="211"/>
      <c r="J218" s="213"/>
      <c r="K218" s="214"/>
      <c r="L218" s="214"/>
      <c r="M218" s="214"/>
      <c r="N218" s="215"/>
      <c r="O218" s="215"/>
      <c r="P218" s="215"/>
      <c r="Q218" s="13" t="str">
        <f t="shared" si="19"/>
        <v/>
      </c>
      <c r="R218" s="209" t="str">
        <f t="shared" si="20"/>
        <v/>
      </c>
      <c r="S218" s="210" t="str">
        <f t="shared" si="21"/>
        <v/>
      </c>
      <c r="T218" s="3" t="str">
        <f t="shared" si="22"/>
        <v xml:space="preserve"> </v>
      </c>
      <c r="U218" s="3" t="str">
        <f>IF(D218&lt;&gt;"",VLOOKUP(D218,'Drop downs'!B:C,2,0),"")</f>
        <v/>
      </c>
      <c r="V218" s="3" t="e">
        <f t="shared" si="23"/>
        <v>#VALUE!</v>
      </c>
    </row>
    <row r="219" spans="1:22" x14ac:dyDescent="0.25">
      <c r="A219" s="56" t="str">
        <f t="shared" si="24"/>
        <v/>
      </c>
      <c r="B219" s="211"/>
      <c r="C219" s="212"/>
      <c r="D219" s="211"/>
      <c r="E219" s="211"/>
      <c r="F219" s="211"/>
      <c r="G219" s="211"/>
      <c r="H219" s="211"/>
      <c r="I219" s="211"/>
      <c r="J219" s="213"/>
      <c r="K219" s="214"/>
      <c r="L219" s="214"/>
      <c r="M219" s="214"/>
      <c r="N219" s="215"/>
      <c r="O219" s="215"/>
      <c r="P219" s="215"/>
      <c r="Q219" s="13" t="str">
        <f t="shared" si="19"/>
        <v/>
      </c>
      <c r="R219" s="209" t="str">
        <f t="shared" si="20"/>
        <v/>
      </c>
      <c r="S219" s="210" t="str">
        <f t="shared" si="21"/>
        <v/>
      </c>
      <c r="T219" s="3" t="str">
        <f t="shared" si="22"/>
        <v xml:space="preserve"> </v>
      </c>
      <c r="U219" s="3" t="str">
        <f>IF(D219&lt;&gt;"",VLOOKUP(D219,'Drop downs'!B:C,2,0),"")</f>
        <v/>
      </c>
      <c r="V219" s="3" t="e">
        <f t="shared" si="23"/>
        <v>#VALUE!</v>
      </c>
    </row>
    <row r="220" spans="1:22" x14ac:dyDescent="0.25">
      <c r="A220" s="56" t="str">
        <f t="shared" si="24"/>
        <v/>
      </c>
      <c r="B220" s="211"/>
      <c r="C220" s="212"/>
      <c r="D220" s="211"/>
      <c r="E220" s="211"/>
      <c r="F220" s="211"/>
      <c r="G220" s="211"/>
      <c r="H220" s="211"/>
      <c r="I220" s="211"/>
      <c r="J220" s="213"/>
      <c r="K220" s="214"/>
      <c r="L220" s="214"/>
      <c r="M220" s="214"/>
      <c r="N220" s="215"/>
      <c r="O220" s="215"/>
      <c r="P220" s="215"/>
      <c r="Q220" s="13" t="str">
        <f t="shared" si="19"/>
        <v/>
      </c>
      <c r="R220" s="209" t="str">
        <f t="shared" si="20"/>
        <v/>
      </c>
      <c r="S220" s="210" t="str">
        <f t="shared" si="21"/>
        <v/>
      </c>
      <c r="T220" s="3" t="str">
        <f t="shared" si="22"/>
        <v xml:space="preserve"> </v>
      </c>
      <c r="U220" s="3" t="str">
        <f>IF(D220&lt;&gt;"",VLOOKUP(D220,'Drop downs'!B:C,2,0),"")</f>
        <v/>
      </c>
      <c r="V220" s="3" t="e">
        <f t="shared" si="23"/>
        <v>#VALUE!</v>
      </c>
    </row>
    <row r="221" spans="1:22" x14ac:dyDescent="0.25">
      <c r="A221" s="56" t="str">
        <f t="shared" si="24"/>
        <v/>
      </c>
      <c r="B221" s="211"/>
      <c r="C221" s="212"/>
      <c r="D221" s="211"/>
      <c r="E221" s="211"/>
      <c r="F221" s="211"/>
      <c r="G221" s="211"/>
      <c r="H221" s="211"/>
      <c r="I221" s="211"/>
      <c r="J221" s="213"/>
      <c r="K221" s="214"/>
      <c r="L221" s="214"/>
      <c r="M221" s="214"/>
      <c r="N221" s="215"/>
      <c r="O221" s="215"/>
      <c r="P221" s="215"/>
      <c r="Q221" s="13" t="str">
        <f t="shared" si="19"/>
        <v/>
      </c>
      <c r="R221" s="209" t="str">
        <f t="shared" si="20"/>
        <v/>
      </c>
      <c r="S221" s="210" t="str">
        <f t="shared" si="21"/>
        <v/>
      </c>
      <c r="T221" s="3" t="str">
        <f t="shared" si="22"/>
        <v xml:space="preserve"> </v>
      </c>
      <c r="U221" s="3" t="str">
        <f>IF(D221&lt;&gt;"",VLOOKUP(D221,'Drop downs'!B:C,2,0),"")</f>
        <v/>
      </c>
      <c r="V221" s="3" t="e">
        <f t="shared" si="23"/>
        <v>#VALUE!</v>
      </c>
    </row>
    <row r="222" spans="1:22" x14ac:dyDescent="0.25">
      <c r="A222" s="56" t="str">
        <f t="shared" si="24"/>
        <v/>
      </c>
      <c r="B222" s="211"/>
      <c r="C222" s="212"/>
      <c r="D222" s="211"/>
      <c r="E222" s="211"/>
      <c r="F222" s="211"/>
      <c r="G222" s="211"/>
      <c r="H222" s="211"/>
      <c r="I222" s="211"/>
      <c r="J222" s="213"/>
      <c r="K222" s="214"/>
      <c r="L222" s="214"/>
      <c r="M222" s="214"/>
      <c r="N222" s="215"/>
      <c r="O222" s="215"/>
      <c r="P222" s="215"/>
      <c r="Q222" s="13" t="str">
        <f t="shared" si="19"/>
        <v/>
      </c>
      <c r="R222" s="209" t="str">
        <f t="shared" si="20"/>
        <v/>
      </c>
      <c r="S222" s="210" t="str">
        <f t="shared" si="21"/>
        <v/>
      </c>
      <c r="T222" s="3" t="str">
        <f t="shared" si="22"/>
        <v xml:space="preserve"> </v>
      </c>
      <c r="U222" s="3" t="str">
        <f>IF(D222&lt;&gt;"",VLOOKUP(D222,'Drop downs'!B:C,2,0),"")</f>
        <v/>
      </c>
      <c r="V222" s="3" t="e">
        <f t="shared" si="23"/>
        <v>#VALUE!</v>
      </c>
    </row>
    <row r="223" spans="1:22" x14ac:dyDescent="0.25">
      <c r="A223" s="56" t="str">
        <f t="shared" si="24"/>
        <v/>
      </c>
      <c r="B223" s="211"/>
      <c r="C223" s="212"/>
      <c r="D223" s="211"/>
      <c r="E223" s="211"/>
      <c r="F223" s="211"/>
      <c r="G223" s="211"/>
      <c r="H223" s="211"/>
      <c r="I223" s="211"/>
      <c r="J223" s="213"/>
      <c r="K223" s="214"/>
      <c r="L223" s="214"/>
      <c r="M223" s="214"/>
      <c r="N223" s="215"/>
      <c r="O223" s="215"/>
      <c r="P223" s="215"/>
      <c r="Q223" s="13" t="str">
        <f t="shared" si="19"/>
        <v/>
      </c>
      <c r="R223" s="209" t="str">
        <f t="shared" si="20"/>
        <v/>
      </c>
      <c r="S223" s="210" t="str">
        <f t="shared" si="21"/>
        <v/>
      </c>
      <c r="T223" s="3" t="str">
        <f t="shared" si="22"/>
        <v xml:space="preserve"> </v>
      </c>
      <c r="U223" s="3" t="str">
        <f>IF(D223&lt;&gt;"",VLOOKUP(D223,'Drop downs'!B:C,2,0),"")</f>
        <v/>
      </c>
      <c r="V223" s="3" t="e">
        <f t="shared" si="23"/>
        <v>#VALUE!</v>
      </c>
    </row>
    <row r="224" spans="1:22" x14ac:dyDescent="0.25">
      <c r="A224" s="56" t="str">
        <f t="shared" si="24"/>
        <v/>
      </c>
      <c r="B224" s="211"/>
      <c r="C224" s="212"/>
      <c r="D224" s="211"/>
      <c r="E224" s="211"/>
      <c r="F224" s="211"/>
      <c r="G224" s="211"/>
      <c r="H224" s="211"/>
      <c r="I224" s="211"/>
      <c r="J224" s="213"/>
      <c r="K224" s="214"/>
      <c r="L224" s="214"/>
      <c r="M224" s="214"/>
      <c r="N224" s="215"/>
      <c r="O224" s="215"/>
      <c r="P224" s="215"/>
      <c r="Q224" s="13" t="str">
        <f t="shared" si="19"/>
        <v/>
      </c>
      <c r="R224" s="209" t="str">
        <f t="shared" si="20"/>
        <v/>
      </c>
      <c r="S224" s="210" t="str">
        <f t="shared" si="21"/>
        <v/>
      </c>
      <c r="T224" s="3" t="str">
        <f t="shared" si="22"/>
        <v xml:space="preserve"> </v>
      </c>
      <c r="U224" s="3" t="str">
        <f>IF(D224&lt;&gt;"",VLOOKUP(D224,'Drop downs'!B:C,2,0),"")</f>
        <v/>
      </c>
      <c r="V224" s="3" t="e">
        <f t="shared" si="23"/>
        <v>#VALUE!</v>
      </c>
    </row>
    <row r="225" spans="1:22" x14ac:dyDescent="0.25">
      <c r="A225" s="56" t="str">
        <f t="shared" si="24"/>
        <v/>
      </c>
      <c r="B225" s="211"/>
      <c r="C225" s="212"/>
      <c r="D225" s="211"/>
      <c r="E225" s="211"/>
      <c r="F225" s="211"/>
      <c r="G225" s="211"/>
      <c r="H225" s="211"/>
      <c r="I225" s="211"/>
      <c r="J225" s="213"/>
      <c r="K225" s="214"/>
      <c r="L225" s="214"/>
      <c r="M225" s="214"/>
      <c r="N225" s="215"/>
      <c r="O225" s="215"/>
      <c r="P225" s="215"/>
      <c r="Q225" s="13" t="str">
        <f t="shared" si="19"/>
        <v/>
      </c>
      <c r="R225" s="209" t="str">
        <f t="shared" si="20"/>
        <v/>
      </c>
      <c r="S225" s="210" t="str">
        <f t="shared" si="21"/>
        <v/>
      </c>
      <c r="T225" s="3" t="str">
        <f t="shared" si="22"/>
        <v xml:space="preserve"> </v>
      </c>
      <c r="U225" s="3" t="str">
        <f>IF(D225&lt;&gt;"",VLOOKUP(D225,'Drop downs'!B:C,2,0),"")</f>
        <v/>
      </c>
      <c r="V225" s="3" t="e">
        <f t="shared" si="23"/>
        <v>#VALUE!</v>
      </c>
    </row>
    <row r="226" spans="1:22" x14ac:dyDescent="0.25">
      <c r="A226" s="56" t="str">
        <f t="shared" si="24"/>
        <v/>
      </c>
      <c r="B226" s="211"/>
      <c r="C226" s="212"/>
      <c r="D226" s="211"/>
      <c r="E226" s="211"/>
      <c r="F226" s="211"/>
      <c r="G226" s="211"/>
      <c r="H226" s="211"/>
      <c r="I226" s="211"/>
      <c r="J226" s="213"/>
      <c r="K226" s="214"/>
      <c r="L226" s="214"/>
      <c r="M226" s="214"/>
      <c r="N226" s="215"/>
      <c r="O226" s="215"/>
      <c r="P226" s="215"/>
      <c r="Q226" s="13" t="str">
        <f t="shared" si="19"/>
        <v/>
      </c>
      <c r="R226" s="209" t="str">
        <f t="shared" si="20"/>
        <v/>
      </c>
      <c r="S226" s="210" t="str">
        <f t="shared" si="21"/>
        <v/>
      </c>
      <c r="T226" s="3" t="str">
        <f t="shared" si="22"/>
        <v xml:space="preserve"> </v>
      </c>
      <c r="U226" s="3" t="str">
        <f>IF(D226&lt;&gt;"",VLOOKUP(D226,'Drop downs'!B:C,2,0),"")</f>
        <v/>
      </c>
      <c r="V226" s="3" t="e">
        <f t="shared" si="23"/>
        <v>#VALUE!</v>
      </c>
    </row>
    <row r="227" spans="1:22" x14ac:dyDescent="0.25">
      <c r="A227" s="56" t="str">
        <f t="shared" si="24"/>
        <v/>
      </c>
      <c r="B227" s="211"/>
      <c r="C227" s="212"/>
      <c r="D227" s="211"/>
      <c r="E227" s="211"/>
      <c r="F227" s="211"/>
      <c r="G227" s="211"/>
      <c r="H227" s="211"/>
      <c r="I227" s="211"/>
      <c r="J227" s="213"/>
      <c r="K227" s="214"/>
      <c r="L227" s="214"/>
      <c r="M227" s="214"/>
      <c r="N227" s="215"/>
      <c r="O227" s="215"/>
      <c r="P227" s="215"/>
      <c r="Q227" s="13" t="str">
        <f t="shared" si="19"/>
        <v/>
      </c>
      <c r="R227" s="209" t="str">
        <f t="shared" si="20"/>
        <v/>
      </c>
      <c r="S227" s="210" t="str">
        <f t="shared" si="21"/>
        <v/>
      </c>
      <c r="T227" s="3" t="str">
        <f t="shared" si="22"/>
        <v xml:space="preserve"> </v>
      </c>
      <c r="U227" s="3" t="str">
        <f>IF(D227&lt;&gt;"",VLOOKUP(D227,'Drop downs'!B:C,2,0),"")</f>
        <v/>
      </c>
      <c r="V227" s="3" t="e">
        <f t="shared" si="23"/>
        <v>#VALUE!</v>
      </c>
    </row>
    <row r="228" spans="1:22" x14ac:dyDescent="0.25">
      <c r="A228" s="56" t="str">
        <f t="shared" si="24"/>
        <v/>
      </c>
      <c r="B228" s="211"/>
      <c r="C228" s="212"/>
      <c r="D228" s="211"/>
      <c r="E228" s="211"/>
      <c r="F228" s="211"/>
      <c r="G228" s="211"/>
      <c r="H228" s="211"/>
      <c r="I228" s="211"/>
      <c r="J228" s="213"/>
      <c r="K228" s="214"/>
      <c r="L228" s="214"/>
      <c r="M228" s="214"/>
      <c r="N228" s="215"/>
      <c r="O228" s="215"/>
      <c r="P228" s="215"/>
      <c r="Q228" s="13" t="str">
        <f t="shared" si="19"/>
        <v/>
      </c>
      <c r="R228" s="209" t="str">
        <f t="shared" si="20"/>
        <v/>
      </c>
      <c r="S228" s="210" t="str">
        <f t="shared" si="21"/>
        <v/>
      </c>
      <c r="T228" s="3" t="str">
        <f t="shared" si="22"/>
        <v xml:space="preserve"> </v>
      </c>
      <c r="U228" s="3" t="str">
        <f>IF(D228&lt;&gt;"",VLOOKUP(D228,'Drop downs'!B:C,2,0),"")</f>
        <v/>
      </c>
      <c r="V228" s="3" t="e">
        <f t="shared" si="23"/>
        <v>#VALUE!</v>
      </c>
    </row>
    <row r="229" spans="1:22" x14ac:dyDescent="0.25">
      <c r="A229" s="56" t="str">
        <f t="shared" si="24"/>
        <v/>
      </c>
      <c r="B229" s="211"/>
      <c r="C229" s="212"/>
      <c r="D229" s="211"/>
      <c r="E229" s="211"/>
      <c r="F229" s="211"/>
      <c r="G229" s="211"/>
      <c r="H229" s="211"/>
      <c r="I229" s="211"/>
      <c r="J229" s="213"/>
      <c r="K229" s="214"/>
      <c r="L229" s="214"/>
      <c r="M229" s="214"/>
      <c r="N229" s="215"/>
      <c r="O229" s="215"/>
      <c r="P229" s="215"/>
      <c r="Q229" s="13" t="str">
        <f t="shared" si="19"/>
        <v/>
      </c>
      <c r="R229" s="209" t="str">
        <f t="shared" si="20"/>
        <v/>
      </c>
      <c r="S229" s="210" t="str">
        <f t="shared" si="21"/>
        <v/>
      </c>
      <c r="T229" s="3" t="str">
        <f t="shared" si="22"/>
        <v xml:space="preserve"> </v>
      </c>
      <c r="U229" s="3" t="str">
        <f>IF(D229&lt;&gt;"",VLOOKUP(D229,'Drop downs'!B:C,2,0),"")</f>
        <v/>
      </c>
      <c r="V229" s="3" t="e">
        <f t="shared" si="23"/>
        <v>#VALUE!</v>
      </c>
    </row>
    <row r="230" spans="1:22" x14ac:dyDescent="0.25">
      <c r="A230" s="56" t="str">
        <f t="shared" si="24"/>
        <v/>
      </c>
      <c r="B230" s="211"/>
      <c r="C230" s="212"/>
      <c r="D230" s="211"/>
      <c r="E230" s="211"/>
      <c r="F230" s="211"/>
      <c r="G230" s="211"/>
      <c r="H230" s="211"/>
      <c r="I230" s="211"/>
      <c r="J230" s="213"/>
      <c r="K230" s="214"/>
      <c r="L230" s="214"/>
      <c r="M230" s="214"/>
      <c r="N230" s="215"/>
      <c r="O230" s="215"/>
      <c r="P230" s="215"/>
      <c r="Q230" s="13" t="str">
        <f t="shared" si="19"/>
        <v/>
      </c>
      <c r="R230" s="209" t="str">
        <f t="shared" si="20"/>
        <v/>
      </c>
      <c r="S230" s="210" t="str">
        <f t="shared" si="21"/>
        <v/>
      </c>
      <c r="T230" s="3" t="str">
        <f t="shared" si="22"/>
        <v xml:space="preserve"> </v>
      </c>
      <c r="U230" s="3" t="str">
        <f>IF(D230&lt;&gt;"",VLOOKUP(D230,'Drop downs'!B:C,2,0),"")</f>
        <v/>
      </c>
      <c r="V230" s="3" t="e">
        <f t="shared" si="23"/>
        <v>#VALUE!</v>
      </c>
    </row>
    <row r="231" spans="1:22" x14ac:dyDescent="0.25">
      <c r="A231" s="56" t="str">
        <f t="shared" si="24"/>
        <v/>
      </c>
      <c r="B231" s="211"/>
      <c r="C231" s="212"/>
      <c r="D231" s="211"/>
      <c r="E231" s="211"/>
      <c r="F231" s="211"/>
      <c r="G231" s="211"/>
      <c r="H231" s="211"/>
      <c r="I231" s="211"/>
      <c r="J231" s="213"/>
      <c r="K231" s="214"/>
      <c r="L231" s="214"/>
      <c r="M231" s="214"/>
      <c r="N231" s="215"/>
      <c r="O231" s="215"/>
      <c r="P231" s="215"/>
      <c r="Q231" s="13" t="str">
        <f t="shared" si="19"/>
        <v/>
      </c>
      <c r="R231" s="209" t="str">
        <f t="shared" si="20"/>
        <v/>
      </c>
      <c r="S231" s="210" t="str">
        <f t="shared" si="21"/>
        <v/>
      </c>
      <c r="T231" s="3" t="str">
        <f t="shared" si="22"/>
        <v xml:space="preserve"> </v>
      </c>
      <c r="U231" s="3" t="str">
        <f>IF(D231&lt;&gt;"",VLOOKUP(D231,'Drop downs'!B:C,2,0),"")</f>
        <v/>
      </c>
      <c r="V231" s="3" t="e">
        <f t="shared" si="23"/>
        <v>#VALUE!</v>
      </c>
    </row>
    <row r="232" spans="1:22" x14ac:dyDescent="0.25">
      <c r="A232" s="56" t="str">
        <f t="shared" si="24"/>
        <v/>
      </c>
      <c r="B232" s="211"/>
      <c r="C232" s="212"/>
      <c r="D232" s="211"/>
      <c r="E232" s="211"/>
      <c r="F232" s="211"/>
      <c r="G232" s="211"/>
      <c r="H232" s="211"/>
      <c r="I232" s="211"/>
      <c r="J232" s="213"/>
      <c r="K232" s="214"/>
      <c r="L232" s="214"/>
      <c r="M232" s="214"/>
      <c r="N232" s="215"/>
      <c r="O232" s="215"/>
      <c r="P232" s="215"/>
      <c r="Q232" s="13" t="str">
        <f t="shared" si="19"/>
        <v/>
      </c>
      <c r="R232" s="209" t="str">
        <f t="shared" si="20"/>
        <v/>
      </c>
      <c r="S232" s="210" t="str">
        <f t="shared" si="21"/>
        <v/>
      </c>
      <c r="T232" s="3" t="str">
        <f t="shared" si="22"/>
        <v xml:space="preserve"> </v>
      </c>
      <c r="U232" s="3" t="str">
        <f>IF(D232&lt;&gt;"",VLOOKUP(D232,'Drop downs'!B:C,2,0),"")</f>
        <v/>
      </c>
      <c r="V232" s="3" t="e">
        <f t="shared" si="23"/>
        <v>#VALUE!</v>
      </c>
    </row>
    <row r="233" spans="1:22" x14ac:dyDescent="0.25">
      <c r="A233" s="56" t="str">
        <f t="shared" si="24"/>
        <v/>
      </c>
      <c r="B233" s="211"/>
      <c r="C233" s="212"/>
      <c r="D233" s="211"/>
      <c r="E233" s="211"/>
      <c r="F233" s="211"/>
      <c r="G233" s="211"/>
      <c r="H233" s="211"/>
      <c r="I233" s="211"/>
      <c r="J233" s="213"/>
      <c r="K233" s="214"/>
      <c r="L233" s="214"/>
      <c r="M233" s="214"/>
      <c r="N233" s="215"/>
      <c r="O233" s="215"/>
      <c r="P233" s="215"/>
      <c r="Q233" s="13" t="str">
        <f t="shared" si="19"/>
        <v/>
      </c>
      <c r="R233" s="209" t="str">
        <f t="shared" si="20"/>
        <v/>
      </c>
      <c r="S233" s="210" t="str">
        <f t="shared" si="21"/>
        <v/>
      </c>
      <c r="T233" s="3" t="str">
        <f t="shared" si="22"/>
        <v xml:space="preserve"> </v>
      </c>
      <c r="U233" s="3" t="str">
        <f>IF(D233&lt;&gt;"",VLOOKUP(D233,'Drop downs'!B:C,2,0),"")</f>
        <v/>
      </c>
      <c r="V233" s="3" t="e">
        <f t="shared" si="23"/>
        <v>#VALUE!</v>
      </c>
    </row>
    <row r="234" spans="1:22" x14ac:dyDescent="0.25">
      <c r="A234" s="56" t="str">
        <f t="shared" si="24"/>
        <v/>
      </c>
      <c r="B234" s="211"/>
      <c r="C234" s="212"/>
      <c r="D234" s="211"/>
      <c r="E234" s="211"/>
      <c r="F234" s="211"/>
      <c r="G234" s="211"/>
      <c r="H234" s="211"/>
      <c r="I234" s="211"/>
      <c r="J234" s="213"/>
      <c r="K234" s="214"/>
      <c r="L234" s="214"/>
      <c r="M234" s="214"/>
      <c r="N234" s="215"/>
      <c r="O234" s="215"/>
      <c r="P234" s="215"/>
      <c r="Q234" s="13" t="str">
        <f t="shared" si="19"/>
        <v/>
      </c>
      <c r="R234" s="209" t="str">
        <f t="shared" si="20"/>
        <v/>
      </c>
      <c r="S234" s="210" t="str">
        <f t="shared" si="21"/>
        <v/>
      </c>
      <c r="T234" s="3" t="str">
        <f t="shared" si="22"/>
        <v xml:space="preserve"> </v>
      </c>
      <c r="U234" s="3" t="str">
        <f>IF(D234&lt;&gt;"",VLOOKUP(D234,'Drop downs'!B:C,2,0),"")</f>
        <v/>
      </c>
      <c r="V234" s="3" t="e">
        <f t="shared" si="23"/>
        <v>#VALUE!</v>
      </c>
    </row>
    <row r="235" spans="1:22" x14ac:dyDescent="0.25">
      <c r="A235" s="56" t="str">
        <f t="shared" si="24"/>
        <v/>
      </c>
      <c r="B235" s="211"/>
      <c r="C235" s="212"/>
      <c r="D235" s="211"/>
      <c r="E235" s="211"/>
      <c r="F235" s="211"/>
      <c r="G235" s="211"/>
      <c r="H235" s="211"/>
      <c r="I235" s="211"/>
      <c r="J235" s="213"/>
      <c r="K235" s="214"/>
      <c r="L235" s="214"/>
      <c r="M235" s="214"/>
      <c r="N235" s="215"/>
      <c r="O235" s="215"/>
      <c r="P235" s="215"/>
      <c r="Q235" s="13" t="str">
        <f t="shared" si="19"/>
        <v/>
      </c>
      <c r="R235" s="209" t="str">
        <f t="shared" si="20"/>
        <v/>
      </c>
      <c r="S235" s="210" t="str">
        <f t="shared" si="21"/>
        <v/>
      </c>
      <c r="T235" s="3" t="str">
        <f t="shared" si="22"/>
        <v xml:space="preserve"> </v>
      </c>
      <c r="U235" s="3" t="str">
        <f>IF(D235&lt;&gt;"",VLOOKUP(D235,'Drop downs'!B:C,2,0),"")</f>
        <v/>
      </c>
      <c r="V235" s="3" t="e">
        <f t="shared" si="23"/>
        <v>#VALUE!</v>
      </c>
    </row>
    <row r="236" spans="1:22" x14ac:dyDescent="0.25">
      <c r="A236" s="56" t="str">
        <f t="shared" si="24"/>
        <v/>
      </c>
      <c r="B236" s="211"/>
      <c r="C236" s="212"/>
      <c r="D236" s="211"/>
      <c r="E236" s="211"/>
      <c r="F236" s="211"/>
      <c r="G236" s="211"/>
      <c r="H236" s="211"/>
      <c r="I236" s="211"/>
      <c r="J236" s="213"/>
      <c r="K236" s="214"/>
      <c r="L236" s="214"/>
      <c r="M236" s="214"/>
      <c r="N236" s="215"/>
      <c r="O236" s="215"/>
      <c r="P236" s="215"/>
      <c r="Q236" s="13" t="str">
        <f t="shared" si="19"/>
        <v/>
      </c>
      <c r="R236" s="209" t="str">
        <f t="shared" si="20"/>
        <v/>
      </c>
      <c r="S236" s="210" t="str">
        <f t="shared" si="21"/>
        <v/>
      </c>
      <c r="T236" s="3" t="str">
        <f t="shared" si="22"/>
        <v xml:space="preserve"> </v>
      </c>
      <c r="U236" s="3" t="str">
        <f>IF(D236&lt;&gt;"",VLOOKUP(D236,'Drop downs'!B:C,2,0),"")</f>
        <v/>
      </c>
      <c r="V236" s="3" t="e">
        <f t="shared" si="23"/>
        <v>#VALUE!</v>
      </c>
    </row>
    <row r="237" spans="1:22" x14ac:dyDescent="0.25">
      <c r="A237" s="56" t="str">
        <f t="shared" si="24"/>
        <v/>
      </c>
      <c r="B237" s="211"/>
      <c r="C237" s="212"/>
      <c r="D237" s="211"/>
      <c r="E237" s="211"/>
      <c r="F237" s="211"/>
      <c r="G237" s="211"/>
      <c r="H237" s="211"/>
      <c r="I237" s="211"/>
      <c r="J237" s="213"/>
      <c r="K237" s="214"/>
      <c r="L237" s="214"/>
      <c r="M237" s="214"/>
      <c r="N237" s="215"/>
      <c r="O237" s="215"/>
      <c r="P237" s="215"/>
      <c r="Q237" s="13" t="str">
        <f t="shared" si="19"/>
        <v/>
      </c>
      <c r="R237" s="209" t="str">
        <f t="shared" si="20"/>
        <v/>
      </c>
      <c r="S237" s="210" t="str">
        <f t="shared" si="21"/>
        <v/>
      </c>
      <c r="T237" s="3" t="str">
        <f t="shared" si="22"/>
        <v xml:space="preserve"> </v>
      </c>
      <c r="U237" s="3" t="str">
        <f>IF(D237&lt;&gt;"",VLOOKUP(D237,'Drop downs'!B:C,2,0),"")</f>
        <v/>
      </c>
      <c r="V237" s="3" t="e">
        <f t="shared" si="23"/>
        <v>#VALUE!</v>
      </c>
    </row>
    <row r="238" spans="1:22" x14ac:dyDescent="0.25">
      <c r="A238" s="56" t="str">
        <f t="shared" si="24"/>
        <v/>
      </c>
      <c r="B238" s="211"/>
      <c r="C238" s="212"/>
      <c r="D238" s="211"/>
      <c r="E238" s="211"/>
      <c r="F238" s="211"/>
      <c r="G238" s="211"/>
      <c r="H238" s="211"/>
      <c r="I238" s="211"/>
      <c r="J238" s="213"/>
      <c r="K238" s="214"/>
      <c r="L238" s="214"/>
      <c r="M238" s="214"/>
      <c r="N238" s="215"/>
      <c r="O238" s="215"/>
      <c r="P238" s="215"/>
      <c r="Q238" s="13" t="str">
        <f t="shared" si="19"/>
        <v/>
      </c>
      <c r="R238" s="209" t="str">
        <f t="shared" si="20"/>
        <v/>
      </c>
      <c r="S238" s="210" t="str">
        <f t="shared" si="21"/>
        <v/>
      </c>
      <c r="T238" s="3" t="str">
        <f t="shared" si="22"/>
        <v xml:space="preserve"> </v>
      </c>
      <c r="U238" s="3" t="str">
        <f>IF(D238&lt;&gt;"",VLOOKUP(D238,'Drop downs'!B:C,2,0),"")</f>
        <v/>
      </c>
      <c r="V238" s="3" t="e">
        <f t="shared" si="23"/>
        <v>#VALUE!</v>
      </c>
    </row>
    <row r="239" spans="1:22" x14ac:dyDescent="0.25">
      <c r="A239" s="56" t="str">
        <f t="shared" si="24"/>
        <v/>
      </c>
      <c r="B239" s="211"/>
      <c r="C239" s="212"/>
      <c r="D239" s="211"/>
      <c r="E239" s="211"/>
      <c r="F239" s="211"/>
      <c r="G239" s="211"/>
      <c r="H239" s="211"/>
      <c r="I239" s="211"/>
      <c r="J239" s="213"/>
      <c r="K239" s="214"/>
      <c r="L239" s="214"/>
      <c r="M239" s="214"/>
      <c r="N239" s="215"/>
      <c r="O239" s="215"/>
      <c r="P239" s="215"/>
      <c r="Q239" s="13" t="str">
        <f t="shared" si="19"/>
        <v/>
      </c>
      <c r="R239" s="209" t="str">
        <f t="shared" si="20"/>
        <v/>
      </c>
      <c r="S239" s="210" t="str">
        <f t="shared" si="21"/>
        <v/>
      </c>
      <c r="T239" s="3" t="str">
        <f t="shared" si="22"/>
        <v xml:space="preserve"> </v>
      </c>
      <c r="U239" s="3" t="str">
        <f>IF(D239&lt;&gt;"",VLOOKUP(D239,'Drop downs'!B:C,2,0),"")</f>
        <v/>
      </c>
      <c r="V239" s="3" t="e">
        <f t="shared" si="23"/>
        <v>#VALUE!</v>
      </c>
    </row>
    <row r="240" spans="1:22" x14ac:dyDescent="0.25">
      <c r="A240" s="56" t="str">
        <f t="shared" si="24"/>
        <v/>
      </c>
      <c r="B240" s="211"/>
      <c r="C240" s="212"/>
      <c r="D240" s="211"/>
      <c r="E240" s="211"/>
      <c r="F240" s="211"/>
      <c r="G240" s="211"/>
      <c r="H240" s="211"/>
      <c r="I240" s="211"/>
      <c r="J240" s="213"/>
      <c r="K240" s="214"/>
      <c r="L240" s="214"/>
      <c r="M240" s="214"/>
      <c r="N240" s="215"/>
      <c r="O240" s="215"/>
      <c r="P240" s="215"/>
      <c r="Q240" s="13" t="str">
        <f t="shared" si="19"/>
        <v/>
      </c>
      <c r="R240" s="209" t="str">
        <f t="shared" si="20"/>
        <v/>
      </c>
      <c r="S240" s="210" t="str">
        <f t="shared" si="21"/>
        <v/>
      </c>
      <c r="T240" s="3" t="str">
        <f t="shared" si="22"/>
        <v xml:space="preserve"> </v>
      </c>
      <c r="U240" s="3" t="str">
        <f>IF(D240&lt;&gt;"",VLOOKUP(D240,'Drop downs'!B:C,2,0),"")</f>
        <v/>
      </c>
      <c r="V240" s="3" t="e">
        <f t="shared" si="23"/>
        <v>#VALUE!</v>
      </c>
    </row>
    <row r="241" spans="1:22" x14ac:dyDescent="0.25">
      <c r="A241" s="56" t="str">
        <f t="shared" si="24"/>
        <v/>
      </c>
      <c r="B241" s="211"/>
      <c r="C241" s="212"/>
      <c r="D241" s="211"/>
      <c r="E241" s="211"/>
      <c r="F241" s="211"/>
      <c r="G241" s="211"/>
      <c r="H241" s="211"/>
      <c r="I241" s="211"/>
      <c r="J241" s="213"/>
      <c r="K241" s="214"/>
      <c r="L241" s="214"/>
      <c r="M241" s="214"/>
      <c r="N241" s="215"/>
      <c r="O241" s="215"/>
      <c r="P241" s="215"/>
      <c r="Q241" s="13" t="str">
        <f t="shared" si="19"/>
        <v/>
      </c>
      <c r="R241" s="209" t="str">
        <f t="shared" si="20"/>
        <v/>
      </c>
      <c r="S241" s="210" t="str">
        <f t="shared" si="21"/>
        <v/>
      </c>
      <c r="T241" s="3" t="str">
        <f t="shared" si="22"/>
        <v xml:space="preserve"> </v>
      </c>
      <c r="U241" s="3" t="str">
        <f>IF(D241&lt;&gt;"",VLOOKUP(D241,'Drop downs'!B:C,2,0),"")</f>
        <v/>
      </c>
      <c r="V241" s="3" t="e">
        <f t="shared" si="23"/>
        <v>#VALUE!</v>
      </c>
    </row>
    <row r="242" spans="1:22" x14ac:dyDescent="0.25">
      <c r="A242" s="56" t="str">
        <f t="shared" si="24"/>
        <v/>
      </c>
      <c r="B242" s="211"/>
      <c r="C242" s="212"/>
      <c r="D242" s="211"/>
      <c r="E242" s="211"/>
      <c r="F242" s="211"/>
      <c r="G242" s="211"/>
      <c r="H242" s="211"/>
      <c r="I242" s="211"/>
      <c r="J242" s="213"/>
      <c r="K242" s="214"/>
      <c r="L242" s="214"/>
      <c r="M242" s="214"/>
      <c r="N242" s="215"/>
      <c r="O242" s="215"/>
      <c r="P242" s="215"/>
      <c r="Q242" s="13" t="str">
        <f t="shared" si="19"/>
        <v/>
      </c>
      <c r="R242" s="209" t="str">
        <f t="shared" si="20"/>
        <v/>
      </c>
      <c r="S242" s="210" t="str">
        <f t="shared" si="21"/>
        <v/>
      </c>
      <c r="T242" s="3" t="str">
        <f t="shared" si="22"/>
        <v xml:space="preserve"> </v>
      </c>
      <c r="U242" s="3" t="str">
        <f>IF(D242&lt;&gt;"",VLOOKUP(D242,'Drop downs'!B:C,2,0),"")</f>
        <v/>
      </c>
      <c r="V242" s="3" t="e">
        <f t="shared" si="23"/>
        <v>#VALUE!</v>
      </c>
    </row>
    <row r="243" spans="1:22" x14ac:dyDescent="0.25">
      <c r="A243" s="56" t="str">
        <f t="shared" si="24"/>
        <v/>
      </c>
      <c r="B243" s="211"/>
      <c r="C243" s="212"/>
      <c r="D243" s="211"/>
      <c r="E243" s="211"/>
      <c r="F243" s="211"/>
      <c r="G243" s="211"/>
      <c r="H243" s="211"/>
      <c r="I243" s="211"/>
      <c r="J243" s="213"/>
      <c r="K243" s="214"/>
      <c r="L243" s="214"/>
      <c r="M243" s="214"/>
      <c r="N243" s="215"/>
      <c r="O243" s="215"/>
      <c r="P243" s="215"/>
      <c r="Q243" s="13" t="str">
        <f t="shared" si="19"/>
        <v/>
      </c>
      <c r="R243" s="209" t="str">
        <f t="shared" si="20"/>
        <v/>
      </c>
      <c r="S243" s="210" t="str">
        <f t="shared" si="21"/>
        <v/>
      </c>
      <c r="T243" s="3" t="str">
        <f t="shared" si="22"/>
        <v xml:space="preserve"> </v>
      </c>
      <c r="U243" s="3" t="str">
        <f>IF(D243&lt;&gt;"",VLOOKUP(D243,'Drop downs'!B:C,2,0),"")</f>
        <v/>
      </c>
      <c r="V243" s="3" t="e">
        <f t="shared" si="23"/>
        <v>#VALUE!</v>
      </c>
    </row>
    <row r="244" spans="1:22" x14ac:dyDescent="0.25">
      <c r="A244" s="56" t="str">
        <f t="shared" si="24"/>
        <v/>
      </c>
      <c r="B244" s="211"/>
      <c r="C244" s="212"/>
      <c r="D244" s="211"/>
      <c r="E244" s="211"/>
      <c r="F244" s="211"/>
      <c r="G244" s="211"/>
      <c r="H244" s="211"/>
      <c r="I244" s="211"/>
      <c r="J244" s="213"/>
      <c r="K244" s="214"/>
      <c r="L244" s="214"/>
      <c r="M244" s="214"/>
      <c r="N244" s="215"/>
      <c r="O244" s="215"/>
      <c r="P244" s="215"/>
      <c r="Q244" s="13" t="str">
        <f t="shared" si="19"/>
        <v/>
      </c>
      <c r="R244" s="209" t="str">
        <f t="shared" si="20"/>
        <v/>
      </c>
      <c r="S244" s="210" t="str">
        <f t="shared" si="21"/>
        <v/>
      </c>
      <c r="T244" s="3" t="str">
        <f t="shared" si="22"/>
        <v xml:space="preserve"> </v>
      </c>
      <c r="U244" s="3" t="str">
        <f>IF(D244&lt;&gt;"",VLOOKUP(D244,'Drop downs'!B:C,2,0),"")</f>
        <v/>
      </c>
      <c r="V244" s="3" t="e">
        <f t="shared" si="23"/>
        <v>#VALUE!</v>
      </c>
    </row>
    <row r="245" spans="1:22" x14ac:dyDescent="0.25">
      <c r="A245" s="56" t="str">
        <f t="shared" si="24"/>
        <v/>
      </c>
      <c r="B245" s="211"/>
      <c r="C245" s="212"/>
      <c r="D245" s="211"/>
      <c r="E245" s="211"/>
      <c r="F245" s="211"/>
      <c r="G245" s="211"/>
      <c r="H245" s="211"/>
      <c r="I245" s="211"/>
      <c r="J245" s="213"/>
      <c r="K245" s="214"/>
      <c r="L245" s="214"/>
      <c r="M245" s="214"/>
      <c r="N245" s="215"/>
      <c r="O245" s="215"/>
      <c r="P245" s="215"/>
      <c r="Q245" s="13" t="str">
        <f t="shared" si="19"/>
        <v/>
      </c>
      <c r="R245" s="209" t="str">
        <f t="shared" si="20"/>
        <v/>
      </c>
      <c r="S245" s="210" t="str">
        <f t="shared" si="21"/>
        <v/>
      </c>
      <c r="T245" s="3" t="str">
        <f t="shared" si="22"/>
        <v xml:space="preserve"> </v>
      </c>
      <c r="U245" s="3" t="str">
        <f>IF(D245&lt;&gt;"",VLOOKUP(D245,'Drop downs'!B:C,2,0),"")</f>
        <v/>
      </c>
      <c r="V245" s="3" t="e">
        <f t="shared" si="23"/>
        <v>#VALUE!</v>
      </c>
    </row>
    <row r="246" spans="1:22" x14ac:dyDescent="0.25">
      <c r="A246" s="56" t="str">
        <f t="shared" si="24"/>
        <v/>
      </c>
      <c r="B246" s="211"/>
      <c r="C246" s="212"/>
      <c r="D246" s="211"/>
      <c r="E246" s="211"/>
      <c r="F246" s="211"/>
      <c r="G246" s="211"/>
      <c r="H246" s="211"/>
      <c r="I246" s="211"/>
      <c r="J246" s="213"/>
      <c r="K246" s="214"/>
      <c r="L246" s="214"/>
      <c r="M246" s="214"/>
      <c r="N246" s="215"/>
      <c r="O246" s="215"/>
      <c r="P246" s="215"/>
      <c r="Q246" s="13" t="str">
        <f t="shared" si="19"/>
        <v/>
      </c>
      <c r="R246" s="209" t="str">
        <f t="shared" si="20"/>
        <v/>
      </c>
      <c r="S246" s="210" t="str">
        <f t="shared" si="21"/>
        <v/>
      </c>
      <c r="T246" s="3" t="str">
        <f t="shared" si="22"/>
        <v xml:space="preserve"> </v>
      </c>
      <c r="U246" s="3" t="str">
        <f>IF(D246&lt;&gt;"",VLOOKUP(D246,'Drop downs'!B:C,2,0),"")</f>
        <v/>
      </c>
      <c r="V246" s="3" t="e">
        <f t="shared" si="23"/>
        <v>#VALUE!</v>
      </c>
    </row>
    <row r="247" spans="1:22" x14ac:dyDescent="0.25">
      <c r="A247" s="56" t="str">
        <f t="shared" si="24"/>
        <v/>
      </c>
      <c r="B247" s="211"/>
      <c r="C247" s="212"/>
      <c r="D247" s="211"/>
      <c r="E247" s="211"/>
      <c r="F247" s="211"/>
      <c r="G247" s="211"/>
      <c r="H247" s="211"/>
      <c r="I247" s="211"/>
      <c r="J247" s="213"/>
      <c r="K247" s="214"/>
      <c r="L247" s="214"/>
      <c r="M247" s="214"/>
      <c r="N247" s="215"/>
      <c r="O247" s="215"/>
      <c r="P247" s="215"/>
      <c r="Q247" s="13" t="str">
        <f t="shared" si="19"/>
        <v/>
      </c>
      <c r="R247" s="209" t="str">
        <f t="shared" si="20"/>
        <v/>
      </c>
      <c r="S247" s="210" t="str">
        <f t="shared" si="21"/>
        <v/>
      </c>
      <c r="T247" s="3" t="str">
        <f t="shared" si="22"/>
        <v xml:space="preserve"> </v>
      </c>
      <c r="U247" s="3" t="str">
        <f>IF(D247&lt;&gt;"",VLOOKUP(D247,'Drop downs'!B:C,2,0),"")</f>
        <v/>
      </c>
      <c r="V247" s="3" t="e">
        <f t="shared" si="23"/>
        <v>#VALUE!</v>
      </c>
    </row>
    <row r="248" spans="1:22" x14ac:dyDescent="0.25">
      <c r="A248" s="56" t="str">
        <f t="shared" si="24"/>
        <v/>
      </c>
      <c r="B248" s="211"/>
      <c r="C248" s="212"/>
      <c r="D248" s="211"/>
      <c r="E248" s="211"/>
      <c r="F248" s="211"/>
      <c r="G248" s="211"/>
      <c r="H248" s="211"/>
      <c r="I248" s="211"/>
      <c r="J248" s="213"/>
      <c r="K248" s="214"/>
      <c r="L248" s="214"/>
      <c r="M248" s="214"/>
      <c r="N248" s="215"/>
      <c r="O248" s="215"/>
      <c r="P248" s="215"/>
      <c r="Q248" s="13" t="str">
        <f t="shared" si="19"/>
        <v/>
      </c>
      <c r="R248" s="209" t="str">
        <f t="shared" si="20"/>
        <v/>
      </c>
      <c r="S248" s="210" t="str">
        <f t="shared" si="21"/>
        <v/>
      </c>
      <c r="T248" s="3" t="str">
        <f t="shared" si="22"/>
        <v xml:space="preserve"> </v>
      </c>
      <c r="U248" s="3" t="str">
        <f>IF(D248&lt;&gt;"",VLOOKUP(D248,'Drop downs'!B:C,2,0),"")</f>
        <v/>
      </c>
      <c r="V248" s="3" t="e">
        <f t="shared" si="23"/>
        <v>#VALUE!</v>
      </c>
    </row>
    <row r="249" spans="1:22" x14ac:dyDescent="0.25">
      <c r="A249" s="56" t="str">
        <f t="shared" si="24"/>
        <v/>
      </c>
      <c r="B249" s="211"/>
      <c r="C249" s="212"/>
      <c r="D249" s="211"/>
      <c r="E249" s="211"/>
      <c r="F249" s="211"/>
      <c r="G249" s="211"/>
      <c r="H249" s="211"/>
      <c r="I249" s="211"/>
      <c r="J249" s="213"/>
      <c r="K249" s="214"/>
      <c r="L249" s="214"/>
      <c r="M249" s="214"/>
      <c r="N249" s="215"/>
      <c r="O249" s="215"/>
      <c r="P249" s="215"/>
      <c r="Q249" s="13" t="str">
        <f t="shared" si="19"/>
        <v/>
      </c>
      <c r="R249" s="209" t="str">
        <f t="shared" si="20"/>
        <v/>
      </c>
      <c r="S249" s="210" t="str">
        <f t="shared" si="21"/>
        <v/>
      </c>
      <c r="T249" s="3" t="str">
        <f t="shared" si="22"/>
        <v xml:space="preserve"> </v>
      </c>
      <c r="U249" s="3" t="str">
        <f>IF(D249&lt;&gt;"",VLOOKUP(D249,'Drop downs'!B:C,2,0),"")</f>
        <v/>
      </c>
      <c r="V249" s="3" t="e">
        <f t="shared" si="23"/>
        <v>#VALUE!</v>
      </c>
    </row>
    <row r="250" spans="1:22" x14ac:dyDescent="0.25">
      <c r="A250" s="56" t="str">
        <f t="shared" si="24"/>
        <v/>
      </c>
      <c r="B250" s="211"/>
      <c r="C250" s="212"/>
      <c r="D250" s="211"/>
      <c r="E250" s="211"/>
      <c r="F250" s="211"/>
      <c r="G250" s="211"/>
      <c r="H250" s="211"/>
      <c r="I250" s="211"/>
      <c r="J250" s="213"/>
      <c r="K250" s="214"/>
      <c r="L250" s="214"/>
      <c r="M250" s="214"/>
      <c r="N250" s="215"/>
      <c r="O250" s="215"/>
      <c r="P250" s="215"/>
      <c r="Q250" s="13" t="str">
        <f t="shared" si="19"/>
        <v/>
      </c>
      <c r="R250" s="209" t="str">
        <f t="shared" si="20"/>
        <v/>
      </c>
      <c r="S250" s="210" t="str">
        <f t="shared" si="21"/>
        <v/>
      </c>
      <c r="T250" s="3" t="str">
        <f t="shared" si="22"/>
        <v xml:space="preserve"> </v>
      </c>
      <c r="U250" s="3" t="str">
        <f>IF(D250&lt;&gt;"",VLOOKUP(D250,'Drop downs'!B:C,2,0),"")</f>
        <v/>
      </c>
      <c r="V250" s="3" t="e">
        <f t="shared" si="23"/>
        <v>#VALUE!</v>
      </c>
    </row>
    <row r="251" spans="1:22" x14ac:dyDescent="0.25">
      <c r="A251" s="56" t="str">
        <f t="shared" si="24"/>
        <v/>
      </c>
      <c r="B251" s="211"/>
      <c r="C251" s="212"/>
      <c r="D251" s="211"/>
      <c r="E251" s="211"/>
      <c r="F251" s="211"/>
      <c r="G251" s="211"/>
      <c r="H251" s="211"/>
      <c r="I251" s="211"/>
      <c r="J251" s="213"/>
      <c r="K251" s="214"/>
      <c r="L251" s="214"/>
      <c r="M251" s="214"/>
      <c r="N251" s="215"/>
      <c r="O251" s="215"/>
      <c r="P251" s="215"/>
      <c r="Q251" s="13" t="str">
        <f t="shared" si="19"/>
        <v/>
      </c>
      <c r="R251" s="209" t="str">
        <f t="shared" si="20"/>
        <v/>
      </c>
      <c r="S251" s="210" t="str">
        <f t="shared" si="21"/>
        <v/>
      </c>
      <c r="T251" s="3" t="str">
        <f t="shared" si="22"/>
        <v xml:space="preserve"> </v>
      </c>
      <c r="U251" s="3" t="str">
        <f>IF(D251&lt;&gt;"",VLOOKUP(D251,'Drop downs'!B:C,2,0),"")</f>
        <v/>
      </c>
      <c r="V251" s="3" t="e">
        <f t="shared" si="23"/>
        <v>#VALUE!</v>
      </c>
    </row>
    <row r="252" spans="1:22" x14ac:dyDescent="0.25">
      <c r="A252" s="56" t="str">
        <f t="shared" si="24"/>
        <v/>
      </c>
      <c r="B252" s="211"/>
      <c r="C252" s="212"/>
      <c r="D252" s="211"/>
      <c r="E252" s="211"/>
      <c r="F252" s="211"/>
      <c r="G252" s="211"/>
      <c r="H252" s="211"/>
      <c r="I252" s="211"/>
      <c r="J252" s="213"/>
      <c r="K252" s="214"/>
      <c r="L252" s="214"/>
      <c r="M252" s="214"/>
      <c r="N252" s="215"/>
      <c r="O252" s="215"/>
      <c r="P252" s="215"/>
      <c r="Q252" s="13" t="str">
        <f t="shared" si="19"/>
        <v/>
      </c>
      <c r="R252" s="209" t="str">
        <f t="shared" si="20"/>
        <v/>
      </c>
      <c r="S252" s="210" t="str">
        <f t="shared" si="21"/>
        <v/>
      </c>
      <c r="T252" s="3" t="str">
        <f t="shared" si="22"/>
        <v xml:space="preserve"> </v>
      </c>
      <c r="U252" s="3" t="str">
        <f>IF(D252&lt;&gt;"",VLOOKUP(D252,'Drop downs'!B:C,2,0),"")</f>
        <v/>
      </c>
      <c r="V252" s="3" t="e">
        <f t="shared" si="23"/>
        <v>#VALUE!</v>
      </c>
    </row>
    <row r="253" spans="1:22" x14ac:dyDescent="0.25">
      <c r="A253" s="56" t="str">
        <f t="shared" si="24"/>
        <v/>
      </c>
      <c r="B253" s="211"/>
      <c r="C253" s="212"/>
      <c r="D253" s="211"/>
      <c r="E253" s="211"/>
      <c r="F253" s="211"/>
      <c r="G253" s="211"/>
      <c r="H253" s="211"/>
      <c r="I253" s="211"/>
      <c r="J253" s="213"/>
      <c r="K253" s="214"/>
      <c r="L253" s="214"/>
      <c r="M253" s="214"/>
      <c r="N253" s="215"/>
      <c r="O253" s="215"/>
      <c r="P253" s="215"/>
      <c r="Q253" s="13" t="str">
        <f t="shared" si="19"/>
        <v/>
      </c>
      <c r="R253" s="209" t="str">
        <f t="shared" si="20"/>
        <v/>
      </c>
      <c r="S253" s="210" t="str">
        <f t="shared" si="21"/>
        <v/>
      </c>
      <c r="T253" s="3" t="str">
        <f t="shared" si="22"/>
        <v xml:space="preserve"> </v>
      </c>
      <c r="U253" s="3" t="str">
        <f>IF(D253&lt;&gt;"",VLOOKUP(D253,'Drop downs'!B:C,2,0),"")</f>
        <v/>
      </c>
      <c r="V253" s="3" t="e">
        <f t="shared" si="23"/>
        <v>#VALUE!</v>
      </c>
    </row>
    <row r="254" spans="1:22" x14ac:dyDescent="0.25">
      <c r="A254" s="56" t="str">
        <f t="shared" si="24"/>
        <v/>
      </c>
      <c r="B254" s="211"/>
      <c r="C254" s="212"/>
      <c r="D254" s="211"/>
      <c r="E254" s="211"/>
      <c r="F254" s="211"/>
      <c r="G254" s="211"/>
      <c r="H254" s="211"/>
      <c r="I254" s="211"/>
      <c r="J254" s="213"/>
      <c r="K254" s="214"/>
      <c r="L254" s="214"/>
      <c r="M254" s="214"/>
      <c r="N254" s="215"/>
      <c r="O254" s="215"/>
      <c r="P254" s="215"/>
      <c r="Q254" s="13" t="str">
        <f t="shared" si="19"/>
        <v/>
      </c>
      <c r="R254" s="209" t="str">
        <f t="shared" si="20"/>
        <v/>
      </c>
      <c r="S254" s="210" t="str">
        <f t="shared" si="21"/>
        <v/>
      </c>
      <c r="T254" s="3" t="str">
        <f t="shared" si="22"/>
        <v xml:space="preserve"> </v>
      </c>
      <c r="U254" s="3" t="str">
        <f>IF(D254&lt;&gt;"",VLOOKUP(D254,'Drop downs'!B:C,2,0),"")</f>
        <v/>
      </c>
      <c r="V254" s="3" t="e">
        <f t="shared" si="23"/>
        <v>#VALUE!</v>
      </c>
    </row>
    <row r="255" spans="1:22" x14ac:dyDescent="0.25">
      <c r="A255" s="56" t="str">
        <f t="shared" si="24"/>
        <v/>
      </c>
      <c r="B255" s="211"/>
      <c r="C255" s="212"/>
      <c r="D255" s="211"/>
      <c r="E255" s="211"/>
      <c r="F255" s="211"/>
      <c r="G255" s="211"/>
      <c r="H255" s="211"/>
      <c r="I255" s="211"/>
      <c r="J255" s="213"/>
      <c r="K255" s="214"/>
      <c r="L255" s="214"/>
      <c r="M255" s="214"/>
      <c r="N255" s="215"/>
      <c r="O255" s="215"/>
      <c r="P255" s="215"/>
      <c r="Q255" s="13" t="str">
        <f t="shared" si="19"/>
        <v/>
      </c>
      <c r="R255" s="209" t="str">
        <f t="shared" si="20"/>
        <v/>
      </c>
      <c r="S255" s="210" t="str">
        <f t="shared" si="21"/>
        <v/>
      </c>
      <c r="T255" s="3" t="str">
        <f t="shared" si="22"/>
        <v xml:space="preserve"> </v>
      </c>
      <c r="U255" s="3" t="str">
        <f>IF(D255&lt;&gt;"",VLOOKUP(D255,'Drop downs'!B:C,2,0),"")</f>
        <v/>
      </c>
      <c r="V255" s="3" t="e">
        <f t="shared" si="23"/>
        <v>#VALUE!</v>
      </c>
    </row>
    <row r="256" spans="1:22" x14ac:dyDescent="0.25">
      <c r="A256" s="56" t="str">
        <f t="shared" si="24"/>
        <v/>
      </c>
      <c r="B256" s="211"/>
      <c r="C256" s="212"/>
      <c r="D256" s="211"/>
      <c r="E256" s="211"/>
      <c r="F256" s="211"/>
      <c r="G256" s="211"/>
      <c r="H256" s="211"/>
      <c r="I256" s="211"/>
      <c r="J256" s="213"/>
      <c r="K256" s="214"/>
      <c r="L256" s="214"/>
      <c r="M256" s="214"/>
      <c r="N256" s="215"/>
      <c r="O256" s="215"/>
      <c r="P256" s="215"/>
      <c r="Q256" s="13" t="str">
        <f t="shared" si="19"/>
        <v/>
      </c>
      <c r="R256" s="209" t="str">
        <f t="shared" si="20"/>
        <v/>
      </c>
      <c r="S256" s="210" t="str">
        <f t="shared" si="21"/>
        <v/>
      </c>
      <c r="T256" s="3" t="str">
        <f t="shared" si="22"/>
        <v xml:space="preserve"> </v>
      </c>
      <c r="U256" s="3" t="str">
        <f>IF(D256&lt;&gt;"",VLOOKUP(D256,'Drop downs'!B:C,2,0),"")</f>
        <v/>
      </c>
      <c r="V256" s="3" t="e">
        <f t="shared" si="23"/>
        <v>#VALUE!</v>
      </c>
    </row>
    <row r="257" spans="1:22" x14ac:dyDescent="0.25">
      <c r="A257" s="56" t="str">
        <f t="shared" si="24"/>
        <v/>
      </c>
      <c r="B257" s="211"/>
      <c r="C257" s="212"/>
      <c r="D257" s="211"/>
      <c r="E257" s="211"/>
      <c r="F257" s="211"/>
      <c r="G257" s="211"/>
      <c r="H257" s="211"/>
      <c r="I257" s="211"/>
      <c r="J257" s="213"/>
      <c r="K257" s="214"/>
      <c r="L257" s="214"/>
      <c r="M257" s="214"/>
      <c r="N257" s="215"/>
      <c r="O257" s="215"/>
      <c r="P257" s="215"/>
      <c r="Q257" s="13" t="str">
        <f t="shared" si="19"/>
        <v/>
      </c>
      <c r="R257" s="209" t="str">
        <f t="shared" si="20"/>
        <v/>
      </c>
      <c r="S257" s="210" t="str">
        <f t="shared" si="21"/>
        <v/>
      </c>
      <c r="T257" s="3" t="str">
        <f t="shared" si="22"/>
        <v xml:space="preserve"> </v>
      </c>
      <c r="U257" s="3" t="str">
        <f>IF(D257&lt;&gt;"",VLOOKUP(D257,'Drop downs'!B:C,2,0),"")</f>
        <v/>
      </c>
      <c r="V257" s="3" t="e">
        <f t="shared" si="23"/>
        <v>#VALUE!</v>
      </c>
    </row>
    <row r="258" spans="1:22" x14ac:dyDescent="0.25">
      <c r="A258" s="56" t="str">
        <f t="shared" si="24"/>
        <v/>
      </c>
      <c r="B258" s="211"/>
      <c r="C258" s="212"/>
      <c r="D258" s="211"/>
      <c r="E258" s="211"/>
      <c r="F258" s="211"/>
      <c r="G258" s="211"/>
      <c r="H258" s="211"/>
      <c r="I258" s="211"/>
      <c r="J258" s="213"/>
      <c r="K258" s="214"/>
      <c r="L258" s="214"/>
      <c r="M258" s="214"/>
      <c r="N258" s="215"/>
      <c r="O258" s="215"/>
      <c r="P258" s="215"/>
      <c r="Q258" s="13" t="str">
        <f t="shared" si="19"/>
        <v/>
      </c>
      <c r="R258" s="209" t="str">
        <f t="shared" si="20"/>
        <v/>
      </c>
      <c r="S258" s="210" t="str">
        <f t="shared" si="21"/>
        <v/>
      </c>
      <c r="T258" s="3" t="str">
        <f t="shared" si="22"/>
        <v xml:space="preserve"> </v>
      </c>
      <c r="U258" s="3" t="str">
        <f>IF(D258&lt;&gt;"",VLOOKUP(D258,'Drop downs'!B:C,2,0),"")</f>
        <v/>
      </c>
      <c r="V258" s="3" t="e">
        <f t="shared" si="23"/>
        <v>#VALUE!</v>
      </c>
    </row>
    <row r="259" spans="1:22" x14ac:dyDescent="0.25">
      <c r="A259" s="56" t="str">
        <f t="shared" si="24"/>
        <v/>
      </c>
      <c r="B259" s="211"/>
      <c r="C259" s="212"/>
      <c r="D259" s="211"/>
      <c r="E259" s="211"/>
      <c r="F259" s="211"/>
      <c r="G259" s="211"/>
      <c r="H259" s="211"/>
      <c r="I259" s="211"/>
      <c r="J259" s="213"/>
      <c r="K259" s="214"/>
      <c r="L259" s="214"/>
      <c r="M259" s="214"/>
      <c r="N259" s="215"/>
      <c r="O259" s="215"/>
      <c r="P259" s="215"/>
      <c r="Q259" s="13" t="str">
        <f t="shared" si="19"/>
        <v/>
      </c>
      <c r="R259" s="209" t="str">
        <f t="shared" si="20"/>
        <v/>
      </c>
      <c r="S259" s="210" t="str">
        <f t="shared" si="21"/>
        <v/>
      </c>
      <c r="T259" s="3" t="str">
        <f t="shared" si="22"/>
        <v xml:space="preserve"> </v>
      </c>
      <c r="U259" s="3" t="str">
        <f>IF(D259&lt;&gt;"",VLOOKUP(D259,'Drop downs'!B:C,2,0),"")</f>
        <v/>
      </c>
      <c r="V259" s="3" t="e">
        <f t="shared" si="23"/>
        <v>#VALUE!</v>
      </c>
    </row>
    <row r="260" spans="1:22" x14ac:dyDescent="0.25">
      <c r="A260" s="56" t="str">
        <f t="shared" si="24"/>
        <v/>
      </c>
      <c r="B260" s="211"/>
      <c r="C260" s="212"/>
      <c r="D260" s="211"/>
      <c r="E260" s="211"/>
      <c r="F260" s="211"/>
      <c r="G260" s="211"/>
      <c r="H260" s="211"/>
      <c r="I260" s="211"/>
      <c r="J260" s="213"/>
      <c r="K260" s="214"/>
      <c r="L260" s="214"/>
      <c r="M260" s="214"/>
      <c r="N260" s="215"/>
      <c r="O260" s="215"/>
      <c r="P260" s="215"/>
      <c r="Q260" s="13" t="str">
        <f t="shared" si="19"/>
        <v/>
      </c>
      <c r="R260" s="209" t="str">
        <f t="shared" si="20"/>
        <v/>
      </c>
      <c r="S260" s="210" t="str">
        <f t="shared" si="21"/>
        <v/>
      </c>
      <c r="T260" s="3" t="str">
        <f t="shared" si="22"/>
        <v xml:space="preserve"> </v>
      </c>
      <c r="U260" s="3" t="str">
        <f>IF(D260&lt;&gt;"",VLOOKUP(D260,'Drop downs'!B:C,2,0),"")</f>
        <v/>
      </c>
      <c r="V260" s="3" t="e">
        <f t="shared" si="23"/>
        <v>#VALUE!</v>
      </c>
    </row>
    <row r="261" spans="1:22" x14ac:dyDescent="0.25">
      <c r="A261" s="56" t="str">
        <f t="shared" si="24"/>
        <v/>
      </c>
      <c r="B261" s="211"/>
      <c r="C261" s="212"/>
      <c r="D261" s="211"/>
      <c r="E261" s="211"/>
      <c r="F261" s="211"/>
      <c r="G261" s="211"/>
      <c r="H261" s="211"/>
      <c r="I261" s="211"/>
      <c r="J261" s="213"/>
      <c r="K261" s="214"/>
      <c r="L261" s="214"/>
      <c r="M261" s="214"/>
      <c r="N261" s="215"/>
      <c r="O261" s="215"/>
      <c r="P261" s="215"/>
      <c r="Q261" s="13" t="str">
        <f t="shared" si="19"/>
        <v/>
      </c>
      <c r="R261" s="209" t="str">
        <f t="shared" si="20"/>
        <v/>
      </c>
      <c r="S261" s="210" t="str">
        <f t="shared" si="21"/>
        <v/>
      </c>
      <c r="T261" s="3" t="str">
        <f t="shared" si="22"/>
        <v xml:space="preserve"> </v>
      </c>
      <c r="U261" s="3" t="str">
        <f>IF(D261&lt;&gt;"",VLOOKUP(D261,'Drop downs'!B:C,2,0),"")</f>
        <v/>
      </c>
      <c r="V261" s="3" t="e">
        <f t="shared" si="23"/>
        <v>#VALUE!</v>
      </c>
    </row>
    <row r="262" spans="1:22" x14ac:dyDescent="0.25">
      <c r="A262" s="56" t="str">
        <f t="shared" si="24"/>
        <v/>
      </c>
      <c r="B262" s="211"/>
      <c r="C262" s="212"/>
      <c r="D262" s="211"/>
      <c r="E262" s="211"/>
      <c r="F262" s="211"/>
      <c r="G262" s="211"/>
      <c r="H262" s="211"/>
      <c r="I262" s="211"/>
      <c r="J262" s="213"/>
      <c r="K262" s="214"/>
      <c r="L262" s="214"/>
      <c r="M262" s="214"/>
      <c r="N262" s="215"/>
      <c r="O262" s="215"/>
      <c r="P262" s="215"/>
      <c r="Q262" s="13" t="str">
        <f t="shared" si="19"/>
        <v/>
      </c>
      <c r="R262" s="209" t="str">
        <f t="shared" si="20"/>
        <v/>
      </c>
      <c r="S262" s="210" t="str">
        <f t="shared" si="21"/>
        <v/>
      </c>
      <c r="T262" s="3" t="str">
        <f t="shared" si="22"/>
        <v xml:space="preserve"> </v>
      </c>
      <c r="U262" s="3" t="str">
        <f>IF(D262&lt;&gt;"",VLOOKUP(D262,'Drop downs'!B:C,2,0),"")</f>
        <v/>
      </c>
      <c r="V262" s="3" t="e">
        <f t="shared" si="23"/>
        <v>#VALUE!</v>
      </c>
    </row>
    <row r="263" spans="1:22" x14ac:dyDescent="0.25">
      <c r="A263" s="56" t="str">
        <f t="shared" si="24"/>
        <v/>
      </c>
      <c r="B263" s="211"/>
      <c r="C263" s="212"/>
      <c r="D263" s="211"/>
      <c r="E263" s="211"/>
      <c r="F263" s="211"/>
      <c r="G263" s="211"/>
      <c r="H263" s="211"/>
      <c r="I263" s="211"/>
      <c r="J263" s="213"/>
      <c r="K263" s="214"/>
      <c r="L263" s="214"/>
      <c r="M263" s="214"/>
      <c r="N263" s="215"/>
      <c r="O263" s="215"/>
      <c r="P263" s="215"/>
      <c r="Q263" s="13" t="str">
        <f t="shared" si="19"/>
        <v/>
      </c>
      <c r="R263" s="209" t="str">
        <f t="shared" si="20"/>
        <v/>
      </c>
      <c r="S263" s="210" t="str">
        <f t="shared" si="21"/>
        <v/>
      </c>
      <c r="T263" s="3" t="str">
        <f t="shared" si="22"/>
        <v xml:space="preserve"> </v>
      </c>
      <c r="U263" s="3" t="str">
        <f>IF(D263&lt;&gt;"",VLOOKUP(D263,'Drop downs'!B:C,2,0),"")</f>
        <v/>
      </c>
      <c r="V263" s="3" t="e">
        <f t="shared" si="23"/>
        <v>#VALUE!</v>
      </c>
    </row>
    <row r="264" spans="1:22" x14ac:dyDescent="0.25">
      <c r="A264" s="56" t="str">
        <f t="shared" si="24"/>
        <v/>
      </c>
      <c r="B264" s="211"/>
      <c r="C264" s="212"/>
      <c r="D264" s="211"/>
      <c r="E264" s="211"/>
      <c r="F264" s="211"/>
      <c r="G264" s="211"/>
      <c r="H264" s="211"/>
      <c r="I264" s="211"/>
      <c r="J264" s="213"/>
      <c r="K264" s="214"/>
      <c r="L264" s="214"/>
      <c r="M264" s="214"/>
      <c r="N264" s="215"/>
      <c r="O264" s="215"/>
      <c r="P264" s="215"/>
      <c r="Q264" s="13" t="str">
        <f t="shared" si="19"/>
        <v/>
      </c>
      <c r="R264" s="209" t="str">
        <f t="shared" si="20"/>
        <v/>
      </c>
      <c r="S264" s="210" t="str">
        <f t="shared" si="21"/>
        <v/>
      </c>
      <c r="T264" s="3" t="str">
        <f t="shared" si="22"/>
        <v xml:space="preserve"> </v>
      </c>
      <c r="U264" s="3" t="str">
        <f>IF(D264&lt;&gt;"",VLOOKUP(D264,'Drop downs'!B:C,2,0),"")</f>
        <v/>
      </c>
      <c r="V264" s="3" t="e">
        <f t="shared" si="23"/>
        <v>#VALUE!</v>
      </c>
    </row>
    <row r="265" spans="1:22" x14ac:dyDescent="0.25">
      <c r="A265" s="56" t="str">
        <f t="shared" si="24"/>
        <v/>
      </c>
      <c r="B265" s="211"/>
      <c r="C265" s="212"/>
      <c r="D265" s="211"/>
      <c r="E265" s="211"/>
      <c r="F265" s="211"/>
      <c r="G265" s="211"/>
      <c r="H265" s="211"/>
      <c r="I265" s="211"/>
      <c r="J265" s="213"/>
      <c r="K265" s="214"/>
      <c r="L265" s="214"/>
      <c r="M265" s="214"/>
      <c r="N265" s="215"/>
      <c r="O265" s="215"/>
      <c r="P265" s="215"/>
      <c r="Q265" s="13" t="str">
        <f t="shared" si="19"/>
        <v/>
      </c>
      <c r="R265" s="209" t="str">
        <f t="shared" si="20"/>
        <v/>
      </c>
      <c r="S265" s="210" t="str">
        <f t="shared" si="21"/>
        <v/>
      </c>
      <c r="T265" s="3" t="str">
        <f t="shared" si="22"/>
        <v xml:space="preserve"> </v>
      </c>
      <c r="U265" s="3" t="str">
        <f>IF(D265&lt;&gt;"",VLOOKUP(D265,'Drop downs'!B:C,2,0),"")</f>
        <v/>
      </c>
      <c r="V265" s="3" t="e">
        <f t="shared" si="23"/>
        <v>#VALUE!</v>
      </c>
    </row>
    <row r="266" spans="1:22" x14ac:dyDescent="0.25">
      <c r="A266" s="56" t="str">
        <f t="shared" si="24"/>
        <v/>
      </c>
      <c r="B266" s="211"/>
      <c r="C266" s="212"/>
      <c r="D266" s="211"/>
      <c r="E266" s="211"/>
      <c r="F266" s="211"/>
      <c r="G266" s="211"/>
      <c r="H266" s="211"/>
      <c r="I266" s="211"/>
      <c r="J266" s="213"/>
      <c r="K266" s="214"/>
      <c r="L266" s="214"/>
      <c r="M266" s="214"/>
      <c r="N266" s="215"/>
      <c r="O266" s="215"/>
      <c r="P266" s="215"/>
      <c r="Q266" s="13" t="str">
        <f t="shared" ref="Q266:Q309" si="25">IF(M266&lt;&gt;"",M266*(1-$M$6),"")</f>
        <v/>
      </c>
      <c r="R266" s="209" t="str">
        <f t="shared" ref="R266:R309" si="26">IF(O266&lt;&gt;"",EDATE(O266,$N$6),"")</f>
        <v/>
      </c>
      <c r="S266" s="210" t="str">
        <f t="shared" si="21"/>
        <v/>
      </c>
      <c r="T266" s="3" t="str">
        <f t="shared" si="22"/>
        <v xml:space="preserve"> </v>
      </c>
      <c r="U266" s="3" t="str">
        <f>IF(D266&lt;&gt;"",VLOOKUP(D266,'Drop downs'!B:C,2,0),"")</f>
        <v/>
      </c>
      <c r="V266" s="3" t="e">
        <f t="shared" si="23"/>
        <v>#VALUE!</v>
      </c>
    </row>
    <row r="267" spans="1:22" x14ac:dyDescent="0.25">
      <c r="A267" s="56" t="str">
        <f t="shared" si="24"/>
        <v/>
      </c>
      <c r="B267" s="211"/>
      <c r="C267" s="212"/>
      <c r="D267" s="211"/>
      <c r="E267" s="211"/>
      <c r="F267" s="211"/>
      <c r="G267" s="211"/>
      <c r="H267" s="211"/>
      <c r="I267" s="211"/>
      <c r="J267" s="213"/>
      <c r="K267" s="214"/>
      <c r="L267" s="214"/>
      <c r="M267" s="214"/>
      <c r="N267" s="215"/>
      <c r="O267" s="215"/>
      <c r="P267" s="215"/>
      <c r="Q267" s="13" t="str">
        <f t="shared" si="25"/>
        <v/>
      </c>
      <c r="R267" s="209" t="str">
        <f t="shared" si="26"/>
        <v/>
      </c>
      <c r="S267" s="210" t="str">
        <f t="shared" ref="S267:S309" si="27">IFERROR(EOMONTH(R267,-1)+1,"")</f>
        <v/>
      </c>
      <c r="T267" s="3" t="str">
        <f t="shared" ref="T267:T330" si="28">J267&amp;" "&amp;D267</f>
        <v xml:space="preserve"> </v>
      </c>
      <c r="U267" s="3" t="str">
        <f>IF(D267&lt;&gt;"",VLOOKUP(D267,'Drop downs'!B:C,2,0),"")</f>
        <v/>
      </c>
      <c r="V267" s="3" t="e">
        <f t="shared" ref="V267:V330" si="29">R267-N267</f>
        <v>#VALUE!</v>
      </c>
    </row>
    <row r="268" spans="1:22" x14ac:dyDescent="0.25">
      <c r="A268" s="56" t="str">
        <f t="shared" ref="A268:A309" si="30">IF(C267&lt;&gt;0,A267+1,"")</f>
        <v/>
      </c>
      <c r="B268" s="211"/>
      <c r="C268" s="212"/>
      <c r="D268" s="211"/>
      <c r="E268" s="211"/>
      <c r="F268" s="211"/>
      <c r="G268" s="211"/>
      <c r="H268" s="211"/>
      <c r="I268" s="211"/>
      <c r="J268" s="213"/>
      <c r="K268" s="214"/>
      <c r="L268" s="214"/>
      <c r="M268" s="214"/>
      <c r="N268" s="215"/>
      <c r="O268" s="215"/>
      <c r="P268" s="215"/>
      <c r="Q268" s="13" t="str">
        <f t="shared" si="25"/>
        <v/>
      </c>
      <c r="R268" s="209" t="str">
        <f t="shared" si="26"/>
        <v/>
      </c>
      <c r="S268" s="210" t="str">
        <f t="shared" si="27"/>
        <v/>
      </c>
      <c r="T268" s="3" t="str">
        <f t="shared" si="28"/>
        <v xml:space="preserve"> </v>
      </c>
      <c r="U268" s="3" t="str">
        <f>IF(D268&lt;&gt;"",VLOOKUP(D268,'Drop downs'!B:C,2,0),"")</f>
        <v/>
      </c>
      <c r="V268" s="3" t="e">
        <f t="shared" si="29"/>
        <v>#VALUE!</v>
      </c>
    </row>
    <row r="269" spans="1:22" x14ac:dyDescent="0.25">
      <c r="A269" s="56" t="str">
        <f t="shared" si="30"/>
        <v/>
      </c>
      <c r="B269" s="211"/>
      <c r="C269" s="212"/>
      <c r="D269" s="211"/>
      <c r="E269" s="211"/>
      <c r="F269" s="211"/>
      <c r="G269" s="211"/>
      <c r="H269" s="211"/>
      <c r="I269" s="211"/>
      <c r="J269" s="213"/>
      <c r="K269" s="214"/>
      <c r="L269" s="214"/>
      <c r="M269" s="214"/>
      <c r="N269" s="215"/>
      <c r="O269" s="215"/>
      <c r="P269" s="215"/>
      <c r="Q269" s="13" t="str">
        <f t="shared" si="25"/>
        <v/>
      </c>
      <c r="R269" s="209" t="str">
        <f t="shared" si="26"/>
        <v/>
      </c>
      <c r="S269" s="210" t="str">
        <f t="shared" si="27"/>
        <v/>
      </c>
      <c r="T269" s="3" t="str">
        <f t="shared" si="28"/>
        <v xml:space="preserve"> </v>
      </c>
      <c r="U269" s="3" t="str">
        <f>IF(D269&lt;&gt;"",VLOOKUP(D269,'Drop downs'!B:C,2,0),"")</f>
        <v/>
      </c>
      <c r="V269" s="3" t="e">
        <f t="shared" si="29"/>
        <v>#VALUE!</v>
      </c>
    </row>
    <row r="270" spans="1:22" x14ac:dyDescent="0.25">
      <c r="A270" s="56" t="str">
        <f t="shared" si="30"/>
        <v/>
      </c>
      <c r="B270" s="211"/>
      <c r="C270" s="212"/>
      <c r="D270" s="211"/>
      <c r="E270" s="211"/>
      <c r="F270" s="211"/>
      <c r="G270" s="211"/>
      <c r="H270" s="211"/>
      <c r="I270" s="211"/>
      <c r="J270" s="213"/>
      <c r="K270" s="214"/>
      <c r="L270" s="214"/>
      <c r="M270" s="214"/>
      <c r="N270" s="215"/>
      <c r="O270" s="215"/>
      <c r="P270" s="215"/>
      <c r="Q270" s="13" t="str">
        <f t="shared" si="25"/>
        <v/>
      </c>
      <c r="R270" s="209" t="str">
        <f t="shared" si="26"/>
        <v/>
      </c>
      <c r="S270" s="210" t="str">
        <f t="shared" si="27"/>
        <v/>
      </c>
      <c r="T270" s="3" t="str">
        <f t="shared" si="28"/>
        <v xml:space="preserve"> </v>
      </c>
      <c r="U270" s="3" t="str">
        <f>IF(D270&lt;&gt;"",VLOOKUP(D270,'Drop downs'!B:C,2,0),"")</f>
        <v/>
      </c>
      <c r="V270" s="3" t="e">
        <f t="shared" si="29"/>
        <v>#VALUE!</v>
      </c>
    </row>
    <row r="271" spans="1:22" x14ac:dyDescent="0.25">
      <c r="A271" s="56" t="str">
        <f t="shared" si="30"/>
        <v/>
      </c>
      <c r="B271" s="211"/>
      <c r="C271" s="212"/>
      <c r="D271" s="211"/>
      <c r="E271" s="211"/>
      <c r="F271" s="211"/>
      <c r="G271" s="211"/>
      <c r="H271" s="211"/>
      <c r="I271" s="211"/>
      <c r="J271" s="213"/>
      <c r="K271" s="214"/>
      <c r="L271" s="214"/>
      <c r="M271" s="214"/>
      <c r="N271" s="215"/>
      <c r="O271" s="215"/>
      <c r="P271" s="215"/>
      <c r="Q271" s="13" t="str">
        <f t="shared" si="25"/>
        <v/>
      </c>
      <c r="R271" s="209" t="str">
        <f t="shared" si="26"/>
        <v/>
      </c>
      <c r="S271" s="210" t="str">
        <f t="shared" si="27"/>
        <v/>
      </c>
      <c r="T271" s="3" t="str">
        <f t="shared" si="28"/>
        <v xml:space="preserve"> </v>
      </c>
      <c r="U271" s="3" t="str">
        <f>IF(D271&lt;&gt;"",VLOOKUP(D271,'Drop downs'!B:C,2,0),"")</f>
        <v/>
      </c>
      <c r="V271" s="3" t="e">
        <f t="shared" si="29"/>
        <v>#VALUE!</v>
      </c>
    </row>
    <row r="272" spans="1:22" x14ac:dyDescent="0.25">
      <c r="A272" s="56" t="str">
        <f t="shared" si="30"/>
        <v/>
      </c>
      <c r="B272" s="211"/>
      <c r="C272" s="212"/>
      <c r="D272" s="211"/>
      <c r="E272" s="211"/>
      <c r="F272" s="211"/>
      <c r="G272" s="211"/>
      <c r="H272" s="211"/>
      <c r="I272" s="211"/>
      <c r="J272" s="213"/>
      <c r="K272" s="214"/>
      <c r="L272" s="214"/>
      <c r="M272" s="214"/>
      <c r="N272" s="215"/>
      <c r="O272" s="215"/>
      <c r="P272" s="215"/>
      <c r="Q272" s="13" t="str">
        <f t="shared" si="25"/>
        <v/>
      </c>
      <c r="R272" s="209" t="str">
        <f t="shared" si="26"/>
        <v/>
      </c>
      <c r="S272" s="210" t="str">
        <f t="shared" si="27"/>
        <v/>
      </c>
      <c r="T272" s="3" t="str">
        <f t="shared" si="28"/>
        <v xml:space="preserve"> </v>
      </c>
      <c r="U272" s="3" t="str">
        <f>IF(D272&lt;&gt;"",VLOOKUP(D272,'Drop downs'!B:C,2,0),"")</f>
        <v/>
      </c>
      <c r="V272" s="3" t="e">
        <f t="shared" si="29"/>
        <v>#VALUE!</v>
      </c>
    </row>
    <row r="273" spans="1:22" x14ac:dyDescent="0.25">
      <c r="A273" s="56" t="str">
        <f t="shared" si="30"/>
        <v/>
      </c>
      <c r="B273" s="211"/>
      <c r="C273" s="212"/>
      <c r="D273" s="211"/>
      <c r="E273" s="211"/>
      <c r="F273" s="211"/>
      <c r="G273" s="211"/>
      <c r="H273" s="211"/>
      <c r="I273" s="211"/>
      <c r="J273" s="213"/>
      <c r="K273" s="214"/>
      <c r="L273" s="214"/>
      <c r="M273" s="214"/>
      <c r="N273" s="215"/>
      <c r="O273" s="215"/>
      <c r="P273" s="215"/>
      <c r="Q273" s="13" t="str">
        <f t="shared" si="25"/>
        <v/>
      </c>
      <c r="R273" s="209" t="str">
        <f t="shared" si="26"/>
        <v/>
      </c>
      <c r="S273" s="210" t="str">
        <f t="shared" si="27"/>
        <v/>
      </c>
      <c r="T273" s="3" t="str">
        <f t="shared" si="28"/>
        <v xml:space="preserve"> </v>
      </c>
      <c r="U273" s="3" t="str">
        <f>IF(D273&lt;&gt;"",VLOOKUP(D273,'Drop downs'!B:C,2,0),"")</f>
        <v/>
      </c>
      <c r="V273" s="3" t="e">
        <f t="shared" si="29"/>
        <v>#VALUE!</v>
      </c>
    </row>
    <row r="274" spans="1:22" x14ac:dyDescent="0.25">
      <c r="A274" s="56" t="str">
        <f t="shared" si="30"/>
        <v/>
      </c>
      <c r="B274" s="211"/>
      <c r="C274" s="212"/>
      <c r="D274" s="211"/>
      <c r="E274" s="211"/>
      <c r="F274" s="211"/>
      <c r="G274" s="211"/>
      <c r="H274" s="211"/>
      <c r="I274" s="211"/>
      <c r="J274" s="213"/>
      <c r="K274" s="214"/>
      <c r="L274" s="214"/>
      <c r="M274" s="214"/>
      <c r="N274" s="215"/>
      <c r="O274" s="215"/>
      <c r="P274" s="215"/>
      <c r="Q274" s="13" t="str">
        <f t="shared" si="25"/>
        <v/>
      </c>
      <c r="R274" s="209" t="str">
        <f t="shared" si="26"/>
        <v/>
      </c>
      <c r="S274" s="210" t="str">
        <f t="shared" si="27"/>
        <v/>
      </c>
      <c r="T274" s="3" t="str">
        <f t="shared" si="28"/>
        <v xml:space="preserve"> </v>
      </c>
      <c r="U274" s="3" t="str">
        <f>IF(D274&lt;&gt;"",VLOOKUP(D274,'Drop downs'!B:C,2,0),"")</f>
        <v/>
      </c>
      <c r="V274" s="3" t="e">
        <f t="shared" si="29"/>
        <v>#VALUE!</v>
      </c>
    </row>
    <row r="275" spans="1:22" x14ac:dyDescent="0.25">
      <c r="A275" s="56" t="str">
        <f t="shared" si="30"/>
        <v/>
      </c>
      <c r="B275" s="211"/>
      <c r="C275" s="212"/>
      <c r="D275" s="211"/>
      <c r="E275" s="211"/>
      <c r="F275" s="211"/>
      <c r="G275" s="211"/>
      <c r="H275" s="211"/>
      <c r="I275" s="211"/>
      <c r="J275" s="213"/>
      <c r="K275" s="214"/>
      <c r="L275" s="214"/>
      <c r="M275" s="214"/>
      <c r="N275" s="215"/>
      <c r="O275" s="215"/>
      <c r="P275" s="215"/>
      <c r="Q275" s="13" t="str">
        <f t="shared" si="25"/>
        <v/>
      </c>
      <c r="R275" s="209" t="str">
        <f t="shared" si="26"/>
        <v/>
      </c>
      <c r="S275" s="210" t="str">
        <f t="shared" si="27"/>
        <v/>
      </c>
      <c r="T275" s="3" t="str">
        <f t="shared" si="28"/>
        <v xml:space="preserve"> </v>
      </c>
      <c r="U275" s="3" t="str">
        <f>IF(D275&lt;&gt;"",VLOOKUP(D275,'Drop downs'!B:C,2,0),"")</f>
        <v/>
      </c>
      <c r="V275" s="3" t="e">
        <f t="shared" si="29"/>
        <v>#VALUE!</v>
      </c>
    </row>
    <row r="276" spans="1:22" x14ac:dyDescent="0.25">
      <c r="A276" s="56" t="str">
        <f t="shared" si="30"/>
        <v/>
      </c>
      <c r="B276" s="211"/>
      <c r="C276" s="212"/>
      <c r="D276" s="211"/>
      <c r="E276" s="211"/>
      <c r="F276" s="211"/>
      <c r="G276" s="211"/>
      <c r="H276" s="211"/>
      <c r="I276" s="211"/>
      <c r="J276" s="213"/>
      <c r="K276" s="214"/>
      <c r="L276" s="214"/>
      <c r="M276" s="214"/>
      <c r="N276" s="215"/>
      <c r="O276" s="215"/>
      <c r="P276" s="215"/>
      <c r="Q276" s="13" t="str">
        <f t="shared" si="25"/>
        <v/>
      </c>
      <c r="R276" s="209" t="str">
        <f t="shared" si="26"/>
        <v/>
      </c>
      <c r="S276" s="210" t="str">
        <f t="shared" si="27"/>
        <v/>
      </c>
      <c r="T276" s="3" t="str">
        <f t="shared" si="28"/>
        <v xml:space="preserve"> </v>
      </c>
      <c r="U276" s="3" t="str">
        <f>IF(D276&lt;&gt;"",VLOOKUP(D276,'Drop downs'!B:C,2,0),"")</f>
        <v/>
      </c>
      <c r="V276" s="3" t="e">
        <f t="shared" si="29"/>
        <v>#VALUE!</v>
      </c>
    </row>
    <row r="277" spans="1:22" x14ac:dyDescent="0.25">
      <c r="A277" s="56" t="str">
        <f t="shared" si="30"/>
        <v/>
      </c>
      <c r="B277" s="211"/>
      <c r="C277" s="212"/>
      <c r="D277" s="211"/>
      <c r="E277" s="211"/>
      <c r="F277" s="211"/>
      <c r="G277" s="211"/>
      <c r="H277" s="211"/>
      <c r="I277" s="211"/>
      <c r="J277" s="213"/>
      <c r="K277" s="214"/>
      <c r="L277" s="214"/>
      <c r="M277" s="214"/>
      <c r="N277" s="215"/>
      <c r="O277" s="215"/>
      <c r="P277" s="215"/>
      <c r="Q277" s="13" t="str">
        <f t="shared" si="25"/>
        <v/>
      </c>
      <c r="R277" s="209" t="str">
        <f t="shared" si="26"/>
        <v/>
      </c>
      <c r="S277" s="210" t="str">
        <f t="shared" si="27"/>
        <v/>
      </c>
      <c r="T277" s="3" t="str">
        <f t="shared" si="28"/>
        <v xml:space="preserve"> </v>
      </c>
      <c r="U277" s="3" t="str">
        <f>IF(D277&lt;&gt;"",VLOOKUP(D277,'Drop downs'!B:C,2,0),"")</f>
        <v/>
      </c>
      <c r="V277" s="3" t="e">
        <f t="shared" si="29"/>
        <v>#VALUE!</v>
      </c>
    </row>
    <row r="278" spans="1:22" x14ac:dyDescent="0.25">
      <c r="A278" s="56" t="str">
        <f t="shared" si="30"/>
        <v/>
      </c>
      <c r="B278" s="211"/>
      <c r="C278" s="212"/>
      <c r="D278" s="211"/>
      <c r="E278" s="211"/>
      <c r="F278" s="211"/>
      <c r="G278" s="211"/>
      <c r="H278" s="211"/>
      <c r="I278" s="211"/>
      <c r="J278" s="213"/>
      <c r="K278" s="214"/>
      <c r="L278" s="214"/>
      <c r="M278" s="214"/>
      <c r="N278" s="215"/>
      <c r="O278" s="215"/>
      <c r="P278" s="215"/>
      <c r="Q278" s="13" t="str">
        <f t="shared" si="25"/>
        <v/>
      </c>
      <c r="R278" s="209" t="str">
        <f t="shared" si="26"/>
        <v/>
      </c>
      <c r="S278" s="210" t="str">
        <f t="shared" si="27"/>
        <v/>
      </c>
      <c r="T278" s="3" t="str">
        <f t="shared" si="28"/>
        <v xml:space="preserve"> </v>
      </c>
      <c r="U278" s="3" t="str">
        <f>IF(D278&lt;&gt;"",VLOOKUP(D278,'Drop downs'!B:C,2,0),"")</f>
        <v/>
      </c>
      <c r="V278" s="3" t="e">
        <f t="shared" si="29"/>
        <v>#VALUE!</v>
      </c>
    </row>
    <row r="279" spans="1:22" x14ac:dyDescent="0.25">
      <c r="A279" s="56" t="str">
        <f t="shared" si="30"/>
        <v/>
      </c>
      <c r="B279" s="211"/>
      <c r="C279" s="212"/>
      <c r="D279" s="211"/>
      <c r="E279" s="211"/>
      <c r="F279" s="211"/>
      <c r="G279" s="211"/>
      <c r="H279" s="211"/>
      <c r="I279" s="211"/>
      <c r="J279" s="213"/>
      <c r="K279" s="214"/>
      <c r="L279" s="214"/>
      <c r="M279" s="214"/>
      <c r="N279" s="215"/>
      <c r="O279" s="215"/>
      <c r="P279" s="215"/>
      <c r="Q279" s="13" t="str">
        <f t="shared" si="25"/>
        <v/>
      </c>
      <c r="R279" s="209" t="str">
        <f t="shared" si="26"/>
        <v/>
      </c>
      <c r="S279" s="210" t="str">
        <f t="shared" si="27"/>
        <v/>
      </c>
      <c r="T279" s="3" t="str">
        <f t="shared" si="28"/>
        <v xml:space="preserve"> </v>
      </c>
      <c r="U279" s="3" t="str">
        <f>IF(D279&lt;&gt;"",VLOOKUP(D279,'Drop downs'!B:C,2,0),"")</f>
        <v/>
      </c>
      <c r="V279" s="3" t="e">
        <f t="shared" si="29"/>
        <v>#VALUE!</v>
      </c>
    </row>
    <row r="280" spans="1:22" x14ac:dyDescent="0.25">
      <c r="A280" s="56" t="str">
        <f t="shared" si="30"/>
        <v/>
      </c>
      <c r="B280" s="211"/>
      <c r="C280" s="212"/>
      <c r="D280" s="211"/>
      <c r="E280" s="211"/>
      <c r="F280" s="211"/>
      <c r="G280" s="211"/>
      <c r="H280" s="211"/>
      <c r="I280" s="211"/>
      <c r="J280" s="213"/>
      <c r="K280" s="214"/>
      <c r="L280" s="214"/>
      <c r="M280" s="214"/>
      <c r="N280" s="215"/>
      <c r="O280" s="215"/>
      <c r="P280" s="215"/>
      <c r="Q280" s="13" t="str">
        <f t="shared" si="25"/>
        <v/>
      </c>
      <c r="R280" s="209" t="str">
        <f t="shared" si="26"/>
        <v/>
      </c>
      <c r="S280" s="210" t="str">
        <f t="shared" si="27"/>
        <v/>
      </c>
      <c r="T280" s="3" t="str">
        <f t="shared" si="28"/>
        <v xml:space="preserve"> </v>
      </c>
      <c r="U280" s="3" t="str">
        <f>IF(D280&lt;&gt;"",VLOOKUP(D280,'Drop downs'!B:C,2,0),"")</f>
        <v/>
      </c>
      <c r="V280" s="3" t="e">
        <f t="shared" si="29"/>
        <v>#VALUE!</v>
      </c>
    </row>
    <row r="281" spans="1:22" x14ac:dyDescent="0.25">
      <c r="A281" s="56" t="str">
        <f t="shared" si="30"/>
        <v/>
      </c>
      <c r="B281" s="211"/>
      <c r="C281" s="212"/>
      <c r="D281" s="211"/>
      <c r="E281" s="211"/>
      <c r="F281" s="211"/>
      <c r="G281" s="211"/>
      <c r="H281" s="211"/>
      <c r="I281" s="211"/>
      <c r="J281" s="213"/>
      <c r="K281" s="214"/>
      <c r="L281" s="214"/>
      <c r="M281" s="214"/>
      <c r="N281" s="215"/>
      <c r="O281" s="215"/>
      <c r="P281" s="215"/>
      <c r="Q281" s="13" t="str">
        <f t="shared" si="25"/>
        <v/>
      </c>
      <c r="R281" s="209" t="str">
        <f t="shared" si="26"/>
        <v/>
      </c>
      <c r="S281" s="210" t="str">
        <f t="shared" si="27"/>
        <v/>
      </c>
      <c r="T281" s="3" t="str">
        <f t="shared" si="28"/>
        <v xml:space="preserve"> </v>
      </c>
      <c r="U281" s="3" t="str">
        <f>IF(D281&lt;&gt;"",VLOOKUP(D281,'Drop downs'!B:C,2,0),"")</f>
        <v/>
      </c>
      <c r="V281" s="3" t="e">
        <f t="shared" si="29"/>
        <v>#VALUE!</v>
      </c>
    </row>
    <row r="282" spans="1:22" x14ac:dyDescent="0.25">
      <c r="A282" s="56" t="str">
        <f t="shared" si="30"/>
        <v/>
      </c>
      <c r="B282" s="211"/>
      <c r="C282" s="212"/>
      <c r="D282" s="211"/>
      <c r="E282" s="211"/>
      <c r="F282" s="211"/>
      <c r="G282" s="211"/>
      <c r="H282" s="211"/>
      <c r="I282" s="211"/>
      <c r="J282" s="213"/>
      <c r="K282" s="214"/>
      <c r="L282" s="214"/>
      <c r="M282" s="214"/>
      <c r="N282" s="215"/>
      <c r="O282" s="215"/>
      <c r="P282" s="215"/>
      <c r="Q282" s="13" t="str">
        <f t="shared" si="25"/>
        <v/>
      </c>
      <c r="R282" s="209" t="str">
        <f t="shared" si="26"/>
        <v/>
      </c>
      <c r="S282" s="210" t="str">
        <f t="shared" si="27"/>
        <v/>
      </c>
      <c r="T282" s="3" t="str">
        <f t="shared" si="28"/>
        <v xml:space="preserve"> </v>
      </c>
      <c r="U282" s="3" t="str">
        <f>IF(D282&lt;&gt;"",VLOOKUP(D282,'Drop downs'!B:C,2,0),"")</f>
        <v/>
      </c>
      <c r="V282" s="3" t="e">
        <f t="shared" si="29"/>
        <v>#VALUE!</v>
      </c>
    </row>
    <row r="283" spans="1:22" x14ac:dyDescent="0.25">
      <c r="A283" s="56" t="str">
        <f t="shared" si="30"/>
        <v/>
      </c>
      <c r="B283" s="211"/>
      <c r="C283" s="212"/>
      <c r="D283" s="211"/>
      <c r="E283" s="211"/>
      <c r="F283" s="211"/>
      <c r="G283" s="211"/>
      <c r="H283" s="211"/>
      <c r="I283" s="211"/>
      <c r="J283" s="213"/>
      <c r="K283" s="214"/>
      <c r="L283" s="214"/>
      <c r="M283" s="214"/>
      <c r="N283" s="215"/>
      <c r="O283" s="215"/>
      <c r="P283" s="215"/>
      <c r="Q283" s="13" t="str">
        <f t="shared" si="25"/>
        <v/>
      </c>
      <c r="R283" s="209" t="str">
        <f t="shared" si="26"/>
        <v/>
      </c>
      <c r="S283" s="210" t="str">
        <f t="shared" si="27"/>
        <v/>
      </c>
      <c r="T283" s="3" t="str">
        <f t="shared" si="28"/>
        <v xml:space="preserve"> </v>
      </c>
      <c r="U283" s="3" t="str">
        <f>IF(D283&lt;&gt;"",VLOOKUP(D283,'Drop downs'!B:C,2,0),"")</f>
        <v/>
      </c>
      <c r="V283" s="3" t="e">
        <f t="shared" si="29"/>
        <v>#VALUE!</v>
      </c>
    </row>
    <row r="284" spans="1:22" x14ac:dyDescent="0.25">
      <c r="A284" s="56" t="str">
        <f t="shared" si="30"/>
        <v/>
      </c>
      <c r="B284" s="211"/>
      <c r="C284" s="212"/>
      <c r="D284" s="211"/>
      <c r="E284" s="211"/>
      <c r="F284" s="211"/>
      <c r="G284" s="211"/>
      <c r="H284" s="211"/>
      <c r="I284" s="211"/>
      <c r="J284" s="213"/>
      <c r="K284" s="214"/>
      <c r="L284" s="214"/>
      <c r="M284" s="214"/>
      <c r="N284" s="215"/>
      <c r="O284" s="215"/>
      <c r="P284" s="215"/>
      <c r="Q284" s="13" t="str">
        <f t="shared" si="25"/>
        <v/>
      </c>
      <c r="R284" s="209" t="str">
        <f t="shared" si="26"/>
        <v/>
      </c>
      <c r="S284" s="210" t="str">
        <f t="shared" si="27"/>
        <v/>
      </c>
      <c r="T284" s="3" t="str">
        <f t="shared" si="28"/>
        <v xml:space="preserve"> </v>
      </c>
      <c r="U284" s="3" t="str">
        <f>IF(D284&lt;&gt;"",VLOOKUP(D284,'Drop downs'!B:C,2,0),"")</f>
        <v/>
      </c>
      <c r="V284" s="3" t="e">
        <f t="shared" si="29"/>
        <v>#VALUE!</v>
      </c>
    </row>
    <row r="285" spans="1:22" x14ac:dyDescent="0.25">
      <c r="A285" s="56" t="str">
        <f t="shared" si="30"/>
        <v/>
      </c>
      <c r="B285" s="211"/>
      <c r="C285" s="212"/>
      <c r="D285" s="211"/>
      <c r="E285" s="211"/>
      <c r="F285" s="211"/>
      <c r="G285" s="211"/>
      <c r="H285" s="211"/>
      <c r="I285" s="211"/>
      <c r="J285" s="213"/>
      <c r="K285" s="214"/>
      <c r="L285" s="214"/>
      <c r="M285" s="214"/>
      <c r="N285" s="215"/>
      <c r="O285" s="215"/>
      <c r="P285" s="215"/>
      <c r="Q285" s="13" t="str">
        <f t="shared" si="25"/>
        <v/>
      </c>
      <c r="R285" s="209" t="str">
        <f t="shared" si="26"/>
        <v/>
      </c>
      <c r="S285" s="210" t="str">
        <f t="shared" si="27"/>
        <v/>
      </c>
      <c r="T285" s="3" t="str">
        <f t="shared" si="28"/>
        <v xml:space="preserve"> </v>
      </c>
      <c r="U285" s="3" t="str">
        <f>IF(D285&lt;&gt;"",VLOOKUP(D285,'Drop downs'!B:C,2,0),"")</f>
        <v/>
      </c>
      <c r="V285" s="3" t="e">
        <f t="shared" si="29"/>
        <v>#VALUE!</v>
      </c>
    </row>
    <row r="286" spans="1:22" x14ac:dyDescent="0.25">
      <c r="A286" s="56" t="str">
        <f t="shared" si="30"/>
        <v/>
      </c>
      <c r="B286" s="211"/>
      <c r="C286" s="212"/>
      <c r="D286" s="211"/>
      <c r="E286" s="211"/>
      <c r="F286" s="211"/>
      <c r="G286" s="211"/>
      <c r="H286" s="211"/>
      <c r="I286" s="211"/>
      <c r="J286" s="213"/>
      <c r="K286" s="214"/>
      <c r="L286" s="214"/>
      <c r="M286" s="214"/>
      <c r="N286" s="215"/>
      <c r="O286" s="215"/>
      <c r="P286" s="215"/>
      <c r="Q286" s="13" t="str">
        <f t="shared" si="25"/>
        <v/>
      </c>
      <c r="R286" s="209" t="str">
        <f t="shared" si="26"/>
        <v/>
      </c>
      <c r="S286" s="210" t="str">
        <f t="shared" si="27"/>
        <v/>
      </c>
      <c r="T286" s="3" t="str">
        <f t="shared" si="28"/>
        <v xml:space="preserve"> </v>
      </c>
      <c r="U286" s="3" t="str">
        <f>IF(D286&lt;&gt;"",VLOOKUP(D286,'Drop downs'!B:C,2,0),"")</f>
        <v/>
      </c>
      <c r="V286" s="3" t="e">
        <f t="shared" si="29"/>
        <v>#VALUE!</v>
      </c>
    </row>
    <row r="287" spans="1:22" x14ac:dyDescent="0.25">
      <c r="A287" s="56" t="str">
        <f t="shared" si="30"/>
        <v/>
      </c>
      <c r="B287" s="211"/>
      <c r="C287" s="212"/>
      <c r="D287" s="211"/>
      <c r="E287" s="211"/>
      <c r="F287" s="211"/>
      <c r="G287" s="211"/>
      <c r="H287" s="211"/>
      <c r="I287" s="211"/>
      <c r="J287" s="213"/>
      <c r="K287" s="214"/>
      <c r="L287" s="214"/>
      <c r="M287" s="214"/>
      <c r="N287" s="215"/>
      <c r="O287" s="215"/>
      <c r="P287" s="215"/>
      <c r="Q287" s="13" t="str">
        <f t="shared" si="25"/>
        <v/>
      </c>
      <c r="R287" s="209" t="str">
        <f t="shared" si="26"/>
        <v/>
      </c>
      <c r="S287" s="210" t="str">
        <f t="shared" si="27"/>
        <v/>
      </c>
      <c r="T287" s="3" t="str">
        <f t="shared" si="28"/>
        <v xml:space="preserve"> </v>
      </c>
      <c r="U287" s="3" t="str">
        <f>IF(D287&lt;&gt;"",VLOOKUP(D287,'Drop downs'!B:C,2,0),"")</f>
        <v/>
      </c>
      <c r="V287" s="3" t="e">
        <f t="shared" si="29"/>
        <v>#VALUE!</v>
      </c>
    </row>
    <row r="288" spans="1:22" x14ac:dyDescent="0.25">
      <c r="A288" s="56" t="str">
        <f t="shared" si="30"/>
        <v/>
      </c>
      <c r="B288" s="211"/>
      <c r="C288" s="212"/>
      <c r="D288" s="211"/>
      <c r="E288" s="211"/>
      <c r="F288" s="211"/>
      <c r="G288" s="211"/>
      <c r="H288" s="211"/>
      <c r="I288" s="211"/>
      <c r="J288" s="213"/>
      <c r="K288" s="214"/>
      <c r="L288" s="214"/>
      <c r="M288" s="214"/>
      <c r="N288" s="215"/>
      <c r="O288" s="215"/>
      <c r="P288" s="215"/>
      <c r="Q288" s="13" t="str">
        <f t="shared" si="25"/>
        <v/>
      </c>
      <c r="R288" s="209" t="str">
        <f t="shared" si="26"/>
        <v/>
      </c>
      <c r="S288" s="210" t="str">
        <f t="shared" si="27"/>
        <v/>
      </c>
      <c r="T288" s="3" t="str">
        <f t="shared" si="28"/>
        <v xml:space="preserve"> </v>
      </c>
      <c r="U288" s="3" t="str">
        <f>IF(D288&lt;&gt;"",VLOOKUP(D288,'Drop downs'!B:C,2,0),"")</f>
        <v/>
      </c>
      <c r="V288" s="3" t="e">
        <f t="shared" si="29"/>
        <v>#VALUE!</v>
      </c>
    </row>
    <row r="289" spans="1:22" x14ac:dyDescent="0.25">
      <c r="A289" s="56" t="str">
        <f t="shared" si="30"/>
        <v/>
      </c>
      <c r="B289" s="211"/>
      <c r="C289" s="212"/>
      <c r="D289" s="211"/>
      <c r="E289" s="211"/>
      <c r="F289" s="211"/>
      <c r="G289" s="211"/>
      <c r="H289" s="211"/>
      <c r="I289" s="211"/>
      <c r="J289" s="213"/>
      <c r="K289" s="214"/>
      <c r="L289" s="214"/>
      <c r="M289" s="214"/>
      <c r="N289" s="215"/>
      <c r="O289" s="215"/>
      <c r="P289" s="215"/>
      <c r="Q289" s="13" t="str">
        <f t="shared" si="25"/>
        <v/>
      </c>
      <c r="R289" s="209" t="str">
        <f t="shared" si="26"/>
        <v/>
      </c>
      <c r="S289" s="210" t="str">
        <f t="shared" si="27"/>
        <v/>
      </c>
      <c r="T289" s="3" t="str">
        <f t="shared" si="28"/>
        <v xml:space="preserve"> </v>
      </c>
      <c r="U289" s="3" t="str">
        <f>IF(D289&lt;&gt;"",VLOOKUP(D289,'Drop downs'!B:C,2,0),"")</f>
        <v/>
      </c>
      <c r="V289" s="3" t="e">
        <f t="shared" si="29"/>
        <v>#VALUE!</v>
      </c>
    </row>
    <row r="290" spans="1:22" x14ac:dyDescent="0.25">
      <c r="A290" s="56" t="str">
        <f t="shared" si="30"/>
        <v/>
      </c>
      <c r="B290" s="211"/>
      <c r="C290" s="212"/>
      <c r="D290" s="211"/>
      <c r="E290" s="211"/>
      <c r="F290" s="211"/>
      <c r="G290" s="211"/>
      <c r="H290" s="211"/>
      <c r="I290" s="211"/>
      <c r="J290" s="213"/>
      <c r="K290" s="214"/>
      <c r="L290" s="214"/>
      <c r="M290" s="214"/>
      <c r="N290" s="215"/>
      <c r="O290" s="215"/>
      <c r="P290" s="215"/>
      <c r="Q290" s="13" t="str">
        <f t="shared" si="25"/>
        <v/>
      </c>
      <c r="R290" s="209" t="str">
        <f t="shared" si="26"/>
        <v/>
      </c>
      <c r="S290" s="210" t="str">
        <f t="shared" si="27"/>
        <v/>
      </c>
      <c r="T290" s="3" t="str">
        <f t="shared" si="28"/>
        <v xml:space="preserve"> </v>
      </c>
      <c r="U290" s="3" t="str">
        <f>IF(D290&lt;&gt;"",VLOOKUP(D290,'Drop downs'!B:C,2,0),"")</f>
        <v/>
      </c>
      <c r="V290" s="3" t="e">
        <f t="shared" si="29"/>
        <v>#VALUE!</v>
      </c>
    </row>
    <row r="291" spans="1:22" x14ac:dyDescent="0.25">
      <c r="A291" s="56" t="str">
        <f t="shared" si="30"/>
        <v/>
      </c>
      <c r="B291" s="211"/>
      <c r="C291" s="212"/>
      <c r="D291" s="211"/>
      <c r="E291" s="211"/>
      <c r="F291" s="211"/>
      <c r="G291" s="211"/>
      <c r="H291" s="211"/>
      <c r="I291" s="211"/>
      <c r="J291" s="213"/>
      <c r="K291" s="214"/>
      <c r="L291" s="214"/>
      <c r="M291" s="214"/>
      <c r="N291" s="215"/>
      <c r="O291" s="215"/>
      <c r="P291" s="215"/>
      <c r="Q291" s="13" t="str">
        <f t="shared" si="25"/>
        <v/>
      </c>
      <c r="R291" s="209" t="str">
        <f t="shared" si="26"/>
        <v/>
      </c>
      <c r="S291" s="210" t="str">
        <f t="shared" si="27"/>
        <v/>
      </c>
      <c r="T291" s="3" t="str">
        <f t="shared" si="28"/>
        <v xml:space="preserve"> </v>
      </c>
      <c r="U291" s="3" t="str">
        <f>IF(D291&lt;&gt;"",VLOOKUP(D291,'Drop downs'!B:C,2,0),"")</f>
        <v/>
      </c>
      <c r="V291" s="3" t="e">
        <f t="shared" si="29"/>
        <v>#VALUE!</v>
      </c>
    </row>
    <row r="292" spans="1:22" x14ac:dyDescent="0.25">
      <c r="A292" s="56" t="str">
        <f t="shared" si="30"/>
        <v/>
      </c>
      <c r="B292" s="211"/>
      <c r="C292" s="212"/>
      <c r="D292" s="211"/>
      <c r="E292" s="211"/>
      <c r="F292" s="211"/>
      <c r="G292" s="211"/>
      <c r="H292" s="211"/>
      <c r="I292" s="211"/>
      <c r="J292" s="213"/>
      <c r="K292" s="214"/>
      <c r="L292" s="214"/>
      <c r="M292" s="214"/>
      <c r="N292" s="215"/>
      <c r="O292" s="215"/>
      <c r="P292" s="215"/>
      <c r="Q292" s="13" t="str">
        <f t="shared" si="25"/>
        <v/>
      </c>
      <c r="R292" s="209" t="str">
        <f t="shared" si="26"/>
        <v/>
      </c>
      <c r="S292" s="210" t="str">
        <f t="shared" si="27"/>
        <v/>
      </c>
      <c r="T292" s="3" t="str">
        <f t="shared" si="28"/>
        <v xml:space="preserve"> </v>
      </c>
      <c r="U292" s="3" t="str">
        <f>IF(D292&lt;&gt;"",VLOOKUP(D292,'Drop downs'!B:C,2,0),"")</f>
        <v/>
      </c>
      <c r="V292" s="3" t="e">
        <f t="shared" si="29"/>
        <v>#VALUE!</v>
      </c>
    </row>
    <row r="293" spans="1:22" x14ac:dyDescent="0.25">
      <c r="A293" s="56" t="str">
        <f t="shared" si="30"/>
        <v/>
      </c>
      <c r="B293" s="211"/>
      <c r="C293" s="212"/>
      <c r="D293" s="211"/>
      <c r="E293" s="211"/>
      <c r="F293" s="211"/>
      <c r="G293" s="211"/>
      <c r="H293" s="211"/>
      <c r="I293" s="211"/>
      <c r="J293" s="213"/>
      <c r="K293" s="214"/>
      <c r="L293" s="214"/>
      <c r="M293" s="214"/>
      <c r="N293" s="215"/>
      <c r="O293" s="215"/>
      <c r="P293" s="215"/>
      <c r="Q293" s="13" t="str">
        <f t="shared" si="25"/>
        <v/>
      </c>
      <c r="R293" s="209" t="str">
        <f t="shared" si="26"/>
        <v/>
      </c>
      <c r="S293" s="210" t="str">
        <f t="shared" si="27"/>
        <v/>
      </c>
      <c r="T293" s="3" t="str">
        <f t="shared" si="28"/>
        <v xml:space="preserve"> </v>
      </c>
      <c r="U293" s="3" t="str">
        <f>IF(D293&lt;&gt;"",VLOOKUP(D293,'Drop downs'!B:C,2,0),"")</f>
        <v/>
      </c>
      <c r="V293" s="3" t="e">
        <f t="shared" si="29"/>
        <v>#VALUE!</v>
      </c>
    </row>
    <row r="294" spans="1:22" x14ac:dyDescent="0.25">
      <c r="A294" s="56" t="str">
        <f t="shared" si="30"/>
        <v/>
      </c>
      <c r="B294" s="211"/>
      <c r="C294" s="212"/>
      <c r="D294" s="211"/>
      <c r="E294" s="211"/>
      <c r="F294" s="211"/>
      <c r="G294" s="211"/>
      <c r="H294" s="211"/>
      <c r="I294" s="211"/>
      <c r="J294" s="213"/>
      <c r="K294" s="214"/>
      <c r="L294" s="214"/>
      <c r="M294" s="214"/>
      <c r="N294" s="215"/>
      <c r="O294" s="215"/>
      <c r="P294" s="215"/>
      <c r="Q294" s="13" t="str">
        <f t="shared" si="25"/>
        <v/>
      </c>
      <c r="R294" s="209" t="str">
        <f t="shared" si="26"/>
        <v/>
      </c>
      <c r="S294" s="210" t="str">
        <f t="shared" si="27"/>
        <v/>
      </c>
      <c r="T294" s="3" t="str">
        <f t="shared" si="28"/>
        <v xml:space="preserve"> </v>
      </c>
      <c r="U294" s="3" t="str">
        <f>IF(D294&lt;&gt;"",VLOOKUP(D294,'Drop downs'!B:C,2,0),"")</f>
        <v/>
      </c>
      <c r="V294" s="3" t="e">
        <f t="shared" si="29"/>
        <v>#VALUE!</v>
      </c>
    </row>
    <row r="295" spans="1:22" x14ac:dyDescent="0.25">
      <c r="A295" s="56" t="str">
        <f t="shared" si="30"/>
        <v/>
      </c>
      <c r="B295" s="211"/>
      <c r="C295" s="212"/>
      <c r="D295" s="211"/>
      <c r="E295" s="211"/>
      <c r="F295" s="211"/>
      <c r="G295" s="211"/>
      <c r="H295" s="211"/>
      <c r="I295" s="211"/>
      <c r="J295" s="213"/>
      <c r="K295" s="214"/>
      <c r="L295" s="214"/>
      <c r="M295" s="214"/>
      <c r="N295" s="215"/>
      <c r="O295" s="215"/>
      <c r="P295" s="215"/>
      <c r="Q295" s="13" t="str">
        <f t="shared" si="25"/>
        <v/>
      </c>
      <c r="R295" s="209" t="str">
        <f t="shared" si="26"/>
        <v/>
      </c>
      <c r="S295" s="210" t="str">
        <f t="shared" si="27"/>
        <v/>
      </c>
      <c r="T295" s="3" t="str">
        <f t="shared" si="28"/>
        <v xml:space="preserve"> </v>
      </c>
      <c r="U295" s="3" t="str">
        <f>IF(D295&lt;&gt;"",VLOOKUP(D295,'Drop downs'!B:C,2,0),"")</f>
        <v/>
      </c>
      <c r="V295" s="3" t="e">
        <f t="shared" si="29"/>
        <v>#VALUE!</v>
      </c>
    </row>
    <row r="296" spans="1:22" x14ac:dyDescent="0.25">
      <c r="A296" s="56" t="str">
        <f t="shared" si="30"/>
        <v/>
      </c>
      <c r="B296" s="211"/>
      <c r="C296" s="212"/>
      <c r="D296" s="211"/>
      <c r="E296" s="211"/>
      <c r="F296" s="211"/>
      <c r="G296" s="211"/>
      <c r="H296" s="211"/>
      <c r="I296" s="211"/>
      <c r="J296" s="213"/>
      <c r="K296" s="214"/>
      <c r="L296" s="214"/>
      <c r="M296" s="214"/>
      <c r="N296" s="215"/>
      <c r="O296" s="215"/>
      <c r="P296" s="215"/>
      <c r="Q296" s="13" t="str">
        <f t="shared" si="25"/>
        <v/>
      </c>
      <c r="R296" s="209" t="str">
        <f t="shared" si="26"/>
        <v/>
      </c>
      <c r="S296" s="210" t="str">
        <f t="shared" si="27"/>
        <v/>
      </c>
      <c r="T296" s="3" t="str">
        <f t="shared" si="28"/>
        <v xml:space="preserve"> </v>
      </c>
      <c r="U296" s="3" t="str">
        <f>IF(D296&lt;&gt;"",VLOOKUP(D296,'Drop downs'!B:C,2,0),"")</f>
        <v/>
      </c>
      <c r="V296" s="3" t="e">
        <f t="shared" si="29"/>
        <v>#VALUE!</v>
      </c>
    </row>
    <row r="297" spans="1:22" x14ac:dyDescent="0.25">
      <c r="A297" s="56" t="str">
        <f t="shared" si="30"/>
        <v/>
      </c>
      <c r="B297" s="211"/>
      <c r="C297" s="212"/>
      <c r="D297" s="211"/>
      <c r="E297" s="211"/>
      <c r="F297" s="211"/>
      <c r="G297" s="211"/>
      <c r="H297" s="211"/>
      <c r="I297" s="211"/>
      <c r="J297" s="213"/>
      <c r="K297" s="214"/>
      <c r="L297" s="214"/>
      <c r="M297" s="214"/>
      <c r="N297" s="215"/>
      <c r="O297" s="215"/>
      <c r="P297" s="215"/>
      <c r="Q297" s="13" t="str">
        <f t="shared" si="25"/>
        <v/>
      </c>
      <c r="R297" s="209" t="str">
        <f t="shared" si="26"/>
        <v/>
      </c>
      <c r="S297" s="210" t="str">
        <f t="shared" si="27"/>
        <v/>
      </c>
      <c r="T297" s="3" t="str">
        <f t="shared" si="28"/>
        <v xml:space="preserve"> </v>
      </c>
      <c r="U297" s="3" t="str">
        <f>IF(D297&lt;&gt;"",VLOOKUP(D297,'Drop downs'!B:C,2,0),"")</f>
        <v/>
      </c>
      <c r="V297" s="3" t="e">
        <f t="shared" si="29"/>
        <v>#VALUE!</v>
      </c>
    </row>
    <row r="298" spans="1:22" x14ac:dyDescent="0.25">
      <c r="A298" s="56" t="str">
        <f t="shared" si="30"/>
        <v/>
      </c>
      <c r="B298" s="211"/>
      <c r="C298" s="212"/>
      <c r="D298" s="211"/>
      <c r="E298" s="211"/>
      <c r="F298" s="211"/>
      <c r="G298" s="211"/>
      <c r="H298" s="211"/>
      <c r="I298" s="211"/>
      <c r="J298" s="213"/>
      <c r="K298" s="214"/>
      <c r="L298" s="214"/>
      <c r="M298" s="214"/>
      <c r="N298" s="215"/>
      <c r="O298" s="215"/>
      <c r="P298" s="215"/>
      <c r="Q298" s="13" t="str">
        <f t="shared" si="25"/>
        <v/>
      </c>
      <c r="R298" s="209" t="str">
        <f t="shared" si="26"/>
        <v/>
      </c>
      <c r="S298" s="210" t="str">
        <f t="shared" si="27"/>
        <v/>
      </c>
      <c r="T298" s="3" t="str">
        <f t="shared" si="28"/>
        <v xml:space="preserve"> </v>
      </c>
      <c r="U298" s="3" t="str">
        <f>IF(D298&lt;&gt;"",VLOOKUP(D298,'Drop downs'!B:C,2,0),"")</f>
        <v/>
      </c>
      <c r="V298" s="3" t="e">
        <f t="shared" si="29"/>
        <v>#VALUE!</v>
      </c>
    </row>
    <row r="299" spans="1:22" x14ac:dyDescent="0.25">
      <c r="A299" s="56" t="str">
        <f t="shared" si="30"/>
        <v/>
      </c>
      <c r="B299" s="211"/>
      <c r="C299" s="212"/>
      <c r="D299" s="211"/>
      <c r="E299" s="211"/>
      <c r="F299" s="211"/>
      <c r="G299" s="211"/>
      <c r="H299" s="211"/>
      <c r="I299" s="211"/>
      <c r="J299" s="213"/>
      <c r="K299" s="214"/>
      <c r="L299" s="214"/>
      <c r="M299" s="214"/>
      <c r="N299" s="215"/>
      <c r="O299" s="215"/>
      <c r="P299" s="215"/>
      <c r="Q299" s="13" t="str">
        <f t="shared" si="25"/>
        <v/>
      </c>
      <c r="R299" s="209" t="str">
        <f t="shared" si="26"/>
        <v/>
      </c>
      <c r="S299" s="210" t="str">
        <f t="shared" si="27"/>
        <v/>
      </c>
      <c r="T299" s="3" t="str">
        <f t="shared" si="28"/>
        <v xml:space="preserve"> </v>
      </c>
      <c r="U299" s="3" t="str">
        <f>IF(D299&lt;&gt;"",VLOOKUP(D299,'Drop downs'!B:C,2,0),"")</f>
        <v/>
      </c>
      <c r="V299" s="3" t="e">
        <f t="shared" si="29"/>
        <v>#VALUE!</v>
      </c>
    </row>
    <row r="300" spans="1:22" x14ac:dyDescent="0.25">
      <c r="A300" s="56" t="str">
        <f t="shared" si="30"/>
        <v/>
      </c>
      <c r="B300" s="211"/>
      <c r="C300" s="212"/>
      <c r="D300" s="211"/>
      <c r="E300" s="211"/>
      <c r="F300" s="211"/>
      <c r="G300" s="211"/>
      <c r="H300" s="211"/>
      <c r="I300" s="211"/>
      <c r="J300" s="213"/>
      <c r="K300" s="214"/>
      <c r="L300" s="214"/>
      <c r="M300" s="214"/>
      <c r="N300" s="215"/>
      <c r="O300" s="215"/>
      <c r="P300" s="215"/>
      <c r="Q300" s="13" t="str">
        <f t="shared" si="25"/>
        <v/>
      </c>
      <c r="R300" s="209" t="str">
        <f t="shared" si="26"/>
        <v/>
      </c>
      <c r="S300" s="210" t="str">
        <f t="shared" si="27"/>
        <v/>
      </c>
      <c r="T300" s="3" t="str">
        <f t="shared" si="28"/>
        <v xml:space="preserve"> </v>
      </c>
      <c r="U300" s="3" t="str">
        <f>IF(D300&lt;&gt;"",VLOOKUP(D300,'Drop downs'!B:C,2,0),"")</f>
        <v/>
      </c>
      <c r="V300" s="3" t="e">
        <f t="shared" si="29"/>
        <v>#VALUE!</v>
      </c>
    </row>
    <row r="301" spans="1:22" x14ac:dyDescent="0.25">
      <c r="A301" s="56" t="str">
        <f t="shared" si="30"/>
        <v/>
      </c>
      <c r="B301" s="211"/>
      <c r="C301" s="212"/>
      <c r="D301" s="211"/>
      <c r="E301" s="211"/>
      <c r="F301" s="211"/>
      <c r="G301" s="211"/>
      <c r="H301" s="211"/>
      <c r="I301" s="211"/>
      <c r="J301" s="213"/>
      <c r="K301" s="214"/>
      <c r="L301" s="214"/>
      <c r="M301" s="214"/>
      <c r="N301" s="215"/>
      <c r="O301" s="215"/>
      <c r="P301" s="215"/>
      <c r="Q301" s="13" t="str">
        <f t="shared" si="25"/>
        <v/>
      </c>
      <c r="R301" s="209" t="str">
        <f t="shared" si="26"/>
        <v/>
      </c>
      <c r="S301" s="210" t="str">
        <f t="shared" si="27"/>
        <v/>
      </c>
      <c r="T301" s="3" t="str">
        <f t="shared" si="28"/>
        <v xml:space="preserve"> </v>
      </c>
      <c r="U301" s="3" t="str">
        <f>IF(D301&lt;&gt;"",VLOOKUP(D301,'Drop downs'!B:C,2,0),"")</f>
        <v/>
      </c>
      <c r="V301" s="3" t="e">
        <f t="shared" si="29"/>
        <v>#VALUE!</v>
      </c>
    </row>
    <row r="302" spans="1:22" x14ac:dyDescent="0.25">
      <c r="A302" s="56" t="str">
        <f t="shared" si="30"/>
        <v/>
      </c>
      <c r="B302" s="211"/>
      <c r="C302" s="212"/>
      <c r="D302" s="211"/>
      <c r="E302" s="211"/>
      <c r="F302" s="211"/>
      <c r="G302" s="211"/>
      <c r="H302" s="211"/>
      <c r="I302" s="211"/>
      <c r="J302" s="213"/>
      <c r="K302" s="214"/>
      <c r="L302" s="214"/>
      <c r="M302" s="214"/>
      <c r="N302" s="215"/>
      <c r="O302" s="215"/>
      <c r="P302" s="215"/>
      <c r="Q302" s="13" t="str">
        <f t="shared" si="25"/>
        <v/>
      </c>
      <c r="R302" s="209" t="str">
        <f t="shared" si="26"/>
        <v/>
      </c>
      <c r="S302" s="210" t="str">
        <f t="shared" si="27"/>
        <v/>
      </c>
      <c r="T302" s="3" t="str">
        <f t="shared" si="28"/>
        <v xml:space="preserve"> </v>
      </c>
      <c r="U302" s="3" t="str">
        <f>IF(D302&lt;&gt;"",VLOOKUP(D302,'Drop downs'!B:C,2,0),"")</f>
        <v/>
      </c>
      <c r="V302" s="3" t="e">
        <f t="shared" si="29"/>
        <v>#VALUE!</v>
      </c>
    </row>
    <row r="303" spans="1:22" x14ac:dyDescent="0.25">
      <c r="A303" s="56" t="str">
        <f t="shared" si="30"/>
        <v/>
      </c>
      <c r="B303" s="211"/>
      <c r="C303" s="212"/>
      <c r="D303" s="211"/>
      <c r="E303" s="211"/>
      <c r="F303" s="211"/>
      <c r="G303" s="211"/>
      <c r="H303" s="211"/>
      <c r="I303" s="211"/>
      <c r="J303" s="213"/>
      <c r="K303" s="214"/>
      <c r="L303" s="214"/>
      <c r="M303" s="214"/>
      <c r="N303" s="215"/>
      <c r="O303" s="215"/>
      <c r="P303" s="215"/>
      <c r="Q303" s="13" t="str">
        <f t="shared" si="25"/>
        <v/>
      </c>
      <c r="R303" s="209" t="str">
        <f t="shared" si="26"/>
        <v/>
      </c>
      <c r="S303" s="210" t="str">
        <f t="shared" si="27"/>
        <v/>
      </c>
      <c r="T303" s="3" t="str">
        <f t="shared" si="28"/>
        <v xml:space="preserve"> </v>
      </c>
      <c r="U303" s="3" t="str">
        <f>IF(D303&lt;&gt;"",VLOOKUP(D303,'Drop downs'!B:C,2,0),"")</f>
        <v/>
      </c>
      <c r="V303" s="3" t="e">
        <f t="shared" si="29"/>
        <v>#VALUE!</v>
      </c>
    </row>
    <row r="304" spans="1:22" x14ac:dyDescent="0.25">
      <c r="A304" s="56" t="str">
        <f t="shared" si="30"/>
        <v/>
      </c>
      <c r="B304" s="211"/>
      <c r="C304" s="212"/>
      <c r="D304" s="211"/>
      <c r="E304" s="211"/>
      <c r="F304" s="211"/>
      <c r="G304" s="211"/>
      <c r="H304" s="211"/>
      <c r="I304" s="211"/>
      <c r="J304" s="213"/>
      <c r="K304" s="214"/>
      <c r="L304" s="214"/>
      <c r="M304" s="214"/>
      <c r="N304" s="215"/>
      <c r="O304" s="215"/>
      <c r="P304" s="215"/>
      <c r="Q304" s="13" t="str">
        <f t="shared" si="25"/>
        <v/>
      </c>
      <c r="R304" s="209" t="str">
        <f t="shared" si="26"/>
        <v/>
      </c>
      <c r="S304" s="210" t="str">
        <f t="shared" si="27"/>
        <v/>
      </c>
      <c r="T304" s="3" t="str">
        <f t="shared" si="28"/>
        <v xml:space="preserve"> </v>
      </c>
      <c r="U304" s="3" t="str">
        <f>IF(D304&lt;&gt;"",VLOOKUP(D304,'Drop downs'!B:C,2,0),"")</f>
        <v/>
      </c>
      <c r="V304" s="3" t="e">
        <f t="shared" si="29"/>
        <v>#VALUE!</v>
      </c>
    </row>
    <row r="305" spans="1:22" x14ac:dyDescent="0.25">
      <c r="A305" s="56" t="str">
        <f t="shared" si="30"/>
        <v/>
      </c>
      <c r="B305" s="211"/>
      <c r="C305" s="212"/>
      <c r="D305" s="211"/>
      <c r="E305" s="211"/>
      <c r="F305" s="211"/>
      <c r="G305" s="211"/>
      <c r="H305" s="211"/>
      <c r="I305" s="211"/>
      <c r="J305" s="213"/>
      <c r="K305" s="214"/>
      <c r="L305" s="214"/>
      <c r="M305" s="214"/>
      <c r="N305" s="215"/>
      <c r="O305" s="215"/>
      <c r="P305" s="215"/>
      <c r="Q305" s="13" t="str">
        <f t="shared" si="25"/>
        <v/>
      </c>
      <c r="R305" s="209" t="str">
        <f t="shared" si="26"/>
        <v/>
      </c>
      <c r="S305" s="210" t="str">
        <f t="shared" si="27"/>
        <v/>
      </c>
      <c r="T305" s="3" t="str">
        <f t="shared" si="28"/>
        <v xml:space="preserve"> </v>
      </c>
      <c r="U305" s="3" t="str">
        <f>IF(D305&lt;&gt;"",VLOOKUP(D305,'Drop downs'!B:C,2,0),"")</f>
        <v/>
      </c>
      <c r="V305" s="3" t="e">
        <f t="shared" si="29"/>
        <v>#VALUE!</v>
      </c>
    </row>
    <row r="306" spans="1:22" x14ac:dyDescent="0.25">
      <c r="A306" s="56" t="str">
        <f t="shared" si="30"/>
        <v/>
      </c>
      <c r="B306" s="211"/>
      <c r="C306" s="212"/>
      <c r="D306" s="211"/>
      <c r="E306" s="211"/>
      <c r="F306" s="211"/>
      <c r="G306" s="211"/>
      <c r="H306" s="211"/>
      <c r="I306" s="211"/>
      <c r="J306" s="213"/>
      <c r="K306" s="214"/>
      <c r="L306" s="214"/>
      <c r="M306" s="214"/>
      <c r="N306" s="215"/>
      <c r="O306" s="215"/>
      <c r="P306" s="215"/>
      <c r="Q306" s="13" t="str">
        <f t="shared" si="25"/>
        <v/>
      </c>
      <c r="R306" s="209" t="str">
        <f t="shared" si="26"/>
        <v/>
      </c>
      <c r="S306" s="210" t="str">
        <f t="shared" si="27"/>
        <v/>
      </c>
      <c r="T306" s="3" t="str">
        <f t="shared" si="28"/>
        <v xml:space="preserve"> </v>
      </c>
      <c r="U306" s="3" t="str">
        <f>IF(D306&lt;&gt;"",VLOOKUP(D306,'Drop downs'!B:C,2,0),"")</f>
        <v/>
      </c>
      <c r="V306" s="3" t="e">
        <f t="shared" si="29"/>
        <v>#VALUE!</v>
      </c>
    </row>
    <row r="307" spans="1:22" x14ac:dyDescent="0.25">
      <c r="A307" s="56" t="str">
        <f t="shared" si="30"/>
        <v/>
      </c>
      <c r="B307" s="211"/>
      <c r="C307" s="212"/>
      <c r="D307" s="211"/>
      <c r="E307" s="211"/>
      <c r="F307" s="211"/>
      <c r="G307" s="211"/>
      <c r="H307" s="211"/>
      <c r="I307" s="211"/>
      <c r="J307" s="213"/>
      <c r="K307" s="214"/>
      <c r="L307" s="214"/>
      <c r="M307" s="214"/>
      <c r="N307" s="215"/>
      <c r="O307" s="215"/>
      <c r="P307" s="215"/>
      <c r="Q307" s="13" t="str">
        <f t="shared" si="25"/>
        <v/>
      </c>
      <c r="R307" s="209" t="str">
        <f t="shared" si="26"/>
        <v/>
      </c>
      <c r="S307" s="210" t="str">
        <f t="shared" si="27"/>
        <v/>
      </c>
      <c r="T307" s="3" t="str">
        <f t="shared" si="28"/>
        <v xml:space="preserve"> </v>
      </c>
      <c r="U307" s="3" t="str">
        <f>IF(D307&lt;&gt;"",VLOOKUP(D307,'Drop downs'!B:C,2,0),"")</f>
        <v/>
      </c>
      <c r="V307" s="3" t="e">
        <f t="shared" si="29"/>
        <v>#VALUE!</v>
      </c>
    </row>
    <row r="308" spans="1:22" x14ac:dyDescent="0.25">
      <c r="A308" s="56" t="str">
        <f t="shared" si="30"/>
        <v/>
      </c>
      <c r="B308" s="211"/>
      <c r="C308" s="212"/>
      <c r="D308" s="211"/>
      <c r="E308" s="211"/>
      <c r="F308" s="211"/>
      <c r="G308" s="211"/>
      <c r="H308" s="211"/>
      <c r="I308" s="211"/>
      <c r="J308" s="213"/>
      <c r="K308" s="214"/>
      <c r="L308" s="214"/>
      <c r="M308" s="214"/>
      <c r="N308" s="215"/>
      <c r="O308" s="215"/>
      <c r="P308" s="215"/>
      <c r="Q308" s="13" t="str">
        <f t="shared" si="25"/>
        <v/>
      </c>
      <c r="R308" s="209" t="str">
        <f t="shared" si="26"/>
        <v/>
      </c>
      <c r="S308" s="210" t="str">
        <f t="shared" si="27"/>
        <v/>
      </c>
      <c r="T308" s="3" t="str">
        <f t="shared" si="28"/>
        <v xml:space="preserve"> </v>
      </c>
      <c r="U308" s="3" t="str">
        <f>IF(D308&lt;&gt;"",VLOOKUP(D308,'Drop downs'!B:C,2,0),"")</f>
        <v/>
      </c>
      <c r="V308" s="3" t="e">
        <f t="shared" si="29"/>
        <v>#VALUE!</v>
      </c>
    </row>
    <row r="309" spans="1:22" x14ac:dyDescent="0.25">
      <c r="A309" s="56" t="str">
        <f t="shared" si="30"/>
        <v/>
      </c>
      <c r="B309" s="211"/>
      <c r="C309" s="212"/>
      <c r="D309" s="211"/>
      <c r="E309" s="211"/>
      <c r="F309" s="211"/>
      <c r="G309" s="211"/>
      <c r="H309" s="211"/>
      <c r="I309" s="211"/>
      <c r="J309" s="213"/>
      <c r="K309" s="214"/>
      <c r="L309" s="214"/>
      <c r="M309" s="214"/>
      <c r="N309" s="215"/>
      <c r="O309" s="215"/>
      <c r="P309" s="215"/>
      <c r="Q309" s="13" t="str">
        <f t="shared" si="25"/>
        <v/>
      </c>
      <c r="R309" s="209" t="str">
        <f t="shared" si="26"/>
        <v/>
      </c>
      <c r="S309" s="210" t="str">
        <f t="shared" si="27"/>
        <v/>
      </c>
      <c r="T309" s="3" t="str">
        <f t="shared" si="28"/>
        <v xml:space="preserve"> </v>
      </c>
      <c r="U309" s="3" t="str">
        <f>IF(D309&lt;&gt;"",VLOOKUP(D309,'Drop downs'!B:C,2,0),"")</f>
        <v/>
      </c>
      <c r="V309" s="3" t="e">
        <f t="shared" si="29"/>
        <v>#VALUE!</v>
      </c>
    </row>
    <row r="310" spans="1:22" x14ac:dyDescent="0.25">
      <c r="A310" s="56" t="str">
        <f t="shared" ref="A310:A373" si="31">IF(C309&lt;&gt;0,A309+1,"")</f>
        <v/>
      </c>
      <c r="B310" s="211"/>
      <c r="C310" s="212"/>
      <c r="D310" s="211"/>
      <c r="E310" s="211"/>
      <c r="F310" s="211"/>
      <c r="G310" s="211"/>
      <c r="H310" s="211"/>
      <c r="I310" s="211"/>
      <c r="J310" s="213"/>
      <c r="K310" s="214"/>
      <c r="L310" s="214"/>
      <c r="M310" s="214"/>
      <c r="N310" s="215"/>
      <c r="O310" s="215"/>
      <c r="P310" s="215"/>
      <c r="Q310" s="13" t="str">
        <f t="shared" ref="Q310:Q373" si="32">IF(M310&lt;&gt;"",M310*(1-$M$6),"")</f>
        <v/>
      </c>
      <c r="R310" s="209" t="str">
        <f t="shared" ref="R310:R373" si="33">IF(O310&lt;&gt;"",EDATE(O310,$N$6),"")</f>
        <v/>
      </c>
      <c r="S310" s="210" t="str">
        <f t="shared" ref="S310:S373" si="34">IFERROR(EOMONTH(R310,-1)+1,"")</f>
        <v/>
      </c>
      <c r="T310" s="3" t="str">
        <f t="shared" si="28"/>
        <v xml:space="preserve"> </v>
      </c>
      <c r="U310" s="3" t="str">
        <f>IF(D310&lt;&gt;"",VLOOKUP(D310,'Drop downs'!B:C,2,0),"")</f>
        <v/>
      </c>
      <c r="V310" s="3" t="e">
        <f t="shared" si="29"/>
        <v>#VALUE!</v>
      </c>
    </row>
    <row r="311" spans="1:22" x14ac:dyDescent="0.25">
      <c r="A311" s="56" t="str">
        <f t="shared" si="31"/>
        <v/>
      </c>
      <c r="B311" s="211"/>
      <c r="C311" s="212"/>
      <c r="D311" s="211"/>
      <c r="E311" s="211"/>
      <c r="F311" s="211"/>
      <c r="G311" s="211"/>
      <c r="H311" s="211"/>
      <c r="I311" s="211"/>
      <c r="J311" s="213"/>
      <c r="K311" s="214"/>
      <c r="L311" s="214"/>
      <c r="M311" s="214"/>
      <c r="N311" s="215"/>
      <c r="O311" s="215"/>
      <c r="P311" s="215"/>
      <c r="Q311" s="13" t="str">
        <f t="shared" si="32"/>
        <v/>
      </c>
      <c r="R311" s="209" t="str">
        <f t="shared" si="33"/>
        <v/>
      </c>
      <c r="S311" s="210" t="str">
        <f t="shared" si="34"/>
        <v/>
      </c>
      <c r="T311" s="3" t="str">
        <f t="shared" si="28"/>
        <v xml:space="preserve"> </v>
      </c>
      <c r="U311" s="3" t="str">
        <f>IF(D311&lt;&gt;"",VLOOKUP(D311,'Drop downs'!B:C,2,0),"")</f>
        <v/>
      </c>
      <c r="V311" s="3" t="e">
        <f t="shared" si="29"/>
        <v>#VALUE!</v>
      </c>
    </row>
    <row r="312" spans="1:22" x14ac:dyDescent="0.25">
      <c r="A312" s="56" t="str">
        <f t="shared" si="31"/>
        <v/>
      </c>
      <c r="B312" s="211"/>
      <c r="C312" s="212"/>
      <c r="D312" s="211"/>
      <c r="E312" s="211"/>
      <c r="F312" s="211"/>
      <c r="G312" s="211"/>
      <c r="H312" s="211"/>
      <c r="I312" s="211"/>
      <c r="J312" s="213"/>
      <c r="K312" s="214"/>
      <c r="L312" s="214"/>
      <c r="M312" s="214"/>
      <c r="N312" s="215"/>
      <c r="O312" s="215"/>
      <c r="P312" s="215"/>
      <c r="Q312" s="13" t="str">
        <f t="shared" si="32"/>
        <v/>
      </c>
      <c r="R312" s="209" t="str">
        <f t="shared" si="33"/>
        <v/>
      </c>
      <c r="S312" s="210" t="str">
        <f t="shared" si="34"/>
        <v/>
      </c>
      <c r="T312" s="3" t="str">
        <f t="shared" si="28"/>
        <v xml:space="preserve"> </v>
      </c>
      <c r="U312" s="3" t="str">
        <f>IF(D312&lt;&gt;"",VLOOKUP(D312,'Drop downs'!B:C,2,0),"")</f>
        <v/>
      </c>
      <c r="V312" s="3" t="e">
        <f t="shared" si="29"/>
        <v>#VALUE!</v>
      </c>
    </row>
    <row r="313" spans="1:22" x14ac:dyDescent="0.25">
      <c r="A313" s="56" t="str">
        <f t="shared" si="31"/>
        <v/>
      </c>
      <c r="B313" s="211"/>
      <c r="C313" s="212"/>
      <c r="D313" s="211"/>
      <c r="E313" s="211"/>
      <c r="F313" s="211"/>
      <c r="G313" s="211"/>
      <c r="H313" s="211"/>
      <c r="I313" s="211"/>
      <c r="J313" s="213"/>
      <c r="K313" s="214"/>
      <c r="L313" s="214"/>
      <c r="M313" s="214"/>
      <c r="N313" s="215"/>
      <c r="O313" s="215"/>
      <c r="P313" s="215"/>
      <c r="Q313" s="13" t="str">
        <f t="shared" si="32"/>
        <v/>
      </c>
      <c r="R313" s="209" t="str">
        <f t="shared" si="33"/>
        <v/>
      </c>
      <c r="S313" s="210" t="str">
        <f t="shared" si="34"/>
        <v/>
      </c>
      <c r="T313" s="3" t="str">
        <f t="shared" si="28"/>
        <v xml:space="preserve"> </v>
      </c>
      <c r="U313" s="3" t="str">
        <f>IF(D313&lt;&gt;"",VLOOKUP(D313,'Drop downs'!B:C,2,0),"")</f>
        <v/>
      </c>
      <c r="V313" s="3" t="e">
        <f t="shared" si="29"/>
        <v>#VALUE!</v>
      </c>
    </row>
    <row r="314" spans="1:22" x14ac:dyDescent="0.25">
      <c r="A314" s="56" t="str">
        <f t="shared" si="31"/>
        <v/>
      </c>
      <c r="B314" s="211"/>
      <c r="C314" s="212"/>
      <c r="D314" s="211"/>
      <c r="E314" s="211"/>
      <c r="F314" s="211"/>
      <c r="G314" s="211"/>
      <c r="H314" s="211"/>
      <c r="I314" s="211"/>
      <c r="J314" s="213"/>
      <c r="K314" s="214"/>
      <c r="L314" s="214"/>
      <c r="M314" s="214"/>
      <c r="N314" s="215"/>
      <c r="O314" s="215"/>
      <c r="P314" s="215"/>
      <c r="Q314" s="13" t="str">
        <f t="shared" si="32"/>
        <v/>
      </c>
      <c r="R314" s="209" t="str">
        <f t="shared" si="33"/>
        <v/>
      </c>
      <c r="S314" s="210" t="str">
        <f t="shared" si="34"/>
        <v/>
      </c>
      <c r="T314" s="3" t="str">
        <f t="shared" si="28"/>
        <v xml:space="preserve"> </v>
      </c>
      <c r="U314" s="3" t="str">
        <f>IF(D314&lt;&gt;"",VLOOKUP(D314,'Drop downs'!B:C,2,0),"")</f>
        <v/>
      </c>
      <c r="V314" s="3" t="e">
        <f t="shared" si="29"/>
        <v>#VALUE!</v>
      </c>
    </row>
    <row r="315" spans="1:22" x14ac:dyDescent="0.25">
      <c r="A315" s="56" t="str">
        <f t="shared" si="31"/>
        <v/>
      </c>
      <c r="B315" s="211"/>
      <c r="C315" s="212"/>
      <c r="D315" s="211"/>
      <c r="E315" s="211"/>
      <c r="F315" s="211"/>
      <c r="G315" s="211"/>
      <c r="H315" s="211"/>
      <c r="I315" s="211"/>
      <c r="J315" s="213"/>
      <c r="K315" s="214"/>
      <c r="L315" s="214"/>
      <c r="M315" s="214"/>
      <c r="N315" s="215"/>
      <c r="O315" s="215"/>
      <c r="P315" s="215"/>
      <c r="Q315" s="13" t="str">
        <f t="shared" si="32"/>
        <v/>
      </c>
      <c r="R315" s="209" t="str">
        <f t="shared" si="33"/>
        <v/>
      </c>
      <c r="S315" s="210" t="str">
        <f t="shared" si="34"/>
        <v/>
      </c>
      <c r="T315" s="3" t="str">
        <f t="shared" si="28"/>
        <v xml:space="preserve"> </v>
      </c>
      <c r="U315" s="3" t="str">
        <f>IF(D315&lt;&gt;"",VLOOKUP(D315,'Drop downs'!B:C,2,0),"")</f>
        <v/>
      </c>
      <c r="V315" s="3" t="e">
        <f t="shared" si="29"/>
        <v>#VALUE!</v>
      </c>
    </row>
    <row r="316" spans="1:22" x14ac:dyDescent="0.25">
      <c r="A316" s="56" t="str">
        <f t="shared" si="31"/>
        <v/>
      </c>
      <c r="B316" s="211"/>
      <c r="C316" s="212"/>
      <c r="D316" s="211"/>
      <c r="E316" s="211"/>
      <c r="F316" s="211"/>
      <c r="G316" s="211"/>
      <c r="H316" s="211"/>
      <c r="I316" s="211"/>
      <c r="J316" s="213"/>
      <c r="K316" s="214"/>
      <c r="L316" s="214"/>
      <c r="M316" s="214"/>
      <c r="N316" s="215"/>
      <c r="O316" s="215"/>
      <c r="P316" s="215"/>
      <c r="Q316" s="13" t="str">
        <f t="shared" si="32"/>
        <v/>
      </c>
      <c r="R316" s="209" t="str">
        <f t="shared" si="33"/>
        <v/>
      </c>
      <c r="S316" s="210" t="str">
        <f t="shared" si="34"/>
        <v/>
      </c>
      <c r="T316" s="3" t="str">
        <f t="shared" si="28"/>
        <v xml:space="preserve"> </v>
      </c>
      <c r="U316" s="3" t="str">
        <f>IF(D316&lt;&gt;"",VLOOKUP(D316,'Drop downs'!B:C,2,0),"")</f>
        <v/>
      </c>
      <c r="V316" s="3" t="e">
        <f t="shared" si="29"/>
        <v>#VALUE!</v>
      </c>
    </row>
    <row r="317" spans="1:22" x14ac:dyDescent="0.25">
      <c r="A317" s="56" t="str">
        <f t="shared" si="31"/>
        <v/>
      </c>
      <c r="B317" s="211"/>
      <c r="C317" s="212"/>
      <c r="D317" s="211"/>
      <c r="E317" s="211"/>
      <c r="F317" s="211"/>
      <c r="G317" s="211"/>
      <c r="H317" s="211"/>
      <c r="I317" s="211"/>
      <c r="J317" s="213"/>
      <c r="K317" s="214"/>
      <c r="L317" s="214"/>
      <c r="M317" s="214"/>
      <c r="N317" s="215"/>
      <c r="O317" s="215"/>
      <c r="P317" s="215"/>
      <c r="Q317" s="13" t="str">
        <f t="shared" si="32"/>
        <v/>
      </c>
      <c r="R317" s="209" t="str">
        <f t="shared" si="33"/>
        <v/>
      </c>
      <c r="S317" s="210" t="str">
        <f t="shared" si="34"/>
        <v/>
      </c>
      <c r="T317" s="3" t="str">
        <f t="shared" si="28"/>
        <v xml:space="preserve"> </v>
      </c>
      <c r="U317" s="3" t="str">
        <f>IF(D317&lt;&gt;"",VLOOKUP(D317,'Drop downs'!B:C,2,0),"")</f>
        <v/>
      </c>
      <c r="V317" s="3" t="e">
        <f t="shared" si="29"/>
        <v>#VALUE!</v>
      </c>
    </row>
    <row r="318" spans="1:22" x14ac:dyDescent="0.25">
      <c r="A318" s="56" t="str">
        <f t="shared" si="31"/>
        <v/>
      </c>
      <c r="B318" s="211"/>
      <c r="C318" s="212"/>
      <c r="D318" s="211"/>
      <c r="E318" s="211"/>
      <c r="F318" s="211"/>
      <c r="G318" s="211"/>
      <c r="H318" s="211"/>
      <c r="I318" s="211"/>
      <c r="J318" s="213"/>
      <c r="K318" s="214"/>
      <c r="L318" s="214"/>
      <c r="M318" s="214"/>
      <c r="N318" s="215"/>
      <c r="O318" s="215"/>
      <c r="P318" s="215"/>
      <c r="Q318" s="13" t="str">
        <f t="shared" si="32"/>
        <v/>
      </c>
      <c r="R318" s="209" t="str">
        <f t="shared" si="33"/>
        <v/>
      </c>
      <c r="S318" s="210" t="str">
        <f t="shared" si="34"/>
        <v/>
      </c>
      <c r="T318" s="3" t="str">
        <f t="shared" si="28"/>
        <v xml:space="preserve"> </v>
      </c>
      <c r="U318" s="3" t="str">
        <f>IF(D318&lt;&gt;"",VLOOKUP(D318,'Drop downs'!B:C,2,0),"")</f>
        <v/>
      </c>
      <c r="V318" s="3" t="e">
        <f t="shared" si="29"/>
        <v>#VALUE!</v>
      </c>
    </row>
    <row r="319" spans="1:22" x14ac:dyDescent="0.25">
      <c r="A319" s="56" t="str">
        <f t="shared" si="31"/>
        <v/>
      </c>
      <c r="B319" s="211"/>
      <c r="C319" s="212"/>
      <c r="D319" s="211"/>
      <c r="E319" s="211"/>
      <c r="F319" s="211"/>
      <c r="G319" s="211"/>
      <c r="H319" s="211"/>
      <c r="I319" s="211"/>
      <c r="J319" s="213"/>
      <c r="K319" s="214"/>
      <c r="L319" s="214"/>
      <c r="M319" s="214"/>
      <c r="N319" s="215"/>
      <c r="O319" s="215"/>
      <c r="P319" s="215"/>
      <c r="Q319" s="13" t="str">
        <f t="shared" si="32"/>
        <v/>
      </c>
      <c r="R319" s="209" t="str">
        <f t="shared" si="33"/>
        <v/>
      </c>
      <c r="S319" s="210" t="str">
        <f t="shared" si="34"/>
        <v/>
      </c>
      <c r="T319" s="3" t="str">
        <f t="shared" si="28"/>
        <v xml:space="preserve"> </v>
      </c>
      <c r="U319" s="3" t="str">
        <f>IF(D319&lt;&gt;"",VLOOKUP(D319,'Drop downs'!B:C,2,0),"")</f>
        <v/>
      </c>
      <c r="V319" s="3" t="e">
        <f t="shared" si="29"/>
        <v>#VALUE!</v>
      </c>
    </row>
    <row r="320" spans="1:22" x14ac:dyDescent="0.25">
      <c r="A320" s="56" t="str">
        <f t="shared" si="31"/>
        <v/>
      </c>
      <c r="B320" s="211"/>
      <c r="C320" s="212"/>
      <c r="D320" s="211"/>
      <c r="E320" s="211"/>
      <c r="F320" s="211"/>
      <c r="G320" s="211"/>
      <c r="H320" s="211"/>
      <c r="I320" s="211"/>
      <c r="J320" s="213"/>
      <c r="K320" s="214"/>
      <c r="L320" s="214"/>
      <c r="M320" s="214"/>
      <c r="N320" s="215"/>
      <c r="O320" s="215"/>
      <c r="P320" s="215"/>
      <c r="Q320" s="13" t="str">
        <f t="shared" si="32"/>
        <v/>
      </c>
      <c r="R320" s="209" t="str">
        <f t="shared" si="33"/>
        <v/>
      </c>
      <c r="S320" s="210" t="str">
        <f t="shared" si="34"/>
        <v/>
      </c>
      <c r="T320" s="3" t="str">
        <f t="shared" si="28"/>
        <v xml:space="preserve"> </v>
      </c>
      <c r="U320" s="3" t="str">
        <f>IF(D320&lt;&gt;"",VLOOKUP(D320,'Drop downs'!B:C,2,0),"")</f>
        <v/>
      </c>
      <c r="V320" s="3" t="e">
        <f t="shared" si="29"/>
        <v>#VALUE!</v>
      </c>
    </row>
    <row r="321" spans="1:22" x14ac:dyDescent="0.25">
      <c r="A321" s="56" t="str">
        <f t="shared" si="31"/>
        <v/>
      </c>
      <c r="B321" s="211"/>
      <c r="C321" s="212"/>
      <c r="D321" s="211"/>
      <c r="E321" s="211"/>
      <c r="F321" s="211"/>
      <c r="G321" s="211"/>
      <c r="H321" s="211"/>
      <c r="I321" s="211"/>
      <c r="J321" s="213"/>
      <c r="K321" s="214"/>
      <c r="L321" s="214"/>
      <c r="M321" s="214"/>
      <c r="N321" s="215"/>
      <c r="O321" s="215"/>
      <c r="P321" s="215"/>
      <c r="Q321" s="13" t="str">
        <f t="shared" si="32"/>
        <v/>
      </c>
      <c r="R321" s="209" t="str">
        <f t="shared" si="33"/>
        <v/>
      </c>
      <c r="S321" s="210" t="str">
        <f t="shared" si="34"/>
        <v/>
      </c>
      <c r="T321" s="3" t="str">
        <f t="shared" si="28"/>
        <v xml:space="preserve"> </v>
      </c>
      <c r="U321" s="3" t="str">
        <f>IF(D321&lt;&gt;"",VLOOKUP(D321,'Drop downs'!B:C,2,0),"")</f>
        <v/>
      </c>
      <c r="V321" s="3" t="e">
        <f t="shared" si="29"/>
        <v>#VALUE!</v>
      </c>
    </row>
    <row r="322" spans="1:22" x14ac:dyDescent="0.25">
      <c r="A322" s="56" t="str">
        <f t="shared" si="31"/>
        <v/>
      </c>
      <c r="B322" s="211"/>
      <c r="C322" s="212"/>
      <c r="D322" s="211"/>
      <c r="E322" s="211"/>
      <c r="F322" s="211"/>
      <c r="G322" s="211"/>
      <c r="H322" s="211"/>
      <c r="I322" s="211"/>
      <c r="J322" s="213"/>
      <c r="K322" s="214"/>
      <c r="L322" s="214"/>
      <c r="M322" s="214"/>
      <c r="N322" s="215"/>
      <c r="O322" s="215"/>
      <c r="P322" s="215"/>
      <c r="Q322" s="13" t="str">
        <f t="shared" si="32"/>
        <v/>
      </c>
      <c r="R322" s="209" t="str">
        <f t="shared" si="33"/>
        <v/>
      </c>
      <c r="S322" s="210" t="str">
        <f t="shared" si="34"/>
        <v/>
      </c>
      <c r="T322" s="3" t="str">
        <f t="shared" si="28"/>
        <v xml:space="preserve"> </v>
      </c>
      <c r="U322" s="3" t="str">
        <f>IF(D322&lt;&gt;"",VLOOKUP(D322,'Drop downs'!B:C,2,0),"")</f>
        <v/>
      </c>
      <c r="V322" s="3" t="e">
        <f t="shared" si="29"/>
        <v>#VALUE!</v>
      </c>
    </row>
    <row r="323" spans="1:22" x14ac:dyDescent="0.25">
      <c r="A323" s="56" t="str">
        <f t="shared" si="31"/>
        <v/>
      </c>
      <c r="B323" s="211"/>
      <c r="C323" s="212"/>
      <c r="D323" s="211"/>
      <c r="E323" s="211"/>
      <c r="F323" s="211"/>
      <c r="G323" s="211"/>
      <c r="H323" s="211"/>
      <c r="I323" s="211"/>
      <c r="J323" s="213"/>
      <c r="K323" s="214"/>
      <c r="L323" s="214"/>
      <c r="M323" s="214"/>
      <c r="N323" s="215"/>
      <c r="O323" s="215"/>
      <c r="P323" s="215"/>
      <c r="Q323" s="13" t="str">
        <f t="shared" si="32"/>
        <v/>
      </c>
      <c r="R323" s="209" t="str">
        <f t="shared" si="33"/>
        <v/>
      </c>
      <c r="S323" s="210" t="str">
        <f t="shared" si="34"/>
        <v/>
      </c>
      <c r="T323" s="3" t="str">
        <f t="shared" si="28"/>
        <v xml:space="preserve"> </v>
      </c>
      <c r="U323" s="3" t="str">
        <f>IF(D323&lt;&gt;"",VLOOKUP(D323,'Drop downs'!B:C,2,0),"")</f>
        <v/>
      </c>
      <c r="V323" s="3" t="e">
        <f t="shared" si="29"/>
        <v>#VALUE!</v>
      </c>
    </row>
    <row r="324" spans="1:22" x14ac:dyDescent="0.25">
      <c r="A324" s="56" t="str">
        <f t="shared" si="31"/>
        <v/>
      </c>
      <c r="B324" s="211"/>
      <c r="C324" s="212"/>
      <c r="D324" s="211"/>
      <c r="E324" s="211"/>
      <c r="F324" s="211"/>
      <c r="G324" s="211"/>
      <c r="H324" s="211"/>
      <c r="I324" s="211"/>
      <c r="J324" s="213"/>
      <c r="K324" s="214"/>
      <c r="L324" s="214"/>
      <c r="M324" s="214"/>
      <c r="N324" s="215"/>
      <c r="O324" s="215"/>
      <c r="P324" s="215"/>
      <c r="Q324" s="13" t="str">
        <f t="shared" si="32"/>
        <v/>
      </c>
      <c r="R324" s="209" t="str">
        <f t="shared" si="33"/>
        <v/>
      </c>
      <c r="S324" s="210" t="str">
        <f t="shared" si="34"/>
        <v/>
      </c>
      <c r="T324" s="3" t="str">
        <f t="shared" si="28"/>
        <v xml:space="preserve"> </v>
      </c>
      <c r="U324" s="3" t="str">
        <f>IF(D324&lt;&gt;"",VLOOKUP(D324,'Drop downs'!B:C,2,0),"")</f>
        <v/>
      </c>
      <c r="V324" s="3" t="e">
        <f t="shared" si="29"/>
        <v>#VALUE!</v>
      </c>
    </row>
    <row r="325" spans="1:22" x14ac:dyDescent="0.25">
      <c r="A325" s="56" t="str">
        <f t="shared" si="31"/>
        <v/>
      </c>
      <c r="B325" s="211"/>
      <c r="C325" s="212"/>
      <c r="D325" s="211"/>
      <c r="E325" s="211"/>
      <c r="F325" s="211"/>
      <c r="G325" s="211"/>
      <c r="H325" s="211"/>
      <c r="I325" s="211"/>
      <c r="J325" s="213"/>
      <c r="K325" s="214"/>
      <c r="L325" s="214"/>
      <c r="M325" s="214"/>
      <c r="N325" s="215"/>
      <c r="O325" s="215"/>
      <c r="P325" s="215"/>
      <c r="Q325" s="13" t="str">
        <f t="shared" si="32"/>
        <v/>
      </c>
      <c r="R325" s="209" t="str">
        <f t="shared" si="33"/>
        <v/>
      </c>
      <c r="S325" s="210" t="str">
        <f t="shared" si="34"/>
        <v/>
      </c>
      <c r="T325" s="3" t="str">
        <f t="shared" si="28"/>
        <v xml:space="preserve"> </v>
      </c>
      <c r="U325" s="3" t="str">
        <f>IF(D325&lt;&gt;"",VLOOKUP(D325,'Drop downs'!B:C,2,0),"")</f>
        <v/>
      </c>
      <c r="V325" s="3" t="e">
        <f t="shared" si="29"/>
        <v>#VALUE!</v>
      </c>
    </row>
    <row r="326" spans="1:22" x14ac:dyDescent="0.25">
      <c r="A326" s="56" t="str">
        <f t="shared" si="31"/>
        <v/>
      </c>
      <c r="B326" s="211"/>
      <c r="C326" s="212"/>
      <c r="D326" s="211"/>
      <c r="E326" s="211"/>
      <c r="F326" s="211"/>
      <c r="G326" s="211"/>
      <c r="H326" s="211"/>
      <c r="I326" s="211"/>
      <c r="J326" s="213"/>
      <c r="K326" s="214"/>
      <c r="L326" s="214"/>
      <c r="M326" s="214"/>
      <c r="N326" s="215"/>
      <c r="O326" s="215"/>
      <c r="P326" s="215"/>
      <c r="Q326" s="13" t="str">
        <f t="shared" si="32"/>
        <v/>
      </c>
      <c r="R326" s="209" t="str">
        <f t="shared" si="33"/>
        <v/>
      </c>
      <c r="S326" s="210" t="str">
        <f t="shared" si="34"/>
        <v/>
      </c>
      <c r="T326" s="3" t="str">
        <f t="shared" si="28"/>
        <v xml:space="preserve"> </v>
      </c>
      <c r="U326" s="3" t="str">
        <f>IF(D326&lt;&gt;"",VLOOKUP(D326,'Drop downs'!B:C,2,0),"")</f>
        <v/>
      </c>
      <c r="V326" s="3" t="e">
        <f t="shared" si="29"/>
        <v>#VALUE!</v>
      </c>
    </row>
    <row r="327" spans="1:22" x14ac:dyDescent="0.25">
      <c r="A327" s="56" t="str">
        <f t="shared" si="31"/>
        <v/>
      </c>
      <c r="B327" s="211"/>
      <c r="C327" s="212"/>
      <c r="D327" s="211"/>
      <c r="E327" s="211"/>
      <c r="F327" s="211"/>
      <c r="G327" s="211"/>
      <c r="H327" s="211"/>
      <c r="I327" s="211"/>
      <c r="J327" s="213"/>
      <c r="K327" s="214"/>
      <c r="L327" s="214"/>
      <c r="M327" s="214"/>
      <c r="N327" s="215"/>
      <c r="O327" s="215"/>
      <c r="P327" s="215"/>
      <c r="Q327" s="13" t="str">
        <f t="shared" si="32"/>
        <v/>
      </c>
      <c r="R327" s="209" t="str">
        <f t="shared" si="33"/>
        <v/>
      </c>
      <c r="S327" s="210" t="str">
        <f t="shared" si="34"/>
        <v/>
      </c>
      <c r="T327" s="3" t="str">
        <f t="shared" si="28"/>
        <v xml:space="preserve"> </v>
      </c>
      <c r="U327" s="3" t="str">
        <f>IF(D327&lt;&gt;"",VLOOKUP(D327,'Drop downs'!B:C,2,0),"")</f>
        <v/>
      </c>
      <c r="V327" s="3" t="e">
        <f t="shared" si="29"/>
        <v>#VALUE!</v>
      </c>
    </row>
    <row r="328" spans="1:22" x14ac:dyDescent="0.25">
      <c r="A328" s="56" t="str">
        <f t="shared" si="31"/>
        <v/>
      </c>
      <c r="B328" s="211"/>
      <c r="C328" s="212"/>
      <c r="D328" s="211"/>
      <c r="E328" s="211"/>
      <c r="F328" s="211"/>
      <c r="G328" s="211"/>
      <c r="H328" s="211"/>
      <c r="I328" s="211"/>
      <c r="J328" s="213"/>
      <c r="K328" s="214"/>
      <c r="L328" s="214"/>
      <c r="M328" s="214"/>
      <c r="N328" s="215"/>
      <c r="O328" s="215"/>
      <c r="P328" s="215"/>
      <c r="Q328" s="13" t="str">
        <f t="shared" si="32"/>
        <v/>
      </c>
      <c r="R328" s="209" t="str">
        <f t="shared" si="33"/>
        <v/>
      </c>
      <c r="S328" s="210" t="str">
        <f t="shared" si="34"/>
        <v/>
      </c>
      <c r="T328" s="3" t="str">
        <f t="shared" si="28"/>
        <v xml:space="preserve"> </v>
      </c>
      <c r="U328" s="3" t="str">
        <f>IF(D328&lt;&gt;"",VLOOKUP(D328,'Drop downs'!B:C,2,0),"")</f>
        <v/>
      </c>
      <c r="V328" s="3" t="e">
        <f t="shared" si="29"/>
        <v>#VALUE!</v>
      </c>
    </row>
    <row r="329" spans="1:22" x14ac:dyDescent="0.25">
      <c r="A329" s="56" t="str">
        <f t="shared" si="31"/>
        <v/>
      </c>
      <c r="B329" s="211"/>
      <c r="C329" s="212"/>
      <c r="D329" s="211"/>
      <c r="E329" s="211"/>
      <c r="F329" s="211"/>
      <c r="G329" s="211"/>
      <c r="H329" s="211"/>
      <c r="I329" s="211"/>
      <c r="J329" s="213"/>
      <c r="K329" s="214"/>
      <c r="L329" s="214"/>
      <c r="M329" s="214"/>
      <c r="N329" s="215"/>
      <c r="O329" s="215"/>
      <c r="P329" s="215"/>
      <c r="Q329" s="13" t="str">
        <f t="shared" si="32"/>
        <v/>
      </c>
      <c r="R329" s="209" t="str">
        <f t="shared" si="33"/>
        <v/>
      </c>
      <c r="S329" s="210" t="str">
        <f t="shared" si="34"/>
        <v/>
      </c>
      <c r="T329" s="3" t="str">
        <f t="shared" si="28"/>
        <v xml:space="preserve"> </v>
      </c>
      <c r="U329" s="3" t="str">
        <f>IF(D329&lt;&gt;"",VLOOKUP(D329,'Drop downs'!B:C,2,0),"")</f>
        <v/>
      </c>
      <c r="V329" s="3" t="e">
        <f t="shared" si="29"/>
        <v>#VALUE!</v>
      </c>
    </row>
    <row r="330" spans="1:22" x14ac:dyDescent="0.25">
      <c r="A330" s="56" t="str">
        <f t="shared" si="31"/>
        <v/>
      </c>
      <c r="B330" s="211"/>
      <c r="C330" s="212"/>
      <c r="D330" s="211"/>
      <c r="E330" s="211"/>
      <c r="F330" s="211"/>
      <c r="G330" s="211"/>
      <c r="H330" s="211"/>
      <c r="I330" s="211"/>
      <c r="J330" s="213"/>
      <c r="K330" s="214"/>
      <c r="L330" s="214"/>
      <c r="M330" s="214"/>
      <c r="N330" s="215"/>
      <c r="O330" s="215"/>
      <c r="P330" s="215"/>
      <c r="Q330" s="13" t="str">
        <f t="shared" si="32"/>
        <v/>
      </c>
      <c r="R330" s="209" t="str">
        <f t="shared" si="33"/>
        <v/>
      </c>
      <c r="S330" s="210" t="str">
        <f t="shared" si="34"/>
        <v/>
      </c>
      <c r="T330" s="3" t="str">
        <f t="shared" si="28"/>
        <v xml:space="preserve"> </v>
      </c>
      <c r="U330" s="3" t="str">
        <f>IF(D330&lt;&gt;"",VLOOKUP(D330,'Drop downs'!B:C,2,0),"")</f>
        <v/>
      </c>
      <c r="V330" s="3" t="e">
        <f t="shared" si="29"/>
        <v>#VALUE!</v>
      </c>
    </row>
    <row r="331" spans="1:22" x14ac:dyDescent="0.25">
      <c r="A331" s="56" t="str">
        <f t="shared" si="31"/>
        <v/>
      </c>
      <c r="B331" s="211"/>
      <c r="C331" s="212"/>
      <c r="D331" s="211"/>
      <c r="E331" s="211"/>
      <c r="F331" s="211"/>
      <c r="G331" s="211"/>
      <c r="H331" s="211"/>
      <c r="I331" s="211"/>
      <c r="J331" s="213"/>
      <c r="K331" s="214"/>
      <c r="L331" s="214"/>
      <c r="M331" s="214"/>
      <c r="N331" s="215"/>
      <c r="O331" s="215"/>
      <c r="P331" s="215"/>
      <c r="Q331" s="13" t="str">
        <f t="shared" si="32"/>
        <v/>
      </c>
      <c r="R331" s="209" t="str">
        <f t="shared" si="33"/>
        <v/>
      </c>
      <c r="S331" s="210" t="str">
        <f t="shared" si="34"/>
        <v/>
      </c>
      <c r="T331" s="3" t="str">
        <f t="shared" ref="T331:T394" si="35">J331&amp;" "&amp;D331</f>
        <v xml:space="preserve"> </v>
      </c>
      <c r="U331" s="3" t="str">
        <f>IF(D331&lt;&gt;"",VLOOKUP(D331,'Drop downs'!B:C,2,0),"")</f>
        <v/>
      </c>
      <c r="V331" s="3" t="e">
        <f t="shared" ref="V331:V394" si="36">R331-N331</f>
        <v>#VALUE!</v>
      </c>
    </row>
    <row r="332" spans="1:22" x14ac:dyDescent="0.25">
      <c r="A332" s="56" t="str">
        <f t="shared" si="31"/>
        <v/>
      </c>
      <c r="B332" s="211"/>
      <c r="C332" s="212"/>
      <c r="D332" s="211"/>
      <c r="E332" s="211"/>
      <c r="F332" s="211"/>
      <c r="G332" s="211"/>
      <c r="H332" s="211"/>
      <c r="I332" s="211"/>
      <c r="J332" s="213"/>
      <c r="K332" s="214"/>
      <c r="L332" s="214"/>
      <c r="M332" s="214"/>
      <c r="N332" s="215"/>
      <c r="O332" s="215"/>
      <c r="P332" s="215"/>
      <c r="Q332" s="13" t="str">
        <f t="shared" si="32"/>
        <v/>
      </c>
      <c r="R332" s="209" t="str">
        <f t="shared" si="33"/>
        <v/>
      </c>
      <c r="S332" s="210" t="str">
        <f t="shared" si="34"/>
        <v/>
      </c>
      <c r="T332" s="3" t="str">
        <f t="shared" si="35"/>
        <v xml:space="preserve"> </v>
      </c>
      <c r="U332" s="3" t="str">
        <f>IF(D332&lt;&gt;"",VLOOKUP(D332,'Drop downs'!B:C,2,0),"")</f>
        <v/>
      </c>
      <c r="V332" s="3" t="e">
        <f t="shared" si="36"/>
        <v>#VALUE!</v>
      </c>
    </row>
    <row r="333" spans="1:22" x14ac:dyDescent="0.25">
      <c r="A333" s="56" t="str">
        <f t="shared" si="31"/>
        <v/>
      </c>
      <c r="B333" s="211"/>
      <c r="C333" s="212"/>
      <c r="D333" s="211"/>
      <c r="E333" s="211"/>
      <c r="F333" s="211"/>
      <c r="G333" s="211"/>
      <c r="H333" s="211"/>
      <c r="I333" s="211"/>
      <c r="J333" s="213"/>
      <c r="K333" s="214"/>
      <c r="L333" s="214"/>
      <c r="M333" s="214"/>
      <c r="N333" s="215"/>
      <c r="O333" s="215"/>
      <c r="P333" s="215"/>
      <c r="Q333" s="13" t="str">
        <f t="shared" si="32"/>
        <v/>
      </c>
      <c r="R333" s="209" t="str">
        <f t="shared" si="33"/>
        <v/>
      </c>
      <c r="S333" s="210" t="str">
        <f t="shared" si="34"/>
        <v/>
      </c>
      <c r="T333" s="3" t="str">
        <f t="shared" si="35"/>
        <v xml:space="preserve"> </v>
      </c>
      <c r="U333" s="3" t="str">
        <f>IF(D333&lt;&gt;"",VLOOKUP(D333,'Drop downs'!B:C,2,0),"")</f>
        <v/>
      </c>
      <c r="V333" s="3" t="e">
        <f t="shared" si="36"/>
        <v>#VALUE!</v>
      </c>
    </row>
    <row r="334" spans="1:22" x14ac:dyDescent="0.25">
      <c r="A334" s="56" t="str">
        <f t="shared" si="31"/>
        <v/>
      </c>
      <c r="B334" s="211"/>
      <c r="C334" s="212"/>
      <c r="D334" s="211"/>
      <c r="E334" s="211"/>
      <c r="F334" s="211"/>
      <c r="G334" s="211"/>
      <c r="H334" s="211"/>
      <c r="I334" s="211"/>
      <c r="J334" s="213"/>
      <c r="K334" s="214"/>
      <c r="L334" s="214"/>
      <c r="M334" s="214"/>
      <c r="N334" s="215"/>
      <c r="O334" s="215"/>
      <c r="P334" s="215"/>
      <c r="Q334" s="13" t="str">
        <f t="shared" si="32"/>
        <v/>
      </c>
      <c r="R334" s="209" t="str">
        <f t="shared" si="33"/>
        <v/>
      </c>
      <c r="S334" s="210" t="str">
        <f t="shared" si="34"/>
        <v/>
      </c>
      <c r="T334" s="3" t="str">
        <f t="shared" si="35"/>
        <v xml:space="preserve"> </v>
      </c>
      <c r="U334" s="3" t="str">
        <f>IF(D334&lt;&gt;"",VLOOKUP(D334,'Drop downs'!B:C,2,0),"")</f>
        <v/>
      </c>
      <c r="V334" s="3" t="e">
        <f t="shared" si="36"/>
        <v>#VALUE!</v>
      </c>
    </row>
    <row r="335" spans="1:22" x14ac:dyDescent="0.25">
      <c r="A335" s="56" t="str">
        <f t="shared" si="31"/>
        <v/>
      </c>
      <c r="B335" s="211"/>
      <c r="C335" s="212"/>
      <c r="D335" s="211"/>
      <c r="E335" s="211"/>
      <c r="F335" s="211"/>
      <c r="G335" s="211"/>
      <c r="H335" s="211"/>
      <c r="I335" s="211"/>
      <c r="J335" s="213"/>
      <c r="K335" s="214"/>
      <c r="L335" s="214"/>
      <c r="M335" s="214"/>
      <c r="N335" s="215"/>
      <c r="O335" s="215"/>
      <c r="P335" s="215"/>
      <c r="Q335" s="13" t="str">
        <f t="shared" si="32"/>
        <v/>
      </c>
      <c r="R335" s="209" t="str">
        <f t="shared" si="33"/>
        <v/>
      </c>
      <c r="S335" s="210" t="str">
        <f t="shared" si="34"/>
        <v/>
      </c>
      <c r="T335" s="3" t="str">
        <f t="shared" si="35"/>
        <v xml:space="preserve"> </v>
      </c>
      <c r="U335" s="3" t="str">
        <f>IF(D335&lt;&gt;"",VLOOKUP(D335,'Drop downs'!B:C,2,0),"")</f>
        <v/>
      </c>
      <c r="V335" s="3" t="e">
        <f t="shared" si="36"/>
        <v>#VALUE!</v>
      </c>
    </row>
    <row r="336" spans="1:22" x14ac:dyDescent="0.25">
      <c r="A336" s="56" t="str">
        <f t="shared" si="31"/>
        <v/>
      </c>
      <c r="B336" s="211"/>
      <c r="C336" s="212"/>
      <c r="D336" s="211"/>
      <c r="E336" s="211"/>
      <c r="F336" s="211"/>
      <c r="G336" s="211"/>
      <c r="H336" s="211"/>
      <c r="I336" s="211"/>
      <c r="J336" s="213"/>
      <c r="K336" s="214"/>
      <c r="L336" s="214"/>
      <c r="M336" s="214"/>
      <c r="N336" s="215"/>
      <c r="O336" s="215"/>
      <c r="P336" s="215"/>
      <c r="Q336" s="13" t="str">
        <f t="shared" si="32"/>
        <v/>
      </c>
      <c r="R336" s="209" t="str">
        <f t="shared" si="33"/>
        <v/>
      </c>
      <c r="S336" s="210" t="str">
        <f t="shared" si="34"/>
        <v/>
      </c>
      <c r="T336" s="3" t="str">
        <f t="shared" si="35"/>
        <v xml:space="preserve"> </v>
      </c>
      <c r="U336" s="3" t="str">
        <f>IF(D336&lt;&gt;"",VLOOKUP(D336,'Drop downs'!B:C,2,0),"")</f>
        <v/>
      </c>
      <c r="V336" s="3" t="e">
        <f t="shared" si="36"/>
        <v>#VALUE!</v>
      </c>
    </row>
    <row r="337" spans="1:22" x14ac:dyDescent="0.25">
      <c r="A337" s="56" t="str">
        <f t="shared" si="31"/>
        <v/>
      </c>
      <c r="B337" s="211"/>
      <c r="C337" s="212"/>
      <c r="D337" s="211"/>
      <c r="E337" s="211"/>
      <c r="F337" s="211"/>
      <c r="G337" s="211"/>
      <c r="H337" s="211"/>
      <c r="I337" s="211"/>
      <c r="J337" s="213"/>
      <c r="K337" s="214"/>
      <c r="L337" s="214"/>
      <c r="M337" s="214"/>
      <c r="N337" s="215"/>
      <c r="O337" s="215"/>
      <c r="P337" s="215"/>
      <c r="Q337" s="13" t="str">
        <f t="shared" si="32"/>
        <v/>
      </c>
      <c r="R337" s="209" t="str">
        <f t="shared" si="33"/>
        <v/>
      </c>
      <c r="S337" s="210" t="str">
        <f t="shared" si="34"/>
        <v/>
      </c>
      <c r="T337" s="3" t="str">
        <f t="shared" si="35"/>
        <v xml:space="preserve"> </v>
      </c>
      <c r="U337" s="3" t="str">
        <f>IF(D337&lt;&gt;"",VLOOKUP(D337,'Drop downs'!B:C,2,0),"")</f>
        <v/>
      </c>
      <c r="V337" s="3" t="e">
        <f t="shared" si="36"/>
        <v>#VALUE!</v>
      </c>
    </row>
    <row r="338" spans="1:22" x14ac:dyDescent="0.25">
      <c r="A338" s="56" t="str">
        <f t="shared" si="31"/>
        <v/>
      </c>
      <c r="B338" s="211"/>
      <c r="C338" s="212"/>
      <c r="D338" s="211"/>
      <c r="E338" s="211"/>
      <c r="F338" s="211"/>
      <c r="G338" s="211"/>
      <c r="H338" s="211"/>
      <c r="I338" s="211"/>
      <c r="J338" s="213"/>
      <c r="K338" s="214"/>
      <c r="L338" s="214"/>
      <c r="M338" s="214"/>
      <c r="N338" s="215"/>
      <c r="O338" s="215"/>
      <c r="P338" s="215"/>
      <c r="Q338" s="13" t="str">
        <f t="shared" si="32"/>
        <v/>
      </c>
      <c r="R338" s="209" t="str">
        <f t="shared" si="33"/>
        <v/>
      </c>
      <c r="S338" s="210" t="str">
        <f t="shared" si="34"/>
        <v/>
      </c>
      <c r="T338" s="3" t="str">
        <f t="shared" si="35"/>
        <v xml:space="preserve"> </v>
      </c>
      <c r="U338" s="3" t="str">
        <f>IF(D338&lt;&gt;"",VLOOKUP(D338,'Drop downs'!B:C,2,0),"")</f>
        <v/>
      </c>
      <c r="V338" s="3" t="e">
        <f t="shared" si="36"/>
        <v>#VALUE!</v>
      </c>
    </row>
    <row r="339" spans="1:22" x14ac:dyDescent="0.25">
      <c r="A339" s="56" t="str">
        <f t="shared" si="31"/>
        <v/>
      </c>
      <c r="B339" s="211"/>
      <c r="C339" s="212"/>
      <c r="D339" s="211"/>
      <c r="E339" s="211"/>
      <c r="F339" s="211"/>
      <c r="G339" s="211"/>
      <c r="H339" s="211"/>
      <c r="I339" s="211"/>
      <c r="J339" s="213"/>
      <c r="K339" s="214"/>
      <c r="L339" s="214"/>
      <c r="M339" s="214"/>
      <c r="N339" s="215"/>
      <c r="O339" s="215"/>
      <c r="P339" s="215"/>
      <c r="Q339" s="13" t="str">
        <f t="shared" si="32"/>
        <v/>
      </c>
      <c r="R339" s="209" t="str">
        <f t="shared" si="33"/>
        <v/>
      </c>
      <c r="S339" s="210" t="str">
        <f t="shared" si="34"/>
        <v/>
      </c>
      <c r="T339" s="3" t="str">
        <f t="shared" si="35"/>
        <v xml:space="preserve"> </v>
      </c>
      <c r="U339" s="3" t="str">
        <f>IF(D339&lt;&gt;"",VLOOKUP(D339,'Drop downs'!B:C,2,0),"")</f>
        <v/>
      </c>
      <c r="V339" s="3" t="e">
        <f t="shared" si="36"/>
        <v>#VALUE!</v>
      </c>
    </row>
    <row r="340" spans="1:22" x14ac:dyDescent="0.25">
      <c r="A340" s="56" t="str">
        <f t="shared" si="31"/>
        <v/>
      </c>
      <c r="B340" s="211"/>
      <c r="C340" s="212"/>
      <c r="D340" s="211"/>
      <c r="E340" s="211"/>
      <c r="F340" s="211"/>
      <c r="G340" s="211"/>
      <c r="H340" s="211"/>
      <c r="I340" s="211"/>
      <c r="J340" s="213"/>
      <c r="K340" s="214"/>
      <c r="L340" s="214"/>
      <c r="M340" s="214"/>
      <c r="N340" s="215"/>
      <c r="O340" s="215"/>
      <c r="P340" s="215"/>
      <c r="Q340" s="13" t="str">
        <f t="shared" si="32"/>
        <v/>
      </c>
      <c r="R340" s="209" t="str">
        <f t="shared" si="33"/>
        <v/>
      </c>
      <c r="S340" s="210" t="str">
        <f t="shared" si="34"/>
        <v/>
      </c>
      <c r="T340" s="3" t="str">
        <f t="shared" si="35"/>
        <v xml:space="preserve"> </v>
      </c>
      <c r="U340" s="3" t="str">
        <f>IF(D340&lt;&gt;"",VLOOKUP(D340,'Drop downs'!B:C,2,0),"")</f>
        <v/>
      </c>
      <c r="V340" s="3" t="e">
        <f t="shared" si="36"/>
        <v>#VALUE!</v>
      </c>
    </row>
    <row r="341" spans="1:22" x14ac:dyDescent="0.25">
      <c r="A341" s="56" t="str">
        <f t="shared" si="31"/>
        <v/>
      </c>
      <c r="B341" s="211"/>
      <c r="C341" s="212"/>
      <c r="D341" s="211"/>
      <c r="E341" s="211"/>
      <c r="F341" s="211"/>
      <c r="G341" s="211"/>
      <c r="H341" s="211"/>
      <c r="I341" s="211"/>
      <c r="J341" s="213"/>
      <c r="K341" s="214"/>
      <c r="L341" s="214"/>
      <c r="M341" s="214"/>
      <c r="N341" s="215"/>
      <c r="O341" s="215"/>
      <c r="P341" s="215"/>
      <c r="Q341" s="13" t="str">
        <f t="shared" si="32"/>
        <v/>
      </c>
      <c r="R341" s="209" t="str">
        <f t="shared" si="33"/>
        <v/>
      </c>
      <c r="S341" s="210" t="str">
        <f t="shared" si="34"/>
        <v/>
      </c>
      <c r="T341" s="3" t="str">
        <f t="shared" si="35"/>
        <v xml:space="preserve"> </v>
      </c>
      <c r="U341" s="3" t="str">
        <f>IF(D341&lt;&gt;"",VLOOKUP(D341,'Drop downs'!B:C,2,0),"")</f>
        <v/>
      </c>
      <c r="V341" s="3" t="e">
        <f t="shared" si="36"/>
        <v>#VALUE!</v>
      </c>
    </row>
    <row r="342" spans="1:22" x14ac:dyDescent="0.25">
      <c r="A342" s="56" t="str">
        <f t="shared" si="31"/>
        <v/>
      </c>
      <c r="B342" s="211"/>
      <c r="C342" s="212"/>
      <c r="D342" s="211"/>
      <c r="E342" s="211"/>
      <c r="F342" s="211"/>
      <c r="G342" s="211"/>
      <c r="H342" s="211"/>
      <c r="I342" s="211"/>
      <c r="J342" s="213"/>
      <c r="K342" s="214"/>
      <c r="L342" s="214"/>
      <c r="M342" s="214"/>
      <c r="N342" s="215"/>
      <c r="O342" s="215"/>
      <c r="P342" s="215"/>
      <c r="Q342" s="13" t="str">
        <f t="shared" si="32"/>
        <v/>
      </c>
      <c r="R342" s="209" t="str">
        <f t="shared" si="33"/>
        <v/>
      </c>
      <c r="S342" s="210" t="str">
        <f t="shared" si="34"/>
        <v/>
      </c>
      <c r="T342" s="3" t="str">
        <f t="shared" si="35"/>
        <v xml:space="preserve"> </v>
      </c>
      <c r="U342" s="3" t="str">
        <f>IF(D342&lt;&gt;"",VLOOKUP(D342,'Drop downs'!B:C,2,0),"")</f>
        <v/>
      </c>
      <c r="V342" s="3" t="e">
        <f t="shared" si="36"/>
        <v>#VALUE!</v>
      </c>
    </row>
    <row r="343" spans="1:22" x14ac:dyDescent="0.25">
      <c r="A343" s="56" t="str">
        <f t="shared" si="31"/>
        <v/>
      </c>
      <c r="B343" s="211"/>
      <c r="C343" s="212"/>
      <c r="D343" s="211"/>
      <c r="E343" s="211"/>
      <c r="F343" s="211"/>
      <c r="G343" s="211"/>
      <c r="H343" s="211"/>
      <c r="I343" s="211"/>
      <c r="J343" s="213"/>
      <c r="K343" s="214"/>
      <c r="L343" s="214"/>
      <c r="M343" s="214"/>
      <c r="N343" s="215"/>
      <c r="O343" s="215"/>
      <c r="P343" s="215"/>
      <c r="Q343" s="13" t="str">
        <f t="shared" si="32"/>
        <v/>
      </c>
      <c r="R343" s="209" t="str">
        <f t="shared" si="33"/>
        <v/>
      </c>
      <c r="S343" s="210" t="str">
        <f t="shared" si="34"/>
        <v/>
      </c>
      <c r="T343" s="3" t="str">
        <f t="shared" si="35"/>
        <v xml:space="preserve"> </v>
      </c>
      <c r="U343" s="3" t="str">
        <f>IF(D343&lt;&gt;"",VLOOKUP(D343,'Drop downs'!B:C,2,0),"")</f>
        <v/>
      </c>
      <c r="V343" s="3" t="e">
        <f t="shared" si="36"/>
        <v>#VALUE!</v>
      </c>
    </row>
    <row r="344" spans="1:22" x14ac:dyDescent="0.25">
      <c r="A344" s="56" t="str">
        <f t="shared" si="31"/>
        <v/>
      </c>
      <c r="B344" s="211"/>
      <c r="C344" s="212"/>
      <c r="D344" s="211"/>
      <c r="E344" s="211"/>
      <c r="F344" s="211"/>
      <c r="G344" s="211"/>
      <c r="H344" s="211"/>
      <c r="I344" s="211"/>
      <c r="J344" s="213"/>
      <c r="K344" s="214"/>
      <c r="L344" s="214"/>
      <c r="M344" s="214"/>
      <c r="N344" s="215"/>
      <c r="O344" s="215"/>
      <c r="P344" s="215"/>
      <c r="Q344" s="13" t="str">
        <f t="shared" si="32"/>
        <v/>
      </c>
      <c r="R344" s="209" t="str">
        <f t="shared" si="33"/>
        <v/>
      </c>
      <c r="S344" s="210" t="str">
        <f t="shared" si="34"/>
        <v/>
      </c>
      <c r="T344" s="3" t="str">
        <f t="shared" si="35"/>
        <v xml:space="preserve"> </v>
      </c>
      <c r="U344" s="3" t="str">
        <f>IF(D344&lt;&gt;"",VLOOKUP(D344,'Drop downs'!B:C,2,0),"")</f>
        <v/>
      </c>
      <c r="V344" s="3" t="e">
        <f t="shared" si="36"/>
        <v>#VALUE!</v>
      </c>
    </row>
    <row r="345" spans="1:22" x14ac:dyDescent="0.25">
      <c r="A345" s="56" t="str">
        <f t="shared" si="31"/>
        <v/>
      </c>
      <c r="B345" s="211"/>
      <c r="C345" s="212"/>
      <c r="D345" s="211"/>
      <c r="E345" s="211"/>
      <c r="F345" s="211"/>
      <c r="G345" s="211"/>
      <c r="H345" s="211"/>
      <c r="I345" s="211"/>
      <c r="J345" s="213"/>
      <c r="K345" s="214"/>
      <c r="L345" s="214"/>
      <c r="M345" s="214"/>
      <c r="N345" s="215"/>
      <c r="O345" s="215"/>
      <c r="P345" s="215"/>
      <c r="Q345" s="13" t="str">
        <f t="shared" si="32"/>
        <v/>
      </c>
      <c r="R345" s="209" t="str">
        <f t="shared" si="33"/>
        <v/>
      </c>
      <c r="S345" s="210" t="str">
        <f t="shared" si="34"/>
        <v/>
      </c>
      <c r="T345" s="3" t="str">
        <f t="shared" si="35"/>
        <v xml:space="preserve"> </v>
      </c>
      <c r="U345" s="3" t="str">
        <f>IF(D345&lt;&gt;"",VLOOKUP(D345,'Drop downs'!B:C,2,0),"")</f>
        <v/>
      </c>
      <c r="V345" s="3" t="e">
        <f t="shared" si="36"/>
        <v>#VALUE!</v>
      </c>
    </row>
    <row r="346" spans="1:22" x14ac:dyDescent="0.25">
      <c r="A346" s="56" t="str">
        <f t="shared" si="31"/>
        <v/>
      </c>
      <c r="B346" s="211"/>
      <c r="C346" s="212"/>
      <c r="D346" s="211"/>
      <c r="E346" s="211"/>
      <c r="F346" s="211"/>
      <c r="G346" s="211"/>
      <c r="H346" s="211"/>
      <c r="I346" s="211"/>
      <c r="J346" s="213"/>
      <c r="K346" s="214"/>
      <c r="L346" s="214"/>
      <c r="M346" s="214"/>
      <c r="N346" s="215"/>
      <c r="O346" s="215"/>
      <c r="P346" s="215"/>
      <c r="Q346" s="13" t="str">
        <f t="shared" si="32"/>
        <v/>
      </c>
      <c r="R346" s="209" t="str">
        <f t="shared" si="33"/>
        <v/>
      </c>
      <c r="S346" s="210" t="str">
        <f t="shared" si="34"/>
        <v/>
      </c>
      <c r="T346" s="3" t="str">
        <f t="shared" si="35"/>
        <v xml:space="preserve"> </v>
      </c>
      <c r="U346" s="3" t="str">
        <f>IF(D346&lt;&gt;"",VLOOKUP(D346,'Drop downs'!B:C,2,0),"")</f>
        <v/>
      </c>
      <c r="V346" s="3" t="e">
        <f t="shared" si="36"/>
        <v>#VALUE!</v>
      </c>
    </row>
    <row r="347" spans="1:22" x14ac:dyDescent="0.25">
      <c r="A347" s="56" t="str">
        <f t="shared" si="31"/>
        <v/>
      </c>
      <c r="B347" s="211"/>
      <c r="C347" s="212"/>
      <c r="D347" s="211"/>
      <c r="E347" s="211"/>
      <c r="F347" s="211"/>
      <c r="G347" s="211"/>
      <c r="H347" s="211"/>
      <c r="I347" s="211"/>
      <c r="J347" s="213"/>
      <c r="K347" s="214"/>
      <c r="L347" s="214"/>
      <c r="M347" s="214"/>
      <c r="N347" s="215"/>
      <c r="O347" s="215"/>
      <c r="P347" s="215"/>
      <c r="Q347" s="13" t="str">
        <f t="shared" si="32"/>
        <v/>
      </c>
      <c r="R347" s="209" t="str">
        <f t="shared" si="33"/>
        <v/>
      </c>
      <c r="S347" s="210" t="str">
        <f t="shared" si="34"/>
        <v/>
      </c>
      <c r="T347" s="3" t="str">
        <f t="shared" si="35"/>
        <v xml:space="preserve"> </v>
      </c>
      <c r="U347" s="3" t="str">
        <f>IF(D347&lt;&gt;"",VLOOKUP(D347,'Drop downs'!B:C,2,0),"")</f>
        <v/>
      </c>
      <c r="V347" s="3" t="e">
        <f t="shared" si="36"/>
        <v>#VALUE!</v>
      </c>
    </row>
    <row r="348" spans="1:22" x14ac:dyDescent="0.25">
      <c r="A348" s="56" t="str">
        <f t="shared" si="31"/>
        <v/>
      </c>
      <c r="B348" s="211"/>
      <c r="C348" s="212"/>
      <c r="D348" s="211"/>
      <c r="E348" s="211"/>
      <c r="F348" s="211"/>
      <c r="G348" s="211"/>
      <c r="H348" s="211"/>
      <c r="I348" s="211"/>
      <c r="J348" s="213"/>
      <c r="K348" s="214"/>
      <c r="L348" s="214"/>
      <c r="M348" s="214"/>
      <c r="N348" s="215"/>
      <c r="O348" s="215"/>
      <c r="P348" s="215"/>
      <c r="Q348" s="13" t="str">
        <f t="shared" si="32"/>
        <v/>
      </c>
      <c r="R348" s="209" t="str">
        <f t="shared" si="33"/>
        <v/>
      </c>
      <c r="S348" s="210" t="str">
        <f t="shared" si="34"/>
        <v/>
      </c>
      <c r="T348" s="3" t="str">
        <f t="shared" si="35"/>
        <v xml:space="preserve"> </v>
      </c>
      <c r="U348" s="3" t="str">
        <f>IF(D348&lt;&gt;"",VLOOKUP(D348,'Drop downs'!B:C,2,0),"")</f>
        <v/>
      </c>
      <c r="V348" s="3" t="e">
        <f t="shared" si="36"/>
        <v>#VALUE!</v>
      </c>
    </row>
    <row r="349" spans="1:22" x14ac:dyDescent="0.25">
      <c r="A349" s="56" t="str">
        <f t="shared" si="31"/>
        <v/>
      </c>
      <c r="B349" s="211"/>
      <c r="C349" s="212"/>
      <c r="D349" s="211"/>
      <c r="E349" s="211"/>
      <c r="F349" s="211"/>
      <c r="G349" s="211"/>
      <c r="H349" s="211"/>
      <c r="I349" s="211"/>
      <c r="J349" s="213"/>
      <c r="K349" s="214"/>
      <c r="L349" s="214"/>
      <c r="M349" s="214"/>
      <c r="N349" s="215"/>
      <c r="O349" s="215"/>
      <c r="P349" s="215"/>
      <c r="Q349" s="13" t="str">
        <f t="shared" si="32"/>
        <v/>
      </c>
      <c r="R349" s="209" t="str">
        <f t="shared" si="33"/>
        <v/>
      </c>
      <c r="S349" s="210" t="str">
        <f t="shared" si="34"/>
        <v/>
      </c>
      <c r="T349" s="3" t="str">
        <f t="shared" si="35"/>
        <v xml:space="preserve"> </v>
      </c>
      <c r="U349" s="3" t="str">
        <f>IF(D349&lt;&gt;"",VLOOKUP(D349,'Drop downs'!B:C,2,0),"")</f>
        <v/>
      </c>
      <c r="V349" s="3" t="e">
        <f t="shared" si="36"/>
        <v>#VALUE!</v>
      </c>
    </row>
    <row r="350" spans="1:22" x14ac:dyDescent="0.25">
      <c r="A350" s="56" t="str">
        <f t="shared" si="31"/>
        <v/>
      </c>
      <c r="B350" s="211"/>
      <c r="C350" s="212"/>
      <c r="D350" s="211"/>
      <c r="E350" s="211"/>
      <c r="F350" s="211"/>
      <c r="G350" s="211"/>
      <c r="H350" s="211"/>
      <c r="I350" s="211"/>
      <c r="J350" s="213"/>
      <c r="K350" s="214"/>
      <c r="L350" s="214"/>
      <c r="M350" s="214"/>
      <c r="N350" s="215"/>
      <c r="O350" s="215"/>
      <c r="P350" s="215"/>
      <c r="Q350" s="13" t="str">
        <f t="shared" si="32"/>
        <v/>
      </c>
      <c r="R350" s="209" t="str">
        <f t="shared" si="33"/>
        <v/>
      </c>
      <c r="S350" s="210" t="str">
        <f t="shared" si="34"/>
        <v/>
      </c>
      <c r="T350" s="3" t="str">
        <f t="shared" si="35"/>
        <v xml:space="preserve"> </v>
      </c>
      <c r="U350" s="3" t="str">
        <f>IF(D350&lt;&gt;"",VLOOKUP(D350,'Drop downs'!B:C,2,0),"")</f>
        <v/>
      </c>
      <c r="V350" s="3" t="e">
        <f t="shared" si="36"/>
        <v>#VALUE!</v>
      </c>
    </row>
    <row r="351" spans="1:22" x14ac:dyDescent="0.25">
      <c r="A351" s="56" t="str">
        <f t="shared" si="31"/>
        <v/>
      </c>
      <c r="B351" s="211"/>
      <c r="C351" s="212"/>
      <c r="D351" s="211"/>
      <c r="E351" s="211"/>
      <c r="F351" s="211"/>
      <c r="G351" s="211"/>
      <c r="H351" s="211"/>
      <c r="I351" s="211"/>
      <c r="J351" s="213"/>
      <c r="K351" s="214"/>
      <c r="L351" s="214"/>
      <c r="M351" s="214"/>
      <c r="N351" s="215"/>
      <c r="O351" s="215"/>
      <c r="P351" s="215"/>
      <c r="Q351" s="13" t="str">
        <f t="shared" si="32"/>
        <v/>
      </c>
      <c r="R351" s="209" t="str">
        <f t="shared" si="33"/>
        <v/>
      </c>
      <c r="S351" s="210" t="str">
        <f t="shared" si="34"/>
        <v/>
      </c>
      <c r="T351" s="3" t="str">
        <f t="shared" si="35"/>
        <v xml:space="preserve"> </v>
      </c>
      <c r="U351" s="3" t="str">
        <f>IF(D351&lt;&gt;"",VLOOKUP(D351,'Drop downs'!B:C,2,0),"")</f>
        <v/>
      </c>
      <c r="V351" s="3" t="e">
        <f t="shared" si="36"/>
        <v>#VALUE!</v>
      </c>
    </row>
    <row r="352" spans="1:22" x14ac:dyDescent="0.25">
      <c r="A352" s="56" t="str">
        <f t="shared" si="31"/>
        <v/>
      </c>
      <c r="B352" s="211"/>
      <c r="C352" s="212"/>
      <c r="D352" s="211"/>
      <c r="E352" s="211"/>
      <c r="F352" s="211"/>
      <c r="G352" s="211"/>
      <c r="H352" s="211"/>
      <c r="I352" s="211"/>
      <c r="J352" s="213"/>
      <c r="K352" s="214"/>
      <c r="L352" s="214"/>
      <c r="M352" s="214"/>
      <c r="N352" s="215"/>
      <c r="O352" s="215"/>
      <c r="P352" s="215"/>
      <c r="Q352" s="13" t="str">
        <f t="shared" si="32"/>
        <v/>
      </c>
      <c r="R352" s="209" t="str">
        <f t="shared" si="33"/>
        <v/>
      </c>
      <c r="S352" s="210" t="str">
        <f t="shared" si="34"/>
        <v/>
      </c>
      <c r="T352" s="3" t="str">
        <f t="shared" si="35"/>
        <v xml:space="preserve"> </v>
      </c>
      <c r="U352" s="3" t="str">
        <f>IF(D352&lt;&gt;"",VLOOKUP(D352,'Drop downs'!B:C,2,0),"")</f>
        <v/>
      </c>
      <c r="V352" s="3" t="e">
        <f t="shared" si="36"/>
        <v>#VALUE!</v>
      </c>
    </row>
    <row r="353" spans="1:22" x14ac:dyDescent="0.25">
      <c r="A353" s="56" t="str">
        <f t="shared" si="31"/>
        <v/>
      </c>
      <c r="B353" s="211"/>
      <c r="C353" s="212"/>
      <c r="D353" s="211"/>
      <c r="E353" s="211"/>
      <c r="F353" s="211"/>
      <c r="G353" s="211"/>
      <c r="H353" s="211"/>
      <c r="I353" s="211"/>
      <c r="J353" s="213"/>
      <c r="K353" s="214"/>
      <c r="L353" s="214"/>
      <c r="M353" s="214"/>
      <c r="N353" s="215"/>
      <c r="O353" s="215"/>
      <c r="P353" s="215"/>
      <c r="Q353" s="13" t="str">
        <f t="shared" si="32"/>
        <v/>
      </c>
      <c r="R353" s="209" t="str">
        <f t="shared" si="33"/>
        <v/>
      </c>
      <c r="S353" s="210" t="str">
        <f t="shared" si="34"/>
        <v/>
      </c>
      <c r="T353" s="3" t="str">
        <f t="shared" si="35"/>
        <v xml:space="preserve"> </v>
      </c>
      <c r="U353" s="3" t="str">
        <f>IF(D353&lt;&gt;"",VLOOKUP(D353,'Drop downs'!B:C,2,0),"")</f>
        <v/>
      </c>
      <c r="V353" s="3" t="e">
        <f t="shared" si="36"/>
        <v>#VALUE!</v>
      </c>
    </row>
    <row r="354" spans="1:22" x14ac:dyDescent="0.25">
      <c r="A354" s="56" t="str">
        <f t="shared" si="31"/>
        <v/>
      </c>
      <c r="B354" s="211"/>
      <c r="C354" s="212"/>
      <c r="D354" s="211"/>
      <c r="E354" s="211"/>
      <c r="F354" s="211"/>
      <c r="G354" s="211"/>
      <c r="H354" s="211"/>
      <c r="I354" s="211"/>
      <c r="J354" s="213"/>
      <c r="K354" s="214"/>
      <c r="L354" s="214"/>
      <c r="M354" s="214"/>
      <c r="N354" s="215"/>
      <c r="O354" s="215"/>
      <c r="P354" s="215"/>
      <c r="Q354" s="13" t="str">
        <f t="shared" si="32"/>
        <v/>
      </c>
      <c r="R354" s="209" t="str">
        <f t="shared" si="33"/>
        <v/>
      </c>
      <c r="S354" s="210" t="str">
        <f t="shared" si="34"/>
        <v/>
      </c>
      <c r="T354" s="3" t="str">
        <f t="shared" si="35"/>
        <v xml:space="preserve"> </v>
      </c>
      <c r="U354" s="3" t="str">
        <f>IF(D354&lt;&gt;"",VLOOKUP(D354,'Drop downs'!B:C,2,0),"")</f>
        <v/>
      </c>
      <c r="V354" s="3" t="e">
        <f t="shared" si="36"/>
        <v>#VALUE!</v>
      </c>
    </row>
    <row r="355" spans="1:22" x14ac:dyDescent="0.25">
      <c r="A355" s="56" t="str">
        <f t="shared" si="31"/>
        <v/>
      </c>
      <c r="B355" s="211"/>
      <c r="C355" s="212"/>
      <c r="D355" s="211"/>
      <c r="E355" s="211"/>
      <c r="F355" s="211"/>
      <c r="G355" s="211"/>
      <c r="H355" s="211"/>
      <c r="I355" s="211"/>
      <c r="J355" s="213"/>
      <c r="K355" s="214"/>
      <c r="L355" s="214"/>
      <c r="M355" s="214"/>
      <c r="N355" s="215"/>
      <c r="O355" s="215"/>
      <c r="P355" s="215"/>
      <c r="Q355" s="13" t="str">
        <f t="shared" si="32"/>
        <v/>
      </c>
      <c r="R355" s="209" t="str">
        <f t="shared" si="33"/>
        <v/>
      </c>
      <c r="S355" s="210" t="str">
        <f t="shared" si="34"/>
        <v/>
      </c>
      <c r="T355" s="3" t="str">
        <f t="shared" si="35"/>
        <v xml:space="preserve"> </v>
      </c>
      <c r="U355" s="3" t="str">
        <f>IF(D355&lt;&gt;"",VLOOKUP(D355,'Drop downs'!B:C,2,0),"")</f>
        <v/>
      </c>
      <c r="V355" s="3" t="e">
        <f t="shared" si="36"/>
        <v>#VALUE!</v>
      </c>
    </row>
    <row r="356" spans="1:22" x14ac:dyDescent="0.25">
      <c r="A356" s="56" t="str">
        <f t="shared" si="31"/>
        <v/>
      </c>
      <c r="B356" s="211"/>
      <c r="C356" s="212"/>
      <c r="D356" s="211"/>
      <c r="E356" s="211"/>
      <c r="F356" s="211"/>
      <c r="G356" s="211"/>
      <c r="H356" s="211"/>
      <c r="I356" s="211"/>
      <c r="J356" s="213"/>
      <c r="K356" s="214"/>
      <c r="L356" s="214"/>
      <c r="M356" s="214"/>
      <c r="N356" s="215"/>
      <c r="O356" s="215"/>
      <c r="P356" s="215"/>
      <c r="Q356" s="13" t="str">
        <f t="shared" si="32"/>
        <v/>
      </c>
      <c r="R356" s="209" t="str">
        <f t="shared" si="33"/>
        <v/>
      </c>
      <c r="S356" s="210" t="str">
        <f t="shared" si="34"/>
        <v/>
      </c>
      <c r="T356" s="3" t="str">
        <f t="shared" si="35"/>
        <v xml:space="preserve"> </v>
      </c>
      <c r="U356" s="3" t="str">
        <f>IF(D356&lt;&gt;"",VLOOKUP(D356,'Drop downs'!B:C,2,0),"")</f>
        <v/>
      </c>
      <c r="V356" s="3" t="e">
        <f t="shared" si="36"/>
        <v>#VALUE!</v>
      </c>
    </row>
    <row r="357" spans="1:22" x14ac:dyDescent="0.25">
      <c r="A357" s="56" t="str">
        <f t="shared" si="31"/>
        <v/>
      </c>
      <c r="B357" s="211"/>
      <c r="C357" s="212"/>
      <c r="D357" s="211"/>
      <c r="E357" s="211"/>
      <c r="F357" s="211"/>
      <c r="G357" s="211"/>
      <c r="H357" s="211"/>
      <c r="I357" s="211"/>
      <c r="J357" s="213"/>
      <c r="K357" s="214"/>
      <c r="L357" s="214"/>
      <c r="M357" s="214"/>
      <c r="N357" s="215"/>
      <c r="O357" s="215"/>
      <c r="P357" s="215"/>
      <c r="Q357" s="13" t="str">
        <f t="shared" si="32"/>
        <v/>
      </c>
      <c r="R357" s="209" t="str">
        <f t="shared" si="33"/>
        <v/>
      </c>
      <c r="S357" s="210" t="str">
        <f t="shared" si="34"/>
        <v/>
      </c>
      <c r="T357" s="3" t="str">
        <f t="shared" si="35"/>
        <v xml:space="preserve"> </v>
      </c>
      <c r="U357" s="3" t="str">
        <f>IF(D357&lt;&gt;"",VLOOKUP(D357,'Drop downs'!B:C,2,0),"")</f>
        <v/>
      </c>
      <c r="V357" s="3" t="e">
        <f t="shared" si="36"/>
        <v>#VALUE!</v>
      </c>
    </row>
    <row r="358" spans="1:22" x14ac:dyDescent="0.25">
      <c r="A358" s="56" t="str">
        <f t="shared" si="31"/>
        <v/>
      </c>
      <c r="B358" s="211"/>
      <c r="C358" s="212"/>
      <c r="D358" s="211"/>
      <c r="E358" s="211"/>
      <c r="F358" s="211"/>
      <c r="G358" s="211"/>
      <c r="H358" s="211"/>
      <c r="I358" s="211"/>
      <c r="J358" s="213"/>
      <c r="K358" s="214"/>
      <c r="L358" s="214"/>
      <c r="M358" s="214"/>
      <c r="N358" s="215"/>
      <c r="O358" s="215"/>
      <c r="P358" s="215"/>
      <c r="Q358" s="13" t="str">
        <f t="shared" si="32"/>
        <v/>
      </c>
      <c r="R358" s="209" t="str">
        <f t="shared" si="33"/>
        <v/>
      </c>
      <c r="S358" s="210" t="str">
        <f t="shared" si="34"/>
        <v/>
      </c>
      <c r="T358" s="3" t="str">
        <f t="shared" si="35"/>
        <v xml:space="preserve"> </v>
      </c>
      <c r="U358" s="3" t="str">
        <f>IF(D358&lt;&gt;"",VLOOKUP(D358,'Drop downs'!B:C,2,0),"")</f>
        <v/>
      </c>
      <c r="V358" s="3" t="e">
        <f t="shared" si="36"/>
        <v>#VALUE!</v>
      </c>
    </row>
    <row r="359" spans="1:22" x14ac:dyDescent="0.25">
      <c r="A359" s="56" t="str">
        <f t="shared" si="31"/>
        <v/>
      </c>
      <c r="B359" s="211"/>
      <c r="C359" s="212"/>
      <c r="D359" s="211"/>
      <c r="E359" s="211"/>
      <c r="F359" s="211"/>
      <c r="G359" s="211"/>
      <c r="H359" s="211"/>
      <c r="I359" s="211"/>
      <c r="J359" s="213"/>
      <c r="K359" s="214"/>
      <c r="L359" s="214"/>
      <c r="M359" s="214"/>
      <c r="N359" s="215"/>
      <c r="O359" s="215"/>
      <c r="P359" s="215"/>
      <c r="Q359" s="13" t="str">
        <f t="shared" si="32"/>
        <v/>
      </c>
      <c r="R359" s="209" t="str">
        <f t="shared" si="33"/>
        <v/>
      </c>
      <c r="S359" s="210" t="str">
        <f t="shared" si="34"/>
        <v/>
      </c>
      <c r="T359" s="3" t="str">
        <f t="shared" si="35"/>
        <v xml:space="preserve"> </v>
      </c>
      <c r="U359" s="3" t="str">
        <f>IF(D359&lt;&gt;"",VLOOKUP(D359,'Drop downs'!B:C,2,0),"")</f>
        <v/>
      </c>
      <c r="V359" s="3" t="e">
        <f t="shared" si="36"/>
        <v>#VALUE!</v>
      </c>
    </row>
    <row r="360" spans="1:22" x14ac:dyDescent="0.25">
      <c r="A360" s="56" t="str">
        <f t="shared" si="31"/>
        <v/>
      </c>
      <c r="B360" s="211"/>
      <c r="C360" s="212"/>
      <c r="D360" s="211"/>
      <c r="E360" s="211"/>
      <c r="F360" s="211"/>
      <c r="G360" s="211"/>
      <c r="H360" s="211"/>
      <c r="I360" s="211"/>
      <c r="J360" s="213"/>
      <c r="K360" s="214"/>
      <c r="L360" s="214"/>
      <c r="M360" s="214"/>
      <c r="N360" s="215"/>
      <c r="O360" s="215"/>
      <c r="P360" s="215"/>
      <c r="Q360" s="13" t="str">
        <f t="shared" si="32"/>
        <v/>
      </c>
      <c r="R360" s="209" t="str">
        <f t="shared" si="33"/>
        <v/>
      </c>
      <c r="S360" s="210" t="str">
        <f t="shared" si="34"/>
        <v/>
      </c>
      <c r="T360" s="3" t="str">
        <f t="shared" si="35"/>
        <v xml:space="preserve"> </v>
      </c>
      <c r="U360" s="3" t="str">
        <f>IF(D360&lt;&gt;"",VLOOKUP(D360,'Drop downs'!B:C,2,0),"")</f>
        <v/>
      </c>
      <c r="V360" s="3" t="e">
        <f t="shared" si="36"/>
        <v>#VALUE!</v>
      </c>
    </row>
    <row r="361" spans="1:22" x14ac:dyDescent="0.25">
      <c r="A361" s="56" t="str">
        <f t="shared" si="31"/>
        <v/>
      </c>
      <c r="B361" s="211"/>
      <c r="C361" s="212"/>
      <c r="D361" s="211"/>
      <c r="E361" s="211"/>
      <c r="F361" s="211"/>
      <c r="G361" s="211"/>
      <c r="H361" s="211"/>
      <c r="I361" s="211"/>
      <c r="J361" s="213"/>
      <c r="K361" s="214"/>
      <c r="L361" s="214"/>
      <c r="M361" s="214"/>
      <c r="N361" s="215"/>
      <c r="O361" s="215"/>
      <c r="P361" s="215"/>
      <c r="Q361" s="13" t="str">
        <f t="shared" si="32"/>
        <v/>
      </c>
      <c r="R361" s="209" t="str">
        <f t="shared" si="33"/>
        <v/>
      </c>
      <c r="S361" s="210" t="str">
        <f t="shared" si="34"/>
        <v/>
      </c>
      <c r="T361" s="3" t="str">
        <f t="shared" si="35"/>
        <v xml:space="preserve"> </v>
      </c>
      <c r="U361" s="3" t="str">
        <f>IF(D361&lt;&gt;"",VLOOKUP(D361,'Drop downs'!B:C,2,0),"")</f>
        <v/>
      </c>
      <c r="V361" s="3" t="e">
        <f t="shared" si="36"/>
        <v>#VALUE!</v>
      </c>
    </row>
    <row r="362" spans="1:22" x14ac:dyDescent="0.25">
      <c r="A362" s="56" t="str">
        <f t="shared" si="31"/>
        <v/>
      </c>
      <c r="B362" s="211"/>
      <c r="C362" s="212"/>
      <c r="D362" s="211"/>
      <c r="E362" s="211"/>
      <c r="F362" s="211"/>
      <c r="G362" s="211"/>
      <c r="H362" s="211"/>
      <c r="I362" s="211"/>
      <c r="J362" s="213"/>
      <c r="K362" s="214"/>
      <c r="L362" s="214"/>
      <c r="M362" s="214"/>
      <c r="N362" s="215"/>
      <c r="O362" s="215"/>
      <c r="P362" s="215"/>
      <c r="Q362" s="13" t="str">
        <f t="shared" si="32"/>
        <v/>
      </c>
      <c r="R362" s="209" t="str">
        <f t="shared" si="33"/>
        <v/>
      </c>
      <c r="S362" s="210" t="str">
        <f t="shared" si="34"/>
        <v/>
      </c>
      <c r="T362" s="3" t="str">
        <f t="shared" si="35"/>
        <v xml:space="preserve"> </v>
      </c>
      <c r="U362" s="3" t="str">
        <f>IF(D362&lt;&gt;"",VLOOKUP(D362,'Drop downs'!B:C,2,0),"")</f>
        <v/>
      </c>
      <c r="V362" s="3" t="e">
        <f t="shared" si="36"/>
        <v>#VALUE!</v>
      </c>
    </row>
    <row r="363" spans="1:22" x14ac:dyDescent="0.25">
      <c r="A363" s="56" t="str">
        <f t="shared" si="31"/>
        <v/>
      </c>
      <c r="B363" s="211"/>
      <c r="C363" s="212"/>
      <c r="D363" s="211"/>
      <c r="E363" s="211"/>
      <c r="F363" s="211"/>
      <c r="G363" s="211"/>
      <c r="H363" s="211"/>
      <c r="I363" s="211"/>
      <c r="J363" s="213"/>
      <c r="K363" s="214"/>
      <c r="L363" s="214"/>
      <c r="M363" s="214"/>
      <c r="N363" s="215"/>
      <c r="O363" s="215"/>
      <c r="P363" s="215"/>
      <c r="Q363" s="13" t="str">
        <f t="shared" si="32"/>
        <v/>
      </c>
      <c r="R363" s="209" t="str">
        <f t="shared" si="33"/>
        <v/>
      </c>
      <c r="S363" s="210" t="str">
        <f t="shared" si="34"/>
        <v/>
      </c>
      <c r="T363" s="3" t="str">
        <f t="shared" si="35"/>
        <v xml:space="preserve"> </v>
      </c>
      <c r="U363" s="3" t="str">
        <f>IF(D363&lt;&gt;"",VLOOKUP(D363,'Drop downs'!B:C,2,0),"")</f>
        <v/>
      </c>
      <c r="V363" s="3" t="e">
        <f t="shared" si="36"/>
        <v>#VALUE!</v>
      </c>
    </row>
    <row r="364" spans="1:22" x14ac:dyDescent="0.25">
      <c r="A364" s="56" t="str">
        <f t="shared" si="31"/>
        <v/>
      </c>
      <c r="B364" s="211"/>
      <c r="C364" s="212"/>
      <c r="D364" s="211"/>
      <c r="E364" s="211"/>
      <c r="F364" s="211"/>
      <c r="G364" s="211"/>
      <c r="H364" s="211"/>
      <c r="I364" s="211"/>
      <c r="J364" s="213"/>
      <c r="K364" s="214"/>
      <c r="L364" s="214"/>
      <c r="M364" s="214"/>
      <c r="N364" s="215"/>
      <c r="O364" s="215"/>
      <c r="P364" s="215"/>
      <c r="Q364" s="13" t="str">
        <f t="shared" si="32"/>
        <v/>
      </c>
      <c r="R364" s="209" t="str">
        <f t="shared" si="33"/>
        <v/>
      </c>
      <c r="S364" s="210" t="str">
        <f t="shared" si="34"/>
        <v/>
      </c>
      <c r="T364" s="3" t="str">
        <f t="shared" si="35"/>
        <v xml:space="preserve"> </v>
      </c>
      <c r="U364" s="3" t="str">
        <f>IF(D364&lt;&gt;"",VLOOKUP(D364,'Drop downs'!B:C,2,0),"")</f>
        <v/>
      </c>
      <c r="V364" s="3" t="e">
        <f t="shared" si="36"/>
        <v>#VALUE!</v>
      </c>
    </row>
    <row r="365" spans="1:22" x14ac:dyDescent="0.25">
      <c r="A365" s="56" t="str">
        <f t="shared" si="31"/>
        <v/>
      </c>
      <c r="B365" s="211"/>
      <c r="C365" s="212"/>
      <c r="D365" s="211"/>
      <c r="E365" s="211"/>
      <c r="F365" s="211"/>
      <c r="G365" s="211"/>
      <c r="H365" s="211"/>
      <c r="I365" s="211"/>
      <c r="J365" s="213"/>
      <c r="K365" s="214"/>
      <c r="L365" s="214"/>
      <c r="M365" s="214"/>
      <c r="N365" s="215"/>
      <c r="O365" s="215"/>
      <c r="P365" s="215"/>
      <c r="Q365" s="13" t="str">
        <f t="shared" si="32"/>
        <v/>
      </c>
      <c r="R365" s="209" t="str">
        <f t="shared" si="33"/>
        <v/>
      </c>
      <c r="S365" s="210" t="str">
        <f t="shared" si="34"/>
        <v/>
      </c>
      <c r="T365" s="3" t="str">
        <f t="shared" si="35"/>
        <v xml:space="preserve"> </v>
      </c>
      <c r="U365" s="3" t="str">
        <f>IF(D365&lt;&gt;"",VLOOKUP(D365,'Drop downs'!B:C,2,0),"")</f>
        <v/>
      </c>
      <c r="V365" s="3" t="e">
        <f t="shared" si="36"/>
        <v>#VALUE!</v>
      </c>
    </row>
    <row r="366" spans="1:22" x14ac:dyDescent="0.25">
      <c r="A366" s="56" t="str">
        <f t="shared" si="31"/>
        <v/>
      </c>
      <c r="B366" s="211"/>
      <c r="C366" s="212"/>
      <c r="D366" s="211"/>
      <c r="E366" s="211"/>
      <c r="F366" s="211"/>
      <c r="G366" s="211"/>
      <c r="H366" s="211"/>
      <c r="I366" s="211"/>
      <c r="J366" s="213"/>
      <c r="K366" s="214"/>
      <c r="L366" s="214"/>
      <c r="M366" s="214"/>
      <c r="N366" s="215"/>
      <c r="O366" s="215"/>
      <c r="P366" s="215"/>
      <c r="Q366" s="13" t="str">
        <f t="shared" si="32"/>
        <v/>
      </c>
      <c r="R366" s="209" t="str">
        <f t="shared" si="33"/>
        <v/>
      </c>
      <c r="S366" s="210" t="str">
        <f t="shared" si="34"/>
        <v/>
      </c>
      <c r="T366" s="3" t="str">
        <f t="shared" si="35"/>
        <v xml:space="preserve"> </v>
      </c>
      <c r="U366" s="3" t="str">
        <f>IF(D366&lt;&gt;"",VLOOKUP(D366,'Drop downs'!B:C,2,0),"")</f>
        <v/>
      </c>
      <c r="V366" s="3" t="e">
        <f t="shared" si="36"/>
        <v>#VALUE!</v>
      </c>
    </row>
    <row r="367" spans="1:22" x14ac:dyDescent="0.25">
      <c r="A367" s="56" t="str">
        <f t="shared" si="31"/>
        <v/>
      </c>
      <c r="B367" s="211"/>
      <c r="C367" s="212"/>
      <c r="D367" s="211"/>
      <c r="E367" s="211"/>
      <c r="F367" s="211"/>
      <c r="G367" s="211"/>
      <c r="H367" s="211"/>
      <c r="I367" s="211"/>
      <c r="J367" s="213"/>
      <c r="K367" s="214"/>
      <c r="L367" s="214"/>
      <c r="M367" s="214"/>
      <c r="N367" s="215"/>
      <c r="O367" s="215"/>
      <c r="P367" s="215"/>
      <c r="Q367" s="13" t="str">
        <f t="shared" si="32"/>
        <v/>
      </c>
      <c r="R367" s="209" t="str">
        <f t="shared" si="33"/>
        <v/>
      </c>
      <c r="S367" s="210" t="str">
        <f t="shared" si="34"/>
        <v/>
      </c>
      <c r="T367" s="3" t="str">
        <f t="shared" si="35"/>
        <v xml:space="preserve"> </v>
      </c>
      <c r="U367" s="3" t="str">
        <f>IF(D367&lt;&gt;"",VLOOKUP(D367,'Drop downs'!B:C,2,0),"")</f>
        <v/>
      </c>
      <c r="V367" s="3" t="e">
        <f t="shared" si="36"/>
        <v>#VALUE!</v>
      </c>
    </row>
    <row r="368" spans="1:22" x14ac:dyDescent="0.25">
      <c r="A368" s="56" t="str">
        <f t="shared" si="31"/>
        <v/>
      </c>
      <c r="B368" s="211"/>
      <c r="C368" s="212"/>
      <c r="D368" s="211"/>
      <c r="E368" s="211"/>
      <c r="F368" s="211"/>
      <c r="G368" s="211"/>
      <c r="H368" s="211"/>
      <c r="I368" s="211"/>
      <c r="J368" s="213"/>
      <c r="K368" s="214"/>
      <c r="L368" s="214"/>
      <c r="M368" s="214"/>
      <c r="N368" s="215"/>
      <c r="O368" s="215"/>
      <c r="P368" s="215"/>
      <c r="Q368" s="13" t="str">
        <f t="shared" si="32"/>
        <v/>
      </c>
      <c r="R368" s="209" t="str">
        <f t="shared" si="33"/>
        <v/>
      </c>
      <c r="S368" s="210" t="str">
        <f t="shared" si="34"/>
        <v/>
      </c>
      <c r="T368" s="3" t="str">
        <f t="shared" si="35"/>
        <v xml:space="preserve"> </v>
      </c>
      <c r="U368" s="3" t="str">
        <f>IF(D368&lt;&gt;"",VLOOKUP(D368,'Drop downs'!B:C,2,0),"")</f>
        <v/>
      </c>
      <c r="V368" s="3" t="e">
        <f t="shared" si="36"/>
        <v>#VALUE!</v>
      </c>
    </row>
    <row r="369" spans="1:22" x14ac:dyDescent="0.25">
      <c r="A369" s="56" t="str">
        <f t="shared" si="31"/>
        <v/>
      </c>
      <c r="B369" s="211"/>
      <c r="C369" s="212"/>
      <c r="D369" s="211"/>
      <c r="E369" s="211"/>
      <c r="F369" s="211"/>
      <c r="G369" s="211"/>
      <c r="H369" s="211"/>
      <c r="I369" s="211"/>
      <c r="J369" s="213"/>
      <c r="K369" s="214"/>
      <c r="L369" s="214"/>
      <c r="M369" s="214"/>
      <c r="N369" s="215"/>
      <c r="O369" s="215"/>
      <c r="P369" s="215"/>
      <c r="Q369" s="13" t="str">
        <f t="shared" si="32"/>
        <v/>
      </c>
      <c r="R369" s="209" t="str">
        <f t="shared" si="33"/>
        <v/>
      </c>
      <c r="S369" s="210" t="str">
        <f t="shared" si="34"/>
        <v/>
      </c>
      <c r="T369" s="3" t="str">
        <f t="shared" si="35"/>
        <v xml:space="preserve"> </v>
      </c>
      <c r="U369" s="3" t="str">
        <f>IF(D369&lt;&gt;"",VLOOKUP(D369,'Drop downs'!B:C,2,0),"")</f>
        <v/>
      </c>
      <c r="V369" s="3" t="e">
        <f t="shared" si="36"/>
        <v>#VALUE!</v>
      </c>
    </row>
    <row r="370" spans="1:22" x14ac:dyDescent="0.25">
      <c r="A370" s="56" t="str">
        <f t="shared" si="31"/>
        <v/>
      </c>
      <c r="B370" s="211"/>
      <c r="C370" s="212"/>
      <c r="D370" s="211"/>
      <c r="E370" s="211"/>
      <c r="F370" s="211"/>
      <c r="G370" s="211"/>
      <c r="H370" s="211"/>
      <c r="I370" s="211"/>
      <c r="J370" s="213"/>
      <c r="K370" s="214"/>
      <c r="L370" s="214"/>
      <c r="M370" s="214"/>
      <c r="N370" s="215"/>
      <c r="O370" s="215"/>
      <c r="P370" s="215"/>
      <c r="Q370" s="13" t="str">
        <f t="shared" si="32"/>
        <v/>
      </c>
      <c r="R370" s="209" t="str">
        <f t="shared" si="33"/>
        <v/>
      </c>
      <c r="S370" s="210" t="str">
        <f t="shared" si="34"/>
        <v/>
      </c>
      <c r="T370" s="3" t="str">
        <f t="shared" si="35"/>
        <v xml:space="preserve"> </v>
      </c>
      <c r="U370" s="3" t="str">
        <f>IF(D370&lt;&gt;"",VLOOKUP(D370,'Drop downs'!B:C,2,0),"")</f>
        <v/>
      </c>
      <c r="V370" s="3" t="e">
        <f t="shared" si="36"/>
        <v>#VALUE!</v>
      </c>
    </row>
    <row r="371" spans="1:22" x14ac:dyDescent="0.25">
      <c r="A371" s="56" t="str">
        <f t="shared" si="31"/>
        <v/>
      </c>
      <c r="B371" s="211"/>
      <c r="C371" s="212"/>
      <c r="D371" s="211"/>
      <c r="E371" s="211"/>
      <c r="F371" s="211"/>
      <c r="G371" s="211"/>
      <c r="H371" s="211"/>
      <c r="I371" s="211"/>
      <c r="J371" s="213"/>
      <c r="K371" s="214"/>
      <c r="L371" s="214"/>
      <c r="M371" s="214"/>
      <c r="N371" s="215"/>
      <c r="O371" s="215"/>
      <c r="P371" s="215"/>
      <c r="Q371" s="13" t="str">
        <f t="shared" si="32"/>
        <v/>
      </c>
      <c r="R371" s="209" t="str">
        <f t="shared" si="33"/>
        <v/>
      </c>
      <c r="S371" s="210" t="str">
        <f t="shared" si="34"/>
        <v/>
      </c>
      <c r="T371" s="3" t="str">
        <f t="shared" si="35"/>
        <v xml:space="preserve"> </v>
      </c>
      <c r="U371" s="3" t="str">
        <f>IF(D371&lt;&gt;"",VLOOKUP(D371,'Drop downs'!B:C,2,0),"")</f>
        <v/>
      </c>
      <c r="V371" s="3" t="e">
        <f t="shared" si="36"/>
        <v>#VALUE!</v>
      </c>
    </row>
    <row r="372" spans="1:22" x14ac:dyDescent="0.25">
      <c r="A372" s="56" t="str">
        <f t="shared" si="31"/>
        <v/>
      </c>
      <c r="B372" s="211"/>
      <c r="C372" s="212"/>
      <c r="D372" s="211"/>
      <c r="E372" s="211"/>
      <c r="F372" s="211"/>
      <c r="G372" s="211"/>
      <c r="H372" s="211"/>
      <c r="I372" s="211"/>
      <c r="J372" s="213"/>
      <c r="K372" s="214"/>
      <c r="L372" s="214"/>
      <c r="M372" s="214"/>
      <c r="N372" s="215"/>
      <c r="O372" s="215"/>
      <c r="P372" s="215"/>
      <c r="Q372" s="13" t="str">
        <f t="shared" si="32"/>
        <v/>
      </c>
      <c r="R372" s="209" t="str">
        <f t="shared" si="33"/>
        <v/>
      </c>
      <c r="S372" s="210" t="str">
        <f t="shared" si="34"/>
        <v/>
      </c>
      <c r="T372" s="3" t="str">
        <f t="shared" si="35"/>
        <v xml:space="preserve"> </v>
      </c>
      <c r="U372" s="3" t="str">
        <f>IF(D372&lt;&gt;"",VLOOKUP(D372,'Drop downs'!B:C,2,0),"")</f>
        <v/>
      </c>
      <c r="V372" s="3" t="e">
        <f t="shared" si="36"/>
        <v>#VALUE!</v>
      </c>
    </row>
    <row r="373" spans="1:22" x14ac:dyDescent="0.25">
      <c r="A373" s="56" t="str">
        <f t="shared" si="31"/>
        <v/>
      </c>
      <c r="B373" s="211"/>
      <c r="C373" s="212"/>
      <c r="D373" s="211"/>
      <c r="E373" s="211"/>
      <c r="F373" s="211"/>
      <c r="G373" s="211"/>
      <c r="H373" s="211"/>
      <c r="I373" s="211"/>
      <c r="J373" s="213"/>
      <c r="K373" s="214"/>
      <c r="L373" s="214"/>
      <c r="M373" s="214"/>
      <c r="N373" s="215"/>
      <c r="O373" s="215"/>
      <c r="P373" s="215"/>
      <c r="Q373" s="13" t="str">
        <f t="shared" si="32"/>
        <v/>
      </c>
      <c r="R373" s="209" t="str">
        <f t="shared" si="33"/>
        <v/>
      </c>
      <c r="S373" s="210" t="str">
        <f t="shared" si="34"/>
        <v/>
      </c>
      <c r="T373" s="3" t="str">
        <f t="shared" si="35"/>
        <v xml:space="preserve"> </v>
      </c>
      <c r="U373" s="3" t="str">
        <f>IF(D373&lt;&gt;"",VLOOKUP(D373,'Drop downs'!B:C,2,0),"")</f>
        <v/>
      </c>
      <c r="V373" s="3" t="e">
        <f t="shared" si="36"/>
        <v>#VALUE!</v>
      </c>
    </row>
    <row r="374" spans="1:22" x14ac:dyDescent="0.25">
      <c r="A374" s="56" t="str">
        <f t="shared" ref="A374:A437" si="37">IF(C373&lt;&gt;0,A373+1,"")</f>
        <v/>
      </c>
      <c r="B374" s="211"/>
      <c r="C374" s="212"/>
      <c r="D374" s="211"/>
      <c r="E374" s="211"/>
      <c r="F374" s="211"/>
      <c r="G374" s="211"/>
      <c r="H374" s="211"/>
      <c r="I374" s="211"/>
      <c r="J374" s="213"/>
      <c r="K374" s="214"/>
      <c r="L374" s="214"/>
      <c r="M374" s="214"/>
      <c r="N374" s="215"/>
      <c r="O374" s="215"/>
      <c r="P374" s="215"/>
      <c r="Q374" s="13" t="str">
        <f t="shared" ref="Q374:Q437" si="38">IF(M374&lt;&gt;"",M374*(1-$M$6),"")</f>
        <v/>
      </c>
      <c r="R374" s="209" t="str">
        <f t="shared" ref="R374:R437" si="39">IF(O374&lt;&gt;"",EDATE(O374,$N$6),"")</f>
        <v/>
      </c>
      <c r="S374" s="210" t="str">
        <f t="shared" ref="S374:S437" si="40">IFERROR(EOMONTH(R374,-1)+1,"")</f>
        <v/>
      </c>
      <c r="T374" s="3" t="str">
        <f t="shared" si="35"/>
        <v xml:space="preserve"> </v>
      </c>
      <c r="U374" s="3" t="str">
        <f>IF(D374&lt;&gt;"",VLOOKUP(D374,'Drop downs'!B:C,2,0),"")</f>
        <v/>
      </c>
      <c r="V374" s="3" t="e">
        <f t="shared" si="36"/>
        <v>#VALUE!</v>
      </c>
    </row>
    <row r="375" spans="1:22" x14ac:dyDescent="0.25">
      <c r="A375" s="56" t="str">
        <f t="shared" si="37"/>
        <v/>
      </c>
      <c r="B375" s="211"/>
      <c r="C375" s="212"/>
      <c r="D375" s="211"/>
      <c r="E375" s="211"/>
      <c r="F375" s="211"/>
      <c r="G375" s="211"/>
      <c r="H375" s="211"/>
      <c r="I375" s="211"/>
      <c r="J375" s="213"/>
      <c r="K375" s="214"/>
      <c r="L375" s="214"/>
      <c r="M375" s="214"/>
      <c r="N375" s="215"/>
      <c r="O375" s="215"/>
      <c r="P375" s="215"/>
      <c r="Q375" s="13" t="str">
        <f t="shared" si="38"/>
        <v/>
      </c>
      <c r="R375" s="209" t="str">
        <f t="shared" si="39"/>
        <v/>
      </c>
      <c r="S375" s="210" t="str">
        <f t="shared" si="40"/>
        <v/>
      </c>
      <c r="T375" s="3" t="str">
        <f t="shared" si="35"/>
        <v xml:space="preserve"> </v>
      </c>
      <c r="U375" s="3" t="str">
        <f>IF(D375&lt;&gt;"",VLOOKUP(D375,'Drop downs'!B:C,2,0),"")</f>
        <v/>
      </c>
      <c r="V375" s="3" t="e">
        <f t="shared" si="36"/>
        <v>#VALUE!</v>
      </c>
    </row>
    <row r="376" spans="1:22" x14ac:dyDescent="0.25">
      <c r="A376" s="56" t="str">
        <f t="shared" si="37"/>
        <v/>
      </c>
      <c r="B376" s="211"/>
      <c r="C376" s="212"/>
      <c r="D376" s="211"/>
      <c r="E376" s="211"/>
      <c r="F376" s="211"/>
      <c r="G376" s="211"/>
      <c r="H376" s="211"/>
      <c r="I376" s="211"/>
      <c r="J376" s="213"/>
      <c r="K376" s="214"/>
      <c r="L376" s="214"/>
      <c r="M376" s="214"/>
      <c r="N376" s="215"/>
      <c r="O376" s="215"/>
      <c r="P376" s="215"/>
      <c r="Q376" s="13" t="str">
        <f t="shared" si="38"/>
        <v/>
      </c>
      <c r="R376" s="209" t="str">
        <f t="shared" si="39"/>
        <v/>
      </c>
      <c r="S376" s="210" t="str">
        <f t="shared" si="40"/>
        <v/>
      </c>
      <c r="T376" s="3" t="str">
        <f t="shared" si="35"/>
        <v xml:space="preserve"> </v>
      </c>
      <c r="U376" s="3" t="str">
        <f>IF(D376&lt;&gt;"",VLOOKUP(D376,'Drop downs'!B:C,2,0),"")</f>
        <v/>
      </c>
      <c r="V376" s="3" t="e">
        <f t="shared" si="36"/>
        <v>#VALUE!</v>
      </c>
    </row>
    <row r="377" spans="1:22" x14ac:dyDescent="0.25">
      <c r="A377" s="56" t="str">
        <f t="shared" si="37"/>
        <v/>
      </c>
      <c r="B377" s="211"/>
      <c r="C377" s="212"/>
      <c r="D377" s="211"/>
      <c r="E377" s="211"/>
      <c r="F377" s="211"/>
      <c r="G377" s="211"/>
      <c r="H377" s="211"/>
      <c r="I377" s="211"/>
      <c r="J377" s="213"/>
      <c r="K377" s="214"/>
      <c r="L377" s="214"/>
      <c r="M377" s="214"/>
      <c r="N377" s="215"/>
      <c r="O377" s="215"/>
      <c r="P377" s="215"/>
      <c r="Q377" s="13" t="str">
        <f t="shared" si="38"/>
        <v/>
      </c>
      <c r="R377" s="209" t="str">
        <f t="shared" si="39"/>
        <v/>
      </c>
      <c r="S377" s="210" t="str">
        <f t="shared" si="40"/>
        <v/>
      </c>
      <c r="T377" s="3" t="str">
        <f t="shared" si="35"/>
        <v xml:space="preserve"> </v>
      </c>
      <c r="U377" s="3" t="str">
        <f>IF(D377&lt;&gt;"",VLOOKUP(D377,'Drop downs'!B:C,2,0),"")</f>
        <v/>
      </c>
      <c r="V377" s="3" t="e">
        <f t="shared" si="36"/>
        <v>#VALUE!</v>
      </c>
    </row>
    <row r="378" spans="1:22" x14ac:dyDescent="0.25">
      <c r="A378" s="56" t="str">
        <f t="shared" si="37"/>
        <v/>
      </c>
      <c r="B378" s="211"/>
      <c r="C378" s="212"/>
      <c r="D378" s="211"/>
      <c r="E378" s="211"/>
      <c r="F378" s="211"/>
      <c r="G378" s="211"/>
      <c r="H378" s="211"/>
      <c r="I378" s="211"/>
      <c r="J378" s="213"/>
      <c r="K378" s="214"/>
      <c r="L378" s="214"/>
      <c r="M378" s="214"/>
      <c r="N378" s="215"/>
      <c r="O378" s="215"/>
      <c r="P378" s="215"/>
      <c r="Q378" s="13" t="str">
        <f t="shared" si="38"/>
        <v/>
      </c>
      <c r="R378" s="209" t="str">
        <f t="shared" si="39"/>
        <v/>
      </c>
      <c r="S378" s="210" t="str">
        <f t="shared" si="40"/>
        <v/>
      </c>
      <c r="T378" s="3" t="str">
        <f t="shared" si="35"/>
        <v xml:space="preserve"> </v>
      </c>
      <c r="U378" s="3" t="str">
        <f>IF(D378&lt;&gt;"",VLOOKUP(D378,'Drop downs'!B:C,2,0),"")</f>
        <v/>
      </c>
      <c r="V378" s="3" t="e">
        <f t="shared" si="36"/>
        <v>#VALUE!</v>
      </c>
    </row>
    <row r="379" spans="1:22" x14ac:dyDescent="0.25">
      <c r="A379" s="56" t="str">
        <f t="shared" si="37"/>
        <v/>
      </c>
      <c r="B379" s="211"/>
      <c r="C379" s="212"/>
      <c r="D379" s="211"/>
      <c r="E379" s="211"/>
      <c r="F379" s="211"/>
      <c r="G379" s="211"/>
      <c r="H379" s="211"/>
      <c r="I379" s="211"/>
      <c r="J379" s="213"/>
      <c r="K379" s="214"/>
      <c r="L379" s="214"/>
      <c r="M379" s="214"/>
      <c r="N379" s="215"/>
      <c r="O379" s="215"/>
      <c r="P379" s="215"/>
      <c r="Q379" s="13" t="str">
        <f t="shared" si="38"/>
        <v/>
      </c>
      <c r="R379" s="209" t="str">
        <f t="shared" si="39"/>
        <v/>
      </c>
      <c r="S379" s="210" t="str">
        <f t="shared" si="40"/>
        <v/>
      </c>
      <c r="T379" s="3" t="str">
        <f t="shared" si="35"/>
        <v xml:space="preserve"> </v>
      </c>
      <c r="U379" s="3" t="str">
        <f>IF(D379&lt;&gt;"",VLOOKUP(D379,'Drop downs'!B:C,2,0),"")</f>
        <v/>
      </c>
      <c r="V379" s="3" t="e">
        <f t="shared" si="36"/>
        <v>#VALUE!</v>
      </c>
    </row>
    <row r="380" spans="1:22" x14ac:dyDescent="0.25">
      <c r="A380" s="56" t="str">
        <f t="shared" si="37"/>
        <v/>
      </c>
      <c r="B380" s="211"/>
      <c r="C380" s="212"/>
      <c r="D380" s="211"/>
      <c r="E380" s="211"/>
      <c r="F380" s="211"/>
      <c r="G380" s="211"/>
      <c r="H380" s="211"/>
      <c r="I380" s="211"/>
      <c r="J380" s="213"/>
      <c r="K380" s="214"/>
      <c r="L380" s="214"/>
      <c r="M380" s="214"/>
      <c r="N380" s="215"/>
      <c r="O380" s="215"/>
      <c r="P380" s="215"/>
      <c r="Q380" s="13" t="str">
        <f t="shared" si="38"/>
        <v/>
      </c>
      <c r="R380" s="209" t="str">
        <f t="shared" si="39"/>
        <v/>
      </c>
      <c r="S380" s="210" t="str">
        <f t="shared" si="40"/>
        <v/>
      </c>
      <c r="T380" s="3" t="str">
        <f t="shared" si="35"/>
        <v xml:space="preserve"> </v>
      </c>
      <c r="U380" s="3" t="str">
        <f>IF(D380&lt;&gt;"",VLOOKUP(D380,'Drop downs'!B:C,2,0),"")</f>
        <v/>
      </c>
      <c r="V380" s="3" t="e">
        <f t="shared" si="36"/>
        <v>#VALUE!</v>
      </c>
    </row>
    <row r="381" spans="1:22" x14ac:dyDescent="0.25">
      <c r="A381" s="56" t="str">
        <f t="shared" si="37"/>
        <v/>
      </c>
      <c r="B381" s="211"/>
      <c r="C381" s="212"/>
      <c r="D381" s="211"/>
      <c r="E381" s="211"/>
      <c r="F381" s="211"/>
      <c r="G381" s="211"/>
      <c r="H381" s="211"/>
      <c r="I381" s="211"/>
      <c r="J381" s="213"/>
      <c r="K381" s="214"/>
      <c r="L381" s="214"/>
      <c r="M381" s="214"/>
      <c r="N381" s="215"/>
      <c r="O381" s="215"/>
      <c r="P381" s="215"/>
      <c r="Q381" s="13" t="str">
        <f t="shared" si="38"/>
        <v/>
      </c>
      <c r="R381" s="209" t="str">
        <f t="shared" si="39"/>
        <v/>
      </c>
      <c r="S381" s="210" t="str">
        <f t="shared" si="40"/>
        <v/>
      </c>
      <c r="T381" s="3" t="str">
        <f t="shared" si="35"/>
        <v xml:space="preserve"> </v>
      </c>
      <c r="U381" s="3" t="str">
        <f>IF(D381&lt;&gt;"",VLOOKUP(D381,'Drop downs'!B:C,2,0),"")</f>
        <v/>
      </c>
      <c r="V381" s="3" t="e">
        <f t="shared" si="36"/>
        <v>#VALUE!</v>
      </c>
    </row>
    <row r="382" spans="1:22" x14ac:dyDescent="0.25">
      <c r="A382" s="56" t="str">
        <f t="shared" si="37"/>
        <v/>
      </c>
      <c r="B382" s="211"/>
      <c r="C382" s="212"/>
      <c r="D382" s="211"/>
      <c r="E382" s="211"/>
      <c r="F382" s="211"/>
      <c r="G382" s="211"/>
      <c r="H382" s="211"/>
      <c r="I382" s="211"/>
      <c r="J382" s="213"/>
      <c r="K382" s="214"/>
      <c r="L382" s="214"/>
      <c r="M382" s="214"/>
      <c r="N382" s="215"/>
      <c r="O382" s="215"/>
      <c r="P382" s="215"/>
      <c r="Q382" s="13" t="str">
        <f t="shared" si="38"/>
        <v/>
      </c>
      <c r="R382" s="209" t="str">
        <f t="shared" si="39"/>
        <v/>
      </c>
      <c r="S382" s="210" t="str">
        <f t="shared" si="40"/>
        <v/>
      </c>
      <c r="T382" s="3" t="str">
        <f t="shared" si="35"/>
        <v xml:space="preserve"> </v>
      </c>
      <c r="U382" s="3" t="str">
        <f>IF(D382&lt;&gt;"",VLOOKUP(D382,'Drop downs'!B:C,2,0),"")</f>
        <v/>
      </c>
      <c r="V382" s="3" t="e">
        <f t="shared" si="36"/>
        <v>#VALUE!</v>
      </c>
    </row>
    <row r="383" spans="1:22" x14ac:dyDescent="0.25">
      <c r="A383" s="56" t="str">
        <f t="shared" si="37"/>
        <v/>
      </c>
      <c r="B383" s="211"/>
      <c r="C383" s="212"/>
      <c r="D383" s="211"/>
      <c r="E383" s="211"/>
      <c r="F383" s="211"/>
      <c r="G383" s="211"/>
      <c r="H383" s="211"/>
      <c r="I383" s="211"/>
      <c r="J383" s="213"/>
      <c r="K383" s="214"/>
      <c r="L383" s="214"/>
      <c r="M383" s="214"/>
      <c r="N383" s="215"/>
      <c r="O383" s="215"/>
      <c r="P383" s="215"/>
      <c r="Q383" s="13" t="str">
        <f t="shared" si="38"/>
        <v/>
      </c>
      <c r="R383" s="209" t="str">
        <f t="shared" si="39"/>
        <v/>
      </c>
      <c r="S383" s="210" t="str">
        <f t="shared" si="40"/>
        <v/>
      </c>
      <c r="T383" s="3" t="str">
        <f t="shared" si="35"/>
        <v xml:space="preserve"> </v>
      </c>
      <c r="U383" s="3" t="str">
        <f>IF(D383&lt;&gt;"",VLOOKUP(D383,'Drop downs'!B:C,2,0),"")</f>
        <v/>
      </c>
      <c r="V383" s="3" t="e">
        <f t="shared" si="36"/>
        <v>#VALUE!</v>
      </c>
    </row>
    <row r="384" spans="1:22" x14ac:dyDescent="0.25">
      <c r="A384" s="56" t="str">
        <f t="shared" si="37"/>
        <v/>
      </c>
      <c r="B384" s="211"/>
      <c r="C384" s="212"/>
      <c r="D384" s="211"/>
      <c r="E384" s="211"/>
      <c r="F384" s="211"/>
      <c r="G384" s="211"/>
      <c r="H384" s="211"/>
      <c r="I384" s="211"/>
      <c r="J384" s="213"/>
      <c r="K384" s="214"/>
      <c r="L384" s="214"/>
      <c r="M384" s="214"/>
      <c r="N384" s="215"/>
      <c r="O384" s="215"/>
      <c r="P384" s="215"/>
      <c r="Q384" s="13" t="str">
        <f t="shared" si="38"/>
        <v/>
      </c>
      <c r="R384" s="209" t="str">
        <f t="shared" si="39"/>
        <v/>
      </c>
      <c r="S384" s="210" t="str">
        <f t="shared" si="40"/>
        <v/>
      </c>
      <c r="T384" s="3" t="str">
        <f t="shared" si="35"/>
        <v xml:space="preserve"> </v>
      </c>
      <c r="U384" s="3" t="str">
        <f>IF(D384&lt;&gt;"",VLOOKUP(D384,'Drop downs'!B:C,2,0),"")</f>
        <v/>
      </c>
      <c r="V384" s="3" t="e">
        <f t="shared" si="36"/>
        <v>#VALUE!</v>
      </c>
    </row>
    <row r="385" spans="1:22" x14ac:dyDescent="0.25">
      <c r="A385" s="56" t="str">
        <f t="shared" si="37"/>
        <v/>
      </c>
      <c r="B385" s="211"/>
      <c r="C385" s="212"/>
      <c r="D385" s="211"/>
      <c r="E385" s="211"/>
      <c r="F385" s="211"/>
      <c r="G385" s="211"/>
      <c r="H385" s="211"/>
      <c r="I385" s="211"/>
      <c r="J385" s="213"/>
      <c r="K385" s="214"/>
      <c r="L385" s="214"/>
      <c r="M385" s="214"/>
      <c r="N385" s="215"/>
      <c r="O385" s="215"/>
      <c r="P385" s="215"/>
      <c r="Q385" s="13" t="str">
        <f t="shared" si="38"/>
        <v/>
      </c>
      <c r="R385" s="209" t="str">
        <f t="shared" si="39"/>
        <v/>
      </c>
      <c r="S385" s="210" t="str">
        <f t="shared" si="40"/>
        <v/>
      </c>
      <c r="T385" s="3" t="str">
        <f t="shared" si="35"/>
        <v xml:space="preserve"> </v>
      </c>
      <c r="U385" s="3" t="str">
        <f>IF(D385&lt;&gt;"",VLOOKUP(D385,'Drop downs'!B:C,2,0),"")</f>
        <v/>
      </c>
      <c r="V385" s="3" t="e">
        <f t="shared" si="36"/>
        <v>#VALUE!</v>
      </c>
    </row>
    <row r="386" spans="1:22" x14ac:dyDescent="0.25">
      <c r="A386" s="56" t="str">
        <f t="shared" si="37"/>
        <v/>
      </c>
      <c r="B386" s="211"/>
      <c r="C386" s="212"/>
      <c r="D386" s="211"/>
      <c r="E386" s="211"/>
      <c r="F386" s="211"/>
      <c r="G386" s="211"/>
      <c r="H386" s="211"/>
      <c r="I386" s="211"/>
      <c r="J386" s="213"/>
      <c r="K386" s="214"/>
      <c r="L386" s="214"/>
      <c r="M386" s="214"/>
      <c r="N386" s="215"/>
      <c r="O386" s="215"/>
      <c r="P386" s="215"/>
      <c r="Q386" s="13" t="str">
        <f t="shared" si="38"/>
        <v/>
      </c>
      <c r="R386" s="209" t="str">
        <f t="shared" si="39"/>
        <v/>
      </c>
      <c r="S386" s="210" t="str">
        <f t="shared" si="40"/>
        <v/>
      </c>
      <c r="T386" s="3" t="str">
        <f t="shared" si="35"/>
        <v xml:space="preserve"> </v>
      </c>
      <c r="U386" s="3" t="str">
        <f>IF(D386&lt;&gt;"",VLOOKUP(D386,'Drop downs'!B:C,2,0),"")</f>
        <v/>
      </c>
      <c r="V386" s="3" t="e">
        <f t="shared" si="36"/>
        <v>#VALUE!</v>
      </c>
    </row>
    <row r="387" spans="1:22" x14ac:dyDescent="0.25">
      <c r="A387" s="56" t="str">
        <f t="shared" si="37"/>
        <v/>
      </c>
      <c r="B387" s="211"/>
      <c r="C387" s="212"/>
      <c r="D387" s="211"/>
      <c r="E387" s="211"/>
      <c r="F387" s="211"/>
      <c r="G387" s="211"/>
      <c r="H387" s="211"/>
      <c r="I387" s="211"/>
      <c r="J387" s="213"/>
      <c r="K387" s="214"/>
      <c r="L387" s="214"/>
      <c r="M387" s="214"/>
      <c r="N387" s="215"/>
      <c r="O387" s="215"/>
      <c r="P387" s="215"/>
      <c r="Q387" s="13" t="str">
        <f t="shared" si="38"/>
        <v/>
      </c>
      <c r="R387" s="209" t="str">
        <f t="shared" si="39"/>
        <v/>
      </c>
      <c r="S387" s="210" t="str">
        <f t="shared" si="40"/>
        <v/>
      </c>
      <c r="T387" s="3" t="str">
        <f t="shared" si="35"/>
        <v xml:space="preserve"> </v>
      </c>
      <c r="U387" s="3" t="str">
        <f>IF(D387&lt;&gt;"",VLOOKUP(D387,'Drop downs'!B:C,2,0),"")</f>
        <v/>
      </c>
      <c r="V387" s="3" t="e">
        <f t="shared" si="36"/>
        <v>#VALUE!</v>
      </c>
    </row>
    <row r="388" spans="1:22" x14ac:dyDescent="0.25">
      <c r="A388" s="56" t="str">
        <f t="shared" si="37"/>
        <v/>
      </c>
      <c r="B388" s="211"/>
      <c r="C388" s="212"/>
      <c r="D388" s="211"/>
      <c r="E388" s="211"/>
      <c r="F388" s="211"/>
      <c r="G388" s="211"/>
      <c r="H388" s="211"/>
      <c r="I388" s="211"/>
      <c r="J388" s="213"/>
      <c r="K388" s="214"/>
      <c r="L388" s="214"/>
      <c r="M388" s="214"/>
      <c r="N388" s="215"/>
      <c r="O388" s="215"/>
      <c r="P388" s="215"/>
      <c r="Q388" s="13" t="str">
        <f t="shared" si="38"/>
        <v/>
      </c>
      <c r="R388" s="209" t="str">
        <f t="shared" si="39"/>
        <v/>
      </c>
      <c r="S388" s="210" t="str">
        <f t="shared" si="40"/>
        <v/>
      </c>
      <c r="T388" s="3" t="str">
        <f t="shared" si="35"/>
        <v xml:space="preserve"> </v>
      </c>
      <c r="U388" s="3" t="str">
        <f>IF(D388&lt;&gt;"",VLOOKUP(D388,'Drop downs'!B:C,2,0),"")</f>
        <v/>
      </c>
      <c r="V388" s="3" t="e">
        <f t="shared" si="36"/>
        <v>#VALUE!</v>
      </c>
    </row>
    <row r="389" spans="1:22" x14ac:dyDescent="0.25">
      <c r="A389" s="56" t="str">
        <f t="shared" si="37"/>
        <v/>
      </c>
      <c r="B389" s="211"/>
      <c r="C389" s="212"/>
      <c r="D389" s="211"/>
      <c r="E389" s="211"/>
      <c r="F389" s="211"/>
      <c r="G389" s="211"/>
      <c r="H389" s="211"/>
      <c r="I389" s="211"/>
      <c r="J389" s="213"/>
      <c r="K389" s="214"/>
      <c r="L389" s="214"/>
      <c r="M389" s="214"/>
      <c r="N389" s="215"/>
      <c r="O389" s="215"/>
      <c r="P389" s="215"/>
      <c r="Q389" s="13" t="str">
        <f t="shared" si="38"/>
        <v/>
      </c>
      <c r="R389" s="209" t="str">
        <f t="shared" si="39"/>
        <v/>
      </c>
      <c r="S389" s="210" t="str">
        <f t="shared" si="40"/>
        <v/>
      </c>
      <c r="T389" s="3" t="str">
        <f t="shared" si="35"/>
        <v xml:space="preserve"> </v>
      </c>
      <c r="U389" s="3" t="str">
        <f>IF(D389&lt;&gt;"",VLOOKUP(D389,'Drop downs'!B:C,2,0),"")</f>
        <v/>
      </c>
      <c r="V389" s="3" t="e">
        <f t="shared" si="36"/>
        <v>#VALUE!</v>
      </c>
    </row>
    <row r="390" spans="1:22" x14ac:dyDescent="0.25">
      <c r="A390" s="56" t="str">
        <f t="shared" si="37"/>
        <v/>
      </c>
      <c r="B390" s="211"/>
      <c r="C390" s="212"/>
      <c r="D390" s="211"/>
      <c r="E390" s="211"/>
      <c r="F390" s="211"/>
      <c r="G390" s="211"/>
      <c r="H390" s="211"/>
      <c r="I390" s="211"/>
      <c r="J390" s="213"/>
      <c r="K390" s="214"/>
      <c r="L390" s="214"/>
      <c r="M390" s="214"/>
      <c r="N390" s="215"/>
      <c r="O390" s="215"/>
      <c r="P390" s="215"/>
      <c r="Q390" s="13" t="str">
        <f t="shared" si="38"/>
        <v/>
      </c>
      <c r="R390" s="209" t="str">
        <f t="shared" si="39"/>
        <v/>
      </c>
      <c r="S390" s="210" t="str">
        <f t="shared" si="40"/>
        <v/>
      </c>
      <c r="T390" s="3" t="str">
        <f t="shared" si="35"/>
        <v xml:space="preserve"> </v>
      </c>
      <c r="U390" s="3" t="str">
        <f>IF(D390&lt;&gt;"",VLOOKUP(D390,'Drop downs'!B:C,2,0),"")</f>
        <v/>
      </c>
      <c r="V390" s="3" t="e">
        <f t="shared" si="36"/>
        <v>#VALUE!</v>
      </c>
    </row>
    <row r="391" spans="1:22" x14ac:dyDescent="0.25">
      <c r="A391" s="56" t="str">
        <f t="shared" si="37"/>
        <v/>
      </c>
      <c r="B391" s="211"/>
      <c r="C391" s="212"/>
      <c r="D391" s="211"/>
      <c r="E391" s="211"/>
      <c r="F391" s="211"/>
      <c r="G391" s="211"/>
      <c r="H391" s="211"/>
      <c r="I391" s="211"/>
      <c r="J391" s="213"/>
      <c r="K391" s="214"/>
      <c r="L391" s="214"/>
      <c r="M391" s="214"/>
      <c r="N391" s="215"/>
      <c r="O391" s="215"/>
      <c r="P391" s="215"/>
      <c r="Q391" s="13" t="str">
        <f t="shared" si="38"/>
        <v/>
      </c>
      <c r="R391" s="209" t="str">
        <f t="shared" si="39"/>
        <v/>
      </c>
      <c r="S391" s="210" t="str">
        <f t="shared" si="40"/>
        <v/>
      </c>
      <c r="T391" s="3" t="str">
        <f t="shared" si="35"/>
        <v xml:space="preserve"> </v>
      </c>
      <c r="U391" s="3" t="str">
        <f>IF(D391&lt;&gt;"",VLOOKUP(D391,'Drop downs'!B:C,2,0),"")</f>
        <v/>
      </c>
      <c r="V391" s="3" t="e">
        <f t="shared" si="36"/>
        <v>#VALUE!</v>
      </c>
    </row>
    <row r="392" spans="1:22" x14ac:dyDescent="0.25">
      <c r="A392" s="56" t="str">
        <f t="shared" si="37"/>
        <v/>
      </c>
      <c r="B392" s="211"/>
      <c r="C392" s="212"/>
      <c r="D392" s="211"/>
      <c r="E392" s="211"/>
      <c r="F392" s="211"/>
      <c r="G392" s="211"/>
      <c r="H392" s="211"/>
      <c r="I392" s="211"/>
      <c r="J392" s="213"/>
      <c r="K392" s="214"/>
      <c r="L392" s="214"/>
      <c r="M392" s="214"/>
      <c r="N392" s="215"/>
      <c r="O392" s="215"/>
      <c r="P392" s="215"/>
      <c r="Q392" s="13" t="str">
        <f t="shared" si="38"/>
        <v/>
      </c>
      <c r="R392" s="209" t="str">
        <f t="shared" si="39"/>
        <v/>
      </c>
      <c r="S392" s="210" t="str">
        <f t="shared" si="40"/>
        <v/>
      </c>
      <c r="T392" s="3" t="str">
        <f t="shared" si="35"/>
        <v xml:space="preserve"> </v>
      </c>
      <c r="U392" s="3" t="str">
        <f>IF(D392&lt;&gt;"",VLOOKUP(D392,'Drop downs'!B:C,2,0),"")</f>
        <v/>
      </c>
      <c r="V392" s="3" t="e">
        <f t="shared" si="36"/>
        <v>#VALUE!</v>
      </c>
    </row>
    <row r="393" spans="1:22" x14ac:dyDescent="0.25">
      <c r="A393" s="56" t="str">
        <f t="shared" si="37"/>
        <v/>
      </c>
      <c r="B393" s="211"/>
      <c r="C393" s="212"/>
      <c r="D393" s="211"/>
      <c r="E393" s="211"/>
      <c r="F393" s="211"/>
      <c r="G393" s="211"/>
      <c r="H393" s="211"/>
      <c r="I393" s="211"/>
      <c r="J393" s="213"/>
      <c r="K393" s="214"/>
      <c r="L393" s="214"/>
      <c r="M393" s="214"/>
      <c r="N393" s="215"/>
      <c r="O393" s="215"/>
      <c r="P393" s="215"/>
      <c r="Q393" s="13" t="str">
        <f t="shared" si="38"/>
        <v/>
      </c>
      <c r="R393" s="209" t="str">
        <f t="shared" si="39"/>
        <v/>
      </c>
      <c r="S393" s="210" t="str">
        <f t="shared" si="40"/>
        <v/>
      </c>
      <c r="T393" s="3" t="str">
        <f t="shared" si="35"/>
        <v xml:space="preserve"> </v>
      </c>
      <c r="U393" s="3" t="str">
        <f>IF(D393&lt;&gt;"",VLOOKUP(D393,'Drop downs'!B:C,2,0),"")</f>
        <v/>
      </c>
      <c r="V393" s="3" t="e">
        <f t="shared" si="36"/>
        <v>#VALUE!</v>
      </c>
    </row>
    <row r="394" spans="1:22" x14ac:dyDescent="0.25">
      <c r="A394" s="56" t="str">
        <f t="shared" si="37"/>
        <v/>
      </c>
      <c r="B394" s="211"/>
      <c r="C394" s="212"/>
      <c r="D394" s="211"/>
      <c r="E394" s="211"/>
      <c r="F394" s="211"/>
      <c r="G394" s="211"/>
      <c r="H394" s="211"/>
      <c r="I394" s="211"/>
      <c r="J394" s="213"/>
      <c r="K394" s="214"/>
      <c r="L394" s="214"/>
      <c r="M394" s="214"/>
      <c r="N394" s="215"/>
      <c r="O394" s="215"/>
      <c r="P394" s="215"/>
      <c r="Q394" s="13" t="str">
        <f t="shared" si="38"/>
        <v/>
      </c>
      <c r="R394" s="209" t="str">
        <f t="shared" si="39"/>
        <v/>
      </c>
      <c r="S394" s="210" t="str">
        <f t="shared" si="40"/>
        <v/>
      </c>
      <c r="T394" s="3" t="str">
        <f t="shared" si="35"/>
        <v xml:space="preserve"> </v>
      </c>
      <c r="U394" s="3" t="str">
        <f>IF(D394&lt;&gt;"",VLOOKUP(D394,'Drop downs'!B:C,2,0),"")</f>
        <v/>
      </c>
      <c r="V394" s="3" t="e">
        <f t="shared" si="36"/>
        <v>#VALUE!</v>
      </c>
    </row>
    <row r="395" spans="1:22" x14ac:dyDescent="0.25">
      <c r="A395" s="56" t="str">
        <f t="shared" si="37"/>
        <v/>
      </c>
      <c r="B395" s="211"/>
      <c r="C395" s="212"/>
      <c r="D395" s="211"/>
      <c r="E395" s="211"/>
      <c r="F395" s="211"/>
      <c r="G395" s="211"/>
      <c r="H395" s="211"/>
      <c r="I395" s="211"/>
      <c r="J395" s="213"/>
      <c r="K395" s="214"/>
      <c r="L395" s="214"/>
      <c r="M395" s="214"/>
      <c r="N395" s="215"/>
      <c r="O395" s="215"/>
      <c r="P395" s="215"/>
      <c r="Q395" s="13" t="str">
        <f t="shared" si="38"/>
        <v/>
      </c>
      <c r="R395" s="209" t="str">
        <f t="shared" si="39"/>
        <v/>
      </c>
      <c r="S395" s="210" t="str">
        <f t="shared" si="40"/>
        <v/>
      </c>
      <c r="T395" s="3" t="str">
        <f t="shared" ref="T395:T458" si="41">J395&amp;" "&amp;D395</f>
        <v xml:space="preserve"> </v>
      </c>
      <c r="U395" s="3" t="str">
        <f>IF(D395&lt;&gt;"",VLOOKUP(D395,'Drop downs'!B:C,2,0),"")</f>
        <v/>
      </c>
      <c r="V395" s="3" t="e">
        <f t="shared" ref="V395:V458" si="42">R395-N395</f>
        <v>#VALUE!</v>
      </c>
    </row>
    <row r="396" spans="1:22" x14ac:dyDescent="0.25">
      <c r="A396" s="56" t="str">
        <f t="shared" si="37"/>
        <v/>
      </c>
      <c r="B396" s="211"/>
      <c r="C396" s="212"/>
      <c r="D396" s="211"/>
      <c r="E396" s="211"/>
      <c r="F396" s="211"/>
      <c r="G396" s="211"/>
      <c r="H396" s="211"/>
      <c r="I396" s="211"/>
      <c r="J396" s="213"/>
      <c r="K396" s="214"/>
      <c r="L396" s="214"/>
      <c r="M396" s="214"/>
      <c r="N396" s="215"/>
      <c r="O396" s="215"/>
      <c r="P396" s="215"/>
      <c r="Q396" s="13" t="str">
        <f t="shared" si="38"/>
        <v/>
      </c>
      <c r="R396" s="209" t="str">
        <f t="shared" si="39"/>
        <v/>
      </c>
      <c r="S396" s="210" t="str">
        <f t="shared" si="40"/>
        <v/>
      </c>
      <c r="T396" s="3" t="str">
        <f t="shared" si="41"/>
        <v xml:space="preserve"> </v>
      </c>
      <c r="U396" s="3" t="str">
        <f>IF(D396&lt;&gt;"",VLOOKUP(D396,'Drop downs'!B:C,2,0),"")</f>
        <v/>
      </c>
      <c r="V396" s="3" t="e">
        <f t="shared" si="42"/>
        <v>#VALUE!</v>
      </c>
    </row>
    <row r="397" spans="1:22" x14ac:dyDescent="0.25">
      <c r="A397" s="56" t="str">
        <f t="shared" si="37"/>
        <v/>
      </c>
      <c r="B397" s="211"/>
      <c r="C397" s="212"/>
      <c r="D397" s="211"/>
      <c r="E397" s="211"/>
      <c r="F397" s="211"/>
      <c r="G397" s="211"/>
      <c r="H397" s="211"/>
      <c r="I397" s="211"/>
      <c r="J397" s="213"/>
      <c r="K397" s="214"/>
      <c r="L397" s="214"/>
      <c r="M397" s="214"/>
      <c r="N397" s="215"/>
      <c r="O397" s="215"/>
      <c r="P397" s="215"/>
      <c r="Q397" s="13" t="str">
        <f t="shared" si="38"/>
        <v/>
      </c>
      <c r="R397" s="209" t="str">
        <f t="shared" si="39"/>
        <v/>
      </c>
      <c r="S397" s="210" t="str">
        <f t="shared" si="40"/>
        <v/>
      </c>
      <c r="T397" s="3" t="str">
        <f t="shared" si="41"/>
        <v xml:space="preserve"> </v>
      </c>
      <c r="U397" s="3" t="str">
        <f>IF(D397&lt;&gt;"",VLOOKUP(D397,'Drop downs'!B:C,2,0),"")</f>
        <v/>
      </c>
      <c r="V397" s="3" t="e">
        <f t="shared" si="42"/>
        <v>#VALUE!</v>
      </c>
    </row>
    <row r="398" spans="1:22" x14ac:dyDescent="0.25">
      <c r="A398" s="56" t="str">
        <f t="shared" si="37"/>
        <v/>
      </c>
      <c r="B398" s="211"/>
      <c r="C398" s="212"/>
      <c r="D398" s="211"/>
      <c r="E398" s="211"/>
      <c r="F398" s="211"/>
      <c r="G398" s="211"/>
      <c r="H398" s="211"/>
      <c r="I398" s="211"/>
      <c r="J398" s="213"/>
      <c r="K398" s="214"/>
      <c r="L398" s="214"/>
      <c r="M398" s="214"/>
      <c r="N398" s="215"/>
      <c r="O398" s="215"/>
      <c r="P398" s="215"/>
      <c r="Q398" s="13" t="str">
        <f t="shared" si="38"/>
        <v/>
      </c>
      <c r="R398" s="209" t="str">
        <f t="shared" si="39"/>
        <v/>
      </c>
      <c r="S398" s="210" t="str">
        <f t="shared" si="40"/>
        <v/>
      </c>
      <c r="T398" s="3" t="str">
        <f t="shared" si="41"/>
        <v xml:space="preserve"> </v>
      </c>
      <c r="U398" s="3" t="str">
        <f>IF(D398&lt;&gt;"",VLOOKUP(D398,'Drop downs'!B:C,2,0),"")</f>
        <v/>
      </c>
      <c r="V398" s="3" t="e">
        <f t="shared" si="42"/>
        <v>#VALUE!</v>
      </c>
    </row>
    <row r="399" spans="1:22" x14ac:dyDescent="0.25">
      <c r="A399" s="56" t="str">
        <f t="shared" si="37"/>
        <v/>
      </c>
      <c r="B399" s="211"/>
      <c r="C399" s="212"/>
      <c r="D399" s="211"/>
      <c r="E399" s="211"/>
      <c r="F399" s="211"/>
      <c r="G399" s="211"/>
      <c r="H399" s="211"/>
      <c r="I399" s="211"/>
      <c r="J399" s="213"/>
      <c r="K399" s="214"/>
      <c r="L399" s="214"/>
      <c r="M399" s="214"/>
      <c r="N399" s="215"/>
      <c r="O399" s="215"/>
      <c r="P399" s="215"/>
      <c r="Q399" s="13" t="str">
        <f t="shared" si="38"/>
        <v/>
      </c>
      <c r="R399" s="209" t="str">
        <f t="shared" si="39"/>
        <v/>
      </c>
      <c r="S399" s="210" t="str">
        <f t="shared" si="40"/>
        <v/>
      </c>
      <c r="T399" s="3" t="str">
        <f t="shared" si="41"/>
        <v xml:space="preserve"> </v>
      </c>
      <c r="U399" s="3" t="str">
        <f>IF(D399&lt;&gt;"",VLOOKUP(D399,'Drop downs'!B:C,2,0),"")</f>
        <v/>
      </c>
      <c r="V399" s="3" t="e">
        <f t="shared" si="42"/>
        <v>#VALUE!</v>
      </c>
    </row>
    <row r="400" spans="1:22" x14ac:dyDescent="0.25">
      <c r="A400" s="56" t="str">
        <f t="shared" si="37"/>
        <v/>
      </c>
      <c r="B400" s="211"/>
      <c r="C400" s="212"/>
      <c r="D400" s="211"/>
      <c r="E400" s="211"/>
      <c r="F400" s="211"/>
      <c r="G400" s="211"/>
      <c r="H400" s="211"/>
      <c r="I400" s="211"/>
      <c r="J400" s="213"/>
      <c r="K400" s="214"/>
      <c r="L400" s="214"/>
      <c r="M400" s="214"/>
      <c r="N400" s="215"/>
      <c r="O400" s="215"/>
      <c r="P400" s="215"/>
      <c r="Q400" s="13" t="str">
        <f t="shared" si="38"/>
        <v/>
      </c>
      <c r="R400" s="209" t="str">
        <f t="shared" si="39"/>
        <v/>
      </c>
      <c r="S400" s="210" t="str">
        <f t="shared" si="40"/>
        <v/>
      </c>
      <c r="T400" s="3" t="str">
        <f t="shared" si="41"/>
        <v xml:space="preserve"> </v>
      </c>
      <c r="U400" s="3" t="str">
        <f>IF(D400&lt;&gt;"",VLOOKUP(D400,'Drop downs'!B:C,2,0),"")</f>
        <v/>
      </c>
      <c r="V400" s="3" t="e">
        <f t="shared" si="42"/>
        <v>#VALUE!</v>
      </c>
    </row>
    <row r="401" spans="1:22" x14ac:dyDescent="0.25">
      <c r="A401" s="56" t="str">
        <f t="shared" si="37"/>
        <v/>
      </c>
      <c r="B401" s="211"/>
      <c r="C401" s="212"/>
      <c r="D401" s="211"/>
      <c r="E401" s="211"/>
      <c r="F401" s="211"/>
      <c r="G401" s="211"/>
      <c r="H401" s="211"/>
      <c r="I401" s="211"/>
      <c r="J401" s="213"/>
      <c r="K401" s="214"/>
      <c r="L401" s="214"/>
      <c r="M401" s="214"/>
      <c r="N401" s="215"/>
      <c r="O401" s="215"/>
      <c r="P401" s="215"/>
      <c r="Q401" s="13" t="str">
        <f t="shared" si="38"/>
        <v/>
      </c>
      <c r="R401" s="209" t="str">
        <f t="shared" si="39"/>
        <v/>
      </c>
      <c r="S401" s="210" t="str">
        <f t="shared" si="40"/>
        <v/>
      </c>
      <c r="T401" s="3" t="str">
        <f t="shared" si="41"/>
        <v xml:space="preserve"> </v>
      </c>
      <c r="U401" s="3" t="str">
        <f>IF(D401&lt;&gt;"",VLOOKUP(D401,'Drop downs'!B:C,2,0),"")</f>
        <v/>
      </c>
      <c r="V401" s="3" t="e">
        <f t="shared" si="42"/>
        <v>#VALUE!</v>
      </c>
    </row>
    <row r="402" spans="1:22" x14ac:dyDescent="0.25">
      <c r="A402" s="56" t="str">
        <f t="shared" si="37"/>
        <v/>
      </c>
      <c r="B402" s="211"/>
      <c r="C402" s="212"/>
      <c r="D402" s="211"/>
      <c r="E402" s="211"/>
      <c r="F402" s="211"/>
      <c r="G402" s="211"/>
      <c r="H402" s="211"/>
      <c r="I402" s="211"/>
      <c r="J402" s="213"/>
      <c r="K402" s="214"/>
      <c r="L402" s="214"/>
      <c r="M402" s="214"/>
      <c r="N402" s="215"/>
      <c r="O402" s="215"/>
      <c r="P402" s="215"/>
      <c r="Q402" s="13" t="str">
        <f t="shared" si="38"/>
        <v/>
      </c>
      <c r="R402" s="209" t="str">
        <f t="shared" si="39"/>
        <v/>
      </c>
      <c r="S402" s="210" t="str">
        <f t="shared" si="40"/>
        <v/>
      </c>
      <c r="T402" s="3" t="str">
        <f t="shared" si="41"/>
        <v xml:space="preserve"> </v>
      </c>
      <c r="U402" s="3" t="str">
        <f>IF(D402&lt;&gt;"",VLOOKUP(D402,'Drop downs'!B:C,2,0),"")</f>
        <v/>
      </c>
      <c r="V402" s="3" t="e">
        <f t="shared" si="42"/>
        <v>#VALUE!</v>
      </c>
    </row>
    <row r="403" spans="1:22" x14ac:dyDescent="0.25">
      <c r="A403" s="56" t="str">
        <f t="shared" si="37"/>
        <v/>
      </c>
      <c r="B403" s="211"/>
      <c r="C403" s="212"/>
      <c r="D403" s="211"/>
      <c r="E403" s="211"/>
      <c r="F403" s="211"/>
      <c r="G403" s="211"/>
      <c r="H403" s="211"/>
      <c r="I403" s="211"/>
      <c r="J403" s="213"/>
      <c r="K403" s="214"/>
      <c r="L403" s="214"/>
      <c r="M403" s="214"/>
      <c r="N403" s="215"/>
      <c r="O403" s="215"/>
      <c r="P403" s="215"/>
      <c r="Q403" s="13" t="str">
        <f t="shared" si="38"/>
        <v/>
      </c>
      <c r="R403" s="209" t="str">
        <f t="shared" si="39"/>
        <v/>
      </c>
      <c r="S403" s="210" t="str">
        <f t="shared" si="40"/>
        <v/>
      </c>
      <c r="T403" s="3" t="str">
        <f t="shared" si="41"/>
        <v xml:space="preserve"> </v>
      </c>
      <c r="U403" s="3" t="str">
        <f>IF(D403&lt;&gt;"",VLOOKUP(D403,'Drop downs'!B:C,2,0),"")</f>
        <v/>
      </c>
      <c r="V403" s="3" t="e">
        <f t="shared" si="42"/>
        <v>#VALUE!</v>
      </c>
    </row>
    <row r="404" spans="1:22" x14ac:dyDescent="0.25">
      <c r="A404" s="56" t="str">
        <f t="shared" si="37"/>
        <v/>
      </c>
      <c r="B404" s="211"/>
      <c r="C404" s="212"/>
      <c r="D404" s="211"/>
      <c r="E404" s="211"/>
      <c r="F404" s="211"/>
      <c r="G404" s="211"/>
      <c r="H404" s="211"/>
      <c r="I404" s="211"/>
      <c r="J404" s="213"/>
      <c r="K404" s="214"/>
      <c r="L404" s="214"/>
      <c r="M404" s="214"/>
      <c r="N404" s="215"/>
      <c r="O404" s="215"/>
      <c r="P404" s="215"/>
      <c r="Q404" s="13" t="str">
        <f t="shared" si="38"/>
        <v/>
      </c>
      <c r="R404" s="209" t="str">
        <f t="shared" si="39"/>
        <v/>
      </c>
      <c r="S404" s="210" t="str">
        <f t="shared" si="40"/>
        <v/>
      </c>
      <c r="T404" s="3" t="str">
        <f t="shared" si="41"/>
        <v xml:space="preserve"> </v>
      </c>
      <c r="U404" s="3" t="str">
        <f>IF(D404&lt;&gt;"",VLOOKUP(D404,'Drop downs'!B:C,2,0),"")</f>
        <v/>
      </c>
      <c r="V404" s="3" t="e">
        <f t="shared" si="42"/>
        <v>#VALUE!</v>
      </c>
    </row>
    <row r="405" spans="1:22" x14ac:dyDescent="0.25">
      <c r="A405" s="56" t="str">
        <f t="shared" si="37"/>
        <v/>
      </c>
      <c r="B405" s="211"/>
      <c r="C405" s="212"/>
      <c r="D405" s="211"/>
      <c r="E405" s="211"/>
      <c r="F405" s="211"/>
      <c r="G405" s="211"/>
      <c r="H405" s="211"/>
      <c r="I405" s="211"/>
      <c r="J405" s="213"/>
      <c r="K405" s="214"/>
      <c r="L405" s="214"/>
      <c r="M405" s="214"/>
      <c r="N405" s="215"/>
      <c r="O405" s="215"/>
      <c r="P405" s="215"/>
      <c r="Q405" s="13" t="str">
        <f t="shared" si="38"/>
        <v/>
      </c>
      <c r="R405" s="209" t="str">
        <f t="shared" si="39"/>
        <v/>
      </c>
      <c r="S405" s="210" t="str">
        <f t="shared" si="40"/>
        <v/>
      </c>
      <c r="T405" s="3" t="str">
        <f t="shared" si="41"/>
        <v xml:space="preserve"> </v>
      </c>
      <c r="U405" s="3" t="str">
        <f>IF(D405&lt;&gt;"",VLOOKUP(D405,'Drop downs'!B:C,2,0),"")</f>
        <v/>
      </c>
      <c r="V405" s="3" t="e">
        <f t="shared" si="42"/>
        <v>#VALUE!</v>
      </c>
    </row>
    <row r="406" spans="1:22" x14ac:dyDescent="0.25">
      <c r="A406" s="56" t="str">
        <f t="shared" si="37"/>
        <v/>
      </c>
      <c r="B406" s="211"/>
      <c r="C406" s="212"/>
      <c r="D406" s="211"/>
      <c r="E406" s="211"/>
      <c r="F406" s="211"/>
      <c r="G406" s="211"/>
      <c r="H406" s="211"/>
      <c r="I406" s="211"/>
      <c r="J406" s="213"/>
      <c r="K406" s="214"/>
      <c r="L406" s="214"/>
      <c r="M406" s="214"/>
      <c r="N406" s="215"/>
      <c r="O406" s="215"/>
      <c r="P406" s="215"/>
      <c r="Q406" s="13" t="str">
        <f t="shared" si="38"/>
        <v/>
      </c>
      <c r="R406" s="209" t="str">
        <f t="shared" si="39"/>
        <v/>
      </c>
      <c r="S406" s="210" t="str">
        <f t="shared" si="40"/>
        <v/>
      </c>
      <c r="T406" s="3" t="str">
        <f t="shared" si="41"/>
        <v xml:space="preserve"> </v>
      </c>
      <c r="U406" s="3" t="str">
        <f>IF(D406&lt;&gt;"",VLOOKUP(D406,'Drop downs'!B:C,2,0),"")</f>
        <v/>
      </c>
      <c r="V406" s="3" t="e">
        <f t="shared" si="42"/>
        <v>#VALUE!</v>
      </c>
    </row>
    <row r="407" spans="1:22" x14ac:dyDescent="0.25">
      <c r="A407" s="56" t="str">
        <f t="shared" si="37"/>
        <v/>
      </c>
      <c r="B407" s="211"/>
      <c r="C407" s="212"/>
      <c r="D407" s="211"/>
      <c r="E407" s="211"/>
      <c r="F407" s="211"/>
      <c r="G407" s="211"/>
      <c r="H407" s="211"/>
      <c r="I407" s="211"/>
      <c r="J407" s="213"/>
      <c r="K407" s="214"/>
      <c r="L407" s="214"/>
      <c r="M407" s="214"/>
      <c r="N407" s="215"/>
      <c r="O407" s="215"/>
      <c r="P407" s="215"/>
      <c r="Q407" s="13" t="str">
        <f t="shared" si="38"/>
        <v/>
      </c>
      <c r="R407" s="209" t="str">
        <f t="shared" si="39"/>
        <v/>
      </c>
      <c r="S407" s="210" t="str">
        <f t="shared" si="40"/>
        <v/>
      </c>
      <c r="T407" s="3" t="str">
        <f t="shared" si="41"/>
        <v xml:space="preserve"> </v>
      </c>
      <c r="U407" s="3" t="str">
        <f>IF(D407&lt;&gt;"",VLOOKUP(D407,'Drop downs'!B:C,2,0),"")</f>
        <v/>
      </c>
      <c r="V407" s="3" t="e">
        <f t="shared" si="42"/>
        <v>#VALUE!</v>
      </c>
    </row>
    <row r="408" spans="1:22" x14ac:dyDescent="0.25">
      <c r="A408" s="56" t="str">
        <f t="shared" si="37"/>
        <v/>
      </c>
      <c r="B408" s="211"/>
      <c r="C408" s="212"/>
      <c r="D408" s="211"/>
      <c r="E408" s="211"/>
      <c r="F408" s="211"/>
      <c r="G408" s="211"/>
      <c r="H408" s="211"/>
      <c r="I408" s="211"/>
      <c r="J408" s="213"/>
      <c r="K408" s="214"/>
      <c r="L408" s="214"/>
      <c r="M408" s="214"/>
      <c r="N408" s="215"/>
      <c r="O408" s="215"/>
      <c r="P408" s="215"/>
      <c r="Q408" s="13" t="str">
        <f t="shared" si="38"/>
        <v/>
      </c>
      <c r="R408" s="209" t="str">
        <f t="shared" si="39"/>
        <v/>
      </c>
      <c r="S408" s="210" t="str">
        <f t="shared" si="40"/>
        <v/>
      </c>
      <c r="T408" s="3" t="str">
        <f t="shared" si="41"/>
        <v xml:space="preserve"> </v>
      </c>
      <c r="U408" s="3" t="str">
        <f>IF(D408&lt;&gt;"",VLOOKUP(D408,'Drop downs'!B:C,2,0),"")</f>
        <v/>
      </c>
      <c r="V408" s="3" t="e">
        <f t="shared" si="42"/>
        <v>#VALUE!</v>
      </c>
    </row>
    <row r="409" spans="1:22" x14ac:dyDescent="0.25">
      <c r="A409" s="56" t="str">
        <f t="shared" si="37"/>
        <v/>
      </c>
      <c r="B409" s="211"/>
      <c r="C409" s="212"/>
      <c r="D409" s="211"/>
      <c r="E409" s="211"/>
      <c r="F409" s="211"/>
      <c r="G409" s="211"/>
      <c r="H409" s="211"/>
      <c r="I409" s="211"/>
      <c r="J409" s="213"/>
      <c r="K409" s="214"/>
      <c r="L409" s="214"/>
      <c r="M409" s="214"/>
      <c r="N409" s="215"/>
      <c r="O409" s="215"/>
      <c r="P409" s="215"/>
      <c r="Q409" s="13" t="str">
        <f t="shared" si="38"/>
        <v/>
      </c>
      <c r="R409" s="209" t="str">
        <f t="shared" si="39"/>
        <v/>
      </c>
      <c r="S409" s="210" t="str">
        <f t="shared" si="40"/>
        <v/>
      </c>
      <c r="T409" s="3" t="str">
        <f t="shared" si="41"/>
        <v xml:space="preserve"> </v>
      </c>
      <c r="U409" s="3" t="str">
        <f>IF(D409&lt;&gt;"",VLOOKUP(D409,'Drop downs'!B:C,2,0),"")</f>
        <v/>
      </c>
      <c r="V409" s="3" t="e">
        <f t="shared" si="42"/>
        <v>#VALUE!</v>
      </c>
    </row>
    <row r="410" spans="1:22" x14ac:dyDescent="0.25">
      <c r="A410" s="56" t="str">
        <f t="shared" si="37"/>
        <v/>
      </c>
      <c r="B410" s="211"/>
      <c r="C410" s="212"/>
      <c r="D410" s="211"/>
      <c r="E410" s="211"/>
      <c r="F410" s="211"/>
      <c r="G410" s="211"/>
      <c r="H410" s="211"/>
      <c r="I410" s="211"/>
      <c r="J410" s="213"/>
      <c r="K410" s="214"/>
      <c r="L410" s="214"/>
      <c r="M410" s="214"/>
      <c r="N410" s="215"/>
      <c r="O410" s="215"/>
      <c r="P410" s="215"/>
      <c r="Q410" s="13" t="str">
        <f t="shared" si="38"/>
        <v/>
      </c>
      <c r="R410" s="209" t="str">
        <f t="shared" si="39"/>
        <v/>
      </c>
      <c r="S410" s="210" t="str">
        <f t="shared" si="40"/>
        <v/>
      </c>
      <c r="T410" s="3" t="str">
        <f t="shared" si="41"/>
        <v xml:space="preserve"> </v>
      </c>
      <c r="U410" s="3" t="str">
        <f>IF(D410&lt;&gt;"",VLOOKUP(D410,'Drop downs'!B:C,2,0),"")</f>
        <v/>
      </c>
      <c r="V410" s="3" t="e">
        <f t="shared" si="42"/>
        <v>#VALUE!</v>
      </c>
    </row>
    <row r="411" spans="1:22" x14ac:dyDescent="0.25">
      <c r="A411" s="56" t="str">
        <f t="shared" si="37"/>
        <v/>
      </c>
      <c r="B411" s="211"/>
      <c r="C411" s="212"/>
      <c r="D411" s="211"/>
      <c r="E411" s="211"/>
      <c r="F411" s="211"/>
      <c r="G411" s="211"/>
      <c r="H411" s="211"/>
      <c r="I411" s="211"/>
      <c r="J411" s="213"/>
      <c r="K411" s="214"/>
      <c r="L411" s="214"/>
      <c r="M411" s="214"/>
      <c r="N411" s="215"/>
      <c r="O411" s="215"/>
      <c r="P411" s="215"/>
      <c r="Q411" s="13" t="str">
        <f t="shared" si="38"/>
        <v/>
      </c>
      <c r="R411" s="209" t="str">
        <f t="shared" si="39"/>
        <v/>
      </c>
      <c r="S411" s="210" t="str">
        <f t="shared" si="40"/>
        <v/>
      </c>
      <c r="T411" s="3" t="str">
        <f t="shared" si="41"/>
        <v xml:space="preserve"> </v>
      </c>
      <c r="U411" s="3" t="str">
        <f>IF(D411&lt;&gt;"",VLOOKUP(D411,'Drop downs'!B:C,2,0),"")</f>
        <v/>
      </c>
      <c r="V411" s="3" t="e">
        <f t="shared" si="42"/>
        <v>#VALUE!</v>
      </c>
    </row>
    <row r="412" spans="1:22" x14ac:dyDescent="0.25">
      <c r="A412" s="56" t="str">
        <f t="shared" si="37"/>
        <v/>
      </c>
      <c r="B412" s="211"/>
      <c r="C412" s="212"/>
      <c r="D412" s="211"/>
      <c r="E412" s="211"/>
      <c r="F412" s="211"/>
      <c r="G412" s="211"/>
      <c r="H412" s="211"/>
      <c r="I412" s="211"/>
      <c r="J412" s="213"/>
      <c r="K412" s="214"/>
      <c r="L412" s="214"/>
      <c r="M412" s="214"/>
      <c r="N412" s="215"/>
      <c r="O412" s="215"/>
      <c r="P412" s="215"/>
      <c r="Q412" s="13" t="str">
        <f t="shared" si="38"/>
        <v/>
      </c>
      <c r="R412" s="209" t="str">
        <f t="shared" si="39"/>
        <v/>
      </c>
      <c r="S412" s="210" t="str">
        <f t="shared" si="40"/>
        <v/>
      </c>
      <c r="T412" s="3" t="str">
        <f t="shared" si="41"/>
        <v xml:space="preserve"> </v>
      </c>
      <c r="U412" s="3" t="str">
        <f>IF(D412&lt;&gt;"",VLOOKUP(D412,'Drop downs'!B:C,2,0),"")</f>
        <v/>
      </c>
      <c r="V412" s="3" t="e">
        <f t="shared" si="42"/>
        <v>#VALUE!</v>
      </c>
    </row>
    <row r="413" spans="1:22" x14ac:dyDescent="0.25">
      <c r="A413" s="56" t="str">
        <f t="shared" si="37"/>
        <v/>
      </c>
      <c r="B413" s="211"/>
      <c r="C413" s="212"/>
      <c r="D413" s="211"/>
      <c r="E413" s="211"/>
      <c r="F413" s="211"/>
      <c r="G413" s="211"/>
      <c r="H413" s="211"/>
      <c r="I413" s="211"/>
      <c r="J413" s="213"/>
      <c r="K413" s="214"/>
      <c r="L413" s="214"/>
      <c r="M413" s="214"/>
      <c r="N413" s="215"/>
      <c r="O413" s="215"/>
      <c r="P413" s="215"/>
      <c r="Q413" s="13" t="str">
        <f t="shared" si="38"/>
        <v/>
      </c>
      <c r="R413" s="209" t="str">
        <f t="shared" si="39"/>
        <v/>
      </c>
      <c r="S413" s="210" t="str">
        <f t="shared" si="40"/>
        <v/>
      </c>
      <c r="T413" s="3" t="str">
        <f t="shared" si="41"/>
        <v xml:space="preserve"> </v>
      </c>
      <c r="U413" s="3" t="str">
        <f>IF(D413&lt;&gt;"",VLOOKUP(D413,'Drop downs'!B:C,2,0),"")</f>
        <v/>
      </c>
      <c r="V413" s="3" t="e">
        <f t="shared" si="42"/>
        <v>#VALUE!</v>
      </c>
    </row>
    <row r="414" spans="1:22" x14ac:dyDescent="0.25">
      <c r="A414" s="56" t="str">
        <f t="shared" si="37"/>
        <v/>
      </c>
      <c r="B414" s="211"/>
      <c r="C414" s="212"/>
      <c r="D414" s="211"/>
      <c r="E414" s="211"/>
      <c r="F414" s="211"/>
      <c r="G414" s="211"/>
      <c r="H414" s="211"/>
      <c r="I414" s="211"/>
      <c r="J414" s="213"/>
      <c r="K414" s="214"/>
      <c r="L414" s="214"/>
      <c r="M414" s="214"/>
      <c r="N414" s="215"/>
      <c r="O414" s="215"/>
      <c r="P414" s="215"/>
      <c r="Q414" s="13" t="str">
        <f t="shared" si="38"/>
        <v/>
      </c>
      <c r="R414" s="209" t="str">
        <f t="shared" si="39"/>
        <v/>
      </c>
      <c r="S414" s="210" t="str">
        <f t="shared" si="40"/>
        <v/>
      </c>
      <c r="T414" s="3" t="str">
        <f t="shared" si="41"/>
        <v xml:space="preserve"> </v>
      </c>
      <c r="U414" s="3" t="str">
        <f>IF(D414&lt;&gt;"",VLOOKUP(D414,'Drop downs'!B:C,2,0),"")</f>
        <v/>
      </c>
      <c r="V414" s="3" t="e">
        <f t="shared" si="42"/>
        <v>#VALUE!</v>
      </c>
    </row>
    <row r="415" spans="1:22" x14ac:dyDescent="0.25">
      <c r="A415" s="56" t="str">
        <f t="shared" si="37"/>
        <v/>
      </c>
      <c r="B415" s="211"/>
      <c r="C415" s="212"/>
      <c r="D415" s="211"/>
      <c r="E415" s="211"/>
      <c r="F415" s="211"/>
      <c r="G415" s="211"/>
      <c r="H415" s="211"/>
      <c r="I415" s="211"/>
      <c r="J415" s="213"/>
      <c r="K415" s="214"/>
      <c r="L415" s="214"/>
      <c r="M415" s="214"/>
      <c r="N415" s="215"/>
      <c r="O415" s="215"/>
      <c r="P415" s="215"/>
      <c r="Q415" s="13" t="str">
        <f t="shared" si="38"/>
        <v/>
      </c>
      <c r="R415" s="209" t="str">
        <f t="shared" si="39"/>
        <v/>
      </c>
      <c r="S415" s="210" t="str">
        <f t="shared" si="40"/>
        <v/>
      </c>
      <c r="T415" s="3" t="str">
        <f t="shared" si="41"/>
        <v xml:space="preserve"> </v>
      </c>
      <c r="U415" s="3" t="str">
        <f>IF(D415&lt;&gt;"",VLOOKUP(D415,'Drop downs'!B:C,2,0),"")</f>
        <v/>
      </c>
      <c r="V415" s="3" t="e">
        <f t="shared" si="42"/>
        <v>#VALUE!</v>
      </c>
    </row>
    <row r="416" spans="1:22" x14ac:dyDescent="0.25">
      <c r="A416" s="56" t="str">
        <f t="shared" si="37"/>
        <v/>
      </c>
      <c r="B416" s="211"/>
      <c r="C416" s="212"/>
      <c r="D416" s="211"/>
      <c r="E416" s="211"/>
      <c r="F416" s="211"/>
      <c r="G416" s="211"/>
      <c r="H416" s="211"/>
      <c r="I416" s="211"/>
      <c r="J416" s="213"/>
      <c r="K416" s="214"/>
      <c r="L416" s="214"/>
      <c r="M416" s="214"/>
      <c r="N416" s="215"/>
      <c r="O416" s="215"/>
      <c r="P416" s="215"/>
      <c r="Q416" s="13" t="str">
        <f t="shared" si="38"/>
        <v/>
      </c>
      <c r="R416" s="209" t="str">
        <f t="shared" si="39"/>
        <v/>
      </c>
      <c r="S416" s="210" t="str">
        <f t="shared" si="40"/>
        <v/>
      </c>
      <c r="T416" s="3" t="str">
        <f t="shared" si="41"/>
        <v xml:space="preserve"> </v>
      </c>
      <c r="U416" s="3" t="str">
        <f>IF(D416&lt;&gt;"",VLOOKUP(D416,'Drop downs'!B:C,2,0),"")</f>
        <v/>
      </c>
      <c r="V416" s="3" t="e">
        <f t="shared" si="42"/>
        <v>#VALUE!</v>
      </c>
    </row>
    <row r="417" spans="1:22" x14ac:dyDescent="0.25">
      <c r="A417" s="56" t="str">
        <f t="shared" si="37"/>
        <v/>
      </c>
      <c r="B417" s="211"/>
      <c r="C417" s="212"/>
      <c r="D417" s="211"/>
      <c r="E417" s="211"/>
      <c r="F417" s="211"/>
      <c r="G417" s="211"/>
      <c r="H417" s="211"/>
      <c r="I417" s="211"/>
      <c r="J417" s="213"/>
      <c r="K417" s="214"/>
      <c r="L417" s="214"/>
      <c r="M417" s="214"/>
      <c r="N417" s="215"/>
      <c r="O417" s="215"/>
      <c r="P417" s="215"/>
      <c r="Q417" s="13" t="str">
        <f t="shared" si="38"/>
        <v/>
      </c>
      <c r="R417" s="209" t="str">
        <f t="shared" si="39"/>
        <v/>
      </c>
      <c r="S417" s="210" t="str">
        <f t="shared" si="40"/>
        <v/>
      </c>
      <c r="T417" s="3" t="str">
        <f t="shared" si="41"/>
        <v xml:space="preserve"> </v>
      </c>
      <c r="U417" s="3" t="str">
        <f>IF(D417&lt;&gt;"",VLOOKUP(D417,'Drop downs'!B:C,2,0),"")</f>
        <v/>
      </c>
      <c r="V417" s="3" t="e">
        <f t="shared" si="42"/>
        <v>#VALUE!</v>
      </c>
    </row>
    <row r="418" spans="1:22" x14ac:dyDescent="0.25">
      <c r="A418" s="56" t="str">
        <f t="shared" si="37"/>
        <v/>
      </c>
      <c r="B418" s="211"/>
      <c r="C418" s="212"/>
      <c r="D418" s="211"/>
      <c r="E418" s="211"/>
      <c r="F418" s="211"/>
      <c r="G418" s="211"/>
      <c r="H418" s="211"/>
      <c r="I418" s="211"/>
      <c r="J418" s="213"/>
      <c r="K418" s="214"/>
      <c r="L418" s="214"/>
      <c r="M418" s="214"/>
      <c r="N418" s="215"/>
      <c r="O418" s="215"/>
      <c r="P418" s="215"/>
      <c r="Q418" s="13" t="str">
        <f t="shared" si="38"/>
        <v/>
      </c>
      <c r="R418" s="209" t="str">
        <f t="shared" si="39"/>
        <v/>
      </c>
      <c r="S418" s="210" t="str">
        <f t="shared" si="40"/>
        <v/>
      </c>
      <c r="T418" s="3" t="str">
        <f t="shared" si="41"/>
        <v xml:space="preserve"> </v>
      </c>
      <c r="U418" s="3" t="str">
        <f>IF(D418&lt;&gt;"",VLOOKUP(D418,'Drop downs'!B:C,2,0),"")</f>
        <v/>
      </c>
      <c r="V418" s="3" t="e">
        <f t="shared" si="42"/>
        <v>#VALUE!</v>
      </c>
    </row>
    <row r="419" spans="1:22" x14ac:dyDescent="0.25">
      <c r="A419" s="56" t="str">
        <f t="shared" si="37"/>
        <v/>
      </c>
      <c r="B419" s="211"/>
      <c r="C419" s="212"/>
      <c r="D419" s="211"/>
      <c r="E419" s="211"/>
      <c r="F419" s="211"/>
      <c r="G419" s="211"/>
      <c r="H419" s="211"/>
      <c r="I419" s="211"/>
      <c r="J419" s="213"/>
      <c r="K419" s="214"/>
      <c r="L419" s="214"/>
      <c r="M419" s="214"/>
      <c r="N419" s="215"/>
      <c r="O419" s="215"/>
      <c r="P419" s="215"/>
      <c r="Q419" s="13" t="str">
        <f t="shared" si="38"/>
        <v/>
      </c>
      <c r="R419" s="209" t="str">
        <f t="shared" si="39"/>
        <v/>
      </c>
      <c r="S419" s="210" t="str">
        <f t="shared" si="40"/>
        <v/>
      </c>
      <c r="T419" s="3" t="str">
        <f t="shared" si="41"/>
        <v xml:space="preserve"> </v>
      </c>
      <c r="U419" s="3" t="str">
        <f>IF(D419&lt;&gt;"",VLOOKUP(D419,'Drop downs'!B:C,2,0),"")</f>
        <v/>
      </c>
      <c r="V419" s="3" t="e">
        <f t="shared" si="42"/>
        <v>#VALUE!</v>
      </c>
    </row>
    <row r="420" spans="1:22" x14ac:dyDescent="0.25">
      <c r="A420" s="56" t="str">
        <f t="shared" si="37"/>
        <v/>
      </c>
      <c r="B420" s="211"/>
      <c r="C420" s="212"/>
      <c r="D420" s="211"/>
      <c r="E420" s="211"/>
      <c r="F420" s="211"/>
      <c r="G420" s="211"/>
      <c r="H420" s="211"/>
      <c r="I420" s="211"/>
      <c r="J420" s="213"/>
      <c r="K420" s="214"/>
      <c r="L420" s="214"/>
      <c r="M420" s="214"/>
      <c r="N420" s="215"/>
      <c r="O420" s="215"/>
      <c r="P420" s="215"/>
      <c r="Q420" s="13" t="str">
        <f t="shared" si="38"/>
        <v/>
      </c>
      <c r="R420" s="209" t="str">
        <f t="shared" si="39"/>
        <v/>
      </c>
      <c r="S420" s="210" t="str">
        <f t="shared" si="40"/>
        <v/>
      </c>
      <c r="T420" s="3" t="str">
        <f t="shared" si="41"/>
        <v xml:space="preserve"> </v>
      </c>
      <c r="U420" s="3" t="str">
        <f>IF(D420&lt;&gt;"",VLOOKUP(D420,'Drop downs'!B:C,2,0),"")</f>
        <v/>
      </c>
      <c r="V420" s="3" t="e">
        <f t="shared" si="42"/>
        <v>#VALUE!</v>
      </c>
    </row>
    <row r="421" spans="1:22" x14ac:dyDescent="0.25">
      <c r="A421" s="56" t="str">
        <f t="shared" si="37"/>
        <v/>
      </c>
      <c r="B421" s="211"/>
      <c r="C421" s="212"/>
      <c r="D421" s="211"/>
      <c r="E421" s="211"/>
      <c r="F421" s="211"/>
      <c r="G421" s="211"/>
      <c r="H421" s="211"/>
      <c r="I421" s="211"/>
      <c r="J421" s="213"/>
      <c r="K421" s="214"/>
      <c r="L421" s="214"/>
      <c r="M421" s="214"/>
      <c r="N421" s="215"/>
      <c r="O421" s="215"/>
      <c r="P421" s="215"/>
      <c r="Q421" s="13" t="str">
        <f t="shared" si="38"/>
        <v/>
      </c>
      <c r="R421" s="209" t="str">
        <f t="shared" si="39"/>
        <v/>
      </c>
      <c r="S421" s="210" t="str">
        <f t="shared" si="40"/>
        <v/>
      </c>
      <c r="T421" s="3" t="str">
        <f t="shared" si="41"/>
        <v xml:space="preserve"> </v>
      </c>
      <c r="U421" s="3" t="str">
        <f>IF(D421&lt;&gt;"",VLOOKUP(D421,'Drop downs'!B:C,2,0),"")</f>
        <v/>
      </c>
      <c r="V421" s="3" t="e">
        <f t="shared" si="42"/>
        <v>#VALUE!</v>
      </c>
    </row>
    <row r="422" spans="1:22" x14ac:dyDescent="0.25">
      <c r="A422" s="56" t="str">
        <f t="shared" si="37"/>
        <v/>
      </c>
      <c r="B422" s="211"/>
      <c r="C422" s="212"/>
      <c r="D422" s="211"/>
      <c r="E422" s="211"/>
      <c r="F422" s="211"/>
      <c r="G422" s="211"/>
      <c r="H422" s="211"/>
      <c r="I422" s="211"/>
      <c r="J422" s="213"/>
      <c r="K422" s="214"/>
      <c r="L422" s="214"/>
      <c r="M422" s="214"/>
      <c r="N422" s="215"/>
      <c r="O422" s="215"/>
      <c r="P422" s="215"/>
      <c r="Q422" s="13" t="str">
        <f t="shared" si="38"/>
        <v/>
      </c>
      <c r="R422" s="209" t="str">
        <f t="shared" si="39"/>
        <v/>
      </c>
      <c r="S422" s="210" t="str">
        <f t="shared" si="40"/>
        <v/>
      </c>
      <c r="T422" s="3" t="str">
        <f t="shared" si="41"/>
        <v xml:space="preserve"> </v>
      </c>
      <c r="U422" s="3" t="str">
        <f>IF(D422&lt;&gt;"",VLOOKUP(D422,'Drop downs'!B:C,2,0),"")</f>
        <v/>
      </c>
      <c r="V422" s="3" t="e">
        <f t="shared" si="42"/>
        <v>#VALUE!</v>
      </c>
    </row>
    <row r="423" spans="1:22" x14ac:dyDescent="0.25">
      <c r="A423" s="56" t="str">
        <f t="shared" si="37"/>
        <v/>
      </c>
      <c r="B423" s="211"/>
      <c r="C423" s="212"/>
      <c r="D423" s="211"/>
      <c r="E423" s="211"/>
      <c r="F423" s="211"/>
      <c r="G423" s="211"/>
      <c r="H423" s="211"/>
      <c r="I423" s="211"/>
      <c r="J423" s="213"/>
      <c r="K423" s="214"/>
      <c r="L423" s="214"/>
      <c r="M423" s="214"/>
      <c r="N423" s="215"/>
      <c r="O423" s="215"/>
      <c r="P423" s="215"/>
      <c r="Q423" s="13" t="str">
        <f t="shared" si="38"/>
        <v/>
      </c>
      <c r="R423" s="209" t="str">
        <f t="shared" si="39"/>
        <v/>
      </c>
      <c r="S423" s="210" t="str">
        <f t="shared" si="40"/>
        <v/>
      </c>
      <c r="T423" s="3" t="str">
        <f t="shared" si="41"/>
        <v xml:space="preserve"> </v>
      </c>
      <c r="U423" s="3" t="str">
        <f>IF(D423&lt;&gt;"",VLOOKUP(D423,'Drop downs'!B:C,2,0),"")</f>
        <v/>
      </c>
      <c r="V423" s="3" t="e">
        <f t="shared" si="42"/>
        <v>#VALUE!</v>
      </c>
    </row>
    <row r="424" spans="1:22" x14ac:dyDescent="0.25">
      <c r="A424" s="56" t="str">
        <f t="shared" si="37"/>
        <v/>
      </c>
      <c r="B424" s="211"/>
      <c r="C424" s="212"/>
      <c r="D424" s="211"/>
      <c r="E424" s="211"/>
      <c r="F424" s="211"/>
      <c r="G424" s="211"/>
      <c r="H424" s="211"/>
      <c r="I424" s="211"/>
      <c r="J424" s="213"/>
      <c r="K424" s="214"/>
      <c r="L424" s="214"/>
      <c r="M424" s="214"/>
      <c r="N424" s="215"/>
      <c r="O424" s="215"/>
      <c r="P424" s="215"/>
      <c r="Q424" s="13" t="str">
        <f t="shared" si="38"/>
        <v/>
      </c>
      <c r="R424" s="209" t="str">
        <f t="shared" si="39"/>
        <v/>
      </c>
      <c r="S424" s="210" t="str">
        <f t="shared" si="40"/>
        <v/>
      </c>
      <c r="T424" s="3" t="str">
        <f t="shared" si="41"/>
        <v xml:space="preserve"> </v>
      </c>
      <c r="U424" s="3" t="str">
        <f>IF(D424&lt;&gt;"",VLOOKUP(D424,'Drop downs'!B:C,2,0),"")</f>
        <v/>
      </c>
      <c r="V424" s="3" t="e">
        <f t="shared" si="42"/>
        <v>#VALUE!</v>
      </c>
    </row>
    <row r="425" spans="1:22" x14ac:dyDescent="0.25">
      <c r="A425" s="56" t="str">
        <f t="shared" si="37"/>
        <v/>
      </c>
      <c r="B425" s="211"/>
      <c r="C425" s="212"/>
      <c r="D425" s="211"/>
      <c r="E425" s="211"/>
      <c r="F425" s="211"/>
      <c r="G425" s="211"/>
      <c r="H425" s="211"/>
      <c r="I425" s="211"/>
      <c r="J425" s="213"/>
      <c r="K425" s="214"/>
      <c r="L425" s="214"/>
      <c r="M425" s="214"/>
      <c r="N425" s="215"/>
      <c r="O425" s="215"/>
      <c r="P425" s="215"/>
      <c r="Q425" s="13" t="str">
        <f t="shared" si="38"/>
        <v/>
      </c>
      <c r="R425" s="209" t="str">
        <f t="shared" si="39"/>
        <v/>
      </c>
      <c r="S425" s="210" t="str">
        <f t="shared" si="40"/>
        <v/>
      </c>
      <c r="T425" s="3" t="str">
        <f t="shared" si="41"/>
        <v xml:space="preserve"> </v>
      </c>
      <c r="U425" s="3" t="str">
        <f>IF(D425&lt;&gt;"",VLOOKUP(D425,'Drop downs'!B:C,2,0),"")</f>
        <v/>
      </c>
      <c r="V425" s="3" t="e">
        <f t="shared" si="42"/>
        <v>#VALUE!</v>
      </c>
    </row>
    <row r="426" spans="1:22" x14ac:dyDescent="0.25">
      <c r="A426" s="56" t="str">
        <f t="shared" si="37"/>
        <v/>
      </c>
      <c r="B426" s="211"/>
      <c r="C426" s="212"/>
      <c r="D426" s="211"/>
      <c r="E426" s="211"/>
      <c r="F426" s="211"/>
      <c r="G426" s="211"/>
      <c r="H426" s="211"/>
      <c r="I426" s="211"/>
      <c r="J426" s="213"/>
      <c r="K426" s="214"/>
      <c r="L426" s="214"/>
      <c r="M426" s="214"/>
      <c r="N426" s="215"/>
      <c r="O426" s="215"/>
      <c r="P426" s="215"/>
      <c r="Q426" s="13" t="str">
        <f t="shared" si="38"/>
        <v/>
      </c>
      <c r="R426" s="209" t="str">
        <f t="shared" si="39"/>
        <v/>
      </c>
      <c r="S426" s="210" t="str">
        <f t="shared" si="40"/>
        <v/>
      </c>
      <c r="T426" s="3" t="str">
        <f t="shared" si="41"/>
        <v xml:space="preserve"> </v>
      </c>
      <c r="U426" s="3" t="str">
        <f>IF(D426&lt;&gt;"",VLOOKUP(D426,'Drop downs'!B:C,2,0),"")</f>
        <v/>
      </c>
      <c r="V426" s="3" t="e">
        <f t="shared" si="42"/>
        <v>#VALUE!</v>
      </c>
    </row>
    <row r="427" spans="1:22" x14ac:dyDescent="0.25">
      <c r="A427" s="56" t="str">
        <f t="shared" si="37"/>
        <v/>
      </c>
      <c r="B427" s="211"/>
      <c r="C427" s="212"/>
      <c r="D427" s="211"/>
      <c r="E427" s="211"/>
      <c r="F427" s="211"/>
      <c r="G427" s="211"/>
      <c r="H427" s="211"/>
      <c r="I427" s="211"/>
      <c r="J427" s="213"/>
      <c r="K427" s="214"/>
      <c r="L427" s="214"/>
      <c r="M427" s="214"/>
      <c r="N427" s="215"/>
      <c r="O427" s="215"/>
      <c r="P427" s="215"/>
      <c r="Q427" s="13" t="str">
        <f t="shared" si="38"/>
        <v/>
      </c>
      <c r="R427" s="209" t="str">
        <f t="shared" si="39"/>
        <v/>
      </c>
      <c r="S427" s="210" t="str">
        <f t="shared" si="40"/>
        <v/>
      </c>
      <c r="T427" s="3" t="str">
        <f t="shared" si="41"/>
        <v xml:space="preserve"> </v>
      </c>
      <c r="U427" s="3" t="str">
        <f>IF(D427&lt;&gt;"",VLOOKUP(D427,'Drop downs'!B:C,2,0),"")</f>
        <v/>
      </c>
      <c r="V427" s="3" t="e">
        <f t="shared" si="42"/>
        <v>#VALUE!</v>
      </c>
    </row>
    <row r="428" spans="1:22" x14ac:dyDescent="0.25">
      <c r="A428" s="56" t="str">
        <f t="shared" si="37"/>
        <v/>
      </c>
      <c r="B428" s="211"/>
      <c r="C428" s="212"/>
      <c r="D428" s="211"/>
      <c r="E428" s="211"/>
      <c r="F428" s="211"/>
      <c r="G428" s="211"/>
      <c r="H428" s="211"/>
      <c r="I428" s="211"/>
      <c r="J428" s="213"/>
      <c r="K428" s="214"/>
      <c r="L428" s="214"/>
      <c r="M428" s="214"/>
      <c r="N428" s="215"/>
      <c r="O428" s="215"/>
      <c r="P428" s="215"/>
      <c r="Q428" s="13" t="str">
        <f t="shared" si="38"/>
        <v/>
      </c>
      <c r="R428" s="209" t="str">
        <f t="shared" si="39"/>
        <v/>
      </c>
      <c r="S428" s="210" t="str">
        <f t="shared" si="40"/>
        <v/>
      </c>
      <c r="T428" s="3" t="str">
        <f t="shared" si="41"/>
        <v xml:space="preserve"> </v>
      </c>
      <c r="U428" s="3" t="str">
        <f>IF(D428&lt;&gt;"",VLOOKUP(D428,'Drop downs'!B:C,2,0),"")</f>
        <v/>
      </c>
      <c r="V428" s="3" t="e">
        <f t="shared" si="42"/>
        <v>#VALUE!</v>
      </c>
    </row>
    <row r="429" spans="1:22" x14ac:dyDescent="0.25">
      <c r="A429" s="56" t="str">
        <f t="shared" si="37"/>
        <v/>
      </c>
      <c r="B429" s="211"/>
      <c r="C429" s="212"/>
      <c r="D429" s="211"/>
      <c r="E429" s="211"/>
      <c r="F429" s="211"/>
      <c r="G429" s="211"/>
      <c r="H429" s="211"/>
      <c r="I429" s="211"/>
      <c r="J429" s="213"/>
      <c r="K429" s="214"/>
      <c r="L429" s="214"/>
      <c r="M429" s="214"/>
      <c r="N429" s="215"/>
      <c r="O429" s="215"/>
      <c r="P429" s="215"/>
      <c r="Q429" s="13" t="str">
        <f t="shared" si="38"/>
        <v/>
      </c>
      <c r="R429" s="209" t="str">
        <f t="shared" si="39"/>
        <v/>
      </c>
      <c r="S429" s="210" t="str">
        <f t="shared" si="40"/>
        <v/>
      </c>
      <c r="T429" s="3" t="str">
        <f t="shared" si="41"/>
        <v xml:space="preserve"> </v>
      </c>
      <c r="U429" s="3" t="str">
        <f>IF(D429&lt;&gt;"",VLOOKUP(D429,'Drop downs'!B:C,2,0),"")</f>
        <v/>
      </c>
      <c r="V429" s="3" t="e">
        <f t="shared" si="42"/>
        <v>#VALUE!</v>
      </c>
    </row>
    <row r="430" spans="1:22" x14ac:dyDescent="0.25">
      <c r="A430" s="56" t="str">
        <f t="shared" si="37"/>
        <v/>
      </c>
      <c r="B430" s="211"/>
      <c r="C430" s="212"/>
      <c r="D430" s="211"/>
      <c r="E430" s="211"/>
      <c r="F430" s="211"/>
      <c r="G430" s="211"/>
      <c r="H430" s="211"/>
      <c r="I430" s="211"/>
      <c r="J430" s="213"/>
      <c r="K430" s="214"/>
      <c r="L430" s="214"/>
      <c r="M430" s="214"/>
      <c r="N430" s="215"/>
      <c r="O430" s="215"/>
      <c r="P430" s="215"/>
      <c r="Q430" s="13" t="str">
        <f t="shared" si="38"/>
        <v/>
      </c>
      <c r="R430" s="209" t="str">
        <f t="shared" si="39"/>
        <v/>
      </c>
      <c r="S430" s="210" t="str">
        <f t="shared" si="40"/>
        <v/>
      </c>
      <c r="T430" s="3" t="str">
        <f t="shared" si="41"/>
        <v xml:space="preserve"> </v>
      </c>
      <c r="U430" s="3" t="str">
        <f>IF(D430&lt;&gt;"",VLOOKUP(D430,'Drop downs'!B:C,2,0),"")</f>
        <v/>
      </c>
      <c r="V430" s="3" t="e">
        <f t="shared" si="42"/>
        <v>#VALUE!</v>
      </c>
    </row>
    <row r="431" spans="1:22" x14ac:dyDescent="0.25">
      <c r="A431" s="56" t="str">
        <f t="shared" si="37"/>
        <v/>
      </c>
      <c r="B431" s="211"/>
      <c r="C431" s="212"/>
      <c r="D431" s="211"/>
      <c r="E431" s="211"/>
      <c r="F431" s="211"/>
      <c r="G431" s="211"/>
      <c r="H431" s="211"/>
      <c r="I431" s="211"/>
      <c r="J431" s="213"/>
      <c r="K431" s="214"/>
      <c r="L431" s="214"/>
      <c r="M431" s="214"/>
      <c r="N431" s="215"/>
      <c r="O431" s="215"/>
      <c r="P431" s="215"/>
      <c r="Q431" s="13" t="str">
        <f t="shared" si="38"/>
        <v/>
      </c>
      <c r="R431" s="209" t="str">
        <f t="shared" si="39"/>
        <v/>
      </c>
      <c r="S431" s="210" t="str">
        <f t="shared" si="40"/>
        <v/>
      </c>
      <c r="T431" s="3" t="str">
        <f t="shared" si="41"/>
        <v xml:space="preserve"> </v>
      </c>
      <c r="U431" s="3" t="str">
        <f>IF(D431&lt;&gt;"",VLOOKUP(D431,'Drop downs'!B:C,2,0),"")</f>
        <v/>
      </c>
      <c r="V431" s="3" t="e">
        <f t="shared" si="42"/>
        <v>#VALUE!</v>
      </c>
    </row>
    <row r="432" spans="1:22" x14ac:dyDescent="0.25">
      <c r="A432" s="56" t="str">
        <f t="shared" si="37"/>
        <v/>
      </c>
      <c r="B432" s="211"/>
      <c r="C432" s="212"/>
      <c r="D432" s="211"/>
      <c r="E432" s="211"/>
      <c r="F432" s="211"/>
      <c r="G432" s="211"/>
      <c r="H432" s="211"/>
      <c r="I432" s="211"/>
      <c r="J432" s="213"/>
      <c r="K432" s="214"/>
      <c r="L432" s="214"/>
      <c r="M432" s="214"/>
      <c r="N432" s="215"/>
      <c r="O432" s="215"/>
      <c r="P432" s="215"/>
      <c r="Q432" s="13" t="str">
        <f t="shared" si="38"/>
        <v/>
      </c>
      <c r="R432" s="209" t="str">
        <f t="shared" si="39"/>
        <v/>
      </c>
      <c r="S432" s="210" t="str">
        <f t="shared" si="40"/>
        <v/>
      </c>
      <c r="T432" s="3" t="str">
        <f t="shared" si="41"/>
        <v xml:space="preserve"> </v>
      </c>
      <c r="U432" s="3" t="str">
        <f>IF(D432&lt;&gt;"",VLOOKUP(D432,'Drop downs'!B:C,2,0),"")</f>
        <v/>
      </c>
      <c r="V432" s="3" t="e">
        <f t="shared" si="42"/>
        <v>#VALUE!</v>
      </c>
    </row>
    <row r="433" spans="1:22" x14ac:dyDescent="0.25">
      <c r="A433" s="56" t="str">
        <f t="shared" si="37"/>
        <v/>
      </c>
      <c r="B433" s="211"/>
      <c r="C433" s="212"/>
      <c r="D433" s="211"/>
      <c r="E433" s="211"/>
      <c r="F433" s="211"/>
      <c r="G433" s="211"/>
      <c r="H433" s="211"/>
      <c r="I433" s="211"/>
      <c r="J433" s="213"/>
      <c r="K433" s="214"/>
      <c r="L433" s="214"/>
      <c r="M433" s="214"/>
      <c r="N433" s="215"/>
      <c r="O433" s="215"/>
      <c r="P433" s="215"/>
      <c r="Q433" s="13" t="str">
        <f t="shared" si="38"/>
        <v/>
      </c>
      <c r="R433" s="209" t="str">
        <f t="shared" si="39"/>
        <v/>
      </c>
      <c r="S433" s="210" t="str">
        <f t="shared" si="40"/>
        <v/>
      </c>
      <c r="T433" s="3" t="str">
        <f t="shared" si="41"/>
        <v xml:space="preserve"> </v>
      </c>
      <c r="U433" s="3" t="str">
        <f>IF(D433&lt;&gt;"",VLOOKUP(D433,'Drop downs'!B:C,2,0),"")</f>
        <v/>
      </c>
      <c r="V433" s="3" t="e">
        <f t="shared" si="42"/>
        <v>#VALUE!</v>
      </c>
    </row>
    <row r="434" spans="1:22" x14ac:dyDescent="0.25">
      <c r="A434" s="56" t="str">
        <f t="shared" si="37"/>
        <v/>
      </c>
      <c r="B434" s="211"/>
      <c r="C434" s="212"/>
      <c r="D434" s="211"/>
      <c r="E434" s="211"/>
      <c r="F434" s="211"/>
      <c r="G434" s="211"/>
      <c r="H434" s="211"/>
      <c r="I434" s="211"/>
      <c r="J434" s="213"/>
      <c r="K434" s="214"/>
      <c r="L434" s="214"/>
      <c r="M434" s="214"/>
      <c r="N434" s="215"/>
      <c r="O434" s="215"/>
      <c r="P434" s="215"/>
      <c r="Q434" s="13" t="str">
        <f t="shared" si="38"/>
        <v/>
      </c>
      <c r="R434" s="209" t="str">
        <f t="shared" si="39"/>
        <v/>
      </c>
      <c r="S434" s="210" t="str">
        <f t="shared" si="40"/>
        <v/>
      </c>
      <c r="T434" s="3" t="str">
        <f t="shared" si="41"/>
        <v xml:space="preserve"> </v>
      </c>
      <c r="U434" s="3" t="str">
        <f>IF(D434&lt;&gt;"",VLOOKUP(D434,'Drop downs'!B:C,2,0),"")</f>
        <v/>
      </c>
      <c r="V434" s="3" t="e">
        <f t="shared" si="42"/>
        <v>#VALUE!</v>
      </c>
    </row>
    <row r="435" spans="1:22" x14ac:dyDescent="0.25">
      <c r="A435" s="56" t="str">
        <f t="shared" si="37"/>
        <v/>
      </c>
      <c r="B435" s="211"/>
      <c r="C435" s="212"/>
      <c r="D435" s="211"/>
      <c r="E435" s="211"/>
      <c r="F435" s="211"/>
      <c r="G435" s="211"/>
      <c r="H435" s="211"/>
      <c r="I435" s="211"/>
      <c r="J435" s="213"/>
      <c r="K435" s="214"/>
      <c r="L435" s="214"/>
      <c r="M435" s="214"/>
      <c r="N435" s="215"/>
      <c r="O435" s="215"/>
      <c r="P435" s="215"/>
      <c r="Q435" s="13" t="str">
        <f t="shared" si="38"/>
        <v/>
      </c>
      <c r="R435" s="209" t="str">
        <f t="shared" si="39"/>
        <v/>
      </c>
      <c r="S435" s="210" t="str">
        <f t="shared" si="40"/>
        <v/>
      </c>
      <c r="T435" s="3" t="str">
        <f t="shared" si="41"/>
        <v xml:space="preserve"> </v>
      </c>
      <c r="U435" s="3" t="str">
        <f>IF(D435&lt;&gt;"",VLOOKUP(D435,'Drop downs'!B:C,2,0),"")</f>
        <v/>
      </c>
      <c r="V435" s="3" t="e">
        <f t="shared" si="42"/>
        <v>#VALUE!</v>
      </c>
    </row>
    <row r="436" spans="1:22" x14ac:dyDescent="0.25">
      <c r="A436" s="56" t="str">
        <f t="shared" si="37"/>
        <v/>
      </c>
      <c r="B436" s="211"/>
      <c r="C436" s="212"/>
      <c r="D436" s="211"/>
      <c r="E436" s="211"/>
      <c r="F436" s="211"/>
      <c r="G436" s="211"/>
      <c r="H436" s="211"/>
      <c r="I436" s="211"/>
      <c r="J436" s="213"/>
      <c r="K436" s="214"/>
      <c r="L436" s="214"/>
      <c r="M436" s="214"/>
      <c r="N436" s="215"/>
      <c r="O436" s="215"/>
      <c r="P436" s="215"/>
      <c r="Q436" s="13" t="str">
        <f t="shared" si="38"/>
        <v/>
      </c>
      <c r="R436" s="209" t="str">
        <f t="shared" si="39"/>
        <v/>
      </c>
      <c r="S436" s="210" t="str">
        <f t="shared" si="40"/>
        <v/>
      </c>
      <c r="T436" s="3" t="str">
        <f t="shared" si="41"/>
        <v xml:space="preserve"> </v>
      </c>
      <c r="U436" s="3" t="str">
        <f>IF(D436&lt;&gt;"",VLOOKUP(D436,'Drop downs'!B:C,2,0),"")</f>
        <v/>
      </c>
      <c r="V436" s="3" t="e">
        <f t="shared" si="42"/>
        <v>#VALUE!</v>
      </c>
    </row>
    <row r="437" spans="1:22" x14ac:dyDescent="0.25">
      <c r="A437" s="56" t="str">
        <f t="shared" si="37"/>
        <v/>
      </c>
      <c r="B437" s="211"/>
      <c r="C437" s="212"/>
      <c r="D437" s="211"/>
      <c r="E437" s="211"/>
      <c r="F437" s="211"/>
      <c r="G437" s="211"/>
      <c r="H437" s="211"/>
      <c r="I437" s="211"/>
      <c r="J437" s="213"/>
      <c r="K437" s="214"/>
      <c r="L437" s="214"/>
      <c r="M437" s="214"/>
      <c r="N437" s="215"/>
      <c r="O437" s="215"/>
      <c r="P437" s="215"/>
      <c r="Q437" s="13" t="str">
        <f t="shared" si="38"/>
        <v/>
      </c>
      <c r="R437" s="209" t="str">
        <f t="shared" si="39"/>
        <v/>
      </c>
      <c r="S437" s="210" t="str">
        <f t="shared" si="40"/>
        <v/>
      </c>
      <c r="T437" s="3" t="str">
        <f t="shared" si="41"/>
        <v xml:space="preserve"> </v>
      </c>
      <c r="U437" s="3" t="str">
        <f>IF(D437&lt;&gt;"",VLOOKUP(D437,'Drop downs'!B:C,2,0),"")</f>
        <v/>
      </c>
      <c r="V437" s="3" t="e">
        <f t="shared" si="42"/>
        <v>#VALUE!</v>
      </c>
    </row>
    <row r="438" spans="1:22" x14ac:dyDescent="0.25">
      <c r="A438" s="56" t="str">
        <f t="shared" ref="A438:A501" si="43">IF(C437&lt;&gt;0,A437+1,"")</f>
        <v/>
      </c>
      <c r="B438" s="211"/>
      <c r="C438" s="212"/>
      <c r="D438" s="211"/>
      <c r="E438" s="211"/>
      <c r="F438" s="211"/>
      <c r="G438" s="211"/>
      <c r="H438" s="211"/>
      <c r="I438" s="211"/>
      <c r="J438" s="213"/>
      <c r="K438" s="214"/>
      <c r="L438" s="214"/>
      <c r="M438" s="214"/>
      <c r="N438" s="215"/>
      <c r="O438" s="215"/>
      <c r="P438" s="215"/>
      <c r="Q438" s="13" t="str">
        <f t="shared" ref="Q438:Q501" si="44">IF(M438&lt;&gt;"",M438*(1-$M$6),"")</f>
        <v/>
      </c>
      <c r="R438" s="209" t="str">
        <f t="shared" ref="R438:R501" si="45">IF(O438&lt;&gt;"",EDATE(O438,$N$6),"")</f>
        <v/>
      </c>
      <c r="S438" s="210" t="str">
        <f t="shared" ref="S438:S501" si="46">IFERROR(EOMONTH(R438,-1)+1,"")</f>
        <v/>
      </c>
      <c r="T438" s="3" t="str">
        <f t="shared" si="41"/>
        <v xml:space="preserve"> </v>
      </c>
      <c r="U438" s="3" t="str">
        <f>IF(D438&lt;&gt;"",VLOOKUP(D438,'Drop downs'!B:C,2,0),"")</f>
        <v/>
      </c>
      <c r="V438" s="3" t="e">
        <f t="shared" si="42"/>
        <v>#VALUE!</v>
      </c>
    </row>
    <row r="439" spans="1:22" x14ac:dyDescent="0.25">
      <c r="A439" s="56" t="str">
        <f t="shared" si="43"/>
        <v/>
      </c>
      <c r="B439" s="211"/>
      <c r="C439" s="212"/>
      <c r="D439" s="211"/>
      <c r="E439" s="211"/>
      <c r="F439" s="211"/>
      <c r="G439" s="211"/>
      <c r="H439" s="211"/>
      <c r="I439" s="211"/>
      <c r="J439" s="213"/>
      <c r="K439" s="214"/>
      <c r="L439" s="214"/>
      <c r="M439" s="214"/>
      <c r="N439" s="215"/>
      <c r="O439" s="215"/>
      <c r="P439" s="215"/>
      <c r="Q439" s="13" t="str">
        <f t="shared" si="44"/>
        <v/>
      </c>
      <c r="R439" s="209" t="str">
        <f t="shared" si="45"/>
        <v/>
      </c>
      <c r="S439" s="210" t="str">
        <f t="shared" si="46"/>
        <v/>
      </c>
      <c r="T439" s="3" t="str">
        <f t="shared" si="41"/>
        <v xml:space="preserve"> </v>
      </c>
      <c r="U439" s="3" t="str">
        <f>IF(D439&lt;&gt;"",VLOOKUP(D439,'Drop downs'!B:C,2,0),"")</f>
        <v/>
      </c>
      <c r="V439" s="3" t="e">
        <f t="shared" si="42"/>
        <v>#VALUE!</v>
      </c>
    </row>
    <row r="440" spans="1:22" x14ac:dyDescent="0.25">
      <c r="A440" s="56" t="str">
        <f t="shared" si="43"/>
        <v/>
      </c>
      <c r="B440" s="211"/>
      <c r="C440" s="212"/>
      <c r="D440" s="211"/>
      <c r="E440" s="211"/>
      <c r="F440" s="211"/>
      <c r="G440" s="211"/>
      <c r="H440" s="211"/>
      <c r="I440" s="211"/>
      <c r="J440" s="213"/>
      <c r="K440" s="214"/>
      <c r="L440" s="214"/>
      <c r="M440" s="214"/>
      <c r="N440" s="215"/>
      <c r="O440" s="215"/>
      <c r="P440" s="215"/>
      <c r="Q440" s="13" t="str">
        <f t="shared" si="44"/>
        <v/>
      </c>
      <c r="R440" s="209" t="str">
        <f t="shared" si="45"/>
        <v/>
      </c>
      <c r="S440" s="210" t="str">
        <f t="shared" si="46"/>
        <v/>
      </c>
      <c r="T440" s="3" t="str">
        <f t="shared" si="41"/>
        <v xml:space="preserve"> </v>
      </c>
      <c r="U440" s="3" t="str">
        <f>IF(D440&lt;&gt;"",VLOOKUP(D440,'Drop downs'!B:C,2,0),"")</f>
        <v/>
      </c>
      <c r="V440" s="3" t="e">
        <f t="shared" si="42"/>
        <v>#VALUE!</v>
      </c>
    </row>
    <row r="441" spans="1:22" x14ac:dyDescent="0.25">
      <c r="A441" s="56" t="str">
        <f t="shared" si="43"/>
        <v/>
      </c>
      <c r="B441" s="211"/>
      <c r="C441" s="212"/>
      <c r="D441" s="211"/>
      <c r="E441" s="211"/>
      <c r="F441" s="211"/>
      <c r="G441" s="211"/>
      <c r="H441" s="211"/>
      <c r="I441" s="211"/>
      <c r="J441" s="213"/>
      <c r="K441" s="214"/>
      <c r="L441" s="214"/>
      <c r="M441" s="214"/>
      <c r="N441" s="215"/>
      <c r="O441" s="215"/>
      <c r="P441" s="215"/>
      <c r="Q441" s="13" t="str">
        <f t="shared" si="44"/>
        <v/>
      </c>
      <c r="R441" s="209" t="str">
        <f t="shared" si="45"/>
        <v/>
      </c>
      <c r="S441" s="210" t="str">
        <f t="shared" si="46"/>
        <v/>
      </c>
      <c r="T441" s="3" t="str">
        <f t="shared" si="41"/>
        <v xml:space="preserve"> </v>
      </c>
      <c r="U441" s="3" t="str">
        <f>IF(D441&lt;&gt;"",VLOOKUP(D441,'Drop downs'!B:C,2,0),"")</f>
        <v/>
      </c>
      <c r="V441" s="3" t="e">
        <f t="shared" si="42"/>
        <v>#VALUE!</v>
      </c>
    </row>
    <row r="442" spans="1:22" x14ac:dyDescent="0.25">
      <c r="A442" s="56" t="str">
        <f t="shared" si="43"/>
        <v/>
      </c>
      <c r="B442" s="211"/>
      <c r="C442" s="212"/>
      <c r="D442" s="211"/>
      <c r="E442" s="211"/>
      <c r="F442" s="211"/>
      <c r="G442" s="211"/>
      <c r="H442" s="211"/>
      <c r="I442" s="211"/>
      <c r="J442" s="213"/>
      <c r="K442" s="214"/>
      <c r="L442" s="214"/>
      <c r="M442" s="214"/>
      <c r="N442" s="215"/>
      <c r="O442" s="215"/>
      <c r="P442" s="215"/>
      <c r="Q442" s="13" t="str">
        <f t="shared" si="44"/>
        <v/>
      </c>
      <c r="R442" s="209" t="str">
        <f t="shared" si="45"/>
        <v/>
      </c>
      <c r="S442" s="210" t="str">
        <f t="shared" si="46"/>
        <v/>
      </c>
      <c r="T442" s="3" t="str">
        <f t="shared" si="41"/>
        <v xml:space="preserve"> </v>
      </c>
      <c r="U442" s="3" t="str">
        <f>IF(D442&lt;&gt;"",VLOOKUP(D442,'Drop downs'!B:C,2,0),"")</f>
        <v/>
      </c>
      <c r="V442" s="3" t="e">
        <f t="shared" si="42"/>
        <v>#VALUE!</v>
      </c>
    </row>
    <row r="443" spans="1:22" x14ac:dyDescent="0.25">
      <c r="A443" s="56" t="str">
        <f t="shared" si="43"/>
        <v/>
      </c>
      <c r="B443" s="211"/>
      <c r="C443" s="212"/>
      <c r="D443" s="211"/>
      <c r="E443" s="211"/>
      <c r="F443" s="211"/>
      <c r="G443" s="211"/>
      <c r="H443" s="211"/>
      <c r="I443" s="211"/>
      <c r="J443" s="213"/>
      <c r="K443" s="214"/>
      <c r="L443" s="214"/>
      <c r="M443" s="214"/>
      <c r="N443" s="215"/>
      <c r="O443" s="215"/>
      <c r="P443" s="215"/>
      <c r="Q443" s="13" t="str">
        <f t="shared" si="44"/>
        <v/>
      </c>
      <c r="R443" s="209" t="str">
        <f t="shared" si="45"/>
        <v/>
      </c>
      <c r="S443" s="210" t="str">
        <f t="shared" si="46"/>
        <v/>
      </c>
      <c r="T443" s="3" t="str">
        <f t="shared" si="41"/>
        <v xml:space="preserve"> </v>
      </c>
      <c r="U443" s="3" t="str">
        <f>IF(D443&lt;&gt;"",VLOOKUP(D443,'Drop downs'!B:C,2,0),"")</f>
        <v/>
      </c>
      <c r="V443" s="3" t="e">
        <f t="shared" si="42"/>
        <v>#VALUE!</v>
      </c>
    </row>
    <row r="444" spans="1:22" x14ac:dyDescent="0.25">
      <c r="A444" s="56" t="str">
        <f t="shared" si="43"/>
        <v/>
      </c>
      <c r="B444" s="211"/>
      <c r="C444" s="212"/>
      <c r="D444" s="211"/>
      <c r="E444" s="211"/>
      <c r="F444" s="211"/>
      <c r="G444" s="211"/>
      <c r="H444" s="211"/>
      <c r="I444" s="211"/>
      <c r="J444" s="213"/>
      <c r="K444" s="214"/>
      <c r="L444" s="214"/>
      <c r="M444" s="214"/>
      <c r="N444" s="215"/>
      <c r="O444" s="215"/>
      <c r="P444" s="215"/>
      <c r="Q444" s="13" t="str">
        <f t="shared" si="44"/>
        <v/>
      </c>
      <c r="R444" s="209" t="str">
        <f t="shared" si="45"/>
        <v/>
      </c>
      <c r="S444" s="210" t="str">
        <f t="shared" si="46"/>
        <v/>
      </c>
      <c r="T444" s="3" t="str">
        <f t="shared" si="41"/>
        <v xml:space="preserve"> </v>
      </c>
      <c r="U444" s="3" t="str">
        <f>IF(D444&lt;&gt;"",VLOOKUP(D444,'Drop downs'!B:C,2,0),"")</f>
        <v/>
      </c>
      <c r="V444" s="3" t="e">
        <f t="shared" si="42"/>
        <v>#VALUE!</v>
      </c>
    </row>
    <row r="445" spans="1:22" x14ac:dyDescent="0.25">
      <c r="A445" s="56" t="str">
        <f t="shared" si="43"/>
        <v/>
      </c>
      <c r="B445" s="211"/>
      <c r="C445" s="212"/>
      <c r="D445" s="211"/>
      <c r="E445" s="211"/>
      <c r="F445" s="211"/>
      <c r="G445" s="211"/>
      <c r="H445" s="211"/>
      <c r="I445" s="211"/>
      <c r="J445" s="213"/>
      <c r="K445" s="214"/>
      <c r="L445" s="214"/>
      <c r="M445" s="214"/>
      <c r="N445" s="215"/>
      <c r="O445" s="215"/>
      <c r="P445" s="215"/>
      <c r="Q445" s="13" t="str">
        <f t="shared" si="44"/>
        <v/>
      </c>
      <c r="R445" s="209" t="str">
        <f t="shared" si="45"/>
        <v/>
      </c>
      <c r="S445" s="210" t="str">
        <f t="shared" si="46"/>
        <v/>
      </c>
      <c r="T445" s="3" t="str">
        <f t="shared" si="41"/>
        <v xml:space="preserve"> </v>
      </c>
      <c r="U445" s="3" t="str">
        <f>IF(D445&lt;&gt;"",VLOOKUP(D445,'Drop downs'!B:C,2,0),"")</f>
        <v/>
      </c>
      <c r="V445" s="3" t="e">
        <f t="shared" si="42"/>
        <v>#VALUE!</v>
      </c>
    </row>
    <row r="446" spans="1:22" x14ac:dyDescent="0.25">
      <c r="A446" s="56" t="str">
        <f t="shared" si="43"/>
        <v/>
      </c>
      <c r="B446" s="211"/>
      <c r="C446" s="212"/>
      <c r="D446" s="211"/>
      <c r="E446" s="211"/>
      <c r="F446" s="211"/>
      <c r="G446" s="211"/>
      <c r="H446" s="211"/>
      <c r="I446" s="211"/>
      <c r="J446" s="213"/>
      <c r="K446" s="214"/>
      <c r="L446" s="214"/>
      <c r="M446" s="214"/>
      <c r="N446" s="215"/>
      <c r="O446" s="215"/>
      <c r="P446" s="215"/>
      <c r="Q446" s="13" t="str">
        <f t="shared" si="44"/>
        <v/>
      </c>
      <c r="R446" s="209" t="str">
        <f t="shared" si="45"/>
        <v/>
      </c>
      <c r="S446" s="210" t="str">
        <f t="shared" si="46"/>
        <v/>
      </c>
      <c r="T446" s="3" t="str">
        <f t="shared" si="41"/>
        <v xml:space="preserve"> </v>
      </c>
      <c r="U446" s="3" t="str">
        <f>IF(D446&lt;&gt;"",VLOOKUP(D446,'Drop downs'!B:C,2,0),"")</f>
        <v/>
      </c>
      <c r="V446" s="3" t="e">
        <f t="shared" si="42"/>
        <v>#VALUE!</v>
      </c>
    </row>
    <row r="447" spans="1:22" x14ac:dyDescent="0.25">
      <c r="A447" s="56" t="str">
        <f t="shared" si="43"/>
        <v/>
      </c>
      <c r="B447" s="211"/>
      <c r="C447" s="212"/>
      <c r="D447" s="211"/>
      <c r="E447" s="211"/>
      <c r="F447" s="211"/>
      <c r="G447" s="211"/>
      <c r="H447" s="211"/>
      <c r="I447" s="211"/>
      <c r="J447" s="213"/>
      <c r="K447" s="214"/>
      <c r="L447" s="214"/>
      <c r="M447" s="214"/>
      <c r="N447" s="215"/>
      <c r="O447" s="215"/>
      <c r="P447" s="215"/>
      <c r="Q447" s="13" t="str">
        <f t="shared" si="44"/>
        <v/>
      </c>
      <c r="R447" s="209" t="str">
        <f t="shared" si="45"/>
        <v/>
      </c>
      <c r="S447" s="210" t="str">
        <f t="shared" si="46"/>
        <v/>
      </c>
      <c r="T447" s="3" t="str">
        <f t="shared" si="41"/>
        <v xml:space="preserve"> </v>
      </c>
      <c r="U447" s="3" t="str">
        <f>IF(D447&lt;&gt;"",VLOOKUP(D447,'Drop downs'!B:C,2,0),"")</f>
        <v/>
      </c>
      <c r="V447" s="3" t="e">
        <f t="shared" si="42"/>
        <v>#VALUE!</v>
      </c>
    </row>
    <row r="448" spans="1:22" x14ac:dyDescent="0.25">
      <c r="A448" s="56" t="str">
        <f t="shared" si="43"/>
        <v/>
      </c>
      <c r="B448" s="211"/>
      <c r="C448" s="212"/>
      <c r="D448" s="211"/>
      <c r="E448" s="211"/>
      <c r="F448" s="211"/>
      <c r="G448" s="211"/>
      <c r="H448" s="211"/>
      <c r="I448" s="211"/>
      <c r="J448" s="213"/>
      <c r="K448" s="214"/>
      <c r="L448" s="214"/>
      <c r="M448" s="214"/>
      <c r="N448" s="215"/>
      <c r="O448" s="215"/>
      <c r="P448" s="215"/>
      <c r="Q448" s="13" t="str">
        <f t="shared" si="44"/>
        <v/>
      </c>
      <c r="R448" s="209" t="str">
        <f t="shared" si="45"/>
        <v/>
      </c>
      <c r="S448" s="210" t="str">
        <f t="shared" si="46"/>
        <v/>
      </c>
      <c r="T448" s="3" t="str">
        <f t="shared" si="41"/>
        <v xml:space="preserve"> </v>
      </c>
      <c r="U448" s="3" t="str">
        <f>IF(D448&lt;&gt;"",VLOOKUP(D448,'Drop downs'!B:C,2,0),"")</f>
        <v/>
      </c>
      <c r="V448" s="3" t="e">
        <f t="shared" si="42"/>
        <v>#VALUE!</v>
      </c>
    </row>
    <row r="449" spans="1:22" x14ac:dyDescent="0.25">
      <c r="A449" s="56" t="str">
        <f t="shared" si="43"/>
        <v/>
      </c>
      <c r="B449" s="211"/>
      <c r="C449" s="212"/>
      <c r="D449" s="211"/>
      <c r="E449" s="211"/>
      <c r="F449" s="211"/>
      <c r="G449" s="211"/>
      <c r="H449" s="211"/>
      <c r="I449" s="211"/>
      <c r="J449" s="213"/>
      <c r="K449" s="214"/>
      <c r="L449" s="214"/>
      <c r="M449" s="214"/>
      <c r="N449" s="215"/>
      <c r="O449" s="215"/>
      <c r="P449" s="215"/>
      <c r="Q449" s="13" t="str">
        <f t="shared" si="44"/>
        <v/>
      </c>
      <c r="R449" s="209" t="str">
        <f t="shared" si="45"/>
        <v/>
      </c>
      <c r="S449" s="210" t="str">
        <f t="shared" si="46"/>
        <v/>
      </c>
      <c r="T449" s="3" t="str">
        <f t="shared" si="41"/>
        <v xml:space="preserve"> </v>
      </c>
      <c r="U449" s="3" t="str">
        <f>IF(D449&lt;&gt;"",VLOOKUP(D449,'Drop downs'!B:C,2,0),"")</f>
        <v/>
      </c>
      <c r="V449" s="3" t="e">
        <f t="shared" si="42"/>
        <v>#VALUE!</v>
      </c>
    </row>
    <row r="450" spans="1:22" x14ac:dyDescent="0.25">
      <c r="A450" s="56" t="str">
        <f t="shared" si="43"/>
        <v/>
      </c>
      <c r="B450" s="211"/>
      <c r="C450" s="212"/>
      <c r="D450" s="211"/>
      <c r="E450" s="211"/>
      <c r="F450" s="211"/>
      <c r="G450" s="211"/>
      <c r="H450" s="211"/>
      <c r="I450" s="211"/>
      <c r="J450" s="213"/>
      <c r="K450" s="214"/>
      <c r="L450" s="214"/>
      <c r="M450" s="214"/>
      <c r="N450" s="215"/>
      <c r="O450" s="215"/>
      <c r="P450" s="215"/>
      <c r="Q450" s="13" t="str">
        <f t="shared" si="44"/>
        <v/>
      </c>
      <c r="R450" s="209" t="str">
        <f t="shared" si="45"/>
        <v/>
      </c>
      <c r="S450" s="210" t="str">
        <f t="shared" si="46"/>
        <v/>
      </c>
      <c r="T450" s="3" t="str">
        <f t="shared" si="41"/>
        <v xml:space="preserve"> </v>
      </c>
      <c r="U450" s="3" t="str">
        <f>IF(D450&lt;&gt;"",VLOOKUP(D450,'Drop downs'!B:C,2,0),"")</f>
        <v/>
      </c>
      <c r="V450" s="3" t="e">
        <f t="shared" si="42"/>
        <v>#VALUE!</v>
      </c>
    </row>
    <row r="451" spans="1:22" x14ac:dyDescent="0.25">
      <c r="A451" s="56" t="str">
        <f t="shared" si="43"/>
        <v/>
      </c>
      <c r="B451" s="211"/>
      <c r="C451" s="212"/>
      <c r="D451" s="211"/>
      <c r="E451" s="211"/>
      <c r="F451" s="211"/>
      <c r="G451" s="211"/>
      <c r="H451" s="211"/>
      <c r="I451" s="211"/>
      <c r="J451" s="213"/>
      <c r="K451" s="214"/>
      <c r="L451" s="214"/>
      <c r="M451" s="214"/>
      <c r="N451" s="215"/>
      <c r="O451" s="215"/>
      <c r="P451" s="215"/>
      <c r="Q451" s="13" t="str">
        <f t="shared" si="44"/>
        <v/>
      </c>
      <c r="R451" s="209" t="str">
        <f t="shared" si="45"/>
        <v/>
      </c>
      <c r="S451" s="210" t="str">
        <f t="shared" si="46"/>
        <v/>
      </c>
      <c r="T451" s="3" t="str">
        <f t="shared" si="41"/>
        <v xml:space="preserve"> </v>
      </c>
      <c r="U451" s="3" t="str">
        <f>IF(D451&lt;&gt;"",VLOOKUP(D451,'Drop downs'!B:C,2,0),"")</f>
        <v/>
      </c>
      <c r="V451" s="3" t="e">
        <f t="shared" si="42"/>
        <v>#VALUE!</v>
      </c>
    </row>
    <row r="452" spans="1:22" x14ac:dyDescent="0.25">
      <c r="A452" s="56" t="str">
        <f t="shared" si="43"/>
        <v/>
      </c>
      <c r="B452" s="211"/>
      <c r="C452" s="212"/>
      <c r="D452" s="211"/>
      <c r="E452" s="211"/>
      <c r="F452" s="211"/>
      <c r="G452" s="211"/>
      <c r="H452" s="211"/>
      <c r="I452" s="211"/>
      <c r="J452" s="213"/>
      <c r="K452" s="214"/>
      <c r="L452" s="214"/>
      <c r="M452" s="214"/>
      <c r="N452" s="215"/>
      <c r="O452" s="215"/>
      <c r="P452" s="215"/>
      <c r="Q452" s="13" t="str">
        <f t="shared" si="44"/>
        <v/>
      </c>
      <c r="R452" s="209" t="str">
        <f t="shared" si="45"/>
        <v/>
      </c>
      <c r="S452" s="210" t="str">
        <f t="shared" si="46"/>
        <v/>
      </c>
      <c r="T452" s="3" t="str">
        <f t="shared" si="41"/>
        <v xml:space="preserve"> </v>
      </c>
      <c r="U452" s="3" t="str">
        <f>IF(D452&lt;&gt;"",VLOOKUP(D452,'Drop downs'!B:C,2,0),"")</f>
        <v/>
      </c>
      <c r="V452" s="3" t="e">
        <f t="shared" si="42"/>
        <v>#VALUE!</v>
      </c>
    </row>
    <row r="453" spans="1:22" x14ac:dyDescent="0.25">
      <c r="A453" s="56" t="str">
        <f t="shared" si="43"/>
        <v/>
      </c>
      <c r="B453" s="211"/>
      <c r="C453" s="212"/>
      <c r="D453" s="211"/>
      <c r="E453" s="211"/>
      <c r="F453" s="211"/>
      <c r="G453" s="211"/>
      <c r="H453" s="211"/>
      <c r="I453" s="211"/>
      <c r="J453" s="213"/>
      <c r="K453" s="214"/>
      <c r="L453" s="214"/>
      <c r="M453" s="214"/>
      <c r="N453" s="215"/>
      <c r="O453" s="215"/>
      <c r="P453" s="215"/>
      <c r="Q453" s="13" t="str">
        <f t="shared" si="44"/>
        <v/>
      </c>
      <c r="R453" s="209" t="str">
        <f t="shared" si="45"/>
        <v/>
      </c>
      <c r="S453" s="210" t="str">
        <f t="shared" si="46"/>
        <v/>
      </c>
      <c r="T453" s="3" t="str">
        <f t="shared" si="41"/>
        <v xml:space="preserve"> </v>
      </c>
      <c r="U453" s="3" t="str">
        <f>IF(D453&lt;&gt;"",VLOOKUP(D453,'Drop downs'!B:C,2,0),"")</f>
        <v/>
      </c>
      <c r="V453" s="3" t="e">
        <f t="shared" si="42"/>
        <v>#VALUE!</v>
      </c>
    </row>
    <row r="454" spans="1:22" x14ac:dyDescent="0.25">
      <c r="A454" s="56" t="str">
        <f t="shared" si="43"/>
        <v/>
      </c>
      <c r="B454" s="211"/>
      <c r="C454" s="212"/>
      <c r="D454" s="211"/>
      <c r="E454" s="211"/>
      <c r="F454" s="211"/>
      <c r="G454" s="211"/>
      <c r="H454" s="211"/>
      <c r="I454" s="211"/>
      <c r="J454" s="213"/>
      <c r="K454" s="214"/>
      <c r="L454" s="214"/>
      <c r="M454" s="214"/>
      <c r="N454" s="215"/>
      <c r="O454" s="215"/>
      <c r="P454" s="215"/>
      <c r="Q454" s="13" t="str">
        <f t="shared" si="44"/>
        <v/>
      </c>
      <c r="R454" s="209" t="str">
        <f t="shared" si="45"/>
        <v/>
      </c>
      <c r="S454" s="210" t="str">
        <f t="shared" si="46"/>
        <v/>
      </c>
      <c r="T454" s="3" t="str">
        <f t="shared" si="41"/>
        <v xml:space="preserve"> </v>
      </c>
      <c r="U454" s="3" t="str">
        <f>IF(D454&lt;&gt;"",VLOOKUP(D454,'Drop downs'!B:C,2,0),"")</f>
        <v/>
      </c>
      <c r="V454" s="3" t="e">
        <f t="shared" si="42"/>
        <v>#VALUE!</v>
      </c>
    </row>
    <row r="455" spans="1:22" x14ac:dyDescent="0.25">
      <c r="A455" s="56" t="str">
        <f t="shared" si="43"/>
        <v/>
      </c>
      <c r="B455" s="211"/>
      <c r="C455" s="212"/>
      <c r="D455" s="211"/>
      <c r="E455" s="211"/>
      <c r="F455" s="211"/>
      <c r="G455" s="211"/>
      <c r="H455" s="211"/>
      <c r="I455" s="211"/>
      <c r="J455" s="213"/>
      <c r="K455" s="214"/>
      <c r="L455" s="214"/>
      <c r="M455" s="214"/>
      <c r="N455" s="215"/>
      <c r="O455" s="215"/>
      <c r="P455" s="215"/>
      <c r="Q455" s="13" t="str">
        <f t="shared" si="44"/>
        <v/>
      </c>
      <c r="R455" s="209" t="str">
        <f t="shared" si="45"/>
        <v/>
      </c>
      <c r="S455" s="210" t="str">
        <f t="shared" si="46"/>
        <v/>
      </c>
      <c r="T455" s="3" t="str">
        <f t="shared" si="41"/>
        <v xml:space="preserve"> </v>
      </c>
      <c r="U455" s="3" t="str">
        <f>IF(D455&lt;&gt;"",VLOOKUP(D455,'Drop downs'!B:C,2,0),"")</f>
        <v/>
      </c>
      <c r="V455" s="3" t="e">
        <f t="shared" si="42"/>
        <v>#VALUE!</v>
      </c>
    </row>
    <row r="456" spans="1:22" x14ac:dyDescent="0.25">
      <c r="A456" s="56" t="str">
        <f t="shared" si="43"/>
        <v/>
      </c>
      <c r="B456" s="211"/>
      <c r="C456" s="212"/>
      <c r="D456" s="211"/>
      <c r="E456" s="211"/>
      <c r="F456" s="211"/>
      <c r="G456" s="211"/>
      <c r="H456" s="211"/>
      <c r="I456" s="211"/>
      <c r="J456" s="213"/>
      <c r="K456" s="214"/>
      <c r="L456" s="214"/>
      <c r="M456" s="214"/>
      <c r="N456" s="215"/>
      <c r="O456" s="215"/>
      <c r="P456" s="215"/>
      <c r="Q456" s="13" t="str">
        <f t="shared" si="44"/>
        <v/>
      </c>
      <c r="R456" s="209" t="str">
        <f t="shared" si="45"/>
        <v/>
      </c>
      <c r="S456" s="210" t="str">
        <f t="shared" si="46"/>
        <v/>
      </c>
      <c r="T456" s="3" t="str">
        <f t="shared" si="41"/>
        <v xml:space="preserve"> </v>
      </c>
      <c r="U456" s="3" t="str">
        <f>IF(D456&lt;&gt;"",VLOOKUP(D456,'Drop downs'!B:C,2,0),"")</f>
        <v/>
      </c>
      <c r="V456" s="3" t="e">
        <f t="shared" si="42"/>
        <v>#VALUE!</v>
      </c>
    </row>
    <row r="457" spans="1:22" x14ac:dyDescent="0.25">
      <c r="A457" s="56" t="str">
        <f t="shared" si="43"/>
        <v/>
      </c>
      <c r="B457" s="211"/>
      <c r="C457" s="212"/>
      <c r="D457" s="211"/>
      <c r="E457" s="211"/>
      <c r="F457" s="211"/>
      <c r="G457" s="211"/>
      <c r="H457" s="211"/>
      <c r="I457" s="211"/>
      <c r="J457" s="213"/>
      <c r="K457" s="214"/>
      <c r="L457" s="214"/>
      <c r="M457" s="214"/>
      <c r="N457" s="215"/>
      <c r="O457" s="215"/>
      <c r="P457" s="215"/>
      <c r="Q457" s="13" t="str">
        <f t="shared" si="44"/>
        <v/>
      </c>
      <c r="R457" s="209" t="str">
        <f t="shared" si="45"/>
        <v/>
      </c>
      <c r="S457" s="210" t="str">
        <f t="shared" si="46"/>
        <v/>
      </c>
      <c r="T457" s="3" t="str">
        <f t="shared" si="41"/>
        <v xml:space="preserve"> </v>
      </c>
      <c r="U457" s="3" t="str">
        <f>IF(D457&lt;&gt;"",VLOOKUP(D457,'Drop downs'!B:C,2,0),"")</f>
        <v/>
      </c>
      <c r="V457" s="3" t="e">
        <f t="shared" si="42"/>
        <v>#VALUE!</v>
      </c>
    </row>
    <row r="458" spans="1:22" x14ac:dyDescent="0.25">
      <c r="A458" s="56" t="str">
        <f t="shared" si="43"/>
        <v/>
      </c>
      <c r="B458" s="211"/>
      <c r="C458" s="212"/>
      <c r="D458" s="211"/>
      <c r="E458" s="211"/>
      <c r="F458" s="211"/>
      <c r="G458" s="211"/>
      <c r="H458" s="211"/>
      <c r="I458" s="211"/>
      <c r="J458" s="213"/>
      <c r="K458" s="214"/>
      <c r="L458" s="214"/>
      <c r="M458" s="214"/>
      <c r="N458" s="215"/>
      <c r="O458" s="215"/>
      <c r="P458" s="215"/>
      <c r="Q458" s="13" t="str">
        <f t="shared" si="44"/>
        <v/>
      </c>
      <c r="R458" s="209" t="str">
        <f t="shared" si="45"/>
        <v/>
      </c>
      <c r="S458" s="210" t="str">
        <f t="shared" si="46"/>
        <v/>
      </c>
      <c r="T458" s="3" t="str">
        <f t="shared" si="41"/>
        <v xml:space="preserve"> </v>
      </c>
      <c r="U458" s="3" t="str">
        <f>IF(D458&lt;&gt;"",VLOOKUP(D458,'Drop downs'!B:C,2,0),"")</f>
        <v/>
      </c>
      <c r="V458" s="3" t="e">
        <f t="shared" si="42"/>
        <v>#VALUE!</v>
      </c>
    </row>
    <row r="459" spans="1:22" x14ac:dyDescent="0.25">
      <c r="A459" s="56" t="str">
        <f t="shared" si="43"/>
        <v/>
      </c>
      <c r="B459" s="211"/>
      <c r="C459" s="212"/>
      <c r="D459" s="211"/>
      <c r="E459" s="211"/>
      <c r="F459" s="211"/>
      <c r="G459" s="211"/>
      <c r="H459" s="211"/>
      <c r="I459" s="211"/>
      <c r="J459" s="213"/>
      <c r="K459" s="214"/>
      <c r="L459" s="214"/>
      <c r="M459" s="214"/>
      <c r="N459" s="215"/>
      <c r="O459" s="215"/>
      <c r="P459" s="215"/>
      <c r="Q459" s="13" t="str">
        <f t="shared" si="44"/>
        <v/>
      </c>
      <c r="R459" s="209" t="str">
        <f t="shared" si="45"/>
        <v/>
      </c>
      <c r="S459" s="210" t="str">
        <f t="shared" si="46"/>
        <v/>
      </c>
      <c r="T459" s="3" t="str">
        <f t="shared" ref="T459:T508" si="47">J459&amp;" "&amp;D459</f>
        <v xml:space="preserve"> </v>
      </c>
      <c r="U459" s="3" t="str">
        <f>IF(D459&lt;&gt;"",VLOOKUP(D459,'Drop downs'!B:C,2,0),"")</f>
        <v/>
      </c>
      <c r="V459" s="3" t="e">
        <f t="shared" ref="V459:V508" si="48">R459-N459</f>
        <v>#VALUE!</v>
      </c>
    </row>
    <row r="460" spans="1:22" x14ac:dyDescent="0.25">
      <c r="A460" s="56" t="str">
        <f t="shared" si="43"/>
        <v/>
      </c>
      <c r="B460" s="211"/>
      <c r="C460" s="212"/>
      <c r="D460" s="211"/>
      <c r="E460" s="211"/>
      <c r="F460" s="211"/>
      <c r="G460" s="211"/>
      <c r="H460" s="211"/>
      <c r="I460" s="211"/>
      <c r="J460" s="213"/>
      <c r="K460" s="214"/>
      <c r="L460" s="214"/>
      <c r="M460" s="214"/>
      <c r="N460" s="215"/>
      <c r="O460" s="215"/>
      <c r="P460" s="215"/>
      <c r="Q460" s="13" t="str">
        <f t="shared" si="44"/>
        <v/>
      </c>
      <c r="R460" s="209" t="str">
        <f t="shared" si="45"/>
        <v/>
      </c>
      <c r="S460" s="210" t="str">
        <f t="shared" si="46"/>
        <v/>
      </c>
      <c r="T460" s="3" t="str">
        <f t="shared" si="47"/>
        <v xml:space="preserve"> </v>
      </c>
      <c r="U460" s="3" t="str">
        <f>IF(D460&lt;&gt;"",VLOOKUP(D460,'Drop downs'!B:C,2,0),"")</f>
        <v/>
      </c>
      <c r="V460" s="3" t="e">
        <f t="shared" si="48"/>
        <v>#VALUE!</v>
      </c>
    </row>
    <row r="461" spans="1:22" x14ac:dyDescent="0.25">
      <c r="A461" s="56" t="str">
        <f t="shared" si="43"/>
        <v/>
      </c>
      <c r="B461" s="211"/>
      <c r="C461" s="212"/>
      <c r="D461" s="211"/>
      <c r="E461" s="211"/>
      <c r="F461" s="211"/>
      <c r="G461" s="211"/>
      <c r="H461" s="211"/>
      <c r="I461" s="211"/>
      <c r="J461" s="213"/>
      <c r="K461" s="214"/>
      <c r="L461" s="214"/>
      <c r="M461" s="214"/>
      <c r="N461" s="215"/>
      <c r="O461" s="215"/>
      <c r="P461" s="215"/>
      <c r="Q461" s="13" t="str">
        <f t="shared" si="44"/>
        <v/>
      </c>
      <c r="R461" s="209" t="str">
        <f t="shared" si="45"/>
        <v/>
      </c>
      <c r="S461" s="210" t="str">
        <f t="shared" si="46"/>
        <v/>
      </c>
      <c r="T461" s="3" t="str">
        <f t="shared" si="47"/>
        <v xml:space="preserve"> </v>
      </c>
      <c r="U461" s="3" t="str">
        <f>IF(D461&lt;&gt;"",VLOOKUP(D461,'Drop downs'!B:C,2,0),"")</f>
        <v/>
      </c>
      <c r="V461" s="3" t="e">
        <f t="shared" si="48"/>
        <v>#VALUE!</v>
      </c>
    </row>
    <row r="462" spans="1:22" x14ac:dyDescent="0.25">
      <c r="A462" s="56" t="str">
        <f t="shared" si="43"/>
        <v/>
      </c>
      <c r="B462" s="211"/>
      <c r="C462" s="212"/>
      <c r="D462" s="211"/>
      <c r="E462" s="211"/>
      <c r="F462" s="211"/>
      <c r="G462" s="211"/>
      <c r="H462" s="211"/>
      <c r="I462" s="211"/>
      <c r="J462" s="213"/>
      <c r="K462" s="214"/>
      <c r="L462" s="214"/>
      <c r="M462" s="214"/>
      <c r="N462" s="215"/>
      <c r="O462" s="215"/>
      <c r="P462" s="215"/>
      <c r="Q462" s="13" t="str">
        <f t="shared" si="44"/>
        <v/>
      </c>
      <c r="R462" s="209" t="str">
        <f t="shared" si="45"/>
        <v/>
      </c>
      <c r="S462" s="210" t="str">
        <f t="shared" si="46"/>
        <v/>
      </c>
      <c r="T462" s="3" t="str">
        <f t="shared" si="47"/>
        <v xml:space="preserve"> </v>
      </c>
      <c r="U462" s="3" t="str">
        <f>IF(D462&lt;&gt;"",VLOOKUP(D462,'Drop downs'!B:C,2,0),"")</f>
        <v/>
      </c>
      <c r="V462" s="3" t="e">
        <f t="shared" si="48"/>
        <v>#VALUE!</v>
      </c>
    </row>
    <row r="463" spans="1:22" x14ac:dyDescent="0.25">
      <c r="A463" s="56" t="str">
        <f t="shared" si="43"/>
        <v/>
      </c>
      <c r="B463" s="211"/>
      <c r="C463" s="212"/>
      <c r="D463" s="211"/>
      <c r="E463" s="211"/>
      <c r="F463" s="211"/>
      <c r="G463" s="211"/>
      <c r="H463" s="211"/>
      <c r="I463" s="211"/>
      <c r="J463" s="213"/>
      <c r="K463" s="214"/>
      <c r="L463" s="214"/>
      <c r="M463" s="214"/>
      <c r="N463" s="215"/>
      <c r="O463" s="215"/>
      <c r="P463" s="215"/>
      <c r="Q463" s="13" t="str">
        <f t="shared" si="44"/>
        <v/>
      </c>
      <c r="R463" s="209" t="str">
        <f t="shared" si="45"/>
        <v/>
      </c>
      <c r="S463" s="210" t="str">
        <f t="shared" si="46"/>
        <v/>
      </c>
      <c r="T463" s="3" t="str">
        <f t="shared" si="47"/>
        <v xml:space="preserve"> </v>
      </c>
      <c r="U463" s="3" t="str">
        <f>IF(D463&lt;&gt;"",VLOOKUP(D463,'Drop downs'!B:C,2,0),"")</f>
        <v/>
      </c>
      <c r="V463" s="3" t="e">
        <f t="shared" si="48"/>
        <v>#VALUE!</v>
      </c>
    </row>
    <row r="464" spans="1:22" x14ac:dyDescent="0.25">
      <c r="A464" s="56" t="str">
        <f t="shared" si="43"/>
        <v/>
      </c>
      <c r="B464" s="211"/>
      <c r="C464" s="212"/>
      <c r="D464" s="211"/>
      <c r="E464" s="211"/>
      <c r="F464" s="211"/>
      <c r="G464" s="211"/>
      <c r="H464" s="211"/>
      <c r="I464" s="211"/>
      <c r="J464" s="213"/>
      <c r="K464" s="214"/>
      <c r="L464" s="214"/>
      <c r="M464" s="214"/>
      <c r="N464" s="215"/>
      <c r="O464" s="215"/>
      <c r="P464" s="215"/>
      <c r="Q464" s="13" t="str">
        <f t="shared" si="44"/>
        <v/>
      </c>
      <c r="R464" s="209" t="str">
        <f t="shared" si="45"/>
        <v/>
      </c>
      <c r="S464" s="210" t="str">
        <f t="shared" si="46"/>
        <v/>
      </c>
      <c r="T464" s="3" t="str">
        <f t="shared" si="47"/>
        <v xml:space="preserve"> </v>
      </c>
      <c r="U464" s="3" t="str">
        <f>IF(D464&lt;&gt;"",VLOOKUP(D464,'Drop downs'!B:C,2,0),"")</f>
        <v/>
      </c>
      <c r="V464" s="3" t="e">
        <f t="shared" si="48"/>
        <v>#VALUE!</v>
      </c>
    </row>
    <row r="465" spans="1:22" x14ac:dyDescent="0.25">
      <c r="A465" s="56" t="str">
        <f t="shared" si="43"/>
        <v/>
      </c>
      <c r="B465" s="211"/>
      <c r="C465" s="212"/>
      <c r="D465" s="211"/>
      <c r="E465" s="211"/>
      <c r="F465" s="211"/>
      <c r="G465" s="211"/>
      <c r="H465" s="211"/>
      <c r="I465" s="211"/>
      <c r="J465" s="213"/>
      <c r="K465" s="214"/>
      <c r="L465" s="214"/>
      <c r="M465" s="214"/>
      <c r="N465" s="215"/>
      <c r="O465" s="215"/>
      <c r="P465" s="215"/>
      <c r="Q465" s="13" t="str">
        <f t="shared" si="44"/>
        <v/>
      </c>
      <c r="R465" s="209" t="str">
        <f t="shared" si="45"/>
        <v/>
      </c>
      <c r="S465" s="210" t="str">
        <f t="shared" si="46"/>
        <v/>
      </c>
      <c r="T465" s="3" t="str">
        <f t="shared" si="47"/>
        <v xml:space="preserve"> </v>
      </c>
      <c r="U465" s="3" t="str">
        <f>IF(D465&lt;&gt;"",VLOOKUP(D465,'Drop downs'!B:C,2,0),"")</f>
        <v/>
      </c>
      <c r="V465" s="3" t="e">
        <f t="shared" si="48"/>
        <v>#VALUE!</v>
      </c>
    </row>
    <row r="466" spans="1:22" x14ac:dyDescent="0.25">
      <c r="A466" s="56" t="str">
        <f t="shared" si="43"/>
        <v/>
      </c>
      <c r="B466" s="211"/>
      <c r="C466" s="212"/>
      <c r="D466" s="211"/>
      <c r="E466" s="211"/>
      <c r="F466" s="211"/>
      <c r="G466" s="211"/>
      <c r="H466" s="211"/>
      <c r="I466" s="211"/>
      <c r="J466" s="213"/>
      <c r="K466" s="214"/>
      <c r="L466" s="214"/>
      <c r="M466" s="214"/>
      <c r="N466" s="215"/>
      <c r="O466" s="215"/>
      <c r="P466" s="215"/>
      <c r="Q466" s="13" t="str">
        <f t="shared" si="44"/>
        <v/>
      </c>
      <c r="R466" s="209" t="str">
        <f t="shared" si="45"/>
        <v/>
      </c>
      <c r="S466" s="210" t="str">
        <f t="shared" si="46"/>
        <v/>
      </c>
      <c r="T466" s="3" t="str">
        <f t="shared" si="47"/>
        <v xml:space="preserve"> </v>
      </c>
      <c r="U466" s="3" t="str">
        <f>IF(D466&lt;&gt;"",VLOOKUP(D466,'Drop downs'!B:C,2,0),"")</f>
        <v/>
      </c>
      <c r="V466" s="3" t="e">
        <f t="shared" si="48"/>
        <v>#VALUE!</v>
      </c>
    </row>
    <row r="467" spans="1:22" x14ac:dyDescent="0.25">
      <c r="A467" s="56" t="str">
        <f t="shared" si="43"/>
        <v/>
      </c>
      <c r="B467" s="211"/>
      <c r="C467" s="212"/>
      <c r="D467" s="211"/>
      <c r="E467" s="211"/>
      <c r="F467" s="211"/>
      <c r="G467" s="211"/>
      <c r="H467" s="211"/>
      <c r="I467" s="211"/>
      <c r="J467" s="213"/>
      <c r="K467" s="214"/>
      <c r="L467" s="214"/>
      <c r="M467" s="214"/>
      <c r="N467" s="215"/>
      <c r="O467" s="215"/>
      <c r="P467" s="215"/>
      <c r="Q467" s="13" t="str">
        <f t="shared" si="44"/>
        <v/>
      </c>
      <c r="R467" s="209" t="str">
        <f t="shared" si="45"/>
        <v/>
      </c>
      <c r="S467" s="210" t="str">
        <f t="shared" si="46"/>
        <v/>
      </c>
      <c r="T467" s="3" t="str">
        <f t="shared" si="47"/>
        <v xml:space="preserve"> </v>
      </c>
      <c r="U467" s="3" t="str">
        <f>IF(D467&lt;&gt;"",VLOOKUP(D467,'Drop downs'!B:C,2,0),"")</f>
        <v/>
      </c>
      <c r="V467" s="3" t="e">
        <f t="shared" si="48"/>
        <v>#VALUE!</v>
      </c>
    </row>
    <row r="468" spans="1:22" x14ac:dyDescent="0.25">
      <c r="A468" s="56" t="str">
        <f t="shared" si="43"/>
        <v/>
      </c>
      <c r="B468" s="211"/>
      <c r="C468" s="212"/>
      <c r="D468" s="211"/>
      <c r="E468" s="211"/>
      <c r="F468" s="211"/>
      <c r="G468" s="211"/>
      <c r="H468" s="211"/>
      <c r="I468" s="211"/>
      <c r="J468" s="213"/>
      <c r="K468" s="214"/>
      <c r="L468" s="214"/>
      <c r="M468" s="214"/>
      <c r="N468" s="215"/>
      <c r="O468" s="215"/>
      <c r="P468" s="215"/>
      <c r="Q468" s="13" t="str">
        <f t="shared" si="44"/>
        <v/>
      </c>
      <c r="R468" s="209" t="str">
        <f t="shared" si="45"/>
        <v/>
      </c>
      <c r="S468" s="210" t="str">
        <f t="shared" si="46"/>
        <v/>
      </c>
      <c r="T468" s="3" t="str">
        <f t="shared" si="47"/>
        <v xml:space="preserve"> </v>
      </c>
      <c r="U468" s="3" t="str">
        <f>IF(D468&lt;&gt;"",VLOOKUP(D468,'Drop downs'!B:C,2,0),"")</f>
        <v/>
      </c>
      <c r="V468" s="3" t="e">
        <f t="shared" si="48"/>
        <v>#VALUE!</v>
      </c>
    </row>
    <row r="469" spans="1:22" x14ac:dyDescent="0.25">
      <c r="A469" s="56" t="str">
        <f t="shared" si="43"/>
        <v/>
      </c>
      <c r="B469" s="211"/>
      <c r="C469" s="212"/>
      <c r="D469" s="211"/>
      <c r="E469" s="211"/>
      <c r="F469" s="211"/>
      <c r="G469" s="211"/>
      <c r="H469" s="211"/>
      <c r="I469" s="211"/>
      <c r="J469" s="213"/>
      <c r="K469" s="214"/>
      <c r="L469" s="214"/>
      <c r="M469" s="214"/>
      <c r="N469" s="215"/>
      <c r="O469" s="215"/>
      <c r="P469" s="215"/>
      <c r="Q469" s="13" t="str">
        <f t="shared" si="44"/>
        <v/>
      </c>
      <c r="R469" s="209" t="str">
        <f t="shared" si="45"/>
        <v/>
      </c>
      <c r="S469" s="210" t="str">
        <f t="shared" si="46"/>
        <v/>
      </c>
      <c r="T469" s="3" t="str">
        <f t="shared" si="47"/>
        <v xml:space="preserve"> </v>
      </c>
      <c r="U469" s="3" t="str">
        <f>IF(D469&lt;&gt;"",VLOOKUP(D469,'Drop downs'!B:C,2,0),"")</f>
        <v/>
      </c>
      <c r="V469" s="3" t="e">
        <f t="shared" si="48"/>
        <v>#VALUE!</v>
      </c>
    </row>
    <row r="470" spans="1:22" x14ac:dyDescent="0.25">
      <c r="A470" s="56" t="str">
        <f t="shared" si="43"/>
        <v/>
      </c>
      <c r="B470" s="211"/>
      <c r="C470" s="212"/>
      <c r="D470" s="211"/>
      <c r="E470" s="211"/>
      <c r="F470" s="211"/>
      <c r="G470" s="211"/>
      <c r="H470" s="211"/>
      <c r="I470" s="211"/>
      <c r="J470" s="213"/>
      <c r="K470" s="214"/>
      <c r="L470" s="214"/>
      <c r="M470" s="214"/>
      <c r="N470" s="215"/>
      <c r="O470" s="215"/>
      <c r="P470" s="215"/>
      <c r="Q470" s="13" t="str">
        <f t="shared" si="44"/>
        <v/>
      </c>
      <c r="R470" s="209" t="str">
        <f t="shared" si="45"/>
        <v/>
      </c>
      <c r="S470" s="210" t="str">
        <f t="shared" si="46"/>
        <v/>
      </c>
      <c r="T470" s="3" t="str">
        <f t="shared" si="47"/>
        <v xml:space="preserve"> </v>
      </c>
      <c r="U470" s="3" t="str">
        <f>IF(D470&lt;&gt;"",VLOOKUP(D470,'Drop downs'!B:C,2,0),"")</f>
        <v/>
      </c>
      <c r="V470" s="3" t="e">
        <f t="shared" si="48"/>
        <v>#VALUE!</v>
      </c>
    </row>
    <row r="471" spans="1:22" x14ac:dyDescent="0.25">
      <c r="A471" s="56" t="str">
        <f t="shared" si="43"/>
        <v/>
      </c>
      <c r="B471" s="211"/>
      <c r="C471" s="212"/>
      <c r="D471" s="211"/>
      <c r="E471" s="211"/>
      <c r="F471" s="211"/>
      <c r="G471" s="211"/>
      <c r="H471" s="211"/>
      <c r="I471" s="211"/>
      <c r="J471" s="213"/>
      <c r="K471" s="214"/>
      <c r="L471" s="214"/>
      <c r="M471" s="214"/>
      <c r="N471" s="215"/>
      <c r="O471" s="215"/>
      <c r="P471" s="215"/>
      <c r="Q471" s="13" t="str">
        <f t="shared" si="44"/>
        <v/>
      </c>
      <c r="R471" s="209" t="str">
        <f t="shared" si="45"/>
        <v/>
      </c>
      <c r="S471" s="210" t="str">
        <f t="shared" si="46"/>
        <v/>
      </c>
      <c r="T471" s="3" t="str">
        <f t="shared" si="47"/>
        <v xml:space="preserve"> </v>
      </c>
      <c r="U471" s="3" t="str">
        <f>IF(D471&lt;&gt;"",VLOOKUP(D471,'Drop downs'!B:C,2,0),"")</f>
        <v/>
      </c>
      <c r="V471" s="3" t="e">
        <f t="shared" si="48"/>
        <v>#VALUE!</v>
      </c>
    </row>
    <row r="472" spans="1:22" x14ac:dyDescent="0.25">
      <c r="A472" s="56" t="str">
        <f t="shared" si="43"/>
        <v/>
      </c>
      <c r="B472" s="211"/>
      <c r="C472" s="212"/>
      <c r="D472" s="211"/>
      <c r="E472" s="211"/>
      <c r="F472" s="211"/>
      <c r="G472" s="211"/>
      <c r="H472" s="211"/>
      <c r="I472" s="211"/>
      <c r="J472" s="213"/>
      <c r="K472" s="214"/>
      <c r="L472" s="214"/>
      <c r="M472" s="214"/>
      <c r="N472" s="215"/>
      <c r="O472" s="215"/>
      <c r="P472" s="215"/>
      <c r="Q472" s="13" t="str">
        <f t="shared" si="44"/>
        <v/>
      </c>
      <c r="R472" s="209" t="str">
        <f t="shared" si="45"/>
        <v/>
      </c>
      <c r="S472" s="210" t="str">
        <f t="shared" si="46"/>
        <v/>
      </c>
      <c r="T472" s="3" t="str">
        <f t="shared" si="47"/>
        <v xml:space="preserve"> </v>
      </c>
      <c r="U472" s="3" t="str">
        <f>IF(D472&lt;&gt;"",VLOOKUP(D472,'Drop downs'!B:C,2,0),"")</f>
        <v/>
      </c>
      <c r="V472" s="3" t="e">
        <f t="shared" si="48"/>
        <v>#VALUE!</v>
      </c>
    </row>
    <row r="473" spans="1:22" x14ac:dyDescent="0.25">
      <c r="A473" s="56" t="str">
        <f t="shared" si="43"/>
        <v/>
      </c>
      <c r="B473" s="211"/>
      <c r="C473" s="212"/>
      <c r="D473" s="211"/>
      <c r="E473" s="211"/>
      <c r="F473" s="211"/>
      <c r="G473" s="211"/>
      <c r="H473" s="211"/>
      <c r="I473" s="211"/>
      <c r="J473" s="213"/>
      <c r="K473" s="214"/>
      <c r="L473" s="214"/>
      <c r="M473" s="214"/>
      <c r="N473" s="215"/>
      <c r="O473" s="215"/>
      <c r="P473" s="215"/>
      <c r="Q473" s="13" t="str">
        <f t="shared" si="44"/>
        <v/>
      </c>
      <c r="R473" s="209" t="str">
        <f t="shared" si="45"/>
        <v/>
      </c>
      <c r="S473" s="210" t="str">
        <f t="shared" si="46"/>
        <v/>
      </c>
      <c r="T473" s="3" t="str">
        <f t="shared" si="47"/>
        <v xml:space="preserve"> </v>
      </c>
      <c r="U473" s="3" t="str">
        <f>IF(D473&lt;&gt;"",VLOOKUP(D473,'Drop downs'!B:C,2,0),"")</f>
        <v/>
      </c>
      <c r="V473" s="3" t="e">
        <f t="shared" si="48"/>
        <v>#VALUE!</v>
      </c>
    </row>
    <row r="474" spans="1:22" x14ac:dyDescent="0.25">
      <c r="A474" s="56" t="str">
        <f t="shared" si="43"/>
        <v/>
      </c>
      <c r="B474" s="211"/>
      <c r="C474" s="212"/>
      <c r="D474" s="211"/>
      <c r="E474" s="211"/>
      <c r="F474" s="211"/>
      <c r="G474" s="211"/>
      <c r="H474" s="211"/>
      <c r="I474" s="211"/>
      <c r="J474" s="213"/>
      <c r="K474" s="214"/>
      <c r="L474" s="214"/>
      <c r="M474" s="214"/>
      <c r="N474" s="215"/>
      <c r="O474" s="215"/>
      <c r="P474" s="215"/>
      <c r="Q474" s="13" t="str">
        <f t="shared" si="44"/>
        <v/>
      </c>
      <c r="R474" s="209" t="str">
        <f t="shared" si="45"/>
        <v/>
      </c>
      <c r="S474" s="210" t="str">
        <f t="shared" si="46"/>
        <v/>
      </c>
      <c r="T474" s="3" t="str">
        <f t="shared" si="47"/>
        <v xml:space="preserve"> </v>
      </c>
      <c r="U474" s="3" t="str">
        <f>IF(D474&lt;&gt;"",VLOOKUP(D474,'Drop downs'!B:C,2,0),"")</f>
        <v/>
      </c>
      <c r="V474" s="3" t="e">
        <f t="shared" si="48"/>
        <v>#VALUE!</v>
      </c>
    </row>
    <row r="475" spans="1:22" x14ac:dyDescent="0.25">
      <c r="A475" s="56" t="str">
        <f t="shared" si="43"/>
        <v/>
      </c>
      <c r="B475" s="211"/>
      <c r="C475" s="212"/>
      <c r="D475" s="211"/>
      <c r="E475" s="211"/>
      <c r="F475" s="211"/>
      <c r="G475" s="211"/>
      <c r="H475" s="211"/>
      <c r="I475" s="211"/>
      <c r="J475" s="213"/>
      <c r="K475" s="214"/>
      <c r="L475" s="214"/>
      <c r="M475" s="214"/>
      <c r="N475" s="215"/>
      <c r="O475" s="215"/>
      <c r="P475" s="215"/>
      <c r="Q475" s="13" t="str">
        <f t="shared" si="44"/>
        <v/>
      </c>
      <c r="R475" s="209" t="str">
        <f t="shared" si="45"/>
        <v/>
      </c>
      <c r="S475" s="210" t="str">
        <f t="shared" si="46"/>
        <v/>
      </c>
      <c r="T475" s="3" t="str">
        <f t="shared" si="47"/>
        <v xml:space="preserve"> </v>
      </c>
      <c r="U475" s="3" t="str">
        <f>IF(D475&lt;&gt;"",VLOOKUP(D475,'Drop downs'!B:C,2,0),"")</f>
        <v/>
      </c>
      <c r="V475" s="3" t="e">
        <f t="shared" si="48"/>
        <v>#VALUE!</v>
      </c>
    </row>
    <row r="476" spans="1:22" x14ac:dyDescent="0.25">
      <c r="A476" s="56" t="str">
        <f t="shared" si="43"/>
        <v/>
      </c>
      <c r="B476" s="211"/>
      <c r="C476" s="212"/>
      <c r="D476" s="211"/>
      <c r="E476" s="211"/>
      <c r="F476" s="211"/>
      <c r="G476" s="211"/>
      <c r="H476" s="211"/>
      <c r="I476" s="211"/>
      <c r="J476" s="213"/>
      <c r="K476" s="214"/>
      <c r="L476" s="214"/>
      <c r="M476" s="214"/>
      <c r="N476" s="215"/>
      <c r="O476" s="215"/>
      <c r="P476" s="215"/>
      <c r="Q476" s="13" t="str">
        <f t="shared" si="44"/>
        <v/>
      </c>
      <c r="R476" s="209" t="str">
        <f t="shared" si="45"/>
        <v/>
      </c>
      <c r="S476" s="210" t="str">
        <f t="shared" si="46"/>
        <v/>
      </c>
      <c r="T476" s="3" t="str">
        <f t="shared" si="47"/>
        <v xml:space="preserve"> </v>
      </c>
      <c r="U476" s="3" t="str">
        <f>IF(D476&lt;&gt;"",VLOOKUP(D476,'Drop downs'!B:C,2,0),"")</f>
        <v/>
      </c>
      <c r="V476" s="3" t="e">
        <f t="shared" si="48"/>
        <v>#VALUE!</v>
      </c>
    </row>
    <row r="477" spans="1:22" x14ac:dyDescent="0.25">
      <c r="A477" s="56" t="str">
        <f t="shared" si="43"/>
        <v/>
      </c>
      <c r="B477" s="211"/>
      <c r="C477" s="212"/>
      <c r="D477" s="211"/>
      <c r="E477" s="211"/>
      <c r="F477" s="211"/>
      <c r="G477" s="211"/>
      <c r="H477" s="211"/>
      <c r="I477" s="211"/>
      <c r="J477" s="213"/>
      <c r="K477" s="214"/>
      <c r="L477" s="214"/>
      <c r="M477" s="214"/>
      <c r="N477" s="215"/>
      <c r="O477" s="215"/>
      <c r="P477" s="215"/>
      <c r="Q477" s="13" t="str">
        <f t="shared" si="44"/>
        <v/>
      </c>
      <c r="R477" s="209" t="str">
        <f t="shared" si="45"/>
        <v/>
      </c>
      <c r="S477" s="210" t="str">
        <f t="shared" si="46"/>
        <v/>
      </c>
      <c r="T477" s="3" t="str">
        <f t="shared" si="47"/>
        <v xml:space="preserve"> </v>
      </c>
      <c r="U477" s="3" t="str">
        <f>IF(D477&lt;&gt;"",VLOOKUP(D477,'Drop downs'!B:C,2,0),"")</f>
        <v/>
      </c>
      <c r="V477" s="3" t="e">
        <f t="shared" si="48"/>
        <v>#VALUE!</v>
      </c>
    </row>
    <row r="478" spans="1:22" x14ac:dyDescent="0.25">
      <c r="A478" s="56" t="str">
        <f t="shared" si="43"/>
        <v/>
      </c>
      <c r="B478" s="211"/>
      <c r="C478" s="212"/>
      <c r="D478" s="211"/>
      <c r="E478" s="211"/>
      <c r="F478" s="211"/>
      <c r="G478" s="211"/>
      <c r="H478" s="211"/>
      <c r="I478" s="211"/>
      <c r="J478" s="213"/>
      <c r="K478" s="214"/>
      <c r="L478" s="214"/>
      <c r="M478" s="214"/>
      <c r="N478" s="215"/>
      <c r="O478" s="215"/>
      <c r="P478" s="215"/>
      <c r="Q478" s="13" t="str">
        <f t="shared" si="44"/>
        <v/>
      </c>
      <c r="R478" s="209" t="str">
        <f t="shared" si="45"/>
        <v/>
      </c>
      <c r="S478" s="210" t="str">
        <f t="shared" si="46"/>
        <v/>
      </c>
      <c r="T478" s="3" t="str">
        <f t="shared" si="47"/>
        <v xml:space="preserve"> </v>
      </c>
      <c r="U478" s="3" t="str">
        <f>IF(D478&lt;&gt;"",VLOOKUP(D478,'Drop downs'!B:C,2,0),"")</f>
        <v/>
      </c>
      <c r="V478" s="3" t="e">
        <f t="shared" si="48"/>
        <v>#VALUE!</v>
      </c>
    </row>
    <row r="479" spans="1:22" x14ac:dyDescent="0.25">
      <c r="A479" s="56" t="str">
        <f t="shared" si="43"/>
        <v/>
      </c>
      <c r="B479" s="211"/>
      <c r="C479" s="212"/>
      <c r="D479" s="211"/>
      <c r="E479" s="211"/>
      <c r="F479" s="211"/>
      <c r="G479" s="211"/>
      <c r="H479" s="211"/>
      <c r="I479" s="211"/>
      <c r="J479" s="213"/>
      <c r="K479" s="214"/>
      <c r="L479" s="214"/>
      <c r="M479" s="214"/>
      <c r="N479" s="215"/>
      <c r="O479" s="215"/>
      <c r="P479" s="215"/>
      <c r="Q479" s="13" t="str">
        <f t="shared" si="44"/>
        <v/>
      </c>
      <c r="R479" s="209" t="str">
        <f t="shared" si="45"/>
        <v/>
      </c>
      <c r="S479" s="210" t="str">
        <f t="shared" si="46"/>
        <v/>
      </c>
      <c r="T479" s="3" t="str">
        <f t="shared" si="47"/>
        <v xml:space="preserve"> </v>
      </c>
      <c r="U479" s="3" t="str">
        <f>IF(D479&lt;&gt;"",VLOOKUP(D479,'Drop downs'!B:C,2,0),"")</f>
        <v/>
      </c>
      <c r="V479" s="3" t="e">
        <f t="shared" si="48"/>
        <v>#VALUE!</v>
      </c>
    </row>
    <row r="480" spans="1:22" x14ac:dyDescent="0.25">
      <c r="A480" s="56" t="str">
        <f t="shared" si="43"/>
        <v/>
      </c>
      <c r="B480" s="211"/>
      <c r="C480" s="212"/>
      <c r="D480" s="211"/>
      <c r="E480" s="211"/>
      <c r="F480" s="211"/>
      <c r="G480" s="211"/>
      <c r="H480" s="211"/>
      <c r="I480" s="211"/>
      <c r="J480" s="213"/>
      <c r="K480" s="214"/>
      <c r="L480" s="214"/>
      <c r="M480" s="214"/>
      <c r="N480" s="215"/>
      <c r="O480" s="215"/>
      <c r="P480" s="215"/>
      <c r="Q480" s="13" t="str">
        <f t="shared" si="44"/>
        <v/>
      </c>
      <c r="R480" s="209" t="str">
        <f t="shared" si="45"/>
        <v/>
      </c>
      <c r="S480" s="210" t="str">
        <f t="shared" si="46"/>
        <v/>
      </c>
      <c r="T480" s="3" t="str">
        <f t="shared" si="47"/>
        <v xml:space="preserve"> </v>
      </c>
      <c r="U480" s="3" t="str">
        <f>IF(D480&lt;&gt;"",VLOOKUP(D480,'Drop downs'!B:C,2,0),"")</f>
        <v/>
      </c>
      <c r="V480" s="3" t="e">
        <f t="shared" si="48"/>
        <v>#VALUE!</v>
      </c>
    </row>
    <row r="481" spans="1:22" x14ac:dyDescent="0.25">
      <c r="A481" s="56" t="str">
        <f t="shared" si="43"/>
        <v/>
      </c>
      <c r="B481" s="211"/>
      <c r="C481" s="212"/>
      <c r="D481" s="211"/>
      <c r="E481" s="211"/>
      <c r="F481" s="211"/>
      <c r="G481" s="211"/>
      <c r="H481" s="211"/>
      <c r="I481" s="211"/>
      <c r="J481" s="213"/>
      <c r="K481" s="214"/>
      <c r="L481" s="214"/>
      <c r="M481" s="214"/>
      <c r="N481" s="215"/>
      <c r="O481" s="215"/>
      <c r="P481" s="215"/>
      <c r="Q481" s="13" t="str">
        <f t="shared" si="44"/>
        <v/>
      </c>
      <c r="R481" s="209" t="str">
        <f t="shared" si="45"/>
        <v/>
      </c>
      <c r="S481" s="210" t="str">
        <f t="shared" si="46"/>
        <v/>
      </c>
      <c r="T481" s="3" t="str">
        <f t="shared" si="47"/>
        <v xml:space="preserve"> </v>
      </c>
      <c r="U481" s="3" t="str">
        <f>IF(D481&lt;&gt;"",VLOOKUP(D481,'Drop downs'!B:C,2,0),"")</f>
        <v/>
      </c>
      <c r="V481" s="3" t="e">
        <f t="shared" si="48"/>
        <v>#VALUE!</v>
      </c>
    </row>
    <row r="482" spans="1:22" x14ac:dyDescent="0.25">
      <c r="A482" s="56" t="str">
        <f t="shared" si="43"/>
        <v/>
      </c>
      <c r="B482" s="211"/>
      <c r="C482" s="212"/>
      <c r="D482" s="211"/>
      <c r="E482" s="211"/>
      <c r="F482" s="211"/>
      <c r="G482" s="211"/>
      <c r="H482" s="211"/>
      <c r="I482" s="211"/>
      <c r="J482" s="213"/>
      <c r="K482" s="214"/>
      <c r="L482" s="214"/>
      <c r="M482" s="214"/>
      <c r="N482" s="215"/>
      <c r="O482" s="215"/>
      <c r="P482" s="215"/>
      <c r="Q482" s="13" t="str">
        <f t="shared" si="44"/>
        <v/>
      </c>
      <c r="R482" s="209" t="str">
        <f t="shared" si="45"/>
        <v/>
      </c>
      <c r="S482" s="210" t="str">
        <f t="shared" si="46"/>
        <v/>
      </c>
      <c r="T482" s="3" t="str">
        <f t="shared" si="47"/>
        <v xml:space="preserve"> </v>
      </c>
      <c r="U482" s="3" t="str">
        <f>IF(D482&lt;&gt;"",VLOOKUP(D482,'Drop downs'!B:C,2,0),"")</f>
        <v/>
      </c>
      <c r="V482" s="3" t="e">
        <f t="shared" si="48"/>
        <v>#VALUE!</v>
      </c>
    </row>
    <row r="483" spans="1:22" x14ac:dyDescent="0.25">
      <c r="A483" s="56" t="str">
        <f t="shared" si="43"/>
        <v/>
      </c>
      <c r="B483" s="211"/>
      <c r="C483" s="212"/>
      <c r="D483" s="211"/>
      <c r="E483" s="211"/>
      <c r="F483" s="211"/>
      <c r="G483" s="211"/>
      <c r="H483" s="211"/>
      <c r="I483" s="211"/>
      <c r="J483" s="213"/>
      <c r="K483" s="214"/>
      <c r="L483" s="214"/>
      <c r="M483" s="214"/>
      <c r="N483" s="215"/>
      <c r="O483" s="215"/>
      <c r="P483" s="215"/>
      <c r="Q483" s="13" t="str">
        <f t="shared" si="44"/>
        <v/>
      </c>
      <c r="R483" s="209" t="str">
        <f t="shared" si="45"/>
        <v/>
      </c>
      <c r="S483" s="210" t="str">
        <f t="shared" si="46"/>
        <v/>
      </c>
      <c r="T483" s="3" t="str">
        <f t="shared" si="47"/>
        <v xml:space="preserve"> </v>
      </c>
      <c r="U483" s="3" t="str">
        <f>IF(D483&lt;&gt;"",VLOOKUP(D483,'Drop downs'!B:C,2,0),"")</f>
        <v/>
      </c>
      <c r="V483" s="3" t="e">
        <f t="shared" si="48"/>
        <v>#VALUE!</v>
      </c>
    </row>
    <row r="484" spans="1:22" x14ac:dyDescent="0.25">
      <c r="A484" s="56" t="str">
        <f t="shared" si="43"/>
        <v/>
      </c>
      <c r="B484" s="211"/>
      <c r="C484" s="212"/>
      <c r="D484" s="211"/>
      <c r="E484" s="211"/>
      <c r="F484" s="211"/>
      <c r="G484" s="211"/>
      <c r="H484" s="211"/>
      <c r="I484" s="211"/>
      <c r="J484" s="213"/>
      <c r="K484" s="214"/>
      <c r="L484" s="214"/>
      <c r="M484" s="214"/>
      <c r="N484" s="215"/>
      <c r="O484" s="215"/>
      <c r="P484" s="215"/>
      <c r="Q484" s="13" t="str">
        <f t="shared" si="44"/>
        <v/>
      </c>
      <c r="R484" s="209" t="str">
        <f t="shared" si="45"/>
        <v/>
      </c>
      <c r="S484" s="210" t="str">
        <f t="shared" si="46"/>
        <v/>
      </c>
      <c r="T484" s="3" t="str">
        <f t="shared" si="47"/>
        <v xml:space="preserve"> </v>
      </c>
      <c r="U484" s="3" t="str">
        <f>IF(D484&lt;&gt;"",VLOOKUP(D484,'Drop downs'!B:C,2,0),"")</f>
        <v/>
      </c>
      <c r="V484" s="3" t="e">
        <f t="shared" si="48"/>
        <v>#VALUE!</v>
      </c>
    </row>
    <row r="485" spans="1:22" x14ac:dyDescent="0.25">
      <c r="A485" s="56" t="str">
        <f t="shared" si="43"/>
        <v/>
      </c>
      <c r="B485" s="211"/>
      <c r="C485" s="212"/>
      <c r="D485" s="211"/>
      <c r="E485" s="211"/>
      <c r="F485" s="211"/>
      <c r="G485" s="211"/>
      <c r="H485" s="211"/>
      <c r="I485" s="211"/>
      <c r="J485" s="213"/>
      <c r="K485" s="214"/>
      <c r="L485" s="214"/>
      <c r="M485" s="214"/>
      <c r="N485" s="215"/>
      <c r="O485" s="215"/>
      <c r="P485" s="215"/>
      <c r="Q485" s="13" t="str">
        <f t="shared" si="44"/>
        <v/>
      </c>
      <c r="R485" s="209" t="str">
        <f t="shared" si="45"/>
        <v/>
      </c>
      <c r="S485" s="210" t="str">
        <f t="shared" si="46"/>
        <v/>
      </c>
      <c r="T485" s="3" t="str">
        <f t="shared" si="47"/>
        <v xml:space="preserve"> </v>
      </c>
      <c r="U485" s="3" t="str">
        <f>IF(D485&lt;&gt;"",VLOOKUP(D485,'Drop downs'!B:C,2,0),"")</f>
        <v/>
      </c>
      <c r="V485" s="3" t="e">
        <f t="shared" si="48"/>
        <v>#VALUE!</v>
      </c>
    </row>
    <row r="486" spans="1:22" x14ac:dyDescent="0.25">
      <c r="A486" s="56" t="str">
        <f t="shared" si="43"/>
        <v/>
      </c>
      <c r="B486" s="211"/>
      <c r="C486" s="212"/>
      <c r="D486" s="211"/>
      <c r="E486" s="211"/>
      <c r="F486" s="211"/>
      <c r="G486" s="211"/>
      <c r="H486" s="211"/>
      <c r="I486" s="211"/>
      <c r="J486" s="213"/>
      <c r="K486" s="214"/>
      <c r="L486" s="214"/>
      <c r="M486" s="214"/>
      <c r="N486" s="215"/>
      <c r="O486" s="215"/>
      <c r="P486" s="215"/>
      <c r="Q486" s="13" t="str">
        <f t="shared" si="44"/>
        <v/>
      </c>
      <c r="R486" s="209" t="str">
        <f t="shared" si="45"/>
        <v/>
      </c>
      <c r="S486" s="210" t="str">
        <f t="shared" si="46"/>
        <v/>
      </c>
      <c r="T486" s="3" t="str">
        <f t="shared" si="47"/>
        <v xml:space="preserve"> </v>
      </c>
      <c r="U486" s="3" t="str">
        <f>IF(D486&lt;&gt;"",VLOOKUP(D486,'Drop downs'!B:C,2,0),"")</f>
        <v/>
      </c>
      <c r="V486" s="3" t="e">
        <f t="shared" si="48"/>
        <v>#VALUE!</v>
      </c>
    </row>
    <row r="487" spans="1:22" x14ac:dyDescent="0.25">
      <c r="A487" s="56" t="str">
        <f t="shared" si="43"/>
        <v/>
      </c>
      <c r="B487" s="211"/>
      <c r="C487" s="212"/>
      <c r="D487" s="211"/>
      <c r="E487" s="211"/>
      <c r="F487" s="211"/>
      <c r="G487" s="211"/>
      <c r="H487" s="211"/>
      <c r="I487" s="211"/>
      <c r="J487" s="213"/>
      <c r="K487" s="214"/>
      <c r="L487" s="214"/>
      <c r="M487" s="214"/>
      <c r="N487" s="215"/>
      <c r="O487" s="215"/>
      <c r="P487" s="215"/>
      <c r="Q487" s="13" t="str">
        <f t="shared" si="44"/>
        <v/>
      </c>
      <c r="R487" s="209" t="str">
        <f t="shared" si="45"/>
        <v/>
      </c>
      <c r="S487" s="210" t="str">
        <f t="shared" si="46"/>
        <v/>
      </c>
      <c r="T487" s="3" t="str">
        <f t="shared" si="47"/>
        <v xml:space="preserve"> </v>
      </c>
      <c r="U487" s="3" t="str">
        <f>IF(D487&lt;&gt;"",VLOOKUP(D487,'Drop downs'!B:C,2,0),"")</f>
        <v/>
      </c>
      <c r="V487" s="3" t="e">
        <f t="shared" si="48"/>
        <v>#VALUE!</v>
      </c>
    </row>
    <row r="488" spans="1:22" x14ac:dyDescent="0.25">
      <c r="A488" s="56" t="str">
        <f t="shared" si="43"/>
        <v/>
      </c>
      <c r="B488" s="211"/>
      <c r="C488" s="212"/>
      <c r="D488" s="211"/>
      <c r="E488" s="211"/>
      <c r="F488" s="211"/>
      <c r="G488" s="211"/>
      <c r="H488" s="211"/>
      <c r="I488" s="211"/>
      <c r="J488" s="213"/>
      <c r="K488" s="214"/>
      <c r="L488" s="214"/>
      <c r="M488" s="214"/>
      <c r="N488" s="215"/>
      <c r="O488" s="215"/>
      <c r="P488" s="215"/>
      <c r="Q488" s="13" t="str">
        <f t="shared" si="44"/>
        <v/>
      </c>
      <c r="R488" s="209" t="str">
        <f t="shared" si="45"/>
        <v/>
      </c>
      <c r="S488" s="210" t="str">
        <f t="shared" si="46"/>
        <v/>
      </c>
      <c r="T488" s="3" t="str">
        <f t="shared" si="47"/>
        <v xml:space="preserve"> </v>
      </c>
      <c r="U488" s="3" t="str">
        <f>IF(D488&lt;&gt;"",VLOOKUP(D488,'Drop downs'!B:C,2,0),"")</f>
        <v/>
      </c>
      <c r="V488" s="3" t="e">
        <f t="shared" si="48"/>
        <v>#VALUE!</v>
      </c>
    </row>
    <row r="489" spans="1:22" x14ac:dyDescent="0.25">
      <c r="A489" s="56" t="str">
        <f t="shared" si="43"/>
        <v/>
      </c>
      <c r="B489" s="211"/>
      <c r="C489" s="212"/>
      <c r="D489" s="211"/>
      <c r="E489" s="211"/>
      <c r="F489" s="211"/>
      <c r="G489" s="211"/>
      <c r="H489" s="211"/>
      <c r="I489" s="211"/>
      <c r="J489" s="213"/>
      <c r="K489" s="214"/>
      <c r="L489" s="214"/>
      <c r="M489" s="214"/>
      <c r="N489" s="215"/>
      <c r="O489" s="215"/>
      <c r="P489" s="215"/>
      <c r="Q489" s="13" t="str">
        <f t="shared" si="44"/>
        <v/>
      </c>
      <c r="R489" s="209" t="str">
        <f t="shared" si="45"/>
        <v/>
      </c>
      <c r="S489" s="210" t="str">
        <f t="shared" si="46"/>
        <v/>
      </c>
      <c r="T489" s="3" t="str">
        <f t="shared" si="47"/>
        <v xml:space="preserve"> </v>
      </c>
      <c r="U489" s="3" t="str">
        <f>IF(D489&lt;&gt;"",VLOOKUP(D489,'Drop downs'!B:C,2,0),"")</f>
        <v/>
      </c>
      <c r="V489" s="3" t="e">
        <f t="shared" si="48"/>
        <v>#VALUE!</v>
      </c>
    </row>
    <row r="490" spans="1:22" x14ac:dyDescent="0.25">
      <c r="A490" s="56" t="str">
        <f t="shared" si="43"/>
        <v/>
      </c>
      <c r="B490" s="211"/>
      <c r="C490" s="212"/>
      <c r="D490" s="211"/>
      <c r="E490" s="211"/>
      <c r="F490" s="211"/>
      <c r="G490" s="211"/>
      <c r="H490" s="211"/>
      <c r="I490" s="211"/>
      <c r="J490" s="213"/>
      <c r="K490" s="214"/>
      <c r="L490" s="214"/>
      <c r="M490" s="214"/>
      <c r="N490" s="215"/>
      <c r="O490" s="215"/>
      <c r="P490" s="215"/>
      <c r="Q490" s="13" t="str">
        <f t="shared" si="44"/>
        <v/>
      </c>
      <c r="R490" s="209" t="str">
        <f t="shared" si="45"/>
        <v/>
      </c>
      <c r="S490" s="210" t="str">
        <f t="shared" si="46"/>
        <v/>
      </c>
      <c r="T490" s="3" t="str">
        <f t="shared" si="47"/>
        <v xml:space="preserve"> </v>
      </c>
      <c r="U490" s="3" t="str">
        <f>IF(D490&lt;&gt;"",VLOOKUP(D490,'Drop downs'!B:C,2,0),"")</f>
        <v/>
      </c>
      <c r="V490" s="3" t="e">
        <f t="shared" si="48"/>
        <v>#VALUE!</v>
      </c>
    </row>
    <row r="491" spans="1:22" x14ac:dyDescent="0.25">
      <c r="A491" s="56" t="str">
        <f t="shared" si="43"/>
        <v/>
      </c>
      <c r="B491" s="211"/>
      <c r="C491" s="212"/>
      <c r="D491" s="211"/>
      <c r="E491" s="211"/>
      <c r="F491" s="211"/>
      <c r="G491" s="211"/>
      <c r="H491" s="211"/>
      <c r="I491" s="211"/>
      <c r="J491" s="213"/>
      <c r="K491" s="214"/>
      <c r="L491" s="214"/>
      <c r="M491" s="214"/>
      <c r="N491" s="215"/>
      <c r="O491" s="215"/>
      <c r="P491" s="215"/>
      <c r="Q491" s="13" t="str">
        <f t="shared" si="44"/>
        <v/>
      </c>
      <c r="R491" s="209" t="str">
        <f t="shared" si="45"/>
        <v/>
      </c>
      <c r="S491" s="210" t="str">
        <f t="shared" si="46"/>
        <v/>
      </c>
      <c r="T491" s="3" t="str">
        <f t="shared" si="47"/>
        <v xml:space="preserve"> </v>
      </c>
      <c r="U491" s="3" t="str">
        <f>IF(D491&lt;&gt;"",VLOOKUP(D491,'Drop downs'!B:C,2,0),"")</f>
        <v/>
      </c>
      <c r="V491" s="3" t="e">
        <f t="shared" si="48"/>
        <v>#VALUE!</v>
      </c>
    </row>
    <row r="492" spans="1:22" x14ac:dyDescent="0.25">
      <c r="A492" s="56" t="str">
        <f t="shared" si="43"/>
        <v/>
      </c>
      <c r="B492" s="211"/>
      <c r="C492" s="212"/>
      <c r="D492" s="211"/>
      <c r="E492" s="211"/>
      <c r="F492" s="211"/>
      <c r="G492" s="211"/>
      <c r="H492" s="211"/>
      <c r="I492" s="211"/>
      <c r="J492" s="213"/>
      <c r="K492" s="214"/>
      <c r="L492" s="214"/>
      <c r="M492" s="214"/>
      <c r="N492" s="215"/>
      <c r="O492" s="215"/>
      <c r="P492" s="215"/>
      <c r="Q492" s="13" t="str">
        <f t="shared" si="44"/>
        <v/>
      </c>
      <c r="R492" s="209" t="str">
        <f t="shared" si="45"/>
        <v/>
      </c>
      <c r="S492" s="210" t="str">
        <f t="shared" si="46"/>
        <v/>
      </c>
      <c r="T492" s="3" t="str">
        <f t="shared" si="47"/>
        <v xml:space="preserve"> </v>
      </c>
      <c r="U492" s="3" t="str">
        <f>IF(D492&lt;&gt;"",VLOOKUP(D492,'Drop downs'!B:C,2,0),"")</f>
        <v/>
      </c>
      <c r="V492" s="3" t="e">
        <f t="shared" si="48"/>
        <v>#VALUE!</v>
      </c>
    </row>
    <row r="493" spans="1:22" x14ac:dyDescent="0.25">
      <c r="A493" s="56" t="str">
        <f t="shared" si="43"/>
        <v/>
      </c>
      <c r="B493" s="211"/>
      <c r="C493" s="212"/>
      <c r="D493" s="211"/>
      <c r="E493" s="211"/>
      <c r="F493" s="211"/>
      <c r="G493" s="211"/>
      <c r="H493" s="211"/>
      <c r="I493" s="211"/>
      <c r="J493" s="213"/>
      <c r="K493" s="214"/>
      <c r="L493" s="214"/>
      <c r="M493" s="214"/>
      <c r="N493" s="215"/>
      <c r="O493" s="215"/>
      <c r="P493" s="215"/>
      <c r="Q493" s="13" t="str">
        <f t="shared" si="44"/>
        <v/>
      </c>
      <c r="R493" s="209" t="str">
        <f t="shared" si="45"/>
        <v/>
      </c>
      <c r="S493" s="210" t="str">
        <f t="shared" si="46"/>
        <v/>
      </c>
      <c r="T493" s="3" t="str">
        <f t="shared" si="47"/>
        <v xml:space="preserve"> </v>
      </c>
      <c r="U493" s="3" t="str">
        <f>IF(D493&lt;&gt;"",VLOOKUP(D493,'Drop downs'!B:C,2,0),"")</f>
        <v/>
      </c>
      <c r="V493" s="3" t="e">
        <f t="shared" si="48"/>
        <v>#VALUE!</v>
      </c>
    </row>
    <row r="494" spans="1:22" x14ac:dyDescent="0.25">
      <c r="A494" s="56" t="str">
        <f t="shared" si="43"/>
        <v/>
      </c>
      <c r="B494" s="211"/>
      <c r="C494" s="212"/>
      <c r="D494" s="211"/>
      <c r="E494" s="211"/>
      <c r="F494" s="211"/>
      <c r="G494" s="211"/>
      <c r="H494" s="211"/>
      <c r="I494" s="211"/>
      <c r="J494" s="213"/>
      <c r="K494" s="214"/>
      <c r="L494" s="214"/>
      <c r="M494" s="214"/>
      <c r="N494" s="215"/>
      <c r="O494" s="215"/>
      <c r="P494" s="215"/>
      <c r="Q494" s="13" t="str">
        <f t="shared" si="44"/>
        <v/>
      </c>
      <c r="R494" s="209" t="str">
        <f t="shared" si="45"/>
        <v/>
      </c>
      <c r="S494" s="210" t="str">
        <f t="shared" si="46"/>
        <v/>
      </c>
      <c r="T494" s="3" t="str">
        <f t="shared" si="47"/>
        <v xml:space="preserve"> </v>
      </c>
      <c r="U494" s="3" t="str">
        <f>IF(D494&lt;&gt;"",VLOOKUP(D494,'Drop downs'!B:C,2,0),"")</f>
        <v/>
      </c>
      <c r="V494" s="3" t="e">
        <f t="shared" si="48"/>
        <v>#VALUE!</v>
      </c>
    </row>
    <row r="495" spans="1:22" x14ac:dyDescent="0.25">
      <c r="A495" s="56" t="str">
        <f t="shared" si="43"/>
        <v/>
      </c>
      <c r="B495" s="211"/>
      <c r="C495" s="212"/>
      <c r="D495" s="211"/>
      <c r="E495" s="211"/>
      <c r="F495" s="211"/>
      <c r="G495" s="211"/>
      <c r="H495" s="211"/>
      <c r="I495" s="211"/>
      <c r="J495" s="213"/>
      <c r="K495" s="214"/>
      <c r="L495" s="214"/>
      <c r="M495" s="214"/>
      <c r="N495" s="215"/>
      <c r="O495" s="215"/>
      <c r="P495" s="215"/>
      <c r="Q495" s="13" t="str">
        <f t="shared" si="44"/>
        <v/>
      </c>
      <c r="R495" s="209" t="str">
        <f t="shared" si="45"/>
        <v/>
      </c>
      <c r="S495" s="210" t="str">
        <f t="shared" si="46"/>
        <v/>
      </c>
      <c r="T495" s="3" t="str">
        <f t="shared" si="47"/>
        <v xml:space="preserve"> </v>
      </c>
      <c r="U495" s="3" t="str">
        <f>IF(D495&lt;&gt;"",VLOOKUP(D495,'Drop downs'!B:C,2,0),"")</f>
        <v/>
      </c>
      <c r="V495" s="3" t="e">
        <f t="shared" si="48"/>
        <v>#VALUE!</v>
      </c>
    </row>
    <row r="496" spans="1:22" x14ac:dyDescent="0.25">
      <c r="A496" s="56" t="str">
        <f t="shared" si="43"/>
        <v/>
      </c>
      <c r="B496" s="211"/>
      <c r="C496" s="212"/>
      <c r="D496" s="211"/>
      <c r="E496" s="211"/>
      <c r="F496" s="211"/>
      <c r="G496" s="211"/>
      <c r="H496" s="211"/>
      <c r="I496" s="211"/>
      <c r="J496" s="213"/>
      <c r="K496" s="214"/>
      <c r="L496" s="214"/>
      <c r="M496" s="214"/>
      <c r="N496" s="215"/>
      <c r="O496" s="215"/>
      <c r="P496" s="215"/>
      <c r="Q496" s="13" t="str">
        <f t="shared" si="44"/>
        <v/>
      </c>
      <c r="R496" s="209" t="str">
        <f t="shared" si="45"/>
        <v/>
      </c>
      <c r="S496" s="210" t="str">
        <f t="shared" si="46"/>
        <v/>
      </c>
      <c r="T496" s="3" t="str">
        <f t="shared" si="47"/>
        <v xml:space="preserve"> </v>
      </c>
      <c r="U496" s="3" t="str">
        <f>IF(D496&lt;&gt;"",VLOOKUP(D496,'Drop downs'!B:C,2,0),"")</f>
        <v/>
      </c>
      <c r="V496" s="3" t="e">
        <f t="shared" si="48"/>
        <v>#VALUE!</v>
      </c>
    </row>
    <row r="497" spans="1:22" x14ac:dyDescent="0.25">
      <c r="A497" s="56" t="str">
        <f t="shared" si="43"/>
        <v/>
      </c>
      <c r="B497" s="211"/>
      <c r="C497" s="212"/>
      <c r="D497" s="211"/>
      <c r="E497" s="211"/>
      <c r="F497" s="211"/>
      <c r="G497" s="211"/>
      <c r="H497" s="211"/>
      <c r="I497" s="211"/>
      <c r="J497" s="213"/>
      <c r="K497" s="214"/>
      <c r="L497" s="214"/>
      <c r="M497" s="214"/>
      <c r="N497" s="215"/>
      <c r="O497" s="215"/>
      <c r="P497" s="215"/>
      <c r="Q497" s="13" t="str">
        <f t="shared" si="44"/>
        <v/>
      </c>
      <c r="R497" s="209" t="str">
        <f t="shared" si="45"/>
        <v/>
      </c>
      <c r="S497" s="210" t="str">
        <f t="shared" si="46"/>
        <v/>
      </c>
      <c r="T497" s="3" t="str">
        <f t="shared" si="47"/>
        <v xml:space="preserve"> </v>
      </c>
      <c r="U497" s="3" t="str">
        <f>IF(D497&lt;&gt;"",VLOOKUP(D497,'Drop downs'!B:C,2,0),"")</f>
        <v/>
      </c>
      <c r="V497" s="3" t="e">
        <f t="shared" si="48"/>
        <v>#VALUE!</v>
      </c>
    </row>
    <row r="498" spans="1:22" x14ac:dyDescent="0.25">
      <c r="A498" s="56" t="str">
        <f t="shared" si="43"/>
        <v/>
      </c>
      <c r="B498" s="211"/>
      <c r="C498" s="212"/>
      <c r="D498" s="211"/>
      <c r="E498" s="211"/>
      <c r="F498" s="211"/>
      <c r="G498" s="211"/>
      <c r="H498" s="211"/>
      <c r="I498" s="211"/>
      <c r="J498" s="213"/>
      <c r="K498" s="214"/>
      <c r="L498" s="214"/>
      <c r="M498" s="214"/>
      <c r="N498" s="215"/>
      <c r="O498" s="215"/>
      <c r="P498" s="215"/>
      <c r="Q498" s="13" t="str">
        <f t="shared" si="44"/>
        <v/>
      </c>
      <c r="R498" s="209" t="str">
        <f t="shared" si="45"/>
        <v/>
      </c>
      <c r="S498" s="210" t="str">
        <f t="shared" si="46"/>
        <v/>
      </c>
      <c r="T498" s="3" t="str">
        <f t="shared" si="47"/>
        <v xml:space="preserve"> </v>
      </c>
      <c r="U498" s="3" t="str">
        <f>IF(D498&lt;&gt;"",VLOOKUP(D498,'Drop downs'!B:C,2,0),"")</f>
        <v/>
      </c>
      <c r="V498" s="3" t="e">
        <f t="shared" si="48"/>
        <v>#VALUE!</v>
      </c>
    </row>
    <row r="499" spans="1:22" x14ac:dyDescent="0.25">
      <c r="A499" s="56" t="str">
        <f t="shared" si="43"/>
        <v/>
      </c>
      <c r="B499" s="211"/>
      <c r="C499" s="212"/>
      <c r="D499" s="211"/>
      <c r="E499" s="211"/>
      <c r="F499" s="211"/>
      <c r="G499" s="211"/>
      <c r="H499" s="211"/>
      <c r="I499" s="211"/>
      <c r="J499" s="213"/>
      <c r="K499" s="214"/>
      <c r="L499" s="214"/>
      <c r="M499" s="214"/>
      <c r="N499" s="215"/>
      <c r="O499" s="215"/>
      <c r="P499" s="215"/>
      <c r="Q499" s="13" t="str">
        <f t="shared" si="44"/>
        <v/>
      </c>
      <c r="R499" s="209" t="str">
        <f t="shared" si="45"/>
        <v/>
      </c>
      <c r="S499" s="210" t="str">
        <f t="shared" si="46"/>
        <v/>
      </c>
      <c r="T499" s="3" t="str">
        <f t="shared" si="47"/>
        <v xml:space="preserve"> </v>
      </c>
      <c r="U499" s="3" t="str">
        <f>IF(D499&lt;&gt;"",VLOOKUP(D499,'Drop downs'!B:C,2,0),"")</f>
        <v/>
      </c>
      <c r="V499" s="3" t="e">
        <f t="shared" si="48"/>
        <v>#VALUE!</v>
      </c>
    </row>
    <row r="500" spans="1:22" x14ac:dyDescent="0.25">
      <c r="A500" s="56" t="str">
        <f t="shared" si="43"/>
        <v/>
      </c>
      <c r="B500" s="211"/>
      <c r="C500" s="212"/>
      <c r="D500" s="211"/>
      <c r="E500" s="211"/>
      <c r="F500" s="211"/>
      <c r="G500" s="211"/>
      <c r="H500" s="211"/>
      <c r="I500" s="211"/>
      <c r="J500" s="213"/>
      <c r="K500" s="214"/>
      <c r="L500" s="214"/>
      <c r="M500" s="214"/>
      <c r="N500" s="215"/>
      <c r="O500" s="215"/>
      <c r="P500" s="215"/>
      <c r="Q500" s="13" t="str">
        <f t="shared" si="44"/>
        <v/>
      </c>
      <c r="R500" s="209" t="str">
        <f t="shared" si="45"/>
        <v/>
      </c>
      <c r="S500" s="210" t="str">
        <f t="shared" si="46"/>
        <v/>
      </c>
      <c r="T500" s="3" t="str">
        <f t="shared" si="47"/>
        <v xml:space="preserve"> </v>
      </c>
      <c r="U500" s="3" t="str">
        <f>IF(D500&lt;&gt;"",VLOOKUP(D500,'Drop downs'!B:C,2,0),"")</f>
        <v/>
      </c>
      <c r="V500" s="3" t="e">
        <f t="shared" si="48"/>
        <v>#VALUE!</v>
      </c>
    </row>
    <row r="501" spans="1:22" x14ac:dyDescent="0.25">
      <c r="A501" s="56" t="str">
        <f t="shared" si="43"/>
        <v/>
      </c>
      <c r="B501" s="211"/>
      <c r="C501" s="212"/>
      <c r="D501" s="211"/>
      <c r="E501" s="211"/>
      <c r="F501" s="211"/>
      <c r="G501" s="211"/>
      <c r="H501" s="211"/>
      <c r="I501" s="211"/>
      <c r="J501" s="213"/>
      <c r="K501" s="214"/>
      <c r="L501" s="214"/>
      <c r="M501" s="214"/>
      <c r="N501" s="215"/>
      <c r="O501" s="215"/>
      <c r="P501" s="215"/>
      <c r="Q501" s="13" t="str">
        <f t="shared" si="44"/>
        <v/>
      </c>
      <c r="R501" s="209" t="str">
        <f t="shared" si="45"/>
        <v/>
      </c>
      <c r="S501" s="210" t="str">
        <f t="shared" si="46"/>
        <v/>
      </c>
      <c r="T501" s="3" t="str">
        <f t="shared" si="47"/>
        <v xml:space="preserve"> </v>
      </c>
      <c r="U501" s="3" t="str">
        <f>IF(D501&lt;&gt;"",VLOOKUP(D501,'Drop downs'!B:C,2,0),"")</f>
        <v/>
      </c>
      <c r="V501" s="3" t="e">
        <f t="shared" si="48"/>
        <v>#VALUE!</v>
      </c>
    </row>
    <row r="502" spans="1:22" x14ac:dyDescent="0.25">
      <c r="A502" s="56" t="str">
        <f t="shared" ref="A502:A508" si="49">IF(C501&lt;&gt;0,A501+1,"")</f>
        <v/>
      </c>
      <c r="B502" s="211"/>
      <c r="C502" s="212"/>
      <c r="D502" s="211"/>
      <c r="E502" s="211"/>
      <c r="F502" s="211"/>
      <c r="G502" s="211"/>
      <c r="H502" s="211"/>
      <c r="I502" s="211"/>
      <c r="J502" s="213"/>
      <c r="K502" s="214"/>
      <c r="L502" s="214"/>
      <c r="M502" s="214"/>
      <c r="N502" s="215"/>
      <c r="O502" s="215"/>
      <c r="P502" s="215"/>
      <c r="Q502" s="13" t="str">
        <f t="shared" ref="Q502:Q508" si="50">IF(M502&lt;&gt;"",M502*(1-$M$6),"")</f>
        <v/>
      </c>
      <c r="R502" s="209" t="str">
        <f t="shared" ref="R502:R508" si="51">IF(O502&lt;&gt;"",EDATE(O502,$N$6),"")</f>
        <v/>
      </c>
      <c r="S502" s="210" t="str">
        <f t="shared" ref="S502:S508" si="52">IFERROR(EOMONTH(R502,-1)+1,"")</f>
        <v/>
      </c>
      <c r="T502" s="3" t="str">
        <f t="shared" si="47"/>
        <v xml:space="preserve"> </v>
      </c>
      <c r="U502" s="3" t="str">
        <f>IF(D502&lt;&gt;"",VLOOKUP(D502,'Drop downs'!B:C,2,0),"")</f>
        <v/>
      </c>
      <c r="V502" s="3" t="e">
        <f t="shared" si="48"/>
        <v>#VALUE!</v>
      </c>
    </row>
    <row r="503" spans="1:22" x14ac:dyDescent="0.25">
      <c r="A503" s="56" t="str">
        <f t="shared" si="49"/>
        <v/>
      </c>
      <c r="B503" s="211"/>
      <c r="C503" s="212"/>
      <c r="D503" s="211"/>
      <c r="E503" s="211"/>
      <c r="F503" s="211"/>
      <c r="G503" s="211"/>
      <c r="H503" s="211"/>
      <c r="I503" s="211"/>
      <c r="J503" s="213"/>
      <c r="K503" s="214"/>
      <c r="L503" s="214"/>
      <c r="M503" s="214"/>
      <c r="N503" s="215"/>
      <c r="O503" s="215"/>
      <c r="P503" s="215"/>
      <c r="Q503" s="13" t="str">
        <f t="shared" si="50"/>
        <v/>
      </c>
      <c r="R503" s="209" t="str">
        <f t="shared" si="51"/>
        <v/>
      </c>
      <c r="S503" s="210" t="str">
        <f t="shared" si="52"/>
        <v/>
      </c>
      <c r="T503" s="3" t="str">
        <f t="shared" si="47"/>
        <v xml:space="preserve"> </v>
      </c>
      <c r="U503" s="3" t="str">
        <f>IF(D503&lt;&gt;"",VLOOKUP(D503,'Drop downs'!B:C,2,0),"")</f>
        <v/>
      </c>
      <c r="V503" s="3" t="e">
        <f t="shared" si="48"/>
        <v>#VALUE!</v>
      </c>
    </row>
    <row r="504" spans="1:22" x14ac:dyDescent="0.25">
      <c r="A504" s="56" t="str">
        <f t="shared" si="49"/>
        <v/>
      </c>
      <c r="B504" s="211"/>
      <c r="C504" s="212"/>
      <c r="D504" s="211"/>
      <c r="E504" s="211"/>
      <c r="F504" s="211"/>
      <c r="G504" s="211"/>
      <c r="H504" s="211"/>
      <c r="I504" s="211"/>
      <c r="J504" s="213"/>
      <c r="K504" s="214"/>
      <c r="L504" s="214"/>
      <c r="M504" s="214"/>
      <c r="N504" s="215"/>
      <c r="O504" s="215"/>
      <c r="P504" s="215"/>
      <c r="Q504" s="13" t="str">
        <f t="shared" si="50"/>
        <v/>
      </c>
      <c r="R504" s="209" t="str">
        <f t="shared" si="51"/>
        <v/>
      </c>
      <c r="S504" s="210" t="str">
        <f t="shared" si="52"/>
        <v/>
      </c>
      <c r="T504" s="3" t="str">
        <f t="shared" si="47"/>
        <v xml:space="preserve"> </v>
      </c>
      <c r="U504" s="3" t="str">
        <f>IF(D504&lt;&gt;"",VLOOKUP(D504,'Drop downs'!B:C,2,0),"")</f>
        <v/>
      </c>
      <c r="V504" s="3" t="e">
        <f t="shared" si="48"/>
        <v>#VALUE!</v>
      </c>
    </row>
    <row r="505" spans="1:22" x14ac:dyDescent="0.25">
      <c r="A505" s="56" t="str">
        <f t="shared" si="49"/>
        <v/>
      </c>
      <c r="B505" s="211"/>
      <c r="C505" s="212"/>
      <c r="D505" s="211"/>
      <c r="E505" s="211"/>
      <c r="F505" s="211"/>
      <c r="G505" s="211"/>
      <c r="H505" s="211"/>
      <c r="I505" s="211"/>
      <c r="J505" s="213"/>
      <c r="K505" s="214"/>
      <c r="L505" s="214"/>
      <c r="M505" s="214"/>
      <c r="N505" s="215"/>
      <c r="O505" s="215"/>
      <c r="P505" s="215"/>
      <c r="Q505" s="13" t="str">
        <f t="shared" si="50"/>
        <v/>
      </c>
      <c r="R505" s="209" t="str">
        <f t="shared" si="51"/>
        <v/>
      </c>
      <c r="S505" s="210" t="str">
        <f t="shared" si="52"/>
        <v/>
      </c>
      <c r="T505" s="3" t="str">
        <f t="shared" si="47"/>
        <v xml:space="preserve"> </v>
      </c>
      <c r="U505" s="3" t="str">
        <f>IF(D505&lt;&gt;"",VLOOKUP(D505,'Drop downs'!B:C,2,0),"")</f>
        <v/>
      </c>
      <c r="V505" s="3" t="e">
        <f t="shared" si="48"/>
        <v>#VALUE!</v>
      </c>
    </row>
    <row r="506" spans="1:22" x14ac:dyDescent="0.25">
      <c r="A506" s="56" t="str">
        <f t="shared" si="49"/>
        <v/>
      </c>
      <c r="B506" s="211"/>
      <c r="C506" s="212"/>
      <c r="D506" s="211"/>
      <c r="E506" s="211"/>
      <c r="F506" s="211"/>
      <c r="G506" s="211"/>
      <c r="H506" s="211"/>
      <c r="I506" s="211"/>
      <c r="J506" s="213"/>
      <c r="K506" s="214"/>
      <c r="L506" s="214"/>
      <c r="M506" s="214"/>
      <c r="N506" s="215"/>
      <c r="O506" s="215"/>
      <c r="P506" s="215"/>
      <c r="Q506" s="13" t="str">
        <f t="shared" si="50"/>
        <v/>
      </c>
      <c r="R506" s="209" t="str">
        <f t="shared" si="51"/>
        <v/>
      </c>
      <c r="S506" s="210" t="str">
        <f t="shared" si="52"/>
        <v/>
      </c>
      <c r="T506" s="3" t="str">
        <f t="shared" si="47"/>
        <v xml:space="preserve"> </v>
      </c>
      <c r="U506" s="3" t="str">
        <f>IF(D506&lt;&gt;"",VLOOKUP(D506,'Drop downs'!B:C,2,0),"")</f>
        <v/>
      </c>
      <c r="V506" s="3" t="e">
        <f t="shared" si="48"/>
        <v>#VALUE!</v>
      </c>
    </row>
    <row r="507" spans="1:22" x14ac:dyDescent="0.25">
      <c r="A507" s="56" t="str">
        <f t="shared" si="49"/>
        <v/>
      </c>
      <c r="B507" s="211"/>
      <c r="C507" s="212"/>
      <c r="D507" s="211"/>
      <c r="E507" s="211"/>
      <c r="F507" s="211"/>
      <c r="G507" s="211"/>
      <c r="H507" s="211"/>
      <c r="I507" s="211"/>
      <c r="J507" s="213"/>
      <c r="K507" s="214"/>
      <c r="L507" s="214"/>
      <c r="M507" s="214"/>
      <c r="N507" s="215"/>
      <c r="O507" s="215"/>
      <c r="P507" s="215"/>
      <c r="Q507" s="13" t="str">
        <f t="shared" si="50"/>
        <v/>
      </c>
      <c r="R507" s="209" t="str">
        <f t="shared" si="51"/>
        <v/>
      </c>
      <c r="S507" s="210" t="str">
        <f t="shared" si="52"/>
        <v/>
      </c>
      <c r="T507" s="3" t="str">
        <f t="shared" si="47"/>
        <v xml:space="preserve"> </v>
      </c>
      <c r="U507" s="3" t="str">
        <f>IF(D507&lt;&gt;"",VLOOKUP(D507,'Drop downs'!B:C,2,0),"")</f>
        <v/>
      </c>
      <c r="V507" s="3" t="e">
        <f t="shared" si="48"/>
        <v>#VALUE!</v>
      </c>
    </row>
    <row r="508" spans="1:22" x14ac:dyDescent="0.25">
      <c r="A508" s="56" t="str">
        <f t="shared" si="49"/>
        <v/>
      </c>
      <c r="B508" s="211"/>
      <c r="C508" s="212"/>
      <c r="D508" s="211"/>
      <c r="E508" s="211"/>
      <c r="F508" s="211"/>
      <c r="G508" s="211"/>
      <c r="H508" s="211"/>
      <c r="I508" s="211"/>
      <c r="J508" s="213"/>
      <c r="K508" s="214"/>
      <c r="L508" s="214"/>
      <c r="M508" s="214"/>
      <c r="N508" s="215"/>
      <c r="O508" s="215"/>
      <c r="P508" s="215"/>
      <c r="Q508" s="13" t="str">
        <f t="shared" si="50"/>
        <v/>
      </c>
      <c r="R508" s="209" t="str">
        <f t="shared" si="51"/>
        <v/>
      </c>
      <c r="S508" s="210" t="str">
        <f t="shared" si="52"/>
        <v/>
      </c>
      <c r="T508" s="3" t="str">
        <f t="shared" si="47"/>
        <v xml:space="preserve"> </v>
      </c>
      <c r="U508" s="3" t="str">
        <f>IF(D508&lt;&gt;"",VLOOKUP(D508,'Drop downs'!B:C,2,0),"")</f>
        <v/>
      </c>
      <c r="V508" s="3" t="e">
        <f t="shared" si="48"/>
        <v>#VALUE!</v>
      </c>
    </row>
    <row r="509" spans="1:22" x14ac:dyDescent="0.25">
      <c r="A509" s="56" t="str">
        <f t="shared" ref="A509:A510" si="53">IF(C508&lt;&gt;0,A508+1,"")</f>
        <v/>
      </c>
      <c r="B509" s="211"/>
      <c r="C509" s="212"/>
      <c r="D509" s="211"/>
      <c r="E509" s="211"/>
      <c r="F509" s="211"/>
      <c r="G509" s="211"/>
      <c r="H509" s="211"/>
      <c r="I509" s="211"/>
      <c r="J509" s="213"/>
      <c r="K509" s="214"/>
      <c r="L509" s="214"/>
      <c r="M509" s="214"/>
      <c r="N509" s="215"/>
      <c r="O509" s="215"/>
      <c r="P509" s="215"/>
      <c r="Q509" s="13" t="str">
        <f t="shared" ref="Q509:Q510" si="54">IF(M509&lt;&gt;"",M509*(1-$M$6),"")</f>
        <v/>
      </c>
      <c r="R509" s="209" t="str">
        <f t="shared" ref="R509:R510" si="55">IF(O509&lt;&gt;"",EDATE(O509,$N$6),"")</f>
        <v/>
      </c>
      <c r="S509" s="210" t="str">
        <f t="shared" ref="S509:S510" si="56">IFERROR(EOMONTH(R509,-1)+1,"")</f>
        <v/>
      </c>
      <c r="T509" s="3" t="str">
        <f t="shared" ref="T509:T510" si="57">J509&amp;" "&amp;D509</f>
        <v xml:space="preserve"> </v>
      </c>
      <c r="U509" s="3" t="str">
        <f>IF(D509&lt;&gt;"",VLOOKUP(D509,'Drop downs'!B:C,2,0),"")</f>
        <v/>
      </c>
      <c r="V509" s="3" t="e">
        <f t="shared" ref="V509:V510" si="58">R509-N509</f>
        <v>#VALUE!</v>
      </c>
    </row>
    <row r="510" spans="1:22" x14ac:dyDescent="0.25">
      <c r="A510" s="56" t="str">
        <f t="shared" si="53"/>
        <v/>
      </c>
      <c r="B510" s="211"/>
      <c r="C510" s="212"/>
      <c r="D510" s="211"/>
      <c r="E510" s="211"/>
      <c r="F510" s="211"/>
      <c r="G510" s="211"/>
      <c r="H510" s="211"/>
      <c r="I510" s="211"/>
      <c r="J510" s="213"/>
      <c r="K510" s="214"/>
      <c r="L510" s="214"/>
      <c r="M510" s="214"/>
      <c r="N510" s="215"/>
      <c r="O510" s="215"/>
      <c r="P510" s="215"/>
      <c r="Q510" s="13" t="str">
        <f t="shared" si="54"/>
        <v/>
      </c>
      <c r="R510" s="209" t="str">
        <f t="shared" si="55"/>
        <v/>
      </c>
      <c r="S510" s="210" t="str">
        <f t="shared" si="56"/>
        <v/>
      </c>
      <c r="T510" s="3" t="str">
        <f t="shared" si="57"/>
        <v xml:space="preserve"> </v>
      </c>
      <c r="U510" s="3" t="str">
        <f>IF(D510&lt;&gt;"",VLOOKUP(D510,'Drop downs'!B:C,2,0),"")</f>
        <v/>
      </c>
      <c r="V510" s="3" t="e">
        <f t="shared" si="58"/>
        <v>#VALUE!</v>
      </c>
    </row>
    <row r="511" spans="1:22" x14ac:dyDescent="0.25">
      <c r="A511" s="56" t="str">
        <f t="shared" ref="A511:A574" si="59">IF(C510&lt;&gt;0,A510+1,"")</f>
        <v/>
      </c>
      <c r="B511" s="211"/>
      <c r="C511" s="212"/>
      <c r="D511" s="211"/>
      <c r="E511" s="211"/>
      <c r="F511" s="211"/>
      <c r="G511" s="211"/>
      <c r="H511" s="211"/>
      <c r="I511" s="211"/>
      <c r="J511" s="213"/>
      <c r="K511" s="214"/>
      <c r="L511" s="214"/>
      <c r="M511" s="214"/>
      <c r="N511" s="215"/>
      <c r="O511" s="215"/>
      <c r="P511" s="215"/>
      <c r="Q511" s="13" t="str">
        <f t="shared" ref="Q511:Q574" si="60">IF(M511&lt;&gt;"",M511*(1-$M$6),"")</f>
        <v/>
      </c>
      <c r="R511" s="209" t="str">
        <f t="shared" ref="R511:R574" si="61">IF(O511&lt;&gt;"",EDATE(O511,$N$6),"")</f>
        <v/>
      </c>
      <c r="S511" s="210" t="str">
        <f t="shared" ref="S511:S574" si="62">IFERROR(EOMONTH(R511,-1)+1,"")</f>
        <v/>
      </c>
      <c r="T511" s="3" t="str">
        <f t="shared" ref="T511:T574" si="63">J511&amp;" "&amp;D511</f>
        <v xml:space="preserve"> </v>
      </c>
      <c r="U511" s="3" t="str">
        <f>IF(D511&lt;&gt;"",VLOOKUP(D511,'Drop downs'!B:C,2,0),"")</f>
        <v/>
      </c>
      <c r="V511" s="3" t="e">
        <f t="shared" ref="V511:V574" si="64">R511-N511</f>
        <v>#VALUE!</v>
      </c>
    </row>
    <row r="512" spans="1:22" x14ac:dyDescent="0.25">
      <c r="A512" s="56" t="str">
        <f t="shared" si="59"/>
        <v/>
      </c>
      <c r="B512" s="211"/>
      <c r="C512" s="212"/>
      <c r="D512" s="211"/>
      <c r="E512" s="211"/>
      <c r="F512" s="211"/>
      <c r="G512" s="211"/>
      <c r="H512" s="211"/>
      <c r="I512" s="211"/>
      <c r="J512" s="213"/>
      <c r="K512" s="214"/>
      <c r="L512" s="214"/>
      <c r="M512" s="214"/>
      <c r="N512" s="215"/>
      <c r="O512" s="215"/>
      <c r="P512" s="215"/>
      <c r="Q512" s="13" t="str">
        <f t="shared" si="60"/>
        <v/>
      </c>
      <c r="R512" s="209" t="str">
        <f t="shared" si="61"/>
        <v/>
      </c>
      <c r="S512" s="210" t="str">
        <f t="shared" si="62"/>
        <v/>
      </c>
      <c r="T512" s="3" t="str">
        <f t="shared" si="63"/>
        <v xml:space="preserve"> </v>
      </c>
      <c r="U512" s="3" t="str">
        <f>IF(D512&lt;&gt;"",VLOOKUP(D512,'Drop downs'!B:C,2,0),"")</f>
        <v/>
      </c>
      <c r="V512" s="3" t="e">
        <f t="shared" si="64"/>
        <v>#VALUE!</v>
      </c>
    </row>
    <row r="513" spans="1:22" x14ac:dyDescent="0.25">
      <c r="A513" s="56" t="str">
        <f t="shared" si="59"/>
        <v/>
      </c>
      <c r="B513" s="211"/>
      <c r="C513" s="212"/>
      <c r="D513" s="211"/>
      <c r="E513" s="211"/>
      <c r="F513" s="211"/>
      <c r="G513" s="211"/>
      <c r="H513" s="211"/>
      <c r="I513" s="211"/>
      <c r="J513" s="213"/>
      <c r="K513" s="214"/>
      <c r="L513" s="214"/>
      <c r="M513" s="214"/>
      <c r="N513" s="215"/>
      <c r="O513" s="215"/>
      <c r="P513" s="215"/>
      <c r="Q513" s="13" t="str">
        <f t="shared" si="60"/>
        <v/>
      </c>
      <c r="R513" s="209" t="str">
        <f t="shared" si="61"/>
        <v/>
      </c>
      <c r="S513" s="210" t="str">
        <f t="shared" si="62"/>
        <v/>
      </c>
      <c r="T513" s="3" t="str">
        <f t="shared" si="63"/>
        <v xml:space="preserve"> </v>
      </c>
      <c r="U513" s="3" t="str">
        <f>IF(D513&lt;&gt;"",VLOOKUP(D513,'Drop downs'!B:C,2,0),"")</f>
        <v/>
      </c>
      <c r="V513" s="3" t="e">
        <f t="shared" si="64"/>
        <v>#VALUE!</v>
      </c>
    </row>
    <row r="514" spans="1:22" x14ac:dyDescent="0.25">
      <c r="A514" s="56" t="str">
        <f t="shared" si="59"/>
        <v/>
      </c>
      <c r="B514" s="211"/>
      <c r="C514" s="212"/>
      <c r="D514" s="211"/>
      <c r="E514" s="211"/>
      <c r="F514" s="211"/>
      <c r="G514" s="211"/>
      <c r="H514" s="211"/>
      <c r="I514" s="211"/>
      <c r="J514" s="213"/>
      <c r="K514" s="214"/>
      <c r="L514" s="214"/>
      <c r="M514" s="214"/>
      <c r="N514" s="215"/>
      <c r="O514" s="215"/>
      <c r="P514" s="215"/>
      <c r="Q514" s="13" t="str">
        <f t="shared" si="60"/>
        <v/>
      </c>
      <c r="R514" s="209" t="str">
        <f t="shared" si="61"/>
        <v/>
      </c>
      <c r="S514" s="210" t="str">
        <f t="shared" si="62"/>
        <v/>
      </c>
      <c r="T514" s="3" t="str">
        <f t="shared" si="63"/>
        <v xml:space="preserve"> </v>
      </c>
      <c r="U514" s="3" t="str">
        <f>IF(D514&lt;&gt;"",VLOOKUP(D514,'Drop downs'!B:C,2,0),"")</f>
        <v/>
      </c>
      <c r="V514" s="3" t="e">
        <f t="shared" si="64"/>
        <v>#VALUE!</v>
      </c>
    </row>
    <row r="515" spans="1:22" x14ac:dyDescent="0.25">
      <c r="A515" s="56" t="str">
        <f t="shared" si="59"/>
        <v/>
      </c>
      <c r="B515" s="211"/>
      <c r="C515" s="212"/>
      <c r="D515" s="211"/>
      <c r="E515" s="211"/>
      <c r="F515" s="211"/>
      <c r="G515" s="211"/>
      <c r="H515" s="211"/>
      <c r="I515" s="211"/>
      <c r="J515" s="213"/>
      <c r="K515" s="214"/>
      <c r="L515" s="214"/>
      <c r="M515" s="214"/>
      <c r="N515" s="215"/>
      <c r="O515" s="215"/>
      <c r="P515" s="215"/>
      <c r="Q515" s="13" t="str">
        <f t="shared" si="60"/>
        <v/>
      </c>
      <c r="R515" s="209" t="str">
        <f t="shared" si="61"/>
        <v/>
      </c>
      <c r="S515" s="210" t="str">
        <f t="shared" si="62"/>
        <v/>
      </c>
      <c r="T515" s="3" t="str">
        <f t="shared" si="63"/>
        <v xml:space="preserve"> </v>
      </c>
      <c r="U515" s="3" t="str">
        <f>IF(D515&lt;&gt;"",VLOOKUP(D515,'Drop downs'!B:C,2,0),"")</f>
        <v/>
      </c>
      <c r="V515" s="3" t="e">
        <f t="shared" si="64"/>
        <v>#VALUE!</v>
      </c>
    </row>
    <row r="516" spans="1:22" x14ac:dyDescent="0.25">
      <c r="A516" s="56" t="str">
        <f t="shared" si="59"/>
        <v/>
      </c>
      <c r="B516" s="211"/>
      <c r="C516" s="212"/>
      <c r="D516" s="211"/>
      <c r="E516" s="211"/>
      <c r="F516" s="211"/>
      <c r="G516" s="211"/>
      <c r="H516" s="211"/>
      <c r="I516" s="211"/>
      <c r="J516" s="213"/>
      <c r="K516" s="214"/>
      <c r="L516" s="214"/>
      <c r="M516" s="214"/>
      <c r="N516" s="215"/>
      <c r="O516" s="215"/>
      <c r="P516" s="215"/>
      <c r="Q516" s="13" t="str">
        <f t="shared" si="60"/>
        <v/>
      </c>
      <c r="R516" s="209" t="str">
        <f t="shared" si="61"/>
        <v/>
      </c>
      <c r="S516" s="210" t="str">
        <f t="shared" si="62"/>
        <v/>
      </c>
      <c r="T516" s="3" t="str">
        <f t="shared" si="63"/>
        <v xml:space="preserve"> </v>
      </c>
      <c r="U516" s="3" t="str">
        <f>IF(D516&lt;&gt;"",VLOOKUP(D516,'Drop downs'!B:C,2,0),"")</f>
        <v/>
      </c>
      <c r="V516" s="3" t="e">
        <f t="shared" si="64"/>
        <v>#VALUE!</v>
      </c>
    </row>
    <row r="517" spans="1:22" x14ac:dyDescent="0.25">
      <c r="A517" s="56" t="str">
        <f t="shared" si="59"/>
        <v/>
      </c>
      <c r="B517" s="211"/>
      <c r="C517" s="212"/>
      <c r="D517" s="211"/>
      <c r="E517" s="211"/>
      <c r="F517" s="211"/>
      <c r="G517" s="211"/>
      <c r="H517" s="211"/>
      <c r="I517" s="211"/>
      <c r="J517" s="213"/>
      <c r="K517" s="214"/>
      <c r="L517" s="214"/>
      <c r="M517" s="214"/>
      <c r="N517" s="215"/>
      <c r="O517" s="215"/>
      <c r="P517" s="215"/>
      <c r="Q517" s="13" t="str">
        <f t="shared" si="60"/>
        <v/>
      </c>
      <c r="R517" s="209" t="str">
        <f t="shared" si="61"/>
        <v/>
      </c>
      <c r="S517" s="210" t="str">
        <f t="shared" si="62"/>
        <v/>
      </c>
      <c r="T517" s="3" t="str">
        <f t="shared" si="63"/>
        <v xml:space="preserve"> </v>
      </c>
      <c r="U517" s="3" t="str">
        <f>IF(D517&lt;&gt;"",VLOOKUP(D517,'Drop downs'!B:C,2,0),"")</f>
        <v/>
      </c>
      <c r="V517" s="3" t="e">
        <f t="shared" si="64"/>
        <v>#VALUE!</v>
      </c>
    </row>
    <row r="518" spans="1:22" x14ac:dyDescent="0.25">
      <c r="A518" s="56" t="str">
        <f t="shared" si="59"/>
        <v/>
      </c>
      <c r="B518" s="211"/>
      <c r="C518" s="212"/>
      <c r="D518" s="211"/>
      <c r="E518" s="211"/>
      <c r="F518" s="211"/>
      <c r="G518" s="211"/>
      <c r="H518" s="211"/>
      <c r="I518" s="211"/>
      <c r="J518" s="213"/>
      <c r="K518" s="214"/>
      <c r="L518" s="214"/>
      <c r="M518" s="214"/>
      <c r="N518" s="215"/>
      <c r="O518" s="215"/>
      <c r="P518" s="215"/>
      <c r="Q518" s="13" t="str">
        <f t="shared" si="60"/>
        <v/>
      </c>
      <c r="R518" s="209" t="str">
        <f t="shared" si="61"/>
        <v/>
      </c>
      <c r="S518" s="210" t="str">
        <f t="shared" si="62"/>
        <v/>
      </c>
      <c r="T518" s="3" t="str">
        <f t="shared" si="63"/>
        <v xml:space="preserve"> </v>
      </c>
      <c r="U518" s="3" t="str">
        <f>IF(D518&lt;&gt;"",VLOOKUP(D518,'Drop downs'!B:C,2,0),"")</f>
        <v/>
      </c>
      <c r="V518" s="3" t="e">
        <f t="shared" si="64"/>
        <v>#VALUE!</v>
      </c>
    </row>
    <row r="519" spans="1:22" x14ac:dyDescent="0.25">
      <c r="A519" s="56" t="str">
        <f t="shared" si="59"/>
        <v/>
      </c>
      <c r="B519" s="211"/>
      <c r="C519" s="212"/>
      <c r="D519" s="211"/>
      <c r="E519" s="211"/>
      <c r="F519" s="211"/>
      <c r="G519" s="211"/>
      <c r="H519" s="211"/>
      <c r="I519" s="211"/>
      <c r="J519" s="213"/>
      <c r="K519" s="214"/>
      <c r="L519" s="214"/>
      <c r="M519" s="214"/>
      <c r="N519" s="215"/>
      <c r="O519" s="215"/>
      <c r="P519" s="215"/>
      <c r="Q519" s="13" t="str">
        <f t="shared" si="60"/>
        <v/>
      </c>
      <c r="R519" s="209" t="str">
        <f t="shared" si="61"/>
        <v/>
      </c>
      <c r="S519" s="210" t="str">
        <f t="shared" si="62"/>
        <v/>
      </c>
      <c r="T519" s="3" t="str">
        <f t="shared" si="63"/>
        <v xml:space="preserve"> </v>
      </c>
      <c r="U519" s="3" t="str">
        <f>IF(D519&lt;&gt;"",VLOOKUP(D519,'Drop downs'!B:C,2,0),"")</f>
        <v/>
      </c>
      <c r="V519" s="3" t="e">
        <f t="shared" si="64"/>
        <v>#VALUE!</v>
      </c>
    </row>
    <row r="520" spans="1:22" x14ac:dyDescent="0.25">
      <c r="A520" s="56" t="str">
        <f t="shared" si="59"/>
        <v/>
      </c>
      <c r="B520" s="211"/>
      <c r="C520" s="212"/>
      <c r="D520" s="211"/>
      <c r="E520" s="211"/>
      <c r="F520" s="211"/>
      <c r="G520" s="211"/>
      <c r="H520" s="211"/>
      <c r="I520" s="211"/>
      <c r="J520" s="213"/>
      <c r="K520" s="214"/>
      <c r="L520" s="214"/>
      <c r="M520" s="214"/>
      <c r="N520" s="215"/>
      <c r="O520" s="215"/>
      <c r="P520" s="215"/>
      <c r="Q520" s="13" t="str">
        <f t="shared" si="60"/>
        <v/>
      </c>
      <c r="R520" s="209" t="str">
        <f t="shared" si="61"/>
        <v/>
      </c>
      <c r="S520" s="210" t="str">
        <f t="shared" si="62"/>
        <v/>
      </c>
      <c r="T520" s="3" t="str">
        <f t="shared" si="63"/>
        <v xml:space="preserve"> </v>
      </c>
      <c r="U520" s="3" t="str">
        <f>IF(D520&lt;&gt;"",VLOOKUP(D520,'Drop downs'!B:C,2,0),"")</f>
        <v/>
      </c>
      <c r="V520" s="3" t="e">
        <f t="shared" si="64"/>
        <v>#VALUE!</v>
      </c>
    </row>
    <row r="521" spans="1:22" x14ac:dyDescent="0.25">
      <c r="A521" s="56" t="str">
        <f t="shared" si="59"/>
        <v/>
      </c>
      <c r="B521" s="211"/>
      <c r="C521" s="212"/>
      <c r="D521" s="211"/>
      <c r="E521" s="211"/>
      <c r="F521" s="211"/>
      <c r="G521" s="211"/>
      <c r="H521" s="211"/>
      <c r="I521" s="211"/>
      <c r="J521" s="213"/>
      <c r="K521" s="214"/>
      <c r="L521" s="214"/>
      <c r="M521" s="214"/>
      <c r="N521" s="215"/>
      <c r="O521" s="215"/>
      <c r="P521" s="215"/>
      <c r="Q521" s="13" t="str">
        <f t="shared" si="60"/>
        <v/>
      </c>
      <c r="R521" s="209" t="str">
        <f t="shared" si="61"/>
        <v/>
      </c>
      <c r="S521" s="210" t="str">
        <f t="shared" si="62"/>
        <v/>
      </c>
      <c r="T521" s="3" t="str">
        <f t="shared" si="63"/>
        <v xml:space="preserve"> </v>
      </c>
      <c r="U521" s="3" t="str">
        <f>IF(D521&lt;&gt;"",VLOOKUP(D521,'Drop downs'!B:C,2,0),"")</f>
        <v/>
      </c>
      <c r="V521" s="3" t="e">
        <f t="shared" si="64"/>
        <v>#VALUE!</v>
      </c>
    </row>
    <row r="522" spans="1:22" x14ac:dyDescent="0.25">
      <c r="A522" s="56" t="str">
        <f t="shared" si="59"/>
        <v/>
      </c>
      <c r="B522" s="211"/>
      <c r="C522" s="212"/>
      <c r="D522" s="211"/>
      <c r="E522" s="211"/>
      <c r="F522" s="211"/>
      <c r="G522" s="211"/>
      <c r="H522" s="211"/>
      <c r="I522" s="211"/>
      <c r="J522" s="213"/>
      <c r="K522" s="214"/>
      <c r="L522" s="214"/>
      <c r="M522" s="214"/>
      <c r="N522" s="215"/>
      <c r="O522" s="215"/>
      <c r="P522" s="215"/>
      <c r="Q522" s="13" t="str">
        <f t="shared" si="60"/>
        <v/>
      </c>
      <c r="R522" s="209" t="str">
        <f t="shared" si="61"/>
        <v/>
      </c>
      <c r="S522" s="210" t="str">
        <f t="shared" si="62"/>
        <v/>
      </c>
      <c r="T522" s="3" t="str">
        <f t="shared" si="63"/>
        <v xml:space="preserve"> </v>
      </c>
      <c r="U522" s="3" t="str">
        <f>IF(D522&lt;&gt;"",VLOOKUP(D522,'Drop downs'!B:C,2,0),"")</f>
        <v/>
      </c>
      <c r="V522" s="3" t="e">
        <f t="shared" si="64"/>
        <v>#VALUE!</v>
      </c>
    </row>
    <row r="523" spans="1:22" x14ac:dyDescent="0.25">
      <c r="A523" s="56" t="str">
        <f t="shared" si="59"/>
        <v/>
      </c>
      <c r="B523" s="211"/>
      <c r="C523" s="212"/>
      <c r="D523" s="211"/>
      <c r="E523" s="211"/>
      <c r="F523" s="211"/>
      <c r="G523" s="211"/>
      <c r="H523" s="211"/>
      <c r="I523" s="211"/>
      <c r="J523" s="213"/>
      <c r="K523" s="214"/>
      <c r="L523" s="214"/>
      <c r="M523" s="214"/>
      <c r="N523" s="215"/>
      <c r="O523" s="215"/>
      <c r="P523" s="215"/>
      <c r="Q523" s="13" t="str">
        <f t="shared" si="60"/>
        <v/>
      </c>
      <c r="R523" s="209" t="str">
        <f t="shared" si="61"/>
        <v/>
      </c>
      <c r="S523" s="210" t="str">
        <f t="shared" si="62"/>
        <v/>
      </c>
      <c r="T523" s="3" t="str">
        <f t="shared" si="63"/>
        <v xml:space="preserve"> </v>
      </c>
      <c r="U523" s="3" t="str">
        <f>IF(D523&lt;&gt;"",VLOOKUP(D523,'Drop downs'!B:C,2,0),"")</f>
        <v/>
      </c>
      <c r="V523" s="3" t="e">
        <f t="shared" si="64"/>
        <v>#VALUE!</v>
      </c>
    </row>
    <row r="524" spans="1:22" x14ac:dyDescent="0.25">
      <c r="A524" s="56" t="str">
        <f t="shared" si="59"/>
        <v/>
      </c>
      <c r="B524" s="211"/>
      <c r="C524" s="212"/>
      <c r="D524" s="211"/>
      <c r="E524" s="211"/>
      <c r="F524" s="211"/>
      <c r="G524" s="211"/>
      <c r="H524" s="211"/>
      <c r="I524" s="211"/>
      <c r="J524" s="213"/>
      <c r="K524" s="214"/>
      <c r="L524" s="214"/>
      <c r="M524" s="214"/>
      <c r="N524" s="215"/>
      <c r="O524" s="215"/>
      <c r="P524" s="215"/>
      <c r="Q524" s="13" t="str">
        <f t="shared" si="60"/>
        <v/>
      </c>
      <c r="R524" s="209" t="str">
        <f t="shared" si="61"/>
        <v/>
      </c>
      <c r="S524" s="210" t="str">
        <f t="shared" si="62"/>
        <v/>
      </c>
      <c r="T524" s="3" t="str">
        <f t="shared" si="63"/>
        <v xml:space="preserve"> </v>
      </c>
      <c r="U524" s="3" t="str">
        <f>IF(D524&lt;&gt;"",VLOOKUP(D524,'Drop downs'!B:C,2,0),"")</f>
        <v/>
      </c>
      <c r="V524" s="3" t="e">
        <f t="shared" si="64"/>
        <v>#VALUE!</v>
      </c>
    </row>
    <row r="525" spans="1:22" x14ac:dyDescent="0.25">
      <c r="A525" s="56" t="str">
        <f t="shared" si="59"/>
        <v/>
      </c>
      <c r="B525" s="211"/>
      <c r="C525" s="212"/>
      <c r="D525" s="211"/>
      <c r="E525" s="211"/>
      <c r="F525" s="211"/>
      <c r="G525" s="211"/>
      <c r="H525" s="211"/>
      <c r="I525" s="211"/>
      <c r="J525" s="213"/>
      <c r="K525" s="214"/>
      <c r="L525" s="214"/>
      <c r="M525" s="214"/>
      <c r="N525" s="215"/>
      <c r="O525" s="215"/>
      <c r="P525" s="215"/>
      <c r="Q525" s="13" t="str">
        <f t="shared" si="60"/>
        <v/>
      </c>
      <c r="R525" s="209" t="str">
        <f t="shared" si="61"/>
        <v/>
      </c>
      <c r="S525" s="210" t="str">
        <f t="shared" si="62"/>
        <v/>
      </c>
      <c r="T525" s="3" t="str">
        <f t="shared" si="63"/>
        <v xml:space="preserve"> </v>
      </c>
      <c r="U525" s="3" t="str">
        <f>IF(D525&lt;&gt;"",VLOOKUP(D525,'Drop downs'!B:C,2,0),"")</f>
        <v/>
      </c>
      <c r="V525" s="3" t="e">
        <f t="shared" si="64"/>
        <v>#VALUE!</v>
      </c>
    </row>
    <row r="526" spans="1:22" x14ac:dyDescent="0.25">
      <c r="A526" s="56" t="str">
        <f t="shared" si="59"/>
        <v/>
      </c>
      <c r="B526" s="211"/>
      <c r="C526" s="212"/>
      <c r="D526" s="211"/>
      <c r="E526" s="211"/>
      <c r="F526" s="211"/>
      <c r="G526" s="211"/>
      <c r="H526" s="211"/>
      <c r="I526" s="211"/>
      <c r="J526" s="213"/>
      <c r="K526" s="214"/>
      <c r="L526" s="214"/>
      <c r="M526" s="214"/>
      <c r="N526" s="215"/>
      <c r="O526" s="215"/>
      <c r="P526" s="215"/>
      <c r="Q526" s="13" t="str">
        <f t="shared" si="60"/>
        <v/>
      </c>
      <c r="R526" s="209" t="str">
        <f t="shared" si="61"/>
        <v/>
      </c>
      <c r="S526" s="210" t="str">
        <f t="shared" si="62"/>
        <v/>
      </c>
      <c r="T526" s="3" t="str">
        <f t="shared" si="63"/>
        <v xml:space="preserve"> </v>
      </c>
      <c r="U526" s="3" t="str">
        <f>IF(D526&lt;&gt;"",VLOOKUP(D526,'Drop downs'!B:C,2,0),"")</f>
        <v/>
      </c>
      <c r="V526" s="3" t="e">
        <f t="shared" si="64"/>
        <v>#VALUE!</v>
      </c>
    </row>
    <row r="527" spans="1:22" x14ac:dyDescent="0.25">
      <c r="A527" s="56" t="str">
        <f t="shared" si="59"/>
        <v/>
      </c>
      <c r="B527" s="211"/>
      <c r="C527" s="212"/>
      <c r="D527" s="211"/>
      <c r="E527" s="211"/>
      <c r="F527" s="211"/>
      <c r="G527" s="211"/>
      <c r="H527" s="211"/>
      <c r="I527" s="211"/>
      <c r="J527" s="213"/>
      <c r="K527" s="214"/>
      <c r="L527" s="214"/>
      <c r="M527" s="214"/>
      <c r="N527" s="215"/>
      <c r="O527" s="215"/>
      <c r="P527" s="215"/>
      <c r="Q527" s="13" t="str">
        <f t="shared" si="60"/>
        <v/>
      </c>
      <c r="R527" s="209" t="str">
        <f t="shared" si="61"/>
        <v/>
      </c>
      <c r="S527" s="210" t="str">
        <f t="shared" si="62"/>
        <v/>
      </c>
      <c r="T527" s="3" t="str">
        <f t="shared" si="63"/>
        <v xml:space="preserve"> </v>
      </c>
      <c r="U527" s="3" t="str">
        <f>IF(D527&lt;&gt;"",VLOOKUP(D527,'Drop downs'!B:C,2,0),"")</f>
        <v/>
      </c>
      <c r="V527" s="3" t="e">
        <f t="shared" si="64"/>
        <v>#VALUE!</v>
      </c>
    </row>
    <row r="528" spans="1:22" x14ac:dyDescent="0.25">
      <c r="A528" s="56" t="str">
        <f t="shared" si="59"/>
        <v/>
      </c>
      <c r="B528" s="211"/>
      <c r="C528" s="212"/>
      <c r="D528" s="211"/>
      <c r="E528" s="211"/>
      <c r="F528" s="211"/>
      <c r="G528" s="211"/>
      <c r="H528" s="211"/>
      <c r="I528" s="211"/>
      <c r="J528" s="213"/>
      <c r="K528" s="214"/>
      <c r="L528" s="214"/>
      <c r="M528" s="214"/>
      <c r="N528" s="215"/>
      <c r="O528" s="215"/>
      <c r="P528" s="215"/>
      <c r="Q528" s="13" t="str">
        <f t="shared" si="60"/>
        <v/>
      </c>
      <c r="R528" s="209" t="str">
        <f t="shared" si="61"/>
        <v/>
      </c>
      <c r="S528" s="210" t="str">
        <f t="shared" si="62"/>
        <v/>
      </c>
      <c r="T528" s="3" t="str">
        <f t="shared" si="63"/>
        <v xml:space="preserve"> </v>
      </c>
      <c r="U528" s="3" t="str">
        <f>IF(D528&lt;&gt;"",VLOOKUP(D528,'Drop downs'!B:C,2,0),"")</f>
        <v/>
      </c>
      <c r="V528" s="3" t="e">
        <f t="shared" si="64"/>
        <v>#VALUE!</v>
      </c>
    </row>
    <row r="529" spans="1:22" x14ac:dyDescent="0.25">
      <c r="A529" s="56" t="str">
        <f t="shared" si="59"/>
        <v/>
      </c>
      <c r="B529" s="211"/>
      <c r="C529" s="212"/>
      <c r="D529" s="211"/>
      <c r="E529" s="211"/>
      <c r="F529" s="211"/>
      <c r="G529" s="211"/>
      <c r="H529" s="211"/>
      <c r="I529" s="211"/>
      <c r="J529" s="213"/>
      <c r="K529" s="214"/>
      <c r="L529" s="214"/>
      <c r="M529" s="214"/>
      <c r="N529" s="215"/>
      <c r="O529" s="215"/>
      <c r="P529" s="215"/>
      <c r="Q529" s="13" t="str">
        <f t="shared" si="60"/>
        <v/>
      </c>
      <c r="R529" s="209" t="str">
        <f t="shared" si="61"/>
        <v/>
      </c>
      <c r="S529" s="210" t="str">
        <f t="shared" si="62"/>
        <v/>
      </c>
      <c r="T529" s="3" t="str">
        <f t="shared" si="63"/>
        <v xml:space="preserve"> </v>
      </c>
      <c r="U529" s="3" t="str">
        <f>IF(D529&lt;&gt;"",VLOOKUP(D529,'Drop downs'!B:C,2,0),"")</f>
        <v/>
      </c>
      <c r="V529" s="3" t="e">
        <f t="shared" si="64"/>
        <v>#VALUE!</v>
      </c>
    </row>
    <row r="530" spans="1:22" x14ac:dyDescent="0.25">
      <c r="A530" s="56" t="str">
        <f t="shared" si="59"/>
        <v/>
      </c>
      <c r="B530" s="211"/>
      <c r="C530" s="212"/>
      <c r="D530" s="211"/>
      <c r="E530" s="211"/>
      <c r="F530" s="211"/>
      <c r="G530" s="211"/>
      <c r="H530" s="211"/>
      <c r="I530" s="211"/>
      <c r="J530" s="213"/>
      <c r="K530" s="214"/>
      <c r="L530" s="214"/>
      <c r="M530" s="214"/>
      <c r="N530" s="215"/>
      <c r="O530" s="215"/>
      <c r="P530" s="215"/>
      <c r="Q530" s="13" t="str">
        <f t="shared" si="60"/>
        <v/>
      </c>
      <c r="R530" s="209" t="str">
        <f t="shared" si="61"/>
        <v/>
      </c>
      <c r="S530" s="210" t="str">
        <f t="shared" si="62"/>
        <v/>
      </c>
      <c r="T530" s="3" t="str">
        <f t="shared" si="63"/>
        <v xml:space="preserve"> </v>
      </c>
      <c r="U530" s="3" t="str">
        <f>IF(D530&lt;&gt;"",VLOOKUP(D530,'Drop downs'!B:C,2,0),"")</f>
        <v/>
      </c>
      <c r="V530" s="3" t="e">
        <f t="shared" si="64"/>
        <v>#VALUE!</v>
      </c>
    </row>
    <row r="531" spans="1:22" x14ac:dyDescent="0.25">
      <c r="A531" s="56" t="str">
        <f t="shared" si="59"/>
        <v/>
      </c>
      <c r="B531" s="211"/>
      <c r="C531" s="212"/>
      <c r="D531" s="211"/>
      <c r="E531" s="211"/>
      <c r="F531" s="211"/>
      <c r="G531" s="211"/>
      <c r="H531" s="211"/>
      <c r="I531" s="211"/>
      <c r="J531" s="213"/>
      <c r="K531" s="214"/>
      <c r="L531" s="214"/>
      <c r="M531" s="214"/>
      <c r="N531" s="215"/>
      <c r="O531" s="215"/>
      <c r="P531" s="215"/>
      <c r="Q531" s="13" t="str">
        <f t="shared" si="60"/>
        <v/>
      </c>
      <c r="R531" s="209" t="str">
        <f t="shared" si="61"/>
        <v/>
      </c>
      <c r="S531" s="210" t="str">
        <f t="shared" si="62"/>
        <v/>
      </c>
      <c r="T531" s="3" t="str">
        <f t="shared" si="63"/>
        <v xml:space="preserve"> </v>
      </c>
      <c r="U531" s="3" t="str">
        <f>IF(D531&lt;&gt;"",VLOOKUP(D531,'Drop downs'!B:C,2,0),"")</f>
        <v/>
      </c>
      <c r="V531" s="3" t="e">
        <f t="shared" si="64"/>
        <v>#VALUE!</v>
      </c>
    </row>
    <row r="532" spans="1:22" x14ac:dyDescent="0.25">
      <c r="A532" s="56" t="str">
        <f t="shared" si="59"/>
        <v/>
      </c>
      <c r="B532" s="211"/>
      <c r="C532" s="212"/>
      <c r="D532" s="211"/>
      <c r="E532" s="211"/>
      <c r="F532" s="211"/>
      <c r="G532" s="211"/>
      <c r="H532" s="211"/>
      <c r="I532" s="211"/>
      <c r="J532" s="213"/>
      <c r="K532" s="214"/>
      <c r="L532" s="214"/>
      <c r="M532" s="214"/>
      <c r="N532" s="215"/>
      <c r="O532" s="215"/>
      <c r="P532" s="215"/>
      <c r="Q532" s="13" t="str">
        <f t="shared" si="60"/>
        <v/>
      </c>
      <c r="R532" s="209" t="str">
        <f t="shared" si="61"/>
        <v/>
      </c>
      <c r="S532" s="210" t="str">
        <f t="shared" si="62"/>
        <v/>
      </c>
      <c r="T532" s="3" t="str">
        <f t="shared" si="63"/>
        <v xml:space="preserve"> </v>
      </c>
      <c r="U532" s="3" t="str">
        <f>IF(D532&lt;&gt;"",VLOOKUP(D532,'Drop downs'!B:C,2,0),"")</f>
        <v/>
      </c>
      <c r="V532" s="3" t="e">
        <f t="shared" si="64"/>
        <v>#VALUE!</v>
      </c>
    </row>
    <row r="533" spans="1:22" x14ac:dyDescent="0.25">
      <c r="A533" s="56" t="str">
        <f t="shared" si="59"/>
        <v/>
      </c>
      <c r="B533" s="211"/>
      <c r="C533" s="212"/>
      <c r="D533" s="211"/>
      <c r="E533" s="211"/>
      <c r="F533" s="211"/>
      <c r="G533" s="211"/>
      <c r="H533" s="211"/>
      <c r="I533" s="211"/>
      <c r="J533" s="213"/>
      <c r="K533" s="214"/>
      <c r="L533" s="214"/>
      <c r="M533" s="214"/>
      <c r="N533" s="215"/>
      <c r="O533" s="215"/>
      <c r="P533" s="215"/>
      <c r="Q533" s="13" t="str">
        <f t="shared" si="60"/>
        <v/>
      </c>
      <c r="R533" s="209" t="str">
        <f t="shared" si="61"/>
        <v/>
      </c>
      <c r="S533" s="210" t="str">
        <f t="shared" si="62"/>
        <v/>
      </c>
      <c r="T533" s="3" t="str">
        <f t="shared" si="63"/>
        <v xml:space="preserve"> </v>
      </c>
      <c r="U533" s="3" t="str">
        <f>IF(D533&lt;&gt;"",VLOOKUP(D533,'Drop downs'!B:C,2,0),"")</f>
        <v/>
      </c>
      <c r="V533" s="3" t="e">
        <f t="shared" si="64"/>
        <v>#VALUE!</v>
      </c>
    </row>
    <row r="534" spans="1:22" x14ac:dyDescent="0.25">
      <c r="A534" s="56" t="str">
        <f t="shared" si="59"/>
        <v/>
      </c>
      <c r="B534" s="211"/>
      <c r="C534" s="212"/>
      <c r="D534" s="211"/>
      <c r="E534" s="211"/>
      <c r="F534" s="211"/>
      <c r="G534" s="211"/>
      <c r="H534" s="211"/>
      <c r="I534" s="211"/>
      <c r="J534" s="213"/>
      <c r="K534" s="214"/>
      <c r="L534" s="214"/>
      <c r="M534" s="214"/>
      <c r="N534" s="215"/>
      <c r="O534" s="215"/>
      <c r="P534" s="215"/>
      <c r="Q534" s="13" t="str">
        <f t="shared" si="60"/>
        <v/>
      </c>
      <c r="R534" s="209" t="str">
        <f t="shared" si="61"/>
        <v/>
      </c>
      <c r="S534" s="210" t="str">
        <f t="shared" si="62"/>
        <v/>
      </c>
      <c r="T534" s="3" t="str">
        <f t="shared" si="63"/>
        <v xml:space="preserve"> </v>
      </c>
      <c r="U534" s="3" t="str">
        <f>IF(D534&lt;&gt;"",VLOOKUP(D534,'Drop downs'!B:C,2,0),"")</f>
        <v/>
      </c>
      <c r="V534" s="3" t="e">
        <f t="shared" si="64"/>
        <v>#VALUE!</v>
      </c>
    </row>
    <row r="535" spans="1:22" x14ac:dyDescent="0.25">
      <c r="A535" s="56" t="str">
        <f t="shared" si="59"/>
        <v/>
      </c>
      <c r="B535" s="211"/>
      <c r="C535" s="212"/>
      <c r="D535" s="211"/>
      <c r="E535" s="211"/>
      <c r="F535" s="211"/>
      <c r="G535" s="211"/>
      <c r="H535" s="211"/>
      <c r="I535" s="211"/>
      <c r="J535" s="213"/>
      <c r="K535" s="214"/>
      <c r="L535" s="214"/>
      <c r="M535" s="214"/>
      <c r="N535" s="215"/>
      <c r="O535" s="215"/>
      <c r="P535" s="215"/>
      <c r="Q535" s="13" t="str">
        <f t="shared" si="60"/>
        <v/>
      </c>
      <c r="R535" s="209" t="str">
        <f t="shared" si="61"/>
        <v/>
      </c>
      <c r="S535" s="210" t="str">
        <f t="shared" si="62"/>
        <v/>
      </c>
      <c r="T535" s="3" t="str">
        <f t="shared" si="63"/>
        <v xml:space="preserve"> </v>
      </c>
      <c r="U535" s="3" t="str">
        <f>IF(D535&lt;&gt;"",VLOOKUP(D535,'Drop downs'!B:C,2,0),"")</f>
        <v/>
      </c>
      <c r="V535" s="3" t="e">
        <f t="shared" si="64"/>
        <v>#VALUE!</v>
      </c>
    </row>
    <row r="536" spans="1:22" x14ac:dyDescent="0.25">
      <c r="A536" s="56" t="str">
        <f t="shared" si="59"/>
        <v/>
      </c>
      <c r="B536" s="211"/>
      <c r="C536" s="212"/>
      <c r="D536" s="211"/>
      <c r="E536" s="211"/>
      <c r="F536" s="211"/>
      <c r="G536" s="211"/>
      <c r="H536" s="211"/>
      <c r="I536" s="211"/>
      <c r="J536" s="213"/>
      <c r="K536" s="214"/>
      <c r="L536" s="214"/>
      <c r="M536" s="214"/>
      <c r="N536" s="215"/>
      <c r="O536" s="215"/>
      <c r="P536" s="215"/>
      <c r="Q536" s="13" t="str">
        <f t="shared" si="60"/>
        <v/>
      </c>
      <c r="R536" s="209" t="str">
        <f t="shared" si="61"/>
        <v/>
      </c>
      <c r="S536" s="210" t="str">
        <f t="shared" si="62"/>
        <v/>
      </c>
      <c r="T536" s="3" t="str">
        <f t="shared" si="63"/>
        <v xml:space="preserve"> </v>
      </c>
      <c r="U536" s="3" t="str">
        <f>IF(D536&lt;&gt;"",VLOOKUP(D536,'Drop downs'!B:C,2,0),"")</f>
        <v/>
      </c>
      <c r="V536" s="3" t="e">
        <f t="shared" si="64"/>
        <v>#VALUE!</v>
      </c>
    </row>
    <row r="537" spans="1:22" x14ac:dyDescent="0.25">
      <c r="A537" s="56" t="str">
        <f t="shared" si="59"/>
        <v/>
      </c>
      <c r="B537" s="211"/>
      <c r="C537" s="212"/>
      <c r="D537" s="211"/>
      <c r="E537" s="211"/>
      <c r="F537" s="211"/>
      <c r="G537" s="211"/>
      <c r="H537" s="211"/>
      <c r="I537" s="211"/>
      <c r="J537" s="213"/>
      <c r="K537" s="214"/>
      <c r="L537" s="214"/>
      <c r="M537" s="214"/>
      <c r="N537" s="215"/>
      <c r="O537" s="215"/>
      <c r="P537" s="215"/>
      <c r="Q537" s="13" t="str">
        <f t="shared" si="60"/>
        <v/>
      </c>
      <c r="R537" s="209" t="str">
        <f t="shared" si="61"/>
        <v/>
      </c>
      <c r="S537" s="210" t="str">
        <f t="shared" si="62"/>
        <v/>
      </c>
      <c r="T537" s="3" t="str">
        <f t="shared" si="63"/>
        <v xml:space="preserve"> </v>
      </c>
      <c r="U537" s="3" t="str">
        <f>IF(D537&lt;&gt;"",VLOOKUP(D537,'Drop downs'!B:C,2,0),"")</f>
        <v/>
      </c>
      <c r="V537" s="3" t="e">
        <f t="shared" si="64"/>
        <v>#VALUE!</v>
      </c>
    </row>
    <row r="538" spans="1:22" x14ac:dyDescent="0.25">
      <c r="A538" s="56" t="str">
        <f t="shared" si="59"/>
        <v/>
      </c>
      <c r="B538" s="211"/>
      <c r="C538" s="212"/>
      <c r="D538" s="211"/>
      <c r="E538" s="211"/>
      <c r="F538" s="211"/>
      <c r="G538" s="211"/>
      <c r="H538" s="211"/>
      <c r="I538" s="211"/>
      <c r="J538" s="213"/>
      <c r="K538" s="214"/>
      <c r="L538" s="214"/>
      <c r="M538" s="214"/>
      <c r="N538" s="215"/>
      <c r="O538" s="215"/>
      <c r="P538" s="215"/>
      <c r="Q538" s="13" t="str">
        <f t="shared" si="60"/>
        <v/>
      </c>
      <c r="R538" s="209" t="str">
        <f t="shared" si="61"/>
        <v/>
      </c>
      <c r="S538" s="210" t="str">
        <f t="shared" si="62"/>
        <v/>
      </c>
      <c r="T538" s="3" t="str">
        <f t="shared" si="63"/>
        <v xml:space="preserve"> </v>
      </c>
      <c r="U538" s="3" t="str">
        <f>IF(D538&lt;&gt;"",VLOOKUP(D538,'Drop downs'!B:C,2,0),"")</f>
        <v/>
      </c>
      <c r="V538" s="3" t="e">
        <f t="shared" si="64"/>
        <v>#VALUE!</v>
      </c>
    </row>
    <row r="539" spans="1:22" x14ac:dyDescent="0.25">
      <c r="A539" s="56" t="str">
        <f t="shared" si="59"/>
        <v/>
      </c>
      <c r="B539" s="211"/>
      <c r="C539" s="212"/>
      <c r="D539" s="211"/>
      <c r="E539" s="211"/>
      <c r="F539" s="211"/>
      <c r="G539" s="211"/>
      <c r="H539" s="211"/>
      <c r="I539" s="211"/>
      <c r="J539" s="213"/>
      <c r="K539" s="214"/>
      <c r="L539" s="214"/>
      <c r="M539" s="214"/>
      <c r="N539" s="215"/>
      <c r="O539" s="215"/>
      <c r="P539" s="215"/>
      <c r="Q539" s="13" t="str">
        <f t="shared" si="60"/>
        <v/>
      </c>
      <c r="R539" s="209" t="str">
        <f t="shared" si="61"/>
        <v/>
      </c>
      <c r="S539" s="210" t="str">
        <f t="shared" si="62"/>
        <v/>
      </c>
      <c r="T539" s="3" t="str">
        <f t="shared" si="63"/>
        <v xml:space="preserve"> </v>
      </c>
      <c r="U539" s="3" t="str">
        <f>IF(D539&lt;&gt;"",VLOOKUP(D539,'Drop downs'!B:C,2,0),"")</f>
        <v/>
      </c>
      <c r="V539" s="3" t="e">
        <f t="shared" si="64"/>
        <v>#VALUE!</v>
      </c>
    </row>
    <row r="540" spans="1:22" x14ac:dyDescent="0.25">
      <c r="A540" s="56" t="str">
        <f t="shared" si="59"/>
        <v/>
      </c>
      <c r="B540" s="211"/>
      <c r="C540" s="212"/>
      <c r="D540" s="211"/>
      <c r="E540" s="211"/>
      <c r="F540" s="211"/>
      <c r="G540" s="211"/>
      <c r="H540" s="211"/>
      <c r="I540" s="211"/>
      <c r="J540" s="213"/>
      <c r="K540" s="214"/>
      <c r="L540" s="214"/>
      <c r="M540" s="214"/>
      <c r="N540" s="215"/>
      <c r="O540" s="215"/>
      <c r="P540" s="215"/>
      <c r="Q540" s="13" t="str">
        <f t="shared" si="60"/>
        <v/>
      </c>
      <c r="R540" s="209" t="str">
        <f t="shared" si="61"/>
        <v/>
      </c>
      <c r="S540" s="210" t="str">
        <f t="shared" si="62"/>
        <v/>
      </c>
      <c r="T540" s="3" t="str">
        <f t="shared" si="63"/>
        <v xml:space="preserve"> </v>
      </c>
      <c r="U540" s="3" t="str">
        <f>IF(D540&lt;&gt;"",VLOOKUP(D540,'Drop downs'!B:C,2,0),"")</f>
        <v/>
      </c>
      <c r="V540" s="3" t="e">
        <f t="shared" si="64"/>
        <v>#VALUE!</v>
      </c>
    </row>
    <row r="541" spans="1:22" x14ac:dyDescent="0.25">
      <c r="A541" s="56" t="str">
        <f t="shared" si="59"/>
        <v/>
      </c>
      <c r="B541" s="211"/>
      <c r="C541" s="212"/>
      <c r="D541" s="211"/>
      <c r="E541" s="211"/>
      <c r="F541" s="211"/>
      <c r="G541" s="211"/>
      <c r="H541" s="211"/>
      <c r="I541" s="211"/>
      <c r="J541" s="213"/>
      <c r="K541" s="214"/>
      <c r="L541" s="214"/>
      <c r="M541" s="214"/>
      <c r="N541" s="215"/>
      <c r="O541" s="215"/>
      <c r="P541" s="215"/>
      <c r="Q541" s="13" t="str">
        <f t="shared" si="60"/>
        <v/>
      </c>
      <c r="R541" s="209" t="str">
        <f t="shared" si="61"/>
        <v/>
      </c>
      <c r="S541" s="210" t="str">
        <f t="shared" si="62"/>
        <v/>
      </c>
      <c r="T541" s="3" t="str">
        <f t="shared" si="63"/>
        <v xml:space="preserve"> </v>
      </c>
      <c r="U541" s="3" t="str">
        <f>IF(D541&lt;&gt;"",VLOOKUP(D541,'Drop downs'!B:C,2,0),"")</f>
        <v/>
      </c>
      <c r="V541" s="3" t="e">
        <f t="shared" si="64"/>
        <v>#VALUE!</v>
      </c>
    </row>
    <row r="542" spans="1:22" x14ac:dyDescent="0.25">
      <c r="A542" s="56" t="str">
        <f t="shared" si="59"/>
        <v/>
      </c>
      <c r="B542" s="211"/>
      <c r="C542" s="212"/>
      <c r="D542" s="211"/>
      <c r="E542" s="211"/>
      <c r="F542" s="211"/>
      <c r="G542" s="211"/>
      <c r="H542" s="211"/>
      <c r="I542" s="211"/>
      <c r="J542" s="213"/>
      <c r="K542" s="214"/>
      <c r="L542" s="214"/>
      <c r="M542" s="214"/>
      <c r="N542" s="215"/>
      <c r="O542" s="215"/>
      <c r="P542" s="215"/>
      <c r="Q542" s="13" t="str">
        <f t="shared" si="60"/>
        <v/>
      </c>
      <c r="R542" s="209" t="str">
        <f t="shared" si="61"/>
        <v/>
      </c>
      <c r="S542" s="210" t="str">
        <f t="shared" si="62"/>
        <v/>
      </c>
      <c r="T542" s="3" t="str">
        <f t="shared" si="63"/>
        <v xml:space="preserve"> </v>
      </c>
      <c r="U542" s="3" t="str">
        <f>IF(D542&lt;&gt;"",VLOOKUP(D542,'Drop downs'!B:C,2,0),"")</f>
        <v/>
      </c>
      <c r="V542" s="3" t="e">
        <f t="shared" si="64"/>
        <v>#VALUE!</v>
      </c>
    </row>
    <row r="543" spans="1:22" x14ac:dyDescent="0.25">
      <c r="A543" s="56" t="str">
        <f t="shared" si="59"/>
        <v/>
      </c>
      <c r="B543" s="211"/>
      <c r="C543" s="212"/>
      <c r="D543" s="211"/>
      <c r="E543" s="211"/>
      <c r="F543" s="211"/>
      <c r="G543" s="211"/>
      <c r="H543" s="211"/>
      <c r="I543" s="211"/>
      <c r="J543" s="213"/>
      <c r="K543" s="214"/>
      <c r="L543" s="214"/>
      <c r="M543" s="214"/>
      <c r="N543" s="215"/>
      <c r="O543" s="215"/>
      <c r="P543" s="215"/>
      <c r="Q543" s="13" t="str">
        <f t="shared" si="60"/>
        <v/>
      </c>
      <c r="R543" s="209" t="str">
        <f t="shared" si="61"/>
        <v/>
      </c>
      <c r="S543" s="210" t="str">
        <f t="shared" si="62"/>
        <v/>
      </c>
      <c r="T543" s="3" t="str">
        <f t="shared" si="63"/>
        <v xml:space="preserve"> </v>
      </c>
      <c r="U543" s="3" t="str">
        <f>IF(D543&lt;&gt;"",VLOOKUP(D543,'Drop downs'!B:C,2,0),"")</f>
        <v/>
      </c>
      <c r="V543" s="3" t="e">
        <f t="shared" si="64"/>
        <v>#VALUE!</v>
      </c>
    </row>
    <row r="544" spans="1:22" x14ac:dyDescent="0.25">
      <c r="A544" s="56" t="str">
        <f t="shared" si="59"/>
        <v/>
      </c>
      <c r="B544" s="211"/>
      <c r="C544" s="212"/>
      <c r="D544" s="211"/>
      <c r="E544" s="211"/>
      <c r="F544" s="211"/>
      <c r="G544" s="211"/>
      <c r="H544" s="211"/>
      <c r="I544" s="211"/>
      <c r="J544" s="213"/>
      <c r="K544" s="214"/>
      <c r="L544" s="214"/>
      <c r="M544" s="214"/>
      <c r="N544" s="215"/>
      <c r="O544" s="215"/>
      <c r="P544" s="215"/>
      <c r="Q544" s="13" t="str">
        <f t="shared" si="60"/>
        <v/>
      </c>
      <c r="R544" s="209" t="str">
        <f t="shared" si="61"/>
        <v/>
      </c>
      <c r="S544" s="210" t="str">
        <f t="shared" si="62"/>
        <v/>
      </c>
      <c r="T544" s="3" t="str">
        <f t="shared" si="63"/>
        <v xml:space="preserve"> </v>
      </c>
      <c r="U544" s="3" t="str">
        <f>IF(D544&lt;&gt;"",VLOOKUP(D544,'Drop downs'!B:C,2,0),"")</f>
        <v/>
      </c>
      <c r="V544" s="3" t="e">
        <f t="shared" si="64"/>
        <v>#VALUE!</v>
      </c>
    </row>
    <row r="545" spans="1:22" x14ac:dyDescent="0.25">
      <c r="A545" s="56" t="str">
        <f t="shared" si="59"/>
        <v/>
      </c>
      <c r="B545" s="211"/>
      <c r="C545" s="212"/>
      <c r="D545" s="211"/>
      <c r="E545" s="211"/>
      <c r="F545" s="211"/>
      <c r="G545" s="211"/>
      <c r="H545" s="211"/>
      <c r="I545" s="211"/>
      <c r="J545" s="213"/>
      <c r="K545" s="214"/>
      <c r="L545" s="214"/>
      <c r="M545" s="214"/>
      <c r="N545" s="215"/>
      <c r="O545" s="215"/>
      <c r="P545" s="215"/>
      <c r="Q545" s="13" t="str">
        <f t="shared" si="60"/>
        <v/>
      </c>
      <c r="R545" s="209" t="str">
        <f t="shared" si="61"/>
        <v/>
      </c>
      <c r="S545" s="210" t="str">
        <f t="shared" si="62"/>
        <v/>
      </c>
      <c r="T545" s="3" t="str">
        <f t="shared" si="63"/>
        <v xml:space="preserve"> </v>
      </c>
      <c r="U545" s="3" t="str">
        <f>IF(D545&lt;&gt;"",VLOOKUP(D545,'Drop downs'!B:C,2,0),"")</f>
        <v/>
      </c>
      <c r="V545" s="3" t="e">
        <f t="shared" si="64"/>
        <v>#VALUE!</v>
      </c>
    </row>
    <row r="546" spans="1:22" x14ac:dyDescent="0.25">
      <c r="A546" s="56" t="str">
        <f t="shared" si="59"/>
        <v/>
      </c>
      <c r="B546" s="211"/>
      <c r="C546" s="212"/>
      <c r="D546" s="211"/>
      <c r="E546" s="211"/>
      <c r="F546" s="211"/>
      <c r="G546" s="211"/>
      <c r="H546" s="211"/>
      <c r="I546" s="211"/>
      <c r="J546" s="213"/>
      <c r="K546" s="214"/>
      <c r="L546" s="214"/>
      <c r="M546" s="214"/>
      <c r="N546" s="215"/>
      <c r="O546" s="215"/>
      <c r="P546" s="215"/>
      <c r="Q546" s="13" t="str">
        <f t="shared" si="60"/>
        <v/>
      </c>
      <c r="R546" s="209" t="str">
        <f t="shared" si="61"/>
        <v/>
      </c>
      <c r="S546" s="210" t="str">
        <f t="shared" si="62"/>
        <v/>
      </c>
      <c r="T546" s="3" t="str">
        <f t="shared" si="63"/>
        <v xml:space="preserve"> </v>
      </c>
      <c r="U546" s="3" t="str">
        <f>IF(D546&lt;&gt;"",VLOOKUP(D546,'Drop downs'!B:C,2,0),"")</f>
        <v/>
      </c>
      <c r="V546" s="3" t="e">
        <f t="shared" si="64"/>
        <v>#VALUE!</v>
      </c>
    </row>
    <row r="547" spans="1:22" x14ac:dyDescent="0.25">
      <c r="A547" s="56" t="str">
        <f t="shared" si="59"/>
        <v/>
      </c>
      <c r="B547" s="211"/>
      <c r="C547" s="212"/>
      <c r="D547" s="211"/>
      <c r="E547" s="211"/>
      <c r="F547" s="211"/>
      <c r="G547" s="211"/>
      <c r="H547" s="211"/>
      <c r="I547" s="211"/>
      <c r="J547" s="213"/>
      <c r="K547" s="214"/>
      <c r="L547" s="214"/>
      <c r="M547" s="214"/>
      <c r="N547" s="215"/>
      <c r="O547" s="215"/>
      <c r="P547" s="215"/>
      <c r="Q547" s="13" t="str">
        <f t="shared" si="60"/>
        <v/>
      </c>
      <c r="R547" s="209" t="str">
        <f t="shared" si="61"/>
        <v/>
      </c>
      <c r="S547" s="210" t="str">
        <f t="shared" si="62"/>
        <v/>
      </c>
      <c r="T547" s="3" t="str">
        <f t="shared" si="63"/>
        <v xml:space="preserve"> </v>
      </c>
      <c r="U547" s="3" t="str">
        <f>IF(D547&lt;&gt;"",VLOOKUP(D547,'Drop downs'!B:C,2,0),"")</f>
        <v/>
      </c>
      <c r="V547" s="3" t="e">
        <f t="shared" si="64"/>
        <v>#VALUE!</v>
      </c>
    </row>
    <row r="548" spans="1:22" x14ac:dyDescent="0.25">
      <c r="A548" s="56" t="str">
        <f t="shared" si="59"/>
        <v/>
      </c>
      <c r="B548" s="211"/>
      <c r="C548" s="212"/>
      <c r="D548" s="211"/>
      <c r="E548" s="211"/>
      <c r="F548" s="211"/>
      <c r="G548" s="211"/>
      <c r="H548" s="211"/>
      <c r="I548" s="211"/>
      <c r="J548" s="213"/>
      <c r="K548" s="214"/>
      <c r="L548" s="214"/>
      <c r="M548" s="214"/>
      <c r="N548" s="215"/>
      <c r="O548" s="215"/>
      <c r="P548" s="215"/>
      <c r="Q548" s="13" t="str">
        <f t="shared" si="60"/>
        <v/>
      </c>
      <c r="R548" s="209" t="str">
        <f t="shared" si="61"/>
        <v/>
      </c>
      <c r="S548" s="210" t="str">
        <f t="shared" si="62"/>
        <v/>
      </c>
      <c r="T548" s="3" t="str">
        <f t="shared" si="63"/>
        <v xml:space="preserve"> </v>
      </c>
      <c r="U548" s="3" t="str">
        <f>IF(D548&lt;&gt;"",VLOOKUP(D548,'Drop downs'!B:C,2,0),"")</f>
        <v/>
      </c>
      <c r="V548" s="3" t="e">
        <f t="shared" si="64"/>
        <v>#VALUE!</v>
      </c>
    </row>
    <row r="549" spans="1:22" x14ac:dyDescent="0.25">
      <c r="A549" s="56" t="str">
        <f t="shared" si="59"/>
        <v/>
      </c>
      <c r="B549" s="211"/>
      <c r="C549" s="212"/>
      <c r="D549" s="211"/>
      <c r="E549" s="211"/>
      <c r="F549" s="211"/>
      <c r="G549" s="211"/>
      <c r="H549" s="211"/>
      <c r="I549" s="211"/>
      <c r="J549" s="213"/>
      <c r="K549" s="214"/>
      <c r="L549" s="214"/>
      <c r="M549" s="214"/>
      <c r="N549" s="215"/>
      <c r="O549" s="215"/>
      <c r="P549" s="215"/>
      <c r="Q549" s="13" t="str">
        <f t="shared" si="60"/>
        <v/>
      </c>
      <c r="R549" s="209" t="str">
        <f t="shared" si="61"/>
        <v/>
      </c>
      <c r="S549" s="210" t="str">
        <f t="shared" si="62"/>
        <v/>
      </c>
      <c r="T549" s="3" t="str">
        <f t="shared" si="63"/>
        <v xml:space="preserve"> </v>
      </c>
      <c r="U549" s="3" t="str">
        <f>IF(D549&lt;&gt;"",VLOOKUP(D549,'Drop downs'!B:C,2,0),"")</f>
        <v/>
      </c>
      <c r="V549" s="3" t="e">
        <f t="shared" si="64"/>
        <v>#VALUE!</v>
      </c>
    </row>
    <row r="550" spans="1:22" x14ac:dyDescent="0.25">
      <c r="A550" s="56" t="str">
        <f t="shared" si="59"/>
        <v/>
      </c>
      <c r="B550" s="211"/>
      <c r="C550" s="212"/>
      <c r="D550" s="211"/>
      <c r="E550" s="211"/>
      <c r="F550" s="211"/>
      <c r="G550" s="211"/>
      <c r="H550" s="211"/>
      <c r="I550" s="211"/>
      <c r="J550" s="213"/>
      <c r="K550" s="214"/>
      <c r="L550" s="214"/>
      <c r="M550" s="214"/>
      <c r="N550" s="215"/>
      <c r="O550" s="215"/>
      <c r="P550" s="215"/>
      <c r="Q550" s="13" t="str">
        <f t="shared" si="60"/>
        <v/>
      </c>
      <c r="R550" s="209" t="str">
        <f t="shared" si="61"/>
        <v/>
      </c>
      <c r="S550" s="210" t="str">
        <f t="shared" si="62"/>
        <v/>
      </c>
      <c r="T550" s="3" t="str">
        <f t="shared" si="63"/>
        <v xml:space="preserve"> </v>
      </c>
      <c r="U550" s="3" t="str">
        <f>IF(D550&lt;&gt;"",VLOOKUP(D550,'Drop downs'!B:C,2,0),"")</f>
        <v/>
      </c>
      <c r="V550" s="3" t="e">
        <f t="shared" si="64"/>
        <v>#VALUE!</v>
      </c>
    </row>
    <row r="551" spans="1:22" x14ac:dyDescent="0.25">
      <c r="A551" s="56" t="str">
        <f t="shared" si="59"/>
        <v/>
      </c>
      <c r="B551" s="211"/>
      <c r="C551" s="212"/>
      <c r="D551" s="211"/>
      <c r="E551" s="211"/>
      <c r="F551" s="211"/>
      <c r="G551" s="211"/>
      <c r="H551" s="211"/>
      <c r="I551" s="211"/>
      <c r="J551" s="213"/>
      <c r="K551" s="214"/>
      <c r="L551" s="214"/>
      <c r="M551" s="214"/>
      <c r="N551" s="215"/>
      <c r="O551" s="215"/>
      <c r="P551" s="215"/>
      <c r="Q551" s="13" t="str">
        <f t="shared" si="60"/>
        <v/>
      </c>
      <c r="R551" s="209" t="str">
        <f t="shared" si="61"/>
        <v/>
      </c>
      <c r="S551" s="210" t="str">
        <f t="shared" si="62"/>
        <v/>
      </c>
      <c r="T551" s="3" t="str">
        <f t="shared" si="63"/>
        <v xml:space="preserve"> </v>
      </c>
      <c r="U551" s="3" t="str">
        <f>IF(D551&lt;&gt;"",VLOOKUP(D551,'Drop downs'!B:C,2,0),"")</f>
        <v/>
      </c>
      <c r="V551" s="3" t="e">
        <f t="shared" si="64"/>
        <v>#VALUE!</v>
      </c>
    </row>
    <row r="552" spans="1:22" x14ac:dyDescent="0.25">
      <c r="A552" s="56" t="str">
        <f t="shared" si="59"/>
        <v/>
      </c>
      <c r="B552" s="211"/>
      <c r="C552" s="212"/>
      <c r="D552" s="211"/>
      <c r="E552" s="211"/>
      <c r="F552" s="211"/>
      <c r="G552" s="211"/>
      <c r="H552" s="211"/>
      <c r="I552" s="211"/>
      <c r="J552" s="213"/>
      <c r="K552" s="214"/>
      <c r="L552" s="214"/>
      <c r="M552" s="214"/>
      <c r="N552" s="215"/>
      <c r="O552" s="215"/>
      <c r="P552" s="215"/>
      <c r="Q552" s="13" t="str">
        <f t="shared" si="60"/>
        <v/>
      </c>
      <c r="R552" s="209" t="str">
        <f t="shared" si="61"/>
        <v/>
      </c>
      <c r="S552" s="210" t="str">
        <f t="shared" si="62"/>
        <v/>
      </c>
      <c r="T552" s="3" t="str">
        <f t="shared" si="63"/>
        <v xml:space="preserve"> </v>
      </c>
      <c r="U552" s="3" t="str">
        <f>IF(D552&lt;&gt;"",VLOOKUP(D552,'Drop downs'!B:C,2,0),"")</f>
        <v/>
      </c>
      <c r="V552" s="3" t="e">
        <f t="shared" si="64"/>
        <v>#VALUE!</v>
      </c>
    </row>
    <row r="553" spans="1:22" x14ac:dyDescent="0.25">
      <c r="A553" s="56" t="str">
        <f t="shared" si="59"/>
        <v/>
      </c>
      <c r="B553" s="211"/>
      <c r="C553" s="212"/>
      <c r="D553" s="211"/>
      <c r="E553" s="211"/>
      <c r="F553" s="211"/>
      <c r="G553" s="211"/>
      <c r="H553" s="211"/>
      <c r="I553" s="211"/>
      <c r="J553" s="213"/>
      <c r="K553" s="214"/>
      <c r="L553" s="214"/>
      <c r="M553" s="214"/>
      <c r="N553" s="215"/>
      <c r="O553" s="215"/>
      <c r="P553" s="215"/>
      <c r="Q553" s="13" t="str">
        <f t="shared" si="60"/>
        <v/>
      </c>
      <c r="R553" s="209" t="str">
        <f t="shared" si="61"/>
        <v/>
      </c>
      <c r="S553" s="210" t="str">
        <f t="shared" si="62"/>
        <v/>
      </c>
      <c r="T553" s="3" t="str">
        <f t="shared" si="63"/>
        <v xml:space="preserve"> </v>
      </c>
      <c r="U553" s="3" t="str">
        <f>IF(D553&lt;&gt;"",VLOOKUP(D553,'Drop downs'!B:C,2,0),"")</f>
        <v/>
      </c>
      <c r="V553" s="3" t="e">
        <f t="shared" si="64"/>
        <v>#VALUE!</v>
      </c>
    </row>
    <row r="554" spans="1:22" x14ac:dyDescent="0.25">
      <c r="A554" s="56" t="str">
        <f t="shared" si="59"/>
        <v/>
      </c>
      <c r="B554" s="211"/>
      <c r="C554" s="212"/>
      <c r="D554" s="211"/>
      <c r="E554" s="211"/>
      <c r="F554" s="211"/>
      <c r="G554" s="211"/>
      <c r="H554" s="211"/>
      <c r="I554" s="211"/>
      <c r="J554" s="213"/>
      <c r="K554" s="214"/>
      <c r="L554" s="214"/>
      <c r="M554" s="214"/>
      <c r="N554" s="215"/>
      <c r="O554" s="215"/>
      <c r="P554" s="215"/>
      <c r="Q554" s="13" t="str">
        <f t="shared" si="60"/>
        <v/>
      </c>
      <c r="R554" s="209" t="str">
        <f t="shared" si="61"/>
        <v/>
      </c>
      <c r="S554" s="210" t="str">
        <f t="shared" si="62"/>
        <v/>
      </c>
      <c r="T554" s="3" t="str">
        <f t="shared" si="63"/>
        <v xml:space="preserve"> </v>
      </c>
      <c r="U554" s="3" t="str">
        <f>IF(D554&lt;&gt;"",VLOOKUP(D554,'Drop downs'!B:C,2,0),"")</f>
        <v/>
      </c>
      <c r="V554" s="3" t="e">
        <f t="shared" si="64"/>
        <v>#VALUE!</v>
      </c>
    </row>
    <row r="555" spans="1:22" x14ac:dyDescent="0.25">
      <c r="A555" s="56" t="str">
        <f t="shared" si="59"/>
        <v/>
      </c>
      <c r="B555" s="211"/>
      <c r="C555" s="212"/>
      <c r="D555" s="211"/>
      <c r="E555" s="211"/>
      <c r="F555" s="211"/>
      <c r="G555" s="211"/>
      <c r="H555" s="211"/>
      <c r="I555" s="211"/>
      <c r="J555" s="213"/>
      <c r="K555" s="214"/>
      <c r="L555" s="214"/>
      <c r="M555" s="214"/>
      <c r="N555" s="215"/>
      <c r="O555" s="215"/>
      <c r="P555" s="215"/>
      <c r="Q555" s="13" t="str">
        <f t="shared" si="60"/>
        <v/>
      </c>
      <c r="R555" s="209" t="str">
        <f t="shared" si="61"/>
        <v/>
      </c>
      <c r="S555" s="210" t="str">
        <f t="shared" si="62"/>
        <v/>
      </c>
      <c r="T555" s="3" t="str">
        <f t="shared" si="63"/>
        <v xml:space="preserve"> </v>
      </c>
      <c r="U555" s="3" t="str">
        <f>IF(D555&lt;&gt;"",VLOOKUP(D555,'Drop downs'!B:C,2,0),"")</f>
        <v/>
      </c>
      <c r="V555" s="3" t="e">
        <f t="shared" si="64"/>
        <v>#VALUE!</v>
      </c>
    </row>
    <row r="556" spans="1:22" x14ac:dyDescent="0.25">
      <c r="A556" s="56" t="str">
        <f t="shared" si="59"/>
        <v/>
      </c>
      <c r="B556" s="211"/>
      <c r="C556" s="212"/>
      <c r="D556" s="211"/>
      <c r="E556" s="211"/>
      <c r="F556" s="211"/>
      <c r="G556" s="211"/>
      <c r="H556" s="211"/>
      <c r="I556" s="211"/>
      <c r="J556" s="213"/>
      <c r="K556" s="214"/>
      <c r="L556" s="214"/>
      <c r="M556" s="214"/>
      <c r="N556" s="215"/>
      <c r="O556" s="215"/>
      <c r="P556" s="215"/>
      <c r="Q556" s="13" t="str">
        <f t="shared" si="60"/>
        <v/>
      </c>
      <c r="R556" s="209" t="str">
        <f t="shared" si="61"/>
        <v/>
      </c>
      <c r="S556" s="210" t="str">
        <f t="shared" si="62"/>
        <v/>
      </c>
      <c r="T556" s="3" t="str">
        <f t="shared" si="63"/>
        <v xml:space="preserve"> </v>
      </c>
      <c r="U556" s="3" t="str">
        <f>IF(D556&lt;&gt;"",VLOOKUP(D556,'Drop downs'!B:C,2,0),"")</f>
        <v/>
      </c>
      <c r="V556" s="3" t="e">
        <f t="shared" si="64"/>
        <v>#VALUE!</v>
      </c>
    </row>
    <row r="557" spans="1:22" x14ac:dyDescent="0.25">
      <c r="A557" s="56" t="str">
        <f t="shared" si="59"/>
        <v/>
      </c>
      <c r="B557" s="211"/>
      <c r="C557" s="212"/>
      <c r="D557" s="211"/>
      <c r="E557" s="211"/>
      <c r="F557" s="211"/>
      <c r="G557" s="211"/>
      <c r="H557" s="211"/>
      <c r="I557" s="211"/>
      <c r="J557" s="213"/>
      <c r="K557" s="214"/>
      <c r="L557" s="214"/>
      <c r="M557" s="214"/>
      <c r="N557" s="215"/>
      <c r="O557" s="215"/>
      <c r="P557" s="215"/>
      <c r="Q557" s="13" t="str">
        <f t="shared" si="60"/>
        <v/>
      </c>
      <c r="R557" s="209" t="str">
        <f t="shared" si="61"/>
        <v/>
      </c>
      <c r="S557" s="210" t="str">
        <f t="shared" si="62"/>
        <v/>
      </c>
      <c r="T557" s="3" t="str">
        <f t="shared" si="63"/>
        <v xml:space="preserve"> </v>
      </c>
      <c r="U557" s="3" t="str">
        <f>IF(D557&lt;&gt;"",VLOOKUP(D557,'Drop downs'!B:C,2,0),"")</f>
        <v/>
      </c>
      <c r="V557" s="3" t="e">
        <f t="shared" si="64"/>
        <v>#VALUE!</v>
      </c>
    </row>
    <row r="558" spans="1:22" x14ac:dyDescent="0.25">
      <c r="A558" s="56" t="str">
        <f t="shared" si="59"/>
        <v/>
      </c>
      <c r="B558" s="211"/>
      <c r="C558" s="212"/>
      <c r="D558" s="211"/>
      <c r="E558" s="211"/>
      <c r="F558" s="211"/>
      <c r="G558" s="211"/>
      <c r="H558" s="211"/>
      <c r="I558" s="211"/>
      <c r="J558" s="213"/>
      <c r="K558" s="214"/>
      <c r="L558" s="214"/>
      <c r="M558" s="214"/>
      <c r="N558" s="215"/>
      <c r="O558" s="215"/>
      <c r="P558" s="215"/>
      <c r="Q558" s="13" t="str">
        <f t="shared" si="60"/>
        <v/>
      </c>
      <c r="R558" s="209" t="str">
        <f t="shared" si="61"/>
        <v/>
      </c>
      <c r="S558" s="210" t="str">
        <f t="shared" si="62"/>
        <v/>
      </c>
      <c r="T558" s="3" t="str">
        <f t="shared" si="63"/>
        <v xml:space="preserve"> </v>
      </c>
      <c r="U558" s="3" t="str">
        <f>IF(D558&lt;&gt;"",VLOOKUP(D558,'Drop downs'!B:C,2,0),"")</f>
        <v/>
      </c>
      <c r="V558" s="3" t="e">
        <f t="shared" si="64"/>
        <v>#VALUE!</v>
      </c>
    </row>
    <row r="559" spans="1:22" x14ac:dyDescent="0.25">
      <c r="A559" s="56" t="str">
        <f t="shared" si="59"/>
        <v/>
      </c>
      <c r="B559" s="211"/>
      <c r="C559" s="212"/>
      <c r="D559" s="211"/>
      <c r="E559" s="211"/>
      <c r="F559" s="211"/>
      <c r="G559" s="211"/>
      <c r="H559" s="211"/>
      <c r="I559" s="211"/>
      <c r="J559" s="213"/>
      <c r="K559" s="214"/>
      <c r="L559" s="214"/>
      <c r="M559" s="214"/>
      <c r="N559" s="215"/>
      <c r="O559" s="215"/>
      <c r="P559" s="215"/>
      <c r="Q559" s="13" t="str">
        <f t="shared" si="60"/>
        <v/>
      </c>
      <c r="R559" s="209" t="str">
        <f t="shared" si="61"/>
        <v/>
      </c>
      <c r="S559" s="210" t="str">
        <f t="shared" si="62"/>
        <v/>
      </c>
      <c r="T559" s="3" t="str">
        <f t="shared" si="63"/>
        <v xml:space="preserve"> </v>
      </c>
      <c r="U559" s="3" t="str">
        <f>IF(D559&lt;&gt;"",VLOOKUP(D559,'Drop downs'!B:C,2,0),"")</f>
        <v/>
      </c>
      <c r="V559" s="3" t="e">
        <f t="shared" si="64"/>
        <v>#VALUE!</v>
      </c>
    </row>
    <row r="560" spans="1:22" x14ac:dyDescent="0.25">
      <c r="A560" s="56" t="str">
        <f t="shared" si="59"/>
        <v/>
      </c>
      <c r="B560" s="211"/>
      <c r="C560" s="212"/>
      <c r="D560" s="211"/>
      <c r="E560" s="211"/>
      <c r="F560" s="211"/>
      <c r="G560" s="211"/>
      <c r="H560" s="211"/>
      <c r="I560" s="211"/>
      <c r="J560" s="213"/>
      <c r="K560" s="214"/>
      <c r="L560" s="214"/>
      <c r="M560" s="214"/>
      <c r="N560" s="215"/>
      <c r="O560" s="215"/>
      <c r="P560" s="215"/>
      <c r="Q560" s="13" t="str">
        <f t="shared" si="60"/>
        <v/>
      </c>
      <c r="R560" s="209" t="str">
        <f t="shared" si="61"/>
        <v/>
      </c>
      <c r="S560" s="210" t="str">
        <f t="shared" si="62"/>
        <v/>
      </c>
      <c r="T560" s="3" t="str">
        <f t="shared" si="63"/>
        <v xml:space="preserve"> </v>
      </c>
      <c r="U560" s="3" t="str">
        <f>IF(D560&lt;&gt;"",VLOOKUP(D560,'Drop downs'!B:C,2,0),"")</f>
        <v/>
      </c>
      <c r="V560" s="3" t="e">
        <f t="shared" si="64"/>
        <v>#VALUE!</v>
      </c>
    </row>
    <row r="561" spans="1:22" x14ac:dyDescent="0.25">
      <c r="A561" s="56" t="str">
        <f t="shared" si="59"/>
        <v/>
      </c>
      <c r="B561" s="211"/>
      <c r="C561" s="212"/>
      <c r="D561" s="211"/>
      <c r="E561" s="211"/>
      <c r="F561" s="211"/>
      <c r="G561" s="211"/>
      <c r="H561" s="211"/>
      <c r="I561" s="211"/>
      <c r="J561" s="213"/>
      <c r="K561" s="214"/>
      <c r="L561" s="214"/>
      <c r="M561" s="214"/>
      <c r="N561" s="215"/>
      <c r="O561" s="215"/>
      <c r="P561" s="215"/>
      <c r="Q561" s="13" t="str">
        <f t="shared" si="60"/>
        <v/>
      </c>
      <c r="R561" s="209" t="str">
        <f t="shared" si="61"/>
        <v/>
      </c>
      <c r="S561" s="210" t="str">
        <f t="shared" si="62"/>
        <v/>
      </c>
      <c r="T561" s="3" t="str">
        <f t="shared" si="63"/>
        <v xml:space="preserve"> </v>
      </c>
      <c r="U561" s="3" t="str">
        <f>IF(D561&lt;&gt;"",VLOOKUP(D561,'Drop downs'!B:C,2,0),"")</f>
        <v/>
      </c>
      <c r="V561" s="3" t="e">
        <f t="shared" si="64"/>
        <v>#VALUE!</v>
      </c>
    </row>
    <row r="562" spans="1:22" x14ac:dyDescent="0.25">
      <c r="A562" s="56" t="str">
        <f t="shared" si="59"/>
        <v/>
      </c>
      <c r="B562" s="211"/>
      <c r="C562" s="212"/>
      <c r="D562" s="211"/>
      <c r="E562" s="211"/>
      <c r="F562" s="211"/>
      <c r="G562" s="211"/>
      <c r="H562" s="211"/>
      <c r="I562" s="211"/>
      <c r="J562" s="213"/>
      <c r="K562" s="214"/>
      <c r="L562" s="214"/>
      <c r="M562" s="214"/>
      <c r="N562" s="215"/>
      <c r="O562" s="215"/>
      <c r="P562" s="215"/>
      <c r="Q562" s="13" t="str">
        <f t="shared" si="60"/>
        <v/>
      </c>
      <c r="R562" s="209" t="str">
        <f t="shared" si="61"/>
        <v/>
      </c>
      <c r="S562" s="210" t="str">
        <f t="shared" si="62"/>
        <v/>
      </c>
      <c r="T562" s="3" t="str">
        <f t="shared" si="63"/>
        <v xml:space="preserve"> </v>
      </c>
      <c r="U562" s="3" t="str">
        <f>IF(D562&lt;&gt;"",VLOOKUP(D562,'Drop downs'!B:C,2,0),"")</f>
        <v/>
      </c>
      <c r="V562" s="3" t="e">
        <f t="shared" si="64"/>
        <v>#VALUE!</v>
      </c>
    </row>
    <row r="563" spans="1:22" x14ac:dyDescent="0.25">
      <c r="A563" s="56" t="str">
        <f t="shared" si="59"/>
        <v/>
      </c>
      <c r="B563" s="211"/>
      <c r="C563" s="212"/>
      <c r="D563" s="211"/>
      <c r="E563" s="211"/>
      <c r="F563" s="211"/>
      <c r="G563" s="211"/>
      <c r="H563" s="211"/>
      <c r="I563" s="211"/>
      <c r="J563" s="213"/>
      <c r="K563" s="214"/>
      <c r="L563" s="214"/>
      <c r="M563" s="214"/>
      <c r="N563" s="215"/>
      <c r="O563" s="215"/>
      <c r="P563" s="215"/>
      <c r="Q563" s="13" t="str">
        <f t="shared" si="60"/>
        <v/>
      </c>
      <c r="R563" s="209" t="str">
        <f t="shared" si="61"/>
        <v/>
      </c>
      <c r="S563" s="210" t="str">
        <f t="shared" si="62"/>
        <v/>
      </c>
      <c r="T563" s="3" t="str">
        <f t="shared" si="63"/>
        <v xml:space="preserve"> </v>
      </c>
      <c r="U563" s="3" t="str">
        <f>IF(D563&lt;&gt;"",VLOOKUP(D563,'Drop downs'!B:C,2,0),"")</f>
        <v/>
      </c>
      <c r="V563" s="3" t="e">
        <f t="shared" si="64"/>
        <v>#VALUE!</v>
      </c>
    </row>
    <row r="564" spans="1:22" x14ac:dyDescent="0.25">
      <c r="A564" s="56" t="str">
        <f t="shared" si="59"/>
        <v/>
      </c>
      <c r="B564" s="211"/>
      <c r="C564" s="212"/>
      <c r="D564" s="211"/>
      <c r="E564" s="211"/>
      <c r="F564" s="211"/>
      <c r="G564" s="211"/>
      <c r="H564" s="211"/>
      <c r="I564" s="211"/>
      <c r="J564" s="213"/>
      <c r="K564" s="214"/>
      <c r="L564" s="214"/>
      <c r="M564" s="214"/>
      <c r="N564" s="215"/>
      <c r="O564" s="215"/>
      <c r="P564" s="215"/>
      <c r="Q564" s="13" t="str">
        <f t="shared" si="60"/>
        <v/>
      </c>
      <c r="R564" s="209" t="str">
        <f t="shared" si="61"/>
        <v/>
      </c>
      <c r="S564" s="210" t="str">
        <f t="shared" si="62"/>
        <v/>
      </c>
      <c r="T564" s="3" t="str">
        <f t="shared" si="63"/>
        <v xml:space="preserve"> </v>
      </c>
      <c r="U564" s="3" t="str">
        <f>IF(D564&lt;&gt;"",VLOOKUP(D564,'Drop downs'!B:C,2,0),"")</f>
        <v/>
      </c>
      <c r="V564" s="3" t="e">
        <f t="shared" si="64"/>
        <v>#VALUE!</v>
      </c>
    </row>
    <row r="565" spans="1:22" x14ac:dyDescent="0.25">
      <c r="A565" s="56" t="str">
        <f t="shared" si="59"/>
        <v/>
      </c>
      <c r="B565" s="211"/>
      <c r="C565" s="212"/>
      <c r="D565" s="211"/>
      <c r="E565" s="211"/>
      <c r="F565" s="211"/>
      <c r="G565" s="211"/>
      <c r="H565" s="211"/>
      <c r="I565" s="211"/>
      <c r="J565" s="213"/>
      <c r="K565" s="214"/>
      <c r="L565" s="214"/>
      <c r="M565" s="214"/>
      <c r="N565" s="215"/>
      <c r="O565" s="215"/>
      <c r="P565" s="215"/>
      <c r="Q565" s="13" t="str">
        <f t="shared" si="60"/>
        <v/>
      </c>
      <c r="R565" s="209" t="str">
        <f t="shared" si="61"/>
        <v/>
      </c>
      <c r="S565" s="210" t="str">
        <f t="shared" si="62"/>
        <v/>
      </c>
      <c r="T565" s="3" t="str">
        <f t="shared" si="63"/>
        <v xml:space="preserve"> </v>
      </c>
      <c r="U565" s="3" t="str">
        <f>IF(D565&lt;&gt;"",VLOOKUP(D565,'Drop downs'!B:C,2,0),"")</f>
        <v/>
      </c>
      <c r="V565" s="3" t="e">
        <f t="shared" si="64"/>
        <v>#VALUE!</v>
      </c>
    </row>
    <row r="566" spans="1:22" x14ac:dyDescent="0.25">
      <c r="A566" s="56" t="str">
        <f t="shared" si="59"/>
        <v/>
      </c>
      <c r="B566" s="211"/>
      <c r="C566" s="212"/>
      <c r="D566" s="211"/>
      <c r="E566" s="211"/>
      <c r="F566" s="211"/>
      <c r="G566" s="211"/>
      <c r="H566" s="211"/>
      <c r="I566" s="211"/>
      <c r="J566" s="213"/>
      <c r="K566" s="214"/>
      <c r="L566" s="214"/>
      <c r="M566" s="214"/>
      <c r="N566" s="215"/>
      <c r="O566" s="215"/>
      <c r="P566" s="215"/>
      <c r="Q566" s="13" t="str">
        <f t="shared" si="60"/>
        <v/>
      </c>
      <c r="R566" s="209" t="str">
        <f t="shared" si="61"/>
        <v/>
      </c>
      <c r="S566" s="210" t="str">
        <f t="shared" si="62"/>
        <v/>
      </c>
      <c r="T566" s="3" t="str">
        <f t="shared" si="63"/>
        <v xml:space="preserve"> </v>
      </c>
      <c r="U566" s="3" t="str">
        <f>IF(D566&lt;&gt;"",VLOOKUP(D566,'Drop downs'!B:C,2,0),"")</f>
        <v/>
      </c>
      <c r="V566" s="3" t="e">
        <f t="shared" si="64"/>
        <v>#VALUE!</v>
      </c>
    </row>
    <row r="567" spans="1:22" x14ac:dyDescent="0.25">
      <c r="A567" s="56" t="str">
        <f t="shared" si="59"/>
        <v/>
      </c>
      <c r="B567" s="211"/>
      <c r="C567" s="212"/>
      <c r="D567" s="211"/>
      <c r="E567" s="211"/>
      <c r="F567" s="211"/>
      <c r="G567" s="211"/>
      <c r="H567" s="211"/>
      <c r="I567" s="211"/>
      <c r="J567" s="213"/>
      <c r="K567" s="214"/>
      <c r="L567" s="214"/>
      <c r="M567" s="214"/>
      <c r="N567" s="215"/>
      <c r="O567" s="215"/>
      <c r="P567" s="215"/>
      <c r="Q567" s="13" t="str">
        <f t="shared" si="60"/>
        <v/>
      </c>
      <c r="R567" s="209" t="str">
        <f t="shared" si="61"/>
        <v/>
      </c>
      <c r="S567" s="210" t="str">
        <f t="shared" si="62"/>
        <v/>
      </c>
      <c r="T567" s="3" t="str">
        <f t="shared" si="63"/>
        <v xml:space="preserve"> </v>
      </c>
      <c r="U567" s="3" t="str">
        <f>IF(D567&lt;&gt;"",VLOOKUP(D567,'Drop downs'!B:C,2,0),"")</f>
        <v/>
      </c>
      <c r="V567" s="3" t="e">
        <f t="shared" si="64"/>
        <v>#VALUE!</v>
      </c>
    </row>
    <row r="568" spans="1:22" x14ac:dyDescent="0.25">
      <c r="A568" s="56" t="str">
        <f t="shared" si="59"/>
        <v/>
      </c>
      <c r="B568" s="211"/>
      <c r="C568" s="212"/>
      <c r="D568" s="211"/>
      <c r="E568" s="211"/>
      <c r="F568" s="211"/>
      <c r="G568" s="211"/>
      <c r="H568" s="211"/>
      <c r="I568" s="211"/>
      <c r="J568" s="213"/>
      <c r="K568" s="214"/>
      <c r="L568" s="214"/>
      <c r="M568" s="214"/>
      <c r="N568" s="215"/>
      <c r="O568" s="215"/>
      <c r="P568" s="215"/>
      <c r="Q568" s="13" t="str">
        <f t="shared" si="60"/>
        <v/>
      </c>
      <c r="R568" s="209" t="str">
        <f t="shared" si="61"/>
        <v/>
      </c>
      <c r="S568" s="210" t="str">
        <f t="shared" si="62"/>
        <v/>
      </c>
      <c r="T568" s="3" t="str">
        <f t="shared" si="63"/>
        <v xml:space="preserve"> </v>
      </c>
      <c r="U568" s="3" t="str">
        <f>IF(D568&lt;&gt;"",VLOOKUP(D568,'Drop downs'!B:C,2,0),"")</f>
        <v/>
      </c>
      <c r="V568" s="3" t="e">
        <f t="shared" si="64"/>
        <v>#VALUE!</v>
      </c>
    </row>
    <row r="569" spans="1:22" x14ac:dyDescent="0.25">
      <c r="A569" s="56" t="str">
        <f t="shared" si="59"/>
        <v/>
      </c>
      <c r="B569" s="211"/>
      <c r="C569" s="212"/>
      <c r="D569" s="211"/>
      <c r="E569" s="211"/>
      <c r="F569" s="211"/>
      <c r="G569" s="211"/>
      <c r="H569" s="211"/>
      <c r="I569" s="211"/>
      <c r="J569" s="213"/>
      <c r="K569" s="214"/>
      <c r="L569" s="214"/>
      <c r="M569" s="214"/>
      <c r="N569" s="215"/>
      <c r="O569" s="215"/>
      <c r="P569" s="215"/>
      <c r="Q569" s="13" t="str">
        <f t="shared" si="60"/>
        <v/>
      </c>
      <c r="R569" s="209" t="str">
        <f t="shared" si="61"/>
        <v/>
      </c>
      <c r="S569" s="210" t="str">
        <f t="shared" si="62"/>
        <v/>
      </c>
      <c r="T569" s="3" t="str">
        <f t="shared" si="63"/>
        <v xml:space="preserve"> </v>
      </c>
      <c r="U569" s="3" t="str">
        <f>IF(D569&lt;&gt;"",VLOOKUP(D569,'Drop downs'!B:C,2,0),"")</f>
        <v/>
      </c>
      <c r="V569" s="3" t="e">
        <f t="shared" si="64"/>
        <v>#VALUE!</v>
      </c>
    </row>
    <row r="570" spans="1:22" x14ac:dyDescent="0.25">
      <c r="A570" s="56" t="str">
        <f t="shared" si="59"/>
        <v/>
      </c>
      <c r="B570" s="211"/>
      <c r="C570" s="212"/>
      <c r="D570" s="211"/>
      <c r="E570" s="211"/>
      <c r="F570" s="211"/>
      <c r="G570" s="211"/>
      <c r="H570" s="211"/>
      <c r="I570" s="211"/>
      <c r="J570" s="213"/>
      <c r="K570" s="214"/>
      <c r="L570" s="214"/>
      <c r="M570" s="214"/>
      <c r="N570" s="215"/>
      <c r="O570" s="215"/>
      <c r="P570" s="215"/>
      <c r="Q570" s="13" t="str">
        <f t="shared" si="60"/>
        <v/>
      </c>
      <c r="R570" s="209" t="str">
        <f t="shared" si="61"/>
        <v/>
      </c>
      <c r="S570" s="210" t="str">
        <f t="shared" si="62"/>
        <v/>
      </c>
      <c r="T570" s="3" t="str">
        <f t="shared" si="63"/>
        <v xml:space="preserve"> </v>
      </c>
      <c r="U570" s="3" t="str">
        <f>IF(D570&lt;&gt;"",VLOOKUP(D570,'Drop downs'!B:C,2,0),"")</f>
        <v/>
      </c>
      <c r="V570" s="3" t="e">
        <f t="shared" si="64"/>
        <v>#VALUE!</v>
      </c>
    </row>
    <row r="571" spans="1:22" x14ac:dyDescent="0.25">
      <c r="A571" s="56" t="str">
        <f t="shared" si="59"/>
        <v/>
      </c>
      <c r="B571" s="211"/>
      <c r="C571" s="212"/>
      <c r="D571" s="211"/>
      <c r="E571" s="211"/>
      <c r="F571" s="211"/>
      <c r="G571" s="211"/>
      <c r="H571" s="211"/>
      <c r="I571" s="211"/>
      <c r="J571" s="213"/>
      <c r="K571" s="214"/>
      <c r="L571" s="214"/>
      <c r="M571" s="214"/>
      <c r="N571" s="215"/>
      <c r="O571" s="215"/>
      <c r="P571" s="215"/>
      <c r="Q571" s="13" t="str">
        <f t="shared" si="60"/>
        <v/>
      </c>
      <c r="R571" s="209" t="str">
        <f t="shared" si="61"/>
        <v/>
      </c>
      <c r="S571" s="210" t="str">
        <f t="shared" si="62"/>
        <v/>
      </c>
      <c r="T571" s="3" t="str">
        <f t="shared" si="63"/>
        <v xml:space="preserve"> </v>
      </c>
      <c r="U571" s="3" t="str">
        <f>IF(D571&lt;&gt;"",VLOOKUP(D571,'Drop downs'!B:C,2,0),"")</f>
        <v/>
      </c>
      <c r="V571" s="3" t="e">
        <f t="shared" si="64"/>
        <v>#VALUE!</v>
      </c>
    </row>
    <row r="572" spans="1:22" x14ac:dyDescent="0.25">
      <c r="A572" s="56" t="str">
        <f t="shared" si="59"/>
        <v/>
      </c>
      <c r="B572" s="211"/>
      <c r="C572" s="212"/>
      <c r="D572" s="211"/>
      <c r="E572" s="211"/>
      <c r="F572" s="211"/>
      <c r="G572" s="211"/>
      <c r="H572" s="211"/>
      <c r="I572" s="211"/>
      <c r="J572" s="213"/>
      <c r="K572" s="214"/>
      <c r="L572" s="214"/>
      <c r="M572" s="214"/>
      <c r="N572" s="215"/>
      <c r="O572" s="215"/>
      <c r="P572" s="215"/>
      <c r="Q572" s="13" t="str">
        <f t="shared" si="60"/>
        <v/>
      </c>
      <c r="R572" s="209" t="str">
        <f t="shared" si="61"/>
        <v/>
      </c>
      <c r="S572" s="210" t="str">
        <f t="shared" si="62"/>
        <v/>
      </c>
      <c r="T572" s="3" t="str">
        <f t="shared" si="63"/>
        <v xml:space="preserve"> </v>
      </c>
      <c r="U572" s="3" t="str">
        <f>IF(D572&lt;&gt;"",VLOOKUP(D572,'Drop downs'!B:C,2,0),"")</f>
        <v/>
      </c>
      <c r="V572" s="3" t="e">
        <f t="shared" si="64"/>
        <v>#VALUE!</v>
      </c>
    </row>
    <row r="573" spans="1:22" x14ac:dyDescent="0.25">
      <c r="A573" s="56" t="str">
        <f t="shared" si="59"/>
        <v/>
      </c>
      <c r="B573" s="211"/>
      <c r="C573" s="212"/>
      <c r="D573" s="211"/>
      <c r="E573" s="211"/>
      <c r="F573" s="211"/>
      <c r="G573" s="211"/>
      <c r="H573" s="211"/>
      <c r="I573" s="211"/>
      <c r="J573" s="213"/>
      <c r="K573" s="214"/>
      <c r="L573" s="214"/>
      <c r="M573" s="214"/>
      <c r="N573" s="215"/>
      <c r="O573" s="215"/>
      <c r="P573" s="215"/>
      <c r="Q573" s="13" t="str">
        <f t="shared" si="60"/>
        <v/>
      </c>
      <c r="R573" s="209" t="str">
        <f t="shared" si="61"/>
        <v/>
      </c>
      <c r="S573" s="210" t="str">
        <f t="shared" si="62"/>
        <v/>
      </c>
      <c r="T573" s="3" t="str">
        <f t="shared" si="63"/>
        <v xml:space="preserve"> </v>
      </c>
      <c r="U573" s="3" t="str">
        <f>IF(D573&lt;&gt;"",VLOOKUP(D573,'Drop downs'!B:C,2,0),"")</f>
        <v/>
      </c>
      <c r="V573" s="3" t="e">
        <f t="shared" si="64"/>
        <v>#VALUE!</v>
      </c>
    </row>
    <row r="574" spans="1:22" x14ac:dyDescent="0.25">
      <c r="A574" s="56" t="str">
        <f t="shared" si="59"/>
        <v/>
      </c>
      <c r="B574" s="211"/>
      <c r="C574" s="212"/>
      <c r="D574" s="211"/>
      <c r="E574" s="211"/>
      <c r="F574" s="211"/>
      <c r="G574" s="211"/>
      <c r="H574" s="211"/>
      <c r="I574" s="211"/>
      <c r="J574" s="213"/>
      <c r="K574" s="214"/>
      <c r="L574" s="214"/>
      <c r="M574" s="214"/>
      <c r="N574" s="215"/>
      <c r="O574" s="215"/>
      <c r="P574" s="215"/>
      <c r="Q574" s="13" t="str">
        <f t="shared" si="60"/>
        <v/>
      </c>
      <c r="R574" s="209" t="str">
        <f t="shared" si="61"/>
        <v/>
      </c>
      <c r="S574" s="210" t="str">
        <f t="shared" si="62"/>
        <v/>
      </c>
      <c r="T574" s="3" t="str">
        <f t="shared" si="63"/>
        <v xml:space="preserve"> </v>
      </c>
      <c r="U574" s="3" t="str">
        <f>IF(D574&lt;&gt;"",VLOOKUP(D574,'Drop downs'!B:C,2,0),"")</f>
        <v/>
      </c>
      <c r="V574" s="3" t="e">
        <f t="shared" si="64"/>
        <v>#VALUE!</v>
      </c>
    </row>
    <row r="575" spans="1:22" x14ac:dyDescent="0.25">
      <c r="A575" s="56" t="str">
        <f t="shared" ref="A575:A638" si="65">IF(C574&lt;&gt;0,A574+1,"")</f>
        <v/>
      </c>
      <c r="B575" s="211"/>
      <c r="C575" s="212"/>
      <c r="D575" s="211"/>
      <c r="E575" s="211"/>
      <c r="F575" s="211"/>
      <c r="G575" s="211"/>
      <c r="H575" s="211"/>
      <c r="I575" s="211"/>
      <c r="J575" s="213"/>
      <c r="K575" s="214"/>
      <c r="L575" s="214"/>
      <c r="M575" s="214"/>
      <c r="N575" s="215"/>
      <c r="O575" s="215"/>
      <c r="P575" s="215"/>
      <c r="Q575" s="13" t="str">
        <f t="shared" ref="Q575:Q638" si="66">IF(M575&lt;&gt;"",M575*(1-$M$6),"")</f>
        <v/>
      </c>
      <c r="R575" s="209" t="str">
        <f t="shared" ref="R575:R638" si="67">IF(O575&lt;&gt;"",EDATE(O575,$N$6),"")</f>
        <v/>
      </c>
      <c r="S575" s="210" t="str">
        <f t="shared" ref="S575:S638" si="68">IFERROR(EOMONTH(R575,-1)+1,"")</f>
        <v/>
      </c>
      <c r="T575" s="3" t="str">
        <f t="shared" ref="T575:T638" si="69">J575&amp;" "&amp;D575</f>
        <v xml:space="preserve"> </v>
      </c>
      <c r="U575" s="3" t="str">
        <f>IF(D575&lt;&gt;"",VLOOKUP(D575,'Drop downs'!B:C,2,0),"")</f>
        <v/>
      </c>
      <c r="V575" s="3" t="e">
        <f t="shared" ref="V575:V638" si="70">R575-N575</f>
        <v>#VALUE!</v>
      </c>
    </row>
    <row r="576" spans="1:22" x14ac:dyDescent="0.25">
      <c r="A576" s="56" t="str">
        <f t="shared" si="65"/>
        <v/>
      </c>
      <c r="B576" s="211"/>
      <c r="C576" s="212"/>
      <c r="D576" s="211"/>
      <c r="E576" s="211"/>
      <c r="F576" s="211"/>
      <c r="G576" s="211"/>
      <c r="H576" s="211"/>
      <c r="I576" s="211"/>
      <c r="J576" s="213"/>
      <c r="K576" s="214"/>
      <c r="L576" s="214"/>
      <c r="M576" s="214"/>
      <c r="N576" s="215"/>
      <c r="O576" s="215"/>
      <c r="P576" s="215"/>
      <c r="Q576" s="13" t="str">
        <f t="shared" si="66"/>
        <v/>
      </c>
      <c r="R576" s="209" t="str">
        <f t="shared" si="67"/>
        <v/>
      </c>
      <c r="S576" s="210" t="str">
        <f t="shared" si="68"/>
        <v/>
      </c>
      <c r="T576" s="3" t="str">
        <f t="shared" si="69"/>
        <v xml:space="preserve"> </v>
      </c>
      <c r="U576" s="3" t="str">
        <f>IF(D576&lt;&gt;"",VLOOKUP(D576,'Drop downs'!B:C,2,0),"")</f>
        <v/>
      </c>
      <c r="V576" s="3" t="e">
        <f t="shared" si="70"/>
        <v>#VALUE!</v>
      </c>
    </row>
    <row r="577" spans="1:22" x14ac:dyDescent="0.25">
      <c r="A577" s="56" t="str">
        <f t="shared" si="65"/>
        <v/>
      </c>
      <c r="B577" s="211"/>
      <c r="C577" s="212"/>
      <c r="D577" s="211"/>
      <c r="E577" s="211"/>
      <c r="F577" s="211"/>
      <c r="G577" s="211"/>
      <c r="H577" s="211"/>
      <c r="I577" s="211"/>
      <c r="J577" s="213"/>
      <c r="K577" s="214"/>
      <c r="L577" s="214"/>
      <c r="M577" s="214"/>
      <c r="N577" s="215"/>
      <c r="O577" s="215"/>
      <c r="P577" s="215"/>
      <c r="Q577" s="13" t="str">
        <f t="shared" si="66"/>
        <v/>
      </c>
      <c r="R577" s="209" t="str">
        <f t="shared" si="67"/>
        <v/>
      </c>
      <c r="S577" s="210" t="str">
        <f t="shared" si="68"/>
        <v/>
      </c>
      <c r="T577" s="3" t="str">
        <f t="shared" si="69"/>
        <v xml:space="preserve"> </v>
      </c>
      <c r="U577" s="3" t="str">
        <f>IF(D577&lt;&gt;"",VLOOKUP(D577,'Drop downs'!B:C,2,0),"")</f>
        <v/>
      </c>
      <c r="V577" s="3" t="e">
        <f t="shared" si="70"/>
        <v>#VALUE!</v>
      </c>
    </row>
    <row r="578" spans="1:22" x14ac:dyDescent="0.25">
      <c r="A578" s="56" t="str">
        <f t="shared" si="65"/>
        <v/>
      </c>
      <c r="B578" s="211"/>
      <c r="C578" s="212"/>
      <c r="D578" s="211"/>
      <c r="E578" s="211"/>
      <c r="F578" s="211"/>
      <c r="G578" s="211"/>
      <c r="H578" s="211"/>
      <c r="I578" s="211"/>
      <c r="J578" s="213"/>
      <c r="K578" s="214"/>
      <c r="L578" s="214"/>
      <c r="M578" s="214"/>
      <c r="N578" s="215"/>
      <c r="O578" s="215"/>
      <c r="P578" s="215"/>
      <c r="Q578" s="13" t="str">
        <f t="shared" si="66"/>
        <v/>
      </c>
      <c r="R578" s="209" t="str">
        <f t="shared" si="67"/>
        <v/>
      </c>
      <c r="S578" s="210" t="str">
        <f t="shared" si="68"/>
        <v/>
      </c>
      <c r="T578" s="3" t="str">
        <f t="shared" si="69"/>
        <v xml:space="preserve"> </v>
      </c>
      <c r="U578" s="3" t="str">
        <f>IF(D578&lt;&gt;"",VLOOKUP(D578,'Drop downs'!B:C,2,0),"")</f>
        <v/>
      </c>
      <c r="V578" s="3" t="e">
        <f t="shared" si="70"/>
        <v>#VALUE!</v>
      </c>
    </row>
    <row r="579" spans="1:22" x14ac:dyDescent="0.25">
      <c r="A579" s="56" t="str">
        <f t="shared" si="65"/>
        <v/>
      </c>
      <c r="B579" s="211"/>
      <c r="C579" s="212"/>
      <c r="D579" s="211"/>
      <c r="E579" s="211"/>
      <c r="F579" s="211"/>
      <c r="G579" s="211"/>
      <c r="H579" s="211"/>
      <c r="I579" s="211"/>
      <c r="J579" s="213"/>
      <c r="K579" s="214"/>
      <c r="L579" s="214"/>
      <c r="M579" s="214"/>
      <c r="N579" s="215"/>
      <c r="O579" s="215"/>
      <c r="P579" s="215"/>
      <c r="Q579" s="13" t="str">
        <f t="shared" si="66"/>
        <v/>
      </c>
      <c r="R579" s="209" t="str">
        <f t="shared" si="67"/>
        <v/>
      </c>
      <c r="S579" s="210" t="str">
        <f t="shared" si="68"/>
        <v/>
      </c>
      <c r="T579" s="3" t="str">
        <f t="shared" si="69"/>
        <v xml:space="preserve"> </v>
      </c>
      <c r="U579" s="3" t="str">
        <f>IF(D579&lt;&gt;"",VLOOKUP(D579,'Drop downs'!B:C,2,0),"")</f>
        <v/>
      </c>
      <c r="V579" s="3" t="e">
        <f t="shared" si="70"/>
        <v>#VALUE!</v>
      </c>
    </row>
    <row r="580" spans="1:22" x14ac:dyDescent="0.25">
      <c r="A580" s="56" t="str">
        <f t="shared" si="65"/>
        <v/>
      </c>
      <c r="B580" s="211"/>
      <c r="C580" s="212"/>
      <c r="D580" s="211"/>
      <c r="E580" s="211"/>
      <c r="F580" s="211"/>
      <c r="G580" s="211"/>
      <c r="H580" s="211"/>
      <c r="I580" s="211"/>
      <c r="J580" s="213"/>
      <c r="K580" s="214"/>
      <c r="L580" s="214"/>
      <c r="M580" s="214"/>
      <c r="N580" s="215"/>
      <c r="O580" s="215"/>
      <c r="P580" s="215"/>
      <c r="Q580" s="13" t="str">
        <f t="shared" si="66"/>
        <v/>
      </c>
      <c r="R580" s="209" t="str">
        <f t="shared" si="67"/>
        <v/>
      </c>
      <c r="S580" s="210" t="str">
        <f t="shared" si="68"/>
        <v/>
      </c>
      <c r="T580" s="3" t="str">
        <f t="shared" si="69"/>
        <v xml:space="preserve"> </v>
      </c>
      <c r="U580" s="3" t="str">
        <f>IF(D580&lt;&gt;"",VLOOKUP(D580,'Drop downs'!B:C,2,0),"")</f>
        <v/>
      </c>
      <c r="V580" s="3" t="e">
        <f t="shared" si="70"/>
        <v>#VALUE!</v>
      </c>
    </row>
    <row r="581" spans="1:22" x14ac:dyDescent="0.25">
      <c r="A581" s="56" t="str">
        <f t="shared" si="65"/>
        <v/>
      </c>
      <c r="B581" s="211"/>
      <c r="C581" s="212"/>
      <c r="D581" s="211"/>
      <c r="E581" s="211"/>
      <c r="F581" s="211"/>
      <c r="G581" s="211"/>
      <c r="H581" s="211"/>
      <c r="I581" s="211"/>
      <c r="J581" s="213"/>
      <c r="K581" s="214"/>
      <c r="L581" s="214"/>
      <c r="M581" s="214"/>
      <c r="N581" s="215"/>
      <c r="O581" s="215"/>
      <c r="P581" s="215"/>
      <c r="Q581" s="13" t="str">
        <f t="shared" si="66"/>
        <v/>
      </c>
      <c r="R581" s="209" t="str">
        <f t="shared" si="67"/>
        <v/>
      </c>
      <c r="S581" s="210" t="str">
        <f t="shared" si="68"/>
        <v/>
      </c>
      <c r="T581" s="3" t="str">
        <f t="shared" si="69"/>
        <v xml:space="preserve"> </v>
      </c>
      <c r="U581" s="3" t="str">
        <f>IF(D581&lt;&gt;"",VLOOKUP(D581,'Drop downs'!B:C,2,0),"")</f>
        <v/>
      </c>
      <c r="V581" s="3" t="e">
        <f t="shared" si="70"/>
        <v>#VALUE!</v>
      </c>
    </row>
    <row r="582" spans="1:22" x14ac:dyDescent="0.25">
      <c r="A582" s="56" t="str">
        <f t="shared" si="65"/>
        <v/>
      </c>
      <c r="B582" s="211"/>
      <c r="C582" s="212"/>
      <c r="D582" s="211"/>
      <c r="E582" s="211"/>
      <c r="F582" s="211"/>
      <c r="G582" s="211"/>
      <c r="H582" s="211"/>
      <c r="I582" s="211"/>
      <c r="J582" s="213"/>
      <c r="K582" s="214"/>
      <c r="L582" s="214"/>
      <c r="M582" s="214"/>
      <c r="N582" s="215"/>
      <c r="O582" s="215"/>
      <c r="P582" s="215"/>
      <c r="Q582" s="13" t="str">
        <f t="shared" si="66"/>
        <v/>
      </c>
      <c r="R582" s="209" t="str">
        <f t="shared" si="67"/>
        <v/>
      </c>
      <c r="S582" s="210" t="str">
        <f t="shared" si="68"/>
        <v/>
      </c>
      <c r="T582" s="3" t="str">
        <f t="shared" si="69"/>
        <v xml:space="preserve"> </v>
      </c>
      <c r="U582" s="3" t="str">
        <f>IF(D582&lt;&gt;"",VLOOKUP(D582,'Drop downs'!B:C,2,0),"")</f>
        <v/>
      </c>
      <c r="V582" s="3" t="e">
        <f t="shared" si="70"/>
        <v>#VALUE!</v>
      </c>
    </row>
    <row r="583" spans="1:22" x14ac:dyDescent="0.25">
      <c r="A583" s="56" t="str">
        <f t="shared" si="65"/>
        <v/>
      </c>
      <c r="B583" s="211"/>
      <c r="C583" s="212"/>
      <c r="D583" s="211"/>
      <c r="E583" s="211"/>
      <c r="F583" s="211"/>
      <c r="G583" s="211"/>
      <c r="H583" s="211"/>
      <c r="I583" s="211"/>
      <c r="J583" s="213"/>
      <c r="K583" s="214"/>
      <c r="L583" s="214"/>
      <c r="M583" s="214"/>
      <c r="N583" s="215"/>
      <c r="O583" s="215"/>
      <c r="P583" s="215"/>
      <c r="Q583" s="13" t="str">
        <f t="shared" si="66"/>
        <v/>
      </c>
      <c r="R583" s="209" t="str">
        <f t="shared" si="67"/>
        <v/>
      </c>
      <c r="S583" s="210" t="str">
        <f t="shared" si="68"/>
        <v/>
      </c>
      <c r="T583" s="3" t="str">
        <f t="shared" si="69"/>
        <v xml:space="preserve"> </v>
      </c>
      <c r="U583" s="3" t="str">
        <f>IF(D583&lt;&gt;"",VLOOKUP(D583,'Drop downs'!B:C,2,0),"")</f>
        <v/>
      </c>
      <c r="V583" s="3" t="e">
        <f t="shared" si="70"/>
        <v>#VALUE!</v>
      </c>
    </row>
    <row r="584" spans="1:22" x14ac:dyDescent="0.25">
      <c r="A584" s="56" t="str">
        <f t="shared" si="65"/>
        <v/>
      </c>
      <c r="B584" s="211"/>
      <c r="C584" s="212"/>
      <c r="D584" s="211"/>
      <c r="E584" s="211"/>
      <c r="F584" s="211"/>
      <c r="G584" s="211"/>
      <c r="H584" s="211"/>
      <c r="I584" s="211"/>
      <c r="J584" s="213"/>
      <c r="K584" s="214"/>
      <c r="L584" s="214"/>
      <c r="M584" s="214"/>
      <c r="N584" s="215"/>
      <c r="O584" s="215"/>
      <c r="P584" s="215"/>
      <c r="Q584" s="13" t="str">
        <f t="shared" si="66"/>
        <v/>
      </c>
      <c r="R584" s="209" t="str">
        <f t="shared" si="67"/>
        <v/>
      </c>
      <c r="S584" s="210" t="str">
        <f t="shared" si="68"/>
        <v/>
      </c>
      <c r="T584" s="3" t="str">
        <f t="shared" si="69"/>
        <v xml:space="preserve"> </v>
      </c>
      <c r="U584" s="3" t="str">
        <f>IF(D584&lt;&gt;"",VLOOKUP(D584,'Drop downs'!B:C,2,0),"")</f>
        <v/>
      </c>
      <c r="V584" s="3" t="e">
        <f t="shared" si="70"/>
        <v>#VALUE!</v>
      </c>
    </row>
    <row r="585" spans="1:22" x14ac:dyDescent="0.25">
      <c r="A585" s="56" t="str">
        <f t="shared" si="65"/>
        <v/>
      </c>
      <c r="B585" s="211"/>
      <c r="C585" s="212"/>
      <c r="D585" s="211"/>
      <c r="E585" s="211"/>
      <c r="F585" s="211"/>
      <c r="G585" s="211"/>
      <c r="H585" s="211"/>
      <c r="I585" s="211"/>
      <c r="J585" s="213"/>
      <c r="K585" s="214"/>
      <c r="L585" s="214"/>
      <c r="M585" s="214"/>
      <c r="N585" s="215"/>
      <c r="O585" s="215"/>
      <c r="P585" s="215"/>
      <c r="Q585" s="13" t="str">
        <f t="shared" si="66"/>
        <v/>
      </c>
      <c r="R585" s="209" t="str">
        <f t="shared" si="67"/>
        <v/>
      </c>
      <c r="S585" s="210" t="str">
        <f t="shared" si="68"/>
        <v/>
      </c>
      <c r="T585" s="3" t="str">
        <f t="shared" si="69"/>
        <v xml:space="preserve"> </v>
      </c>
      <c r="U585" s="3" t="str">
        <f>IF(D585&lt;&gt;"",VLOOKUP(D585,'Drop downs'!B:C,2,0),"")</f>
        <v/>
      </c>
      <c r="V585" s="3" t="e">
        <f t="shared" si="70"/>
        <v>#VALUE!</v>
      </c>
    </row>
    <row r="586" spans="1:22" x14ac:dyDescent="0.25">
      <c r="A586" s="56" t="str">
        <f t="shared" si="65"/>
        <v/>
      </c>
      <c r="B586" s="211"/>
      <c r="C586" s="212"/>
      <c r="D586" s="211"/>
      <c r="E586" s="211"/>
      <c r="F586" s="211"/>
      <c r="G586" s="211"/>
      <c r="H586" s="211"/>
      <c r="I586" s="211"/>
      <c r="J586" s="213"/>
      <c r="K586" s="214"/>
      <c r="L586" s="214"/>
      <c r="M586" s="214"/>
      <c r="N586" s="215"/>
      <c r="O586" s="215"/>
      <c r="P586" s="215"/>
      <c r="Q586" s="13" t="str">
        <f t="shared" si="66"/>
        <v/>
      </c>
      <c r="R586" s="209" t="str">
        <f t="shared" si="67"/>
        <v/>
      </c>
      <c r="S586" s="210" t="str">
        <f t="shared" si="68"/>
        <v/>
      </c>
      <c r="T586" s="3" t="str">
        <f t="shared" si="69"/>
        <v xml:space="preserve"> </v>
      </c>
      <c r="U586" s="3" t="str">
        <f>IF(D586&lt;&gt;"",VLOOKUP(D586,'Drop downs'!B:C,2,0),"")</f>
        <v/>
      </c>
      <c r="V586" s="3" t="e">
        <f t="shared" si="70"/>
        <v>#VALUE!</v>
      </c>
    </row>
    <row r="587" spans="1:22" x14ac:dyDescent="0.25">
      <c r="A587" s="56" t="str">
        <f t="shared" si="65"/>
        <v/>
      </c>
      <c r="B587" s="211"/>
      <c r="C587" s="212"/>
      <c r="D587" s="211"/>
      <c r="E587" s="211"/>
      <c r="F587" s="211"/>
      <c r="G587" s="211"/>
      <c r="H587" s="211"/>
      <c r="I587" s="211"/>
      <c r="J587" s="213"/>
      <c r="K587" s="214"/>
      <c r="L587" s="214"/>
      <c r="M587" s="214"/>
      <c r="N587" s="215"/>
      <c r="O587" s="215"/>
      <c r="P587" s="215"/>
      <c r="Q587" s="13" t="str">
        <f t="shared" si="66"/>
        <v/>
      </c>
      <c r="R587" s="209" t="str">
        <f t="shared" si="67"/>
        <v/>
      </c>
      <c r="S587" s="210" t="str">
        <f t="shared" si="68"/>
        <v/>
      </c>
      <c r="T587" s="3" t="str">
        <f t="shared" si="69"/>
        <v xml:space="preserve"> </v>
      </c>
      <c r="U587" s="3" t="str">
        <f>IF(D587&lt;&gt;"",VLOOKUP(D587,'Drop downs'!B:C,2,0),"")</f>
        <v/>
      </c>
      <c r="V587" s="3" t="e">
        <f t="shared" si="70"/>
        <v>#VALUE!</v>
      </c>
    </row>
    <row r="588" spans="1:22" x14ac:dyDescent="0.25">
      <c r="A588" s="56" t="str">
        <f t="shared" si="65"/>
        <v/>
      </c>
      <c r="B588" s="211"/>
      <c r="C588" s="212"/>
      <c r="D588" s="211"/>
      <c r="E588" s="211"/>
      <c r="F588" s="211"/>
      <c r="G588" s="211"/>
      <c r="H588" s="211"/>
      <c r="I588" s="211"/>
      <c r="J588" s="213"/>
      <c r="K588" s="214"/>
      <c r="L588" s="214"/>
      <c r="M588" s="214"/>
      <c r="N588" s="215"/>
      <c r="O588" s="215"/>
      <c r="P588" s="215"/>
      <c r="Q588" s="13" t="str">
        <f t="shared" si="66"/>
        <v/>
      </c>
      <c r="R588" s="209" t="str">
        <f t="shared" si="67"/>
        <v/>
      </c>
      <c r="S588" s="210" t="str">
        <f t="shared" si="68"/>
        <v/>
      </c>
      <c r="T588" s="3" t="str">
        <f t="shared" si="69"/>
        <v xml:space="preserve"> </v>
      </c>
      <c r="U588" s="3" t="str">
        <f>IF(D588&lt;&gt;"",VLOOKUP(D588,'Drop downs'!B:C,2,0),"")</f>
        <v/>
      </c>
      <c r="V588" s="3" t="e">
        <f t="shared" si="70"/>
        <v>#VALUE!</v>
      </c>
    </row>
    <row r="589" spans="1:22" x14ac:dyDescent="0.25">
      <c r="A589" s="56" t="str">
        <f t="shared" si="65"/>
        <v/>
      </c>
      <c r="B589" s="211"/>
      <c r="C589" s="212"/>
      <c r="D589" s="211"/>
      <c r="E589" s="211"/>
      <c r="F589" s="211"/>
      <c r="G589" s="211"/>
      <c r="H589" s="211"/>
      <c r="I589" s="211"/>
      <c r="J589" s="213"/>
      <c r="K589" s="214"/>
      <c r="L589" s="214"/>
      <c r="M589" s="214"/>
      <c r="N589" s="215"/>
      <c r="O589" s="215"/>
      <c r="P589" s="215"/>
      <c r="Q589" s="13" t="str">
        <f t="shared" si="66"/>
        <v/>
      </c>
      <c r="R589" s="209" t="str">
        <f t="shared" si="67"/>
        <v/>
      </c>
      <c r="S589" s="210" t="str">
        <f t="shared" si="68"/>
        <v/>
      </c>
      <c r="T589" s="3" t="str">
        <f t="shared" si="69"/>
        <v xml:space="preserve"> </v>
      </c>
      <c r="U589" s="3" t="str">
        <f>IF(D589&lt;&gt;"",VLOOKUP(D589,'Drop downs'!B:C,2,0),"")</f>
        <v/>
      </c>
      <c r="V589" s="3" t="e">
        <f t="shared" si="70"/>
        <v>#VALUE!</v>
      </c>
    </row>
    <row r="590" spans="1:22" x14ac:dyDescent="0.25">
      <c r="A590" s="56" t="str">
        <f t="shared" si="65"/>
        <v/>
      </c>
      <c r="B590" s="211"/>
      <c r="C590" s="212"/>
      <c r="D590" s="211"/>
      <c r="E590" s="211"/>
      <c r="F590" s="211"/>
      <c r="G590" s="211"/>
      <c r="H590" s="211"/>
      <c r="I590" s="211"/>
      <c r="J590" s="213"/>
      <c r="K590" s="214"/>
      <c r="L590" s="214"/>
      <c r="M590" s="214"/>
      <c r="N590" s="215"/>
      <c r="O590" s="215"/>
      <c r="P590" s="215"/>
      <c r="Q590" s="13" t="str">
        <f t="shared" si="66"/>
        <v/>
      </c>
      <c r="R590" s="209" t="str">
        <f t="shared" si="67"/>
        <v/>
      </c>
      <c r="S590" s="210" t="str">
        <f t="shared" si="68"/>
        <v/>
      </c>
      <c r="T590" s="3" t="str">
        <f t="shared" si="69"/>
        <v xml:space="preserve"> </v>
      </c>
      <c r="U590" s="3" t="str">
        <f>IF(D590&lt;&gt;"",VLOOKUP(D590,'Drop downs'!B:C,2,0),"")</f>
        <v/>
      </c>
      <c r="V590" s="3" t="e">
        <f t="shared" si="70"/>
        <v>#VALUE!</v>
      </c>
    </row>
    <row r="591" spans="1:22" x14ac:dyDescent="0.25">
      <c r="A591" s="56" t="str">
        <f t="shared" si="65"/>
        <v/>
      </c>
      <c r="B591" s="211"/>
      <c r="C591" s="212"/>
      <c r="D591" s="211"/>
      <c r="E591" s="211"/>
      <c r="F591" s="211"/>
      <c r="G591" s="211"/>
      <c r="H591" s="211"/>
      <c r="I591" s="211"/>
      <c r="J591" s="213"/>
      <c r="K591" s="214"/>
      <c r="L591" s="214"/>
      <c r="M591" s="214"/>
      <c r="N591" s="215"/>
      <c r="O591" s="215"/>
      <c r="P591" s="215"/>
      <c r="Q591" s="13" t="str">
        <f t="shared" si="66"/>
        <v/>
      </c>
      <c r="R591" s="209" t="str">
        <f t="shared" si="67"/>
        <v/>
      </c>
      <c r="S591" s="210" t="str">
        <f t="shared" si="68"/>
        <v/>
      </c>
      <c r="T591" s="3" t="str">
        <f t="shared" si="69"/>
        <v xml:space="preserve"> </v>
      </c>
      <c r="U591" s="3" t="str">
        <f>IF(D591&lt;&gt;"",VLOOKUP(D591,'Drop downs'!B:C,2,0),"")</f>
        <v/>
      </c>
      <c r="V591" s="3" t="e">
        <f t="shared" si="70"/>
        <v>#VALUE!</v>
      </c>
    </row>
    <row r="592" spans="1:22" x14ac:dyDescent="0.25">
      <c r="A592" s="56" t="str">
        <f t="shared" si="65"/>
        <v/>
      </c>
      <c r="B592" s="211"/>
      <c r="C592" s="212"/>
      <c r="D592" s="211"/>
      <c r="E592" s="211"/>
      <c r="F592" s="211"/>
      <c r="G592" s="211"/>
      <c r="H592" s="211"/>
      <c r="I592" s="211"/>
      <c r="J592" s="213"/>
      <c r="K592" s="214"/>
      <c r="L592" s="214"/>
      <c r="M592" s="214"/>
      <c r="N592" s="215"/>
      <c r="O592" s="215"/>
      <c r="P592" s="215"/>
      <c r="Q592" s="13" t="str">
        <f t="shared" si="66"/>
        <v/>
      </c>
      <c r="R592" s="209" t="str">
        <f t="shared" si="67"/>
        <v/>
      </c>
      <c r="S592" s="210" t="str">
        <f t="shared" si="68"/>
        <v/>
      </c>
      <c r="T592" s="3" t="str">
        <f t="shared" si="69"/>
        <v xml:space="preserve"> </v>
      </c>
      <c r="U592" s="3" t="str">
        <f>IF(D592&lt;&gt;"",VLOOKUP(D592,'Drop downs'!B:C,2,0),"")</f>
        <v/>
      </c>
      <c r="V592" s="3" t="e">
        <f t="shared" si="70"/>
        <v>#VALUE!</v>
      </c>
    </row>
    <row r="593" spans="1:22" x14ac:dyDescent="0.25">
      <c r="A593" s="56" t="str">
        <f t="shared" si="65"/>
        <v/>
      </c>
      <c r="B593" s="211"/>
      <c r="C593" s="212"/>
      <c r="D593" s="211"/>
      <c r="E593" s="211"/>
      <c r="F593" s="211"/>
      <c r="G593" s="211"/>
      <c r="H593" s="211"/>
      <c r="I593" s="211"/>
      <c r="J593" s="213"/>
      <c r="K593" s="214"/>
      <c r="L593" s="214"/>
      <c r="M593" s="214"/>
      <c r="N593" s="215"/>
      <c r="O593" s="215"/>
      <c r="P593" s="215"/>
      <c r="Q593" s="13" t="str">
        <f t="shared" si="66"/>
        <v/>
      </c>
      <c r="R593" s="209" t="str">
        <f t="shared" si="67"/>
        <v/>
      </c>
      <c r="S593" s="210" t="str">
        <f t="shared" si="68"/>
        <v/>
      </c>
      <c r="T593" s="3" t="str">
        <f t="shared" si="69"/>
        <v xml:space="preserve"> </v>
      </c>
      <c r="U593" s="3" t="str">
        <f>IF(D593&lt;&gt;"",VLOOKUP(D593,'Drop downs'!B:C,2,0),"")</f>
        <v/>
      </c>
      <c r="V593" s="3" t="e">
        <f t="shared" si="70"/>
        <v>#VALUE!</v>
      </c>
    </row>
    <row r="594" spans="1:22" x14ac:dyDescent="0.25">
      <c r="A594" s="56" t="str">
        <f t="shared" si="65"/>
        <v/>
      </c>
      <c r="B594" s="211"/>
      <c r="C594" s="212"/>
      <c r="D594" s="211"/>
      <c r="E594" s="211"/>
      <c r="F594" s="211"/>
      <c r="G594" s="211"/>
      <c r="H594" s="211"/>
      <c r="I594" s="211"/>
      <c r="J594" s="213"/>
      <c r="K594" s="214"/>
      <c r="L594" s="214"/>
      <c r="M594" s="214"/>
      <c r="N594" s="215"/>
      <c r="O594" s="215"/>
      <c r="P594" s="215"/>
      <c r="Q594" s="13" t="str">
        <f t="shared" si="66"/>
        <v/>
      </c>
      <c r="R594" s="209" t="str">
        <f t="shared" si="67"/>
        <v/>
      </c>
      <c r="S594" s="210" t="str">
        <f t="shared" si="68"/>
        <v/>
      </c>
      <c r="T594" s="3" t="str">
        <f t="shared" si="69"/>
        <v xml:space="preserve"> </v>
      </c>
      <c r="U594" s="3" t="str">
        <f>IF(D594&lt;&gt;"",VLOOKUP(D594,'Drop downs'!B:C,2,0),"")</f>
        <v/>
      </c>
      <c r="V594" s="3" t="e">
        <f t="shared" si="70"/>
        <v>#VALUE!</v>
      </c>
    </row>
    <row r="595" spans="1:22" x14ac:dyDescent="0.25">
      <c r="A595" s="56" t="str">
        <f t="shared" si="65"/>
        <v/>
      </c>
      <c r="B595" s="211"/>
      <c r="C595" s="212"/>
      <c r="D595" s="211"/>
      <c r="E595" s="211"/>
      <c r="F595" s="211"/>
      <c r="G595" s="211"/>
      <c r="H595" s="211"/>
      <c r="I595" s="211"/>
      <c r="J595" s="213"/>
      <c r="K595" s="214"/>
      <c r="L595" s="214"/>
      <c r="M595" s="214"/>
      <c r="N595" s="215"/>
      <c r="O595" s="215"/>
      <c r="P595" s="215"/>
      <c r="Q595" s="13" t="str">
        <f t="shared" si="66"/>
        <v/>
      </c>
      <c r="R595" s="209" t="str">
        <f t="shared" si="67"/>
        <v/>
      </c>
      <c r="S595" s="210" t="str">
        <f t="shared" si="68"/>
        <v/>
      </c>
      <c r="T595" s="3" t="str">
        <f t="shared" si="69"/>
        <v xml:space="preserve"> </v>
      </c>
      <c r="U595" s="3" t="str">
        <f>IF(D595&lt;&gt;"",VLOOKUP(D595,'Drop downs'!B:C,2,0),"")</f>
        <v/>
      </c>
      <c r="V595" s="3" t="e">
        <f t="shared" si="70"/>
        <v>#VALUE!</v>
      </c>
    </row>
    <row r="596" spans="1:22" x14ac:dyDescent="0.25">
      <c r="A596" s="56" t="str">
        <f t="shared" si="65"/>
        <v/>
      </c>
      <c r="B596" s="211"/>
      <c r="C596" s="212"/>
      <c r="D596" s="211"/>
      <c r="E596" s="211"/>
      <c r="F596" s="211"/>
      <c r="G596" s="211"/>
      <c r="H596" s="211"/>
      <c r="I596" s="211"/>
      <c r="J596" s="213"/>
      <c r="K596" s="214"/>
      <c r="L596" s="214"/>
      <c r="M596" s="214"/>
      <c r="N596" s="215"/>
      <c r="O596" s="215"/>
      <c r="P596" s="215"/>
      <c r="Q596" s="13" t="str">
        <f t="shared" si="66"/>
        <v/>
      </c>
      <c r="R596" s="209" t="str">
        <f t="shared" si="67"/>
        <v/>
      </c>
      <c r="S596" s="210" t="str">
        <f t="shared" si="68"/>
        <v/>
      </c>
      <c r="T596" s="3" t="str">
        <f t="shared" si="69"/>
        <v xml:space="preserve"> </v>
      </c>
      <c r="U596" s="3" t="str">
        <f>IF(D596&lt;&gt;"",VLOOKUP(D596,'Drop downs'!B:C,2,0),"")</f>
        <v/>
      </c>
      <c r="V596" s="3" t="e">
        <f t="shared" si="70"/>
        <v>#VALUE!</v>
      </c>
    </row>
    <row r="597" spans="1:22" x14ac:dyDescent="0.25">
      <c r="A597" s="56" t="str">
        <f t="shared" si="65"/>
        <v/>
      </c>
      <c r="B597" s="211"/>
      <c r="C597" s="212"/>
      <c r="D597" s="211"/>
      <c r="E597" s="211"/>
      <c r="F597" s="211"/>
      <c r="G597" s="211"/>
      <c r="H597" s="211"/>
      <c r="I597" s="211"/>
      <c r="J597" s="213"/>
      <c r="K597" s="214"/>
      <c r="L597" s="214"/>
      <c r="M597" s="214"/>
      <c r="N597" s="215"/>
      <c r="O597" s="215"/>
      <c r="P597" s="215"/>
      <c r="Q597" s="13" t="str">
        <f t="shared" si="66"/>
        <v/>
      </c>
      <c r="R597" s="209" t="str">
        <f t="shared" si="67"/>
        <v/>
      </c>
      <c r="S597" s="210" t="str">
        <f t="shared" si="68"/>
        <v/>
      </c>
      <c r="T597" s="3" t="str">
        <f t="shared" si="69"/>
        <v xml:space="preserve"> </v>
      </c>
      <c r="U597" s="3" t="str">
        <f>IF(D597&lt;&gt;"",VLOOKUP(D597,'Drop downs'!B:C,2,0),"")</f>
        <v/>
      </c>
      <c r="V597" s="3" t="e">
        <f t="shared" si="70"/>
        <v>#VALUE!</v>
      </c>
    </row>
    <row r="598" spans="1:22" x14ac:dyDescent="0.25">
      <c r="A598" s="56" t="str">
        <f t="shared" si="65"/>
        <v/>
      </c>
      <c r="B598" s="211"/>
      <c r="C598" s="212"/>
      <c r="D598" s="211"/>
      <c r="E598" s="211"/>
      <c r="F598" s="211"/>
      <c r="G598" s="211"/>
      <c r="H598" s="211"/>
      <c r="I598" s="211"/>
      <c r="J598" s="213"/>
      <c r="K598" s="214"/>
      <c r="L598" s="214"/>
      <c r="M598" s="214"/>
      <c r="N598" s="215"/>
      <c r="O598" s="215"/>
      <c r="P598" s="215"/>
      <c r="Q598" s="13" t="str">
        <f t="shared" si="66"/>
        <v/>
      </c>
      <c r="R598" s="209" t="str">
        <f t="shared" si="67"/>
        <v/>
      </c>
      <c r="S598" s="210" t="str">
        <f t="shared" si="68"/>
        <v/>
      </c>
      <c r="T598" s="3" t="str">
        <f t="shared" si="69"/>
        <v xml:space="preserve"> </v>
      </c>
      <c r="U598" s="3" t="str">
        <f>IF(D598&lt;&gt;"",VLOOKUP(D598,'Drop downs'!B:C,2,0),"")</f>
        <v/>
      </c>
      <c r="V598" s="3" t="e">
        <f t="shared" si="70"/>
        <v>#VALUE!</v>
      </c>
    </row>
    <row r="599" spans="1:22" x14ac:dyDescent="0.25">
      <c r="A599" s="56" t="str">
        <f t="shared" si="65"/>
        <v/>
      </c>
      <c r="B599" s="211"/>
      <c r="C599" s="212"/>
      <c r="D599" s="211"/>
      <c r="E599" s="211"/>
      <c r="F599" s="211"/>
      <c r="G599" s="211"/>
      <c r="H599" s="211"/>
      <c r="I599" s="211"/>
      <c r="J599" s="213"/>
      <c r="K599" s="214"/>
      <c r="L599" s="214"/>
      <c r="M599" s="214"/>
      <c r="N599" s="215"/>
      <c r="O599" s="215"/>
      <c r="P599" s="215"/>
      <c r="Q599" s="13" t="str">
        <f t="shared" si="66"/>
        <v/>
      </c>
      <c r="R599" s="209" t="str">
        <f t="shared" si="67"/>
        <v/>
      </c>
      <c r="S599" s="210" t="str">
        <f t="shared" si="68"/>
        <v/>
      </c>
      <c r="T599" s="3" t="str">
        <f t="shared" si="69"/>
        <v xml:space="preserve"> </v>
      </c>
      <c r="U599" s="3" t="str">
        <f>IF(D599&lt;&gt;"",VLOOKUP(D599,'Drop downs'!B:C,2,0),"")</f>
        <v/>
      </c>
      <c r="V599" s="3" t="e">
        <f t="shared" si="70"/>
        <v>#VALUE!</v>
      </c>
    </row>
    <row r="600" spans="1:22" x14ac:dyDescent="0.25">
      <c r="A600" s="56" t="str">
        <f t="shared" si="65"/>
        <v/>
      </c>
      <c r="B600" s="211"/>
      <c r="C600" s="212"/>
      <c r="D600" s="211"/>
      <c r="E600" s="211"/>
      <c r="F600" s="211"/>
      <c r="G600" s="211"/>
      <c r="H600" s="211"/>
      <c r="I600" s="211"/>
      <c r="J600" s="213"/>
      <c r="K600" s="214"/>
      <c r="L600" s="214"/>
      <c r="M600" s="214"/>
      <c r="N600" s="215"/>
      <c r="O600" s="215"/>
      <c r="P600" s="215"/>
      <c r="Q600" s="13" t="str">
        <f t="shared" si="66"/>
        <v/>
      </c>
      <c r="R600" s="209" t="str">
        <f t="shared" si="67"/>
        <v/>
      </c>
      <c r="S600" s="210" t="str">
        <f t="shared" si="68"/>
        <v/>
      </c>
      <c r="T600" s="3" t="str">
        <f t="shared" si="69"/>
        <v xml:space="preserve"> </v>
      </c>
      <c r="U600" s="3" t="str">
        <f>IF(D600&lt;&gt;"",VLOOKUP(D600,'Drop downs'!B:C,2,0),"")</f>
        <v/>
      </c>
      <c r="V600" s="3" t="e">
        <f t="shared" si="70"/>
        <v>#VALUE!</v>
      </c>
    </row>
    <row r="601" spans="1:22" x14ac:dyDescent="0.25">
      <c r="A601" s="56" t="str">
        <f t="shared" si="65"/>
        <v/>
      </c>
      <c r="B601" s="211"/>
      <c r="C601" s="212"/>
      <c r="D601" s="211"/>
      <c r="E601" s="211"/>
      <c r="F601" s="211"/>
      <c r="G601" s="211"/>
      <c r="H601" s="211"/>
      <c r="I601" s="211"/>
      <c r="J601" s="213"/>
      <c r="K601" s="214"/>
      <c r="L601" s="214"/>
      <c r="M601" s="214"/>
      <c r="N601" s="215"/>
      <c r="O601" s="215"/>
      <c r="P601" s="215"/>
      <c r="Q601" s="13" t="str">
        <f t="shared" si="66"/>
        <v/>
      </c>
      <c r="R601" s="209" t="str">
        <f t="shared" si="67"/>
        <v/>
      </c>
      <c r="S601" s="210" t="str">
        <f t="shared" si="68"/>
        <v/>
      </c>
      <c r="T601" s="3" t="str">
        <f t="shared" si="69"/>
        <v xml:space="preserve"> </v>
      </c>
      <c r="U601" s="3" t="str">
        <f>IF(D601&lt;&gt;"",VLOOKUP(D601,'Drop downs'!B:C,2,0),"")</f>
        <v/>
      </c>
      <c r="V601" s="3" t="e">
        <f t="shared" si="70"/>
        <v>#VALUE!</v>
      </c>
    </row>
    <row r="602" spans="1:22" x14ac:dyDescent="0.25">
      <c r="A602" s="56" t="str">
        <f t="shared" si="65"/>
        <v/>
      </c>
      <c r="B602" s="211"/>
      <c r="C602" s="212"/>
      <c r="D602" s="211"/>
      <c r="E602" s="211"/>
      <c r="F602" s="211"/>
      <c r="G602" s="211"/>
      <c r="H602" s="211"/>
      <c r="I602" s="211"/>
      <c r="J602" s="213"/>
      <c r="K602" s="214"/>
      <c r="L602" s="214"/>
      <c r="M602" s="214"/>
      <c r="N602" s="215"/>
      <c r="O602" s="215"/>
      <c r="P602" s="215"/>
      <c r="Q602" s="13" t="str">
        <f t="shared" si="66"/>
        <v/>
      </c>
      <c r="R602" s="209" t="str">
        <f t="shared" si="67"/>
        <v/>
      </c>
      <c r="S602" s="210" t="str">
        <f t="shared" si="68"/>
        <v/>
      </c>
      <c r="T602" s="3" t="str">
        <f t="shared" si="69"/>
        <v xml:space="preserve"> </v>
      </c>
      <c r="U602" s="3" t="str">
        <f>IF(D602&lt;&gt;"",VLOOKUP(D602,'Drop downs'!B:C,2,0),"")</f>
        <v/>
      </c>
      <c r="V602" s="3" t="e">
        <f t="shared" si="70"/>
        <v>#VALUE!</v>
      </c>
    </row>
    <row r="603" spans="1:22" x14ac:dyDescent="0.25">
      <c r="A603" s="56" t="str">
        <f t="shared" si="65"/>
        <v/>
      </c>
      <c r="B603" s="211"/>
      <c r="C603" s="212"/>
      <c r="D603" s="211"/>
      <c r="E603" s="211"/>
      <c r="F603" s="211"/>
      <c r="G603" s="211"/>
      <c r="H603" s="211"/>
      <c r="I603" s="211"/>
      <c r="J603" s="213"/>
      <c r="K603" s="214"/>
      <c r="L603" s="214"/>
      <c r="M603" s="214"/>
      <c r="N603" s="215"/>
      <c r="O603" s="215"/>
      <c r="P603" s="215"/>
      <c r="Q603" s="13" t="str">
        <f t="shared" si="66"/>
        <v/>
      </c>
      <c r="R603" s="209" t="str">
        <f t="shared" si="67"/>
        <v/>
      </c>
      <c r="S603" s="210" t="str">
        <f t="shared" si="68"/>
        <v/>
      </c>
      <c r="T603" s="3" t="str">
        <f t="shared" si="69"/>
        <v xml:space="preserve"> </v>
      </c>
      <c r="U603" s="3" t="str">
        <f>IF(D603&lt;&gt;"",VLOOKUP(D603,'Drop downs'!B:C,2,0),"")</f>
        <v/>
      </c>
      <c r="V603" s="3" t="e">
        <f t="shared" si="70"/>
        <v>#VALUE!</v>
      </c>
    </row>
    <row r="604" spans="1:22" x14ac:dyDescent="0.25">
      <c r="A604" s="56" t="str">
        <f t="shared" si="65"/>
        <v/>
      </c>
      <c r="B604" s="211"/>
      <c r="C604" s="212"/>
      <c r="D604" s="211"/>
      <c r="E604" s="211"/>
      <c r="F604" s="211"/>
      <c r="G604" s="211"/>
      <c r="H604" s="211"/>
      <c r="I604" s="211"/>
      <c r="J604" s="213"/>
      <c r="K604" s="214"/>
      <c r="L604" s="214"/>
      <c r="M604" s="214"/>
      <c r="N604" s="215"/>
      <c r="O604" s="215"/>
      <c r="P604" s="215"/>
      <c r="Q604" s="13" t="str">
        <f t="shared" si="66"/>
        <v/>
      </c>
      <c r="R604" s="209" t="str">
        <f t="shared" si="67"/>
        <v/>
      </c>
      <c r="S604" s="210" t="str">
        <f t="shared" si="68"/>
        <v/>
      </c>
      <c r="T604" s="3" t="str">
        <f t="shared" si="69"/>
        <v xml:space="preserve"> </v>
      </c>
      <c r="U604" s="3" t="str">
        <f>IF(D604&lt;&gt;"",VLOOKUP(D604,'Drop downs'!B:C,2,0),"")</f>
        <v/>
      </c>
      <c r="V604" s="3" t="e">
        <f t="shared" si="70"/>
        <v>#VALUE!</v>
      </c>
    </row>
    <row r="605" spans="1:22" x14ac:dyDescent="0.25">
      <c r="A605" s="56" t="str">
        <f t="shared" si="65"/>
        <v/>
      </c>
      <c r="B605" s="211"/>
      <c r="C605" s="212"/>
      <c r="D605" s="211"/>
      <c r="E605" s="211"/>
      <c r="F605" s="211"/>
      <c r="G605" s="211"/>
      <c r="H605" s="211"/>
      <c r="I605" s="211"/>
      <c r="J605" s="213"/>
      <c r="K605" s="214"/>
      <c r="L605" s="214"/>
      <c r="M605" s="214"/>
      <c r="N605" s="215"/>
      <c r="O605" s="215"/>
      <c r="P605" s="215"/>
      <c r="Q605" s="13" t="str">
        <f t="shared" si="66"/>
        <v/>
      </c>
      <c r="R605" s="209" t="str">
        <f t="shared" si="67"/>
        <v/>
      </c>
      <c r="S605" s="210" t="str">
        <f t="shared" si="68"/>
        <v/>
      </c>
      <c r="T605" s="3" t="str">
        <f t="shared" si="69"/>
        <v xml:space="preserve"> </v>
      </c>
      <c r="U605" s="3" t="str">
        <f>IF(D605&lt;&gt;"",VLOOKUP(D605,'Drop downs'!B:C,2,0),"")</f>
        <v/>
      </c>
      <c r="V605" s="3" t="e">
        <f t="shared" si="70"/>
        <v>#VALUE!</v>
      </c>
    </row>
    <row r="606" spans="1:22" x14ac:dyDescent="0.25">
      <c r="A606" s="56" t="str">
        <f t="shared" si="65"/>
        <v/>
      </c>
      <c r="B606" s="211"/>
      <c r="C606" s="212"/>
      <c r="D606" s="211"/>
      <c r="E606" s="211"/>
      <c r="F606" s="211"/>
      <c r="G606" s="211"/>
      <c r="H606" s="211"/>
      <c r="I606" s="211"/>
      <c r="J606" s="213"/>
      <c r="K606" s="214"/>
      <c r="L606" s="214"/>
      <c r="M606" s="214"/>
      <c r="N606" s="215"/>
      <c r="O606" s="215"/>
      <c r="P606" s="215"/>
      <c r="Q606" s="13" t="str">
        <f t="shared" si="66"/>
        <v/>
      </c>
      <c r="R606" s="209" t="str">
        <f t="shared" si="67"/>
        <v/>
      </c>
      <c r="S606" s="210" t="str">
        <f t="shared" si="68"/>
        <v/>
      </c>
      <c r="T606" s="3" t="str">
        <f t="shared" si="69"/>
        <v xml:space="preserve"> </v>
      </c>
      <c r="U606" s="3" t="str">
        <f>IF(D606&lt;&gt;"",VLOOKUP(D606,'Drop downs'!B:C,2,0),"")</f>
        <v/>
      </c>
      <c r="V606" s="3" t="e">
        <f t="shared" si="70"/>
        <v>#VALUE!</v>
      </c>
    </row>
    <row r="607" spans="1:22" x14ac:dyDescent="0.25">
      <c r="A607" s="56" t="str">
        <f t="shared" si="65"/>
        <v/>
      </c>
      <c r="B607" s="211"/>
      <c r="C607" s="212"/>
      <c r="D607" s="211"/>
      <c r="E607" s="211"/>
      <c r="F607" s="211"/>
      <c r="G607" s="211"/>
      <c r="H607" s="211"/>
      <c r="I607" s="211"/>
      <c r="J607" s="213"/>
      <c r="K607" s="214"/>
      <c r="L607" s="214"/>
      <c r="M607" s="214"/>
      <c r="N607" s="215"/>
      <c r="O607" s="215"/>
      <c r="P607" s="215"/>
      <c r="Q607" s="13" t="str">
        <f t="shared" si="66"/>
        <v/>
      </c>
      <c r="R607" s="209" t="str">
        <f t="shared" si="67"/>
        <v/>
      </c>
      <c r="S607" s="210" t="str">
        <f t="shared" si="68"/>
        <v/>
      </c>
      <c r="T607" s="3" t="str">
        <f t="shared" si="69"/>
        <v xml:space="preserve"> </v>
      </c>
      <c r="U607" s="3" t="str">
        <f>IF(D607&lt;&gt;"",VLOOKUP(D607,'Drop downs'!B:C,2,0),"")</f>
        <v/>
      </c>
      <c r="V607" s="3" t="e">
        <f t="shared" si="70"/>
        <v>#VALUE!</v>
      </c>
    </row>
    <row r="608" spans="1:22" x14ac:dyDescent="0.25">
      <c r="A608" s="56" t="str">
        <f t="shared" si="65"/>
        <v/>
      </c>
      <c r="B608" s="211"/>
      <c r="C608" s="212"/>
      <c r="D608" s="211"/>
      <c r="E608" s="211"/>
      <c r="F608" s="211"/>
      <c r="G608" s="211"/>
      <c r="H608" s="211"/>
      <c r="I608" s="211"/>
      <c r="J608" s="213"/>
      <c r="K608" s="214"/>
      <c r="L608" s="214"/>
      <c r="M608" s="214"/>
      <c r="N608" s="215"/>
      <c r="O608" s="215"/>
      <c r="P608" s="215"/>
      <c r="Q608" s="13" t="str">
        <f t="shared" si="66"/>
        <v/>
      </c>
      <c r="R608" s="209" t="str">
        <f t="shared" si="67"/>
        <v/>
      </c>
      <c r="S608" s="210" t="str">
        <f t="shared" si="68"/>
        <v/>
      </c>
      <c r="T608" s="3" t="str">
        <f t="shared" si="69"/>
        <v xml:space="preserve"> </v>
      </c>
      <c r="U608" s="3" t="str">
        <f>IF(D608&lt;&gt;"",VLOOKUP(D608,'Drop downs'!B:C,2,0),"")</f>
        <v/>
      </c>
      <c r="V608" s="3" t="e">
        <f t="shared" si="70"/>
        <v>#VALUE!</v>
      </c>
    </row>
    <row r="609" spans="1:22" x14ac:dyDescent="0.25">
      <c r="A609" s="56" t="str">
        <f t="shared" si="65"/>
        <v/>
      </c>
      <c r="B609" s="211"/>
      <c r="C609" s="212"/>
      <c r="D609" s="211"/>
      <c r="E609" s="211"/>
      <c r="F609" s="211"/>
      <c r="G609" s="211"/>
      <c r="H609" s="211"/>
      <c r="I609" s="211"/>
      <c r="J609" s="213"/>
      <c r="K609" s="214"/>
      <c r="L609" s="214"/>
      <c r="M609" s="214"/>
      <c r="N609" s="215"/>
      <c r="O609" s="215"/>
      <c r="P609" s="215"/>
      <c r="Q609" s="13" t="str">
        <f t="shared" si="66"/>
        <v/>
      </c>
      <c r="R609" s="209" t="str">
        <f t="shared" si="67"/>
        <v/>
      </c>
      <c r="S609" s="210" t="str">
        <f t="shared" si="68"/>
        <v/>
      </c>
      <c r="T609" s="3" t="str">
        <f t="shared" si="69"/>
        <v xml:space="preserve"> </v>
      </c>
      <c r="U609" s="3" t="str">
        <f>IF(D609&lt;&gt;"",VLOOKUP(D609,'Drop downs'!B:C,2,0),"")</f>
        <v/>
      </c>
      <c r="V609" s="3" t="e">
        <f t="shared" si="70"/>
        <v>#VALUE!</v>
      </c>
    </row>
    <row r="610" spans="1:22" x14ac:dyDescent="0.25">
      <c r="A610" s="56" t="str">
        <f t="shared" si="65"/>
        <v/>
      </c>
      <c r="B610" s="211"/>
      <c r="C610" s="212"/>
      <c r="D610" s="211"/>
      <c r="E610" s="211"/>
      <c r="F610" s="211"/>
      <c r="G610" s="211"/>
      <c r="H610" s="211"/>
      <c r="I610" s="211"/>
      <c r="J610" s="213"/>
      <c r="K610" s="214"/>
      <c r="L610" s="214"/>
      <c r="M610" s="214"/>
      <c r="N610" s="215"/>
      <c r="O610" s="215"/>
      <c r="P610" s="215"/>
      <c r="Q610" s="13" t="str">
        <f t="shared" si="66"/>
        <v/>
      </c>
      <c r="R610" s="209" t="str">
        <f t="shared" si="67"/>
        <v/>
      </c>
      <c r="S610" s="210" t="str">
        <f t="shared" si="68"/>
        <v/>
      </c>
      <c r="T610" s="3" t="str">
        <f t="shared" si="69"/>
        <v xml:space="preserve"> </v>
      </c>
      <c r="U610" s="3" t="str">
        <f>IF(D610&lt;&gt;"",VLOOKUP(D610,'Drop downs'!B:C,2,0),"")</f>
        <v/>
      </c>
      <c r="V610" s="3" t="e">
        <f t="shared" si="70"/>
        <v>#VALUE!</v>
      </c>
    </row>
    <row r="611" spans="1:22" x14ac:dyDescent="0.25">
      <c r="A611" s="56" t="str">
        <f t="shared" si="65"/>
        <v/>
      </c>
      <c r="B611" s="211"/>
      <c r="C611" s="212"/>
      <c r="D611" s="211"/>
      <c r="E611" s="211"/>
      <c r="F611" s="211"/>
      <c r="G611" s="211"/>
      <c r="H611" s="211"/>
      <c r="I611" s="211"/>
      <c r="J611" s="213"/>
      <c r="K611" s="214"/>
      <c r="L611" s="214"/>
      <c r="M611" s="214"/>
      <c r="N611" s="215"/>
      <c r="O611" s="215"/>
      <c r="P611" s="215"/>
      <c r="Q611" s="13" t="str">
        <f t="shared" si="66"/>
        <v/>
      </c>
      <c r="R611" s="209" t="str">
        <f t="shared" si="67"/>
        <v/>
      </c>
      <c r="S611" s="210" t="str">
        <f t="shared" si="68"/>
        <v/>
      </c>
      <c r="T611" s="3" t="str">
        <f t="shared" si="69"/>
        <v xml:space="preserve"> </v>
      </c>
      <c r="U611" s="3" t="str">
        <f>IF(D611&lt;&gt;"",VLOOKUP(D611,'Drop downs'!B:C,2,0),"")</f>
        <v/>
      </c>
      <c r="V611" s="3" t="e">
        <f t="shared" si="70"/>
        <v>#VALUE!</v>
      </c>
    </row>
    <row r="612" spans="1:22" x14ac:dyDescent="0.25">
      <c r="A612" s="56" t="str">
        <f t="shared" si="65"/>
        <v/>
      </c>
      <c r="B612" s="211"/>
      <c r="C612" s="212"/>
      <c r="D612" s="211"/>
      <c r="E612" s="211"/>
      <c r="F612" s="211"/>
      <c r="G612" s="211"/>
      <c r="H612" s="211"/>
      <c r="I612" s="211"/>
      <c r="J612" s="213"/>
      <c r="K612" s="214"/>
      <c r="L612" s="214"/>
      <c r="M612" s="214"/>
      <c r="N612" s="215"/>
      <c r="O612" s="215"/>
      <c r="P612" s="215"/>
      <c r="Q612" s="13" t="str">
        <f t="shared" si="66"/>
        <v/>
      </c>
      <c r="R612" s="209" t="str">
        <f t="shared" si="67"/>
        <v/>
      </c>
      <c r="S612" s="210" t="str">
        <f t="shared" si="68"/>
        <v/>
      </c>
      <c r="T612" s="3" t="str">
        <f t="shared" si="69"/>
        <v xml:space="preserve"> </v>
      </c>
      <c r="U612" s="3" t="str">
        <f>IF(D612&lt;&gt;"",VLOOKUP(D612,'Drop downs'!B:C,2,0),"")</f>
        <v/>
      </c>
      <c r="V612" s="3" t="e">
        <f t="shared" si="70"/>
        <v>#VALUE!</v>
      </c>
    </row>
    <row r="613" spans="1:22" x14ac:dyDescent="0.25">
      <c r="A613" s="56" t="str">
        <f t="shared" si="65"/>
        <v/>
      </c>
      <c r="B613" s="211"/>
      <c r="C613" s="212"/>
      <c r="D613" s="211"/>
      <c r="E613" s="211"/>
      <c r="F613" s="211"/>
      <c r="G613" s="211"/>
      <c r="H613" s="211"/>
      <c r="I613" s="211"/>
      <c r="J613" s="213"/>
      <c r="K613" s="214"/>
      <c r="L613" s="214"/>
      <c r="M613" s="214"/>
      <c r="N613" s="215"/>
      <c r="O613" s="215"/>
      <c r="P613" s="215"/>
      <c r="Q613" s="13" t="str">
        <f t="shared" si="66"/>
        <v/>
      </c>
      <c r="R613" s="209" t="str">
        <f t="shared" si="67"/>
        <v/>
      </c>
      <c r="S613" s="210" t="str">
        <f t="shared" si="68"/>
        <v/>
      </c>
      <c r="T613" s="3" t="str">
        <f t="shared" si="69"/>
        <v xml:space="preserve"> </v>
      </c>
      <c r="U613" s="3" t="str">
        <f>IF(D613&lt;&gt;"",VLOOKUP(D613,'Drop downs'!B:C,2,0),"")</f>
        <v/>
      </c>
      <c r="V613" s="3" t="e">
        <f t="shared" si="70"/>
        <v>#VALUE!</v>
      </c>
    </row>
    <row r="614" spans="1:22" x14ac:dyDescent="0.25">
      <c r="A614" s="56" t="str">
        <f t="shared" si="65"/>
        <v/>
      </c>
      <c r="B614" s="211"/>
      <c r="C614" s="212"/>
      <c r="D614" s="211"/>
      <c r="E614" s="211"/>
      <c r="F614" s="211"/>
      <c r="G614" s="211"/>
      <c r="H614" s="211"/>
      <c r="I614" s="211"/>
      <c r="J614" s="213"/>
      <c r="K614" s="214"/>
      <c r="L614" s="214"/>
      <c r="M614" s="214"/>
      <c r="N614" s="215"/>
      <c r="O614" s="215"/>
      <c r="P614" s="215"/>
      <c r="Q614" s="13" t="str">
        <f t="shared" si="66"/>
        <v/>
      </c>
      <c r="R614" s="209" t="str">
        <f t="shared" si="67"/>
        <v/>
      </c>
      <c r="S614" s="210" t="str">
        <f t="shared" si="68"/>
        <v/>
      </c>
      <c r="T614" s="3" t="str">
        <f t="shared" si="69"/>
        <v xml:space="preserve"> </v>
      </c>
      <c r="U614" s="3" t="str">
        <f>IF(D614&lt;&gt;"",VLOOKUP(D614,'Drop downs'!B:C,2,0),"")</f>
        <v/>
      </c>
      <c r="V614" s="3" t="e">
        <f t="shared" si="70"/>
        <v>#VALUE!</v>
      </c>
    </row>
    <row r="615" spans="1:22" x14ac:dyDescent="0.25">
      <c r="A615" s="56" t="str">
        <f t="shared" si="65"/>
        <v/>
      </c>
      <c r="B615" s="211"/>
      <c r="C615" s="212"/>
      <c r="D615" s="211"/>
      <c r="E615" s="211"/>
      <c r="F615" s="211"/>
      <c r="G615" s="211"/>
      <c r="H615" s="211"/>
      <c r="I615" s="211"/>
      <c r="J615" s="213"/>
      <c r="K615" s="214"/>
      <c r="L615" s="214"/>
      <c r="M615" s="214"/>
      <c r="N615" s="215"/>
      <c r="O615" s="215"/>
      <c r="P615" s="215"/>
      <c r="Q615" s="13" t="str">
        <f t="shared" si="66"/>
        <v/>
      </c>
      <c r="R615" s="209" t="str">
        <f t="shared" si="67"/>
        <v/>
      </c>
      <c r="S615" s="210" t="str">
        <f t="shared" si="68"/>
        <v/>
      </c>
      <c r="T615" s="3" t="str">
        <f t="shared" si="69"/>
        <v xml:space="preserve"> </v>
      </c>
      <c r="U615" s="3" t="str">
        <f>IF(D615&lt;&gt;"",VLOOKUP(D615,'Drop downs'!B:C,2,0),"")</f>
        <v/>
      </c>
      <c r="V615" s="3" t="e">
        <f t="shared" si="70"/>
        <v>#VALUE!</v>
      </c>
    </row>
    <row r="616" spans="1:22" x14ac:dyDescent="0.25">
      <c r="A616" s="56" t="str">
        <f t="shared" si="65"/>
        <v/>
      </c>
      <c r="B616" s="211"/>
      <c r="C616" s="212"/>
      <c r="D616" s="211"/>
      <c r="E616" s="211"/>
      <c r="F616" s="211"/>
      <c r="G616" s="211"/>
      <c r="H616" s="211"/>
      <c r="I616" s="211"/>
      <c r="J616" s="213"/>
      <c r="K616" s="214"/>
      <c r="L616" s="214"/>
      <c r="M616" s="214"/>
      <c r="N616" s="215"/>
      <c r="O616" s="215"/>
      <c r="P616" s="215"/>
      <c r="Q616" s="13" t="str">
        <f t="shared" si="66"/>
        <v/>
      </c>
      <c r="R616" s="209" t="str">
        <f t="shared" si="67"/>
        <v/>
      </c>
      <c r="S616" s="210" t="str">
        <f t="shared" si="68"/>
        <v/>
      </c>
      <c r="T616" s="3" t="str">
        <f t="shared" si="69"/>
        <v xml:space="preserve"> </v>
      </c>
      <c r="U616" s="3" t="str">
        <f>IF(D616&lt;&gt;"",VLOOKUP(D616,'Drop downs'!B:C,2,0),"")</f>
        <v/>
      </c>
      <c r="V616" s="3" t="e">
        <f t="shared" si="70"/>
        <v>#VALUE!</v>
      </c>
    </row>
    <row r="617" spans="1:22" x14ac:dyDescent="0.25">
      <c r="A617" s="56" t="str">
        <f t="shared" si="65"/>
        <v/>
      </c>
      <c r="B617" s="211"/>
      <c r="C617" s="212"/>
      <c r="D617" s="211"/>
      <c r="E617" s="211"/>
      <c r="F617" s="211"/>
      <c r="G617" s="211"/>
      <c r="H617" s="211"/>
      <c r="I617" s="211"/>
      <c r="J617" s="213"/>
      <c r="K617" s="214"/>
      <c r="L617" s="214"/>
      <c r="M617" s="214"/>
      <c r="N617" s="215"/>
      <c r="O617" s="215"/>
      <c r="P617" s="215"/>
      <c r="Q617" s="13" t="str">
        <f t="shared" si="66"/>
        <v/>
      </c>
      <c r="R617" s="209" t="str">
        <f t="shared" si="67"/>
        <v/>
      </c>
      <c r="S617" s="210" t="str">
        <f t="shared" si="68"/>
        <v/>
      </c>
      <c r="T617" s="3" t="str">
        <f t="shared" si="69"/>
        <v xml:space="preserve"> </v>
      </c>
      <c r="U617" s="3" t="str">
        <f>IF(D617&lt;&gt;"",VLOOKUP(D617,'Drop downs'!B:C,2,0),"")</f>
        <v/>
      </c>
      <c r="V617" s="3" t="e">
        <f t="shared" si="70"/>
        <v>#VALUE!</v>
      </c>
    </row>
    <row r="618" spans="1:22" x14ac:dyDescent="0.25">
      <c r="A618" s="56" t="str">
        <f t="shared" si="65"/>
        <v/>
      </c>
      <c r="B618" s="211"/>
      <c r="C618" s="212"/>
      <c r="D618" s="211"/>
      <c r="E618" s="211"/>
      <c r="F618" s="211"/>
      <c r="G618" s="211"/>
      <c r="H618" s="211"/>
      <c r="I618" s="211"/>
      <c r="J618" s="213"/>
      <c r="K618" s="214"/>
      <c r="L618" s="214"/>
      <c r="M618" s="214"/>
      <c r="N618" s="215"/>
      <c r="O618" s="215"/>
      <c r="P618" s="215"/>
      <c r="Q618" s="13" t="str">
        <f t="shared" si="66"/>
        <v/>
      </c>
      <c r="R618" s="209" t="str">
        <f t="shared" si="67"/>
        <v/>
      </c>
      <c r="S618" s="210" t="str">
        <f t="shared" si="68"/>
        <v/>
      </c>
      <c r="T618" s="3" t="str">
        <f t="shared" si="69"/>
        <v xml:space="preserve"> </v>
      </c>
      <c r="U618" s="3" t="str">
        <f>IF(D618&lt;&gt;"",VLOOKUP(D618,'Drop downs'!B:C,2,0),"")</f>
        <v/>
      </c>
      <c r="V618" s="3" t="e">
        <f t="shared" si="70"/>
        <v>#VALUE!</v>
      </c>
    </row>
    <row r="619" spans="1:22" x14ac:dyDescent="0.25">
      <c r="A619" s="56" t="str">
        <f t="shared" si="65"/>
        <v/>
      </c>
      <c r="B619" s="211"/>
      <c r="C619" s="212"/>
      <c r="D619" s="211"/>
      <c r="E619" s="211"/>
      <c r="F619" s="211"/>
      <c r="G619" s="211"/>
      <c r="H619" s="211"/>
      <c r="I619" s="211"/>
      <c r="J619" s="213"/>
      <c r="K619" s="214"/>
      <c r="L619" s="214"/>
      <c r="M619" s="214"/>
      <c r="N619" s="215"/>
      <c r="O619" s="215"/>
      <c r="P619" s="215"/>
      <c r="Q619" s="13" t="str">
        <f t="shared" si="66"/>
        <v/>
      </c>
      <c r="R619" s="209" t="str">
        <f t="shared" si="67"/>
        <v/>
      </c>
      <c r="S619" s="210" t="str">
        <f t="shared" si="68"/>
        <v/>
      </c>
      <c r="T619" s="3" t="str">
        <f t="shared" si="69"/>
        <v xml:space="preserve"> </v>
      </c>
      <c r="U619" s="3" t="str">
        <f>IF(D619&lt;&gt;"",VLOOKUP(D619,'Drop downs'!B:C,2,0),"")</f>
        <v/>
      </c>
      <c r="V619" s="3" t="e">
        <f t="shared" si="70"/>
        <v>#VALUE!</v>
      </c>
    </row>
    <row r="620" spans="1:22" x14ac:dyDescent="0.25">
      <c r="A620" s="56" t="str">
        <f t="shared" si="65"/>
        <v/>
      </c>
      <c r="B620" s="211"/>
      <c r="C620" s="212"/>
      <c r="D620" s="211"/>
      <c r="E620" s="211"/>
      <c r="F620" s="211"/>
      <c r="G620" s="211"/>
      <c r="H620" s="211"/>
      <c r="I620" s="211"/>
      <c r="J620" s="213"/>
      <c r="K620" s="214"/>
      <c r="L620" s="214"/>
      <c r="M620" s="214"/>
      <c r="N620" s="215"/>
      <c r="O620" s="215"/>
      <c r="P620" s="215"/>
      <c r="Q620" s="13" t="str">
        <f t="shared" si="66"/>
        <v/>
      </c>
      <c r="R620" s="209" t="str">
        <f t="shared" si="67"/>
        <v/>
      </c>
      <c r="S620" s="210" t="str">
        <f t="shared" si="68"/>
        <v/>
      </c>
      <c r="T620" s="3" t="str">
        <f t="shared" si="69"/>
        <v xml:space="preserve"> </v>
      </c>
      <c r="U620" s="3" t="str">
        <f>IF(D620&lt;&gt;"",VLOOKUP(D620,'Drop downs'!B:C,2,0),"")</f>
        <v/>
      </c>
      <c r="V620" s="3" t="e">
        <f t="shared" si="70"/>
        <v>#VALUE!</v>
      </c>
    </row>
    <row r="621" spans="1:22" x14ac:dyDescent="0.25">
      <c r="A621" s="56" t="str">
        <f t="shared" si="65"/>
        <v/>
      </c>
      <c r="B621" s="211"/>
      <c r="C621" s="212"/>
      <c r="D621" s="211"/>
      <c r="E621" s="211"/>
      <c r="F621" s="211"/>
      <c r="G621" s="211"/>
      <c r="H621" s="211"/>
      <c r="I621" s="211"/>
      <c r="J621" s="213"/>
      <c r="K621" s="214"/>
      <c r="L621" s="214"/>
      <c r="M621" s="214"/>
      <c r="N621" s="215"/>
      <c r="O621" s="215"/>
      <c r="P621" s="215"/>
      <c r="Q621" s="13" t="str">
        <f t="shared" si="66"/>
        <v/>
      </c>
      <c r="R621" s="209" t="str">
        <f t="shared" si="67"/>
        <v/>
      </c>
      <c r="S621" s="210" t="str">
        <f t="shared" si="68"/>
        <v/>
      </c>
      <c r="T621" s="3" t="str">
        <f t="shared" si="69"/>
        <v xml:space="preserve"> </v>
      </c>
      <c r="U621" s="3" t="str">
        <f>IF(D621&lt;&gt;"",VLOOKUP(D621,'Drop downs'!B:C,2,0),"")</f>
        <v/>
      </c>
      <c r="V621" s="3" t="e">
        <f t="shared" si="70"/>
        <v>#VALUE!</v>
      </c>
    </row>
    <row r="622" spans="1:22" x14ac:dyDescent="0.25">
      <c r="A622" s="56" t="str">
        <f t="shared" si="65"/>
        <v/>
      </c>
      <c r="B622" s="211"/>
      <c r="C622" s="212"/>
      <c r="D622" s="211"/>
      <c r="E622" s="211"/>
      <c r="F622" s="211"/>
      <c r="G622" s="211"/>
      <c r="H622" s="211"/>
      <c r="I622" s="211"/>
      <c r="J622" s="213"/>
      <c r="K622" s="214"/>
      <c r="L622" s="214"/>
      <c r="M622" s="214"/>
      <c r="N622" s="215"/>
      <c r="O622" s="215"/>
      <c r="P622" s="215"/>
      <c r="Q622" s="13" t="str">
        <f t="shared" si="66"/>
        <v/>
      </c>
      <c r="R622" s="209" t="str">
        <f t="shared" si="67"/>
        <v/>
      </c>
      <c r="S622" s="210" t="str">
        <f t="shared" si="68"/>
        <v/>
      </c>
      <c r="T622" s="3" t="str">
        <f t="shared" si="69"/>
        <v xml:space="preserve"> </v>
      </c>
      <c r="U622" s="3" t="str">
        <f>IF(D622&lt;&gt;"",VLOOKUP(D622,'Drop downs'!B:C,2,0),"")</f>
        <v/>
      </c>
      <c r="V622" s="3" t="e">
        <f t="shared" si="70"/>
        <v>#VALUE!</v>
      </c>
    </row>
    <row r="623" spans="1:22" x14ac:dyDescent="0.25">
      <c r="A623" s="56" t="str">
        <f t="shared" si="65"/>
        <v/>
      </c>
      <c r="B623" s="211"/>
      <c r="C623" s="212"/>
      <c r="D623" s="211"/>
      <c r="E623" s="211"/>
      <c r="F623" s="211"/>
      <c r="G623" s="211"/>
      <c r="H623" s="211"/>
      <c r="I623" s="211"/>
      <c r="J623" s="213"/>
      <c r="K623" s="214"/>
      <c r="L623" s="214"/>
      <c r="M623" s="214"/>
      <c r="N623" s="215"/>
      <c r="O623" s="215"/>
      <c r="P623" s="215"/>
      <c r="Q623" s="13" t="str">
        <f t="shared" si="66"/>
        <v/>
      </c>
      <c r="R623" s="209" t="str">
        <f t="shared" si="67"/>
        <v/>
      </c>
      <c r="S623" s="210" t="str">
        <f t="shared" si="68"/>
        <v/>
      </c>
      <c r="T623" s="3" t="str">
        <f t="shared" si="69"/>
        <v xml:space="preserve"> </v>
      </c>
      <c r="U623" s="3" t="str">
        <f>IF(D623&lt;&gt;"",VLOOKUP(D623,'Drop downs'!B:C,2,0),"")</f>
        <v/>
      </c>
      <c r="V623" s="3" t="e">
        <f t="shared" si="70"/>
        <v>#VALUE!</v>
      </c>
    </row>
    <row r="624" spans="1:22" x14ac:dyDescent="0.25">
      <c r="A624" s="56" t="str">
        <f t="shared" si="65"/>
        <v/>
      </c>
      <c r="B624" s="211"/>
      <c r="C624" s="212"/>
      <c r="D624" s="211"/>
      <c r="E624" s="211"/>
      <c r="F624" s="211"/>
      <c r="G624" s="211"/>
      <c r="H624" s="211"/>
      <c r="I624" s="211"/>
      <c r="J624" s="213"/>
      <c r="K624" s="214"/>
      <c r="L624" s="214"/>
      <c r="M624" s="214"/>
      <c r="N624" s="215"/>
      <c r="O624" s="215"/>
      <c r="P624" s="215"/>
      <c r="Q624" s="13" t="str">
        <f t="shared" si="66"/>
        <v/>
      </c>
      <c r="R624" s="209" t="str">
        <f t="shared" si="67"/>
        <v/>
      </c>
      <c r="S624" s="210" t="str">
        <f t="shared" si="68"/>
        <v/>
      </c>
      <c r="T624" s="3" t="str">
        <f t="shared" si="69"/>
        <v xml:space="preserve"> </v>
      </c>
      <c r="U624" s="3" t="str">
        <f>IF(D624&lt;&gt;"",VLOOKUP(D624,'Drop downs'!B:C,2,0),"")</f>
        <v/>
      </c>
      <c r="V624" s="3" t="e">
        <f t="shared" si="70"/>
        <v>#VALUE!</v>
      </c>
    </row>
    <row r="625" spans="1:22" x14ac:dyDescent="0.25">
      <c r="A625" s="56" t="str">
        <f t="shared" si="65"/>
        <v/>
      </c>
      <c r="B625" s="211"/>
      <c r="C625" s="212"/>
      <c r="D625" s="211"/>
      <c r="E625" s="211"/>
      <c r="F625" s="211"/>
      <c r="G625" s="211"/>
      <c r="H625" s="211"/>
      <c r="I625" s="211"/>
      <c r="J625" s="213"/>
      <c r="K625" s="214"/>
      <c r="L625" s="214"/>
      <c r="M625" s="214"/>
      <c r="N625" s="215"/>
      <c r="O625" s="215"/>
      <c r="P625" s="215"/>
      <c r="Q625" s="13" t="str">
        <f t="shared" si="66"/>
        <v/>
      </c>
      <c r="R625" s="209" t="str">
        <f t="shared" si="67"/>
        <v/>
      </c>
      <c r="S625" s="210" t="str">
        <f t="shared" si="68"/>
        <v/>
      </c>
      <c r="T625" s="3" t="str">
        <f t="shared" si="69"/>
        <v xml:space="preserve"> </v>
      </c>
      <c r="U625" s="3" t="str">
        <f>IF(D625&lt;&gt;"",VLOOKUP(D625,'Drop downs'!B:C,2,0),"")</f>
        <v/>
      </c>
      <c r="V625" s="3" t="e">
        <f t="shared" si="70"/>
        <v>#VALUE!</v>
      </c>
    </row>
    <row r="626" spans="1:22" x14ac:dyDescent="0.25">
      <c r="A626" s="56" t="str">
        <f t="shared" si="65"/>
        <v/>
      </c>
      <c r="B626" s="211"/>
      <c r="C626" s="212"/>
      <c r="D626" s="211"/>
      <c r="E626" s="211"/>
      <c r="F626" s="211"/>
      <c r="G626" s="211"/>
      <c r="H626" s="211"/>
      <c r="I626" s="211"/>
      <c r="J626" s="213"/>
      <c r="K626" s="214"/>
      <c r="L626" s="214"/>
      <c r="M626" s="214"/>
      <c r="N626" s="215"/>
      <c r="O626" s="215"/>
      <c r="P626" s="215"/>
      <c r="Q626" s="13" t="str">
        <f t="shared" si="66"/>
        <v/>
      </c>
      <c r="R626" s="209" t="str">
        <f t="shared" si="67"/>
        <v/>
      </c>
      <c r="S626" s="210" t="str">
        <f t="shared" si="68"/>
        <v/>
      </c>
      <c r="T626" s="3" t="str">
        <f t="shared" si="69"/>
        <v xml:space="preserve"> </v>
      </c>
      <c r="U626" s="3" t="str">
        <f>IF(D626&lt;&gt;"",VLOOKUP(D626,'Drop downs'!B:C,2,0),"")</f>
        <v/>
      </c>
      <c r="V626" s="3" t="e">
        <f t="shared" si="70"/>
        <v>#VALUE!</v>
      </c>
    </row>
    <row r="627" spans="1:22" x14ac:dyDescent="0.25">
      <c r="A627" s="56" t="str">
        <f t="shared" si="65"/>
        <v/>
      </c>
      <c r="B627" s="211"/>
      <c r="C627" s="212"/>
      <c r="D627" s="211"/>
      <c r="E627" s="211"/>
      <c r="F627" s="211"/>
      <c r="G627" s="211"/>
      <c r="H627" s="211"/>
      <c r="I627" s="211"/>
      <c r="J627" s="213"/>
      <c r="K627" s="214"/>
      <c r="L627" s="214"/>
      <c r="M627" s="214"/>
      <c r="N627" s="215"/>
      <c r="O627" s="215"/>
      <c r="P627" s="215"/>
      <c r="Q627" s="13" t="str">
        <f t="shared" si="66"/>
        <v/>
      </c>
      <c r="R627" s="209" t="str">
        <f t="shared" si="67"/>
        <v/>
      </c>
      <c r="S627" s="210" t="str">
        <f t="shared" si="68"/>
        <v/>
      </c>
      <c r="T627" s="3" t="str">
        <f t="shared" si="69"/>
        <v xml:space="preserve"> </v>
      </c>
      <c r="U627" s="3" t="str">
        <f>IF(D627&lt;&gt;"",VLOOKUP(D627,'Drop downs'!B:C,2,0),"")</f>
        <v/>
      </c>
      <c r="V627" s="3" t="e">
        <f t="shared" si="70"/>
        <v>#VALUE!</v>
      </c>
    </row>
    <row r="628" spans="1:22" x14ac:dyDescent="0.25">
      <c r="A628" s="56" t="str">
        <f t="shared" si="65"/>
        <v/>
      </c>
      <c r="B628" s="211"/>
      <c r="C628" s="212"/>
      <c r="D628" s="211"/>
      <c r="E628" s="211"/>
      <c r="F628" s="211"/>
      <c r="G628" s="211"/>
      <c r="H628" s="211"/>
      <c r="I628" s="211"/>
      <c r="J628" s="213"/>
      <c r="K628" s="214"/>
      <c r="L628" s="214"/>
      <c r="M628" s="214"/>
      <c r="N628" s="215"/>
      <c r="O628" s="215"/>
      <c r="P628" s="215"/>
      <c r="Q628" s="13" t="str">
        <f t="shared" si="66"/>
        <v/>
      </c>
      <c r="R628" s="209" t="str">
        <f t="shared" si="67"/>
        <v/>
      </c>
      <c r="S628" s="210" t="str">
        <f t="shared" si="68"/>
        <v/>
      </c>
      <c r="T628" s="3" t="str">
        <f t="shared" si="69"/>
        <v xml:space="preserve"> </v>
      </c>
      <c r="U628" s="3" t="str">
        <f>IF(D628&lt;&gt;"",VLOOKUP(D628,'Drop downs'!B:C,2,0),"")</f>
        <v/>
      </c>
      <c r="V628" s="3" t="e">
        <f t="shared" si="70"/>
        <v>#VALUE!</v>
      </c>
    </row>
    <row r="629" spans="1:22" x14ac:dyDescent="0.25">
      <c r="A629" s="56" t="str">
        <f t="shared" si="65"/>
        <v/>
      </c>
      <c r="B629" s="211"/>
      <c r="C629" s="212"/>
      <c r="D629" s="211"/>
      <c r="E629" s="211"/>
      <c r="F629" s="211"/>
      <c r="G629" s="211"/>
      <c r="H629" s="211"/>
      <c r="I629" s="211"/>
      <c r="J629" s="213"/>
      <c r="K629" s="214"/>
      <c r="L629" s="214"/>
      <c r="M629" s="214"/>
      <c r="N629" s="215"/>
      <c r="O629" s="215"/>
      <c r="P629" s="215"/>
      <c r="Q629" s="13" t="str">
        <f t="shared" si="66"/>
        <v/>
      </c>
      <c r="R629" s="209" t="str">
        <f t="shared" si="67"/>
        <v/>
      </c>
      <c r="S629" s="210" t="str">
        <f t="shared" si="68"/>
        <v/>
      </c>
      <c r="T629" s="3" t="str">
        <f t="shared" si="69"/>
        <v xml:space="preserve"> </v>
      </c>
      <c r="U629" s="3" t="str">
        <f>IF(D629&lt;&gt;"",VLOOKUP(D629,'Drop downs'!B:C,2,0),"")</f>
        <v/>
      </c>
      <c r="V629" s="3" t="e">
        <f t="shared" si="70"/>
        <v>#VALUE!</v>
      </c>
    </row>
    <row r="630" spans="1:22" x14ac:dyDescent="0.25">
      <c r="A630" s="56" t="str">
        <f t="shared" si="65"/>
        <v/>
      </c>
      <c r="B630" s="211"/>
      <c r="C630" s="212"/>
      <c r="D630" s="211"/>
      <c r="E630" s="211"/>
      <c r="F630" s="211"/>
      <c r="G630" s="211"/>
      <c r="H630" s="211"/>
      <c r="I630" s="211"/>
      <c r="J630" s="213"/>
      <c r="K630" s="214"/>
      <c r="L630" s="214"/>
      <c r="M630" s="214"/>
      <c r="N630" s="215"/>
      <c r="O630" s="215"/>
      <c r="P630" s="215"/>
      <c r="Q630" s="13" t="str">
        <f t="shared" si="66"/>
        <v/>
      </c>
      <c r="R630" s="209" t="str">
        <f t="shared" si="67"/>
        <v/>
      </c>
      <c r="S630" s="210" t="str">
        <f t="shared" si="68"/>
        <v/>
      </c>
      <c r="T630" s="3" t="str">
        <f t="shared" si="69"/>
        <v xml:space="preserve"> </v>
      </c>
      <c r="U630" s="3" t="str">
        <f>IF(D630&lt;&gt;"",VLOOKUP(D630,'Drop downs'!B:C,2,0),"")</f>
        <v/>
      </c>
      <c r="V630" s="3" t="e">
        <f t="shared" si="70"/>
        <v>#VALUE!</v>
      </c>
    </row>
    <row r="631" spans="1:22" x14ac:dyDescent="0.25">
      <c r="A631" s="56" t="str">
        <f t="shared" si="65"/>
        <v/>
      </c>
      <c r="B631" s="211"/>
      <c r="C631" s="212"/>
      <c r="D631" s="211"/>
      <c r="E631" s="211"/>
      <c r="F631" s="211"/>
      <c r="G631" s="211"/>
      <c r="H631" s="211"/>
      <c r="I631" s="211"/>
      <c r="J631" s="213"/>
      <c r="K631" s="214"/>
      <c r="L631" s="214"/>
      <c r="M631" s="214"/>
      <c r="N631" s="215"/>
      <c r="O631" s="215"/>
      <c r="P631" s="215"/>
      <c r="Q631" s="13" t="str">
        <f t="shared" si="66"/>
        <v/>
      </c>
      <c r="R631" s="209" t="str">
        <f t="shared" si="67"/>
        <v/>
      </c>
      <c r="S631" s="210" t="str">
        <f t="shared" si="68"/>
        <v/>
      </c>
      <c r="T631" s="3" t="str">
        <f t="shared" si="69"/>
        <v xml:space="preserve"> </v>
      </c>
      <c r="U631" s="3" t="str">
        <f>IF(D631&lt;&gt;"",VLOOKUP(D631,'Drop downs'!B:C,2,0),"")</f>
        <v/>
      </c>
      <c r="V631" s="3" t="e">
        <f t="shared" si="70"/>
        <v>#VALUE!</v>
      </c>
    </row>
    <row r="632" spans="1:22" x14ac:dyDescent="0.25">
      <c r="A632" s="56" t="str">
        <f t="shared" si="65"/>
        <v/>
      </c>
      <c r="B632" s="211"/>
      <c r="C632" s="212"/>
      <c r="D632" s="211"/>
      <c r="E632" s="211"/>
      <c r="F632" s="211"/>
      <c r="G632" s="211"/>
      <c r="H632" s="211"/>
      <c r="I632" s="211"/>
      <c r="J632" s="213"/>
      <c r="K632" s="214"/>
      <c r="L632" s="214"/>
      <c r="M632" s="214"/>
      <c r="N632" s="215"/>
      <c r="O632" s="215"/>
      <c r="P632" s="215"/>
      <c r="Q632" s="13" t="str">
        <f t="shared" si="66"/>
        <v/>
      </c>
      <c r="R632" s="209" t="str">
        <f t="shared" si="67"/>
        <v/>
      </c>
      <c r="S632" s="210" t="str">
        <f t="shared" si="68"/>
        <v/>
      </c>
      <c r="T632" s="3" t="str">
        <f t="shared" si="69"/>
        <v xml:space="preserve"> </v>
      </c>
      <c r="U632" s="3" t="str">
        <f>IF(D632&lt;&gt;"",VLOOKUP(D632,'Drop downs'!B:C,2,0),"")</f>
        <v/>
      </c>
      <c r="V632" s="3" t="e">
        <f t="shared" si="70"/>
        <v>#VALUE!</v>
      </c>
    </row>
    <row r="633" spans="1:22" x14ac:dyDescent="0.25">
      <c r="A633" s="56" t="str">
        <f t="shared" si="65"/>
        <v/>
      </c>
      <c r="B633" s="211"/>
      <c r="C633" s="212"/>
      <c r="D633" s="211"/>
      <c r="E633" s="211"/>
      <c r="F633" s="211"/>
      <c r="G633" s="211"/>
      <c r="H633" s="211"/>
      <c r="I633" s="211"/>
      <c r="J633" s="213"/>
      <c r="K633" s="214"/>
      <c r="L633" s="214"/>
      <c r="M633" s="214"/>
      <c r="N633" s="215"/>
      <c r="O633" s="215"/>
      <c r="P633" s="215"/>
      <c r="Q633" s="13" t="str">
        <f t="shared" si="66"/>
        <v/>
      </c>
      <c r="R633" s="209" t="str">
        <f t="shared" si="67"/>
        <v/>
      </c>
      <c r="S633" s="210" t="str">
        <f t="shared" si="68"/>
        <v/>
      </c>
      <c r="T633" s="3" t="str">
        <f t="shared" si="69"/>
        <v xml:space="preserve"> </v>
      </c>
      <c r="U633" s="3" t="str">
        <f>IF(D633&lt;&gt;"",VLOOKUP(D633,'Drop downs'!B:C,2,0),"")</f>
        <v/>
      </c>
      <c r="V633" s="3" t="e">
        <f t="shared" si="70"/>
        <v>#VALUE!</v>
      </c>
    </row>
    <row r="634" spans="1:22" x14ac:dyDescent="0.25">
      <c r="A634" s="56" t="str">
        <f t="shared" si="65"/>
        <v/>
      </c>
      <c r="B634" s="211"/>
      <c r="C634" s="212"/>
      <c r="D634" s="211"/>
      <c r="E634" s="211"/>
      <c r="F634" s="211"/>
      <c r="G634" s="211"/>
      <c r="H634" s="211"/>
      <c r="I634" s="211"/>
      <c r="J634" s="213"/>
      <c r="K634" s="214"/>
      <c r="L634" s="214"/>
      <c r="M634" s="214"/>
      <c r="N634" s="215"/>
      <c r="O634" s="215"/>
      <c r="P634" s="215"/>
      <c r="Q634" s="13" t="str">
        <f t="shared" si="66"/>
        <v/>
      </c>
      <c r="R634" s="209" t="str">
        <f t="shared" si="67"/>
        <v/>
      </c>
      <c r="S634" s="210" t="str">
        <f t="shared" si="68"/>
        <v/>
      </c>
      <c r="T634" s="3" t="str">
        <f t="shared" si="69"/>
        <v xml:space="preserve"> </v>
      </c>
      <c r="U634" s="3" t="str">
        <f>IF(D634&lt;&gt;"",VLOOKUP(D634,'Drop downs'!B:C,2,0),"")</f>
        <v/>
      </c>
      <c r="V634" s="3" t="e">
        <f t="shared" si="70"/>
        <v>#VALUE!</v>
      </c>
    </row>
    <row r="635" spans="1:22" x14ac:dyDescent="0.25">
      <c r="A635" s="56" t="str">
        <f t="shared" si="65"/>
        <v/>
      </c>
      <c r="B635" s="211"/>
      <c r="C635" s="212"/>
      <c r="D635" s="211"/>
      <c r="E635" s="211"/>
      <c r="F635" s="211"/>
      <c r="G635" s="211"/>
      <c r="H635" s="211"/>
      <c r="I635" s="211"/>
      <c r="J635" s="213"/>
      <c r="K635" s="214"/>
      <c r="L635" s="214"/>
      <c r="M635" s="214"/>
      <c r="N635" s="215"/>
      <c r="O635" s="215"/>
      <c r="P635" s="215"/>
      <c r="Q635" s="13" t="str">
        <f t="shared" si="66"/>
        <v/>
      </c>
      <c r="R635" s="209" t="str">
        <f t="shared" si="67"/>
        <v/>
      </c>
      <c r="S635" s="210" t="str">
        <f t="shared" si="68"/>
        <v/>
      </c>
      <c r="T635" s="3" t="str">
        <f t="shared" si="69"/>
        <v xml:space="preserve"> </v>
      </c>
      <c r="U635" s="3" t="str">
        <f>IF(D635&lt;&gt;"",VLOOKUP(D635,'Drop downs'!B:C,2,0),"")</f>
        <v/>
      </c>
      <c r="V635" s="3" t="e">
        <f t="shared" si="70"/>
        <v>#VALUE!</v>
      </c>
    </row>
    <row r="636" spans="1:22" x14ac:dyDescent="0.25">
      <c r="A636" s="56" t="str">
        <f t="shared" si="65"/>
        <v/>
      </c>
      <c r="B636" s="211"/>
      <c r="C636" s="212"/>
      <c r="D636" s="211"/>
      <c r="E636" s="211"/>
      <c r="F636" s="211"/>
      <c r="G636" s="211"/>
      <c r="H636" s="211"/>
      <c r="I636" s="211"/>
      <c r="J636" s="213"/>
      <c r="K636" s="214"/>
      <c r="L636" s="214"/>
      <c r="M636" s="214"/>
      <c r="N636" s="215"/>
      <c r="O636" s="215"/>
      <c r="P636" s="215"/>
      <c r="Q636" s="13" t="str">
        <f t="shared" si="66"/>
        <v/>
      </c>
      <c r="R636" s="209" t="str">
        <f t="shared" si="67"/>
        <v/>
      </c>
      <c r="S636" s="210" t="str">
        <f t="shared" si="68"/>
        <v/>
      </c>
      <c r="T636" s="3" t="str">
        <f t="shared" si="69"/>
        <v xml:space="preserve"> </v>
      </c>
      <c r="U636" s="3" t="str">
        <f>IF(D636&lt;&gt;"",VLOOKUP(D636,'Drop downs'!B:C,2,0),"")</f>
        <v/>
      </c>
      <c r="V636" s="3" t="e">
        <f t="shared" si="70"/>
        <v>#VALUE!</v>
      </c>
    </row>
    <row r="637" spans="1:22" x14ac:dyDescent="0.25">
      <c r="A637" s="56" t="str">
        <f t="shared" si="65"/>
        <v/>
      </c>
      <c r="B637" s="211"/>
      <c r="C637" s="212"/>
      <c r="D637" s="211"/>
      <c r="E637" s="211"/>
      <c r="F637" s="211"/>
      <c r="G637" s="211"/>
      <c r="H637" s="211"/>
      <c r="I637" s="211"/>
      <c r="J637" s="213"/>
      <c r="K637" s="214"/>
      <c r="L637" s="214"/>
      <c r="M637" s="214"/>
      <c r="N637" s="215"/>
      <c r="O637" s="215"/>
      <c r="P637" s="215"/>
      <c r="Q637" s="13" t="str">
        <f t="shared" si="66"/>
        <v/>
      </c>
      <c r="R637" s="209" t="str">
        <f t="shared" si="67"/>
        <v/>
      </c>
      <c r="S637" s="210" t="str">
        <f t="shared" si="68"/>
        <v/>
      </c>
      <c r="T637" s="3" t="str">
        <f t="shared" si="69"/>
        <v xml:space="preserve"> </v>
      </c>
      <c r="U637" s="3" t="str">
        <f>IF(D637&lt;&gt;"",VLOOKUP(D637,'Drop downs'!B:C,2,0),"")</f>
        <v/>
      </c>
      <c r="V637" s="3" t="e">
        <f t="shared" si="70"/>
        <v>#VALUE!</v>
      </c>
    </row>
    <row r="638" spans="1:22" x14ac:dyDescent="0.25">
      <c r="A638" s="56" t="str">
        <f t="shared" si="65"/>
        <v/>
      </c>
      <c r="B638" s="211"/>
      <c r="C638" s="212"/>
      <c r="D638" s="211"/>
      <c r="E638" s="211"/>
      <c r="F638" s="211"/>
      <c r="G638" s="211"/>
      <c r="H638" s="211"/>
      <c r="I638" s="211"/>
      <c r="J638" s="213"/>
      <c r="K638" s="214"/>
      <c r="L638" s="214"/>
      <c r="M638" s="214"/>
      <c r="N638" s="215"/>
      <c r="O638" s="215"/>
      <c r="P638" s="215"/>
      <c r="Q638" s="13" t="str">
        <f t="shared" si="66"/>
        <v/>
      </c>
      <c r="R638" s="209" t="str">
        <f t="shared" si="67"/>
        <v/>
      </c>
      <c r="S638" s="210" t="str">
        <f t="shared" si="68"/>
        <v/>
      </c>
      <c r="T638" s="3" t="str">
        <f t="shared" si="69"/>
        <v xml:space="preserve"> </v>
      </c>
      <c r="U638" s="3" t="str">
        <f>IF(D638&lt;&gt;"",VLOOKUP(D638,'Drop downs'!B:C,2,0),"")</f>
        <v/>
      </c>
      <c r="V638" s="3" t="e">
        <f t="shared" si="70"/>
        <v>#VALUE!</v>
      </c>
    </row>
    <row r="639" spans="1:22" x14ac:dyDescent="0.25">
      <c r="A639" s="56" t="str">
        <f t="shared" ref="A639:A702" si="71">IF(C638&lt;&gt;0,A638+1,"")</f>
        <v/>
      </c>
      <c r="B639" s="211"/>
      <c r="C639" s="212"/>
      <c r="D639" s="211"/>
      <c r="E639" s="211"/>
      <c r="F639" s="211"/>
      <c r="G639" s="211"/>
      <c r="H639" s="211"/>
      <c r="I639" s="211"/>
      <c r="J639" s="213"/>
      <c r="K639" s="214"/>
      <c r="L639" s="214"/>
      <c r="M639" s="214"/>
      <c r="N639" s="215"/>
      <c r="O639" s="215"/>
      <c r="P639" s="215"/>
      <c r="Q639" s="13" t="str">
        <f t="shared" ref="Q639:Q702" si="72">IF(M639&lt;&gt;"",M639*(1-$M$6),"")</f>
        <v/>
      </c>
      <c r="R639" s="209" t="str">
        <f t="shared" ref="R639:R702" si="73">IF(O639&lt;&gt;"",EDATE(O639,$N$6),"")</f>
        <v/>
      </c>
      <c r="S639" s="210" t="str">
        <f t="shared" ref="S639:S702" si="74">IFERROR(EOMONTH(R639,-1)+1,"")</f>
        <v/>
      </c>
      <c r="T639" s="3" t="str">
        <f t="shared" ref="T639:T702" si="75">J639&amp;" "&amp;D639</f>
        <v xml:space="preserve"> </v>
      </c>
      <c r="U639" s="3" t="str">
        <f>IF(D639&lt;&gt;"",VLOOKUP(D639,'Drop downs'!B:C,2,0),"")</f>
        <v/>
      </c>
      <c r="V639" s="3" t="e">
        <f t="shared" ref="V639:V702" si="76">R639-N639</f>
        <v>#VALUE!</v>
      </c>
    </row>
    <row r="640" spans="1:22" x14ac:dyDescent="0.25">
      <c r="A640" s="56" t="str">
        <f t="shared" si="71"/>
        <v/>
      </c>
      <c r="B640" s="211"/>
      <c r="C640" s="212"/>
      <c r="D640" s="211"/>
      <c r="E640" s="211"/>
      <c r="F640" s="211"/>
      <c r="G640" s="211"/>
      <c r="H640" s="211"/>
      <c r="I640" s="211"/>
      <c r="J640" s="213"/>
      <c r="K640" s="214"/>
      <c r="L640" s="214"/>
      <c r="M640" s="214"/>
      <c r="N640" s="215"/>
      <c r="O640" s="215"/>
      <c r="P640" s="215"/>
      <c r="Q640" s="13" t="str">
        <f t="shared" si="72"/>
        <v/>
      </c>
      <c r="R640" s="209" t="str">
        <f t="shared" si="73"/>
        <v/>
      </c>
      <c r="S640" s="210" t="str">
        <f t="shared" si="74"/>
        <v/>
      </c>
      <c r="T640" s="3" t="str">
        <f t="shared" si="75"/>
        <v xml:space="preserve"> </v>
      </c>
      <c r="U640" s="3" t="str">
        <f>IF(D640&lt;&gt;"",VLOOKUP(D640,'Drop downs'!B:C,2,0),"")</f>
        <v/>
      </c>
      <c r="V640" s="3" t="e">
        <f t="shared" si="76"/>
        <v>#VALUE!</v>
      </c>
    </row>
    <row r="641" spans="1:22" x14ac:dyDescent="0.25">
      <c r="A641" s="56" t="str">
        <f t="shared" si="71"/>
        <v/>
      </c>
      <c r="B641" s="211"/>
      <c r="C641" s="212"/>
      <c r="D641" s="211"/>
      <c r="E641" s="211"/>
      <c r="F641" s="211"/>
      <c r="G641" s="211"/>
      <c r="H641" s="211"/>
      <c r="I641" s="211"/>
      <c r="J641" s="213"/>
      <c r="K641" s="214"/>
      <c r="L641" s="214"/>
      <c r="M641" s="214"/>
      <c r="N641" s="215"/>
      <c r="O641" s="215"/>
      <c r="P641" s="215"/>
      <c r="Q641" s="13" t="str">
        <f t="shared" si="72"/>
        <v/>
      </c>
      <c r="R641" s="209" t="str">
        <f t="shared" si="73"/>
        <v/>
      </c>
      <c r="S641" s="210" t="str">
        <f t="shared" si="74"/>
        <v/>
      </c>
      <c r="T641" s="3" t="str">
        <f t="shared" si="75"/>
        <v xml:space="preserve"> </v>
      </c>
      <c r="U641" s="3" t="str">
        <f>IF(D641&lt;&gt;"",VLOOKUP(D641,'Drop downs'!B:C,2,0),"")</f>
        <v/>
      </c>
      <c r="V641" s="3" t="e">
        <f t="shared" si="76"/>
        <v>#VALUE!</v>
      </c>
    </row>
    <row r="642" spans="1:22" x14ac:dyDescent="0.25">
      <c r="A642" s="56" t="str">
        <f t="shared" si="71"/>
        <v/>
      </c>
      <c r="B642" s="211"/>
      <c r="C642" s="212"/>
      <c r="D642" s="211"/>
      <c r="E642" s="211"/>
      <c r="F642" s="211"/>
      <c r="G642" s="211"/>
      <c r="H642" s="211"/>
      <c r="I642" s="211"/>
      <c r="J642" s="213"/>
      <c r="K642" s="214"/>
      <c r="L642" s="214"/>
      <c r="M642" s="214"/>
      <c r="N642" s="215"/>
      <c r="O642" s="215"/>
      <c r="P642" s="215"/>
      <c r="Q642" s="13" t="str">
        <f t="shared" si="72"/>
        <v/>
      </c>
      <c r="R642" s="209" t="str">
        <f t="shared" si="73"/>
        <v/>
      </c>
      <c r="S642" s="210" t="str">
        <f t="shared" si="74"/>
        <v/>
      </c>
      <c r="T642" s="3" t="str">
        <f t="shared" si="75"/>
        <v xml:space="preserve"> </v>
      </c>
      <c r="U642" s="3" t="str">
        <f>IF(D642&lt;&gt;"",VLOOKUP(D642,'Drop downs'!B:C,2,0),"")</f>
        <v/>
      </c>
      <c r="V642" s="3" t="e">
        <f t="shared" si="76"/>
        <v>#VALUE!</v>
      </c>
    </row>
    <row r="643" spans="1:22" x14ac:dyDescent="0.25">
      <c r="A643" s="56" t="str">
        <f t="shared" si="71"/>
        <v/>
      </c>
      <c r="B643" s="211"/>
      <c r="C643" s="212"/>
      <c r="D643" s="211"/>
      <c r="E643" s="211"/>
      <c r="F643" s="211"/>
      <c r="G643" s="211"/>
      <c r="H643" s="211"/>
      <c r="I643" s="211"/>
      <c r="J643" s="213"/>
      <c r="K643" s="214"/>
      <c r="L643" s="214"/>
      <c r="M643" s="214"/>
      <c r="N643" s="215"/>
      <c r="O643" s="215"/>
      <c r="P643" s="215"/>
      <c r="Q643" s="13" t="str">
        <f t="shared" si="72"/>
        <v/>
      </c>
      <c r="R643" s="209" t="str">
        <f t="shared" si="73"/>
        <v/>
      </c>
      <c r="S643" s="210" t="str">
        <f t="shared" si="74"/>
        <v/>
      </c>
      <c r="T643" s="3" t="str">
        <f t="shared" si="75"/>
        <v xml:space="preserve"> </v>
      </c>
      <c r="U643" s="3" t="str">
        <f>IF(D643&lt;&gt;"",VLOOKUP(D643,'Drop downs'!B:C,2,0),"")</f>
        <v/>
      </c>
      <c r="V643" s="3" t="e">
        <f t="shared" si="76"/>
        <v>#VALUE!</v>
      </c>
    </row>
    <row r="644" spans="1:22" x14ac:dyDescent="0.25">
      <c r="A644" s="56" t="str">
        <f t="shared" si="71"/>
        <v/>
      </c>
      <c r="B644" s="211"/>
      <c r="C644" s="212"/>
      <c r="D644" s="211"/>
      <c r="E644" s="211"/>
      <c r="F644" s="211"/>
      <c r="G644" s="211"/>
      <c r="H644" s="211"/>
      <c r="I644" s="211"/>
      <c r="J644" s="213"/>
      <c r="K644" s="214"/>
      <c r="L644" s="214"/>
      <c r="M644" s="214"/>
      <c r="N644" s="215"/>
      <c r="O644" s="215"/>
      <c r="P644" s="215"/>
      <c r="Q644" s="13" t="str">
        <f t="shared" si="72"/>
        <v/>
      </c>
      <c r="R644" s="209" t="str">
        <f t="shared" si="73"/>
        <v/>
      </c>
      <c r="S644" s="210" t="str">
        <f t="shared" si="74"/>
        <v/>
      </c>
      <c r="T644" s="3" t="str">
        <f t="shared" si="75"/>
        <v xml:space="preserve"> </v>
      </c>
      <c r="U644" s="3" t="str">
        <f>IF(D644&lt;&gt;"",VLOOKUP(D644,'Drop downs'!B:C,2,0),"")</f>
        <v/>
      </c>
      <c r="V644" s="3" t="e">
        <f t="shared" si="76"/>
        <v>#VALUE!</v>
      </c>
    </row>
    <row r="645" spans="1:22" x14ac:dyDescent="0.25">
      <c r="A645" s="56" t="str">
        <f t="shared" si="71"/>
        <v/>
      </c>
      <c r="B645" s="211"/>
      <c r="C645" s="212"/>
      <c r="D645" s="211"/>
      <c r="E645" s="211"/>
      <c r="F645" s="211"/>
      <c r="G645" s="211"/>
      <c r="H645" s="211"/>
      <c r="I645" s="211"/>
      <c r="J645" s="213"/>
      <c r="K645" s="214"/>
      <c r="L645" s="214"/>
      <c r="M645" s="214"/>
      <c r="N645" s="215"/>
      <c r="O645" s="215"/>
      <c r="P645" s="215"/>
      <c r="Q645" s="13" t="str">
        <f t="shared" si="72"/>
        <v/>
      </c>
      <c r="R645" s="209" t="str">
        <f t="shared" si="73"/>
        <v/>
      </c>
      <c r="S645" s="210" t="str">
        <f t="shared" si="74"/>
        <v/>
      </c>
      <c r="T645" s="3" t="str">
        <f t="shared" si="75"/>
        <v xml:space="preserve"> </v>
      </c>
      <c r="U645" s="3" t="str">
        <f>IF(D645&lt;&gt;"",VLOOKUP(D645,'Drop downs'!B:C,2,0),"")</f>
        <v/>
      </c>
      <c r="V645" s="3" t="e">
        <f t="shared" si="76"/>
        <v>#VALUE!</v>
      </c>
    </row>
    <row r="646" spans="1:22" x14ac:dyDescent="0.25">
      <c r="A646" s="56" t="str">
        <f t="shared" si="71"/>
        <v/>
      </c>
      <c r="B646" s="211"/>
      <c r="C646" s="212"/>
      <c r="D646" s="211"/>
      <c r="E646" s="211"/>
      <c r="F646" s="211"/>
      <c r="G646" s="211"/>
      <c r="H646" s="211"/>
      <c r="I646" s="211"/>
      <c r="J646" s="213"/>
      <c r="K646" s="214"/>
      <c r="L646" s="214"/>
      <c r="M646" s="214"/>
      <c r="N646" s="215"/>
      <c r="O646" s="215"/>
      <c r="P646" s="215"/>
      <c r="Q646" s="13" t="str">
        <f t="shared" si="72"/>
        <v/>
      </c>
      <c r="R646" s="209" t="str">
        <f t="shared" si="73"/>
        <v/>
      </c>
      <c r="S646" s="210" t="str">
        <f t="shared" si="74"/>
        <v/>
      </c>
      <c r="T646" s="3" t="str">
        <f t="shared" si="75"/>
        <v xml:space="preserve"> </v>
      </c>
      <c r="U646" s="3" t="str">
        <f>IF(D646&lt;&gt;"",VLOOKUP(D646,'Drop downs'!B:C,2,0),"")</f>
        <v/>
      </c>
      <c r="V646" s="3" t="e">
        <f t="shared" si="76"/>
        <v>#VALUE!</v>
      </c>
    </row>
    <row r="647" spans="1:22" x14ac:dyDescent="0.25">
      <c r="A647" s="56" t="str">
        <f t="shared" si="71"/>
        <v/>
      </c>
      <c r="B647" s="211"/>
      <c r="C647" s="212"/>
      <c r="D647" s="211"/>
      <c r="E647" s="211"/>
      <c r="F647" s="211"/>
      <c r="G647" s="211"/>
      <c r="H647" s="211"/>
      <c r="I647" s="211"/>
      <c r="J647" s="213"/>
      <c r="K647" s="214"/>
      <c r="L647" s="214"/>
      <c r="M647" s="214"/>
      <c r="N647" s="215"/>
      <c r="O647" s="215"/>
      <c r="P647" s="215"/>
      <c r="Q647" s="13" t="str">
        <f t="shared" si="72"/>
        <v/>
      </c>
      <c r="R647" s="209" t="str">
        <f t="shared" si="73"/>
        <v/>
      </c>
      <c r="S647" s="210" t="str">
        <f t="shared" si="74"/>
        <v/>
      </c>
      <c r="T647" s="3" t="str">
        <f t="shared" si="75"/>
        <v xml:space="preserve"> </v>
      </c>
      <c r="U647" s="3" t="str">
        <f>IF(D647&lt;&gt;"",VLOOKUP(D647,'Drop downs'!B:C,2,0),"")</f>
        <v/>
      </c>
      <c r="V647" s="3" t="e">
        <f t="shared" si="76"/>
        <v>#VALUE!</v>
      </c>
    </row>
    <row r="648" spans="1:22" x14ac:dyDescent="0.25">
      <c r="A648" s="56" t="str">
        <f t="shared" si="71"/>
        <v/>
      </c>
      <c r="B648" s="211"/>
      <c r="C648" s="212"/>
      <c r="D648" s="211"/>
      <c r="E648" s="211"/>
      <c r="F648" s="211"/>
      <c r="G648" s="211"/>
      <c r="H648" s="211"/>
      <c r="I648" s="211"/>
      <c r="J648" s="213"/>
      <c r="K648" s="214"/>
      <c r="L648" s="214"/>
      <c r="M648" s="214"/>
      <c r="N648" s="215"/>
      <c r="O648" s="215"/>
      <c r="P648" s="215"/>
      <c r="Q648" s="13" t="str">
        <f t="shared" si="72"/>
        <v/>
      </c>
      <c r="R648" s="209" t="str">
        <f t="shared" si="73"/>
        <v/>
      </c>
      <c r="S648" s="210" t="str">
        <f t="shared" si="74"/>
        <v/>
      </c>
      <c r="T648" s="3" t="str">
        <f t="shared" si="75"/>
        <v xml:space="preserve"> </v>
      </c>
      <c r="U648" s="3" t="str">
        <f>IF(D648&lt;&gt;"",VLOOKUP(D648,'Drop downs'!B:C,2,0),"")</f>
        <v/>
      </c>
      <c r="V648" s="3" t="e">
        <f t="shared" si="76"/>
        <v>#VALUE!</v>
      </c>
    </row>
    <row r="649" spans="1:22" x14ac:dyDescent="0.25">
      <c r="A649" s="56" t="str">
        <f t="shared" si="71"/>
        <v/>
      </c>
      <c r="B649" s="211"/>
      <c r="C649" s="212"/>
      <c r="D649" s="211"/>
      <c r="E649" s="211"/>
      <c r="F649" s="211"/>
      <c r="G649" s="211"/>
      <c r="H649" s="211"/>
      <c r="I649" s="211"/>
      <c r="J649" s="213"/>
      <c r="K649" s="214"/>
      <c r="L649" s="214"/>
      <c r="M649" s="214"/>
      <c r="N649" s="215"/>
      <c r="O649" s="215"/>
      <c r="P649" s="215"/>
      <c r="Q649" s="13" t="str">
        <f t="shared" si="72"/>
        <v/>
      </c>
      <c r="R649" s="209" t="str">
        <f t="shared" si="73"/>
        <v/>
      </c>
      <c r="S649" s="210" t="str">
        <f t="shared" si="74"/>
        <v/>
      </c>
      <c r="T649" s="3" t="str">
        <f t="shared" si="75"/>
        <v xml:space="preserve"> </v>
      </c>
      <c r="U649" s="3" t="str">
        <f>IF(D649&lt;&gt;"",VLOOKUP(D649,'Drop downs'!B:C,2,0),"")</f>
        <v/>
      </c>
      <c r="V649" s="3" t="e">
        <f t="shared" si="76"/>
        <v>#VALUE!</v>
      </c>
    </row>
    <row r="650" spans="1:22" x14ac:dyDescent="0.25">
      <c r="A650" s="56" t="str">
        <f t="shared" si="71"/>
        <v/>
      </c>
      <c r="B650" s="211"/>
      <c r="C650" s="212"/>
      <c r="D650" s="211"/>
      <c r="E650" s="211"/>
      <c r="F650" s="211"/>
      <c r="G650" s="211"/>
      <c r="H650" s="211"/>
      <c r="I650" s="211"/>
      <c r="J650" s="213"/>
      <c r="K650" s="214"/>
      <c r="L650" s="214"/>
      <c r="M650" s="214"/>
      <c r="N650" s="215"/>
      <c r="O650" s="215"/>
      <c r="P650" s="215"/>
      <c r="Q650" s="13" t="str">
        <f t="shared" si="72"/>
        <v/>
      </c>
      <c r="R650" s="209" t="str">
        <f t="shared" si="73"/>
        <v/>
      </c>
      <c r="S650" s="210" t="str">
        <f t="shared" si="74"/>
        <v/>
      </c>
      <c r="T650" s="3" t="str">
        <f t="shared" si="75"/>
        <v xml:space="preserve"> </v>
      </c>
      <c r="U650" s="3" t="str">
        <f>IF(D650&lt;&gt;"",VLOOKUP(D650,'Drop downs'!B:C,2,0),"")</f>
        <v/>
      </c>
      <c r="V650" s="3" t="e">
        <f t="shared" si="76"/>
        <v>#VALUE!</v>
      </c>
    </row>
    <row r="651" spans="1:22" x14ac:dyDescent="0.25">
      <c r="A651" s="56" t="str">
        <f t="shared" si="71"/>
        <v/>
      </c>
      <c r="B651" s="211"/>
      <c r="C651" s="212"/>
      <c r="D651" s="211"/>
      <c r="E651" s="211"/>
      <c r="F651" s="211"/>
      <c r="G651" s="211"/>
      <c r="H651" s="211"/>
      <c r="I651" s="211"/>
      <c r="J651" s="213"/>
      <c r="K651" s="214"/>
      <c r="L651" s="214"/>
      <c r="M651" s="214"/>
      <c r="N651" s="215"/>
      <c r="O651" s="215"/>
      <c r="P651" s="215"/>
      <c r="Q651" s="13" t="str">
        <f t="shared" si="72"/>
        <v/>
      </c>
      <c r="R651" s="209" t="str">
        <f t="shared" si="73"/>
        <v/>
      </c>
      <c r="S651" s="210" t="str">
        <f t="shared" si="74"/>
        <v/>
      </c>
      <c r="T651" s="3" t="str">
        <f t="shared" si="75"/>
        <v xml:space="preserve"> </v>
      </c>
      <c r="U651" s="3" t="str">
        <f>IF(D651&lt;&gt;"",VLOOKUP(D651,'Drop downs'!B:C,2,0),"")</f>
        <v/>
      </c>
      <c r="V651" s="3" t="e">
        <f t="shared" si="76"/>
        <v>#VALUE!</v>
      </c>
    </row>
    <row r="652" spans="1:22" x14ac:dyDescent="0.25">
      <c r="A652" s="56" t="str">
        <f t="shared" si="71"/>
        <v/>
      </c>
      <c r="B652" s="211"/>
      <c r="C652" s="212"/>
      <c r="D652" s="211"/>
      <c r="E652" s="211"/>
      <c r="F652" s="211"/>
      <c r="G652" s="211"/>
      <c r="H652" s="211"/>
      <c r="I652" s="211"/>
      <c r="J652" s="213"/>
      <c r="K652" s="214"/>
      <c r="L652" s="214"/>
      <c r="M652" s="214"/>
      <c r="N652" s="215"/>
      <c r="O652" s="215"/>
      <c r="P652" s="215"/>
      <c r="Q652" s="13" t="str">
        <f t="shared" si="72"/>
        <v/>
      </c>
      <c r="R652" s="209" t="str">
        <f t="shared" si="73"/>
        <v/>
      </c>
      <c r="S652" s="210" t="str">
        <f t="shared" si="74"/>
        <v/>
      </c>
      <c r="T652" s="3" t="str">
        <f t="shared" si="75"/>
        <v xml:space="preserve"> </v>
      </c>
      <c r="U652" s="3" t="str">
        <f>IF(D652&lt;&gt;"",VLOOKUP(D652,'Drop downs'!B:C,2,0),"")</f>
        <v/>
      </c>
      <c r="V652" s="3" t="e">
        <f t="shared" si="76"/>
        <v>#VALUE!</v>
      </c>
    </row>
    <row r="653" spans="1:22" x14ac:dyDescent="0.25">
      <c r="A653" s="56" t="str">
        <f t="shared" si="71"/>
        <v/>
      </c>
      <c r="B653" s="211"/>
      <c r="C653" s="212"/>
      <c r="D653" s="211"/>
      <c r="E653" s="211"/>
      <c r="F653" s="211"/>
      <c r="G653" s="211"/>
      <c r="H653" s="211"/>
      <c r="I653" s="211"/>
      <c r="J653" s="213"/>
      <c r="K653" s="214"/>
      <c r="L653" s="214"/>
      <c r="M653" s="214"/>
      <c r="N653" s="215"/>
      <c r="O653" s="215"/>
      <c r="P653" s="215"/>
      <c r="Q653" s="13" t="str">
        <f t="shared" si="72"/>
        <v/>
      </c>
      <c r="R653" s="209" t="str">
        <f t="shared" si="73"/>
        <v/>
      </c>
      <c r="S653" s="210" t="str">
        <f t="shared" si="74"/>
        <v/>
      </c>
      <c r="T653" s="3" t="str">
        <f t="shared" si="75"/>
        <v xml:space="preserve"> </v>
      </c>
      <c r="U653" s="3" t="str">
        <f>IF(D653&lt;&gt;"",VLOOKUP(D653,'Drop downs'!B:C,2,0),"")</f>
        <v/>
      </c>
      <c r="V653" s="3" t="e">
        <f t="shared" si="76"/>
        <v>#VALUE!</v>
      </c>
    </row>
    <row r="654" spans="1:22" x14ac:dyDescent="0.25">
      <c r="A654" s="56" t="str">
        <f t="shared" si="71"/>
        <v/>
      </c>
      <c r="B654" s="211"/>
      <c r="C654" s="212"/>
      <c r="D654" s="211"/>
      <c r="E654" s="211"/>
      <c r="F654" s="211"/>
      <c r="G654" s="211"/>
      <c r="H654" s="211"/>
      <c r="I654" s="211"/>
      <c r="J654" s="213"/>
      <c r="K654" s="214"/>
      <c r="L654" s="214"/>
      <c r="M654" s="214"/>
      <c r="N654" s="215"/>
      <c r="O654" s="215"/>
      <c r="P654" s="215"/>
      <c r="Q654" s="13" t="str">
        <f t="shared" si="72"/>
        <v/>
      </c>
      <c r="R654" s="209" t="str">
        <f t="shared" si="73"/>
        <v/>
      </c>
      <c r="S654" s="210" t="str">
        <f t="shared" si="74"/>
        <v/>
      </c>
      <c r="T654" s="3" t="str">
        <f t="shared" si="75"/>
        <v xml:space="preserve"> </v>
      </c>
      <c r="U654" s="3" t="str">
        <f>IF(D654&lt;&gt;"",VLOOKUP(D654,'Drop downs'!B:C,2,0),"")</f>
        <v/>
      </c>
      <c r="V654" s="3" t="e">
        <f t="shared" si="76"/>
        <v>#VALUE!</v>
      </c>
    </row>
    <row r="655" spans="1:22" x14ac:dyDescent="0.25">
      <c r="A655" s="56" t="str">
        <f t="shared" si="71"/>
        <v/>
      </c>
      <c r="B655" s="211"/>
      <c r="C655" s="212"/>
      <c r="D655" s="211"/>
      <c r="E655" s="211"/>
      <c r="F655" s="211"/>
      <c r="G655" s="211"/>
      <c r="H655" s="211"/>
      <c r="I655" s="211"/>
      <c r="J655" s="213"/>
      <c r="K655" s="214"/>
      <c r="L655" s="214"/>
      <c r="M655" s="214"/>
      <c r="N655" s="215"/>
      <c r="O655" s="215"/>
      <c r="P655" s="215"/>
      <c r="Q655" s="13" t="str">
        <f t="shared" si="72"/>
        <v/>
      </c>
      <c r="R655" s="209" t="str">
        <f t="shared" si="73"/>
        <v/>
      </c>
      <c r="S655" s="210" t="str">
        <f t="shared" si="74"/>
        <v/>
      </c>
      <c r="T655" s="3" t="str">
        <f t="shared" si="75"/>
        <v xml:space="preserve"> </v>
      </c>
      <c r="U655" s="3" t="str">
        <f>IF(D655&lt;&gt;"",VLOOKUP(D655,'Drop downs'!B:C,2,0),"")</f>
        <v/>
      </c>
      <c r="V655" s="3" t="e">
        <f t="shared" si="76"/>
        <v>#VALUE!</v>
      </c>
    </row>
    <row r="656" spans="1:22" x14ac:dyDescent="0.25">
      <c r="A656" s="56" t="str">
        <f t="shared" si="71"/>
        <v/>
      </c>
      <c r="B656" s="211"/>
      <c r="C656" s="212"/>
      <c r="D656" s="211"/>
      <c r="E656" s="211"/>
      <c r="F656" s="211"/>
      <c r="G656" s="211"/>
      <c r="H656" s="211"/>
      <c r="I656" s="211"/>
      <c r="J656" s="213"/>
      <c r="K656" s="214"/>
      <c r="L656" s="214"/>
      <c r="M656" s="214"/>
      <c r="N656" s="215"/>
      <c r="O656" s="215"/>
      <c r="P656" s="215"/>
      <c r="Q656" s="13" t="str">
        <f t="shared" si="72"/>
        <v/>
      </c>
      <c r="R656" s="209" t="str">
        <f t="shared" si="73"/>
        <v/>
      </c>
      <c r="S656" s="210" t="str">
        <f t="shared" si="74"/>
        <v/>
      </c>
      <c r="T656" s="3" t="str">
        <f t="shared" si="75"/>
        <v xml:space="preserve"> </v>
      </c>
      <c r="U656" s="3" t="str">
        <f>IF(D656&lt;&gt;"",VLOOKUP(D656,'Drop downs'!B:C,2,0),"")</f>
        <v/>
      </c>
      <c r="V656" s="3" t="e">
        <f t="shared" si="76"/>
        <v>#VALUE!</v>
      </c>
    </row>
    <row r="657" spans="1:22" x14ac:dyDescent="0.25">
      <c r="A657" s="56" t="str">
        <f t="shared" si="71"/>
        <v/>
      </c>
      <c r="B657" s="211"/>
      <c r="C657" s="212"/>
      <c r="D657" s="211"/>
      <c r="E657" s="211"/>
      <c r="F657" s="211"/>
      <c r="G657" s="211"/>
      <c r="H657" s="211"/>
      <c r="I657" s="211"/>
      <c r="J657" s="213"/>
      <c r="K657" s="214"/>
      <c r="L657" s="214"/>
      <c r="M657" s="214"/>
      <c r="N657" s="215"/>
      <c r="O657" s="215"/>
      <c r="P657" s="215"/>
      <c r="Q657" s="13" t="str">
        <f t="shared" si="72"/>
        <v/>
      </c>
      <c r="R657" s="209" t="str">
        <f t="shared" si="73"/>
        <v/>
      </c>
      <c r="S657" s="210" t="str">
        <f t="shared" si="74"/>
        <v/>
      </c>
      <c r="T657" s="3" t="str">
        <f t="shared" si="75"/>
        <v xml:space="preserve"> </v>
      </c>
      <c r="U657" s="3" t="str">
        <f>IF(D657&lt;&gt;"",VLOOKUP(D657,'Drop downs'!B:C,2,0),"")</f>
        <v/>
      </c>
      <c r="V657" s="3" t="e">
        <f t="shared" si="76"/>
        <v>#VALUE!</v>
      </c>
    </row>
    <row r="658" spans="1:22" x14ac:dyDescent="0.25">
      <c r="A658" s="56" t="str">
        <f t="shared" si="71"/>
        <v/>
      </c>
      <c r="B658" s="211"/>
      <c r="C658" s="212"/>
      <c r="D658" s="211"/>
      <c r="E658" s="211"/>
      <c r="F658" s="211"/>
      <c r="G658" s="211"/>
      <c r="H658" s="211"/>
      <c r="I658" s="211"/>
      <c r="J658" s="213"/>
      <c r="K658" s="214"/>
      <c r="L658" s="214"/>
      <c r="M658" s="214"/>
      <c r="N658" s="215"/>
      <c r="O658" s="215"/>
      <c r="P658" s="215"/>
      <c r="Q658" s="13" t="str">
        <f t="shared" si="72"/>
        <v/>
      </c>
      <c r="R658" s="209" t="str">
        <f t="shared" si="73"/>
        <v/>
      </c>
      <c r="S658" s="210" t="str">
        <f t="shared" si="74"/>
        <v/>
      </c>
      <c r="T658" s="3" t="str">
        <f t="shared" si="75"/>
        <v xml:space="preserve"> </v>
      </c>
      <c r="U658" s="3" t="str">
        <f>IF(D658&lt;&gt;"",VLOOKUP(D658,'Drop downs'!B:C,2,0),"")</f>
        <v/>
      </c>
      <c r="V658" s="3" t="e">
        <f t="shared" si="76"/>
        <v>#VALUE!</v>
      </c>
    </row>
    <row r="659" spans="1:22" x14ac:dyDescent="0.25">
      <c r="A659" s="56" t="str">
        <f t="shared" si="71"/>
        <v/>
      </c>
      <c r="B659" s="211"/>
      <c r="C659" s="212"/>
      <c r="D659" s="211"/>
      <c r="E659" s="211"/>
      <c r="F659" s="211"/>
      <c r="G659" s="211"/>
      <c r="H659" s="211"/>
      <c r="I659" s="211"/>
      <c r="J659" s="213"/>
      <c r="K659" s="214"/>
      <c r="L659" s="214"/>
      <c r="M659" s="214"/>
      <c r="N659" s="215"/>
      <c r="O659" s="215"/>
      <c r="P659" s="215"/>
      <c r="Q659" s="13" t="str">
        <f t="shared" si="72"/>
        <v/>
      </c>
      <c r="R659" s="209" t="str">
        <f t="shared" si="73"/>
        <v/>
      </c>
      <c r="S659" s="210" t="str">
        <f t="shared" si="74"/>
        <v/>
      </c>
      <c r="T659" s="3" t="str">
        <f t="shared" si="75"/>
        <v xml:space="preserve"> </v>
      </c>
      <c r="U659" s="3" t="str">
        <f>IF(D659&lt;&gt;"",VLOOKUP(D659,'Drop downs'!B:C,2,0),"")</f>
        <v/>
      </c>
      <c r="V659" s="3" t="e">
        <f t="shared" si="76"/>
        <v>#VALUE!</v>
      </c>
    </row>
    <row r="660" spans="1:22" x14ac:dyDescent="0.25">
      <c r="A660" s="56" t="str">
        <f t="shared" si="71"/>
        <v/>
      </c>
      <c r="B660" s="211"/>
      <c r="C660" s="212"/>
      <c r="D660" s="211"/>
      <c r="E660" s="211"/>
      <c r="F660" s="211"/>
      <c r="G660" s="211"/>
      <c r="H660" s="211"/>
      <c r="I660" s="211"/>
      <c r="J660" s="213"/>
      <c r="K660" s="214"/>
      <c r="L660" s="214"/>
      <c r="M660" s="214"/>
      <c r="N660" s="215"/>
      <c r="O660" s="215"/>
      <c r="P660" s="215"/>
      <c r="Q660" s="13" t="str">
        <f t="shared" si="72"/>
        <v/>
      </c>
      <c r="R660" s="209" t="str">
        <f t="shared" si="73"/>
        <v/>
      </c>
      <c r="S660" s="210" t="str">
        <f t="shared" si="74"/>
        <v/>
      </c>
      <c r="T660" s="3" t="str">
        <f t="shared" si="75"/>
        <v xml:space="preserve"> </v>
      </c>
      <c r="U660" s="3" t="str">
        <f>IF(D660&lt;&gt;"",VLOOKUP(D660,'Drop downs'!B:C,2,0),"")</f>
        <v/>
      </c>
      <c r="V660" s="3" t="e">
        <f t="shared" si="76"/>
        <v>#VALUE!</v>
      </c>
    </row>
    <row r="661" spans="1:22" x14ac:dyDescent="0.25">
      <c r="A661" s="56" t="str">
        <f t="shared" si="71"/>
        <v/>
      </c>
      <c r="B661" s="211"/>
      <c r="C661" s="212"/>
      <c r="D661" s="211"/>
      <c r="E661" s="211"/>
      <c r="F661" s="211"/>
      <c r="G661" s="211"/>
      <c r="H661" s="211"/>
      <c r="I661" s="211"/>
      <c r="J661" s="213"/>
      <c r="K661" s="214"/>
      <c r="L661" s="214"/>
      <c r="M661" s="214"/>
      <c r="N661" s="215"/>
      <c r="O661" s="215"/>
      <c r="P661" s="215"/>
      <c r="Q661" s="13" t="str">
        <f t="shared" si="72"/>
        <v/>
      </c>
      <c r="R661" s="209" t="str">
        <f t="shared" si="73"/>
        <v/>
      </c>
      <c r="S661" s="210" t="str">
        <f t="shared" si="74"/>
        <v/>
      </c>
      <c r="T661" s="3" t="str">
        <f t="shared" si="75"/>
        <v xml:space="preserve"> </v>
      </c>
      <c r="U661" s="3" t="str">
        <f>IF(D661&lt;&gt;"",VLOOKUP(D661,'Drop downs'!B:C,2,0),"")</f>
        <v/>
      </c>
      <c r="V661" s="3" t="e">
        <f t="shared" si="76"/>
        <v>#VALUE!</v>
      </c>
    </row>
    <row r="662" spans="1:22" x14ac:dyDescent="0.25">
      <c r="A662" s="56" t="str">
        <f t="shared" si="71"/>
        <v/>
      </c>
      <c r="B662" s="211"/>
      <c r="C662" s="212"/>
      <c r="D662" s="211"/>
      <c r="E662" s="211"/>
      <c r="F662" s="211"/>
      <c r="G662" s="211"/>
      <c r="H662" s="211"/>
      <c r="I662" s="211"/>
      <c r="J662" s="213"/>
      <c r="K662" s="214"/>
      <c r="L662" s="214"/>
      <c r="M662" s="214"/>
      <c r="N662" s="215"/>
      <c r="O662" s="215"/>
      <c r="P662" s="215"/>
      <c r="Q662" s="13" t="str">
        <f t="shared" si="72"/>
        <v/>
      </c>
      <c r="R662" s="209" t="str">
        <f t="shared" si="73"/>
        <v/>
      </c>
      <c r="S662" s="210" t="str">
        <f t="shared" si="74"/>
        <v/>
      </c>
      <c r="T662" s="3" t="str">
        <f t="shared" si="75"/>
        <v xml:space="preserve"> </v>
      </c>
      <c r="U662" s="3" t="str">
        <f>IF(D662&lt;&gt;"",VLOOKUP(D662,'Drop downs'!B:C,2,0),"")</f>
        <v/>
      </c>
      <c r="V662" s="3" t="e">
        <f t="shared" si="76"/>
        <v>#VALUE!</v>
      </c>
    </row>
    <row r="663" spans="1:22" x14ac:dyDescent="0.25">
      <c r="A663" s="56" t="str">
        <f t="shared" si="71"/>
        <v/>
      </c>
      <c r="B663" s="211"/>
      <c r="C663" s="212"/>
      <c r="D663" s="211"/>
      <c r="E663" s="211"/>
      <c r="F663" s="211"/>
      <c r="G663" s="211"/>
      <c r="H663" s="211"/>
      <c r="I663" s="211"/>
      <c r="J663" s="213"/>
      <c r="K663" s="214"/>
      <c r="L663" s="214"/>
      <c r="M663" s="214"/>
      <c r="N663" s="215"/>
      <c r="O663" s="215"/>
      <c r="P663" s="215"/>
      <c r="Q663" s="13" t="str">
        <f t="shared" si="72"/>
        <v/>
      </c>
      <c r="R663" s="209" t="str">
        <f t="shared" si="73"/>
        <v/>
      </c>
      <c r="S663" s="210" t="str">
        <f t="shared" si="74"/>
        <v/>
      </c>
      <c r="T663" s="3" t="str">
        <f t="shared" si="75"/>
        <v xml:space="preserve"> </v>
      </c>
      <c r="U663" s="3" t="str">
        <f>IF(D663&lt;&gt;"",VLOOKUP(D663,'Drop downs'!B:C,2,0),"")</f>
        <v/>
      </c>
      <c r="V663" s="3" t="e">
        <f t="shared" si="76"/>
        <v>#VALUE!</v>
      </c>
    </row>
    <row r="664" spans="1:22" x14ac:dyDescent="0.25">
      <c r="A664" s="56" t="str">
        <f t="shared" si="71"/>
        <v/>
      </c>
      <c r="B664" s="211"/>
      <c r="C664" s="212"/>
      <c r="D664" s="211"/>
      <c r="E664" s="211"/>
      <c r="F664" s="211"/>
      <c r="G664" s="211"/>
      <c r="H664" s="211"/>
      <c r="I664" s="211"/>
      <c r="J664" s="213"/>
      <c r="K664" s="214"/>
      <c r="L664" s="214"/>
      <c r="M664" s="214"/>
      <c r="N664" s="215"/>
      <c r="O664" s="215"/>
      <c r="P664" s="215"/>
      <c r="Q664" s="13" t="str">
        <f t="shared" si="72"/>
        <v/>
      </c>
      <c r="R664" s="209" t="str">
        <f t="shared" si="73"/>
        <v/>
      </c>
      <c r="S664" s="210" t="str">
        <f t="shared" si="74"/>
        <v/>
      </c>
      <c r="T664" s="3" t="str">
        <f t="shared" si="75"/>
        <v xml:space="preserve"> </v>
      </c>
      <c r="U664" s="3" t="str">
        <f>IF(D664&lt;&gt;"",VLOOKUP(D664,'Drop downs'!B:C,2,0),"")</f>
        <v/>
      </c>
      <c r="V664" s="3" t="e">
        <f t="shared" si="76"/>
        <v>#VALUE!</v>
      </c>
    </row>
    <row r="665" spans="1:22" x14ac:dyDescent="0.25">
      <c r="A665" s="56" t="str">
        <f t="shared" si="71"/>
        <v/>
      </c>
      <c r="B665" s="211"/>
      <c r="C665" s="212"/>
      <c r="D665" s="211"/>
      <c r="E665" s="211"/>
      <c r="F665" s="211"/>
      <c r="G665" s="211"/>
      <c r="H665" s="211"/>
      <c r="I665" s="211"/>
      <c r="J665" s="213"/>
      <c r="K665" s="214"/>
      <c r="L665" s="214"/>
      <c r="M665" s="214"/>
      <c r="N665" s="215"/>
      <c r="O665" s="215"/>
      <c r="P665" s="215"/>
      <c r="Q665" s="13" t="str">
        <f t="shared" si="72"/>
        <v/>
      </c>
      <c r="R665" s="209" t="str">
        <f t="shared" si="73"/>
        <v/>
      </c>
      <c r="S665" s="210" t="str">
        <f t="shared" si="74"/>
        <v/>
      </c>
      <c r="T665" s="3" t="str">
        <f t="shared" si="75"/>
        <v xml:space="preserve"> </v>
      </c>
      <c r="U665" s="3" t="str">
        <f>IF(D665&lt;&gt;"",VLOOKUP(D665,'Drop downs'!B:C,2,0),"")</f>
        <v/>
      </c>
      <c r="V665" s="3" t="e">
        <f t="shared" si="76"/>
        <v>#VALUE!</v>
      </c>
    </row>
    <row r="666" spans="1:22" x14ac:dyDescent="0.25">
      <c r="A666" s="56" t="str">
        <f t="shared" si="71"/>
        <v/>
      </c>
      <c r="B666" s="211"/>
      <c r="C666" s="212"/>
      <c r="D666" s="211"/>
      <c r="E666" s="211"/>
      <c r="F666" s="211"/>
      <c r="G666" s="211"/>
      <c r="H666" s="211"/>
      <c r="I666" s="211"/>
      <c r="J666" s="213"/>
      <c r="K666" s="214"/>
      <c r="L666" s="214"/>
      <c r="M666" s="214"/>
      <c r="N666" s="215"/>
      <c r="O666" s="215"/>
      <c r="P666" s="215"/>
      <c r="Q666" s="13" t="str">
        <f t="shared" si="72"/>
        <v/>
      </c>
      <c r="R666" s="209" t="str">
        <f t="shared" si="73"/>
        <v/>
      </c>
      <c r="S666" s="210" t="str">
        <f t="shared" si="74"/>
        <v/>
      </c>
      <c r="T666" s="3" t="str">
        <f t="shared" si="75"/>
        <v xml:space="preserve"> </v>
      </c>
      <c r="U666" s="3" t="str">
        <f>IF(D666&lt;&gt;"",VLOOKUP(D666,'Drop downs'!B:C,2,0),"")</f>
        <v/>
      </c>
      <c r="V666" s="3" t="e">
        <f t="shared" si="76"/>
        <v>#VALUE!</v>
      </c>
    </row>
    <row r="667" spans="1:22" x14ac:dyDescent="0.25">
      <c r="A667" s="56" t="str">
        <f t="shared" si="71"/>
        <v/>
      </c>
      <c r="B667" s="211"/>
      <c r="C667" s="212"/>
      <c r="D667" s="211"/>
      <c r="E667" s="211"/>
      <c r="F667" s="211"/>
      <c r="G667" s="211"/>
      <c r="H667" s="211"/>
      <c r="I667" s="211"/>
      <c r="J667" s="213"/>
      <c r="K667" s="214"/>
      <c r="L667" s="214"/>
      <c r="M667" s="214"/>
      <c r="N667" s="215"/>
      <c r="O667" s="215"/>
      <c r="P667" s="215"/>
      <c r="Q667" s="13" t="str">
        <f t="shared" si="72"/>
        <v/>
      </c>
      <c r="R667" s="209" t="str">
        <f t="shared" si="73"/>
        <v/>
      </c>
      <c r="S667" s="210" t="str">
        <f t="shared" si="74"/>
        <v/>
      </c>
      <c r="T667" s="3" t="str">
        <f t="shared" si="75"/>
        <v xml:space="preserve"> </v>
      </c>
      <c r="U667" s="3" t="str">
        <f>IF(D667&lt;&gt;"",VLOOKUP(D667,'Drop downs'!B:C,2,0),"")</f>
        <v/>
      </c>
      <c r="V667" s="3" t="e">
        <f t="shared" si="76"/>
        <v>#VALUE!</v>
      </c>
    </row>
    <row r="668" spans="1:22" x14ac:dyDescent="0.25">
      <c r="A668" s="56" t="str">
        <f t="shared" si="71"/>
        <v/>
      </c>
      <c r="B668" s="211"/>
      <c r="C668" s="212"/>
      <c r="D668" s="211"/>
      <c r="E668" s="211"/>
      <c r="F668" s="211"/>
      <c r="G668" s="211"/>
      <c r="H668" s="211"/>
      <c r="I668" s="211"/>
      <c r="J668" s="213"/>
      <c r="K668" s="214"/>
      <c r="L668" s="214"/>
      <c r="M668" s="214"/>
      <c r="N668" s="215"/>
      <c r="O668" s="215"/>
      <c r="P668" s="215"/>
      <c r="Q668" s="13" t="str">
        <f t="shared" si="72"/>
        <v/>
      </c>
      <c r="R668" s="209" t="str">
        <f t="shared" si="73"/>
        <v/>
      </c>
      <c r="S668" s="210" t="str">
        <f t="shared" si="74"/>
        <v/>
      </c>
      <c r="T668" s="3" t="str">
        <f t="shared" si="75"/>
        <v xml:space="preserve"> </v>
      </c>
      <c r="U668" s="3" t="str">
        <f>IF(D668&lt;&gt;"",VLOOKUP(D668,'Drop downs'!B:C,2,0),"")</f>
        <v/>
      </c>
      <c r="V668" s="3" t="e">
        <f t="shared" si="76"/>
        <v>#VALUE!</v>
      </c>
    </row>
    <row r="669" spans="1:22" x14ac:dyDescent="0.25">
      <c r="A669" s="56" t="str">
        <f t="shared" si="71"/>
        <v/>
      </c>
      <c r="B669" s="211"/>
      <c r="C669" s="212"/>
      <c r="D669" s="211"/>
      <c r="E669" s="211"/>
      <c r="F669" s="211"/>
      <c r="G669" s="211"/>
      <c r="H669" s="211"/>
      <c r="I669" s="211"/>
      <c r="J669" s="213"/>
      <c r="K669" s="214"/>
      <c r="L669" s="214"/>
      <c r="M669" s="214"/>
      <c r="N669" s="215"/>
      <c r="O669" s="215"/>
      <c r="P669" s="215"/>
      <c r="Q669" s="13" t="str">
        <f t="shared" si="72"/>
        <v/>
      </c>
      <c r="R669" s="209" t="str">
        <f t="shared" si="73"/>
        <v/>
      </c>
      <c r="S669" s="210" t="str">
        <f t="shared" si="74"/>
        <v/>
      </c>
      <c r="T669" s="3" t="str">
        <f t="shared" si="75"/>
        <v xml:space="preserve"> </v>
      </c>
      <c r="U669" s="3" t="str">
        <f>IF(D669&lt;&gt;"",VLOOKUP(D669,'Drop downs'!B:C,2,0),"")</f>
        <v/>
      </c>
      <c r="V669" s="3" t="e">
        <f t="shared" si="76"/>
        <v>#VALUE!</v>
      </c>
    </row>
    <row r="670" spans="1:22" x14ac:dyDescent="0.25">
      <c r="A670" s="56" t="str">
        <f t="shared" si="71"/>
        <v/>
      </c>
      <c r="B670" s="211"/>
      <c r="C670" s="212"/>
      <c r="D670" s="211"/>
      <c r="E670" s="211"/>
      <c r="F670" s="211"/>
      <c r="G670" s="211"/>
      <c r="H670" s="211"/>
      <c r="I670" s="211"/>
      <c r="J670" s="213"/>
      <c r="K670" s="214"/>
      <c r="L670" s="214"/>
      <c r="M670" s="214"/>
      <c r="N670" s="215"/>
      <c r="O670" s="215"/>
      <c r="P670" s="215"/>
      <c r="Q670" s="13" t="str">
        <f t="shared" si="72"/>
        <v/>
      </c>
      <c r="R670" s="209" t="str">
        <f t="shared" si="73"/>
        <v/>
      </c>
      <c r="S670" s="210" t="str">
        <f t="shared" si="74"/>
        <v/>
      </c>
      <c r="T670" s="3" t="str">
        <f t="shared" si="75"/>
        <v xml:space="preserve"> </v>
      </c>
      <c r="U670" s="3" t="str">
        <f>IF(D670&lt;&gt;"",VLOOKUP(D670,'Drop downs'!B:C,2,0),"")</f>
        <v/>
      </c>
      <c r="V670" s="3" t="e">
        <f t="shared" si="76"/>
        <v>#VALUE!</v>
      </c>
    </row>
    <row r="671" spans="1:22" x14ac:dyDescent="0.25">
      <c r="A671" s="56" t="str">
        <f t="shared" si="71"/>
        <v/>
      </c>
      <c r="B671" s="211"/>
      <c r="C671" s="212"/>
      <c r="D671" s="211"/>
      <c r="E671" s="211"/>
      <c r="F671" s="211"/>
      <c r="G671" s="211"/>
      <c r="H671" s="211"/>
      <c r="I671" s="211"/>
      <c r="J671" s="213"/>
      <c r="K671" s="214"/>
      <c r="L671" s="214"/>
      <c r="M671" s="214"/>
      <c r="N671" s="215"/>
      <c r="O671" s="215"/>
      <c r="P671" s="215"/>
      <c r="Q671" s="13" t="str">
        <f t="shared" si="72"/>
        <v/>
      </c>
      <c r="R671" s="209" t="str">
        <f t="shared" si="73"/>
        <v/>
      </c>
      <c r="S671" s="210" t="str">
        <f t="shared" si="74"/>
        <v/>
      </c>
      <c r="T671" s="3" t="str">
        <f t="shared" si="75"/>
        <v xml:space="preserve"> </v>
      </c>
      <c r="U671" s="3" t="str">
        <f>IF(D671&lt;&gt;"",VLOOKUP(D671,'Drop downs'!B:C,2,0),"")</f>
        <v/>
      </c>
      <c r="V671" s="3" t="e">
        <f t="shared" si="76"/>
        <v>#VALUE!</v>
      </c>
    </row>
    <row r="672" spans="1:22" x14ac:dyDescent="0.25">
      <c r="A672" s="56" t="str">
        <f t="shared" si="71"/>
        <v/>
      </c>
      <c r="B672" s="211"/>
      <c r="C672" s="212"/>
      <c r="D672" s="211"/>
      <c r="E672" s="211"/>
      <c r="F672" s="211"/>
      <c r="G672" s="211"/>
      <c r="H672" s="211"/>
      <c r="I672" s="211"/>
      <c r="J672" s="213"/>
      <c r="K672" s="214"/>
      <c r="L672" s="214"/>
      <c r="M672" s="214"/>
      <c r="N672" s="215"/>
      <c r="O672" s="215"/>
      <c r="P672" s="215"/>
      <c r="Q672" s="13" t="str">
        <f t="shared" si="72"/>
        <v/>
      </c>
      <c r="R672" s="209" t="str">
        <f t="shared" si="73"/>
        <v/>
      </c>
      <c r="S672" s="210" t="str">
        <f t="shared" si="74"/>
        <v/>
      </c>
      <c r="T672" s="3" t="str">
        <f t="shared" si="75"/>
        <v xml:space="preserve"> </v>
      </c>
      <c r="U672" s="3" t="str">
        <f>IF(D672&lt;&gt;"",VLOOKUP(D672,'Drop downs'!B:C,2,0),"")</f>
        <v/>
      </c>
      <c r="V672" s="3" t="e">
        <f t="shared" si="76"/>
        <v>#VALUE!</v>
      </c>
    </row>
    <row r="673" spans="1:22" x14ac:dyDescent="0.25">
      <c r="A673" s="56" t="str">
        <f t="shared" si="71"/>
        <v/>
      </c>
      <c r="B673" s="211"/>
      <c r="C673" s="212"/>
      <c r="D673" s="211"/>
      <c r="E673" s="211"/>
      <c r="F673" s="211"/>
      <c r="G673" s="211"/>
      <c r="H673" s="211"/>
      <c r="I673" s="211"/>
      <c r="J673" s="213"/>
      <c r="K673" s="214"/>
      <c r="L673" s="214"/>
      <c r="M673" s="214"/>
      <c r="N673" s="215"/>
      <c r="O673" s="215"/>
      <c r="P673" s="215"/>
      <c r="Q673" s="13" t="str">
        <f t="shared" si="72"/>
        <v/>
      </c>
      <c r="R673" s="209" t="str">
        <f t="shared" si="73"/>
        <v/>
      </c>
      <c r="S673" s="210" t="str">
        <f t="shared" si="74"/>
        <v/>
      </c>
      <c r="T673" s="3" t="str">
        <f t="shared" si="75"/>
        <v xml:space="preserve"> </v>
      </c>
      <c r="U673" s="3" t="str">
        <f>IF(D673&lt;&gt;"",VLOOKUP(D673,'Drop downs'!B:C,2,0),"")</f>
        <v/>
      </c>
      <c r="V673" s="3" t="e">
        <f t="shared" si="76"/>
        <v>#VALUE!</v>
      </c>
    </row>
    <row r="674" spans="1:22" x14ac:dyDescent="0.25">
      <c r="A674" s="56" t="str">
        <f t="shared" si="71"/>
        <v/>
      </c>
      <c r="B674" s="211"/>
      <c r="C674" s="212"/>
      <c r="D674" s="211"/>
      <c r="E674" s="211"/>
      <c r="F674" s="211"/>
      <c r="G674" s="211"/>
      <c r="H674" s="211"/>
      <c r="I674" s="211"/>
      <c r="J674" s="213"/>
      <c r="K674" s="214"/>
      <c r="L674" s="214"/>
      <c r="M674" s="214"/>
      <c r="N674" s="215"/>
      <c r="O674" s="215"/>
      <c r="P674" s="215"/>
      <c r="Q674" s="13" t="str">
        <f t="shared" si="72"/>
        <v/>
      </c>
      <c r="R674" s="209" t="str">
        <f t="shared" si="73"/>
        <v/>
      </c>
      <c r="S674" s="210" t="str">
        <f t="shared" si="74"/>
        <v/>
      </c>
      <c r="T674" s="3" t="str">
        <f t="shared" si="75"/>
        <v xml:space="preserve"> </v>
      </c>
      <c r="U674" s="3" t="str">
        <f>IF(D674&lt;&gt;"",VLOOKUP(D674,'Drop downs'!B:C,2,0),"")</f>
        <v/>
      </c>
      <c r="V674" s="3" t="e">
        <f t="shared" si="76"/>
        <v>#VALUE!</v>
      </c>
    </row>
    <row r="675" spans="1:22" x14ac:dyDescent="0.25">
      <c r="A675" s="56" t="str">
        <f t="shared" si="71"/>
        <v/>
      </c>
      <c r="B675" s="211"/>
      <c r="C675" s="212"/>
      <c r="D675" s="211"/>
      <c r="E675" s="211"/>
      <c r="F675" s="211"/>
      <c r="G675" s="211"/>
      <c r="H675" s="211"/>
      <c r="I675" s="211"/>
      <c r="J675" s="213"/>
      <c r="K675" s="214"/>
      <c r="L675" s="214"/>
      <c r="M675" s="214"/>
      <c r="N675" s="215"/>
      <c r="O675" s="215"/>
      <c r="P675" s="215"/>
      <c r="Q675" s="13" t="str">
        <f t="shared" si="72"/>
        <v/>
      </c>
      <c r="R675" s="209" t="str">
        <f t="shared" si="73"/>
        <v/>
      </c>
      <c r="S675" s="210" t="str">
        <f t="shared" si="74"/>
        <v/>
      </c>
      <c r="T675" s="3" t="str">
        <f t="shared" si="75"/>
        <v xml:space="preserve"> </v>
      </c>
      <c r="U675" s="3" t="str">
        <f>IF(D675&lt;&gt;"",VLOOKUP(D675,'Drop downs'!B:C,2,0),"")</f>
        <v/>
      </c>
      <c r="V675" s="3" t="e">
        <f t="shared" si="76"/>
        <v>#VALUE!</v>
      </c>
    </row>
    <row r="676" spans="1:22" x14ac:dyDescent="0.25">
      <c r="A676" s="56" t="str">
        <f t="shared" si="71"/>
        <v/>
      </c>
      <c r="B676" s="211"/>
      <c r="C676" s="212"/>
      <c r="D676" s="211"/>
      <c r="E676" s="211"/>
      <c r="F676" s="211"/>
      <c r="G676" s="211"/>
      <c r="H676" s="211"/>
      <c r="I676" s="211"/>
      <c r="J676" s="213"/>
      <c r="K676" s="214"/>
      <c r="L676" s="214"/>
      <c r="M676" s="214"/>
      <c r="N676" s="215"/>
      <c r="O676" s="215"/>
      <c r="P676" s="215"/>
      <c r="Q676" s="13" t="str">
        <f t="shared" si="72"/>
        <v/>
      </c>
      <c r="R676" s="209" t="str">
        <f t="shared" si="73"/>
        <v/>
      </c>
      <c r="S676" s="210" t="str">
        <f t="shared" si="74"/>
        <v/>
      </c>
      <c r="T676" s="3" t="str">
        <f t="shared" si="75"/>
        <v xml:space="preserve"> </v>
      </c>
      <c r="U676" s="3" t="str">
        <f>IF(D676&lt;&gt;"",VLOOKUP(D676,'Drop downs'!B:C,2,0),"")</f>
        <v/>
      </c>
      <c r="V676" s="3" t="e">
        <f t="shared" si="76"/>
        <v>#VALUE!</v>
      </c>
    </row>
    <row r="677" spans="1:22" x14ac:dyDescent="0.25">
      <c r="A677" s="56" t="str">
        <f t="shared" si="71"/>
        <v/>
      </c>
      <c r="B677" s="211"/>
      <c r="C677" s="212"/>
      <c r="D677" s="211"/>
      <c r="E677" s="211"/>
      <c r="F677" s="211"/>
      <c r="G677" s="211"/>
      <c r="H677" s="211"/>
      <c r="I677" s="211"/>
      <c r="J677" s="213"/>
      <c r="K677" s="214"/>
      <c r="L677" s="214"/>
      <c r="M677" s="214"/>
      <c r="N677" s="215"/>
      <c r="O677" s="215"/>
      <c r="P677" s="215"/>
      <c r="Q677" s="13" t="str">
        <f t="shared" si="72"/>
        <v/>
      </c>
      <c r="R677" s="209" t="str">
        <f t="shared" si="73"/>
        <v/>
      </c>
      <c r="S677" s="210" t="str">
        <f t="shared" si="74"/>
        <v/>
      </c>
      <c r="T677" s="3" t="str">
        <f t="shared" si="75"/>
        <v xml:space="preserve"> </v>
      </c>
      <c r="U677" s="3" t="str">
        <f>IF(D677&lt;&gt;"",VLOOKUP(D677,'Drop downs'!B:C,2,0),"")</f>
        <v/>
      </c>
      <c r="V677" s="3" t="e">
        <f t="shared" si="76"/>
        <v>#VALUE!</v>
      </c>
    </row>
    <row r="678" spans="1:22" x14ac:dyDescent="0.25">
      <c r="A678" s="56" t="str">
        <f t="shared" si="71"/>
        <v/>
      </c>
      <c r="B678" s="211"/>
      <c r="C678" s="212"/>
      <c r="D678" s="211"/>
      <c r="E678" s="211"/>
      <c r="F678" s="211"/>
      <c r="G678" s="211"/>
      <c r="H678" s="211"/>
      <c r="I678" s="211"/>
      <c r="J678" s="213"/>
      <c r="K678" s="214"/>
      <c r="L678" s="214"/>
      <c r="M678" s="214"/>
      <c r="N678" s="215"/>
      <c r="O678" s="215"/>
      <c r="P678" s="215"/>
      <c r="Q678" s="13" t="str">
        <f t="shared" si="72"/>
        <v/>
      </c>
      <c r="R678" s="209" t="str">
        <f t="shared" si="73"/>
        <v/>
      </c>
      <c r="S678" s="210" t="str">
        <f t="shared" si="74"/>
        <v/>
      </c>
      <c r="T678" s="3" t="str">
        <f t="shared" si="75"/>
        <v xml:space="preserve"> </v>
      </c>
      <c r="U678" s="3" t="str">
        <f>IF(D678&lt;&gt;"",VLOOKUP(D678,'Drop downs'!B:C,2,0),"")</f>
        <v/>
      </c>
      <c r="V678" s="3" t="e">
        <f t="shared" si="76"/>
        <v>#VALUE!</v>
      </c>
    </row>
    <row r="679" spans="1:22" x14ac:dyDescent="0.25">
      <c r="A679" s="56" t="str">
        <f t="shared" si="71"/>
        <v/>
      </c>
      <c r="B679" s="211"/>
      <c r="C679" s="212"/>
      <c r="D679" s="211"/>
      <c r="E679" s="211"/>
      <c r="F679" s="211"/>
      <c r="G679" s="211"/>
      <c r="H679" s="211"/>
      <c r="I679" s="211"/>
      <c r="J679" s="213"/>
      <c r="K679" s="214"/>
      <c r="L679" s="214"/>
      <c r="M679" s="214"/>
      <c r="N679" s="215"/>
      <c r="O679" s="215"/>
      <c r="P679" s="215"/>
      <c r="Q679" s="13" t="str">
        <f t="shared" si="72"/>
        <v/>
      </c>
      <c r="R679" s="209" t="str">
        <f t="shared" si="73"/>
        <v/>
      </c>
      <c r="S679" s="210" t="str">
        <f t="shared" si="74"/>
        <v/>
      </c>
      <c r="T679" s="3" t="str">
        <f t="shared" si="75"/>
        <v xml:space="preserve"> </v>
      </c>
      <c r="U679" s="3" t="str">
        <f>IF(D679&lt;&gt;"",VLOOKUP(D679,'Drop downs'!B:C,2,0),"")</f>
        <v/>
      </c>
      <c r="V679" s="3" t="e">
        <f t="shared" si="76"/>
        <v>#VALUE!</v>
      </c>
    </row>
    <row r="680" spans="1:22" x14ac:dyDescent="0.25">
      <c r="A680" s="56" t="str">
        <f t="shared" si="71"/>
        <v/>
      </c>
      <c r="B680" s="211"/>
      <c r="C680" s="212"/>
      <c r="D680" s="211"/>
      <c r="E680" s="211"/>
      <c r="F680" s="211"/>
      <c r="G680" s="211"/>
      <c r="H680" s="211"/>
      <c r="I680" s="211"/>
      <c r="J680" s="213"/>
      <c r="K680" s="214"/>
      <c r="L680" s="214"/>
      <c r="M680" s="214"/>
      <c r="N680" s="215"/>
      <c r="O680" s="215"/>
      <c r="P680" s="215"/>
      <c r="Q680" s="13" t="str">
        <f t="shared" si="72"/>
        <v/>
      </c>
      <c r="R680" s="209" t="str">
        <f t="shared" si="73"/>
        <v/>
      </c>
      <c r="S680" s="210" t="str">
        <f t="shared" si="74"/>
        <v/>
      </c>
      <c r="T680" s="3" t="str">
        <f t="shared" si="75"/>
        <v xml:space="preserve"> </v>
      </c>
      <c r="U680" s="3" t="str">
        <f>IF(D680&lt;&gt;"",VLOOKUP(D680,'Drop downs'!B:C,2,0),"")</f>
        <v/>
      </c>
      <c r="V680" s="3" t="e">
        <f t="shared" si="76"/>
        <v>#VALUE!</v>
      </c>
    </row>
    <row r="681" spans="1:22" x14ac:dyDescent="0.25">
      <c r="A681" s="56" t="str">
        <f t="shared" si="71"/>
        <v/>
      </c>
      <c r="B681" s="211"/>
      <c r="C681" s="212"/>
      <c r="D681" s="211"/>
      <c r="E681" s="211"/>
      <c r="F681" s="211"/>
      <c r="G681" s="211"/>
      <c r="H681" s="211"/>
      <c r="I681" s="211"/>
      <c r="J681" s="213"/>
      <c r="K681" s="214"/>
      <c r="L681" s="214"/>
      <c r="M681" s="214"/>
      <c r="N681" s="215"/>
      <c r="O681" s="215"/>
      <c r="P681" s="215"/>
      <c r="Q681" s="13" t="str">
        <f t="shared" si="72"/>
        <v/>
      </c>
      <c r="R681" s="209" t="str">
        <f t="shared" si="73"/>
        <v/>
      </c>
      <c r="S681" s="210" t="str">
        <f t="shared" si="74"/>
        <v/>
      </c>
      <c r="T681" s="3" t="str">
        <f t="shared" si="75"/>
        <v xml:space="preserve"> </v>
      </c>
      <c r="U681" s="3" t="str">
        <f>IF(D681&lt;&gt;"",VLOOKUP(D681,'Drop downs'!B:C,2,0),"")</f>
        <v/>
      </c>
      <c r="V681" s="3" t="e">
        <f t="shared" si="76"/>
        <v>#VALUE!</v>
      </c>
    </row>
    <row r="682" spans="1:22" x14ac:dyDescent="0.25">
      <c r="A682" s="56" t="str">
        <f t="shared" si="71"/>
        <v/>
      </c>
      <c r="B682" s="211"/>
      <c r="C682" s="212"/>
      <c r="D682" s="211"/>
      <c r="E682" s="211"/>
      <c r="F682" s="211"/>
      <c r="G682" s="211"/>
      <c r="H682" s="211"/>
      <c r="I682" s="211"/>
      <c r="J682" s="213"/>
      <c r="K682" s="214"/>
      <c r="L682" s="214"/>
      <c r="M682" s="214"/>
      <c r="N682" s="215"/>
      <c r="O682" s="215"/>
      <c r="P682" s="215"/>
      <c r="Q682" s="13" t="str">
        <f t="shared" si="72"/>
        <v/>
      </c>
      <c r="R682" s="209" t="str">
        <f t="shared" si="73"/>
        <v/>
      </c>
      <c r="S682" s="210" t="str">
        <f t="shared" si="74"/>
        <v/>
      </c>
      <c r="T682" s="3" t="str">
        <f t="shared" si="75"/>
        <v xml:space="preserve"> </v>
      </c>
      <c r="U682" s="3" t="str">
        <f>IF(D682&lt;&gt;"",VLOOKUP(D682,'Drop downs'!B:C,2,0),"")</f>
        <v/>
      </c>
      <c r="V682" s="3" t="e">
        <f t="shared" si="76"/>
        <v>#VALUE!</v>
      </c>
    </row>
    <row r="683" spans="1:22" x14ac:dyDescent="0.25">
      <c r="A683" s="56" t="str">
        <f t="shared" si="71"/>
        <v/>
      </c>
      <c r="B683" s="211"/>
      <c r="C683" s="212"/>
      <c r="D683" s="211"/>
      <c r="E683" s="211"/>
      <c r="F683" s="211"/>
      <c r="G683" s="211"/>
      <c r="H683" s="211"/>
      <c r="I683" s="211"/>
      <c r="J683" s="213"/>
      <c r="K683" s="214"/>
      <c r="L683" s="214"/>
      <c r="M683" s="214"/>
      <c r="N683" s="215"/>
      <c r="O683" s="215"/>
      <c r="P683" s="215"/>
      <c r="Q683" s="13" t="str">
        <f t="shared" si="72"/>
        <v/>
      </c>
      <c r="R683" s="209" t="str">
        <f t="shared" si="73"/>
        <v/>
      </c>
      <c r="S683" s="210" t="str">
        <f t="shared" si="74"/>
        <v/>
      </c>
      <c r="T683" s="3" t="str">
        <f t="shared" si="75"/>
        <v xml:space="preserve"> </v>
      </c>
      <c r="U683" s="3" t="str">
        <f>IF(D683&lt;&gt;"",VLOOKUP(D683,'Drop downs'!B:C,2,0),"")</f>
        <v/>
      </c>
      <c r="V683" s="3" t="e">
        <f t="shared" si="76"/>
        <v>#VALUE!</v>
      </c>
    </row>
    <row r="684" spans="1:22" x14ac:dyDescent="0.25">
      <c r="A684" s="56" t="str">
        <f t="shared" si="71"/>
        <v/>
      </c>
      <c r="B684" s="211"/>
      <c r="C684" s="212"/>
      <c r="D684" s="211"/>
      <c r="E684" s="211"/>
      <c r="F684" s="211"/>
      <c r="G684" s="211"/>
      <c r="H684" s="211"/>
      <c r="I684" s="211"/>
      <c r="J684" s="213"/>
      <c r="K684" s="214"/>
      <c r="L684" s="214"/>
      <c r="M684" s="214"/>
      <c r="N684" s="215"/>
      <c r="O684" s="215"/>
      <c r="P684" s="215"/>
      <c r="Q684" s="13" t="str">
        <f t="shared" si="72"/>
        <v/>
      </c>
      <c r="R684" s="209" t="str">
        <f t="shared" si="73"/>
        <v/>
      </c>
      <c r="S684" s="210" t="str">
        <f t="shared" si="74"/>
        <v/>
      </c>
      <c r="T684" s="3" t="str">
        <f t="shared" si="75"/>
        <v xml:space="preserve"> </v>
      </c>
      <c r="U684" s="3" t="str">
        <f>IF(D684&lt;&gt;"",VLOOKUP(D684,'Drop downs'!B:C,2,0),"")</f>
        <v/>
      </c>
      <c r="V684" s="3" t="e">
        <f t="shared" si="76"/>
        <v>#VALUE!</v>
      </c>
    </row>
    <row r="685" spans="1:22" x14ac:dyDescent="0.25">
      <c r="A685" s="56" t="str">
        <f t="shared" si="71"/>
        <v/>
      </c>
      <c r="B685" s="211"/>
      <c r="C685" s="212"/>
      <c r="D685" s="211"/>
      <c r="E685" s="211"/>
      <c r="F685" s="211"/>
      <c r="G685" s="211"/>
      <c r="H685" s="211"/>
      <c r="I685" s="211"/>
      <c r="J685" s="213"/>
      <c r="K685" s="214"/>
      <c r="L685" s="214"/>
      <c r="M685" s="214"/>
      <c r="N685" s="215"/>
      <c r="O685" s="215"/>
      <c r="P685" s="215"/>
      <c r="Q685" s="13" t="str">
        <f t="shared" si="72"/>
        <v/>
      </c>
      <c r="R685" s="209" t="str">
        <f t="shared" si="73"/>
        <v/>
      </c>
      <c r="S685" s="210" t="str">
        <f t="shared" si="74"/>
        <v/>
      </c>
      <c r="T685" s="3" t="str">
        <f t="shared" si="75"/>
        <v xml:space="preserve"> </v>
      </c>
      <c r="U685" s="3" t="str">
        <f>IF(D685&lt;&gt;"",VLOOKUP(D685,'Drop downs'!B:C,2,0),"")</f>
        <v/>
      </c>
      <c r="V685" s="3" t="e">
        <f t="shared" si="76"/>
        <v>#VALUE!</v>
      </c>
    </row>
    <row r="686" spans="1:22" x14ac:dyDescent="0.25">
      <c r="A686" s="56" t="str">
        <f t="shared" si="71"/>
        <v/>
      </c>
      <c r="B686" s="211"/>
      <c r="C686" s="212"/>
      <c r="D686" s="211"/>
      <c r="E686" s="211"/>
      <c r="F686" s="211"/>
      <c r="G686" s="211"/>
      <c r="H686" s="211"/>
      <c r="I686" s="211"/>
      <c r="J686" s="213"/>
      <c r="K686" s="214"/>
      <c r="L686" s="214"/>
      <c r="M686" s="214"/>
      <c r="N686" s="215"/>
      <c r="O686" s="215"/>
      <c r="P686" s="215"/>
      <c r="Q686" s="13" t="str">
        <f t="shared" si="72"/>
        <v/>
      </c>
      <c r="R686" s="209" t="str">
        <f t="shared" si="73"/>
        <v/>
      </c>
      <c r="S686" s="210" t="str">
        <f t="shared" si="74"/>
        <v/>
      </c>
      <c r="T686" s="3" t="str">
        <f t="shared" si="75"/>
        <v xml:space="preserve"> </v>
      </c>
      <c r="U686" s="3" t="str">
        <f>IF(D686&lt;&gt;"",VLOOKUP(D686,'Drop downs'!B:C,2,0),"")</f>
        <v/>
      </c>
      <c r="V686" s="3" t="e">
        <f t="shared" si="76"/>
        <v>#VALUE!</v>
      </c>
    </row>
    <row r="687" spans="1:22" x14ac:dyDescent="0.25">
      <c r="A687" s="56" t="str">
        <f t="shared" si="71"/>
        <v/>
      </c>
      <c r="B687" s="211"/>
      <c r="C687" s="212"/>
      <c r="D687" s="211"/>
      <c r="E687" s="211"/>
      <c r="F687" s="211"/>
      <c r="G687" s="211"/>
      <c r="H687" s="211"/>
      <c r="I687" s="211"/>
      <c r="J687" s="213"/>
      <c r="K687" s="214"/>
      <c r="L687" s="214"/>
      <c r="M687" s="214"/>
      <c r="N687" s="215"/>
      <c r="O687" s="215"/>
      <c r="P687" s="215"/>
      <c r="Q687" s="13" t="str">
        <f t="shared" si="72"/>
        <v/>
      </c>
      <c r="R687" s="209" t="str">
        <f t="shared" si="73"/>
        <v/>
      </c>
      <c r="S687" s="210" t="str">
        <f t="shared" si="74"/>
        <v/>
      </c>
      <c r="T687" s="3" t="str">
        <f t="shared" si="75"/>
        <v xml:space="preserve"> </v>
      </c>
      <c r="U687" s="3" t="str">
        <f>IF(D687&lt;&gt;"",VLOOKUP(D687,'Drop downs'!B:C,2,0),"")</f>
        <v/>
      </c>
      <c r="V687" s="3" t="e">
        <f t="shared" si="76"/>
        <v>#VALUE!</v>
      </c>
    </row>
    <row r="688" spans="1:22" x14ac:dyDescent="0.25">
      <c r="A688" s="56" t="str">
        <f t="shared" si="71"/>
        <v/>
      </c>
      <c r="B688" s="211"/>
      <c r="C688" s="212"/>
      <c r="D688" s="211"/>
      <c r="E688" s="211"/>
      <c r="F688" s="211"/>
      <c r="G688" s="211"/>
      <c r="H688" s="211"/>
      <c r="I688" s="211"/>
      <c r="J688" s="213"/>
      <c r="K688" s="214"/>
      <c r="L688" s="214"/>
      <c r="M688" s="214"/>
      <c r="N688" s="215"/>
      <c r="O688" s="215"/>
      <c r="P688" s="215"/>
      <c r="Q688" s="13" t="str">
        <f t="shared" si="72"/>
        <v/>
      </c>
      <c r="R688" s="209" t="str">
        <f t="shared" si="73"/>
        <v/>
      </c>
      <c r="S688" s="210" t="str">
        <f t="shared" si="74"/>
        <v/>
      </c>
      <c r="T688" s="3" t="str">
        <f t="shared" si="75"/>
        <v xml:space="preserve"> </v>
      </c>
      <c r="U688" s="3" t="str">
        <f>IF(D688&lt;&gt;"",VLOOKUP(D688,'Drop downs'!B:C,2,0),"")</f>
        <v/>
      </c>
      <c r="V688" s="3" t="e">
        <f t="shared" si="76"/>
        <v>#VALUE!</v>
      </c>
    </row>
    <row r="689" spans="1:22" x14ac:dyDescent="0.25">
      <c r="A689" s="56" t="str">
        <f t="shared" si="71"/>
        <v/>
      </c>
      <c r="B689" s="211"/>
      <c r="C689" s="212"/>
      <c r="D689" s="211"/>
      <c r="E689" s="211"/>
      <c r="F689" s="211"/>
      <c r="G689" s="211"/>
      <c r="H689" s="211"/>
      <c r="I689" s="211"/>
      <c r="J689" s="213"/>
      <c r="K689" s="214"/>
      <c r="L689" s="214"/>
      <c r="M689" s="214"/>
      <c r="N689" s="215"/>
      <c r="O689" s="215"/>
      <c r="P689" s="215"/>
      <c r="Q689" s="13" t="str">
        <f t="shared" si="72"/>
        <v/>
      </c>
      <c r="R689" s="209" t="str">
        <f t="shared" si="73"/>
        <v/>
      </c>
      <c r="S689" s="210" t="str">
        <f t="shared" si="74"/>
        <v/>
      </c>
      <c r="T689" s="3" t="str">
        <f t="shared" si="75"/>
        <v xml:space="preserve"> </v>
      </c>
      <c r="U689" s="3" t="str">
        <f>IF(D689&lt;&gt;"",VLOOKUP(D689,'Drop downs'!B:C,2,0),"")</f>
        <v/>
      </c>
      <c r="V689" s="3" t="e">
        <f t="shared" si="76"/>
        <v>#VALUE!</v>
      </c>
    </row>
    <row r="690" spans="1:22" x14ac:dyDescent="0.25">
      <c r="A690" s="56" t="str">
        <f t="shared" si="71"/>
        <v/>
      </c>
      <c r="B690" s="211"/>
      <c r="C690" s="212"/>
      <c r="D690" s="211"/>
      <c r="E690" s="211"/>
      <c r="F690" s="211"/>
      <c r="G690" s="211"/>
      <c r="H690" s="211"/>
      <c r="I690" s="211"/>
      <c r="J690" s="213"/>
      <c r="K690" s="214"/>
      <c r="L690" s="214"/>
      <c r="M690" s="214"/>
      <c r="N690" s="215"/>
      <c r="O690" s="215"/>
      <c r="P690" s="215"/>
      <c r="Q690" s="13" t="str">
        <f t="shared" si="72"/>
        <v/>
      </c>
      <c r="R690" s="209" t="str">
        <f t="shared" si="73"/>
        <v/>
      </c>
      <c r="S690" s="210" t="str">
        <f t="shared" si="74"/>
        <v/>
      </c>
      <c r="T690" s="3" t="str">
        <f t="shared" si="75"/>
        <v xml:space="preserve"> </v>
      </c>
      <c r="U690" s="3" t="str">
        <f>IF(D690&lt;&gt;"",VLOOKUP(D690,'Drop downs'!B:C,2,0),"")</f>
        <v/>
      </c>
      <c r="V690" s="3" t="e">
        <f t="shared" si="76"/>
        <v>#VALUE!</v>
      </c>
    </row>
    <row r="691" spans="1:22" x14ac:dyDescent="0.25">
      <c r="A691" s="56" t="str">
        <f t="shared" si="71"/>
        <v/>
      </c>
      <c r="B691" s="211"/>
      <c r="C691" s="212"/>
      <c r="D691" s="211"/>
      <c r="E691" s="211"/>
      <c r="F691" s="211"/>
      <c r="G691" s="211"/>
      <c r="H691" s="211"/>
      <c r="I691" s="211"/>
      <c r="J691" s="213"/>
      <c r="K691" s="214"/>
      <c r="L691" s="214"/>
      <c r="M691" s="214"/>
      <c r="N691" s="215"/>
      <c r="O691" s="215"/>
      <c r="P691" s="215"/>
      <c r="Q691" s="13" t="str">
        <f t="shared" si="72"/>
        <v/>
      </c>
      <c r="R691" s="209" t="str">
        <f t="shared" si="73"/>
        <v/>
      </c>
      <c r="S691" s="210" t="str">
        <f t="shared" si="74"/>
        <v/>
      </c>
      <c r="T691" s="3" t="str">
        <f t="shared" si="75"/>
        <v xml:space="preserve"> </v>
      </c>
      <c r="U691" s="3" t="str">
        <f>IF(D691&lt;&gt;"",VLOOKUP(D691,'Drop downs'!B:C,2,0),"")</f>
        <v/>
      </c>
      <c r="V691" s="3" t="e">
        <f t="shared" si="76"/>
        <v>#VALUE!</v>
      </c>
    </row>
    <row r="692" spans="1:22" x14ac:dyDescent="0.25">
      <c r="A692" s="56" t="str">
        <f t="shared" si="71"/>
        <v/>
      </c>
      <c r="B692" s="211"/>
      <c r="C692" s="212"/>
      <c r="D692" s="211"/>
      <c r="E692" s="211"/>
      <c r="F692" s="211"/>
      <c r="G692" s="211"/>
      <c r="H692" s="211"/>
      <c r="I692" s="211"/>
      <c r="J692" s="213"/>
      <c r="K692" s="214"/>
      <c r="L692" s="214"/>
      <c r="M692" s="214"/>
      <c r="N692" s="215"/>
      <c r="O692" s="215"/>
      <c r="P692" s="215"/>
      <c r="Q692" s="13" t="str">
        <f t="shared" si="72"/>
        <v/>
      </c>
      <c r="R692" s="209" t="str">
        <f t="shared" si="73"/>
        <v/>
      </c>
      <c r="S692" s="210" t="str">
        <f t="shared" si="74"/>
        <v/>
      </c>
      <c r="T692" s="3" t="str">
        <f t="shared" si="75"/>
        <v xml:space="preserve"> </v>
      </c>
      <c r="U692" s="3" t="str">
        <f>IF(D692&lt;&gt;"",VLOOKUP(D692,'Drop downs'!B:C,2,0),"")</f>
        <v/>
      </c>
      <c r="V692" s="3" t="e">
        <f t="shared" si="76"/>
        <v>#VALUE!</v>
      </c>
    </row>
    <row r="693" spans="1:22" x14ac:dyDescent="0.25">
      <c r="A693" s="56" t="str">
        <f t="shared" si="71"/>
        <v/>
      </c>
      <c r="B693" s="211"/>
      <c r="C693" s="212"/>
      <c r="D693" s="211"/>
      <c r="E693" s="211"/>
      <c r="F693" s="211"/>
      <c r="G693" s="211"/>
      <c r="H693" s="211"/>
      <c r="I693" s="211"/>
      <c r="J693" s="213"/>
      <c r="K693" s="214"/>
      <c r="L693" s="214"/>
      <c r="M693" s="214"/>
      <c r="N693" s="215"/>
      <c r="O693" s="215"/>
      <c r="P693" s="215"/>
      <c r="Q693" s="13" t="str">
        <f t="shared" si="72"/>
        <v/>
      </c>
      <c r="R693" s="209" t="str">
        <f t="shared" si="73"/>
        <v/>
      </c>
      <c r="S693" s="210" t="str">
        <f t="shared" si="74"/>
        <v/>
      </c>
      <c r="T693" s="3" t="str">
        <f t="shared" si="75"/>
        <v xml:space="preserve"> </v>
      </c>
      <c r="U693" s="3" t="str">
        <f>IF(D693&lt;&gt;"",VLOOKUP(D693,'Drop downs'!B:C,2,0),"")</f>
        <v/>
      </c>
      <c r="V693" s="3" t="e">
        <f t="shared" si="76"/>
        <v>#VALUE!</v>
      </c>
    </row>
    <row r="694" spans="1:22" x14ac:dyDescent="0.25">
      <c r="A694" s="56" t="str">
        <f t="shared" si="71"/>
        <v/>
      </c>
      <c r="B694" s="211"/>
      <c r="C694" s="212"/>
      <c r="D694" s="211"/>
      <c r="E694" s="211"/>
      <c r="F694" s="211"/>
      <c r="G694" s="211"/>
      <c r="H694" s="211"/>
      <c r="I694" s="211"/>
      <c r="J694" s="213"/>
      <c r="K694" s="214"/>
      <c r="L694" s="214"/>
      <c r="M694" s="214"/>
      <c r="N694" s="215"/>
      <c r="O694" s="215"/>
      <c r="P694" s="215"/>
      <c r="Q694" s="13" t="str">
        <f t="shared" si="72"/>
        <v/>
      </c>
      <c r="R694" s="209" t="str">
        <f t="shared" si="73"/>
        <v/>
      </c>
      <c r="S694" s="210" t="str">
        <f t="shared" si="74"/>
        <v/>
      </c>
      <c r="T694" s="3" t="str">
        <f t="shared" si="75"/>
        <v xml:space="preserve"> </v>
      </c>
      <c r="U694" s="3" t="str">
        <f>IF(D694&lt;&gt;"",VLOOKUP(D694,'Drop downs'!B:C,2,0),"")</f>
        <v/>
      </c>
      <c r="V694" s="3" t="e">
        <f t="shared" si="76"/>
        <v>#VALUE!</v>
      </c>
    </row>
    <row r="695" spans="1:22" x14ac:dyDescent="0.25">
      <c r="A695" s="56" t="str">
        <f t="shared" si="71"/>
        <v/>
      </c>
      <c r="B695" s="211"/>
      <c r="C695" s="212"/>
      <c r="D695" s="211"/>
      <c r="E695" s="211"/>
      <c r="F695" s="211"/>
      <c r="G695" s="211"/>
      <c r="H695" s="211"/>
      <c r="I695" s="211"/>
      <c r="J695" s="213"/>
      <c r="K695" s="214"/>
      <c r="L695" s="214"/>
      <c r="M695" s="214"/>
      <c r="N695" s="215"/>
      <c r="O695" s="215"/>
      <c r="P695" s="215"/>
      <c r="Q695" s="13" t="str">
        <f t="shared" si="72"/>
        <v/>
      </c>
      <c r="R695" s="209" t="str">
        <f t="shared" si="73"/>
        <v/>
      </c>
      <c r="S695" s="210" t="str">
        <f t="shared" si="74"/>
        <v/>
      </c>
      <c r="T695" s="3" t="str">
        <f t="shared" si="75"/>
        <v xml:space="preserve"> </v>
      </c>
      <c r="U695" s="3" t="str">
        <f>IF(D695&lt;&gt;"",VLOOKUP(D695,'Drop downs'!B:C,2,0),"")</f>
        <v/>
      </c>
      <c r="V695" s="3" t="e">
        <f t="shared" si="76"/>
        <v>#VALUE!</v>
      </c>
    </row>
    <row r="696" spans="1:22" x14ac:dyDescent="0.25">
      <c r="A696" s="56" t="str">
        <f t="shared" si="71"/>
        <v/>
      </c>
      <c r="B696" s="211"/>
      <c r="C696" s="212"/>
      <c r="D696" s="211"/>
      <c r="E696" s="211"/>
      <c r="F696" s="211"/>
      <c r="G696" s="211"/>
      <c r="H696" s="211"/>
      <c r="I696" s="211"/>
      <c r="J696" s="213"/>
      <c r="K696" s="214"/>
      <c r="L696" s="214"/>
      <c r="M696" s="214"/>
      <c r="N696" s="215"/>
      <c r="O696" s="215"/>
      <c r="P696" s="215"/>
      <c r="Q696" s="13" t="str">
        <f t="shared" si="72"/>
        <v/>
      </c>
      <c r="R696" s="209" t="str">
        <f t="shared" si="73"/>
        <v/>
      </c>
      <c r="S696" s="210" t="str">
        <f t="shared" si="74"/>
        <v/>
      </c>
      <c r="T696" s="3" t="str">
        <f t="shared" si="75"/>
        <v xml:space="preserve"> </v>
      </c>
      <c r="U696" s="3" t="str">
        <f>IF(D696&lt;&gt;"",VLOOKUP(D696,'Drop downs'!B:C,2,0),"")</f>
        <v/>
      </c>
      <c r="V696" s="3" t="e">
        <f t="shared" si="76"/>
        <v>#VALUE!</v>
      </c>
    </row>
    <row r="697" spans="1:22" x14ac:dyDescent="0.25">
      <c r="A697" s="56" t="str">
        <f t="shared" si="71"/>
        <v/>
      </c>
      <c r="B697" s="211"/>
      <c r="C697" s="212"/>
      <c r="D697" s="211"/>
      <c r="E697" s="211"/>
      <c r="F697" s="211"/>
      <c r="G697" s="211"/>
      <c r="H697" s="211"/>
      <c r="I697" s="211"/>
      <c r="J697" s="213"/>
      <c r="K697" s="214"/>
      <c r="L697" s="214"/>
      <c r="M697" s="214"/>
      <c r="N697" s="215"/>
      <c r="O697" s="215"/>
      <c r="P697" s="215"/>
      <c r="Q697" s="13" t="str">
        <f t="shared" si="72"/>
        <v/>
      </c>
      <c r="R697" s="209" t="str">
        <f t="shared" si="73"/>
        <v/>
      </c>
      <c r="S697" s="210" t="str">
        <f t="shared" si="74"/>
        <v/>
      </c>
      <c r="T697" s="3" t="str">
        <f t="shared" si="75"/>
        <v xml:space="preserve"> </v>
      </c>
      <c r="U697" s="3" t="str">
        <f>IF(D697&lt;&gt;"",VLOOKUP(D697,'Drop downs'!B:C,2,0),"")</f>
        <v/>
      </c>
      <c r="V697" s="3" t="e">
        <f t="shared" si="76"/>
        <v>#VALUE!</v>
      </c>
    </row>
    <row r="698" spans="1:22" x14ac:dyDescent="0.25">
      <c r="A698" s="56" t="str">
        <f t="shared" si="71"/>
        <v/>
      </c>
      <c r="B698" s="211"/>
      <c r="C698" s="212"/>
      <c r="D698" s="211"/>
      <c r="E698" s="211"/>
      <c r="F698" s="211"/>
      <c r="G698" s="211"/>
      <c r="H698" s="211"/>
      <c r="I698" s="211"/>
      <c r="J698" s="213"/>
      <c r="K698" s="214"/>
      <c r="L698" s="214"/>
      <c r="M698" s="214"/>
      <c r="N698" s="215"/>
      <c r="O698" s="215"/>
      <c r="P698" s="215"/>
      <c r="Q698" s="13" t="str">
        <f t="shared" si="72"/>
        <v/>
      </c>
      <c r="R698" s="209" t="str">
        <f t="shared" si="73"/>
        <v/>
      </c>
      <c r="S698" s="210" t="str">
        <f t="shared" si="74"/>
        <v/>
      </c>
      <c r="T698" s="3" t="str">
        <f t="shared" si="75"/>
        <v xml:space="preserve"> </v>
      </c>
      <c r="U698" s="3" t="str">
        <f>IF(D698&lt;&gt;"",VLOOKUP(D698,'Drop downs'!B:C,2,0),"")</f>
        <v/>
      </c>
      <c r="V698" s="3" t="e">
        <f t="shared" si="76"/>
        <v>#VALUE!</v>
      </c>
    </row>
    <row r="699" spans="1:22" x14ac:dyDescent="0.25">
      <c r="A699" s="56" t="str">
        <f t="shared" si="71"/>
        <v/>
      </c>
      <c r="B699" s="211"/>
      <c r="C699" s="212"/>
      <c r="D699" s="211"/>
      <c r="E699" s="211"/>
      <c r="F699" s="211"/>
      <c r="G699" s="211"/>
      <c r="H699" s="211"/>
      <c r="I699" s="211"/>
      <c r="J699" s="213"/>
      <c r="K699" s="214"/>
      <c r="L699" s="214"/>
      <c r="M699" s="214"/>
      <c r="N699" s="215"/>
      <c r="O699" s="215"/>
      <c r="P699" s="215"/>
      <c r="Q699" s="13" t="str">
        <f t="shared" si="72"/>
        <v/>
      </c>
      <c r="R699" s="209" t="str">
        <f t="shared" si="73"/>
        <v/>
      </c>
      <c r="S699" s="210" t="str">
        <f t="shared" si="74"/>
        <v/>
      </c>
      <c r="T699" s="3" t="str">
        <f t="shared" si="75"/>
        <v xml:space="preserve"> </v>
      </c>
      <c r="U699" s="3" t="str">
        <f>IF(D699&lt;&gt;"",VLOOKUP(D699,'Drop downs'!B:C,2,0),"")</f>
        <v/>
      </c>
      <c r="V699" s="3" t="e">
        <f t="shared" si="76"/>
        <v>#VALUE!</v>
      </c>
    </row>
    <row r="700" spans="1:22" x14ac:dyDescent="0.25">
      <c r="A700" s="56" t="str">
        <f t="shared" si="71"/>
        <v/>
      </c>
      <c r="B700" s="211"/>
      <c r="C700" s="212"/>
      <c r="D700" s="211"/>
      <c r="E700" s="211"/>
      <c r="F700" s="211"/>
      <c r="G700" s="211"/>
      <c r="H700" s="211"/>
      <c r="I700" s="211"/>
      <c r="J700" s="213"/>
      <c r="K700" s="214"/>
      <c r="L700" s="214"/>
      <c r="M700" s="214"/>
      <c r="N700" s="215"/>
      <c r="O700" s="215"/>
      <c r="P700" s="215"/>
      <c r="Q700" s="13" t="str">
        <f t="shared" si="72"/>
        <v/>
      </c>
      <c r="R700" s="209" t="str">
        <f t="shared" si="73"/>
        <v/>
      </c>
      <c r="S700" s="210" t="str">
        <f t="shared" si="74"/>
        <v/>
      </c>
      <c r="T700" s="3" t="str">
        <f t="shared" si="75"/>
        <v xml:space="preserve"> </v>
      </c>
      <c r="U700" s="3" t="str">
        <f>IF(D700&lt;&gt;"",VLOOKUP(D700,'Drop downs'!B:C,2,0),"")</f>
        <v/>
      </c>
      <c r="V700" s="3" t="e">
        <f t="shared" si="76"/>
        <v>#VALUE!</v>
      </c>
    </row>
    <row r="701" spans="1:22" x14ac:dyDescent="0.25">
      <c r="A701" s="56" t="str">
        <f t="shared" si="71"/>
        <v/>
      </c>
      <c r="B701" s="211"/>
      <c r="C701" s="212"/>
      <c r="D701" s="211"/>
      <c r="E701" s="211"/>
      <c r="F701" s="211"/>
      <c r="G701" s="211"/>
      <c r="H701" s="211"/>
      <c r="I701" s="211"/>
      <c r="J701" s="213"/>
      <c r="K701" s="214"/>
      <c r="L701" s="214"/>
      <c r="M701" s="214"/>
      <c r="N701" s="215"/>
      <c r="O701" s="215"/>
      <c r="P701" s="215"/>
      <c r="Q701" s="13" t="str">
        <f t="shared" si="72"/>
        <v/>
      </c>
      <c r="R701" s="209" t="str">
        <f t="shared" si="73"/>
        <v/>
      </c>
      <c r="S701" s="210" t="str">
        <f t="shared" si="74"/>
        <v/>
      </c>
      <c r="T701" s="3" t="str">
        <f t="shared" si="75"/>
        <v xml:space="preserve"> </v>
      </c>
      <c r="U701" s="3" t="str">
        <f>IF(D701&lt;&gt;"",VLOOKUP(D701,'Drop downs'!B:C,2,0),"")</f>
        <v/>
      </c>
      <c r="V701" s="3" t="e">
        <f t="shared" si="76"/>
        <v>#VALUE!</v>
      </c>
    </row>
    <row r="702" spans="1:22" x14ac:dyDescent="0.25">
      <c r="A702" s="56" t="str">
        <f t="shared" si="71"/>
        <v/>
      </c>
      <c r="B702" s="211"/>
      <c r="C702" s="212"/>
      <c r="D702" s="211"/>
      <c r="E702" s="211"/>
      <c r="F702" s="211"/>
      <c r="G702" s="211"/>
      <c r="H702" s="211"/>
      <c r="I702" s="211"/>
      <c r="J702" s="213"/>
      <c r="K702" s="214"/>
      <c r="L702" s="214"/>
      <c r="M702" s="214"/>
      <c r="N702" s="215"/>
      <c r="O702" s="215"/>
      <c r="P702" s="215"/>
      <c r="Q702" s="13" t="str">
        <f t="shared" si="72"/>
        <v/>
      </c>
      <c r="R702" s="209" t="str">
        <f t="shared" si="73"/>
        <v/>
      </c>
      <c r="S702" s="210" t="str">
        <f t="shared" si="74"/>
        <v/>
      </c>
      <c r="T702" s="3" t="str">
        <f t="shared" si="75"/>
        <v xml:space="preserve"> </v>
      </c>
      <c r="U702" s="3" t="str">
        <f>IF(D702&lt;&gt;"",VLOOKUP(D702,'Drop downs'!B:C,2,0),"")</f>
        <v/>
      </c>
      <c r="V702" s="3" t="e">
        <f t="shared" si="76"/>
        <v>#VALUE!</v>
      </c>
    </row>
    <row r="703" spans="1:22" x14ac:dyDescent="0.25">
      <c r="A703" s="56" t="str">
        <f t="shared" ref="A703:A766" si="77">IF(C702&lt;&gt;0,A702+1,"")</f>
        <v/>
      </c>
      <c r="B703" s="211"/>
      <c r="C703" s="212"/>
      <c r="D703" s="211"/>
      <c r="E703" s="211"/>
      <c r="F703" s="211"/>
      <c r="G703" s="211"/>
      <c r="H703" s="211"/>
      <c r="I703" s="211"/>
      <c r="J703" s="213"/>
      <c r="K703" s="214"/>
      <c r="L703" s="214"/>
      <c r="M703" s="214"/>
      <c r="N703" s="215"/>
      <c r="O703" s="215"/>
      <c r="P703" s="215"/>
      <c r="Q703" s="13" t="str">
        <f t="shared" ref="Q703:Q766" si="78">IF(M703&lt;&gt;"",M703*(1-$M$6),"")</f>
        <v/>
      </c>
      <c r="R703" s="209" t="str">
        <f t="shared" ref="R703:R766" si="79">IF(O703&lt;&gt;"",EDATE(O703,$N$6),"")</f>
        <v/>
      </c>
      <c r="S703" s="210" t="str">
        <f t="shared" ref="S703:S766" si="80">IFERROR(EOMONTH(R703,-1)+1,"")</f>
        <v/>
      </c>
      <c r="T703" s="3" t="str">
        <f t="shared" ref="T703:T766" si="81">J703&amp;" "&amp;D703</f>
        <v xml:space="preserve"> </v>
      </c>
      <c r="U703" s="3" t="str">
        <f>IF(D703&lt;&gt;"",VLOOKUP(D703,'Drop downs'!B:C,2,0),"")</f>
        <v/>
      </c>
      <c r="V703" s="3" t="e">
        <f t="shared" ref="V703:V766" si="82">R703-N703</f>
        <v>#VALUE!</v>
      </c>
    </row>
    <row r="704" spans="1:22" x14ac:dyDescent="0.25">
      <c r="A704" s="56" t="str">
        <f t="shared" si="77"/>
        <v/>
      </c>
      <c r="B704" s="211"/>
      <c r="C704" s="212"/>
      <c r="D704" s="211"/>
      <c r="E704" s="211"/>
      <c r="F704" s="211"/>
      <c r="G704" s="211"/>
      <c r="H704" s="211"/>
      <c r="I704" s="211"/>
      <c r="J704" s="213"/>
      <c r="K704" s="214"/>
      <c r="L704" s="214"/>
      <c r="M704" s="214"/>
      <c r="N704" s="215"/>
      <c r="O704" s="215"/>
      <c r="P704" s="215"/>
      <c r="Q704" s="13" t="str">
        <f t="shared" si="78"/>
        <v/>
      </c>
      <c r="R704" s="209" t="str">
        <f t="shared" si="79"/>
        <v/>
      </c>
      <c r="S704" s="210" t="str">
        <f t="shared" si="80"/>
        <v/>
      </c>
      <c r="T704" s="3" t="str">
        <f t="shared" si="81"/>
        <v xml:space="preserve"> </v>
      </c>
      <c r="U704" s="3" t="str">
        <f>IF(D704&lt;&gt;"",VLOOKUP(D704,'Drop downs'!B:C,2,0),"")</f>
        <v/>
      </c>
      <c r="V704" s="3" t="e">
        <f t="shared" si="82"/>
        <v>#VALUE!</v>
      </c>
    </row>
    <row r="705" spans="1:22" x14ac:dyDescent="0.25">
      <c r="A705" s="56" t="str">
        <f t="shared" si="77"/>
        <v/>
      </c>
      <c r="B705" s="211"/>
      <c r="C705" s="212"/>
      <c r="D705" s="211"/>
      <c r="E705" s="211"/>
      <c r="F705" s="211"/>
      <c r="G705" s="211"/>
      <c r="H705" s="211"/>
      <c r="I705" s="211"/>
      <c r="J705" s="213"/>
      <c r="K705" s="214"/>
      <c r="L705" s="214"/>
      <c r="M705" s="214"/>
      <c r="N705" s="215"/>
      <c r="O705" s="215"/>
      <c r="P705" s="215"/>
      <c r="Q705" s="13" t="str">
        <f t="shared" si="78"/>
        <v/>
      </c>
      <c r="R705" s="209" t="str">
        <f t="shared" si="79"/>
        <v/>
      </c>
      <c r="S705" s="210" t="str">
        <f t="shared" si="80"/>
        <v/>
      </c>
      <c r="T705" s="3" t="str">
        <f t="shared" si="81"/>
        <v xml:space="preserve"> </v>
      </c>
      <c r="U705" s="3" t="str">
        <f>IF(D705&lt;&gt;"",VLOOKUP(D705,'Drop downs'!B:C,2,0),"")</f>
        <v/>
      </c>
      <c r="V705" s="3" t="e">
        <f t="shared" si="82"/>
        <v>#VALUE!</v>
      </c>
    </row>
    <row r="706" spans="1:22" x14ac:dyDescent="0.25">
      <c r="A706" s="56" t="str">
        <f t="shared" si="77"/>
        <v/>
      </c>
      <c r="B706" s="211"/>
      <c r="C706" s="212"/>
      <c r="D706" s="211"/>
      <c r="E706" s="211"/>
      <c r="F706" s="211"/>
      <c r="G706" s="211"/>
      <c r="H706" s="211"/>
      <c r="I706" s="211"/>
      <c r="J706" s="213"/>
      <c r="K706" s="214"/>
      <c r="L706" s="214"/>
      <c r="M706" s="214"/>
      <c r="N706" s="215"/>
      <c r="O706" s="215"/>
      <c r="P706" s="215"/>
      <c r="Q706" s="13" t="str">
        <f t="shared" si="78"/>
        <v/>
      </c>
      <c r="R706" s="209" t="str">
        <f t="shared" si="79"/>
        <v/>
      </c>
      <c r="S706" s="210" t="str">
        <f t="shared" si="80"/>
        <v/>
      </c>
      <c r="T706" s="3" t="str">
        <f t="shared" si="81"/>
        <v xml:space="preserve"> </v>
      </c>
      <c r="U706" s="3" t="str">
        <f>IF(D706&lt;&gt;"",VLOOKUP(D706,'Drop downs'!B:C,2,0),"")</f>
        <v/>
      </c>
      <c r="V706" s="3" t="e">
        <f t="shared" si="82"/>
        <v>#VALUE!</v>
      </c>
    </row>
    <row r="707" spans="1:22" x14ac:dyDescent="0.25">
      <c r="A707" s="56" t="str">
        <f t="shared" si="77"/>
        <v/>
      </c>
      <c r="B707" s="211"/>
      <c r="C707" s="212"/>
      <c r="D707" s="211"/>
      <c r="E707" s="211"/>
      <c r="F707" s="211"/>
      <c r="G707" s="211"/>
      <c r="H707" s="211"/>
      <c r="I707" s="211"/>
      <c r="J707" s="213"/>
      <c r="K707" s="214"/>
      <c r="L707" s="214"/>
      <c r="M707" s="214"/>
      <c r="N707" s="215"/>
      <c r="O707" s="215"/>
      <c r="P707" s="215"/>
      <c r="Q707" s="13" t="str">
        <f t="shared" si="78"/>
        <v/>
      </c>
      <c r="R707" s="209" t="str">
        <f t="shared" si="79"/>
        <v/>
      </c>
      <c r="S707" s="210" t="str">
        <f t="shared" si="80"/>
        <v/>
      </c>
      <c r="T707" s="3" t="str">
        <f t="shared" si="81"/>
        <v xml:space="preserve"> </v>
      </c>
      <c r="U707" s="3" t="str">
        <f>IF(D707&lt;&gt;"",VLOOKUP(D707,'Drop downs'!B:C,2,0),"")</f>
        <v/>
      </c>
      <c r="V707" s="3" t="e">
        <f t="shared" si="82"/>
        <v>#VALUE!</v>
      </c>
    </row>
    <row r="708" spans="1:22" x14ac:dyDescent="0.25">
      <c r="A708" s="56" t="str">
        <f t="shared" si="77"/>
        <v/>
      </c>
      <c r="B708" s="211"/>
      <c r="C708" s="212"/>
      <c r="D708" s="211"/>
      <c r="E708" s="211"/>
      <c r="F708" s="211"/>
      <c r="G708" s="211"/>
      <c r="H708" s="211"/>
      <c r="I708" s="211"/>
      <c r="J708" s="213"/>
      <c r="K708" s="214"/>
      <c r="L708" s="214"/>
      <c r="M708" s="214"/>
      <c r="N708" s="215"/>
      <c r="O708" s="215"/>
      <c r="P708" s="215"/>
      <c r="Q708" s="13" t="str">
        <f t="shared" si="78"/>
        <v/>
      </c>
      <c r="R708" s="209" t="str">
        <f t="shared" si="79"/>
        <v/>
      </c>
      <c r="S708" s="210" t="str">
        <f t="shared" si="80"/>
        <v/>
      </c>
      <c r="T708" s="3" t="str">
        <f t="shared" si="81"/>
        <v xml:space="preserve"> </v>
      </c>
      <c r="U708" s="3" t="str">
        <f>IF(D708&lt;&gt;"",VLOOKUP(D708,'Drop downs'!B:C,2,0),"")</f>
        <v/>
      </c>
      <c r="V708" s="3" t="e">
        <f t="shared" si="82"/>
        <v>#VALUE!</v>
      </c>
    </row>
    <row r="709" spans="1:22" x14ac:dyDescent="0.25">
      <c r="A709" s="56" t="str">
        <f t="shared" si="77"/>
        <v/>
      </c>
      <c r="B709" s="211"/>
      <c r="C709" s="212"/>
      <c r="D709" s="211"/>
      <c r="E709" s="211"/>
      <c r="F709" s="211"/>
      <c r="G709" s="211"/>
      <c r="H709" s="211"/>
      <c r="I709" s="211"/>
      <c r="J709" s="213"/>
      <c r="K709" s="214"/>
      <c r="L709" s="214"/>
      <c r="M709" s="214"/>
      <c r="N709" s="215"/>
      <c r="O709" s="215"/>
      <c r="P709" s="215"/>
      <c r="Q709" s="13" t="str">
        <f t="shared" si="78"/>
        <v/>
      </c>
      <c r="R709" s="209" t="str">
        <f t="shared" si="79"/>
        <v/>
      </c>
      <c r="S709" s="210" t="str">
        <f t="shared" si="80"/>
        <v/>
      </c>
      <c r="T709" s="3" t="str">
        <f t="shared" si="81"/>
        <v xml:space="preserve"> </v>
      </c>
      <c r="U709" s="3" t="str">
        <f>IF(D709&lt;&gt;"",VLOOKUP(D709,'Drop downs'!B:C,2,0),"")</f>
        <v/>
      </c>
      <c r="V709" s="3" t="e">
        <f t="shared" si="82"/>
        <v>#VALUE!</v>
      </c>
    </row>
    <row r="710" spans="1:22" x14ac:dyDescent="0.25">
      <c r="A710" s="56" t="str">
        <f t="shared" si="77"/>
        <v/>
      </c>
      <c r="B710" s="211"/>
      <c r="C710" s="212"/>
      <c r="D710" s="211"/>
      <c r="E710" s="211"/>
      <c r="F710" s="211"/>
      <c r="G710" s="211"/>
      <c r="H710" s="211"/>
      <c r="I710" s="211"/>
      <c r="J710" s="213"/>
      <c r="K710" s="214"/>
      <c r="L710" s="214"/>
      <c r="M710" s="214"/>
      <c r="N710" s="215"/>
      <c r="O710" s="215"/>
      <c r="P710" s="215"/>
      <c r="Q710" s="13" t="str">
        <f t="shared" si="78"/>
        <v/>
      </c>
      <c r="R710" s="209" t="str">
        <f t="shared" si="79"/>
        <v/>
      </c>
      <c r="S710" s="210" t="str">
        <f t="shared" si="80"/>
        <v/>
      </c>
      <c r="T710" s="3" t="str">
        <f t="shared" si="81"/>
        <v xml:space="preserve"> </v>
      </c>
      <c r="U710" s="3" t="str">
        <f>IF(D710&lt;&gt;"",VLOOKUP(D710,'Drop downs'!B:C,2,0),"")</f>
        <v/>
      </c>
      <c r="V710" s="3" t="e">
        <f t="shared" si="82"/>
        <v>#VALUE!</v>
      </c>
    </row>
    <row r="711" spans="1:22" x14ac:dyDescent="0.25">
      <c r="A711" s="56" t="str">
        <f t="shared" si="77"/>
        <v/>
      </c>
      <c r="B711" s="211"/>
      <c r="C711" s="212"/>
      <c r="D711" s="211"/>
      <c r="E711" s="211"/>
      <c r="F711" s="211"/>
      <c r="G711" s="211"/>
      <c r="H711" s="211"/>
      <c r="I711" s="211"/>
      <c r="J711" s="213"/>
      <c r="K711" s="214"/>
      <c r="L711" s="214"/>
      <c r="M711" s="214"/>
      <c r="N711" s="215"/>
      <c r="O711" s="215"/>
      <c r="P711" s="215"/>
      <c r="Q711" s="13" t="str">
        <f t="shared" si="78"/>
        <v/>
      </c>
      <c r="R711" s="209" t="str">
        <f t="shared" si="79"/>
        <v/>
      </c>
      <c r="S711" s="210" t="str">
        <f t="shared" si="80"/>
        <v/>
      </c>
      <c r="T711" s="3" t="str">
        <f t="shared" si="81"/>
        <v xml:space="preserve"> </v>
      </c>
      <c r="U711" s="3" t="str">
        <f>IF(D711&lt;&gt;"",VLOOKUP(D711,'Drop downs'!B:C,2,0),"")</f>
        <v/>
      </c>
      <c r="V711" s="3" t="e">
        <f t="shared" si="82"/>
        <v>#VALUE!</v>
      </c>
    </row>
    <row r="712" spans="1:22" x14ac:dyDescent="0.25">
      <c r="A712" s="56" t="str">
        <f t="shared" si="77"/>
        <v/>
      </c>
      <c r="B712" s="211"/>
      <c r="C712" s="212"/>
      <c r="D712" s="211"/>
      <c r="E712" s="211"/>
      <c r="F712" s="211"/>
      <c r="G712" s="211"/>
      <c r="H712" s="211"/>
      <c r="I712" s="211"/>
      <c r="J712" s="213"/>
      <c r="K712" s="214"/>
      <c r="L712" s="214"/>
      <c r="M712" s="214"/>
      <c r="N712" s="215"/>
      <c r="O712" s="215"/>
      <c r="P712" s="215"/>
      <c r="Q712" s="13" t="str">
        <f t="shared" si="78"/>
        <v/>
      </c>
      <c r="R712" s="209" t="str">
        <f t="shared" si="79"/>
        <v/>
      </c>
      <c r="S712" s="210" t="str">
        <f t="shared" si="80"/>
        <v/>
      </c>
      <c r="T712" s="3" t="str">
        <f t="shared" si="81"/>
        <v xml:space="preserve"> </v>
      </c>
      <c r="U712" s="3" t="str">
        <f>IF(D712&lt;&gt;"",VLOOKUP(D712,'Drop downs'!B:C,2,0),"")</f>
        <v/>
      </c>
      <c r="V712" s="3" t="e">
        <f t="shared" si="82"/>
        <v>#VALUE!</v>
      </c>
    </row>
    <row r="713" spans="1:22" x14ac:dyDescent="0.25">
      <c r="A713" s="56" t="str">
        <f t="shared" si="77"/>
        <v/>
      </c>
      <c r="B713" s="211"/>
      <c r="C713" s="212"/>
      <c r="D713" s="211"/>
      <c r="E713" s="211"/>
      <c r="F713" s="211"/>
      <c r="G713" s="211"/>
      <c r="H713" s="211"/>
      <c r="I713" s="211"/>
      <c r="J713" s="213"/>
      <c r="K713" s="214"/>
      <c r="L713" s="214"/>
      <c r="M713" s="214"/>
      <c r="N713" s="215"/>
      <c r="O713" s="215"/>
      <c r="P713" s="215"/>
      <c r="Q713" s="13" t="str">
        <f t="shared" si="78"/>
        <v/>
      </c>
      <c r="R713" s="209" t="str">
        <f t="shared" si="79"/>
        <v/>
      </c>
      <c r="S713" s="210" t="str">
        <f t="shared" si="80"/>
        <v/>
      </c>
      <c r="T713" s="3" t="str">
        <f t="shared" si="81"/>
        <v xml:space="preserve"> </v>
      </c>
      <c r="U713" s="3" t="str">
        <f>IF(D713&lt;&gt;"",VLOOKUP(D713,'Drop downs'!B:C,2,0),"")</f>
        <v/>
      </c>
      <c r="V713" s="3" t="e">
        <f t="shared" si="82"/>
        <v>#VALUE!</v>
      </c>
    </row>
    <row r="714" spans="1:22" x14ac:dyDescent="0.25">
      <c r="A714" s="56" t="str">
        <f t="shared" si="77"/>
        <v/>
      </c>
      <c r="B714" s="211"/>
      <c r="C714" s="212"/>
      <c r="D714" s="211"/>
      <c r="E714" s="211"/>
      <c r="F714" s="211"/>
      <c r="G714" s="211"/>
      <c r="H714" s="211"/>
      <c r="I714" s="211"/>
      <c r="J714" s="213"/>
      <c r="K714" s="214"/>
      <c r="L714" s="214"/>
      <c r="M714" s="214"/>
      <c r="N714" s="215"/>
      <c r="O714" s="215"/>
      <c r="P714" s="215"/>
      <c r="Q714" s="13" t="str">
        <f t="shared" si="78"/>
        <v/>
      </c>
      <c r="R714" s="209" t="str">
        <f t="shared" si="79"/>
        <v/>
      </c>
      <c r="S714" s="210" t="str">
        <f t="shared" si="80"/>
        <v/>
      </c>
      <c r="T714" s="3" t="str">
        <f t="shared" si="81"/>
        <v xml:space="preserve"> </v>
      </c>
      <c r="U714" s="3" t="str">
        <f>IF(D714&lt;&gt;"",VLOOKUP(D714,'Drop downs'!B:C,2,0),"")</f>
        <v/>
      </c>
      <c r="V714" s="3" t="e">
        <f t="shared" si="82"/>
        <v>#VALUE!</v>
      </c>
    </row>
    <row r="715" spans="1:22" x14ac:dyDescent="0.25">
      <c r="A715" s="56" t="str">
        <f t="shared" si="77"/>
        <v/>
      </c>
      <c r="B715" s="211"/>
      <c r="C715" s="212"/>
      <c r="D715" s="211"/>
      <c r="E715" s="211"/>
      <c r="F715" s="211"/>
      <c r="G715" s="211"/>
      <c r="H715" s="211"/>
      <c r="I715" s="211"/>
      <c r="J715" s="213"/>
      <c r="K715" s="214"/>
      <c r="L715" s="214"/>
      <c r="M715" s="214"/>
      <c r="N715" s="215"/>
      <c r="O715" s="215"/>
      <c r="P715" s="215"/>
      <c r="Q715" s="13" t="str">
        <f t="shared" si="78"/>
        <v/>
      </c>
      <c r="R715" s="209" t="str">
        <f t="shared" si="79"/>
        <v/>
      </c>
      <c r="S715" s="210" t="str">
        <f t="shared" si="80"/>
        <v/>
      </c>
      <c r="T715" s="3" t="str">
        <f t="shared" si="81"/>
        <v xml:space="preserve"> </v>
      </c>
      <c r="U715" s="3" t="str">
        <f>IF(D715&lt;&gt;"",VLOOKUP(D715,'Drop downs'!B:C,2,0),"")</f>
        <v/>
      </c>
      <c r="V715" s="3" t="e">
        <f t="shared" si="82"/>
        <v>#VALUE!</v>
      </c>
    </row>
    <row r="716" spans="1:22" x14ac:dyDescent="0.25">
      <c r="A716" s="56" t="str">
        <f t="shared" si="77"/>
        <v/>
      </c>
      <c r="B716" s="211"/>
      <c r="C716" s="212"/>
      <c r="D716" s="211"/>
      <c r="E716" s="211"/>
      <c r="F716" s="211"/>
      <c r="G716" s="211"/>
      <c r="H716" s="211"/>
      <c r="I716" s="211"/>
      <c r="J716" s="213"/>
      <c r="K716" s="214"/>
      <c r="L716" s="214"/>
      <c r="M716" s="214"/>
      <c r="N716" s="215"/>
      <c r="O716" s="215"/>
      <c r="P716" s="215"/>
      <c r="Q716" s="13" t="str">
        <f t="shared" si="78"/>
        <v/>
      </c>
      <c r="R716" s="209" t="str">
        <f t="shared" si="79"/>
        <v/>
      </c>
      <c r="S716" s="210" t="str">
        <f t="shared" si="80"/>
        <v/>
      </c>
      <c r="T716" s="3" t="str">
        <f t="shared" si="81"/>
        <v xml:space="preserve"> </v>
      </c>
      <c r="U716" s="3" t="str">
        <f>IF(D716&lt;&gt;"",VLOOKUP(D716,'Drop downs'!B:C,2,0),"")</f>
        <v/>
      </c>
      <c r="V716" s="3" t="e">
        <f t="shared" si="82"/>
        <v>#VALUE!</v>
      </c>
    </row>
    <row r="717" spans="1:22" x14ac:dyDescent="0.25">
      <c r="A717" s="56" t="str">
        <f t="shared" si="77"/>
        <v/>
      </c>
      <c r="B717" s="211"/>
      <c r="C717" s="212"/>
      <c r="D717" s="211"/>
      <c r="E717" s="211"/>
      <c r="F717" s="211"/>
      <c r="G717" s="211"/>
      <c r="H717" s="211"/>
      <c r="I717" s="211"/>
      <c r="J717" s="213"/>
      <c r="K717" s="214"/>
      <c r="L717" s="214"/>
      <c r="M717" s="214"/>
      <c r="N717" s="215"/>
      <c r="O717" s="215"/>
      <c r="P717" s="215"/>
      <c r="Q717" s="13" t="str">
        <f t="shared" si="78"/>
        <v/>
      </c>
      <c r="R717" s="209" t="str">
        <f t="shared" si="79"/>
        <v/>
      </c>
      <c r="S717" s="210" t="str">
        <f t="shared" si="80"/>
        <v/>
      </c>
      <c r="T717" s="3" t="str">
        <f t="shared" si="81"/>
        <v xml:space="preserve"> </v>
      </c>
      <c r="U717" s="3" t="str">
        <f>IF(D717&lt;&gt;"",VLOOKUP(D717,'Drop downs'!B:C,2,0),"")</f>
        <v/>
      </c>
      <c r="V717" s="3" t="e">
        <f t="shared" si="82"/>
        <v>#VALUE!</v>
      </c>
    </row>
    <row r="718" spans="1:22" x14ac:dyDescent="0.25">
      <c r="A718" s="56" t="str">
        <f t="shared" si="77"/>
        <v/>
      </c>
      <c r="B718" s="211"/>
      <c r="C718" s="212"/>
      <c r="D718" s="211"/>
      <c r="E718" s="211"/>
      <c r="F718" s="211"/>
      <c r="G718" s="211"/>
      <c r="H718" s="211"/>
      <c r="I718" s="211"/>
      <c r="J718" s="213"/>
      <c r="K718" s="214"/>
      <c r="L718" s="214"/>
      <c r="M718" s="214"/>
      <c r="N718" s="215"/>
      <c r="O718" s="215"/>
      <c r="P718" s="215"/>
      <c r="Q718" s="13" t="str">
        <f t="shared" si="78"/>
        <v/>
      </c>
      <c r="R718" s="209" t="str">
        <f t="shared" si="79"/>
        <v/>
      </c>
      <c r="S718" s="210" t="str">
        <f t="shared" si="80"/>
        <v/>
      </c>
      <c r="T718" s="3" t="str">
        <f t="shared" si="81"/>
        <v xml:space="preserve"> </v>
      </c>
      <c r="U718" s="3" t="str">
        <f>IF(D718&lt;&gt;"",VLOOKUP(D718,'Drop downs'!B:C,2,0),"")</f>
        <v/>
      </c>
      <c r="V718" s="3" t="e">
        <f t="shared" si="82"/>
        <v>#VALUE!</v>
      </c>
    </row>
    <row r="719" spans="1:22" x14ac:dyDescent="0.25">
      <c r="A719" s="56" t="str">
        <f t="shared" si="77"/>
        <v/>
      </c>
      <c r="B719" s="211"/>
      <c r="C719" s="212"/>
      <c r="D719" s="211"/>
      <c r="E719" s="211"/>
      <c r="F719" s="211"/>
      <c r="G719" s="211"/>
      <c r="H719" s="211"/>
      <c r="I719" s="211"/>
      <c r="J719" s="213"/>
      <c r="K719" s="214"/>
      <c r="L719" s="214"/>
      <c r="M719" s="214"/>
      <c r="N719" s="215"/>
      <c r="O719" s="215"/>
      <c r="P719" s="215"/>
      <c r="Q719" s="13" t="str">
        <f t="shared" si="78"/>
        <v/>
      </c>
      <c r="R719" s="209" t="str">
        <f t="shared" si="79"/>
        <v/>
      </c>
      <c r="S719" s="210" t="str">
        <f t="shared" si="80"/>
        <v/>
      </c>
      <c r="T719" s="3" t="str">
        <f t="shared" si="81"/>
        <v xml:space="preserve"> </v>
      </c>
      <c r="U719" s="3" t="str">
        <f>IF(D719&lt;&gt;"",VLOOKUP(D719,'Drop downs'!B:C,2,0),"")</f>
        <v/>
      </c>
      <c r="V719" s="3" t="e">
        <f t="shared" si="82"/>
        <v>#VALUE!</v>
      </c>
    </row>
    <row r="720" spans="1:22" x14ac:dyDescent="0.25">
      <c r="A720" s="56" t="str">
        <f t="shared" si="77"/>
        <v/>
      </c>
      <c r="B720" s="211"/>
      <c r="C720" s="212"/>
      <c r="D720" s="211"/>
      <c r="E720" s="211"/>
      <c r="F720" s="211"/>
      <c r="G720" s="211"/>
      <c r="H720" s="211"/>
      <c r="I720" s="211"/>
      <c r="J720" s="213"/>
      <c r="K720" s="214"/>
      <c r="L720" s="214"/>
      <c r="M720" s="214"/>
      <c r="N720" s="215"/>
      <c r="O720" s="215"/>
      <c r="P720" s="215"/>
      <c r="Q720" s="13" t="str">
        <f t="shared" si="78"/>
        <v/>
      </c>
      <c r="R720" s="209" t="str">
        <f t="shared" si="79"/>
        <v/>
      </c>
      <c r="S720" s="210" t="str">
        <f t="shared" si="80"/>
        <v/>
      </c>
      <c r="T720" s="3" t="str">
        <f t="shared" si="81"/>
        <v xml:space="preserve"> </v>
      </c>
      <c r="U720" s="3" t="str">
        <f>IF(D720&lt;&gt;"",VLOOKUP(D720,'Drop downs'!B:C,2,0),"")</f>
        <v/>
      </c>
      <c r="V720" s="3" t="e">
        <f t="shared" si="82"/>
        <v>#VALUE!</v>
      </c>
    </row>
    <row r="721" spans="1:22" x14ac:dyDescent="0.25">
      <c r="A721" s="56" t="str">
        <f t="shared" si="77"/>
        <v/>
      </c>
      <c r="B721" s="211"/>
      <c r="C721" s="212"/>
      <c r="D721" s="211"/>
      <c r="E721" s="211"/>
      <c r="F721" s="211"/>
      <c r="G721" s="211"/>
      <c r="H721" s="211"/>
      <c r="I721" s="211"/>
      <c r="J721" s="213"/>
      <c r="K721" s="214"/>
      <c r="L721" s="214"/>
      <c r="M721" s="214"/>
      <c r="N721" s="215"/>
      <c r="O721" s="215"/>
      <c r="P721" s="215"/>
      <c r="Q721" s="13" t="str">
        <f t="shared" si="78"/>
        <v/>
      </c>
      <c r="R721" s="209" t="str">
        <f t="shared" si="79"/>
        <v/>
      </c>
      <c r="S721" s="210" t="str">
        <f t="shared" si="80"/>
        <v/>
      </c>
      <c r="T721" s="3" t="str">
        <f t="shared" si="81"/>
        <v xml:space="preserve"> </v>
      </c>
      <c r="U721" s="3" t="str">
        <f>IF(D721&lt;&gt;"",VLOOKUP(D721,'Drop downs'!B:C,2,0),"")</f>
        <v/>
      </c>
      <c r="V721" s="3" t="e">
        <f t="shared" si="82"/>
        <v>#VALUE!</v>
      </c>
    </row>
    <row r="722" spans="1:22" x14ac:dyDescent="0.25">
      <c r="A722" s="56" t="str">
        <f t="shared" si="77"/>
        <v/>
      </c>
      <c r="B722" s="211"/>
      <c r="C722" s="212"/>
      <c r="D722" s="211"/>
      <c r="E722" s="211"/>
      <c r="F722" s="211"/>
      <c r="G722" s="211"/>
      <c r="H722" s="211"/>
      <c r="I722" s="211"/>
      <c r="J722" s="213"/>
      <c r="K722" s="214"/>
      <c r="L722" s="214"/>
      <c r="M722" s="214"/>
      <c r="N722" s="215"/>
      <c r="O722" s="215"/>
      <c r="P722" s="215"/>
      <c r="Q722" s="13" t="str">
        <f t="shared" si="78"/>
        <v/>
      </c>
      <c r="R722" s="209" t="str">
        <f t="shared" si="79"/>
        <v/>
      </c>
      <c r="S722" s="210" t="str">
        <f t="shared" si="80"/>
        <v/>
      </c>
      <c r="T722" s="3" t="str">
        <f t="shared" si="81"/>
        <v xml:space="preserve"> </v>
      </c>
      <c r="U722" s="3" t="str">
        <f>IF(D722&lt;&gt;"",VLOOKUP(D722,'Drop downs'!B:C,2,0),"")</f>
        <v/>
      </c>
      <c r="V722" s="3" t="e">
        <f t="shared" si="82"/>
        <v>#VALUE!</v>
      </c>
    </row>
    <row r="723" spans="1:22" x14ac:dyDescent="0.25">
      <c r="A723" s="56" t="str">
        <f t="shared" si="77"/>
        <v/>
      </c>
      <c r="B723" s="211"/>
      <c r="C723" s="212"/>
      <c r="D723" s="211"/>
      <c r="E723" s="211"/>
      <c r="F723" s="211"/>
      <c r="G723" s="211"/>
      <c r="H723" s="211"/>
      <c r="I723" s="211"/>
      <c r="J723" s="213"/>
      <c r="K723" s="214"/>
      <c r="L723" s="214"/>
      <c r="M723" s="214"/>
      <c r="N723" s="215"/>
      <c r="O723" s="215"/>
      <c r="P723" s="215"/>
      <c r="Q723" s="13" t="str">
        <f t="shared" si="78"/>
        <v/>
      </c>
      <c r="R723" s="209" t="str">
        <f t="shared" si="79"/>
        <v/>
      </c>
      <c r="S723" s="210" t="str">
        <f t="shared" si="80"/>
        <v/>
      </c>
      <c r="T723" s="3" t="str">
        <f t="shared" si="81"/>
        <v xml:space="preserve"> </v>
      </c>
      <c r="U723" s="3" t="str">
        <f>IF(D723&lt;&gt;"",VLOOKUP(D723,'Drop downs'!B:C,2,0),"")</f>
        <v/>
      </c>
      <c r="V723" s="3" t="e">
        <f t="shared" si="82"/>
        <v>#VALUE!</v>
      </c>
    </row>
    <row r="724" spans="1:22" x14ac:dyDescent="0.25">
      <c r="A724" s="56" t="str">
        <f t="shared" si="77"/>
        <v/>
      </c>
      <c r="B724" s="211"/>
      <c r="C724" s="212"/>
      <c r="D724" s="211"/>
      <c r="E724" s="211"/>
      <c r="F724" s="211"/>
      <c r="G724" s="211"/>
      <c r="H724" s="211"/>
      <c r="I724" s="211"/>
      <c r="J724" s="213"/>
      <c r="K724" s="214"/>
      <c r="L724" s="214"/>
      <c r="M724" s="214"/>
      <c r="N724" s="215"/>
      <c r="O724" s="215"/>
      <c r="P724" s="215"/>
      <c r="Q724" s="13" t="str">
        <f t="shared" si="78"/>
        <v/>
      </c>
      <c r="R724" s="209" t="str">
        <f t="shared" si="79"/>
        <v/>
      </c>
      <c r="S724" s="210" t="str">
        <f t="shared" si="80"/>
        <v/>
      </c>
      <c r="T724" s="3" t="str">
        <f t="shared" si="81"/>
        <v xml:space="preserve"> </v>
      </c>
      <c r="U724" s="3" t="str">
        <f>IF(D724&lt;&gt;"",VLOOKUP(D724,'Drop downs'!B:C,2,0),"")</f>
        <v/>
      </c>
      <c r="V724" s="3" t="e">
        <f t="shared" si="82"/>
        <v>#VALUE!</v>
      </c>
    </row>
    <row r="725" spans="1:22" x14ac:dyDescent="0.25">
      <c r="A725" s="56" t="str">
        <f t="shared" si="77"/>
        <v/>
      </c>
      <c r="B725" s="211"/>
      <c r="C725" s="212"/>
      <c r="D725" s="211"/>
      <c r="E725" s="211"/>
      <c r="F725" s="211"/>
      <c r="G725" s="211"/>
      <c r="H725" s="211"/>
      <c r="I725" s="211"/>
      <c r="J725" s="213"/>
      <c r="K725" s="214"/>
      <c r="L725" s="214"/>
      <c r="M725" s="214"/>
      <c r="N725" s="215"/>
      <c r="O725" s="215"/>
      <c r="P725" s="215"/>
      <c r="Q725" s="13" t="str">
        <f t="shared" si="78"/>
        <v/>
      </c>
      <c r="R725" s="209" t="str">
        <f t="shared" si="79"/>
        <v/>
      </c>
      <c r="S725" s="210" t="str">
        <f t="shared" si="80"/>
        <v/>
      </c>
      <c r="T725" s="3" t="str">
        <f t="shared" si="81"/>
        <v xml:space="preserve"> </v>
      </c>
      <c r="U725" s="3" t="str">
        <f>IF(D725&lt;&gt;"",VLOOKUP(D725,'Drop downs'!B:C,2,0),"")</f>
        <v/>
      </c>
      <c r="V725" s="3" t="e">
        <f t="shared" si="82"/>
        <v>#VALUE!</v>
      </c>
    </row>
    <row r="726" spans="1:22" x14ac:dyDescent="0.25">
      <c r="A726" s="56" t="str">
        <f t="shared" si="77"/>
        <v/>
      </c>
      <c r="B726" s="211"/>
      <c r="C726" s="212"/>
      <c r="D726" s="211"/>
      <c r="E726" s="211"/>
      <c r="F726" s="211"/>
      <c r="G726" s="211"/>
      <c r="H726" s="211"/>
      <c r="I726" s="211"/>
      <c r="J726" s="213"/>
      <c r="K726" s="214"/>
      <c r="L726" s="214"/>
      <c r="M726" s="214"/>
      <c r="N726" s="215"/>
      <c r="O726" s="215"/>
      <c r="P726" s="215"/>
      <c r="Q726" s="13" t="str">
        <f t="shared" si="78"/>
        <v/>
      </c>
      <c r="R726" s="209" t="str">
        <f t="shared" si="79"/>
        <v/>
      </c>
      <c r="S726" s="210" t="str">
        <f t="shared" si="80"/>
        <v/>
      </c>
      <c r="T726" s="3" t="str">
        <f t="shared" si="81"/>
        <v xml:space="preserve"> </v>
      </c>
      <c r="U726" s="3" t="str">
        <f>IF(D726&lt;&gt;"",VLOOKUP(D726,'Drop downs'!B:C,2,0),"")</f>
        <v/>
      </c>
      <c r="V726" s="3" t="e">
        <f t="shared" si="82"/>
        <v>#VALUE!</v>
      </c>
    </row>
    <row r="727" spans="1:22" x14ac:dyDescent="0.25">
      <c r="A727" s="56" t="str">
        <f t="shared" si="77"/>
        <v/>
      </c>
      <c r="B727" s="211"/>
      <c r="C727" s="212"/>
      <c r="D727" s="211"/>
      <c r="E727" s="211"/>
      <c r="F727" s="211"/>
      <c r="G727" s="211"/>
      <c r="H727" s="211"/>
      <c r="I727" s="211"/>
      <c r="J727" s="213"/>
      <c r="K727" s="214"/>
      <c r="L727" s="214"/>
      <c r="M727" s="214"/>
      <c r="N727" s="215"/>
      <c r="O727" s="215"/>
      <c r="P727" s="215"/>
      <c r="Q727" s="13" t="str">
        <f t="shared" si="78"/>
        <v/>
      </c>
      <c r="R727" s="209" t="str">
        <f t="shared" si="79"/>
        <v/>
      </c>
      <c r="S727" s="210" t="str">
        <f t="shared" si="80"/>
        <v/>
      </c>
      <c r="T727" s="3" t="str">
        <f t="shared" si="81"/>
        <v xml:space="preserve"> </v>
      </c>
      <c r="U727" s="3" t="str">
        <f>IF(D727&lt;&gt;"",VLOOKUP(D727,'Drop downs'!B:C,2,0),"")</f>
        <v/>
      </c>
      <c r="V727" s="3" t="e">
        <f t="shared" si="82"/>
        <v>#VALUE!</v>
      </c>
    </row>
    <row r="728" spans="1:22" x14ac:dyDescent="0.25">
      <c r="A728" s="56" t="str">
        <f t="shared" si="77"/>
        <v/>
      </c>
      <c r="B728" s="211"/>
      <c r="C728" s="212"/>
      <c r="D728" s="211"/>
      <c r="E728" s="211"/>
      <c r="F728" s="211"/>
      <c r="G728" s="211"/>
      <c r="H728" s="211"/>
      <c r="I728" s="211"/>
      <c r="J728" s="213"/>
      <c r="K728" s="214"/>
      <c r="L728" s="214"/>
      <c r="M728" s="214"/>
      <c r="N728" s="215"/>
      <c r="O728" s="215"/>
      <c r="P728" s="215"/>
      <c r="Q728" s="13" t="str">
        <f t="shared" si="78"/>
        <v/>
      </c>
      <c r="R728" s="209" t="str">
        <f t="shared" si="79"/>
        <v/>
      </c>
      <c r="S728" s="210" t="str">
        <f t="shared" si="80"/>
        <v/>
      </c>
      <c r="T728" s="3" t="str">
        <f t="shared" si="81"/>
        <v xml:space="preserve"> </v>
      </c>
      <c r="U728" s="3" t="str">
        <f>IF(D728&lt;&gt;"",VLOOKUP(D728,'Drop downs'!B:C,2,0),"")</f>
        <v/>
      </c>
      <c r="V728" s="3" t="e">
        <f t="shared" si="82"/>
        <v>#VALUE!</v>
      </c>
    </row>
    <row r="729" spans="1:22" x14ac:dyDescent="0.25">
      <c r="A729" s="56" t="str">
        <f t="shared" si="77"/>
        <v/>
      </c>
      <c r="B729" s="211"/>
      <c r="C729" s="212"/>
      <c r="D729" s="211"/>
      <c r="E729" s="211"/>
      <c r="F729" s="211"/>
      <c r="G729" s="211"/>
      <c r="H729" s="211"/>
      <c r="I729" s="211"/>
      <c r="J729" s="213"/>
      <c r="K729" s="214"/>
      <c r="L729" s="214"/>
      <c r="M729" s="214"/>
      <c r="N729" s="215"/>
      <c r="O729" s="215"/>
      <c r="P729" s="215"/>
      <c r="Q729" s="13" t="str">
        <f t="shared" si="78"/>
        <v/>
      </c>
      <c r="R729" s="209" t="str">
        <f t="shared" si="79"/>
        <v/>
      </c>
      <c r="S729" s="210" t="str">
        <f t="shared" si="80"/>
        <v/>
      </c>
      <c r="T729" s="3" t="str">
        <f t="shared" si="81"/>
        <v xml:space="preserve"> </v>
      </c>
      <c r="U729" s="3" t="str">
        <f>IF(D729&lt;&gt;"",VLOOKUP(D729,'Drop downs'!B:C,2,0),"")</f>
        <v/>
      </c>
      <c r="V729" s="3" t="e">
        <f t="shared" si="82"/>
        <v>#VALUE!</v>
      </c>
    </row>
    <row r="730" spans="1:22" x14ac:dyDescent="0.25">
      <c r="A730" s="56" t="str">
        <f t="shared" si="77"/>
        <v/>
      </c>
      <c r="B730" s="211"/>
      <c r="C730" s="212"/>
      <c r="D730" s="211"/>
      <c r="E730" s="211"/>
      <c r="F730" s="211"/>
      <c r="G730" s="211"/>
      <c r="H730" s="211"/>
      <c r="I730" s="211"/>
      <c r="J730" s="213"/>
      <c r="K730" s="214"/>
      <c r="L730" s="214"/>
      <c r="M730" s="214"/>
      <c r="N730" s="215"/>
      <c r="O730" s="215"/>
      <c r="P730" s="215"/>
      <c r="Q730" s="13" t="str">
        <f t="shared" si="78"/>
        <v/>
      </c>
      <c r="R730" s="209" t="str">
        <f t="shared" si="79"/>
        <v/>
      </c>
      <c r="S730" s="210" t="str">
        <f t="shared" si="80"/>
        <v/>
      </c>
      <c r="T730" s="3" t="str">
        <f t="shared" si="81"/>
        <v xml:space="preserve"> </v>
      </c>
      <c r="U730" s="3" t="str">
        <f>IF(D730&lt;&gt;"",VLOOKUP(D730,'Drop downs'!B:C,2,0),"")</f>
        <v/>
      </c>
      <c r="V730" s="3" t="e">
        <f t="shared" si="82"/>
        <v>#VALUE!</v>
      </c>
    </row>
    <row r="731" spans="1:22" x14ac:dyDescent="0.25">
      <c r="A731" s="56" t="str">
        <f t="shared" si="77"/>
        <v/>
      </c>
      <c r="B731" s="211"/>
      <c r="C731" s="212"/>
      <c r="D731" s="211"/>
      <c r="E731" s="211"/>
      <c r="F731" s="211"/>
      <c r="G731" s="211"/>
      <c r="H731" s="211"/>
      <c r="I731" s="211"/>
      <c r="J731" s="213"/>
      <c r="K731" s="214"/>
      <c r="L731" s="214"/>
      <c r="M731" s="214"/>
      <c r="N731" s="215"/>
      <c r="O731" s="215"/>
      <c r="P731" s="215"/>
      <c r="Q731" s="13" t="str">
        <f t="shared" si="78"/>
        <v/>
      </c>
      <c r="R731" s="209" t="str">
        <f t="shared" si="79"/>
        <v/>
      </c>
      <c r="S731" s="210" t="str">
        <f t="shared" si="80"/>
        <v/>
      </c>
      <c r="T731" s="3" t="str">
        <f t="shared" si="81"/>
        <v xml:space="preserve"> </v>
      </c>
      <c r="U731" s="3" t="str">
        <f>IF(D731&lt;&gt;"",VLOOKUP(D731,'Drop downs'!B:C,2,0),"")</f>
        <v/>
      </c>
      <c r="V731" s="3" t="e">
        <f t="shared" si="82"/>
        <v>#VALUE!</v>
      </c>
    </row>
    <row r="732" spans="1:22" x14ac:dyDescent="0.25">
      <c r="A732" s="56" t="str">
        <f t="shared" si="77"/>
        <v/>
      </c>
      <c r="B732" s="211"/>
      <c r="C732" s="212"/>
      <c r="D732" s="211"/>
      <c r="E732" s="211"/>
      <c r="F732" s="211"/>
      <c r="G732" s="211"/>
      <c r="H732" s="211"/>
      <c r="I732" s="211"/>
      <c r="J732" s="213"/>
      <c r="K732" s="214"/>
      <c r="L732" s="214"/>
      <c r="M732" s="214"/>
      <c r="N732" s="215"/>
      <c r="O732" s="215"/>
      <c r="P732" s="215"/>
      <c r="Q732" s="13" t="str">
        <f t="shared" si="78"/>
        <v/>
      </c>
      <c r="R732" s="209" t="str">
        <f t="shared" si="79"/>
        <v/>
      </c>
      <c r="S732" s="210" t="str">
        <f t="shared" si="80"/>
        <v/>
      </c>
      <c r="T732" s="3" t="str">
        <f t="shared" si="81"/>
        <v xml:space="preserve"> </v>
      </c>
      <c r="U732" s="3" t="str">
        <f>IF(D732&lt;&gt;"",VLOOKUP(D732,'Drop downs'!B:C,2,0),"")</f>
        <v/>
      </c>
      <c r="V732" s="3" t="e">
        <f t="shared" si="82"/>
        <v>#VALUE!</v>
      </c>
    </row>
    <row r="733" spans="1:22" x14ac:dyDescent="0.25">
      <c r="A733" s="56" t="str">
        <f t="shared" si="77"/>
        <v/>
      </c>
      <c r="B733" s="211"/>
      <c r="C733" s="212"/>
      <c r="D733" s="211"/>
      <c r="E733" s="211"/>
      <c r="F733" s="211"/>
      <c r="G733" s="211"/>
      <c r="H733" s="211"/>
      <c r="I733" s="211"/>
      <c r="J733" s="213"/>
      <c r="K733" s="214"/>
      <c r="L733" s="214"/>
      <c r="M733" s="214"/>
      <c r="N733" s="215"/>
      <c r="O733" s="215"/>
      <c r="P733" s="215"/>
      <c r="Q733" s="13" t="str">
        <f t="shared" si="78"/>
        <v/>
      </c>
      <c r="R733" s="209" t="str">
        <f t="shared" si="79"/>
        <v/>
      </c>
      <c r="S733" s="210" t="str">
        <f t="shared" si="80"/>
        <v/>
      </c>
      <c r="T733" s="3" t="str">
        <f t="shared" si="81"/>
        <v xml:space="preserve"> </v>
      </c>
      <c r="U733" s="3" t="str">
        <f>IF(D733&lt;&gt;"",VLOOKUP(D733,'Drop downs'!B:C,2,0),"")</f>
        <v/>
      </c>
      <c r="V733" s="3" t="e">
        <f t="shared" si="82"/>
        <v>#VALUE!</v>
      </c>
    </row>
    <row r="734" spans="1:22" x14ac:dyDescent="0.25">
      <c r="A734" s="56" t="str">
        <f t="shared" si="77"/>
        <v/>
      </c>
      <c r="B734" s="211"/>
      <c r="C734" s="212"/>
      <c r="D734" s="211"/>
      <c r="E734" s="211"/>
      <c r="F734" s="211"/>
      <c r="G734" s="211"/>
      <c r="H734" s="211"/>
      <c r="I734" s="211"/>
      <c r="J734" s="213"/>
      <c r="K734" s="214"/>
      <c r="L734" s="214"/>
      <c r="M734" s="214"/>
      <c r="N734" s="215"/>
      <c r="O734" s="215"/>
      <c r="P734" s="215"/>
      <c r="Q734" s="13" t="str">
        <f t="shared" si="78"/>
        <v/>
      </c>
      <c r="R734" s="209" t="str">
        <f t="shared" si="79"/>
        <v/>
      </c>
      <c r="S734" s="210" t="str">
        <f t="shared" si="80"/>
        <v/>
      </c>
      <c r="T734" s="3" t="str">
        <f t="shared" si="81"/>
        <v xml:space="preserve"> </v>
      </c>
      <c r="U734" s="3" t="str">
        <f>IF(D734&lt;&gt;"",VLOOKUP(D734,'Drop downs'!B:C,2,0),"")</f>
        <v/>
      </c>
      <c r="V734" s="3" t="e">
        <f t="shared" si="82"/>
        <v>#VALUE!</v>
      </c>
    </row>
    <row r="735" spans="1:22" x14ac:dyDescent="0.25">
      <c r="A735" s="56" t="str">
        <f t="shared" si="77"/>
        <v/>
      </c>
      <c r="B735" s="211"/>
      <c r="C735" s="212"/>
      <c r="D735" s="211"/>
      <c r="E735" s="211"/>
      <c r="F735" s="211"/>
      <c r="G735" s="211"/>
      <c r="H735" s="211"/>
      <c r="I735" s="211"/>
      <c r="J735" s="213"/>
      <c r="K735" s="214"/>
      <c r="L735" s="214"/>
      <c r="M735" s="214"/>
      <c r="N735" s="215"/>
      <c r="O735" s="215"/>
      <c r="P735" s="215"/>
      <c r="Q735" s="13" t="str">
        <f t="shared" si="78"/>
        <v/>
      </c>
      <c r="R735" s="209" t="str">
        <f t="shared" si="79"/>
        <v/>
      </c>
      <c r="S735" s="210" t="str">
        <f t="shared" si="80"/>
        <v/>
      </c>
      <c r="T735" s="3" t="str">
        <f t="shared" si="81"/>
        <v xml:space="preserve"> </v>
      </c>
      <c r="U735" s="3" t="str">
        <f>IF(D735&lt;&gt;"",VLOOKUP(D735,'Drop downs'!B:C,2,0),"")</f>
        <v/>
      </c>
      <c r="V735" s="3" t="e">
        <f t="shared" si="82"/>
        <v>#VALUE!</v>
      </c>
    </row>
    <row r="736" spans="1:22" x14ac:dyDescent="0.25">
      <c r="A736" s="56" t="str">
        <f t="shared" si="77"/>
        <v/>
      </c>
      <c r="B736" s="211"/>
      <c r="C736" s="212"/>
      <c r="D736" s="211"/>
      <c r="E736" s="211"/>
      <c r="F736" s="211"/>
      <c r="G736" s="211"/>
      <c r="H736" s="211"/>
      <c r="I736" s="211"/>
      <c r="J736" s="213"/>
      <c r="K736" s="214"/>
      <c r="L736" s="214"/>
      <c r="M736" s="214"/>
      <c r="N736" s="215"/>
      <c r="O736" s="215"/>
      <c r="P736" s="215"/>
      <c r="Q736" s="13" t="str">
        <f t="shared" si="78"/>
        <v/>
      </c>
      <c r="R736" s="209" t="str">
        <f t="shared" si="79"/>
        <v/>
      </c>
      <c r="S736" s="210" t="str">
        <f t="shared" si="80"/>
        <v/>
      </c>
      <c r="T736" s="3" t="str">
        <f t="shared" si="81"/>
        <v xml:space="preserve"> </v>
      </c>
      <c r="U736" s="3" t="str">
        <f>IF(D736&lt;&gt;"",VLOOKUP(D736,'Drop downs'!B:C,2,0),"")</f>
        <v/>
      </c>
      <c r="V736" s="3" t="e">
        <f t="shared" si="82"/>
        <v>#VALUE!</v>
      </c>
    </row>
    <row r="737" spans="1:22" x14ac:dyDescent="0.25">
      <c r="A737" s="56" t="str">
        <f t="shared" si="77"/>
        <v/>
      </c>
      <c r="B737" s="211"/>
      <c r="C737" s="212"/>
      <c r="D737" s="211"/>
      <c r="E737" s="211"/>
      <c r="F737" s="211"/>
      <c r="G737" s="211"/>
      <c r="H737" s="211"/>
      <c r="I737" s="211"/>
      <c r="J737" s="213"/>
      <c r="K737" s="214"/>
      <c r="L737" s="214"/>
      <c r="M737" s="214"/>
      <c r="N737" s="215"/>
      <c r="O737" s="215"/>
      <c r="P737" s="215"/>
      <c r="Q737" s="13" t="str">
        <f t="shared" si="78"/>
        <v/>
      </c>
      <c r="R737" s="209" t="str">
        <f t="shared" si="79"/>
        <v/>
      </c>
      <c r="S737" s="210" t="str">
        <f t="shared" si="80"/>
        <v/>
      </c>
      <c r="T737" s="3" t="str">
        <f t="shared" si="81"/>
        <v xml:space="preserve"> </v>
      </c>
      <c r="U737" s="3" t="str">
        <f>IF(D737&lt;&gt;"",VLOOKUP(D737,'Drop downs'!B:C,2,0),"")</f>
        <v/>
      </c>
      <c r="V737" s="3" t="e">
        <f t="shared" si="82"/>
        <v>#VALUE!</v>
      </c>
    </row>
    <row r="738" spans="1:22" x14ac:dyDescent="0.25">
      <c r="A738" s="56" t="str">
        <f t="shared" si="77"/>
        <v/>
      </c>
      <c r="B738" s="211"/>
      <c r="C738" s="212"/>
      <c r="D738" s="211"/>
      <c r="E738" s="211"/>
      <c r="F738" s="211"/>
      <c r="G738" s="211"/>
      <c r="H738" s="211"/>
      <c r="I738" s="211"/>
      <c r="J738" s="213"/>
      <c r="K738" s="214"/>
      <c r="L738" s="214"/>
      <c r="M738" s="214"/>
      <c r="N738" s="215"/>
      <c r="O738" s="215"/>
      <c r="P738" s="215"/>
      <c r="Q738" s="13" t="str">
        <f t="shared" si="78"/>
        <v/>
      </c>
      <c r="R738" s="209" t="str">
        <f t="shared" si="79"/>
        <v/>
      </c>
      <c r="S738" s="210" t="str">
        <f t="shared" si="80"/>
        <v/>
      </c>
      <c r="T738" s="3" t="str">
        <f t="shared" si="81"/>
        <v xml:space="preserve"> </v>
      </c>
      <c r="U738" s="3" t="str">
        <f>IF(D738&lt;&gt;"",VLOOKUP(D738,'Drop downs'!B:C,2,0),"")</f>
        <v/>
      </c>
      <c r="V738" s="3" t="e">
        <f t="shared" si="82"/>
        <v>#VALUE!</v>
      </c>
    </row>
    <row r="739" spans="1:22" x14ac:dyDescent="0.25">
      <c r="A739" s="56" t="str">
        <f t="shared" si="77"/>
        <v/>
      </c>
      <c r="B739" s="211"/>
      <c r="C739" s="212"/>
      <c r="D739" s="211"/>
      <c r="E739" s="211"/>
      <c r="F739" s="211"/>
      <c r="G739" s="211"/>
      <c r="H739" s="211"/>
      <c r="I739" s="211"/>
      <c r="J739" s="213"/>
      <c r="K739" s="214"/>
      <c r="L739" s="214"/>
      <c r="M739" s="214"/>
      <c r="N739" s="215"/>
      <c r="O739" s="215"/>
      <c r="P739" s="215"/>
      <c r="Q739" s="13" t="str">
        <f t="shared" si="78"/>
        <v/>
      </c>
      <c r="R739" s="209" t="str">
        <f t="shared" si="79"/>
        <v/>
      </c>
      <c r="S739" s="210" t="str">
        <f t="shared" si="80"/>
        <v/>
      </c>
      <c r="T739" s="3" t="str">
        <f t="shared" si="81"/>
        <v xml:space="preserve"> </v>
      </c>
      <c r="U739" s="3" t="str">
        <f>IF(D739&lt;&gt;"",VLOOKUP(D739,'Drop downs'!B:C,2,0),"")</f>
        <v/>
      </c>
      <c r="V739" s="3" t="e">
        <f t="shared" si="82"/>
        <v>#VALUE!</v>
      </c>
    </row>
    <row r="740" spans="1:22" x14ac:dyDescent="0.25">
      <c r="A740" s="56" t="str">
        <f t="shared" si="77"/>
        <v/>
      </c>
      <c r="B740" s="211"/>
      <c r="C740" s="212"/>
      <c r="D740" s="211"/>
      <c r="E740" s="211"/>
      <c r="F740" s="211"/>
      <c r="G740" s="211"/>
      <c r="H740" s="211"/>
      <c r="I740" s="211"/>
      <c r="J740" s="213"/>
      <c r="K740" s="214"/>
      <c r="L740" s="214"/>
      <c r="M740" s="214"/>
      <c r="N740" s="215"/>
      <c r="O740" s="215"/>
      <c r="P740" s="215"/>
      <c r="Q740" s="13" t="str">
        <f t="shared" si="78"/>
        <v/>
      </c>
      <c r="R740" s="209" t="str">
        <f t="shared" si="79"/>
        <v/>
      </c>
      <c r="S740" s="210" t="str">
        <f t="shared" si="80"/>
        <v/>
      </c>
      <c r="T740" s="3" t="str">
        <f t="shared" si="81"/>
        <v xml:space="preserve"> </v>
      </c>
      <c r="U740" s="3" t="str">
        <f>IF(D740&lt;&gt;"",VLOOKUP(D740,'Drop downs'!B:C,2,0),"")</f>
        <v/>
      </c>
      <c r="V740" s="3" t="e">
        <f t="shared" si="82"/>
        <v>#VALUE!</v>
      </c>
    </row>
    <row r="741" spans="1:22" x14ac:dyDescent="0.25">
      <c r="A741" s="56" t="str">
        <f t="shared" si="77"/>
        <v/>
      </c>
      <c r="B741" s="211"/>
      <c r="C741" s="212"/>
      <c r="D741" s="211"/>
      <c r="E741" s="211"/>
      <c r="F741" s="211"/>
      <c r="G741" s="211"/>
      <c r="H741" s="211"/>
      <c r="I741" s="211"/>
      <c r="J741" s="213"/>
      <c r="K741" s="214"/>
      <c r="L741" s="214"/>
      <c r="M741" s="214"/>
      <c r="N741" s="215"/>
      <c r="O741" s="215"/>
      <c r="P741" s="215"/>
      <c r="Q741" s="13" t="str">
        <f t="shared" si="78"/>
        <v/>
      </c>
      <c r="R741" s="209" t="str">
        <f t="shared" si="79"/>
        <v/>
      </c>
      <c r="S741" s="210" t="str">
        <f t="shared" si="80"/>
        <v/>
      </c>
      <c r="T741" s="3" t="str">
        <f t="shared" si="81"/>
        <v xml:space="preserve"> </v>
      </c>
      <c r="U741" s="3" t="str">
        <f>IF(D741&lt;&gt;"",VLOOKUP(D741,'Drop downs'!B:C,2,0),"")</f>
        <v/>
      </c>
      <c r="V741" s="3" t="e">
        <f t="shared" si="82"/>
        <v>#VALUE!</v>
      </c>
    </row>
    <row r="742" spans="1:22" x14ac:dyDescent="0.25">
      <c r="A742" s="56" t="str">
        <f t="shared" si="77"/>
        <v/>
      </c>
      <c r="B742" s="211"/>
      <c r="C742" s="212"/>
      <c r="D742" s="211"/>
      <c r="E742" s="211"/>
      <c r="F742" s="211"/>
      <c r="G742" s="211"/>
      <c r="H742" s="211"/>
      <c r="I742" s="211"/>
      <c r="J742" s="213"/>
      <c r="K742" s="214"/>
      <c r="L742" s="214"/>
      <c r="M742" s="214"/>
      <c r="N742" s="215"/>
      <c r="O742" s="215"/>
      <c r="P742" s="215"/>
      <c r="Q742" s="13" t="str">
        <f t="shared" si="78"/>
        <v/>
      </c>
      <c r="R742" s="209" t="str">
        <f t="shared" si="79"/>
        <v/>
      </c>
      <c r="S742" s="210" t="str">
        <f t="shared" si="80"/>
        <v/>
      </c>
      <c r="T742" s="3" t="str">
        <f t="shared" si="81"/>
        <v xml:space="preserve"> </v>
      </c>
      <c r="U742" s="3" t="str">
        <f>IF(D742&lt;&gt;"",VLOOKUP(D742,'Drop downs'!B:C,2,0),"")</f>
        <v/>
      </c>
      <c r="V742" s="3" t="e">
        <f t="shared" si="82"/>
        <v>#VALUE!</v>
      </c>
    </row>
    <row r="743" spans="1:22" x14ac:dyDescent="0.25">
      <c r="A743" s="56" t="str">
        <f t="shared" si="77"/>
        <v/>
      </c>
      <c r="B743" s="211"/>
      <c r="C743" s="212"/>
      <c r="D743" s="211"/>
      <c r="E743" s="211"/>
      <c r="F743" s="211"/>
      <c r="G743" s="211"/>
      <c r="H743" s="211"/>
      <c r="I743" s="211"/>
      <c r="J743" s="213"/>
      <c r="K743" s="214"/>
      <c r="L743" s="214"/>
      <c r="M743" s="214"/>
      <c r="N743" s="215"/>
      <c r="O743" s="215"/>
      <c r="P743" s="215"/>
      <c r="Q743" s="13" t="str">
        <f t="shared" si="78"/>
        <v/>
      </c>
      <c r="R743" s="209" t="str">
        <f t="shared" si="79"/>
        <v/>
      </c>
      <c r="S743" s="210" t="str">
        <f t="shared" si="80"/>
        <v/>
      </c>
      <c r="T743" s="3" t="str">
        <f t="shared" si="81"/>
        <v xml:space="preserve"> </v>
      </c>
      <c r="U743" s="3" t="str">
        <f>IF(D743&lt;&gt;"",VLOOKUP(D743,'Drop downs'!B:C,2,0),"")</f>
        <v/>
      </c>
      <c r="V743" s="3" t="e">
        <f t="shared" si="82"/>
        <v>#VALUE!</v>
      </c>
    </row>
    <row r="744" spans="1:22" x14ac:dyDescent="0.25">
      <c r="A744" s="56" t="str">
        <f t="shared" si="77"/>
        <v/>
      </c>
      <c r="B744" s="211"/>
      <c r="C744" s="212"/>
      <c r="D744" s="211"/>
      <c r="E744" s="211"/>
      <c r="F744" s="211"/>
      <c r="G744" s="211"/>
      <c r="H744" s="211"/>
      <c r="I744" s="211"/>
      <c r="J744" s="213"/>
      <c r="K744" s="214"/>
      <c r="L744" s="214"/>
      <c r="M744" s="214"/>
      <c r="N744" s="215"/>
      <c r="O744" s="215"/>
      <c r="P744" s="215"/>
      <c r="Q744" s="13" t="str">
        <f t="shared" si="78"/>
        <v/>
      </c>
      <c r="R744" s="209" t="str">
        <f t="shared" si="79"/>
        <v/>
      </c>
      <c r="S744" s="210" t="str">
        <f t="shared" si="80"/>
        <v/>
      </c>
      <c r="T744" s="3" t="str">
        <f t="shared" si="81"/>
        <v xml:space="preserve"> </v>
      </c>
      <c r="U744" s="3" t="str">
        <f>IF(D744&lt;&gt;"",VLOOKUP(D744,'Drop downs'!B:C,2,0),"")</f>
        <v/>
      </c>
      <c r="V744" s="3" t="e">
        <f t="shared" si="82"/>
        <v>#VALUE!</v>
      </c>
    </row>
    <row r="745" spans="1:22" x14ac:dyDescent="0.25">
      <c r="A745" s="56" t="str">
        <f t="shared" si="77"/>
        <v/>
      </c>
      <c r="B745" s="211"/>
      <c r="C745" s="212"/>
      <c r="D745" s="211"/>
      <c r="E745" s="211"/>
      <c r="F745" s="211"/>
      <c r="G745" s="211"/>
      <c r="H745" s="211"/>
      <c r="I745" s="211"/>
      <c r="J745" s="213"/>
      <c r="K745" s="214"/>
      <c r="L745" s="214"/>
      <c r="M745" s="214"/>
      <c r="N745" s="215"/>
      <c r="O745" s="215"/>
      <c r="P745" s="215"/>
      <c r="Q745" s="13" t="str">
        <f t="shared" si="78"/>
        <v/>
      </c>
      <c r="R745" s="209" t="str">
        <f t="shared" si="79"/>
        <v/>
      </c>
      <c r="S745" s="210" t="str">
        <f t="shared" si="80"/>
        <v/>
      </c>
      <c r="T745" s="3" t="str">
        <f t="shared" si="81"/>
        <v xml:space="preserve"> </v>
      </c>
      <c r="U745" s="3" t="str">
        <f>IF(D745&lt;&gt;"",VLOOKUP(D745,'Drop downs'!B:C,2,0),"")</f>
        <v/>
      </c>
      <c r="V745" s="3" t="e">
        <f t="shared" si="82"/>
        <v>#VALUE!</v>
      </c>
    </row>
    <row r="746" spans="1:22" x14ac:dyDescent="0.25">
      <c r="A746" s="56" t="str">
        <f t="shared" si="77"/>
        <v/>
      </c>
      <c r="B746" s="211"/>
      <c r="C746" s="212"/>
      <c r="D746" s="211"/>
      <c r="E746" s="211"/>
      <c r="F746" s="211"/>
      <c r="G746" s="211"/>
      <c r="H746" s="211"/>
      <c r="I746" s="211"/>
      <c r="J746" s="213"/>
      <c r="K746" s="214"/>
      <c r="L746" s="214"/>
      <c r="M746" s="214"/>
      <c r="N746" s="215"/>
      <c r="O746" s="215"/>
      <c r="P746" s="215"/>
      <c r="Q746" s="13" t="str">
        <f t="shared" si="78"/>
        <v/>
      </c>
      <c r="R746" s="209" t="str">
        <f t="shared" si="79"/>
        <v/>
      </c>
      <c r="S746" s="210" t="str">
        <f t="shared" si="80"/>
        <v/>
      </c>
      <c r="T746" s="3" t="str">
        <f t="shared" si="81"/>
        <v xml:space="preserve"> </v>
      </c>
      <c r="U746" s="3" t="str">
        <f>IF(D746&lt;&gt;"",VLOOKUP(D746,'Drop downs'!B:C,2,0),"")</f>
        <v/>
      </c>
      <c r="V746" s="3" t="e">
        <f t="shared" si="82"/>
        <v>#VALUE!</v>
      </c>
    </row>
    <row r="747" spans="1:22" x14ac:dyDescent="0.25">
      <c r="A747" s="56" t="str">
        <f t="shared" si="77"/>
        <v/>
      </c>
      <c r="B747" s="211"/>
      <c r="C747" s="212"/>
      <c r="D747" s="211"/>
      <c r="E747" s="211"/>
      <c r="F747" s="211"/>
      <c r="G747" s="211"/>
      <c r="H747" s="211"/>
      <c r="I747" s="211"/>
      <c r="J747" s="213"/>
      <c r="K747" s="214"/>
      <c r="L747" s="214"/>
      <c r="M747" s="214"/>
      <c r="N747" s="215"/>
      <c r="O747" s="215"/>
      <c r="P747" s="215"/>
      <c r="Q747" s="13" t="str">
        <f t="shared" si="78"/>
        <v/>
      </c>
      <c r="R747" s="209" t="str">
        <f t="shared" si="79"/>
        <v/>
      </c>
      <c r="S747" s="210" t="str">
        <f t="shared" si="80"/>
        <v/>
      </c>
      <c r="T747" s="3" t="str">
        <f t="shared" si="81"/>
        <v xml:space="preserve"> </v>
      </c>
      <c r="U747" s="3" t="str">
        <f>IF(D747&lt;&gt;"",VLOOKUP(D747,'Drop downs'!B:C,2,0),"")</f>
        <v/>
      </c>
      <c r="V747" s="3" t="e">
        <f t="shared" si="82"/>
        <v>#VALUE!</v>
      </c>
    </row>
    <row r="748" spans="1:22" x14ac:dyDescent="0.25">
      <c r="A748" s="56" t="str">
        <f t="shared" si="77"/>
        <v/>
      </c>
      <c r="B748" s="211"/>
      <c r="C748" s="212"/>
      <c r="D748" s="211"/>
      <c r="E748" s="211"/>
      <c r="F748" s="211"/>
      <c r="G748" s="211"/>
      <c r="H748" s="211"/>
      <c r="I748" s="211"/>
      <c r="J748" s="213"/>
      <c r="K748" s="214"/>
      <c r="L748" s="214"/>
      <c r="M748" s="214"/>
      <c r="N748" s="215"/>
      <c r="O748" s="215"/>
      <c r="P748" s="215"/>
      <c r="Q748" s="13" t="str">
        <f t="shared" si="78"/>
        <v/>
      </c>
      <c r="R748" s="209" t="str">
        <f t="shared" si="79"/>
        <v/>
      </c>
      <c r="S748" s="210" t="str">
        <f t="shared" si="80"/>
        <v/>
      </c>
      <c r="T748" s="3" t="str">
        <f t="shared" si="81"/>
        <v xml:space="preserve"> </v>
      </c>
      <c r="U748" s="3" t="str">
        <f>IF(D748&lt;&gt;"",VLOOKUP(D748,'Drop downs'!B:C,2,0),"")</f>
        <v/>
      </c>
      <c r="V748" s="3" t="e">
        <f t="shared" si="82"/>
        <v>#VALUE!</v>
      </c>
    </row>
    <row r="749" spans="1:22" x14ac:dyDescent="0.25">
      <c r="A749" s="56" t="str">
        <f t="shared" si="77"/>
        <v/>
      </c>
      <c r="B749" s="211"/>
      <c r="C749" s="212"/>
      <c r="D749" s="211"/>
      <c r="E749" s="211"/>
      <c r="F749" s="211"/>
      <c r="G749" s="211"/>
      <c r="H749" s="211"/>
      <c r="I749" s="211"/>
      <c r="J749" s="213"/>
      <c r="K749" s="214"/>
      <c r="L749" s="214"/>
      <c r="M749" s="214"/>
      <c r="N749" s="215"/>
      <c r="O749" s="215"/>
      <c r="P749" s="215"/>
      <c r="Q749" s="13" t="str">
        <f t="shared" si="78"/>
        <v/>
      </c>
      <c r="R749" s="209" t="str">
        <f t="shared" si="79"/>
        <v/>
      </c>
      <c r="S749" s="210" t="str">
        <f t="shared" si="80"/>
        <v/>
      </c>
      <c r="T749" s="3" t="str">
        <f t="shared" si="81"/>
        <v xml:space="preserve"> </v>
      </c>
      <c r="U749" s="3" t="str">
        <f>IF(D749&lt;&gt;"",VLOOKUP(D749,'Drop downs'!B:C,2,0),"")</f>
        <v/>
      </c>
      <c r="V749" s="3" t="e">
        <f t="shared" si="82"/>
        <v>#VALUE!</v>
      </c>
    </row>
    <row r="750" spans="1:22" x14ac:dyDescent="0.25">
      <c r="A750" s="56" t="str">
        <f t="shared" si="77"/>
        <v/>
      </c>
      <c r="B750" s="211"/>
      <c r="C750" s="212"/>
      <c r="D750" s="211"/>
      <c r="E750" s="211"/>
      <c r="F750" s="211"/>
      <c r="G750" s="211"/>
      <c r="H750" s="211"/>
      <c r="I750" s="211"/>
      <c r="J750" s="213"/>
      <c r="K750" s="214"/>
      <c r="L750" s="214"/>
      <c r="M750" s="214"/>
      <c r="N750" s="215"/>
      <c r="O750" s="215"/>
      <c r="P750" s="215"/>
      <c r="Q750" s="13" t="str">
        <f t="shared" si="78"/>
        <v/>
      </c>
      <c r="R750" s="209" t="str">
        <f t="shared" si="79"/>
        <v/>
      </c>
      <c r="S750" s="210" t="str">
        <f t="shared" si="80"/>
        <v/>
      </c>
      <c r="T750" s="3" t="str">
        <f t="shared" si="81"/>
        <v xml:space="preserve"> </v>
      </c>
      <c r="U750" s="3" t="str">
        <f>IF(D750&lt;&gt;"",VLOOKUP(D750,'Drop downs'!B:C,2,0),"")</f>
        <v/>
      </c>
      <c r="V750" s="3" t="e">
        <f t="shared" si="82"/>
        <v>#VALUE!</v>
      </c>
    </row>
    <row r="751" spans="1:22" x14ac:dyDescent="0.25">
      <c r="A751" s="56" t="str">
        <f t="shared" si="77"/>
        <v/>
      </c>
      <c r="B751" s="211"/>
      <c r="C751" s="212"/>
      <c r="D751" s="211"/>
      <c r="E751" s="211"/>
      <c r="F751" s="211"/>
      <c r="G751" s="211"/>
      <c r="H751" s="211"/>
      <c r="I751" s="211"/>
      <c r="J751" s="213"/>
      <c r="K751" s="214"/>
      <c r="L751" s="214"/>
      <c r="M751" s="214"/>
      <c r="N751" s="215"/>
      <c r="O751" s="215"/>
      <c r="P751" s="215"/>
      <c r="Q751" s="13" t="str">
        <f t="shared" si="78"/>
        <v/>
      </c>
      <c r="R751" s="209" t="str">
        <f t="shared" si="79"/>
        <v/>
      </c>
      <c r="S751" s="210" t="str">
        <f t="shared" si="80"/>
        <v/>
      </c>
      <c r="T751" s="3" t="str">
        <f t="shared" si="81"/>
        <v xml:space="preserve"> </v>
      </c>
      <c r="U751" s="3" t="str">
        <f>IF(D751&lt;&gt;"",VLOOKUP(D751,'Drop downs'!B:C,2,0),"")</f>
        <v/>
      </c>
      <c r="V751" s="3" t="e">
        <f t="shared" si="82"/>
        <v>#VALUE!</v>
      </c>
    </row>
    <row r="752" spans="1:22" x14ac:dyDescent="0.25">
      <c r="A752" s="56" t="str">
        <f t="shared" si="77"/>
        <v/>
      </c>
      <c r="B752" s="211"/>
      <c r="C752" s="212"/>
      <c r="D752" s="211"/>
      <c r="E752" s="211"/>
      <c r="F752" s="211"/>
      <c r="G752" s="211"/>
      <c r="H752" s="211"/>
      <c r="I752" s="211"/>
      <c r="J752" s="213"/>
      <c r="K752" s="214"/>
      <c r="L752" s="214"/>
      <c r="M752" s="214"/>
      <c r="N752" s="215"/>
      <c r="O752" s="215"/>
      <c r="P752" s="215"/>
      <c r="Q752" s="13" t="str">
        <f t="shared" si="78"/>
        <v/>
      </c>
      <c r="R752" s="209" t="str">
        <f t="shared" si="79"/>
        <v/>
      </c>
      <c r="S752" s="210" t="str">
        <f t="shared" si="80"/>
        <v/>
      </c>
      <c r="T752" s="3" t="str">
        <f t="shared" si="81"/>
        <v xml:space="preserve"> </v>
      </c>
      <c r="U752" s="3" t="str">
        <f>IF(D752&lt;&gt;"",VLOOKUP(D752,'Drop downs'!B:C,2,0),"")</f>
        <v/>
      </c>
      <c r="V752" s="3" t="e">
        <f t="shared" si="82"/>
        <v>#VALUE!</v>
      </c>
    </row>
    <row r="753" spans="1:22" x14ac:dyDescent="0.25">
      <c r="A753" s="56" t="str">
        <f t="shared" si="77"/>
        <v/>
      </c>
      <c r="B753" s="211"/>
      <c r="C753" s="212"/>
      <c r="D753" s="211"/>
      <c r="E753" s="211"/>
      <c r="F753" s="211"/>
      <c r="G753" s="211"/>
      <c r="H753" s="211"/>
      <c r="I753" s="211"/>
      <c r="J753" s="213"/>
      <c r="K753" s="214"/>
      <c r="L753" s="214"/>
      <c r="M753" s="214"/>
      <c r="N753" s="215"/>
      <c r="O753" s="215"/>
      <c r="P753" s="215"/>
      <c r="Q753" s="13" t="str">
        <f t="shared" si="78"/>
        <v/>
      </c>
      <c r="R753" s="209" t="str">
        <f t="shared" si="79"/>
        <v/>
      </c>
      <c r="S753" s="210" t="str">
        <f t="shared" si="80"/>
        <v/>
      </c>
      <c r="T753" s="3" t="str">
        <f t="shared" si="81"/>
        <v xml:space="preserve"> </v>
      </c>
      <c r="U753" s="3" t="str">
        <f>IF(D753&lt;&gt;"",VLOOKUP(D753,'Drop downs'!B:C,2,0),"")</f>
        <v/>
      </c>
      <c r="V753" s="3" t="e">
        <f t="shared" si="82"/>
        <v>#VALUE!</v>
      </c>
    </row>
    <row r="754" spans="1:22" x14ac:dyDescent="0.25">
      <c r="A754" s="56" t="str">
        <f t="shared" si="77"/>
        <v/>
      </c>
      <c r="B754" s="211"/>
      <c r="C754" s="212"/>
      <c r="D754" s="211"/>
      <c r="E754" s="211"/>
      <c r="F754" s="211"/>
      <c r="G754" s="211"/>
      <c r="H754" s="211"/>
      <c r="I754" s="211"/>
      <c r="J754" s="213"/>
      <c r="K754" s="214"/>
      <c r="L754" s="214"/>
      <c r="M754" s="214"/>
      <c r="N754" s="215"/>
      <c r="O754" s="215"/>
      <c r="P754" s="215"/>
      <c r="Q754" s="13" t="str">
        <f t="shared" si="78"/>
        <v/>
      </c>
      <c r="R754" s="209" t="str">
        <f t="shared" si="79"/>
        <v/>
      </c>
      <c r="S754" s="210" t="str">
        <f t="shared" si="80"/>
        <v/>
      </c>
      <c r="T754" s="3" t="str">
        <f t="shared" si="81"/>
        <v xml:space="preserve"> </v>
      </c>
      <c r="U754" s="3" t="str">
        <f>IF(D754&lt;&gt;"",VLOOKUP(D754,'Drop downs'!B:C,2,0),"")</f>
        <v/>
      </c>
      <c r="V754" s="3" t="e">
        <f t="shared" si="82"/>
        <v>#VALUE!</v>
      </c>
    </row>
    <row r="755" spans="1:22" x14ac:dyDescent="0.25">
      <c r="A755" s="56" t="str">
        <f t="shared" si="77"/>
        <v/>
      </c>
      <c r="B755" s="211"/>
      <c r="C755" s="212"/>
      <c r="D755" s="211"/>
      <c r="E755" s="211"/>
      <c r="F755" s="211"/>
      <c r="G755" s="211"/>
      <c r="H755" s="211"/>
      <c r="I755" s="211"/>
      <c r="J755" s="213"/>
      <c r="K755" s="214"/>
      <c r="L755" s="214"/>
      <c r="M755" s="214"/>
      <c r="N755" s="215"/>
      <c r="O755" s="215"/>
      <c r="P755" s="215"/>
      <c r="Q755" s="13" t="str">
        <f t="shared" si="78"/>
        <v/>
      </c>
      <c r="R755" s="209" t="str">
        <f t="shared" si="79"/>
        <v/>
      </c>
      <c r="S755" s="210" t="str">
        <f t="shared" si="80"/>
        <v/>
      </c>
      <c r="T755" s="3" t="str">
        <f t="shared" si="81"/>
        <v xml:space="preserve"> </v>
      </c>
      <c r="U755" s="3" t="str">
        <f>IF(D755&lt;&gt;"",VLOOKUP(D755,'Drop downs'!B:C,2,0),"")</f>
        <v/>
      </c>
      <c r="V755" s="3" t="e">
        <f t="shared" si="82"/>
        <v>#VALUE!</v>
      </c>
    </row>
    <row r="756" spans="1:22" x14ac:dyDescent="0.25">
      <c r="A756" s="56" t="str">
        <f t="shared" si="77"/>
        <v/>
      </c>
      <c r="B756" s="211"/>
      <c r="C756" s="212"/>
      <c r="D756" s="211"/>
      <c r="E756" s="211"/>
      <c r="F756" s="211"/>
      <c r="G756" s="211"/>
      <c r="H756" s="211"/>
      <c r="I756" s="211"/>
      <c r="J756" s="213"/>
      <c r="K756" s="214"/>
      <c r="L756" s="214"/>
      <c r="M756" s="214"/>
      <c r="N756" s="215"/>
      <c r="O756" s="215"/>
      <c r="P756" s="215"/>
      <c r="Q756" s="13" t="str">
        <f t="shared" si="78"/>
        <v/>
      </c>
      <c r="R756" s="209" t="str">
        <f t="shared" si="79"/>
        <v/>
      </c>
      <c r="S756" s="210" t="str">
        <f t="shared" si="80"/>
        <v/>
      </c>
      <c r="T756" s="3" t="str">
        <f t="shared" si="81"/>
        <v xml:space="preserve"> </v>
      </c>
      <c r="U756" s="3" t="str">
        <f>IF(D756&lt;&gt;"",VLOOKUP(D756,'Drop downs'!B:C,2,0),"")</f>
        <v/>
      </c>
      <c r="V756" s="3" t="e">
        <f t="shared" si="82"/>
        <v>#VALUE!</v>
      </c>
    </row>
    <row r="757" spans="1:22" x14ac:dyDescent="0.25">
      <c r="A757" s="56" t="str">
        <f t="shared" si="77"/>
        <v/>
      </c>
      <c r="B757" s="211"/>
      <c r="C757" s="212"/>
      <c r="D757" s="211"/>
      <c r="E757" s="211"/>
      <c r="F757" s="211"/>
      <c r="G757" s="211"/>
      <c r="H757" s="211"/>
      <c r="I757" s="211"/>
      <c r="J757" s="213"/>
      <c r="K757" s="214"/>
      <c r="L757" s="214"/>
      <c r="M757" s="214"/>
      <c r="N757" s="215"/>
      <c r="O757" s="215"/>
      <c r="P757" s="215"/>
      <c r="Q757" s="13" t="str">
        <f t="shared" si="78"/>
        <v/>
      </c>
      <c r="R757" s="209" t="str">
        <f t="shared" si="79"/>
        <v/>
      </c>
      <c r="S757" s="210" t="str">
        <f t="shared" si="80"/>
        <v/>
      </c>
      <c r="T757" s="3" t="str">
        <f t="shared" si="81"/>
        <v xml:space="preserve"> </v>
      </c>
      <c r="U757" s="3" t="str">
        <f>IF(D757&lt;&gt;"",VLOOKUP(D757,'Drop downs'!B:C,2,0),"")</f>
        <v/>
      </c>
      <c r="V757" s="3" t="e">
        <f t="shared" si="82"/>
        <v>#VALUE!</v>
      </c>
    </row>
    <row r="758" spans="1:22" x14ac:dyDescent="0.25">
      <c r="A758" s="56" t="str">
        <f t="shared" si="77"/>
        <v/>
      </c>
      <c r="B758" s="211"/>
      <c r="C758" s="212"/>
      <c r="D758" s="211"/>
      <c r="E758" s="211"/>
      <c r="F758" s="211"/>
      <c r="G758" s="211"/>
      <c r="H758" s="211"/>
      <c r="I758" s="211"/>
      <c r="J758" s="213"/>
      <c r="K758" s="214"/>
      <c r="L758" s="214"/>
      <c r="M758" s="214"/>
      <c r="N758" s="215"/>
      <c r="O758" s="215"/>
      <c r="P758" s="215"/>
      <c r="Q758" s="13" t="str">
        <f t="shared" si="78"/>
        <v/>
      </c>
      <c r="R758" s="209" t="str">
        <f t="shared" si="79"/>
        <v/>
      </c>
      <c r="S758" s="210" t="str">
        <f t="shared" si="80"/>
        <v/>
      </c>
      <c r="T758" s="3" t="str">
        <f t="shared" si="81"/>
        <v xml:space="preserve"> </v>
      </c>
      <c r="U758" s="3" t="str">
        <f>IF(D758&lt;&gt;"",VLOOKUP(D758,'Drop downs'!B:C,2,0),"")</f>
        <v/>
      </c>
      <c r="V758" s="3" t="e">
        <f t="shared" si="82"/>
        <v>#VALUE!</v>
      </c>
    </row>
    <row r="759" spans="1:22" x14ac:dyDescent="0.25">
      <c r="A759" s="56" t="str">
        <f t="shared" si="77"/>
        <v/>
      </c>
      <c r="B759" s="211"/>
      <c r="C759" s="212"/>
      <c r="D759" s="211"/>
      <c r="E759" s="211"/>
      <c r="F759" s="211"/>
      <c r="G759" s="211"/>
      <c r="H759" s="211"/>
      <c r="I759" s="211"/>
      <c r="J759" s="213"/>
      <c r="K759" s="214"/>
      <c r="L759" s="214"/>
      <c r="M759" s="214"/>
      <c r="N759" s="215"/>
      <c r="O759" s="215"/>
      <c r="P759" s="215"/>
      <c r="Q759" s="13" t="str">
        <f t="shared" si="78"/>
        <v/>
      </c>
      <c r="R759" s="209" t="str">
        <f t="shared" si="79"/>
        <v/>
      </c>
      <c r="S759" s="210" t="str">
        <f t="shared" si="80"/>
        <v/>
      </c>
      <c r="T759" s="3" t="str">
        <f t="shared" si="81"/>
        <v xml:space="preserve"> </v>
      </c>
      <c r="U759" s="3" t="str">
        <f>IF(D759&lt;&gt;"",VLOOKUP(D759,'Drop downs'!B:C,2,0),"")</f>
        <v/>
      </c>
      <c r="V759" s="3" t="e">
        <f t="shared" si="82"/>
        <v>#VALUE!</v>
      </c>
    </row>
    <row r="760" spans="1:22" x14ac:dyDescent="0.25">
      <c r="A760" s="56" t="str">
        <f t="shared" si="77"/>
        <v/>
      </c>
      <c r="B760" s="211"/>
      <c r="C760" s="212"/>
      <c r="D760" s="211"/>
      <c r="E760" s="211"/>
      <c r="F760" s="211"/>
      <c r="G760" s="211"/>
      <c r="H760" s="211"/>
      <c r="I760" s="211"/>
      <c r="J760" s="213"/>
      <c r="K760" s="214"/>
      <c r="L760" s="214"/>
      <c r="M760" s="214"/>
      <c r="N760" s="215"/>
      <c r="O760" s="215"/>
      <c r="P760" s="215"/>
      <c r="Q760" s="13" t="str">
        <f t="shared" si="78"/>
        <v/>
      </c>
      <c r="R760" s="209" t="str">
        <f t="shared" si="79"/>
        <v/>
      </c>
      <c r="S760" s="210" t="str">
        <f t="shared" si="80"/>
        <v/>
      </c>
      <c r="T760" s="3" t="str">
        <f t="shared" si="81"/>
        <v xml:space="preserve"> </v>
      </c>
      <c r="U760" s="3" t="str">
        <f>IF(D760&lt;&gt;"",VLOOKUP(D760,'Drop downs'!B:C,2,0),"")</f>
        <v/>
      </c>
      <c r="V760" s="3" t="e">
        <f t="shared" si="82"/>
        <v>#VALUE!</v>
      </c>
    </row>
    <row r="761" spans="1:22" x14ac:dyDescent="0.25">
      <c r="A761" s="56" t="str">
        <f t="shared" si="77"/>
        <v/>
      </c>
      <c r="B761" s="211"/>
      <c r="C761" s="212"/>
      <c r="D761" s="211"/>
      <c r="E761" s="211"/>
      <c r="F761" s="211"/>
      <c r="G761" s="211"/>
      <c r="H761" s="211"/>
      <c r="I761" s="211"/>
      <c r="J761" s="213"/>
      <c r="K761" s="214"/>
      <c r="L761" s="214"/>
      <c r="M761" s="214"/>
      <c r="N761" s="215"/>
      <c r="O761" s="215"/>
      <c r="P761" s="215"/>
      <c r="Q761" s="13" t="str">
        <f t="shared" si="78"/>
        <v/>
      </c>
      <c r="R761" s="209" t="str">
        <f t="shared" si="79"/>
        <v/>
      </c>
      <c r="S761" s="210" t="str">
        <f t="shared" si="80"/>
        <v/>
      </c>
      <c r="T761" s="3" t="str">
        <f t="shared" si="81"/>
        <v xml:space="preserve"> </v>
      </c>
      <c r="U761" s="3" t="str">
        <f>IF(D761&lt;&gt;"",VLOOKUP(D761,'Drop downs'!B:C,2,0),"")</f>
        <v/>
      </c>
      <c r="V761" s="3" t="e">
        <f t="shared" si="82"/>
        <v>#VALUE!</v>
      </c>
    </row>
    <row r="762" spans="1:22" x14ac:dyDescent="0.25">
      <c r="A762" s="56" t="str">
        <f t="shared" si="77"/>
        <v/>
      </c>
      <c r="B762" s="211"/>
      <c r="C762" s="212"/>
      <c r="D762" s="211"/>
      <c r="E762" s="211"/>
      <c r="F762" s="211"/>
      <c r="G762" s="211"/>
      <c r="H762" s="211"/>
      <c r="I762" s="211"/>
      <c r="J762" s="213"/>
      <c r="K762" s="214"/>
      <c r="L762" s="214"/>
      <c r="M762" s="214"/>
      <c r="N762" s="215"/>
      <c r="O762" s="215"/>
      <c r="P762" s="215"/>
      <c r="Q762" s="13" t="str">
        <f t="shared" si="78"/>
        <v/>
      </c>
      <c r="R762" s="209" t="str">
        <f t="shared" si="79"/>
        <v/>
      </c>
      <c r="S762" s="210" t="str">
        <f t="shared" si="80"/>
        <v/>
      </c>
      <c r="T762" s="3" t="str">
        <f t="shared" si="81"/>
        <v xml:space="preserve"> </v>
      </c>
      <c r="U762" s="3" t="str">
        <f>IF(D762&lt;&gt;"",VLOOKUP(D762,'Drop downs'!B:C,2,0),"")</f>
        <v/>
      </c>
      <c r="V762" s="3" t="e">
        <f t="shared" si="82"/>
        <v>#VALUE!</v>
      </c>
    </row>
    <row r="763" spans="1:22" x14ac:dyDescent="0.25">
      <c r="A763" s="56" t="str">
        <f t="shared" si="77"/>
        <v/>
      </c>
      <c r="B763" s="211"/>
      <c r="C763" s="212"/>
      <c r="D763" s="211"/>
      <c r="E763" s="211"/>
      <c r="F763" s="211"/>
      <c r="G763" s="211"/>
      <c r="H763" s="211"/>
      <c r="I763" s="211"/>
      <c r="J763" s="213"/>
      <c r="K763" s="214"/>
      <c r="L763" s="214"/>
      <c r="M763" s="214"/>
      <c r="N763" s="215"/>
      <c r="O763" s="215"/>
      <c r="P763" s="215"/>
      <c r="Q763" s="13" t="str">
        <f t="shared" si="78"/>
        <v/>
      </c>
      <c r="R763" s="209" t="str">
        <f t="shared" si="79"/>
        <v/>
      </c>
      <c r="S763" s="210" t="str">
        <f t="shared" si="80"/>
        <v/>
      </c>
      <c r="T763" s="3" t="str">
        <f t="shared" si="81"/>
        <v xml:space="preserve"> </v>
      </c>
      <c r="U763" s="3" t="str">
        <f>IF(D763&lt;&gt;"",VLOOKUP(D763,'Drop downs'!B:C,2,0),"")</f>
        <v/>
      </c>
      <c r="V763" s="3" t="e">
        <f t="shared" si="82"/>
        <v>#VALUE!</v>
      </c>
    </row>
    <row r="764" spans="1:22" x14ac:dyDescent="0.25">
      <c r="A764" s="56" t="str">
        <f t="shared" si="77"/>
        <v/>
      </c>
      <c r="B764" s="211"/>
      <c r="C764" s="212"/>
      <c r="D764" s="211"/>
      <c r="E764" s="211"/>
      <c r="F764" s="211"/>
      <c r="G764" s="211"/>
      <c r="H764" s="211"/>
      <c r="I764" s="211"/>
      <c r="J764" s="213"/>
      <c r="K764" s="214"/>
      <c r="L764" s="214"/>
      <c r="M764" s="214"/>
      <c r="N764" s="215"/>
      <c r="O764" s="215"/>
      <c r="P764" s="215"/>
      <c r="Q764" s="13" t="str">
        <f t="shared" si="78"/>
        <v/>
      </c>
      <c r="R764" s="209" t="str">
        <f t="shared" si="79"/>
        <v/>
      </c>
      <c r="S764" s="210" t="str">
        <f t="shared" si="80"/>
        <v/>
      </c>
      <c r="T764" s="3" t="str">
        <f t="shared" si="81"/>
        <v xml:space="preserve"> </v>
      </c>
      <c r="U764" s="3" t="str">
        <f>IF(D764&lt;&gt;"",VLOOKUP(D764,'Drop downs'!B:C,2,0),"")</f>
        <v/>
      </c>
      <c r="V764" s="3" t="e">
        <f t="shared" si="82"/>
        <v>#VALUE!</v>
      </c>
    </row>
    <row r="765" spans="1:22" x14ac:dyDescent="0.25">
      <c r="A765" s="56" t="str">
        <f t="shared" si="77"/>
        <v/>
      </c>
      <c r="B765" s="211"/>
      <c r="C765" s="212"/>
      <c r="D765" s="211"/>
      <c r="E765" s="211"/>
      <c r="F765" s="211"/>
      <c r="G765" s="211"/>
      <c r="H765" s="211"/>
      <c r="I765" s="211"/>
      <c r="J765" s="213"/>
      <c r="K765" s="214"/>
      <c r="L765" s="214"/>
      <c r="M765" s="214"/>
      <c r="N765" s="215"/>
      <c r="O765" s="215"/>
      <c r="P765" s="215"/>
      <c r="Q765" s="13" t="str">
        <f t="shared" si="78"/>
        <v/>
      </c>
      <c r="R765" s="209" t="str">
        <f t="shared" si="79"/>
        <v/>
      </c>
      <c r="S765" s="210" t="str">
        <f t="shared" si="80"/>
        <v/>
      </c>
      <c r="T765" s="3" t="str">
        <f t="shared" si="81"/>
        <v xml:space="preserve"> </v>
      </c>
      <c r="U765" s="3" t="str">
        <f>IF(D765&lt;&gt;"",VLOOKUP(D765,'Drop downs'!B:C,2,0),"")</f>
        <v/>
      </c>
      <c r="V765" s="3" t="e">
        <f t="shared" si="82"/>
        <v>#VALUE!</v>
      </c>
    </row>
    <row r="766" spans="1:22" x14ac:dyDescent="0.25">
      <c r="A766" s="56" t="str">
        <f t="shared" si="77"/>
        <v/>
      </c>
      <c r="B766" s="211"/>
      <c r="C766" s="212"/>
      <c r="D766" s="211"/>
      <c r="E766" s="211"/>
      <c r="F766" s="211"/>
      <c r="G766" s="211"/>
      <c r="H766" s="211"/>
      <c r="I766" s="211"/>
      <c r="J766" s="213"/>
      <c r="K766" s="214"/>
      <c r="L766" s="214"/>
      <c r="M766" s="214"/>
      <c r="N766" s="215"/>
      <c r="O766" s="215"/>
      <c r="P766" s="215"/>
      <c r="Q766" s="13" t="str">
        <f t="shared" si="78"/>
        <v/>
      </c>
      <c r="R766" s="209" t="str">
        <f t="shared" si="79"/>
        <v/>
      </c>
      <c r="S766" s="210" t="str">
        <f t="shared" si="80"/>
        <v/>
      </c>
      <c r="T766" s="3" t="str">
        <f t="shared" si="81"/>
        <v xml:space="preserve"> </v>
      </c>
      <c r="U766" s="3" t="str">
        <f>IF(D766&lt;&gt;"",VLOOKUP(D766,'Drop downs'!B:C,2,0),"")</f>
        <v/>
      </c>
      <c r="V766" s="3" t="e">
        <f t="shared" si="82"/>
        <v>#VALUE!</v>
      </c>
    </row>
    <row r="767" spans="1:22" x14ac:dyDescent="0.25">
      <c r="A767" s="56" t="str">
        <f t="shared" ref="A767:A830" si="83">IF(C766&lt;&gt;0,A766+1,"")</f>
        <v/>
      </c>
      <c r="B767" s="211"/>
      <c r="C767" s="212"/>
      <c r="D767" s="211"/>
      <c r="E767" s="211"/>
      <c r="F767" s="211"/>
      <c r="G767" s="211"/>
      <c r="H767" s="211"/>
      <c r="I767" s="211"/>
      <c r="J767" s="213"/>
      <c r="K767" s="214"/>
      <c r="L767" s="214"/>
      <c r="M767" s="214"/>
      <c r="N767" s="215"/>
      <c r="O767" s="215"/>
      <c r="P767" s="215"/>
      <c r="Q767" s="13" t="str">
        <f t="shared" ref="Q767:Q830" si="84">IF(M767&lt;&gt;"",M767*(1-$M$6),"")</f>
        <v/>
      </c>
      <c r="R767" s="209" t="str">
        <f t="shared" ref="R767:R830" si="85">IF(O767&lt;&gt;"",EDATE(O767,$N$6),"")</f>
        <v/>
      </c>
      <c r="S767" s="210" t="str">
        <f t="shared" ref="S767:S830" si="86">IFERROR(EOMONTH(R767,-1)+1,"")</f>
        <v/>
      </c>
      <c r="T767" s="3" t="str">
        <f t="shared" ref="T767:T830" si="87">J767&amp;" "&amp;D767</f>
        <v xml:space="preserve"> </v>
      </c>
      <c r="U767" s="3" t="str">
        <f>IF(D767&lt;&gt;"",VLOOKUP(D767,'Drop downs'!B:C,2,0),"")</f>
        <v/>
      </c>
      <c r="V767" s="3" t="e">
        <f t="shared" ref="V767:V830" si="88">R767-N767</f>
        <v>#VALUE!</v>
      </c>
    </row>
    <row r="768" spans="1:22" x14ac:dyDescent="0.25">
      <c r="A768" s="56" t="str">
        <f t="shared" si="83"/>
        <v/>
      </c>
      <c r="B768" s="211"/>
      <c r="C768" s="212"/>
      <c r="D768" s="211"/>
      <c r="E768" s="211"/>
      <c r="F768" s="211"/>
      <c r="G768" s="211"/>
      <c r="H768" s="211"/>
      <c r="I768" s="211"/>
      <c r="J768" s="213"/>
      <c r="K768" s="214"/>
      <c r="L768" s="214"/>
      <c r="M768" s="214"/>
      <c r="N768" s="215"/>
      <c r="O768" s="215"/>
      <c r="P768" s="215"/>
      <c r="Q768" s="13" t="str">
        <f t="shared" si="84"/>
        <v/>
      </c>
      <c r="R768" s="209" t="str">
        <f t="shared" si="85"/>
        <v/>
      </c>
      <c r="S768" s="210" t="str">
        <f t="shared" si="86"/>
        <v/>
      </c>
      <c r="T768" s="3" t="str">
        <f t="shared" si="87"/>
        <v xml:space="preserve"> </v>
      </c>
      <c r="U768" s="3" t="str">
        <f>IF(D768&lt;&gt;"",VLOOKUP(D768,'Drop downs'!B:C,2,0),"")</f>
        <v/>
      </c>
      <c r="V768" s="3" t="e">
        <f t="shared" si="88"/>
        <v>#VALUE!</v>
      </c>
    </row>
    <row r="769" spans="1:22" x14ac:dyDescent="0.25">
      <c r="A769" s="56" t="str">
        <f t="shared" si="83"/>
        <v/>
      </c>
      <c r="B769" s="211"/>
      <c r="C769" s="212"/>
      <c r="D769" s="211"/>
      <c r="E769" s="211"/>
      <c r="F769" s="211"/>
      <c r="G769" s="211"/>
      <c r="H769" s="211"/>
      <c r="I769" s="211"/>
      <c r="J769" s="213"/>
      <c r="K769" s="214"/>
      <c r="L769" s="214"/>
      <c r="M769" s="214"/>
      <c r="N769" s="215"/>
      <c r="O769" s="215"/>
      <c r="P769" s="215"/>
      <c r="Q769" s="13" t="str">
        <f t="shared" si="84"/>
        <v/>
      </c>
      <c r="R769" s="209" t="str">
        <f t="shared" si="85"/>
        <v/>
      </c>
      <c r="S769" s="210" t="str">
        <f t="shared" si="86"/>
        <v/>
      </c>
      <c r="T769" s="3" t="str">
        <f t="shared" si="87"/>
        <v xml:space="preserve"> </v>
      </c>
      <c r="U769" s="3" t="str">
        <f>IF(D769&lt;&gt;"",VLOOKUP(D769,'Drop downs'!B:C,2,0),"")</f>
        <v/>
      </c>
      <c r="V769" s="3" t="e">
        <f t="shared" si="88"/>
        <v>#VALUE!</v>
      </c>
    </row>
    <row r="770" spans="1:22" x14ac:dyDescent="0.25">
      <c r="A770" s="56" t="str">
        <f t="shared" si="83"/>
        <v/>
      </c>
      <c r="B770" s="211"/>
      <c r="C770" s="212"/>
      <c r="D770" s="211"/>
      <c r="E770" s="211"/>
      <c r="F770" s="211"/>
      <c r="G770" s="211"/>
      <c r="H770" s="211"/>
      <c r="I770" s="211"/>
      <c r="J770" s="213"/>
      <c r="K770" s="214"/>
      <c r="L770" s="214"/>
      <c r="M770" s="214"/>
      <c r="N770" s="215"/>
      <c r="O770" s="215"/>
      <c r="P770" s="215"/>
      <c r="Q770" s="13" t="str">
        <f t="shared" si="84"/>
        <v/>
      </c>
      <c r="R770" s="209" t="str">
        <f t="shared" si="85"/>
        <v/>
      </c>
      <c r="S770" s="210" t="str">
        <f t="shared" si="86"/>
        <v/>
      </c>
      <c r="T770" s="3" t="str">
        <f t="shared" si="87"/>
        <v xml:space="preserve"> </v>
      </c>
      <c r="U770" s="3" t="str">
        <f>IF(D770&lt;&gt;"",VLOOKUP(D770,'Drop downs'!B:C,2,0),"")</f>
        <v/>
      </c>
      <c r="V770" s="3" t="e">
        <f t="shared" si="88"/>
        <v>#VALUE!</v>
      </c>
    </row>
    <row r="771" spans="1:22" x14ac:dyDescent="0.25">
      <c r="A771" s="56" t="str">
        <f t="shared" si="83"/>
        <v/>
      </c>
      <c r="B771" s="211"/>
      <c r="C771" s="212"/>
      <c r="D771" s="211"/>
      <c r="E771" s="211"/>
      <c r="F771" s="211"/>
      <c r="G771" s="211"/>
      <c r="H771" s="211"/>
      <c r="I771" s="211"/>
      <c r="J771" s="213"/>
      <c r="K771" s="214"/>
      <c r="L771" s="214"/>
      <c r="M771" s="214"/>
      <c r="N771" s="215"/>
      <c r="O771" s="215"/>
      <c r="P771" s="215"/>
      <c r="Q771" s="13" t="str">
        <f t="shared" si="84"/>
        <v/>
      </c>
      <c r="R771" s="209" t="str">
        <f t="shared" si="85"/>
        <v/>
      </c>
      <c r="S771" s="210" t="str">
        <f t="shared" si="86"/>
        <v/>
      </c>
      <c r="T771" s="3" t="str">
        <f t="shared" si="87"/>
        <v xml:space="preserve"> </v>
      </c>
      <c r="U771" s="3" t="str">
        <f>IF(D771&lt;&gt;"",VLOOKUP(D771,'Drop downs'!B:C,2,0),"")</f>
        <v/>
      </c>
      <c r="V771" s="3" t="e">
        <f t="shared" si="88"/>
        <v>#VALUE!</v>
      </c>
    </row>
    <row r="772" spans="1:22" x14ac:dyDescent="0.25">
      <c r="A772" s="56" t="str">
        <f t="shared" si="83"/>
        <v/>
      </c>
      <c r="B772" s="211"/>
      <c r="C772" s="212"/>
      <c r="D772" s="211"/>
      <c r="E772" s="211"/>
      <c r="F772" s="211"/>
      <c r="G772" s="211"/>
      <c r="H772" s="211"/>
      <c r="I772" s="211"/>
      <c r="J772" s="213"/>
      <c r="K772" s="214"/>
      <c r="L772" s="214"/>
      <c r="M772" s="214"/>
      <c r="N772" s="215"/>
      <c r="O772" s="215"/>
      <c r="P772" s="215"/>
      <c r="Q772" s="13" t="str">
        <f t="shared" si="84"/>
        <v/>
      </c>
      <c r="R772" s="209" t="str">
        <f t="shared" si="85"/>
        <v/>
      </c>
      <c r="S772" s="210" t="str">
        <f t="shared" si="86"/>
        <v/>
      </c>
      <c r="T772" s="3" t="str">
        <f t="shared" si="87"/>
        <v xml:space="preserve"> </v>
      </c>
      <c r="U772" s="3" t="str">
        <f>IF(D772&lt;&gt;"",VLOOKUP(D772,'Drop downs'!B:C,2,0),"")</f>
        <v/>
      </c>
      <c r="V772" s="3" t="e">
        <f t="shared" si="88"/>
        <v>#VALUE!</v>
      </c>
    </row>
    <row r="773" spans="1:22" x14ac:dyDescent="0.25">
      <c r="A773" s="56" t="str">
        <f t="shared" si="83"/>
        <v/>
      </c>
      <c r="B773" s="211"/>
      <c r="C773" s="212"/>
      <c r="D773" s="211"/>
      <c r="E773" s="211"/>
      <c r="F773" s="211"/>
      <c r="G773" s="211"/>
      <c r="H773" s="211"/>
      <c r="I773" s="211"/>
      <c r="J773" s="213"/>
      <c r="K773" s="214"/>
      <c r="L773" s="214"/>
      <c r="M773" s="214"/>
      <c r="N773" s="215"/>
      <c r="O773" s="215"/>
      <c r="P773" s="215"/>
      <c r="Q773" s="13" t="str">
        <f t="shared" si="84"/>
        <v/>
      </c>
      <c r="R773" s="209" t="str">
        <f t="shared" si="85"/>
        <v/>
      </c>
      <c r="S773" s="210" t="str">
        <f t="shared" si="86"/>
        <v/>
      </c>
      <c r="T773" s="3" t="str">
        <f t="shared" si="87"/>
        <v xml:space="preserve"> </v>
      </c>
      <c r="U773" s="3" t="str">
        <f>IF(D773&lt;&gt;"",VLOOKUP(D773,'Drop downs'!B:C,2,0),"")</f>
        <v/>
      </c>
      <c r="V773" s="3" t="e">
        <f t="shared" si="88"/>
        <v>#VALUE!</v>
      </c>
    </row>
    <row r="774" spans="1:22" x14ac:dyDescent="0.25">
      <c r="A774" s="56" t="str">
        <f t="shared" si="83"/>
        <v/>
      </c>
      <c r="B774" s="211"/>
      <c r="C774" s="212"/>
      <c r="D774" s="211"/>
      <c r="E774" s="211"/>
      <c r="F774" s="211"/>
      <c r="G774" s="211"/>
      <c r="H774" s="211"/>
      <c r="I774" s="211"/>
      <c r="J774" s="213"/>
      <c r="K774" s="214"/>
      <c r="L774" s="214"/>
      <c r="M774" s="214"/>
      <c r="N774" s="215"/>
      <c r="O774" s="215"/>
      <c r="P774" s="215"/>
      <c r="Q774" s="13" t="str">
        <f t="shared" si="84"/>
        <v/>
      </c>
      <c r="R774" s="209" t="str">
        <f t="shared" si="85"/>
        <v/>
      </c>
      <c r="S774" s="210" t="str">
        <f t="shared" si="86"/>
        <v/>
      </c>
      <c r="T774" s="3" t="str">
        <f t="shared" si="87"/>
        <v xml:space="preserve"> </v>
      </c>
      <c r="U774" s="3" t="str">
        <f>IF(D774&lt;&gt;"",VLOOKUP(D774,'Drop downs'!B:C,2,0),"")</f>
        <v/>
      </c>
      <c r="V774" s="3" t="e">
        <f t="shared" si="88"/>
        <v>#VALUE!</v>
      </c>
    </row>
    <row r="775" spans="1:22" x14ac:dyDescent="0.25">
      <c r="A775" s="56" t="str">
        <f t="shared" si="83"/>
        <v/>
      </c>
      <c r="B775" s="211"/>
      <c r="C775" s="212"/>
      <c r="D775" s="211"/>
      <c r="E775" s="211"/>
      <c r="F775" s="211"/>
      <c r="G775" s="211"/>
      <c r="H775" s="211"/>
      <c r="I775" s="211"/>
      <c r="J775" s="213"/>
      <c r="K775" s="214"/>
      <c r="L775" s="214"/>
      <c r="M775" s="214"/>
      <c r="N775" s="215"/>
      <c r="O775" s="215"/>
      <c r="P775" s="215"/>
      <c r="Q775" s="13" t="str">
        <f t="shared" si="84"/>
        <v/>
      </c>
      <c r="R775" s="209" t="str">
        <f t="shared" si="85"/>
        <v/>
      </c>
      <c r="S775" s="210" t="str">
        <f t="shared" si="86"/>
        <v/>
      </c>
      <c r="T775" s="3" t="str">
        <f t="shared" si="87"/>
        <v xml:space="preserve"> </v>
      </c>
      <c r="U775" s="3" t="str">
        <f>IF(D775&lt;&gt;"",VLOOKUP(D775,'Drop downs'!B:C,2,0),"")</f>
        <v/>
      </c>
      <c r="V775" s="3" t="e">
        <f t="shared" si="88"/>
        <v>#VALUE!</v>
      </c>
    </row>
    <row r="776" spans="1:22" x14ac:dyDescent="0.25">
      <c r="A776" s="56" t="str">
        <f t="shared" si="83"/>
        <v/>
      </c>
      <c r="B776" s="211"/>
      <c r="C776" s="212"/>
      <c r="D776" s="211"/>
      <c r="E776" s="211"/>
      <c r="F776" s="211"/>
      <c r="G776" s="211"/>
      <c r="H776" s="211"/>
      <c r="I776" s="211"/>
      <c r="J776" s="213"/>
      <c r="K776" s="214"/>
      <c r="L776" s="214"/>
      <c r="M776" s="214"/>
      <c r="N776" s="215"/>
      <c r="O776" s="215"/>
      <c r="P776" s="215"/>
      <c r="Q776" s="13" t="str">
        <f t="shared" si="84"/>
        <v/>
      </c>
      <c r="R776" s="209" t="str">
        <f t="shared" si="85"/>
        <v/>
      </c>
      <c r="S776" s="210" t="str">
        <f t="shared" si="86"/>
        <v/>
      </c>
      <c r="T776" s="3" t="str">
        <f t="shared" si="87"/>
        <v xml:space="preserve"> </v>
      </c>
      <c r="U776" s="3" t="str">
        <f>IF(D776&lt;&gt;"",VLOOKUP(D776,'Drop downs'!B:C,2,0),"")</f>
        <v/>
      </c>
      <c r="V776" s="3" t="e">
        <f t="shared" si="88"/>
        <v>#VALUE!</v>
      </c>
    </row>
    <row r="777" spans="1:22" x14ac:dyDescent="0.25">
      <c r="A777" s="56" t="str">
        <f t="shared" si="83"/>
        <v/>
      </c>
      <c r="B777" s="211"/>
      <c r="C777" s="212"/>
      <c r="D777" s="211"/>
      <c r="E777" s="211"/>
      <c r="F777" s="211"/>
      <c r="G777" s="211"/>
      <c r="H777" s="211"/>
      <c r="I777" s="211"/>
      <c r="J777" s="213"/>
      <c r="K777" s="214"/>
      <c r="L777" s="214"/>
      <c r="M777" s="214"/>
      <c r="N777" s="215"/>
      <c r="O777" s="215"/>
      <c r="P777" s="215"/>
      <c r="Q777" s="13" t="str">
        <f t="shared" si="84"/>
        <v/>
      </c>
      <c r="R777" s="209" t="str">
        <f t="shared" si="85"/>
        <v/>
      </c>
      <c r="S777" s="210" t="str">
        <f t="shared" si="86"/>
        <v/>
      </c>
      <c r="T777" s="3" t="str">
        <f t="shared" si="87"/>
        <v xml:space="preserve"> </v>
      </c>
      <c r="U777" s="3" t="str">
        <f>IF(D777&lt;&gt;"",VLOOKUP(D777,'Drop downs'!B:C,2,0),"")</f>
        <v/>
      </c>
      <c r="V777" s="3" t="e">
        <f t="shared" si="88"/>
        <v>#VALUE!</v>
      </c>
    </row>
    <row r="778" spans="1:22" x14ac:dyDescent="0.25">
      <c r="A778" s="56" t="str">
        <f t="shared" si="83"/>
        <v/>
      </c>
      <c r="B778" s="211"/>
      <c r="C778" s="212"/>
      <c r="D778" s="211"/>
      <c r="E778" s="211"/>
      <c r="F778" s="211"/>
      <c r="G778" s="211"/>
      <c r="H778" s="211"/>
      <c r="I778" s="211"/>
      <c r="J778" s="213"/>
      <c r="K778" s="214"/>
      <c r="L778" s="214"/>
      <c r="M778" s="214"/>
      <c r="N778" s="215"/>
      <c r="O778" s="215"/>
      <c r="P778" s="215"/>
      <c r="Q778" s="13" t="str">
        <f t="shared" si="84"/>
        <v/>
      </c>
      <c r="R778" s="209" t="str">
        <f t="shared" si="85"/>
        <v/>
      </c>
      <c r="S778" s="210" t="str">
        <f t="shared" si="86"/>
        <v/>
      </c>
      <c r="T778" s="3" t="str">
        <f t="shared" si="87"/>
        <v xml:space="preserve"> </v>
      </c>
      <c r="U778" s="3" t="str">
        <f>IF(D778&lt;&gt;"",VLOOKUP(D778,'Drop downs'!B:C,2,0),"")</f>
        <v/>
      </c>
      <c r="V778" s="3" t="e">
        <f t="shared" si="88"/>
        <v>#VALUE!</v>
      </c>
    </row>
    <row r="779" spans="1:22" x14ac:dyDescent="0.25">
      <c r="A779" s="56" t="str">
        <f t="shared" si="83"/>
        <v/>
      </c>
      <c r="B779" s="211"/>
      <c r="C779" s="212"/>
      <c r="D779" s="211"/>
      <c r="E779" s="211"/>
      <c r="F779" s="211"/>
      <c r="G779" s="211"/>
      <c r="H779" s="211"/>
      <c r="I779" s="211"/>
      <c r="J779" s="213"/>
      <c r="K779" s="214"/>
      <c r="L779" s="214"/>
      <c r="M779" s="214"/>
      <c r="N779" s="215"/>
      <c r="O779" s="215"/>
      <c r="P779" s="215"/>
      <c r="Q779" s="13" t="str">
        <f t="shared" si="84"/>
        <v/>
      </c>
      <c r="R779" s="209" t="str">
        <f t="shared" si="85"/>
        <v/>
      </c>
      <c r="S779" s="210" t="str">
        <f t="shared" si="86"/>
        <v/>
      </c>
      <c r="T779" s="3" t="str">
        <f t="shared" si="87"/>
        <v xml:space="preserve"> </v>
      </c>
      <c r="U779" s="3" t="str">
        <f>IF(D779&lt;&gt;"",VLOOKUP(D779,'Drop downs'!B:C,2,0),"")</f>
        <v/>
      </c>
      <c r="V779" s="3" t="e">
        <f t="shared" si="88"/>
        <v>#VALUE!</v>
      </c>
    </row>
    <row r="780" spans="1:22" x14ac:dyDescent="0.25">
      <c r="A780" s="56" t="str">
        <f t="shared" si="83"/>
        <v/>
      </c>
      <c r="B780" s="211"/>
      <c r="C780" s="212"/>
      <c r="D780" s="211"/>
      <c r="E780" s="211"/>
      <c r="F780" s="211"/>
      <c r="G780" s="211"/>
      <c r="H780" s="211"/>
      <c r="I780" s="211"/>
      <c r="J780" s="213"/>
      <c r="K780" s="214"/>
      <c r="L780" s="214"/>
      <c r="M780" s="214"/>
      <c r="N780" s="215"/>
      <c r="O780" s="215"/>
      <c r="P780" s="215"/>
      <c r="Q780" s="13" t="str">
        <f t="shared" si="84"/>
        <v/>
      </c>
      <c r="R780" s="209" t="str">
        <f t="shared" si="85"/>
        <v/>
      </c>
      <c r="S780" s="210" t="str">
        <f t="shared" si="86"/>
        <v/>
      </c>
      <c r="T780" s="3" t="str">
        <f t="shared" si="87"/>
        <v xml:space="preserve"> </v>
      </c>
      <c r="U780" s="3" t="str">
        <f>IF(D780&lt;&gt;"",VLOOKUP(D780,'Drop downs'!B:C,2,0),"")</f>
        <v/>
      </c>
      <c r="V780" s="3" t="e">
        <f t="shared" si="88"/>
        <v>#VALUE!</v>
      </c>
    </row>
    <row r="781" spans="1:22" x14ac:dyDescent="0.25">
      <c r="A781" s="56" t="str">
        <f t="shared" si="83"/>
        <v/>
      </c>
      <c r="B781" s="211"/>
      <c r="C781" s="212"/>
      <c r="D781" s="211"/>
      <c r="E781" s="211"/>
      <c r="F781" s="211"/>
      <c r="G781" s="211"/>
      <c r="H781" s="211"/>
      <c r="I781" s="211"/>
      <c r="J781" s="213"/>
      <c r="K781" s="214"/>
      <c r="L781" s="214"/>
      <c r="M781" s="214"/>
      <c r="N781" s="215"/>
      <c r="O781" s="215"/>
      <c r="P781" s="215"/>
      <c r="Q781" s="13" t="str">
        <f t="shared" si="84"/>
        <v/>
      </c>
      <c r="R781" s="209" t="str">
        <f t="shared" si="85"/>
        <v/>
      </c>
      <c r="S781" s="210" t="str">
        <f t="shared" si="86"/>
        <v/>
      </c>
      <c r="T781" s="3" t="str">
        <f t="shared" si="87"/>
        <v xml:space="preserve"> </v>
      </c>
      <c r="U781" s="3" t="str">
        <f>IF(D781&lt;&gt;"",VLOOKUP(D781,'Drop downs'!B:C,2,0),"")</f>
        <v/>
      </c>
      <c r="V781" s="3" t="e">
        <f t="shared" si="88"/>
        <v>#VALUE!</v>
      </c>
    </row>
    <row r="782" spans="1:22" x14ac:dyDescent="0.25">
      <c r="A782" s="56" t="str">
        <f t="shared" si="83"/>
        <v/>
      </c>
      <c r="B782" s="211"/>
      <c r="C782" s="212"/>
      <c r="D782" s="211"/>
      <c r="E782" s="211"/>
      <c r="F782" s="211"/>
      <c r="G782" s="211"/>
      <c r="H782" s="211"/>
      <c r="I782" s="211"/>
      <c r="J782" s="213"/>
      <c r="K782" s="214"/>
      <c r="L782" s="214"/>
      <c r="M782" s="214"/>
      <c r="N782" s="215"/>
      <c r="O782" s="215"/>
      <c r="P782" s="215"/>
      <c r="Q782" s="13" t="str">
        <f t="shared" si="84"/>
        <v/>
      </c>
      <c r="R782" s="209" t="str">
        <f t="shared" si="85"/>
        <v/>
      </c>
      <c r="S782" s="210" t="str">
        <f t="shared" si="86"/>
        <v/>
      </c>
      <c r="T782" s="3" t="str">
        <f t="shared" si="87"/>
        <v xml:space="preserve"> </v>
      </c>
      <c r="U782" s="3" t="str">
        <f>IF(D782&lt;&gt;"",VLOOKUP(D782,'Drop downs'!B:C,2,0),"")</f>
        <v/>
      </c>
      <c r="V782" s="3" t="e">
        <f t="shared" si="88"/>
        <v>#VALUE!</v>
      </c>
    </row>
    <row r="783" spans="1:22" x14ac:dyDescent="0.25">
      <c r="A783" s="56" t="str">
        <f t="shared" si="83"/>
        <v/>
      </c>
      <c r="B783" s="211"/>
      <c r="C783" s="212"/>
      <c r="D783" s="211"/>
      <c r="E783" s="211"/>
      <c r="F783" s="211"/>
      <c r="G783" s="211"/>
      <c r="H783" s="211"/>
      <c r="I783" s="211"/>
      <c r="J783" s="213"/>
      <c r="K783" s="214"/>
      <c r="L783" s="214"/>
      <c r="M783" s="214"/>
      <c r="N783" s="215"/>
      <c r="O783" s="215"/>
      <c r="P783" s="215"/>
      <c r="Q783" s="13" t="str">
        <f t="shared" si="84"/>
        <v/>
      </c>
      <c r="R783" s="209" t="str">
        <f t="shared" si="85"/>
        <v/>
      </c>
      <c r="S783" s="210" t="str">
        <f t="shared" si="86"/>
        <v/>
      </c>
      <c r="T783" s="3" t="str">
        <f t="shared" si="87"/>
        <v xml:space="preserve"> </v>
      </c>
      <c r="U783" s="3" t="str">
        <f>IF(D783&lt;&gt;"",VLOOKUP(D783,'Drop downs'!B:C,2,0),"")</f>
        <v/>
      </c>
      <c r="V783" s="3" t="e">
        <f t="shared" si="88"/>
        <v>#VALUE!</v>
      </c>
    </row>
    <row r="784" spans="1:22" x14ac:dyDescent="0.25">
      <c r="A784" s="56" t="str">
        <f t="shared" si="83"/>
        <v/>
      </c>
      <c r="B784" s="211"/>
      <c r="C784" s="212"/>
      <c r="D784" s="211"/>
      <c r="E784" s="211"/>
      <c r="F784" s="211"/>
      <c r="G784" s="211"/>
      <c r="H784" s="211"/>
      <c r="I784" s="211"/>
      <c r="J784" s="213"/>
      <c r="K784" s="214"/>
      <c r="L784" s="214"/>
      <c r="M784" s="214"/>
      <c r="N784" s="215"/>
      <c r="O784" s="215"/>
      <c r="P784" s="215"/>
      <c r="Q784" s="13" t="str">
        <f t="shared" si="84"/>
        <v/>
      </c>
      <c r="R784" s="209" t="str">
        <f t="shared" si="85"/>
        <v/>
      </c>
      <c r="S784" s="210" t="str">
        <f t="shared" si="86"/>
        <v/>
      </c>
      <c r="T784" s="3" t="str">
        <f t="shared" si="87"/>
        <v xml:space="preserve"> </v>
      </c>
      <c r="U784" s="3" t="str">
        <f>IF(D784&lt;&gt;"",VLOOKUP(D784,'Drop downs'!B:C,2,0),"")</f>
        <v/>
      </c>
      <c r="V784" s="3" t="e">
        <f t="shared" si="88"/>
        <v>#VALUE!</v>
      </c>
    </row>
    <row r="785" spans="1:22" x14ac:dyDescent="0.25">
      <c r="A785" s="56" t="str">
        <f t="shared" si="83"/>
        <v/>
      </c>
      <c r="B785" s="211"/>
      <c r="C785" s="212"/>
      <c r="D785" s="211"/>
      <c r="E785" s="211"/>
      <c r="F785" s="211"/>
      <c r="G785" s="211"/>
      <c r="H785" s="211"/>
      <c r="I785" s="211"/>
      <c r="J785" s="213"/>
      <c r="K785" s="214"/>
      <c r="L785" s="214"/>
      <c r="M785" s="214"/>
      <c r="N785" s="215"/>
      <c r="O785" s="215"/>
      <c r="P785" s="215"/>
      <c r="Q785" s="13" t="str">
        <f t="shared" si="84"/>
        <v/>
      </c>
      <c r="R785" s="209" t="str">
        <f t="shared" si="85"/>
        <v/>
      </c>
      <c r="S785" s="210" t="str">
        <f t="shared" si="86"/>
        <v/>
      </c>
      <c r="T785" s="3" t="str">
        <f t="shared" si="87"/>
        <v xml:space="preserve"> </v>
      </c>
      <c r="U785" s="3" t="str">
        <f>IF(D785&lt;&gt;"",VLOOKUP(D785,'Drop downs'!B:C,2,0),"")</f>
        <v/>
      </c>
      <c r="V785" s="3" t="e">
        <f t="shared" si="88"/>
        <v>#VALUE!</v>
      </c>
    </row>
    <row r="786" spans="1:22" x14ac:dyDescent="0.25">
      <c r="A786" s="56" t="str">
        <f t="shared" si="83"/>
        <v/>
      </c>
      <c r="B786" s="211"/>
      <c r="C786" s="212"/>
      <c r="D786" s="211"/>
      <c r="E786" s="211"/>
      <c r="F786" s="211"/>
      <c r="G786" s="211"/>
      <c r="H786" s="211"/>
      <c r="I786" s="211"/>
      <c r="J786" s="213"/>
      <c r="K786" s="214"/>
      <c r="L786" s="214"/>
      <c r="M786" s="214"/>
      <c r="N786" s="215"/>
      <c r="O786" s="215"/>
      <c r="P786" s="215"/>
      <c r="Q786" s="13" t="str">
        <f t="shared" si="84"/>
        <v/>
      </c>
      <c r="R786" s="209" t="str">
        <f t="shared" si="85"/>
        <v/>
      </c>
      <c r="S786" s="210" t="str">
        <f t="shared" si="86"/>
        <v/>
      </c>
      <c r="T786" s="3" t="str">
        <f t="shared" si="87"/>
        <v xml:space="preserve"> </v>
      </c>
      <c r="U786" s="3" t="str">
        <f>IF(D786&lt;&gt;"",VLOOKUP(D786,'Drop downs'!B:C,2,0),"")</f>
        <v/>
      </c>
      <c r="V786" s="3" t="e">
        <f t="shared" si="88"/>
        <v>#VALUE!</v>
      </c>
    </row>
    <row r="787" spans="1:22" x14ac:dyDescent="0.25">
      <c r="A787" s="56" t="str">
        <f t="shared" si="83"/>
        <v/>
      </c>
      <c r="B787" s="211"/>
      <c r="C787" s="212"/>
      <c r="D787" s="211"/>
      <c r="E787" s="211"/>
      <c r="F787" s="211"/>
      <c r="G787" s="211"/>
      <c r="H787" s="211"/>
      <c r="I787" s="211"/>
      <c r="J787" s="213"/>
      <c r="K787" s="214"/>
      <c r="L787" s="214"/>
      <c r="M787" s="214"/>
      <c r="N787" s="215"/>
      <c r="O787" s="215"/>
      <c r="P787" s="215"/>
      <c r="Q787" s="13" t="str">
        <f t="shared" si="84"/>
        <v/>
      </c>
      <c r="R787" s="209" t="str">
        <f t="shared" si="85"/>
        <v/>
      </c>
      <c r="S787" s="210" t="str">
        <f t="shared" si="86"/>
        <v/>
      </c>
      <c r="T787" s="3" t="str">
        <f t="shared" si="87"/>
        <v xml:space="preserve"> </v>
      </c>
      <c r="U787" s="3" t="str">
        <f>IF(D787&lt;&gt;"",VLOOKUP(D787,'Drop downs'!B:C,2,0),"")</f>
        <v/>
      </c>
      <c r="V787" s="3" t="e">
        <f t="shared" si="88"/>
        <v>#VALUE!</v>
      </c>
    </row>
    <row r="788" spans="1:22" x14ac:dyDescent="0.25">
      <c r="A788" s="56" t="str">
        <f t="shared" si="83"/>
        <v/>
      </c>
      <c r="B788" s="211"/>
      <c r="C788" s="212"/>
      <c r="D788" s="211"/>
      <c r="E788" s="211"/>
      <c r="F788" s="211"/>
      <c r="G788" s="211"/>
      <c r="H788" s="211"/>
      <c r="I788" s="211"/>
      <c r="J788" s="213"/>
      <c r="K788" s="214"/>
      <c r="L788" s="214"/>
      <c r="M788" s="214"/>
      <c r="N788" s="215"/>
      <c r="O788" s="215"/>
      <c r="P788" s="215"/>
      <c r="Q788" s="13" t="str">
        <f t="shared" si="84"/>
        <v/>
      </c>
      <c r="R788" s="209" t="str">
        <f t="shared" si="85"/>
        <v/>
      </c>
      <c r="S788" s="210" t="str">
        <f t="shared" si="86"/>
        <v/>
      </c>
      <c r="T788" s="3" t="str">
        <f t="shared" si="87"/>
        <v xml:space="preserve"> </v>
      </c>
      <c r="U788" s="3" t="str">
        <f>IF(D788&lt;&gt;"",VLOOKUP(D788,'Drop downs'!B:C,2,0),"")</f>
        <v/>
      </c>
      <c r="V788" s="3" t="e">
        <f t="shared" si="88"/>
        <v>#VALUE!</v>
      </c>
    </row>
    <row r="789" spans="1:22" x14ac:dyDescent="0.25">
      <c r="A789" s="56" t="str">
        <f t="shared" si="83"/>
        <v/>
      </c>
      <c r="B789" s="211"/>
      <c r="C789" s="212"/>
      <c r="D789" s="211"/>
      <c r="E789" s="211"/>
      <c r="F789" s="211"/>
      <c r="G789" s="211"/>
      <c r="H789" s="211"/>
      <c r="I789" s="211"/>
      <c r="J789" s="213"/>
      <c r="K789" s="214"/>
      <c r="L789" s="214"/>
      <c r="M789" s="214"/>
      <c r="N789" s="215"/>
      <c r="O789" s="215"/>
      <c r="P789" s="215"/>
      <c r="Q789" s="13" t="str">
        <f t="shared" si="84"/>
        <v/>
      </c>
      <c r="R789" s="209" t="str">
        <f t="shared" si="85"/>
        <v/>
      </c>
      <c r="S789" s="210" t="str">
        <f t="shared" si="86"/>
        <v/>
      </c>
      <c r="T789" s="3" t="str">
        <f t="shared" si="87"/>
        <v xml:space="preserve"> </v>
      </c>
      <c r="U789" s="3" t="str">
        <f>IF(D789&lt;&gt;"",VLOOKUP(D789,'Drop downs'!B:C,2,0),"")</f>
        <v/>
      </c>
      <c r="V789" s="3" t="e">
        <f t="shared" si="88"/>
        <v>#VALUE!</v>
      </c>
    </row>
    <row r="790" spans="1:22" x14ac:dyDescent="0.25">
      <c r="A790" s="56" t="str">
        <f t="shared" si="83"/>
        <v/>
      </c>
      <c r="B790" s="211"/>
      <c r="C790" s="212"/>
      <c r="D790" s="211"/>
      <c r="E790" s="211"/>
      <c r="F790" s="211"/>
      <c r="G790" s="211"/>
      <c r="H790" s="211"/>
      <c r="I790" s="211"/>
      <c r="J790" s="213"/>
      <c r="K790" s="214"/>
      <c r="L790" s="214"/>
      <c r="M790" s="214"/>
      <c r="N790" s="215"/>
      <c r="O790" s="215"/>
      <c r="P790" s="215"/>
      <c r="Q790" s="13" t="str">
        <f t="shared" si="84"/>
        <v/>
      </c>
      <c r="R790" s="209" t="str">
        <f t="shared" si="85"/>
        <v/>
      </c>
      <c r="S790" s="210" t="str">
        <f t="shared" si="86"/>
        <v/>
      </c>
      <c r="T790" s="3" t="str">
        <f t="shared" si="87"/>
        <v xml:space="preserve"> </v>
      </c>
      <c r="U790" s="3" t="str">
        <f>IF(D790&lt;&gt;"",VLOOKUP(D790,'Drop downs'!B:C,2,0),"")</f>
        <v/>
      </c>
      <c r="V790" s="3" t="e">
        <f t="shared" si="88"/>
        <v>#VALUE!</v>
      </c>
    </row>
    <row r="791" spans="1:22" x14ac:dyDescent="0.25">
      <c r="A791" s="56" t="str">
        <f t="shared" si="83"/>
        <v/>
      </c>
      <c r="B791" s="211"/>
      <c r="C791" s="212"/>
      <c r="D791" s="211"/>
      <c r="E791" s="211"/>
      <c r="F791" s="211"/>
      <c r="G791" s="211"/>
      <c r="H791" s="211"/>
      <c r="I791" s="211"/>
      <c r="J791" s="213"/>
      <c r="K791" s="214"/>
      <c r="L791" s="214"/>
      <c r="M791" s="214"/>
      <c r="N791" s="215"/>
      <c r="O791" s="215"/>
      <c r="P791" s="215"/>
      <c r="Q791" s="13" t="str">
        <f t="shared" si="84"/>
        <v/>
      </c>
      <c r="R791" s="209" t="str">
        <f t="shared" si="85"/>
        <v/>
      </c>
      <c r="S791" s="210" t="str">
        <f t="shared" si="86"/>
        <v/>
      </c>
      <c r="T791" s="3" t="str">
        <f t="shared" si="87"/>
        <v xml:space="preserve"> </v>
      </c>
      <c r="U791" s="3" t="str">
        <f>IF(D791&lt;&gt;"",VLOOKUP(D791,'Drop downs'!B:C,2,0),"")</f>
        <v/>
      </c>
      <c r="V791" s="3" t="e">
        <f t="shared" si="88"/>
        <v>#VALUE!</v>
      </c>
    </row>
    <row r="792" spans="1:22" x14ac:dyDescent="0.25">
      <c r="A792" s="56" t="str">
        <f t="shared" si="83"/>
        <v/>
      </c>
      <c r="B792" s="211"/>
      <c r="C792" s="212"/>
      <c r="D792" s="211"/>
      <c r="E792" s="211"/>
      <c r="F792" s="211"/>
      <c r="G792" s="211"/>
      <c r="H792" s="211"/>
      <c r="I792" s="211"/>
      <c r="J792" s="213"/>
      <c r="K792" s="214"/>
      <c r="L792" s="214"/>
      <c r="M792" s="214"/>
      <c r="N792" s="215"/>
      <c r="O792" s="215"/>
      <c r="P792" s="215"/>
      <c r="Q792" s="13" t="str">
        <f t="shared" si="84"/>
        <v/>
      </c>
      <c r="R792" s="209" t="str">
        <f t="shared" si="85"/>
        <v/>
      </c>
      <c r="S792" s="210" t="str">
        <f t="shared" si="86"/>
        <v/>
      </c>
      <c r="T792" s="3" t="str">
        <f t="shared" si="87"/>
        <v xml:space="preserve"> </v>
      </c>
      <c r="U792" s="3" t="str">
        <f>IF(D792&lt;&gt;"",VLOOKUP(D792,'Drop downs'!B:C,2,0),"")</f>
        <v/>
      </c>
      <c r="V792" s="3" t="e">
        <f t="shared" si="88"/>
        <v>#VALUE!</v>
      </c>
    </row>
    <row r="793" spans="1:22" x14ac:dyDescent="0.25">
      <c r="A793" s="56" t="str">
        <f t="shared" si="83"/>
        <v/>
      </c>
      <c r="B793" s="211"/>
      <c r="C793" s="212"/>
      <c r="D793" s="211"/>
      <c r="E793" s="211"/>
      <c r="F793" s="211"/>
      <c r="G793" s="211"/>
      <c r="H793" s="211"/>
      <c r="I793" s="211"/>
      <c r="J793" s="213"/>
      <c r="K793" s="214"/>
      <c r="L793" s="214"/>
      <c r="M793" s="214"/>
      <c r="N793" s="215"/>
      <c r="O793" s="215"/>
      <c r="P793" s="215"/>
      <c r="Q793" s="13" t="str">
        <f t="shared" si="84"/>
        <v/>
      </c>
      <c r="R793" s="209" t="str">
        <f t="shared" si="85"/>
        <v/>
      </c>
      <c r="S793" s="210" t="str">
        <f t="shared" si="86"/>
        <v/>
      </c>
      <c r="T793" s="3" t="str">
        <f t="shared" si="87"/>
        <v xml:space="preserve"> </v>
      </c>
      <c r="U793" s="3" t="str">
        <f>IF(D793&lt;&gt;"",VLOOKUP(D793,'Drop downs'!B:C,2,0),"")</f>
        <v/>
      </c>
      <c r="V793" s="3" t="e">
        <f t="shared" si="88"/>
        <v>#VALUE!</v>
      </c>
    </row>
    <row r="794" spans="1:22" x14ac:dyDescent="0.25">
      <c r="A794" s="56" t="str">
        <f t="shared" si="83"/>
        <v/>
      </c>
      <c r="B794" s="211"/>
      <c r="C794" s="212"/>
      <c r="D794" s="211"/>
      <c r="E794" s="211"/>
      <c r="F794" s="211"/>
      <c r="G794" s="211"/>
      <c r="H794" s="211"/>
      <c r="I794" s="211"/>
      <c r="J794" s="213"/>
      <c r="K794" s="214"/>
      <c r="L794" s="214"/>
      <c r="M794" s="214"/>
      <c r="N794" s="215"/>
      <c r="O794" s="215"/>
      <c r="P794" s="215"/>
      <c r="Q794" s="13" t="str">
        <f t="shared" si="84"/>
        <v/>
      </c>
      <c r="R794" s="209" t="str">
        <f t="shared" si="85"/>
        <v/>
      </c>
      <c r="S794" s="210" t="str">
        <f t="shared" si="86"/>
        <v/>
      </c>
      <c r="T794" s="3" t="str">
        <f t="shared" si="87"/>
        <v xml:space="preserve"> </v>
      </c>
      <c r="U794" s="3" t="str">
        <f>IF(D794&lt;&gt;"",VLOOKUP(D794,'Drop downs'!B:C,2,0),"")</f>
        <v/>
      </c>
      <c r="V794" s="3" t="e">
        <f t="shared" si="88"/>
        <v>#VALUE!</v>
      </c>
    </row>
    <row r="795" spans="1:22" x14ac:dyDescent="0.25">
      <c r="A795" s="56" t="str">
        <f t="shared" si="83"/>
        <v/>
      </c>
      <c r="B795" s="211"/>
      <c r="C795" s="212"/>
      <c r="D795" s="211"/>
      <c r="E795" s="211"/>
      <c r="F795" s="211"/>
      <c r="G795" s="211"/>
      <c r="H795" s="211"/>
      <c r="I795" s="211"/>
      <c r="J795" s="213"/>
      <c r="K795" s="214"/>
      <c r="L795" s="214"/>
      <c r="M795" s="214"/>
      <c r="N795" s="215"/>
      <c r="O795" s="215"/>
      <c r="P795" s="215"/>
      <c r="Q795" s="13" t="str">
        <f t="shared" si="84"/>
        <v/>
      </c>
      <c r="R795" s="209" t="str">
        <f t="shared" si="85"/>
        <v/>
      </c>
      <c r="S795" s="210" t="str">
        <f t="shared" si="86"/>
        <v/>
      </c>
      <c r="T795" s="3" t="str">
        <f t="shared" si="87"/>
        <v xml:space="preserve"> </v>
      </c>
      <c r="U795" s="3" t="str">
        <f>IF(D795&lt;&gt;"",VLOOKUP(D795,'Drop downs'!B:C,2,0),"")</f>
        <v/>
      </c>
      <c r="V795" s="3" t="e">
        <f t="shared" si="88"/>
        <v>#VALUE!</v>
      </c>
    </row>
    <row r="796" spans="1:22" x14ac:dyDescent="0.25">
      <c r="A796" s="56" t="str">
        <f t="shared" si="83"/>
        <v/>
      </c>
      <c r="B796" s="211"/>
      <c r="C796" s="212"/>
      <c r="D796" s="211"/>
      <c r="E796" s="211"/>
      <c r="F796" s="211"/>
      <c r="G796" s="211"/>
      <c r="H796" s="211"/>
      <c r="I796" s="211"/>
      <c r="J796" s="213"/>
      <c r="K796" s="214"/>
      <c r="L796" s="214"/>
      <c r="M796" s="214"/>
      <c r="N796" s="215"/>
      <c r="O796" s="215"/>
      <c r="P796" s="215"/>
      <c r="Q796" s="13" t="str">
        <f t="shared" si="84"/>
        <v/>
      </c>
      <c r="R796" s="209" t="str">
        <f t="shared" si="85"/>
        <v/>
      </c>
      <c r="S796" s="210" t="str">
        <f t="shared" si="86"/>
        <v/>
      </c>
      <c r="T796" s="3" t="str">
        <f t="shared" si="87"/>
        <v xml:space="preserve"> </v>
      </c>
      <c r="U796" s="3" t="str">
        <f>IF(D796&lt;&gt;"",VLOOKUP(D796,'Drop downs'!B:C,2,0),"")</f>
        <v/>
      </c>
      <c r="V796" s="3" t="e">
        <f t="shared" si="88"/>
        <v>#VALUE!</v>
      </c>
    </row>
    <row r="797" spans="1:22" x14ac:dyDescent="0.25">
      <c r="A797" s="56" t="str">
        <f t="shared" si="83"/>
        <v/>
      </c>
      <c r="B797" s="211"/>
      <c r="C797" s="212"/>
      <c r="D797" s="211"/>
      <c r="E797" s="211"/>
      <c r="F797" s="211"/>
      <c r="G797" s="211"/>
      <c r="H797" s="211"/>
      <c r="I797" s="211"/>
      <c r="J797" s="213"/>
      <c r="K797" s="214"/>
      <c r="L797" s="214"/>
      <c r="M797" s="214"/>
      <c r="N797" s="215"/>
      <c r="O797" s="215"/>
      <c r="P797" s="215"/>
      <c r="Q797" s="13" t="str">
        <f t="shared" si="84"/>
        <v/>
      </c>
      <c r="R797" s="209" t="str">
        <f t="shared" si="85"/>
        <v/>
      </c>
      <c r="S797" s="210" t="str">
        <f t="shared" si="86"/>
        <v/>
      </c>
      <c r="T797" s="3" t="str">
        <f t="shared" si="87"/>
        <v xml:space="preserve"> </v>
      </c>
      <c r="U797" s="3" t="str">
        <f>IF(D797&lt;&gt;"",VLOOKUP(D797,'Drop downs'!B:C,2,0),"")</f>
        <v/>
      </c>
      <c r="V797" s="3" t="e">
        <f t="shared" si="88"/>
        <v>#VALUE!</v>
      </c>
    </row>
    <row r="798" spans="1:22" x14ac:dyDescent="0.25">
      <c r="A798" s="56" t="str">
        <f t="shared" si="83"/>
        <v/>
      </c>
      <c r="B798" s="211"/>
      <c r="C798" s="212"/>
      <c r="D798" s="211"/>
      <c r="E798" s="211"/>
      <c r="F798" s="211"/>
      <c r="G798" s="211"/>
      <c r="H798" s="211"/>
      <c r="I798" s="211"/>
      <c r="J798" s="213"/>
      <c r="K798" s="214"/>
      <c r="L798" s="214"/>
      <c r="M798" s="214"/>
      <c r="N798" s="215"/>
      <c r="O798" s="215"/>
      <c r="P798" s="215"/>
      <c r="Q798" s="13" t="str">
        <f t="shared" si="84"/>
        <v/>
      </c>
      <c r="R798" s="209" t="str">
        <f t="shared" si="85"/>
        <v/>
      </c>
      <c r="S798" s="210" t="str">
        <f t="shared" si="86"/>
        <v/>
      </c>
      <c r="T798" s="3" t="str">
        <f t="shared" si="87"/>
        <v xml:space="preserve"> </v>
      </c>
      <c r="U798" s="3" t="str">
        <f>IF(D798&lt;&gt;"",VLOOKUP(D798,'Drop downs'!B:C,2,0),"")</f>
        <v/>
      </c>
      <c r="V798" s="3" t="e">
        <f t="shared" si="88"/>
        <v>#VALUE!</v>
      </c>
    </row>
    <row r="799" spans="1:22" x14ac:dyDescent="0.25">
      <c r="A799" s="56" t="str">
        <f t="shared" si="83"/>
        <v/>
      </c>
      <c r="B799" s="211"/>
      <c r="C799" s="212"/>
      <c r="D799" s="211"/>
      <c r="E799" s="211"/>
      <c r="F799" s="211"/>
      <c r="G799" s="211"/>
      <c r="H799" s="211"/>
      <c r="I799" s="211"/>
      <c r="J799" s="213"/>
      <c r="K799" s="214"/>
      <c r="L799" s="214"/>
      <c r="M799" s="214"/>
      <c r="N799" s="215"/>
      <c r="O799" s="215"/>
      <c r="P799" s="215"/>
      <c r="Q799" s="13" t="str">
        <f t="shared" si="84"/>
        <v/>
      </c>
      <c r="R799" s="209" t="str">
        <f t="shared" si="85"/>
        <v/>
      </c>
      <c r="S799" s="210" t="str">
        <f t="shared" si="86"/>
        <v/>
      </c>
      <c r="T799" s="3" t="str">
        <f t="shared" si="87"/>
        <v xml:space="preserve"> </v>
      </c>
      <c r="U799" s="3" t="str">
        <f>IF(D799&lt;&gt;"",VLOOKUP(D799,'Drop downs'!B:C,2,0),"")</f>
        <v/>
      </c>
      <c r="V799" s="3" t="e">
        <f t="shared" si="88"/>
        <v>#VALUE!</v>
      </c>
    </row>
    <row r="800" spans="1:22" x14ac:dyDescent="0.25">
      <c r="A800" s="56" t="str">
        <f t="shared" si="83"/>
        <v/>
      </c>
      <c r="B800" s="211"/>
      <c r="C800" s="212"/>
      <c r="D800" s="211"/>
      <c r="E800" s="211"/>
      <c r="F800" s="211"/>
      <c r="G800" s="211"/>
      <c r="H800" s="211"/>
      <c r="I800" s="211"/>
      <c r="J800" s="213"/>
      <c r="K800" s="214"/>
      <c r="L800" s="214"/>
      <c r="M800" s="214"/>
      <c r="N800" s="215"/>
      <c r="O800" s="215"/>
      <c r="P800" s="215"/>
      <c r="Q800" s="13" t="str">
        <f t="shared" si="84"/>
        <v/>
      </c>
      <c r="R800" s="209" t="str">
        <f t="shared" si="85"/>
        <v/>
      </c>
      <c r="S800" s="210" t="str">
        <f t="shared" si="86"/>
        <v/>
      </c>
      <c r="T800" s="3" t="str">
        <f t="shared" si="87"/>
        <v xml:space="preserve"> </v>
      </c>
      <c r="U800" s="3" t="str">
        <f>IF(D800&lt;&gt;"",VLOOKUP(D800,'Drop downs'!B:C,2,0),"")</f>
        <v/>
      </c>
      <c r="V800" s="3" t="e">
        <f t="shared" si="88"/>
        <v>#VALUE!</v>
      </c>
    </row>
    <row r="801" spans="1:22" x14ac:dyDescent="0.25">
      <c r="A801" s="56" t="str">
        <f t="shared" si="83"/>
        <v/>
      </c>
      <c r="B801" s="211"/>
      <c r="C801" s="212"/>
      <c r="D801" s="211"/>
      <c r="E801" s="211"/>
      <c r="F801" s="211"/>
      <c r="G801" s="211"/>
      <c r="H801" s="211"/>
      <c r="I801" s="211"/>
      <c r="J801" s="213"/>
      <c r="K801" s="214"/>
      <c r="L801" s="214"/>
      <c r="M801" s="214"/>
      <c r="N801" s="215"/>
      <c r="O801" s="215"/>
      <c r="P801" s="215"/>
      <c r="Q801" s="13" t="str">
        <f t="shared" si="84"/>
        <v/>
      </c>
      <c r="R801" s="209" t="str">
        <f t="shared" si="85"/>
        <v/>
      </c>
      <c r="S801" s="210" t="str">
        <f t="shared" si="86"/>
        <v/>
      </c>
      <c r="T801" s="3" t="str">
        <f t="shared" si="87"/>
        <v xml:space="preserve"> </v>
      </c>
      <c r="U801" s="3" t="str">
        <f>IF(D801&lt;&gt;"",VLOOKUP(D801,'Drop downs'!B:C,2,0),"")</f>
        <v/>
      </c>
      <c r="V801" s="3" t="e">
        <f t="shared" si="88"/>
        <v>#VALUE!</v>
      </c>
    </row>
    <row r="802" spans="1:22" x14ac:dyDescent="0.25">
      <c r="A802" s="56" t="str">
        <f t="shared" si="83"/>
        <v/>
      </c>
      <c r="B802" s="211"/>
      <c r="C802" s="212"/>
      <c r="D802" s="211"/>
      <c r="E802" s="211"/>
      <c r="F802" s="211"/>
      <c r="G802" s="211"/>
      <c r="H802" s="211"/>
      <c r="I802" s="211"/>
      <c r="J802" s="213"/>
      <c r="K802" s="214"/>
      <c r="L802" s="214"/>
      <c r="M802" s="214"/>
      <c r="N802" s="215"/>
      <c r="O802" s="215"/>
      <c r="P802" s="215"/>
      <c r="Q802" s="13" t="str">
        <f t="shared" si="84"/>
        <v/>
      </c>
      <c r="R802" s="209" t="str">
        <f t="shared" si="85"/>
        <v/>
      </c>
      <c r="S802" s="210" t="str">
        <f t="shared" si="86"/>
        <v/>
      </c>
      <c r="T802" s="3" t="str">
        <f t="shared" si="87"/>
        <v xml:space="preserve"> </v>
      </c>
      <c r="U802" s="3" t="str">
        <f>IF(D802&lt;&gt;"",VLOOKUP(D802,'Drop downs'!B:C,2,0),"")</f>
        <v/>
      </c>
      <c r="V802" s="3" t="e">
        <f t="shared" si="88"/>
        <v>#VALUE!</v>
      </c>
    </row>
    <row r="803" spans="1:22" x14ac:dyDescent="0.25">
      <c r="A803" s="56" t="str">
        <f t="shared" si="83"/>
        <v/>
      </c>
      <c r="B803" s="211"/>
      <c r="C803" s="212"/>
      <c r="D803" s="211"/>
      <c r="E803" s="211"/>
      <c r="F803" s="211"/>
      <c r="G803" s="211"/>
      <c r="H803" s="211"/>
      <c r="I803" s="211"/>
      <c r="J803" s="213"/>
      <c r="K803" s="214"/>
      <c r="L803" s="214"/>
      <c r="M803" s="214"/>
      <c r="N803" s="215"/>
      <c r="O803" s="215"/>
      <c r="P803" s="215"/>
      <c r="Q803" s="13" t="str">
        <f t="shared" si="84"/>
        <v/>
      </c>
      <c r="R803" s="209" t="str">
        <f t="shared" si="85"/>
        <v/>
      </c>
      <c r="S803" s="210" t="str">
        <f t="shared" si="86"/>
        <v/>
      </c>
      <c r="T803" s="3" t="str">
        <f t="shared" si="87"/>
        <v xml:space="preserve"> </v>
      </c>
      <c r="U803" s="3" t="str">
        <f>IF(D803&lt;&gt;"",VLOOKUP(D803,'Drop downs'!B:C,2,0),"")</f>
        <v/>
      </c>
      <c r="V803" s="3" t="e">
        <f t="shared" si="88"/>
        <v>#VALUE!</v>
      </c>
    </row>
    <row r="804" spans="1:22" x14ac:dyDescent="0.25">
      <c r="A804" s="56" t="str">
        <f t="shared" si="83"/>
        <v/>
      </c>
      <c r="B804" s="211"/>
      <c r="C804" s="212"/>
      <c r="D804" s="211"/>
      <c r="E804" s="211"/>
      <c r="F804" s="211"/>
      <c r="G804" s="211"/>
      <c r="H804" s="211"/>
      <c r="I804" s="211"/>
      <c r="J804" s="213"/>
      <c r="K804" s="214"/>
      <c r="L804" s="214"/>
      <c r="M804" s="214"/>
      <c r="N804" s="215"/>
      <c r="O804" s="215"/>
      <c r="P804" s="215"/>
      <c r="Q804" s="13" t="str">
        <f t="shared" si="84"/>
        <v/>
      </c>
      <c r="R804" s="209" t="str">
        <f t="shared" si="85"/>
        <v/>
      </c>
      <c r="S804" s="210" t="str">
        <f t="shared" si="86"/>
        <v/>
      </c>
      <c r="T804" s="3" t="str">
        <f t="shared" si="87"/>
        <v xml:space="preserve"> </v>
      </c>
      <c r="U804" s="3" t="str">
        <f>IF(D804&lt;&gt;"",VLOOKUP(D804,'Drop downs'!B:C,2,0),"")</f>
        <v/>
      </c>
      <c r="V804" s="3" t="e">
        <f t="shared" si="88"/>
        <v>#VALUE!</v>
      </c>
    </row>
    <row r="805" spans="1:22" x14ac:dyDescent="0.25">
      <c r="A805" s="56" t="str">
        <f t="shared" si="83"/>
        <v/>
      </c>
      <c r="B805" s="211"/>
      <c r="C805" s="212"/>
      <c r="D805" s="211"/>
      <c r="E805" s="211"/>
      <c r="F805" s="211"/>
      <c r="G805" s="211"/>
      <c r="H805" s="211"/>
      <c r="I805" s="211"/>
      <c r="J805" s="213"/>
      <c r="K805" s="214"/>
      <c r="L805" s="214"/>
      <c r="M805" s="214"/>
      <c r="N805" s="215"/>
      <c r="O805" s="215"/>
      <c r="P805" s="215"/>
      <c r="Q805" s="13" t="str">
        <f t="shared" si="84"/>
        <v/>
      </c>
      <c r="R805" s="209" t="str">
        <f t="shared" si="85"/>
        <v/>
      </c>
      <c r="S805" s="210" t="str">
        <f t="shared" si="86"/>
        <v/>
      </c>
      <c r="T805" s="3" t="str">
        <f t="shared" si="87"/>
        <v xml:space="preserve"> </v>
      </c>
      <c r="U805" s="3" t="str">
        <f>IF(D805&lt;&gt;"",VLOOKUP(D805,'Drop downs'!B:C,2,0),"")</f>
        <v/>
      </c>
      <c r="V805" s="3" t="e">
        <f t="shared" si="88"/>
        <v>#VALUE!</v>
      </c>
    </row>
    <row r="806" spans="1:22" x14ac:dyDescent="0.25">
      <c r="A806" s="56" t="str">
        <f t="shared" si="83"/>
        <v/>
      </c>
      <c r="B806" s="211"/>
      <c r="C806" s="212"/>
      <c r="D806" s="211"/>
      <c r="E806" s="211"/>
      <c r="F806" s="211"/>
      <c r="G806" s="211"/>
      <c r="H806" s="211"/>
      <c r="I806" s="211"/>
      <c r="J806" s="213"/>
      <c r="K806" s="214"/>
      <c r="L806" s="214"/>
      <c r="M806" s="214"/>
      <c r="N806" s="215"/>
      <c r="O806" s="215"/>
      <c r="P806" s="215"/>
      <c r="Q806" s="13" t="str">
        <f t="shared" si="84"/>
        <v/>
      </c>
      <c r="R806" s="209" t="str">
        <f t="shared" si="85"/>
        <v/>
      </c>
      <c r="S806" s="210" t="str">
        <f t="shared" si="86"/>
        <v/>
      </c>
      <c r="T806" s="3" t="str">
        <f t="shared" si="87"/>
        <v xml:space="preserve"> </v>
      </c>
      <c r="U806" s="3" t="str">
        <f>IF(D806&lt;&gt;"",VLOOKUP(D806,'Drop downs'!B:C,2,0),"")</f>
        <v/>
      </c>
      <c r="V806" s="3" t="e">
        <f t="shared" si="88"/>
        <v>#VALUE!</v>
      </c>
    </row>
    <row r="807" spans="1:22" x14ac:dyDescent="0.25">
      <c r="A807" s="56" t="str">
        <f t="shared" si="83"/>
        <v/>
      </c>
      <c r="B807" s="211"/>
      <c r="C807" s="212"/>
      <c r="D807" s="211"/>
      <c r="E807" s="211"/>
      <c r="F807" s="211"/>
      <c r="G807" s="211"/>
      <c r="H807" s="211"/>
      <c r="I807" s="211"/>
      <c r="J807" s="213"/>
      <c r="K807" s="214"/>
      <c r="L807" s="214"/>
      <c r="M807" s="214"/>
      <c r="N807" s="215"/>
      <c r="O807" s="215"/>
      <c r="P807" s="215"/>
      <c r="Q807" s="13" t="str">
        <f t="shared" si="84"/>
        <v/>
      </c>
      <c r="R807" s="209" t="str">
        <f t="shared" si="85"/>
        <v/>
      </c>
      <c r="S807" s="210" t="str">
        <f t="shared" si="86"/>
        <v/>
      </c>
      <c r="T807" s="3" t="str">
        <f t="shared" si="87"/>
        <v xml:space="preserve"> </v>
      </c>
      <c r="U807" s="3" t="str">
        <f>IF(D807&lt;&gt;"",VLOOKUP(D807,'Drop downs'!B:C,2,0),"")</f>
        <v/>
      </c>
      <c r="V807" s="3" t="e">
        <f t="shared" si="88"/>
        <v>#VALUE!</v>
      </c>
    </row>
    <row r="808" spans="1:22" x14ac:dyDescent="0.25">
      <c r="A808" s="56" t="str">
        <f t="shared" si="83"/>
        <v/>
      </c>
      <c r="B808" s="211"/>
      <c r="C808" s="212"/>
      <c r="D808" s="211"/>
      <c r="E808" s="211"/>
      <c r="F808" s="211"/>
      <c r="G808" s="211"/>
      <c r="H808" s="211"/>
      <c r="I808" s="211"/>
      <c r="J808" s="213"/>
      <c r="K808" s="214"/>
      <c r="L808" s="214"/>
      <c r="M808" s="214"/>
      <c r="N808" s="215"/>
      <c r="O808" s="215"/>
      <c r="P808" s="215"/>
      <c r="Q808" s="13" t="str">
        <f t="shared" si="84"/>
        <v/>
      </c>
      <c r="R808" s="209" t="str">
        <f t="shared" si="85"/>
        <v/>
      </c>
      <c r="S808" s="210" t="str">
        <f t="shared" si="86"/>
        <v/>
      </c>
      <c r="T808" s="3" t="str">
        <f t="shared" si="87"/>
        <v xml:space="preserve"> </v>
      </c>
      <c r="U808" s="3" t="str">
        <f>IF(D808&lt;&gt;"",VLOOKUP(D808,'Drop downs'!B:C,2,0),"")</f>
        <v/>
      </c>
      <c r="V808" s="3" t="e">
        <f t="shared" si="88"/>
        <v>#VALUE!</v>
      </c>
    </row>
    <row r="809" spans="1:22" x14ac:dyDescent="0.25">
      <c r="A809" s="56" t="str">
        <f t="shared" si="83"/>
        <v/>
      </c>
      <c r="B809" s="211"/>
      <c r="C809" s="212"/>
      <c r="D809" s="211"/>
      <c r="E809" s="211"/>
      <c r="F809" s="211"/>
      <c r="G809" s="211"/>
      <c r="H809" s="211"/>
      <c r="I809" s="211"/>
      <c r="J809" s="213"/>
      <c r="K809" s="214"/>
      <c r="L809" s="214"/>
      <c r="M809" s="214"/>
      <c r="N809" s="215"/>
      <c r="O809" s="215"/>
      <c r="P809" s="215"/>
      <c r="Q809" s="13" t="str">
        <f t="shared" si="84"/>
        <v/>
      </c>
      <c r="R809" s="209" t="str">
        <f t="shared" si="85"/>
        <v/>
      </c>
      <c r="S809" s="210" t="str">
        <f t="shared" si="86"/>
        <v/>
      </c>
      <c r="T809" s="3" t="str">
        <f t="shared" si="87"/>
        <v xml:space="preserve"> </v>
      </c>
      <c r="U809" s="3" t="str">
        <f>IF(D809&lt;&gt;"",VLOOKUP(D809,'Drop downs'!B:C,2,0),"")</f>
        <v/>
      </c>
      <c r="V809" s="3" t="e">
        <f t="shared" si="88"/>
        <v>#VALUE!</v>
      </c>
    </row>
    <row r="810" spans="1:22" x14ac:dyDescent="0.25">
      <c r="A810" s="56" t="str">
        <f t="shared" si="83"/>
        <v/>
      </c>
      <c r="B810" s="211"/>
      <c r="C810" s="212"/>
      <c r="D810" s="211"/>
      <c r="E810" s="211"/>
      <c r="F810" s="211"/>
      <c r="G810" s="211"/>
      <c r="H810" s="211"/>
      <c r="I810" s="211"/>
      <c r="J810" s="213"/>
      <c r="K810" s="214"/>
      <c r="L810" s="214"/>
      <c r="M810" s="214"/>
      <c r="N810" s="215"/>
      <c r="O810" s="215"/>
      <c r="P810" s="215"/>
      <c r="Q810" s="13" t="str">
        <f t="shared" si="84"/>
        <v/>
      </c>
      <c r="R810" s="209" t="str">
        <f t="shared" si="85"/>
        <v/>
      </c>
      <c r="S810" s="210" t="str">
        <f t="shared" si="86"/>
        <v/>
      </c>
      <c r="T810" s="3" t="str">
        <f t="shared" si="87"/>
        <v xml:space="preserve"> </v>
      </c>
      <c r="U810" s="3" t="str">
        <f>IF(D810&lt;&gt;"",VLOOKUP(D810,'Drop downs'!B:C,2,0),"")</f>
        <v/>
      </c>
      <c r="V810" s="3" t="e">
        <f t="shared" si="88"/>
        <v>#VALUE!</v>
      </c>
    </row>
    <row r="811" spans="1:22" x14ac:dyDescent="0.25">
      <c r="A811" s="56" t="str">
        <f t="shared" si="83"/>
        <v/>
      </c>
      <c r="B811" s="211"/>
      <c r="C811" s="212"/>
      <c r="D811" s="211"/>
      <c r="E811" s="211"/>
      <c r="F811" s="211"/>
      <c r="G811" s="211"/>
      <c r="H811" s="211"/>
      <c r="I811" s="211"/>
      <c r="J811" s="213"/>
      <c r="K811" s="214"/>
      <c r="L811" s="214"/>
      <c r="M811" s="214"/>
      <c r="N811" s="215"/>
      <c r="O811" s="215"/>
      <c r="P811" s="215"/>
      <c r="Q811" s="13" t="str">
        <f t="shared" si="84"/>
        <v/>
      </c>
      <c r="R811" s="209" t="str">
        <f t="shared" si="85"/>
        <v/>
      </c>
      <c r="S811" s="210" t="str">
        <f t="shared" si="86"/>
        <v/>
      </c>
      <c r="T811" s="3" t="str">
        <f t="shared" si="87"/>
        <v xml:space="preserve"> </v>
      </c>
      <c r="U811" s="3" t="str">
        <f>IF(D811&lt;&gt;"",VLOOKUP(D811,'Drop downs'!B:C,2,0),"")</f>
        <v/>
      </c>
      <c r="V811" s="3" t="e">
        <f t="shared" si="88"/>
        <v>#VALUE!</v>
      </c>
    </row>
    <row r="812" spans="1:22" x14ac:dyDescent="0.25">
      <c r="A812" s="56" t="str">
        <f t="shared" si="83"/>
        <v/>
      </c>
      <c r="B812" s="211"/>
      <c r="C812" s="212"/>
      <c r="D812" s="211"/>
      <c r="E812" s="211"/>
      <c r="F812" s="211"/>
      <c r="G812" s="211"/>
      <c r="H812" s="211"/>
      <c r="I812" s="211"/>
      <c r="J812" s="213"/>
      <c r="K812" s="214"/>
      <c r="L812" s="214"/>
      <c r="M812" s="214"/>
      <c r="N812" s="215"/>
      <c r="O812" s="215"/>
      <c r="P812" s="215"/>
      <c r="Q812" s="13" t="str">
        <f t="shared" si="84"/>
        <v/>
      </c>
      <c r="R812" s="209" t="str">
        <f t="shared" si="85"/>
        <v/>
      </c>
      <c r="S812" s="210" t="str">
        <f t="shared" si="86"/>
        <v/>
      </c>
      <c r="T812" s="3" t="str">
        <f t="shared" si="87"/>
        <v xml:space="preserve"> </v>
      </c>
      <c r="U812" s="3" t="str">
        <f>IF(D812&lt;&gt;"",VLOOKUP(D812,'Drop downs'!B:C,2,0),"")</f>
        <v/>
      </c>
      <c r="V812" s="3" t="e">
        <f t="shared" si="88"/>
        <v>#VALUE!</v>
      </c>
    </row>
    <row r="813" spans="1:22" x14ac:dyDescent="0.25">
      <c r="A813" s="56" t="str">
        <f t="shared" si="83"/>
        <v/>
      </c>
      <c r="B813" s="211"/>
      <c r="C813" s="212"/>
      <c r="D813" s="211"/>
      <c r="E813" s="211"/>
      <c r="F813" s="211"/>
      <c r="G813" s="211"/>
      <c r="H813" s="211"/>
      <c r="I813" s="211"/>
      <c r="J813" s="213"/>
      <c r="K813" s="214"/>
      <c r="L813" s="214"/>
      <c r="M813" s="214"/>
      <c r="N813" s="215"/>
      <c r="O813" s="215"/>
      <c r="P813" s="215"/>
      <c r="Q813" s="13" t="str">
        <f t="shared" si="84"/>
        <v/>
      </c>
      <c r="R813" s="209" t="str">
        <f t="shared" si="85"/>
        <v/>
      </c>
      <c r="S813" s="210" t="str">
        <f t="shared" si="86"/>
        <v/>
      </c>
      <c r="T813" s="3" t="str">
        <f t="shared" si="87"/>
        <v xml:space="preserve"> </v>
      </c>
      <c r="U813" s="3" t="str">
        <f>IF(D813&lt;&gt;"",VLOOKUP(D813,'Drop downs'!B:C,2,0),"")</f>
        <v/>
      </c>
      <c r="V813" s="3" t="e">
        <f t="shared" si="88"/>
        <v>#VALUE!</v>
      </c>
    </row>
    <row r="814" spans="1:22" x14ac:dyDescent="0.25">
      <c r="A814" s="56" t="str">
        <f t="shared" si="83"/>
        <v/>
      </c>
      <c r="B814" s="211"/>
      <c r="C814" s="212"/>
      <c r="D814" s="211"/>
      <c r="E814" s="211"/>
      <c r="F814" s="211"/>
      <c r="G814" s="211"/>
      <c r="H814" s="211"/>
      <c r="I814" s="211"/>
      <c r="J814" s="213"/>
      <c r="K814" s="214"/>
      <c r="L814" s="214"/>
      <c r="M814" s="214"/>
      <c r="N814" s="215"/>
      <c r="O814" s="215"/>
      <c r="P814" s="215"/>
      <c r="Q814" s="13" t="str">
        <f t="shared" si="84"/>
        <v/>
      </c>
      <c r="R814" s="209" t="str">
        <f t="shared" si="85"/>
        <v/>
      </c>
      <c r="S814" s="210" t="str">
        <f t="shared" si="86"/>
        <v/>
      </c>
      <c r="T814" s="3" t="str">
        <f t="shared" si="87"/>
        <v xml:space="preserve"> </v>
      </c>
      <c r="U814" s="3" t="str">
        <f>IF(D814&lt;&gt;"",VLOOKUP(D814,'Drop downs'!B:C,2,0),"")</f>
        <v/>
      </c>
      <c r="V814" s="3" t="e">
        <f t="shared" si="88"/>
        <v>#VALUE!</v>
      </c>
    </row>
    <row r="815" spans="1:22" x14ac:dyDescent="0.25">
      <c r="A815" s="56" t="str">
        <f t="shared" si="83"/>
        <v/>
      </c>
      <c r="B815" s="211"/>
      <c r="C815" s="212"/>
      <c r="D815" s="211"/>
      <c r="E815" s="211"/>
      <c r="F815" s="211"/>
      <c r="G815" s="211"/>
      <c r="H815" s="211"/>
      <c r="I815" s="211"/>
      <c r="J815" s="213"/>
      <c r="K815" s="214"/>
      <c r="L815" s="214"/>
      <c r="M815" s="214"/>
      <c r="N815" s="215"/>
      <c r="O815" s="215"/>
      <c r="P815" s="215"/>
      <c r="Q815" s="13" t="str">
        <f t="shared" si="84"/>
        <v/>
      </c>
      <c r="R815" s="209" t="str">
        <f t="shared" si="85"/>
        <v/>
      </c>
      <c r="S815" s="210" t="str">
        <f t="shared" si="86"/>
        <v/>
      </c>
      <c r="T815" s="3" t="str">
        <f t="shared" si="87"/>
        <v xml:space="preserve"> </v>
      </c>
      <c r="U815" s="3" t="str">
        <f>IF(D815&lt;&gt;"",VLOOKUP(D815,'Drop downs'!B:C,2,0),"")</f>
        <v/>
      </c>
      <c r="V815" s="3" t="e">
        <f t="shared" si="88"/>
        <v>#VALUE!</v>
      </c>
    </row>
    <row r="816" spans="1:22" x14ac:dyDescent="0.25">
      <c r="A816" s="56" t="str">
        <f t="shared" si="83"/>
        <v/>
      </c>
      <c r="B816" s="211"/>
      <c r="C816" s="212"/>
      <c r="D816" s="211"/>
      <c r="E816" s="211"/>
      <c r="F816" s="211"/>
      <c r="G816" s="211"/>
      <c r="H816" s="211"/>
      <c r="I816" s="211"/>
      <c r="J816" s="213"/>
      <c r="K816" s="214"/>
      <c r="L816" s="214"/>
      <c r="M816" s="214"/>
      <c r="N816" s="215"/>
      <c r="O816" s="215"/>
      <c r="P816" s="215"/>
      <c r="Q816" s="13" t="str">
        <f t="shared" si="84"/>
        <v/>
      </c>
      <c r="R816" s="209" t="str">
        <f t="shared" si="85"/>
        <v/>
      </c>
      <c r="S816" s="210" t="str">
        <f t="shared" si="86"/>
        <v/>
      </c>
      <c r="T816" s="3" t="str">
        <f t="shared" si="87"/>
        <v xml:space="preserve"> </v>
      </c>
      <c r="U816" s="3" t="str">
        <f>IF(D816&lt;&gt;"",VLOOKUP(D816,'Drop downs'!B:C,2,0),"")</f>
        <v/>
      </c>
      <c r="V816" s="3" t="e">
        <f t="shared" si="88"/>
        <v>#VALUE!</v>
      </c>
    </row>
    <row r="817" spans="1:22" x14ac:dyDescent="0.25">
      <c r="A817" s="56" t="str">
        <f t="shared" si="83"/>
        <v/>
      </c>
      <c r="B817" s="211"/>
      <c r="C817" s="212"/>
      <c r="D817" s="211"/>
      <c r="E817" s="211"/>
      <c r="F817" s="211"/>
      <c r="G817" s="211"/>
      <c r="H817" s="211"/>
      <c r="I817" s="211"/>
      <c r="J817" s="213"/>
      <c r="K817" s="214"/>
      <c r="L817" s="214"/>
      <c r="M817" s="214"/>
      <c r="N817" s="215"/>
      <c r="O817" s="215"/>
      <c r="P817" s="215"/>
      <c r="Q817" s="13" t="str">
        <f t="shared" si="84"/>
        <v/>
      </c>
      <c r="R817" s="209" t="str">
        <f t="shared" si="85"/>
        <v/>
      </c>
      <c r="S817" s="210" t="str">
        <f t="shared" si="86"/>
        <v/>
      </c>
      <c r="T817" s="3" t="str">
        <f t="shared" si="87"/>
        <v xml:space="preserve"> </v>
      </c>
      <c r="U817" s="3" t="str">
        <f>IF(D817&lt;&gt;"",VLOOKUP(D817,'Drop downs'!B:C,2,0),"")</f>
        <v/>
      </c>
      <c r="V817" s="3" t="e">
        <f t="shared" si="88"/>
        <v>#VALUE!</v>
      </c>
    </row>
    <row r="818" spans="1:22" x14ac:dyDescent="0.25">
      <c r="A818" s="56" t="str">
        <f t="shared" si="83"/>
        <v/>
      </c>
      <c r="B818" s="211"/>
      <c r="C818" s="212"/>
      <c r="D818" s="211"/>
      <c r="E818" s="211"/>
      <c r="F818" s="211"/>
      <c r="G818" s="211"/>
      <c r="H818" s="211"/>
      <c r="I818" s="211"/>
      <c r="J818" s="213"/>
      <c r="K818" s="214"/>
      <c r="L818" s="214"/>
      <c r="M818" s="214"/>
      <c r="N818" s="215"/>
      <c r="O818" s="215"/>
      <c r="P818" s="215"/>
      <c r="Q818" s="13" t="str">
        <f t="shared" si="84"/>
        <v/>
      </c>
      <c r="R818" s="209" t="str">
        <f t="shared" si="85"/>
        <v/>
      </c>
      <c r="S818" s="210" t="str">
        <f t="shared" si="86"/>
        <v/>
      </c>
      <c r="T818" s="3" t="str">
        <f t="shared" si="87"/>
        <v xml:space="preserve"> </v>
      </c>
      <c r="U818" s="3" t="str">
        <f>IF(D818&lt;&gt;"",VLOOKUP(D818,'Drop downs'!B:C,2,0),"")</f>
        <v/>
      </c>
      <c r="V818" s="3" t="e">
        <f t="shared" si="88"/>
        <v>#VALUE!</v>
      </c>
    </row>
    <row r="819" spans="1:22" x14ac:dyDescent="0.25">
      <c r="A819" s="56" t="str">
        <f t="shared" si="83"/>
        <v/>
      </c>
      <c r="B819" s="211"/>
      <c r="C819" s="212"/>
      <c r="D819" s="211"/>
      <c r="E819" s="211"/>
      <c r="F819" s="211"/>
      <c r="G819" s="211"/>
      <c r="H819" s="211"/>
      <c r="I819" s="211"/>
      <c r="J819" s="213"/>
      <c r="K819" s="214"/>
      <c r="L819" s="214"/>
      <c r="M819" s="214"/>
      <c r="N819" s="215"/>
      <c r="O819" s="215"/>
      <c r="P819" s="215"/>
      <c r="Q819" s="13" t="str">
        <f t="shared" si="84"/>
        <v/>
      </c>
      <c r="R819" s="209" t="str">
        <f t="shared" si="85"/>
        <v/>
      </c>
      <c r="S819" s="210" t="str">
        <f t="shared" si="86"/>
        <v/>
      </c>
      <c r="T819" s="3" t="str">
        <f t="shared" si="87"/>
        <v xml:space="preserve"> </v>
      </c>
      <c r="U819" s="3" t="str">
        <f>IF(D819&lt;&gt;"",VLOOKUP(D819,'Drop downs'!B:C,2,0),"")</f>
        <v/>
      </c>
      <c r="V819" s="3" t="e">
        <f t="shared" si="88"/>
        <v>#VALUE!</v>
      </c>
    </row>
    <row r="820" spans="1:22" x14ac:dyDescent="0.25">
      <c r="A820" s="56" t="str">
        <f t="shared" si="83"/>
        <v/>
      </c>
      <c r="B820" s="211"/>
      <c r="C820" s="212"/>
      <c r="D820" s="211"/>
      <c r="E820" s="211"/>
      <c r="F820" s="211"/>
      <c r="G820" s="211"/>
      <c r="H820" s="211"/>
      <c r="I820" s="211"/>
      <c r="J820" s="213"/>
      <c r="K820" s="214"/>
      <c r="L820" s="214"/>
      <c r="M820" s="214"/>
      <c r="N820" s="215"/>
      <c r="O820" s="215"/>
      <c r="P820" s="215"/>
      <c r="Q820" s="13" t="str">
        <f t="shared" si="84"/>
        <v/>
      </c>
      <c r="R820" s="209" t="str">
        <f t="shared" si="85"/>
        <v/>
      </c>
      <c r="S820" s="210" t="str">
        <f t="shared" si="86"/>
        <v/>
      </c>
      <c r="T820" s="3" t="str">
        <f t="shared" si="87"/>
        <v xml:space="preserve"> </v>
      </c>
      <c r="U820" s="3" t="str">
        <f>IF(D820&lt;&gt;"",VLOOKUP(D820,'Drop downs'!B:C,2,0),"")</f>
        <v/>
      </c>
      <c r="V820" s="3" t="e">
        <f t="shared" si="88"/>
        <v>#VALUE!</v>
      </c>
    </row>
    <row r="821" spans="1:22" x14ac:dyDescent="0.25">
      <c r="A821" s="56" t="str">
        <f t="shared" si="83"/>
        <v/>
      </c>
      <c r="B821" s="211"/>
      <c r="C821" s="212"/>
      <c r="D821" s="211"/>
      <c r="E821" s="211"/>
      <c r="F821" s="211"/>
      <c r="G821" s="211"/>
      <c r="H821" s="211"/>
      <c r="I821" s="211"/>
      <c r="J821" s="213"/>
      <c r="K821" s="214"/>
      <c r="L821" s="214"/>
      <c r="M821" s="214"/>
      <c r="N821" s="215"/>
      <c r="O821" s="215"/>
      <c r="P821" s="215"/>
      <c r="Q821" s="13" t="str">
        <f t="shared" si="84"/>
        <v/>
      </c>
      <c r="R821" s="209" t="str">
        <f t="shared" si="85"/>
        <v/>
      </c>
      <c r="S821" s="210" t="str">
        <f t="shared" si="86"/>
        <v/>
      </c>
      <c r="T821" s="3" t="str">
        <f t="shared" si="87"/>
        <v xml:space="preserve"> </v>
      </c>
      <c r="U821" s="3" t="str">
        <f>IF(D821&lt;&gt;"",VLOOKUP(D821,'Drop downs'!B:C,2,0),"")</f>
        <v/>
      </c>
      <c r="V821" s="3" t="e">
        <f t="shared" si="88"/>
        <v>#VALUE!</v>
      </c>
    </row>
    <row r="822" spans="1:22" x14ac:dyDescent="0.25">
      <c r="A822" s="56" t="str">
        <f t="shared" si="83"/>
        <v/>
      </c>
      <c r="B822" s="211"/>
      <c r="C822" s="212"/>
      <c r="D822" s="211"/>
      <c r="E822" s="211"/>
      <c r="F822" s="211"/>
      <c r="G822" s="211"/>
      <c r="H822" s="211"/>
      <c r="I822" s="211"/>
      <c r="J822" s="213"/>
      <c r="K822" s="214"/>
      <c r="L822" s="214"/>
      <c r="M822" s="214"/>
      <c r="N822" s="215"/>
      <c r="O822" s="215"/>
      <c r="P822" s="215"/>
      <c r="Q822" s="13" t="str">
        <f t="shared" si="84"/>
        <v/>
      </c>
      <c r="R822" s="209" t="str">
        <f t="shared" si="85"/>
        <v/>
      </c>
      <c r="S822" s="210" t="str">
        <f t="shared" si="86"/>
        <v/>
      </c>
      <c r="T822" s="3" t="str">
        <f t="shared" si="87"/>
        <v xml:space="preserve"> </v>
      </c>
      <c r="U822" s="3" t="str">
        <f>IF(D822&lt;&gt;"",VLOOKUP(D822,'Drop downs'!B:C,2,0),"")</f>
        <v/>
      </c>
      <c r="V822" s="3" t="e">
        <f t="shared" si="88"/>
        <v>#VALUE!</v>
      </c>
    </row>
    <row r="823" spans="1:22" x14ac:dyDescent="0.25">
      <c r="A823" s="56" t="str">
        <f t="shared" si="83"/>
        <v/>
      </c>
      <c r="B823" s="211"/>
      <c r="C823" s="212"/>
      <c r="D823" s="211"/>
      <c r="E823" s="211"/>
      <c r="F823" s="211"/>
      <c r="G823" s="211"/>
      <c r="H823" s="211"/>
      <c r="I823" s="211"/>
      <c r="J823" s="213"/>
      <c r="K823" s="214"/>
      <c r="L823" s="214"/>
      <c r="M823" s="214"/>
      <c r="N823" s="215"/>
      <c r="O823" s="215"/>
      <c r="P823" s="215"/>
      <c r="Q823" s="13" t="str">
        <f t="shared" si="84"/>
        <v/>
      </c>
      <c r="R823" s="209" t="str">
        <f t="shared" si="85"/>
        <v/>
      </c>
      <c r="S823" s="210" t="str">
        <f t="shared" si="86"/>
        <v/>
      </c>
      <c r="T823" s="3" t="str">
        <f t="shared" si="87"/>
        <v xml:space="preserve"> </v>
      </c>
      <c r="U823" s="3" t="str">
        <f>IF(D823&lt;&gt;"",VLOOKUP(D823,'Drop downs'!B:C,2,0),"")</f>
        <v/>
      </c>
      <c r="V823" s="3" t="e">
        <f t="shared" si="88"/>
        <v>#VALUE!</v>
      </c>
    </row>
    <row r="824" spans="1:22" x14ac:dyDescent="0.25">
      <c r="A824" s="56" t="str">
        <f t="shared" si="83"/>
        <v/>
      </c>
      <c r="B824" s="211"/>
      <c r="C824" s="212"/>
      <c r="D824" s="211"/>
      <c r="E824" s="211"/>
      <c r="F824" s="211"/>
      <c r="G824" s="211"/>
      <c r="H824" s="211"/>
      <c r="I824" s="211"/>
      <c r="J824" s="213"/>
      <c r="K824" s="214"/>
      <c r="L824" s="214"/>
      <c r="M824" s="214"/>
      <c r="N824" s="215"/>
      <c r="O824" s="215"/>
      <c r="P824" s="215"/>
      <c r="Q824" s="13" t="str">
        <f t="shared" si="84"/>
        <v/>
      </c>
      <c r="R824" s="209" t="str">
        <f t="shared" si="85"/>
        <v/>
      </c>
      <c r="S824" s="210" t="str">
        <f t="shared" si="86"/>
        <v/>
      </c>
      <c r="T824" s="3" t="str">
        <f t="shared" si="87"/>
        <v xml:space="preserve"> </v>
      </c>
      <c r="U824" s="3" t="str">
        <f>IF(D824&lt;&gt;"",VLOOKUP(D824,'Drop downs'!B:C,2,0),"")</f>
        <v/>
      </c>
      <c r="V824" s="3" t="e">
        <f t="shared" si="88"/>
        <v>#VALUE!</v>
      </c>
    </row>
    <row r="825" spans="1:22" x14ac:dyDescent="0.25">
      <c r="A825" s="56" t="str">
        <f t="shared" si="83"/>
        <v/>
      </c>
      <c r="B825" s="211"/>
      <c r="C825" s="212"/>
      <c r="D825" s="211"/>
      <c r="E825" s="211"/>
      <c r="F825" s="211"/>
      <c r="G825" s="211"/>
      <c r="H825" s="211"/>
      <c r="I825" s="211"/>
      <c r="J825" s="213"/>
      <c r="K825" s="214"/>
      <c r="L825" s="214"/>
      <c r="M825" s="214"/>
      <c r="N825" s="215"/>
      <c r="O825" s="215"/>
      <c r="P825" s="215"/>
      <c r="Q825" s="13" t="str">
        <f t="shared" si="84"/>
        <v/>
      </c>
      <c r="R825" s="209" t="str">
        <f t="shared" si="85"/>
        <v/>
      </c>
      <c r="S825" s="210" t="str">
        <f t="shared" si="86"/>
        <v/>
      </c>
      <c r="T825" s="3" t="str">
        <f t="shared" si="87"/>
        <v xml:space="preserve"> </v>
      </c>
      <c r="U825" s="3" t="str">
        <f>IF(D825&lt;&gt;"",VLOOKUP(D825,'Drop downs'!B:C,2,0),"")</f>
        <v/>
      </c>
      <c r="V825" s="3" t="e">
        <f t="shared" si="88"/>
        <v>#VALUE!</v>
      </c>
    </row>
    <row r="826" spans="1:22" x14ac:dyDescent="0.25">
      <c r="A826" s="56" t="str">
        <f t="shared" si="83"/>
        <v/>
      </c>
      <c r="B826" s="211"/>
      <c r="C826" s="212"/>
      <c r="D826" s="211"/>
      <c r="E826" s="211"/>
      <c r="F826" s="211"/>
      <c r="G826" s="211"/>
      <c r="H826" s="211"/>
      <c r="I826" s="211"/>
      <c r="J826" s="213"/>
      <c r="K826" s="214"/>
      <c r="L826" s="214"/>
      <c r="M826" s="214"/>
      <c r="N826" s="215"/>
      <c r="O826" s="215"/>
      <c r="P826" s="215"/>
      <c r="Q826" s="13" t="str">
        <f t="shared" si="84"/>
        <v/>
      </c>
      <c r="R826" s="209" t="str">
        <f t="shared" si="85"/>
        <v/>
      </c>
      <c r="S826" s="210" t="str">
        <f t="shared" si="86"/>
        <v/>
      </c>
      <c r="T826" s="3" t="str">
        <f t="shared" si="87"/>
        <v xml:space="preserve"> </v>
      </c>
      <c r="U826" s="3" t="str">
        <f>IF(D826&lt;&gt;"",VLOOKUP(D826,'Drop downs'!B:C,2,0),"")</f>
        <v/>
      </c>
      <c r="V826" s="3" t="e">
        <f t="shared" si="88"/>
        <v>#VALUE!</v>
      </c>
    </row>
    <row r="827" spans="1:22" x14ac:dyDescent="0.25">
      <c r="A827" s="56" t="str">
        <f t="shared" si="83"/>
        <v/>
      </c>
      <c r="B827" s="211"/>
      <c r="C827" s="212"/>
      <c r="D827" s="211"/>
      <c r="E827" s="211"/>
      <c r="F827" s="211"/>
      <c r="G827" s="211"/>
      <c r="H827" s="211"/>
      <c r="I827" s="211"/>
      <c r="J827" s="213"/>
      <c r="K827" s="214"/>
      <c r="L827" s="214"/>
      <c r="M827" s="214"/>
      <c r="N827" s="215"/>
      <c r="O827" s="215"/>
      <c r="P827" s="215"/>
      <c r="Q827" s="13" t="str">
        <f t="shared" si="84"/>
        <v/>
      </c>
      <c r="R827" s="209" t="str">
        <f t="shared" si="85"/>
        <v/>
      </c>
      <c r="S827" s="210" t="str">
        <f t="shared" si="86"/>
        <v/>
      </c>
      <c r="T827" s="3" t="str">
        <f t="shared" si="87"/>
        <v xml:space="preserve"> </v>
      </c>
      <c r="U827" s="3" t="str">
        <f>IF(D827&lt;&gt;"",VLOOKUP(D827,'Drop downs'!B:C,2,0),"")</f>
        <v/>
      </c>
      <c r="V827" s="3" t="e">
        <f t="shared" si="88"/>
        <v>#VALUE!</v>
      </c>
    </row>
    <row r="828" spans="1:22" x14ac:dyDescent="0.25">
      <c r="A828" s="56" t="str">
        <f t="shared" si="83"/>
        <v/>
      </c>
      <c r="B828" s="211"/>
      <c r="C828" s="212"/>
      <c r="D828" s="211"/>
      <c r="E828" s="211"/>
      <c r="F828" s="211"/>
      <c r="G828" s="211"/>
      <c r="H828" s="211"/>
      <c r="I828" s="211"/>
      <c r="J828" s="213"/>
      <c r="K828" s="214"/>
      <c r="L828" s="214"/>
      <c r="M828" s="214"/>
      <c r="N828" s="215"/>
      <c r="O828" s="215"/>
      <c r="P828" s="215"/>
      <c r="Q828" s="13" t="str">
        <f t="shared" si="84"/>
        <v/>
      </c>
      <c r="R828" s="209" t="str">
        <f t="shared" si="85"/>
        <v/>
      </c>
      <c r="S828" s="210" t="str">
        <f t="shared" si="86"/>
        <v/>
      </c>
      <c r="T828" s="3" t="str">
        <f t="shared" si="87"/>
        <v xml:space="preserve"> </v>
      </c>
      <c r="U828" s="3" t="str">
        <f>IF(D828&lt;&gt;"",VLOOKUP(D828,'Drop downs'!B:C,2,0),"")</f>
        <v/>
      </c>
      <c r="V828" s="3" t="e">
        <f t="shared" si="88"/>
        <v>#VALUE!</v>
      </c>
    </row>
    <row r="829" spans="1:22" x14ac:dyDescent="0.25">
      <c r="A829" s="56" t="str">
        <f t="shared" si="83"/>
        <v/>
      </c>
      <c r="B829" s="211"/>
      <c r="C829" s="212"/>
      <c r="D829" s="211"/>
      <c r="E829" s="211"/>
      <c r="F829" s="211"/>
      <c r="G829" s="211"/>
      <c r="H829" s="211"/>
      <c r="I829" s="211"/>
      <c r="J829" s="213"/>
      <c r="K829" s="214"/>
      <c r="L829" s="214"/>
      <c r="M829" s="214"/>
      <c r="N829" s="215"/>
      <c r="O829" s="215"/>
      <c r="P829" s="215"/>
      <c r="Q829" s="13" t="str">
        <f t="shared" si="84"/>
        <v/>
      </c>
      <c r="R829" s="209" t="str">
        <f t="shared" si="85"/>
        <v/>
      </c>
      <c r="S829" s="210" t="str">
        <f t="shared" si="86"/>
        <v/>
      </c>
      <c r="T829" s="3" t="str">
        <f t="shared" si="87"/>
        <v xml:space="preserve"> </v>
      </c>
      <c r="U829" s="3" t="str">
        <f>IF(D829&lt;&gt;"",VLOOKUP(D829,'Drop downs'!B:C,2,0),"")</f>
        <v/>
      </c>
      <c r="V829" s="3" t="e">
        <f t="shared" si="88"/>
        <v>#VALUE!</v>
      </c>
    </row>
    <row r="830" spans="1:22" x14ac:dyDescent="0.25">
      <c r="A830" s="56" t="str">
        <f t="shared" si="83"/>
        <v/>
      </c>
      <c r="B830" s="211"/>
      <c r="C830" s="212"/>
      <c r="D830" s="211"/>
      <c r="E830" s="211"/>
      <c r="F830" s="211"/>
      <c r="G830" s="211"/>
      <c r="H830" s="211"/>
      <c r="I830" s="211"/>
      <c r="J830" s="213"/>
      <c r="K830" s="214"/>
      <c r="L830" s="214"/>
      <c r="M830" s="214"/>
      <c r="N830" s="215"/>
      <c r="O830" s="215"/>
      <c r="P830" s="215"/>
      <c r="Q830" s="13" t="str">
        <f t="shared" si="84"/>
        <v/>
      </c>
      <c r="R830" s="209" t="str">
        <f t="shared" si="85"/>
        <v/>
      </c>
      <c r="S830" s="210" t="str">
        <f t="shared" si="86"/>
        <v/>
      </c>
      <c r="T830" s="3" t="str">
        <f t="shared" si="87"/>
        <v xml:space="preserve"> </v>
      </c>
      <c r="U830" s="3" t="str">
        <f>IF(D830&lt;&gt;"",VLOOKUP(D830,'Drop downs'!B:C,2,0),"")</f>
        <v/>
      </c>
      <c r="V830" s="3" t="e">
        <f t="shared" si="88"/>
        <v>#VALUE!</v>
      </c>
    </row>
    <row r="831" spans="1:22" x14ac:dyDescent="0.25">
      <c r="A831" s="56" t="str">
        <f t="shared" ref="A831:A894" si="89">IF(C830&lt;&gt;0,A830+1,"")</f>
        <v/>
      </c>
      <c r="B831" s="211"/>
      <c r="C831" s="212"/>
      <c r="D831" s="211"/>
      <c r="E831" s="211"/>
      <c r="F831" s="211"/>
      <c r="G831" s="211"/>
      <c r="H831" s="211"/>
      <c r="I831" s="211"/>
      <c r="J831" s="213"/>
      <c r="K831" s="214"/>
      <c r="L831" s="214"/>
      <c r="M831" s="214"/>
      <c r="N831" s="215"/>
      <c r="O831" s="215"/>
      <c r="P831" s="215"/>
      <c r="Q831" s="13" t="str">
        <f t="shared" ref="Q831:Q894" si="90">IF(M831&lt;&gt;"",M831*(1-$M$6),"")</f>
        <v/>
      </c>
      <c r="R831" s="209" t="str">
        <f t="shared" ref="R831:R894" si="91">IF(O831&lt;&gt;"",EDATE(O831,$N$6),"")</f>
        <v/>
      </c>
      <c r="S831" s="210" t="str">
        <f t="shared" ref="S831:S894" si="92">IFERROR(EOMONTH(R831,-1)+1,"")</f>
        <v/>
      </c>
      <c r="T831" s="3" t="str">
        <f t="shared" ref="T831:T894" si="93">J831&amp;" "&amp;D831</f>
        <v xml:space="preserve"> </v>
      </c>
      <c r="U831" s="3" t="str">
        <f>IF(D831&lt;&gt;"",VLOOKUP(D831,'Drop downs'!B:C,2,0),"")</f>
        <v/>
      </c>
      <c r="V831" s="3" t="e">
        <f t="shared" ref="V831:V894" si="94">R831-N831</f>
        <v>#VALUE!</v>
      </c>
    </row>
    <row r="832" spans="1:22" x14ac:dyDescent="0.25">
      <c r="A832" s="56" t="str">
        <f t="shared" si="89"/>
        <v/>
      </c>
      <c r="B832" s="211"/>
      <c r="C832" s="212"/>
      <c r="D832" s="211"/>
      <c r="E832" s="211"/>
      <c r="F832" s="211"/>
      <c r="G832" s="211"/>
      <c r="H832" s="211"/>
      <c r="I832" s="211"/>
      <c r="J832" s="213"/>
      <c r="K832" s="214"/>
      <c r="L832" s="214"/>
      <c r="M832" s="214"/>
      <c r="N832" s="215"/>
      <c r="O832" s="215"/>
      <c r="P832" s="215"/>
      <c r="Q832" s="13" t="str">
        <f t="shared" si="90"/>
        <v/>
      </c>
      <c r="R832" s="209" t="str">
        <f t="shared" si="91"/>
        <v/>
      </c>
      <c r="S832" s="210" t="str">
        <f t="shared" si="92"/>
        <v/>
      </c>
      <c r="T832" s="3" t="str">
        <f t="shared" si="93"/>
        <v xml:space="preserve"> </v>
      </c>
      <c r="U832" s="3" t="str">
        <f>IF(D832&lt;&gt;"",VLOOKUP(D832,'Drop downs'!B:C,2,0),"")</f>
        <v/>
      </c>
      <c r="V832" s="3" t="e">
        <f t="shared" si="94"/>
        <v>#VALUE!</v>
      </c>
    </row>
    <row r="833" spans="1:22" x14ac:dyDescent="0.25">
      <c r="A833" s="56" t="str">
        <f t="shared" si="89"/>
        <v/>
      </c>
      <c r="B833" s="211"/>
      <c r="C833" s="212"/>
      <c r="D833" s="211"/>
      <c r="E833" s="211"/>
      <c r="F833" s="211"/>
      <c r="G833" s="211"/>
      <c r="H833" s="211"/>
      <c r="I833" s="211"/>
      <c r="J833" s="213"/>
      <c r="K833" s="214"/>
      <c r="L833" s="214"/>
      <c r="M833" s="214"/>
      <c r="N833" s="215"/>
      <c r="O833" s="215"/>
      <c r="P833" s="215"/>
      <c r="Q833" s="13" t="str">
        <f t="shared" si="90"/>
        <v/>
      </c>
      <c r="R833" s="209" t="str">
        <f t="shared" si="91"/>
        <v/>
      </c>
      <c r="S833" s="210" t="str">
        <f t="shared" si="92"/>
        <v/>
      </c>
      <c r="T833" s="3" t="str">
        <f t="shared" si="93"/>
        <v xml:space="preserve"> </v>
      </c>
      <c r="U833" s="3" t="str">
        <f>IF(D833&lt;&gt;"",VLOOKUP(D833,'Drop downs'!B:C,2,0),"")</f>
        <v/>
      </c>
      <c r="V833" s="3" t="e">
        <f t="shared" si="94"/>
        <v>#VALUE!</v>
      </c>
    </row>
    <row r="834" spans="1:22" x14ac:dyDescent="0.25">
      <c r="A834" s="56" t="str">
        <f t="shared" si="89"/>
        <v/>
      </c>
      <c r="B834" s="211"/>
      <c r="C834" s="212"/>
      <c r="D834" s="211"/>
      <c r="E834" s="211"/>
      <c r="F834" s="211"/>
      <c r="G834" s="211"/>
      <c r="H834" s="211"/>
      <c r="I834" s="211"/>
      <c r="J834" s="213"/>
      <c r="K834" s="214"/>
      <c r="L834" s="214"/>
      <c r="M834" s="214"/>
      <c r="N834" s="215"/>
      <c r="O834" s="215"/>
      <c r="P834" s="215"/>
      <c r="Q834" s="13" t="str">
        <f t="shared" si="90"/>
        <v/>
      </c>
      <c r="R834" s="209" t="str">
        <f t="shared" si="91"/>
        <v/>
      </c>
      <c r="S834" s="210" t="str">
        <f t="shared" si="92"/>
        <v/>
      </c>
      <c r="T834" s="3" t="str">
        <f t="shared" si="93"/>
        <v xml:space="preserve"> </v>
      </c>
      <c r="U834" s="3" t="str">
        <f>IF(D834&lt;&gt;"",VLOOKUP(D834,'Drop downs'!B:C,2,0),"")</f>
        <v/>
      </c>
      <c r="V834" s="3" t="e">
        <f t="shared" si="94"/>
        <v>#VALUE!</v>
      </c>
    </row>
    <row r="835" spans="1:22" x14ac:dyDescent="0.25">
      <c r="A835" s="56" t="str">
        <f t="shared" si="89"/>
        <v/>
      </c>
      <c r="B835" s="211"/>
      <c r="C835" s="212"/>
      <c r="D835" s="211"/>
      <c r="E835" s="211"/>
      <c r="F835" s="211"/>
      <c r="G835" s="211"/>
      <c r="H835" s="211"/>
      <c r="I835" s="211"/>
      <c r="J835" s="213"/>
      <c r="K835" s="214"/>
      <c r="L835" s="214"/>
      <c r="M835" s="214"/>
      <c r="N835" s="215"/>
      <c r="O835" s="215"/>
      <c r="P835" s="215"/>
      <c r="Q835" s="13" t="str">
        <f t="shared" si="90"/>
        <v/>
      </c>
      <c r="R835" s="209" t="str">
        <f t="shared" si="91"/>
        <v/>
      </c>
      <c r="S835" s="210" t="str">
        <f t="shared" si="92"/>
        <v/>
      </c>
      <c r="T835" s="3" t="str">
        <f t="shared" si="93"/>
        <v xml:space="preserve"> </v>
      </c>
      <c r="U835" s="3" t="str">
        <f>IF(D835&lt;&gt;"",VLOOKUP(D835,'Drop downs'!B:C,2,0),"")</f>
        <v/>
      </c>
      <c r="V835" s="3" t="e">
        <f t="shared" si="94"/>
        <v>#VALUE!</v>
      </c>
    </row>
    <row r="836" spans="1:22" x14ac:dyDescent="0.25">
      <c r="A836" s="56" t="str">
        <f t="shared" si="89"/>
        <v/>
      </c>
      <c r="B836" s="211"/>
      <c r="C836" s="212"/>
      <c r="D836" s="211"/>
      <c r="E836" s="211"/>
      <c r="F836" s="211"/>
      <c r="G836" s="211"/>
      <c r="H836" s="211"/>
      <c r="I836" s="211"/>
      <c r="J836" s="213"/>
      <c r="K836" s="214"/>
      <c r="L836" s="214"/>
      <c r="M836" s="214"/>
      <c r="N836" s="215"/>
      <c r="O836" s="215"/>
      <c r="P836" s="215"/>
      <c r="Q836" s="13" t="str">
        <f t="shared" si="90"/>
        <v/>
      </c>
      <c r="R836" s="209" t="str">
        <f t="shared" si="91"/>
        <v/>
      </c>
      <c r="S836" s="210" t="str">
        <f t="shared" si="92"/>
        <v/>
      </c>
      <c r="T836" s="3" t="str">
        <f t="shared" si="93"/>
        <v xml:space="preserve"> </v>
      </c>
      <c r="U836" s="3" t="str">
        <f>IF(D836&lt;&gt;"",VLOOKUP(D836,'Drop downs'!B:C,2,0),"")</f>
        <v/>
      </c>
      <c r="V836" s="3" t="e">
        <f t="shared" si="94"/>
        <v>#VALUE!</v>
      </c>
    </row>
    <row r="837" spans="1:22" x14ac:dyDescent="0.25">
      <c r="A837" s="56" t="str">
        <f t="shared" si="89"/>
        <v/>
      </c>
      <c r="B837" s="211"/>
      <c r="C837" s="212"/>
      <c r="D837" s="211"/>
      <c r="E837" s="211"/>
      <c r="F837" s="211"/>
      <c r="G837" s="211"/>
      <c r="H837" s="211"/>
      <c r="I837" s="211"/>
      <c r="J837" s="213"/>
      <c r="K837" s="214"/>
      <c r="L837" s="214"/>
      <c r="M837" s="214"/>
      <c r="N837" s="215"/>
      <c r="O837" s="215"/>
      <c r="P837" s="215"/>
      <c r="Q837" s="13" t="str">
        <f t="shared" si="90"/>
        <v/>
      </c>
      <c r="R837" s="209" t="str">
        <f t="shared" si="91"/>
        <v/>
      </c>
      <c r="S837" s="210" t="str">
        <f t="shared" si="92"/>
        <v/>
      </c>
      <c r="T837" s="3" t="str">
        <f t="shared" si="93"/>
        <v xml:space="preserve"> </v>
      </c>
      <c r="U837" s="3" t="str">
        <f>IF(D837&lt;&gt;"",VLOOKUP(D837,'Drop downs'!B:C,2,0),"")</f>
        <v/>
      </c>
      <c r="V837" s="3" t="e">
        <f t="shared" si="94"/>
        <v>#VALUE!</v>
      </c>
    </row>
    <row r="838" spans="1:22" x14ac:dyDescent="0.25">
      <c r="A838" s="56" t="str">
        <f t="shared" si="89"/>
        <v/>
      </c>
      <c r="B838" s="211"/>
      <c r="C838" s="212"/>
      <c r="D838" s="211"/>
      <c r="E838" s="211"/>
      <c r="F838" s="211"/>
      <c r="G838" s="211"/>
      <c r="H838" s="211"/>
      <c r="I838" s="211"/>
      <c r="J838" s="213"/>
      <c r="K838" s="214"/>
      <c r="L838" s="214"/>
      <c r="M838" s="214"/>
      <c r="N838" s="215"/>
      <c r="O838" s="215"/>
      <c r="P838" s="215"/>
      <c r="Q838" s="13" t="str">
        <f t="shared" si="90"/>
        <v/>
      </c>
      <c r="R838" s="209" t="str">
        <f t="shared" si="91"/>
        <v/>
      </c>
      <c r="S838" s="210" t="str">
        <f t="shared" si="92"/>
        <v/>
      </c>
      <c r="T838" s="3" t="str">
        <f t="shared" si="93"/>
        <v xml:space="preserve"> </v>
      </c>
      <c r="U838" s="3" t="str">
        <f>IF(D838&lt;&gt;"",VLOOKUP(D838,'Drop downs'!B:C,2,0),"")</f>
        <v/>
      </c>
      <c r="V838" s="3" t="e">
        <f t="shared" si="94"/>
        <v>#VALUE!</v>
      </c>
    </row>
    <row r="839" spans="1:22" x14ac:dyDescent="0.25">
      <c r="A839" s="56" t="str">
        <f t="shared" si="89"/>
        <v/>
      </c>
      <c r="B839" s="211"/>
      <c r="C839" s="212"/>
      <c r="D839" s="211"/>
      <c r="E839" s="211"/>
      <c r="F839" s="211"/>
      <c r="G839" s="211"/>
      <c r="H839" s="211"/>
      <c r="I839" s="211"/>
      <c r="J839" s="213"/>
      <c r="K839" s="214"/>
      <c r="L839" s="214"/>
      <c r="M839" s="214"/>
      <c r="N839" s="215"/>
      <c r="O839" s="215"/>
      <c r="P839" s="215"/>
      <c r="Q839" s="13" t="str">
        <f t="shared" si="90"/>
        <v/>
      </c>
      <c r="R839" s="209" t="str">
        <f t="shared" si="91"/>
        <v/>
      </c>
      <c r="S839" s="210" t="str">
        <f t="shared" si="92"/>
        <v/>
      </c>
      <c r="T839" s="3" t="str">
        <f t="shared" si="93"/>
        <v xml:space="preserve"> </v>
      </c>
      <c r="U839" s="3" t="str">
        <f>IF(D839&lt;&gt;"",VLOOKUP(D839,'Drop downs'!B:C,2,0),"")</f>
        <v/>
      </c>
      <c r="V839" s="3" t="e">
        <f t="shared" si="94"/>
        <v>#VALUE!</v>
      </c>
    </row>
    <row r="840" spans="1:22" x14ac:dyDescent="0.25">
      <c r="A840" s="56" t="str">
        <f t="shared" si="89"/>
        <v/>
      </c>
      <c r="B840" s="211"/>
      <c r="C840" s="212"/>
      <c r="D840" s="211"/>
      <c r="E840" s="211"/>
      <c r="F840" s="211"/>
      <c r="G840" s="211"/>
      <c r="H840" s="211"/>
      <c r="I840" s="211"/>
      <c r="J840" s="213"/>
      <c r="K840" s="214"/>
      <c r="L840" s="214"/>
      <c r="M840" s="214"/>
      <c r="N840" s="215"/>
      <c r="O840" s="215"/>
      <c r="P840" s="215"/>
      <c r="Q840" s="13" t="str">
        <f t="shared" si="90"/>
        <v/>
      </c>
      <c r="R840" s="209" t="str">
        <f t="shared" si="91"/>
        <v/>
      </c>
      <c r="S840" s="210" t="str">
        <f t="shared" si="92"/>
        <v/>
      </c>
      <c r="T840" s="3" t="str">
        <f t="shared" si="93"/>
        <v xml:space="preserve"> </v>
      </c>
      <c r="U840" s="3" t="str">
        <f>IF(D840&lt;&gt;"",VLOOKUP(D840,'Drop downs'!B:C,2,0),"")</f>
        <v/>
      </c>
      <c r="V840" s="3" t="e">
        <f t="shared" si="94"/>
        <v>#VALUE!</v>
      </c>
    </row>
    <row r="841" spans="1:22" x14ac:dyDescent="0.25">
      <c r="A841" s="56" t="str">
        <f t="shared" si="89"/>
        <v/>
      </c>
      <c r="B841" s="211"/>
      <c r="C841" s="212"/>
      <c r="D841" s="211"/>
      <c r="E841" s="211"/>
      <c r="F841" s="211"/>
      <c r="G841" s="211"/>
      <c r="H841" s="211"/>
      <c r="I841" s="211"/>
      <c r="J841" s="213"/>
      <c r="K841" s="214"/>
      <c r="L841" s="214"/>
      <c r="M841" s="214"/>
      <c r="N841" s="215"/>
      <c r="O841" s="215"/>
      <c r="P841" s="215"/>
      <c r="Q841" s="13" t="str">
        <f t="shared" si="90"/>
        <v/>
      </c>
      <c r="R841" s="209" t="str">
        <f t="shared" si="91"/>
        <v/>
      </c>
      <c r="S841" s="210" t="str">
        <f t="shared" si="92"/>
        <v/>
      </c>
      <c r="T841" s="3" t="str">
        <f t="shared" si="93"/>
        <v xml:space="preserve"> </v>
      </c>
      <c r="U841" s="3" t="str">
        <f>IF(D841&lt;&gt;"",VLOOKUP(D841,'Drop downs'!B:C,2,0),"")</f>
        <v/>
      </c>
      <c r="V841" s="3" t="e">
        <f t="shared" si="94"/>
        <v>#VALUE!</v>
      </c>
    </row>
    <row r="842" spans="1:22" x14ac:dyDescent="0.25">
      <c r="A842" s="56" t="str">
        <f t="shared" si="89"/>
        <v/>
      </c>
      <c r="B842" s="211"/>
      <c r="C842" s="212"/>
      <c r="D842" s="211"/>
      <c r="E842" s="211"/>
      <c r="F842" s="211"/>
      <c r="G842" s="211"/>
      <c r="H842" s="211"/>
      <c r="I842" s="211"/>
      <c r="J842" s="213"/>
      <c r="K842" s="214"/>
      <c r="L842" s="214"/>
      <c r="M842" s="214"/>
      <c r="N842" s="215"/>
      <c r="O842" s="215"/>
      <c r="P842" s="215"/>
      <c r="Q842" s="13" t="str">
        <f t="shared" si="90"/>
        <v/>
      </c>
      <c r="R842" s="209" t="str">
        <f t="shared" si="91"/>
        <v/>
      </c>
      <c r="S842" s="210" t="str">
        <f t="shared" si="92"/>
        <v/>
      </c>
      <c r="T842" s="3" t="str">
        <f t="shared" si="93"/>
        <v xml:space="preserve"> </v>
      </c>
      <c r="U842" s="3" t="str">
        <f>IF(D842&lt;&gt;"",VLOOKUP(D842,'Drop downs'!B:C,2,0),"")</f>
        <v/>
      </c>
      <c r="V842" s="3" t="e">
        <f t="shared" si="94"/>
        <v>#VALUE!</v>
      </c>
    </row>
    <row r="843" spans="1:22" x14ac:dyDescent="0.25">
      <c r="A843" s="56" t="str">
        <f t="shared" si="89"/>
        <v/>
      </c>
      <c r="B843" s="211"/>
      <c r="C843" s="212"/>
      <c r="D843" s="211"/>
      <c r="E843" s="211"/>
      <c r="F843" s="211"/>
      <c r="G843" s="211"/>
      <c r="H843" s="211"/>
      <c r="I843" s="211"/>
      <c r="J843" s="213"/>
      <c r="K843" s="214"/>
      <c r="L843" s="214"/>
      <c r="M843" s="214"/>
      <c r="N843" s="215"/>
      <c r="O843" s="215"/>
      <c r="P843" s="215"/>
      <c r="Q843" s="13" t="str">
        <f t="shared" si="90"/>
        <v/>
      </c>
      <c r="R843" s="209" t="str">
        <f t="shared" si="91"/>
        <v/>
      </c>
      <c r="S843" s="210" t="str">
        <f t="shared" si="92"/>
        <v/>
      </c>
      <c r="T843" s="3" t="str">
        <f t="shared" si="93"/>
        <v xml:space="preserve"> </v>
      </c>
      <c r="U843" s="3" t="str">
        <f>IF(D843&lt;&gt;"",VLOOKUP(D843,'Drop downs'!B:C,2,0),"")</f>
        <v/>
      </c>
      <c r="V843" s="3" t="e">
        <f t="shared" si="94"/>
        <v>#VALUE!</v>
      </c>
    </row>
    <row r="844" spans="1:22" x14ac:dyDescent="0.25">
      <c r="A844" s="56" t="str">
        <f t="shared" si="89"/>
        <v/>
      </c>
      <c r="B844" s="211"/>
      <c r="C844" s="212"/>
      <c r="D844" s="211"/>
      <c r="E844" s="211"/>
      <c r="F844" s="211"/>
      <c r="G844" s="211"/>
      <c r="H844" s="211"/>
      <c r="I844" s="211"/>
      <c r="J844" s="213"/>
      <c r="K844" s="214"/>
      <c r="L844" s="214"/>
      <c r="M844" s="214"/>
      <c r="N844" s="215"/>
      <c r="O844" s="215"/>
      <c r="P844" s="215"/>
      <c r="Q844" s="13" t="str">
        <f t="shared" si="90"/>
        <v/>
      </c>
      <c r="R844" s="209" t="str">
        <f t="shared" si="91"/>
        <v/>
      </c>
      <c r="S844" s="210" t="str">
        <f t="shared" si="92"/>
        <v/>
      </c>
      <c r="T844" s="3" t="str">
        <f t="shared" si="93"/>
        <v xml:space="preserve"> </v>
      </c>
      <c r="U844" s="3" t="str">
        <f>IF(D844&lt;&gt;"",VLOOKUP(D844,'Drop downs'!B:C,2,0),"")</f>
        <v/>
      </c>
      <c r="V844" s="3" t="e">
        <f t="shared" si="94"/>
        <v>#VALUE!</v>
      </c>
    </row>
    <row r="845" spans="1:22" x14ac:dyDescent="0.25">
      <c r="A845" s="56" t="str">
        <f t="shared" si="89"/>
        <v/>
      </c>
      <c r="B845" s="211"/>
      <c r="C845" s="212"/>
      <c r="D845" s="211"/>
      <c r="E845" s="211"/>
      <c r="F845" s="211"/>
      <c r="G845" s="211"/>
      <c r="H845" s="211"/>
      <c r="I845" s="211"/>
      <c r="J845" s="213"/>
      <c r="K845" s="214"/>
      <c r="L845" s="214"/>
      <c r="M845" s="214"/>
      <c r="N845" s="215"/>
      <c r="O845" s="215"/>
      <c r="P845" s="215"/>
      <c r="Q845" s="13" t="str">
        <f t="shared" si="90"/>
        <v/>
      </c>
      <c r="R845" s="209" t="str">
        <f t="shared" si="91"/>
        <v/>
      </c>
      <c r="S845" s="210" t="str">
        <f t="shared" si="92"/>
        <v/>
      </c>
      <c r="T845" s="3" t="str">
        <f t="shared" si="93"/>
        <v xml:space="preserve"> </v>
      </c>
      <c r="U845" s="3" t="str">
        <f>IF(D845&lt;&gt;"",VLOOKUP(D845,'Drop downs'!B:C,2,0),"")</f>
        <v/>
      </c>
      <c r="V845" s="3" t="e">
        <f t="shared" si="94"/>
        <v>#VALUE!</v>
      </c>
    </row>
    <row r="846" spans="1:22" x14ac:dyDescent="0.25">
      <c r="A846" s="56" t="str">
        <f t="shared" si="89"/>
        <v/>
      </c>
      <c r="B846" s="211"/>
      <c r="C846" s="212"/>
      <c r="D846" s="211"/>
      <c r="E846" s="211"/>
      <c r="F846" s="211"/>
      <c r="G846" s="211"/>
      <c r="H846" s="211"/>
      <c r="I846" s="211"/>
      <c r="J846" s="213"/>
      <c r="K846" s="214"/>
      <c r="L846" s="214"/>
      <c r="M846" s="214"/>
      <c r="N846" s="215"/>
      <c r="O846" s="215"/>
      <c r="P846" s="215"/>
      <c r="Q846" s="13" t="str">
        <f t="shared" si="90"/>
        <v/>
      </c>
      <c r="R846" s="209" t="str">
        <f t="shared" si="91"/>
        <v/>
      </c>
      <c r="S846" s="210" t="str">
        <f t="shared" si="92"/>
        <v/>
      </c>
      <c r="T846" s="3" t="str">
        <f t="shared" si="93"/>
        <v xml:space="preserve"> </v>
      </c>
      <c r="U846" s="3" t="str">
        <f>IF(D846&lt;&gt;"",VLOOKUP(D846,'Drop downs'!B:C,2,0),"")</f>
        <v/>
      </c>
      <c r="V846" s="3" t="e">
        <f t="shared" si="94"/>
        <v>#VALUE!</v>
      </c>
    </row>
    <row r="847" spans="1:22" x14ac:dyDescent="0.25">
      <c r="A847" s="56" t="str">
        <f t="shared" si="89"/>
        <v/>
      </c>
      <c r="B847" s="211"/>
      <c r="C847" s="212"/>
      <c r="D847" s="211"/>
      <c r="E847" s="211"/>
      <c r="F847" s="211"/>
      <c r="G847" s="211"/>
      <c r="H847" s="211"/>
      <c r="I847" s="211"/>
      <c r="J847" s="213"/>
      <c r="K847" s="214"/>
      <c r="L847" s="214"/>
      <c r="M847" s="214"/>
      <c r="N847" s="215"/>
      <c r="O847" s="215"/>
      <c r="P847" s="215"/>
      <c r="Q847" s="13" t="str">
        <f t="shared" si="90"/>
        <v/>
      </c>
      <c r="R847" s="209" t="str">
        <f t="shared" si="91"/>
        <v/>
      </c>
      <c r="S847" s="210" t="str">
        <f t="shared" si="92"/>
        <v/>
      </c>
      <c r="T847" s="3" t="str">
        <f t="shared" si="93"/>
        <v xml:space="preserve"> </v>
      </c>
      <c r="U847" s="3" t="str">
        <f>IF(D847&lt;&gt;"",VLOOKUP(D847,'Drop downs'!B:C,2,0),"")</f>
        <v/>
      </c>
      <c r="V847" s="3" t="e">
        <f t="shared" si="94"/>
        <v>#VALUE!</v>
      </c>
    </row>
    <row r="848" spans="1:22" x14ac:dyDescent="0.25">
      <c r="A848" s="56" t="str">
        <f t="shared" si="89"/>
        <v/>
      </c>
      <c r="B848" s="211"/>
      <c r="C848" s="212"/>
      <c r="D848" s="211"/>
      <c r="E848" s="211"/>
      <c r="F848" s="211"/>
      <c r="G848" s="211"/>
      <c r="H848" s="211"/>
      <c r="I848" s="211"/>
      <c r="J848" s="213"/>
      <c r="K848" s="214"/>
      <c r="L848" s="214"/>
      <c r="M848" s="214"/>
      <c r="N848" s="215"/>
      <c r="O848" s="215"/>
      <c r="P848" s="215"/>
      <c r="Q848" s="13" t="str">
        <f t="shared" si="90"/>
        <v/>
      </c>
      <c r="R848" s="209" t="str">
        <f t="shared" si="91"/>
        <v/>
      </c>
      <c r="S848" s="210" t="str">
        <f t="shared" si="92"/>
        <v/>
      </c>
      <c r="T848" s="3" t="str">
        <f t="shared" si="93"/>
        <v xml:space="preserve"> </v>
      </c>
      <c r="U848" s="3" t="str">
        <f>IF(D848&lt;&gt;"",VLOOKUP(D848,'Drop downs'!B:C,2,0),"")</f>
        <v/>
      </c>
      <c r="V848" s="3" t="e">
        <f t="shared" si="94"/>
        <v>#VALUE!</v>
      </c>
    </row>
    <row r="849" spans="1:22" x14ac:dyDescent="0.25">
      <c r="A849" s="56" t="str">
        <f t="shared" si="89"/>
        <v/>
      </c>
      <c r="B849" s="211"/>
      <c r="C849" s="212"/>
      <c r="D849" s="211"/>
      <c r="E849" s="211"/>
      <c r="F849" s="211"/>
      <c r="G849" s="211"/>
      <c r="H849" s="211"/>
      <c r="I849" s="211"/>
      <c r="J849" s="213"/>
      <c r="K849" s="214"/>
      <c r="L849" s="214"/>
      <c r="M849" s="214"/>
      <c r="N849" s="215"/>
      <c r="O849" s="215"/>
      <c r="P849" s="215"/>
      <c r="Q849" s="13" t="str">
        <f t="shared" si="90"/>
        <v/>
      </c>
      <c r="R849" s="209" t="str">
        <f t="shared" si="91"/>
        <v/>
      </c>
      <c r="S849" s="210" t="str">
        <f t="shared" si="92"/>
        <v/>
      </c>
      <c r="T849" s="3" t="str">
        <f t="shared" si="93"/>
        <v xml:space="preserve"> </v>
      </c>
      <c r="U849" s="3" t="str">
        <f>IF(D849&lt;&gt;"",VLOOKUP(D849,'Drop downs'!B:C,2,0),"")</f>
        <v/>
      </c>
      <c r="V849" s="3" t="e">
        <f t="shared" si="94"/>
        <v>#VALUE!</v>
      </c>
    </row>
    <row r="850" spans="1:22" x14ac:dyDescent="0.25">
      <c r="A850" s="56" t="str">
        <f t="shared" si="89"/>
        <v/>
      </c>
      <c r="B850" s="211"/>
      <c r="C850" s="212"/>
      <c r="D850" s="211"/>
      <c r="E850" s="211"/>
      <c r="F850" s="211"/>
      <c r="G850" s="211"/>
      <c r="H850" s="211"/>
      <c r="I850" s="211"/>
      <c r="J850" s="213"/>
      <c r="K850" s="214"/>
      <c r="L850" s="214"/>
      <c r="M850" s="214"/>
      <c r="N850" s="215"/>
      <c r="O850" s="215"/>
      <c r="P850" s="215"/>
      <c r="Q850" s="13" t="str">
        <f t="shared" si="90"/>
        <v/>
      </c>
      <c r="R850" s="209" t="str">
        <f t="shared" si="91"/>
        <v/>
      </c>
      <c r="S850" s="210" t="str">
        <f t="shared" si="92"/>
        <v/>
      </c>
      <c r="T850" s="3" t="str">
        <f t="shared" si="93"/>
        <v xml:space="preserve"> </v>
      </c>
      <c r="U850" s="3" t="str">
        <f>IF(D850&lt;&gt;"",VLOOKUP(D850,'Drop downs'!B:C,2,0),"")</f>
        <v/>
      </c>
      <c r="V850" s="3" t="e">
        <f t="shared" si="94"/>
        <v>#VALUE!</v>
      </c>
    </row>
    <row r="851" spans="1:22" x14ac:dyDescent="0.25">
      <c r="A851" s="56" t="str">
        <f t="shared" si="89"/>
        <v/>
      </c>
      <c r="B851" s="211"/>
      <c r="C851" s="212"/>
      <c r="D851" s="211"/>
      <c r="E851" s="211"/>
      <c r="F851" s="211"/>
      <c r="G851" s="211"/>
      <c r="H851" s="211"/>
      <c r="I851" s="211"/>
      <c r="J851" s="213"/>
      <c r="K851" s="214"/>
      <c r="L851" s="214"/>
      <c r="M851" s="214"/>
      <c r="N851" s="215"/>
      <c r="O851" s="215"/>
      <c r="P851" s="215"/>
      <c r="Q851" s="13" t="str">
        <f t="shared" si="90"/>
        <v/>
      </c>
      <c r="R851" s="209" t="str">
        <f t="shared" si="91"/>
        <v/>
      </c>
      <c r="S851" s="210" t="str">
        <f t="shared" si="92"/>
        <v/>
      </c>
      <c r="T851" s="3" t="str">
        <f t="shared" si="93"/>
        <v xml:space="preserve"> </v>
      </c>
      <c r="U851" s="3" t="str">
        <f>IF(D851&lt;&gt;"",VLOOKUP(D851,'Drop downs'!B:C,2,0),"")</f>
        <v/>
      </c>
      <c r="V851" s="3" t="e">
        <f t="shared" si="94"/>
        <v>#VALUE!</v>
      </c>
    </row>
    <row r="852" spans="1:22" x14ac:dyDescent="0.25">
      <c r="A852" s="56" t="str">
        <f t="shared" si="89"/>
        <v/>
      </c>
      <c r="B852" s="211"/>
      <c r="C852" s="212"/>
      <c r="D852" s="211"/>
      <c r="E852" s="211"/>
      <c r="F852" s="211"/>
      <c r="G852" s="211"/>
      <c r="H852" s="211"/>
      <c r="I852" s="211"/>
      <c r="J852" s="213"/>
      <c r="K852" s="214"/>
      <c r="L852" s="214"/>
      <c r="M852" s="214"/>
      <c r="N852" s="215"/>
      <c r="O852" s="215"/>
      <c r="P852" s="215"/>
      <c r="Q852" s="13" t="str">
        <f t="shared" si="90"/>
        <v/>
      </c>
      <c r="R852" s="209" t="str">
        <f t="shared" si="91"/>
        <v/>
      </c>
      <c r="S852" s="210" t="str">
        <f t="shared" si="92"/>
        <v/>
      </c>
      <c r="T852" s="3" t="str">
        <f t="shared" si="93"/>
        <v xml:space="preserve"> </v>
      </c>
      <c r="U852" s="3" t="str">
        <f>IF(D852&lt;&gt;"",VLOOKUP(D852,'Drop downs'!B:C,2,0),"")</f>
        <v/>
      </c>
      <c r="V852" s="3" t="e">
        <f t="shared" si="94"/>
        <v>#VALUE!</v>
      </c>
    </row>
    <row r="853" spans="1:22" x14ac:dyDescent="0.25">
      <c r="A853" s="56" t="str">
        <f t="shared" si="89"/>
        <v/>
      </c>
      <c r="B853" s="211"/>
      <c r="C853" s="212"/>
      <c r="D853" s="211"/>
      <c r="E853" s="211"/>
      <c r="F853" s="211"/>
      <c r="G853" s="211"/>
      <c r="H853" s="211"/>
      <c r="I853" s="211"/>
      <c r="J853" s="213"/>
      <c r="K853" s="214"/>
      <c r="L853" s="214"/>
      <c r="M853" s="214"/>
      <c r="N853" s="215"/>
      <c r="O853" s="215"/>
      <c r="P853" s="215"/>
      <c r="Q853" s="13" t="str">
        <f t="shared" si="90"/>
        <v/>
      </c>
      <c r="R853" s="209" t="str">
        <f t="shared" si="91"/>
        <v/>
      </c>
      <c r="S853" s="210" t="str">
        <f t="shared" si="92"/>
        <v/>
      </c>
      <c r="T853" s="3" t="str">
        <f t="shared" si="93"/>
        <v xml:space="preserve"> </v>
      </c>
      <c r="U853" s="3" t="str">
        <f>IF(D853&lt;&gt;"",VLOOKUP(D853,'Drop downs'!B:C,2,0),"")</f>
        <v/>
      </c>
      <c r="V853" s="3" t="e">
        <f t="shared" si="94"/>
        <v>#VALUE!</v>
      </c>
    </row>
    <row r="854" spans="1:22" x14ac:dyDescent="0.25">
      <c r="A854" s="56" t="str">
        <f t="shared" si="89"/>
        <v/>
      </c>
      <c r="B854" s="211"/>
      <c r="C854" s="212"/>
      <c r="D854" s="211"/>
      <c r="E854" s="211"/>
      <c r="F854" s="211"/>
      <c r="G854" s="211"/>
      <c r="H854" s="211"/>
      <c r="I854" s="211"/>
      <c r="J854" s="213"/>
      <c r="K854" s="214"/>
      <c r="L854" s="214"/>
      <c r="M854" s="214"/>
      <c r="N854" s="215"/>
      <c r="O854" s="215"/>
      <c r="P854" s="215"/>
      <c r="Q854" s="13" t="str">
        <f t="shared" si="90"/>
        <v/>
      </c>
      <c r="R854" s="209" t="str">
        <f t="shared" si="91"/>
        <v/>
      </c>
      <c r="S854" s="210" t="str">
        <f t="shared" si="92"/>
        <v/>
      </c>
      <c r="T854" s="3" t="str">
        <f t="shared" si="93"/>
        <v xml:space="preserve"> </v>
      </c>
      <c r="U854" s="3" t="str">
        <f>IF(D854&lt;&gt;"",VLOOKUP(D854,'Drop downs'!B:C,2,0),"")</f>
        <v/>
      </c>
      <c r="V854" s="3" t="e">
        <f t="shared" si="94"/>
        <v>#VALUE!</v>
      </c>
    </row>
    <row r="855" spans="1:22" x14ac:dyDescent="0.25">
      <c r="A855" s="56" t="str">
        <f t="shared" si="89"/>
        <v/>
      </c>
      <c r="B855" s="211"/>
      <c r="C855" s="212"/>
      <c r="D855" s="211"/>
      <c r="E855" s="211"/>
      <c r="F855" s="211"/>
      <c r="G855" s="211"/>
      <c r="H855" s="211"/>
      <c r="I855" s="211"/>
      <c r="J855" s="213"/>
      <c r="K855" s="214"/>
      <c r="L855" s="214"/>
      <c r="M855" s="214"/>
      <c r="N855" s="215"/>
      <c r="O855" s="215"/>
      <c r="P855" s="215"/>
      <c r="Q855" s="13" t="str">
        <f t="shared" si="90"/>
        <v/>
      </c>
      <c r="R855" s="209" t="str">
        <f t="shared" si="91"/>
        <v/>
      </c>
      <c r="S855" s="210" t="str">
        <f t="shared" si="92"/>
        <v/>
      </c>
      <c r="T855" s="3" t="str">
        <f t="shared" si="93"/>
        <v xml:space="preserve"> </v>
      </c>
      <c r="U855" s="3" t="str">
        <f>IF(D855&lt;&gt;"",VLOOKUP(D855,'Drop downs'!B:C,2,0),"")</f>
        <v/>
      </c>
      <c r="V855" s="3" t="e">
        <f t="shared" si="94"/>
        <v>#VALUE!</v>
      </c>
    </row>
    <row r="856" spans="1:22" x14ac:dyDescent="0.25">
      <c r="A856" s="56" t="str">
        <f t="shared" si="89"/>
        <v/>
      </c>
      <c r="B856" s="211"/>
      <c r="C856" s="212"/>
      <c r="D856" s="211"/>
      <c r="E856" s="211"/>
      <c r="F856" s="211"/>
      <c r="G856" s="211"/>
      <c r="H856" s="211"/>
      <c r="I856" s="211"/>
      <c r="J856" s="213"/>
      <c r="K856" s="214"/>
      <c r="L856" s="214"/>
      <c r="M856" s="214"/>
      <c r="N856" s="215"/>
      <c r="O856" s="215"/>
      <c r="P856" s="215"/>
      <c r="Q856" s="13" t="str">
        <f t="shared" si="90"/>
        <v/>
      </c>
      <c r="R856" s="209" t="str">
        <f t="shared" si="91"/>
        <v/>
      </c>
      <c r="S856" s="210" t="str">
        <f t="shared" si="92"/>
        <v/>
      </c>
      <c r="T856" s="3" t="str">
        <f t="shared" si="93"/>
        <v xml:space="preserve"> </v>
      </c>
      <c r="U856" s="3" t="str">
        <f>IF(D856&lt;&gt;"",VLOOKUP(D856,'Drop downs'!B:C,2,0),"")</f>
        <v/>
      </c>
      <c r="V856" s="3" t="e">
        <f t="shared" si="94"/>
        <v>#VALUE!</v>
      </c>
    </row>
    <row r="857" spans="1:22" x14ac:dyDescent="0.25">
      <c r="A857" s="56" t="str">
        <f t="shared" si="89"/>
        <v/>
      </c>
      <c r="B857" s="211"/>
      <c r="C857" s="212"/>
      <c r="D857" s="211"/>
      <c r="E857" s="211"/>
      <c r="F857" s="211"/>
      <c r="G857" s="211"/>
      <c r="H857" s="211"/>
      <c r="I857" s="211"/>
      <c r="J857" s="213"/>
      <c r="K857" s="214"/>
      <c r="L857" s="214"/>
      <c r="M857" s="214"/>
      <c r="N857" s="215"/>
      <c r="O857" s="215"/>
      <c r="P857" s="215"/>
      <c r="Q857" s="13" t="str">
        <f t="shared" si="90"/>
        <v/>
      </c>
      <c r="R857" s="209" t="str">
        <f t="shared" si="91"/>
        <v/>
      </c>
      <c r="S857" s="210" t="str">
        <f t="shared" si="92"/>
        <v/>
      </c>
      <c r="T857" s="3" t="str">
        <f t="shared" si="93"/>
        <v xml:space="preserve"> </v>
      </c>
      <c r="U857" s="3" t="str">
        <f>IF(D857&lt;&gt;"",VLOOKUP(D857,'Drop downs'!B:C,2,0),"")</f>
        <v/>
      </c>
      <c r="V857" s="3" t="e">
        <f t="shared" si="94"/>
        <v>#VALUE!</v>
      </c>
    </row>
    <row r="858" spans="1:22" x14ac:dyDescent="0.25">
      <c r="A858" s="56" t="str">
        <f t="shared" si="89"/>
        <v/>
      </c>
      <c r="B858" s="211"/>
      <c r="C858" s="212"/>
      <c r="D858" s="211"/>
      <c r="E858" s="211"/>
      <c r="F858" s="211"/>
      <c r="G858" s="211"/>
      <c r="H858" s="211"/>
      <c r="I858" s="211"/>
      <c r="J858" s="213"/>
      <c r="K858" s="214"/>
      <c r="L858" s="214"/>
      <c r="M858" s="214"/>
      <c r="N858" s="215"/>
      <c r="O858" s="215"/>
      <c r="P858" s="215"/>
      <c r="Q858" s="13" t="str">
        <f t="shared" si="90"/>
        <v/>
      </c>
      <c r="R858" s="209" t="str">
        <f t="shared" si="91"/>
        <v/>
      </c>
      <c r="S858" s="210" t="str">
        <f t="shared" si="92"/>
        <v/>
      </c>
      <c r="T858" s="3" t="str">
        <f t="shared" si="93"/>
        <v xml:space="preserve"> </v>
      </c>
      <c r="U858" s="3" t="str">
        <f>IF(D858&lt;&gt;"",VLOOKUP(D858,'Drop downs'!B:C,2,0),"")</f>
        <v/>
      </c>
      <c r="V858" s="3" t="e">
        <f t="shared" si="94"/>
        <v>#VALUE!</v>
      </c>
    </row>
    <row r="859" spans="1:22" x14ac:dyDescent="0.25">
      <c r="A859" s="56" t="str">
        <f t="shared" si="89"/>
        <v/>
      </c>
      <c r="B859" s="211"/>
      <c r="C859" s="212"/>
      <c r="D859" s="211"/>
      <c r="E859" s="211"/>
      <c r="F859" s="211"/>
      <c r="G859" s="211"/>
      <c r="H859" s="211"/>
      <c r="I859" s="211"/>
      <c r="J859" s="213"/>
      <c r="K859" s="214"/>
      <c r="L859" s="214"/>
      <c r="M859" s="214"/>
      <c r="N859" s="215"/>
      <c r="O859" s="215"/>
      <c r="P859" s="215"/>
      <c r="Q859" s="13" t="str">
        <f t="shared" si="90"/>
        <v/>
      </c>
      <c r="R859" s="209" t="str">
        <f t="shared" si="91"/>
        <v/>
      </c>
      <c r="S859" s="210" t="str">
        <f t="shared" si="92"/>
        <v/>
      </c>
      <c r="T859" s="3" t="str">
        <f t="shared" si="93"/>
        <v xml:space="preserve"> </v>
      </c>
      <c r="U859" s="3" t="str">
        <f>IF(D859&lt;&gt;"",VLOOKUP(D859,'Drop downs'!B:C,2,0),"")</f>
        <v/>
      </c>
      <c r="V859" s="3" t="e">
        <f t="shared" si="94"/>
        <v>#VALUE!</v>
      </c>
    </row>
    <row r="860" spans="1:22" x14ac:dyDescent="0.25">
      <c r="A860" s="56" t="str">
        <f t="shared" si="89"/>
        <v/>
      </c>
      <c r="B860" s="211"/>
      <c r="C860" s="212"/>
      <c r="D860" s="211"/>
      <c r="E860" s="211"/>
      <c r="F860" s="211"/>
      <c r="G860" s="211"/>
      <c r="H860" s="211"/>
      <c r="I860" s="211"/>
      <c r="J860" s="213"/>
      <c r="K860" s="214"/>
      <c r="L860" s="214"/>
      <c r="M860" s="214"/>
      <c r="N860" s="215"/>
      <c r="O860" s="215"/>
      <c r="P860" s="215"/>
      <c r="Q860" s="13" t="str">
        <f t="shared" si="90"/>
        <v/>
      </c>
      <c r="R860" s="209" t="str">
        <f t="shared" si="91"/>
        <v/>
      </c>
      <c r="S860" s="210" t="str">
        <f t="shared" si="92"/>
        <v/>
      </c>
      <c r="T860" s="3" t="str">
        <f t="shared" si="93"/>
        <v xml:space="preserve"> </v>
      </c>
      <c r="U860" s="3" t="str">
        <f>IF(D860&lt;&gt;"",VLOOKUP(D860,'Drop downs'!B:C,2,0),"")</f>
        <v/>
      </c>
      <c r="V860" s="3" t="e">
        <f t="shared" si="94"/>
        <v>#VALUE!</v>
      </c>
    </row>
    <row r="861" spans="1:22" x14ac:dyDescent="0.25">
      <c r="A861" s="56" t="str">
        <f t="shared" si="89"/>
        <v/>
      </c>
      <c r="B861" s="211"/>
      <c r="C861" s="212"/>
      <c r="D861" s="211"/>
      <c r="E861" s="211"/>
      <c r="F861" s="211"/>
      <c r="G861" s="211"/>
      <c r="H861" s="211"/>
      <c r="I861" s="211"/>
      <c r="J861" s="213"/>
      <c r="K861" s="214"/>
      <c r="L861" s="214"/>
      <c r="M861" s="214"/>
      <c r="N861" s="215"/>
      <c r="O861" s="215"/>
      <c r="P861" s="215"/>
      <c r="Q861" s="13" t="str">
        <f t="shared" si="90"/>
        <v/>
      </c>
      <c r="R861" s="209" t="str">
        <f t="shared" si="91"/>
        <v/>
      </c>
      <c r="S861" s="210" t="str">
        <f t="shared" si="92"/>
        <v/>
      </c>
      <c r="T861" s="3" t="str">
        <f t="shared" si="93"/>
        <v xml:space="preserve"> </v>
      </c>
      <c r="U861" s="3" t="str">
        <f>IF(D861&lt;&gt;"",VLOOKUP(D861,'Drop downs'!B:C,2,0),"")</f>
        <v/>
      </c>
      <c r="V861" s="3" t="e">
        <f t="shared" si="94"/>
        <v>#VALUE!</v>
      </c>
    </row>
    <row r="862" spans="1:22" x14ac:dyDescent="0.25">
      <c r="A862" s="56" t="str">
        <f t="shared" si="89"/>
        <v/>
      </c>
      <c r="B862" s="211"/>
      <c r="C862" s="212"/>
      <c r="D862" s="211"/>
      <c r="E862" s="211"/>
      <c r="F862" s="211"/>
      <c r="G862" s="211"/>
      <c r="H862" s="211"/>
      <c r="I862" s="211"/>
      <c r="J862" s="213"/>
      <c r="K862" s="214"/>
      <c r="L862" s="214"/>
      <c r="M862" s="214"/>
      <c r="N862" s="215"/>
      <c r="O862" s="215"/>
      <c r="P862" s="215"/>
      <c r="Q862" s="13" t="str">
        <f t="shared" si="90"/>
        <v/>
      </c>
      <c r="R862" s="209" t="str">
        <f t="shared" si="91"/>
        <v/>
      </c>
      <c r="S862" s="210" t="str">
        <f t="shared" si="92"/>
        <v/>
      </c>
      <c r="T862" s="3" t="str">
        <f t="shared" si="93"/>
        <v xml:space="preserve"> </v>
      </c>
      <c r="U862" s="3" t="str">
        <f>IF(D862&lt;&gt;"",VLOOKUP(D862,'Drop downs'!B:C,2,0),"")</f>
        <v/>
      </c>
      <c r="V862" s="3" t="e">
        <f t="shared" si="94"/>
        <v>#VALUE!</v>
      </c>
    </row>
    <row r="863" spans="1:22" x14ac:dyDescent="0.25">
      <c r="A863" s="56" t="str">
        <f t="shared" si="89"/>
        <v/>
      </c>
      <c r="B863" s="211"/>
      <c r="C863" s="212"/>
      <c r="D863" s="211"/>
      <c r="E863" s="211"/>
      <c r="F863" s="211"/>
      <c r="G863" s="211"/>
      <c r="H863" s="211"/>
      <c r="I863" s="211"/>
      <c r="J863" s="213"/>
      <c r="K863" s="214"/>
      <c r="L863" s="214"/>
      <c r="M863" s="214"/>
      <c r="N863" s="215"/>
      <c r="O863" s="215"/>
      <c r="P863" s="215"/>
      <c r="Q863" s="13" t="str">
        <f t="shared" si="90"/>
        <v/>
      </c>
      <c r="R863" s="209" t="str">
        <f t="shared" si="91"/>
        <v/>
      </c>
      <c r="S863" s="210" t="str">
        <f t="shared" si="92"/>
        <v/>
      </c>
      <c r="T863" s="3" t="str">
        <f t="shared" si="93"/>
        <v xml:space="preserve"> </v>
      </c>
      <c r="U863" s="3" t="str">
        <f>IF(D863&lt;&gt;"",VLOOKUP(D863,'Drop downs'!B:C,2,0),"")</f>
        <v/>
      </c>
      <c r="V863" s="3" t="e">
        <f t="shared" si="94"/>
        <v>#VALUE!</v>
      </c>
    </row>
    <row r="864" spans="1:22" x14ac:dyDescent="0.25">
      <c r="A864" s="56" t="str">
        <f t="shared" si="89"/>
        <v/>
      </c>
      <c r="B864" s="211"/>
      <c r="C864" s="212"/>
      <c r="D864" s="211"/>
      <c r="E864" s="211"/>
      <c r="F864" s="211"/>
      <c r="G864" s="211"/>
      <c r="H864" s="211"/>
      <c r="I864" s="211"/>
      <c r="J864" s="213"/>
      <c r="K864" s="214"/>
      <c r="L864" s="214"/>
      <c r="M864" s="214"/>
      <c r="N864" s="215"/>
      <c r="O864" s="215"/>
      <c r="P864" s="215"/>
      <c r="Q864" s="13" t="str">
        <f t="shared" si="90"/>
        <v/>
      </c>
      <c r="R864" s="209" t="str">
        <f t="shared" si="91"/>
        <v/>
      </c>
      <c r="S864" s="210" t="str">
        <f t="shared" si="92"/>
        <v/>
      </c>
      <c r="T864" s="3" t="str">
        <f t="shared" si="93"/>
        <v xml:space="preserve"> </v>
      </c>
      <c r="U864" s="3" t="str">
        <f>IF(D864&lt;&gt;"",VLOOKUP(D864,'Drop downs'!B:C,2,0),"")</f>
        <v/>
      </c>
      <c r="V864" s="3" t="e">
        <f t="shared" si="94"/>
        <v>#VALUE!</v>
      </c>
    </row>
    <row r="865" spans="1:22" x14ac:dyDescent="0.25">
      <c r="A865" s="56" t="str">
        <f t="shared" si="89"/>
        <v/>
      </c>
      <c r="B865" s="211"/>
      <c r="C865" s="212"/>
      <c r="D865" s="211"/>
      <c r="E865" s="211"/>
      <c r="F865" s="211"/>
      <c r="G865" s="211"/>
      <c r="H865" s="211"/>
      <c r="I865" s="211"/>
      <c r="J865" s="213"/>
      <c r="K865" s="214"/>
      <c r="L865" s="214"/>
      <c r="M865" s="214"/>
      <c r="N865" s="215"/>
      <c r="O865" s="215"/>
      <c r="P865" s="215"/>
      <c r="Q865" s="13" t="str">
        <f t="shared" si="90"/>
        <v/>
      </c>
      <c r="R865" s="209" t="str">
        <f t="shared" si="91"/>
        <v/>
      </c>
      <c r="S865" s="210" t="str">
        <f t="shared" si="92"/>
        <v/>
      </c>
      <c r="T865" s="3" t="str">
        <f t="shared" si="93"/>
        <v xml:space="preserve"> </v>
      </c>
      <c r="U865" s="3" t="str">
        <f>IF(D865&lt;&gt;"",VLOOKUP(D865,'Drop downs'!B:C,2,0),"")</f>
        <v/>
      </c>
      <c r="V865" s="3" t="e">
        <f t="shared" si="94"/>
        <v>#VALUE!</v>
      </c>
    </row>
    <row r="866" spans="1:22" x14ac:dyDescent="0.25">
      <c r="A866" s="56" t="str">
        <f t="shared" si="89"/>
        <v/>
      </c>
      <c r="B866" s="211"/>
      <c r="C866" s="212"/>
      <c r="D866" s="211"/>
      <c r="E866" s="211"/>
      <c r="F866" s="211"/>
      <c r="G866" s="211"/>
      <c r="H866" s="211"/>
      <c r="I866" s="211"/>
      <c r="J866" s="213"/>
      <c r="K866" s="214"/>
      <c r="L866" s="214"/>
      <c r="M866" s="214"/>
      <c r="N866" s="215"/>
      <c r="O866" s="215"/>
      <c r="P866" s="215"/>
      <c r="Q866" s="13" t="str">
        <f t="shared" si="90"/>
        <v/>
      </c>
      <c r="R866" s="209" t="str">
        <f t="shared" si="91"/>
        <v/>
      </c>
      <c r="S866" s="210" t="str">
        <f t="shared" si="92"/>
        <v/>
      </c>
      <c r="T866" s="3" t="str">
        <f t="shared" si="93"/>
        <v xml:space="preserve"> </v>
      </c>
      <c r="U866" s="3" t="str">
        <f>IF(D866&lt;&gt;"",VLOOKUP(D866,'Drop downs'!B:C,2,0),"")</f>
        <v/>
      </c>
      <c r="V866" s="3" t="e">
        <f t="shared" si="94"/>
        <v>#VALUE!</v>
      </c>
    </row>
    <row r="867" spans="1:22" x14ac:dyDescent="0.25">
      <c r="A867" s="56" t="str">
        <f t="shared" si="89"/>
        <v/>
      </c>
      <c r="B867" s="211"/>
      <c r="C867" s="212"/>
      <c r="D867" s="211"/>
      <c r="E867" s="211"/>
      <c r="F867" s="211"/>
      <c r="G867" s="211"/>
      <c r="H867" s="211"/>
      <c r="I867" s="211"/>
      <c r="J867" s="213"/>
      <c r="K867" s="214"/>
      <c r="L867" s="214"/>
      <c r="M867" s="214"/>
      <c r="N867" s="215"/>
      <c r="O867" s="215"/>
      <c r="P867" s="215"/>
      <c r="Q867" s="13" t="str">
        <f t="shared" si="90"/>
        <v/>
      </c>
      <c r="R867" s="209" t="str">
        <f t="shared" si="91"/>
        <v/>
      </c>
      <c r="S867" s="210" t="str">
        <f t="shared" si="92"/>
        <v/>
      </c>
      <c r="T867" s="3" t="str">
        <f t="shared" si="93"/>
        <v xml:space="preserve"> </v>
      </c>
      <c r="U867" s="3" t="str">
        <f>IF(D867&lt;&gt;"",VLOOKUP(D867,'Drop downs'!B:C,2,0),"")</f>
        <v/>
      </c>
      <c r="V867" s="3" t="e">
        <f t="shared" si="94"/>
        <v>#VALUE!</v>
      </c>
    </row>
    <row r="868" spans="1:22" x14ac:dyDescent="0.25">
      <c r="A868" s="56" t="str">
        <f t="shared" si="89"/>
        <v/>
      </c>
      <c r="B868" s="211"/>
      <c r="C868" s="212"/>
      <c r="D868" s="211"/>
      <c r="E868" s="211"/>
      <c r="F868" s="211"/>
      <c r="G868" s="211"/>
      <c r="H868" s="211"/>
      <c r="I868" s="211"/>
      <c r="J868" s="213"/>
      <c r="K868" s="214"/>
      <c r="L868" s="214"/>
      <c r="M868" s="214"/>
      <c r="N868" s="215"/>
      <c r="O868" s="215"/>
      <c r="P868" s="215"/>
      <c r="Q868" s="13" t="str">
        <f t="shared" si="90"/>
        <v/>
      </c>
      <c r="R868" s="209" t="str">
        <f t="shared" si="91"/>
        <v/>
      </c>
      <c r="S868" s="210" t="str">
        <f t="shared" si="92"/>
        <v/>
      </c>
      <c r="T868" s="3" t="str">
        <f t="shared" si="93"/>
        <v xml:space="preserve"> </v>
      </c>
      <c r="U868" s="3" t="str">
        <f>IF(D868&lt;&gt;"",VLOOKUP(D868,'Drop downs'!B:C,2,0),"")</f>
        <v/>
      </c>
      <c r="V868" s="3" t="e">
        <f t="shared" si="94"/>
        <v>#VALUE!</v>
      </c>
    </row>
    <row r="869" spans="1:22" x14ac:dyDescent="0.25">
      <c r="A869" s="56" t="str">
        <f t="shared" si="89"/>
        <v/>
      </c>
      <c r="B869" s="211"/>
      <c r="C869" s="212"/>
      <c r="D869" s="211"/>
      <c r="E869" s="211"/>
      <c r="F869" s="211"/>
      <c r="G869" s="211"/>
      <c r="H869" s="211"/>
      <c r="I869" s="211"/>
      <c r="J869" s="213"/>
      <c r="K869" s="214"/>
      <c r="L869" s="214"/>
      <c r="M869" s="214"/>
      <c r="N869" s="215"/>
      <c r="O869" s="215"/>
      <c r="P869" s="215"/>
      <c r="Q869" s="13" t="str">
        <f t="shared" si="90"/>
        <v/>
      </c>
      <c r="R869" s="209" t="str">
        <f t="shared" si="91"/>
        <v/>
      </c>
      <c r="S869" s="210" t="str">
        <f t="shared" si="92"/>
        <v/>
      </c>
      <c r="T869" s="3" t="str">
        <f t="shared" si="93"/>
        <v xml:space="preserve"> </v>
      </c>
      <c r="U869" s="3" t="str">
        <f>IF(D869&lt;&gt;"",VLOOKUP(D869,'Drop downs'!B:C,2,0),"")</f>
        <v/>
      </c>
      <c r="V869" s="3" t="e">
        <f t="shared" si="94"/>
        <v>#VALUE!</v>
      </c>
    </row>
    <row r="870" spans="1:22" x14ac:dyDescent="0.25">
      <c r="A870" s="56" t="str">
        <f t="shared" si="89"/>
        <v/>
      </c>
      <c r="B870" s="211"/>
      <c r="C870" s="212"/>
      <c r="D870" s="211"/>
      <c r="E870" s="211"/>
      <c r="F870" s="211"/>
      <c r="G870" s="211"/>
      <c r="H870" s="211"/>
      <c r="I870" s="211"/>
      <c r="J870" s="213"/>
      <c r="K870" s="214"/>
      <c r="L870" s="214"/>
      <c r="M870" s="214"/>
      <c r="N870" s="215"/>
      <c r="O870" s="215"/>
      <c r="P870" s="215"/>
      <c r="Q870" s="13" t="str">
        <f t="shared" si="90"/>
        <v/>
      </c>
      <c r="R870" s="209" t="str">
        <f t="shared" si="91"/>
        <v/>
      </c>
      <c r="S870" s="210" t="str">
        <f t="shared" si="92"/>
        <v/>
      </c>
      <c r="T870" s="3" t="str">
        <f t="shared" si="93"/>
        <v xml:space="preserve"> </v>
      </c>
      <c r="U870" s="3" t="str">
        <f>IF(D870&lt;&gt;"",VLOOKUP(D870,'Drop downs'!B:C,2,0),"")</f>
        <v/>
      </c>
      <c r="V870" s="3" t="e">
        <f t="shared" si="94"/>
        <v>#VALUE!</v>
      </c>
    </row>
    <row r="871" spans="1:22" x14ac:dyDescent="0.25">
      <c r="A871" s="56" t="str">
        <f t="shared" si="89"/>
        <v/>
      </c>
      <c r="B871" s="211"/>
      <c r="C871" s="212"/>
      <c r="D871" s="211"/>
      <c r="E871" s="211"/>
      <c r="F871" s="211"/>
      <c r="G871" s="211"/>
      <c r="H871" s="211"/>
      <c r="I871" s="211"/>
      <c r="J871" s="213"/>
      <c r="K871" s="214"/>
      <c r="L871" s="214"/>
      <c r="M871" s="214"/>
      <c r="N871" s="215"/>
      <c r="O871" s="215"/>
      <c r="P871" s="215"/>
      <c r="Q871" s="13" t="str">
        <f t="shared" si="90"/>
        <v/>
      </c>
      <c r="R871" s="209" t="str">
        <f t="shared" si="91"/>
        <v/>
      </c>
      <c r="S871" s="210" t="str">
        <f t="shared" si="92"/>
        <v/>
      </c>
      <c r="T871" s="3" t="str">
        <f t="shared" si="93"/>
        <v xml:space="preserve"> </v>
      </c>
      <c r="U871" s="3" t="str">
        <f>IF(D871&lt;&gt;"",VLOOKUP(D871,'Drop downs'!B:C,2,0),"")</f>
        <v/>
      </c>
      <c r="V871" s="3" t="e">
        <f t="shared" si="94"/>
        <v>#VALUE!</v>
      </c>
    </row>
    <row r="872" spans="1:22" x14ac:dyDescent="0.25">
      <c r="A872" s="56" t="str">
        <f t="shared" si="89"/>
        <v/>
      </c>
      <c r="B872" s="211"/>
      <c r="C872" s="212"/>
      <c r="D872" s="211"/>
      <c r="E872" s="211"/>
      <c r="F872" s="211"/>
      <c r="G872" s="211"/>
      <c r="H872" s="211"/>
      <c r="I872" s="211"/>
      <c r="J872" s="213"/>
      <c r="K872" s="214"/>
      <c r="L872" s="214"/>
      <c r="M872" s="214"/>
      <c r="N872" s="215"/>
      <c r="O872" s="215"/>
      <c r="P872" s="215"/>
      <c r="Q872" s="13" t="str">
        <f t="shared" si="90"/>
        <v/>
      </c>
      <c r="R872" s="209" t="str">
        <f t="shared" si="91"/>
        <v/>
      </c>
      <c r="S872" s="210" t="str">
        <f t="shared" si="92"/>
        <v/>
      </c>
      <c r="T872" s="3" t="str">
        <f t="shared" si="93"/>
        <v xml:space="preserve"> </v>
      </c>
      <c r="U872" s="3" t="str">
        <f>IF(D872&lt;&gt;"",VLOOKUP(D872,'Drop downs'!B:C,2,0),"")</f>
        <v/>
      </c>
      <c r="V872" s="3" t="e">
        <f t="shared" si="94"/>
        <v>#VALUE!</v>
      </c>
    </row>
    <row r="873" spans="1:22" x14ac:dyDescent="0.25">
      <c r="A873" s="56" t="str">
        <f t="shared" si="89"/>
        <v/>
      </c>
      <c r="B873" s="211"/>
      <c r="C873" s="212"/>
      <c r="D873" s="211"/>
      <c r="E873" s="211"/>
      <c r="F873" s="211"/>
      <c r="G873" s="211"/>
      <c r="H873" s="211"/>
      <c r="I873" s="211"/>
      <c r="J873" s="213"/>
      <c r="K873" s="214"/>
      <c r="L873" s="214"/>
      <c r="M873" s="214"/>
      <c r="N873" s="215"/>
      <c r="O873" s="215"/>
      <c r="P873" s="215"/>
      <c r="Q873" s="13" t="str">
        <f t="shared" si="90"/>
        <v/>
      </c>
      <c r="R873" s="209" t="str">
        <f t="shared" si="91"/>
        <v/>
      </c>
      <c r="S873" s="210" t="str">
        <f t="shared" si="92"/>
        <v/>
      </c>
      <c r="T873" s="3" t="str">
        <f t="shared" si="93"/>
        <v xml:space="preserve"> </v>
      </c>
      <c r="U873" s="3" t="str">
        <f>IF(D873&lt;&gt;"",VLOOKUP(D873,'Drop downs'!B:C,2,0),"")</f>
        <v/>
      </c>
      <c r="V873" s="3" t="e">
        <f t="shared" si="94"/>
        <v>#VALUE!</v>
      </c>
    </row>
    <row r="874" spans="1:22" x14ac:dyDescent="0.25">
      <c r="A874" s="56" t="str">
        <f t="shared" si="89"/>
        <v/>
      </c>
      <c r="B874" s="211"/>
      <c r="C874" s="212"/>
      <c r="D874" s="211"/>
      <c r="E874" s="211"/>
      <c r="F874" s="211"/>
      <c r="G874" s="211"/>
      <c r="H874" s="211"/>
      <c r="I874" s="211"/>
      <c r="J874" s="213"/>
      <c r="K874" s="214"/>
      <c r="L874" s="214"/>
      <c r="M874" s="214"/>
      <c r="N874" s="215"/>
      <c r="O874" s="215"/>
      <c r="P874" s="215"/>
      <c r="Q874" s="13" t="str">
        <f t="shared" si="90"/>
        <v/>
      </c>
      <c r="R874" s="209" t="str">
        <f t="shared" si="91"/>
        <v/>
      </c>
      <c r="S874" s="210" t="str">
        <f t="shared" si="92"/>
        <v/>
      </c>
      <c r="T874" s="3" t="str">
        <f t="shared" si="93"/>
        <v xml:space="preserve"> </v>
      </c>
      <c r="U874" s="3" t="str">
        <f>IF(D874&lt;&gt;"",VLOOKUP(D874,'Drop downs'!B:C,2,0),"")</f>
        <v/>
      </c>
      <c r="V874" s="3" t="e">
        <f t="shared" si="94"/>
        <v>#VALUE!</v>
      </c>
    </row>
    <row r="875" spans="1:22" x14ac:dyDescent="0.25">
      <c r="A875" s="56" t="str">
        <f t="shared" si="89"/>
        <v/>
      </c>
      <c r="B875" s="211"/>
      <c r="C875" s="212"/>
      <c r="D875" s="211"/>
      <c r="E875" s="211"/>
      <c r="F875" s="211"/>
      <c r="G875" s="211"/>
      <c r="H875" s="211"/>
      <c r="I875" s="211"/>
      <c r="J875" s="213"/>
      <c r="K875" s="214"/>
      <c r="L875" s="214"/>
      <c r="M875" s="214"/>
      <c r="N875" s="215"/>
      <c r="O875" s="215"/>
      <c r="P875" s="215"/>
      <c r="Q875" s="13" t="str">
        <f t="shared" si="90"/>
        <v/>
      </c>
      <c r="R875" s="209" t="str">
        <f t="shared" si="91"/>
        <v/>
      </c>
      <c r="S875" s="210" t="str">
        <f t="shared" si="92"/>
        <v/>
      </c>
      <c r="T875" s="3" t="str">
        <f t="shared" si="93"/>
        <v xml:space="preserve"> </v>
      </c>
      <c r="U875" s="3" t="str">
        <f>IF(D875&lt;&gt;"",VLOOKUP(D875,'Drop downs'!B:C,2,0),"")</f>
        <v/>
      </c>
      <c r="V875" s="3" t="e">
        <f t="shared" si="94"/>
        <v>#VALUE!</v>
      </c>
    </row>
    <row r="876" spans="1:22" x14ac:dyDescent="0.25">
      <c r="A876" s="56" t="str">
        <f t="shared" si="89"/>
        <v/>
      </c>
      <c r="B876" s="211"/>
      <c r="C876" s="212"/>
      <c r="D876" s="211"/>
      <c r="E876" s="211"/>
      <c r="F876" s="211"/>
      <c r="G876" s="211"/>
      <c r="H876" s="211"/>
      <c r="I876" s="211"/>
      <c r="J876" s="213"/>
      <c r="K876" s="214"/>
      <c r="L876" s="214"/>
      <c r="M876" s="214"/>
      <c r="N876" s="215"/>
      <c r="O876" s="215"/>
      <c r="P876" s="215"/>
      <c r="Q876" s="13" t="str">
        <f t="shared" si="90"/>
        <v/>
      </c>
      <c r="R876" s="209" t="str">
        <f t="shared" si="91"/>
        <v/>
      </c>
      <c r="S876" s="210" t="str">
        <f t="shared" si="92"/>
        <v/>
      </c>
      <c r="T876" s="3" t="str">
        <f t="shared" si="93"/>
        <v xml:space="preserve"> </v>
      </c>
      <c r="U876" s="3" t="str">
        <f>IF(D876&lt;&gt;"",VLOOKUP(D876,'Drop downs'!B:C,2,0),"")</f>
        <v/>
      </c>
      <c r="V876" s="3" t="e">
        <f t="shared" si="94"/>
        <v>#VALUE!</v>
      </c>
    </row>
    <row r="877" spans="1:22" x14ac:dyDescent="0.25">
      <c r="A877" s="56" t="str">
        <f t="shared" si="89"/>
        <v/>
      </c>
      <c r="B877" s="211"/>
      <c r="C877" s="212"/>
      <c r="D877" s="211"/>
      <c r="E877" s="211"/>
      <c r="F877" s="211"/>
      <c r="G877" s="211"/>
      <c r="H877" s="211"/>
      <c r="I877" s="211"/>
      <c r="J877" s="213"/>
      <c r="K877" s="214"/>
      <c r="L877" s="214"/>
      <c r="M877" s="214"/>
      <c r="N877" s="215"/>
      <c r="O877" s="215"/>
      <c r="P877" s="215"/>
      <c r="Q877" s="13" t="str">
        <f t="shared" si="90"/>
        <v/>
      </c>
      <c r="R877" s="209" t="str">
        <f t="shared" si="91"/>
        <v/>
      </c>
      <c r="S877" s="210" t="str">
        <f t="shared" si="92"/>
        <v/>
      </c>
      <c r="T877" s="3" t="str">
        <f t="shared" si="93"/>
        <v xml:space="preserve"> </v>
      </c>
      <c r="U877" s="3" t="str">
        <f>IF(D877&lt;&gt;"",VLOOKUP(D877,'Drop downs'!B:C,2,0),"")</f>
        <v/>
      </c>
      <c r="V877" s="3" t="e">
        <f t="shared" si="94"/>
        <v>#VALUE!</v>
      </c>
    </row>
    <row r="878" spans="1:22" x14ac:dyDescent="0.25">
      <c r="A878" s="56" t="str">
        <f t="shared" si="89"/>
        <v/>
      </c>
      <c r="B878" s="211"/>
      <c r="C878" s="212"/>
      <c r="D878" s="211"/>
      <c r="E878" s="211"/>
      <c r="F878" s="211"/>
      <c r="G878" s="211"/>
      <c r="H878" s="211"/>
      <c r="I878" s="211"/>
      <c r="J878" s="213"/>
      <c r="K878" s="214"/>
      <c r="L878" s="214"/>
      <c r="M878" s="214"/>
      <c r="N878" s="215"/>
      <c r="O878" s="215"/>
      <c r="P878" s="215"/>
      <c r="Q878" s="13" t="str">
        <f t="shared" si="90"/>
        <v/>
      </c>
      <c r="R878" s="209" t="str">
        <f t="shared" si="91"/>
        <v/>
      </c>
      <c r="S878" s="210" t="str">
        <f t="shared" si="92"/>
        <v/>
      </c>
      <c r="T878" s="3" t="str">
        <f t="shared" si="93"/>
        <v xml:space="preserve"> </v>
      </c>
      <c r="U878" s="3" t="str">
        <f>IF(D878&lt;&gt;"",VLOOKUP(D878,'Drop downs'!B:C,2,0),"")</f>
        <v/>
      </c>
      <c r="V878" s="3" t="e">
        <f t="shared" si="94"/>
        <v>#VALUE!</v>
      </c>
    </row>
    <row r="879" spans="1:22" x14ac:dyDescent="0.25">
      <c r="A879" s="56" t="str">
        <f t="shared" si="89"/>
        <v/>
      </c>
      <c r="B879" s="211"/>
      <c r="C879" s="212"/>
      <c r="D879" s="211"/>
      <c r="E879" s="211"/>
      <c r="F879" s="211"/>
      <c r="G879" s="211"/>
      <c r="H879" s="211"/>
      <c r="I879" s="211"/>
      <c r="J879" s="213"/>
      <c r="K879" s="214"/>
      <c r="L879" s="214"/>
      <c r="M879" s="214"/>
      <c r="N879" s="215"/>
      <c r="O879" s="215"/>
      <c r="P879" s="215"/>
      <c r="Q879" s="13" t="str">
        <f t="shared" si="90"/>
        <v/>
      </c>
      <c r="R879" s="209" t="str">
        <f t="shared" si="91"/>
        <v/>
      </c>
      <c r="S879" s="210" t="str">
        <f t="shared" si="92"/>
        <v/>
      </c>
      <c r="T879" s="3" t="str">
        <f t="shared" si="93"/>
        <v xml:space="preserve"> </v>
      </c>
      <c r="U879" s="3" t="str">
        <f>IF(D879&lt;&gt;"",VLOOKUP(D879,'Drop downs'!B:C,2,0),"")</f>
        <v/>
      </c>
      <c r="V879" s="3" t="e">
        <f t="shared" si="94"/>
        <v>#VALUE!</v>
      </c>
    </row>
    <row r="880" spans="1:22" x14ac:dyDescent="0.25">
      <c r="A880" s="56" t="str">
        <f t="shared" si="89"/>
        <v/>
      </c>
      <c r="B880" s="211"/>
      <c r="C880" s="212"/>
      <c r="D880" s="211"/>
      <c r="E880" s="211"/>
      <c r="F880" s="211"/>
      <c r="G880" s="211"/>
      <c r="H880" s="211"/>
      <c r="I880" s="211"/>
      <c r="J880" s="213"/>
      <c r="K880" s="214"/>
      <c r="L880" s="214"/>
      <c r="M880" s="214"/>
      <c r="N880" s="215"/>
      <c r="O880" s="215"/>
      <c r="P880" s="215"/>
      <c r="Q880" s="13" t="str">
        <f t="shared" si="90"/>
        <v/>
      </c>
      <c r="R880" s="209" t="str">
        <f t="shared" si="91"/>
        <v/>
      </c>
      <c r="S880" s="210" t="str">
        <f t="shared" si="92"/>
        <v/>
      </c>
      <c r="T880" s="3" t="str">
        <f t="shared" si="93"/>
        <v xml:space="preserve"> </v>
      </c>
      <c r="U880" s="3" t="str">
        <f>IF(D880&lt;&gt;"",VLOOKUP(D880,'Drop downs'!B:C,2,0),"")</f>
        <v/>
      </c>
      <c r="V880" s="3" t="e">
        <f t="shared" si="94"/>
        <v>#VALUE!</v>
      </c>
    </row>
    <row r="881" spans="1:22" x14ac:dyDescent="0.25">
      <c r="A881" s="56" t="str">
        <f t="shared" si="89"/>
        <v/>
      </c>
      <c r="B881" s="211"/>
      <c r="C881" s="212"/>
      <c r="D881" s="211"/>
      <c r="E881" s="211"/>
      <c r="F881" s="211"/>
      <c r="G881" s="211"/>
      <c r="H881" s="211"/>
      <c r="I881" s="211"/>
      <c r="J881" s="213"/>
      <c r="K881" s="214"/>
      <c r="L881" s="214"/>
      <c r="M881" s="214"/>
      <c r="N881" s="215"/>
      <c r="O881" s="215"/>
      <c r="P881" s="215"/>
      <c r="Q881" s="13" t="str">
        <f t="shared" si="90"/>
        <v/>
      </c>
      <c r="R881" s="209" t="str">
        <f t="shared" si="91"/>
        <v/>
      </c>
      <c r="S881" s="210" t="str">
        <f t="shared" si="92"/>
        <v/>
      </c>
      <c r="T881" s="3" t="str">
        <f t="shared" si="93"/>
        <v xml:space="preserve"> </v>
      </c>
      <c r="U881" s="3" t="str">
        <f>IF(D881&lt;&gt;"",VLOOKUP(D881,'Drop downs'!B:C,2,0),"")</f>
        <v/>
      </c>
      <c r="V881" s="3" t="e">
        <f t="shared" si="94"/>
        <v>#VALUE!</v>
      </c>
    </row>
    <row r="882" spans="1:22" x14ac:dyDescent="0.25">
      <c r="A882" s="56" t="str">
        <f t="shared" si="89"/>
        <v/>
      </c>
      <c r="B882" s="211"/>
      <c r="C882" s="212"/>
      <c r="D882" s="211"/>
      <c r="E882" s="211"/>
      <c r="F882" s="211"/>
      <c r="G882" s="211"/>
      <c r="H882" s="211"/>
      <c r="I882" s="211"/>
      <c r="J882" s="213"/>
      <c r="K882" s="214"/>
      <c r="L882" s="214"/>
      <c r="M882" s="214"/>
      <c r="N882" s="215"/>
      <c r="O882" s="215"/>
      <c r="P882" s="215"/>
      <c r="Q882" s="13" t="str">
        <f t="shared" si="90"/>
        <v/>
      </c>
      <c r="R882" s="209" t="str">
        <f t="shared" si="91"/>
        <v/>
      </c>
      <c r="S882" s="210" t="str">
        <f t="shared" si="92"/>
        <v/>
      </c>
      <c r="T882" s="3" t="str">
        <f t="shared" si="93"/>
        <v xml:space="preserve"> </v>
      </c>
      <c r="U882" s="3" t="str">
        <f>IF(D882&lt;&gt;"",VLOOKUP(D882,'Drop downs'!B:C,2,0),"")</f>
        <v/>
      </c>
      <c r="V882" s="3" t="e">
        <f t="shared" si="94"/>
        <v>#VALUE!</v>
      </c>
    </row>
    <row r="883" spans="1:22" x14ac:dyDescent="0.25">
      <c r="A883" s="56" t="str">
        <f t="shared" si="89"/>
        <v/>
      </c>
      <c r="B883" s="211"/>
      <c r="C883" s="212"/>
      <c r="D883" s="211"/>
      <c r="E883" s="211"/>
      <c r="F883" s="211"/>
      <c r="G883" s="211"/>
      <c r="H883" s="211"/>
      <c r="I883" s="211"/>
      <c r="J883" s="213"/>
      <c r="K883" s="214"/>
      <c r="L883" s="214"/>
      <c r="M883" s="214"/>
      <c r="N883" s="215"/>
      <c r="O883" s="215"/>
      <c r="P883" s="215"/>
      <c r="Q883" s="13" t="str">
        <f t="shared" si="90"/>
        <v/>
      </c>
      <c r="R883" s="209" t="str">
        <f t="shared" si="91"/>
        <v/>
      </c>
      <c r="S883" s="210" t="str">
        <f t="shared" si="92"/>
        <v/>
      </c>
      <c r="T883" s="3" t="str">
        <f t="shared" si="93"/>
        <v xml:space="preserve"> </v>
      </c>
      <c r="U883" s="3" t="str">
        <f>IF(D883&lt;&gt;"",VLOOKUP(D883,'Drop downs'!B:C,2,0),"")</f>
        <v/>
      </c>
      <c r="V883" s="3" t="e">
        <f t="shared" si="94"/>
        <v>#VALUE!</v>
      </c>
    </row>
    <row r="884" spans="1:22" x14ac:dyDescent="0.25">
      <c r="A884" s="56" t="str">
        <f t="shared" si="89"/>
        <v/>
      </c>
      <c r="B884" s="211"/>
      <c r="C884" s="212"/>
      <c r="D884" s="211"/>
      <c r="E884" s="211"/>
      <c r="F884" s="211"/>
      <c r="G884" s="211"/>
      <c r="H884" s="211"/>
      <c r="I884" s="211"/>
      <c r="J884" s="213"/>
      <c r="K884" s="214"/>
      <c r="L884" s="214"/>
      <c r="M884" s="214"/>
      <c r="N884" s="215"/>
      <c r="O884" s="215"/>
      <c r="P884" s="215"/>
      <c r="Q884" s="13" t="str">
        <f t="shared" si="90"/>
        <v/>
      </c>
      <c r="R884" s="209" t="str">
        <f t="shared" si="91"/>
        <v/>
      </c>
      <c r="S884" s="210" t="str">
        <f t="shared" si="92"/>
        <v/>
      </c>
      <c r="T884" s="3" t="str">
        <f t="shared" si="93"/>
        <v xml:space="preserve"> </v>
      </c>
      <c r="U884" s="3" t="str">
        <f>IF(D884&lt;&gt;"",VLOOKUP(D884,'Drop downs'!B:C,2,0),"")</f>
        <v/>
      </c>
      <c r="V884" s="3" t="e">
        <f t="shared" si="94"/>
        <v>#VALUE!</v>
      </c>
    </row>
    <row r="885" spans="1:22" x14ac:dyDescent="0.25">
      <c r="A885" s="56" t="str">
        <f t="shared" si="89"/>
        <v/>
      </c>
      <c r="B885" s="211"/>
      <c r="C885" s="212"/>
      <c r="D885" s="211"/>
      <c r="E885" s="211"/>
      <c r="F885" s="211"/>
      <c r="G885" s="211"/>
      <c r="H885" s="211"/>
      <c r="I885" s="211"/>
      <c r="J885" s="213"/>
      <c r="K885" s="214"/>
      <c r="L885" s="214"/>
      <c r="M885" s="214"/>
      <c r="N885" s="215"/>
      <c r="O885" s="215"/>
      <c r="P885" s="215"/>
      <c r="Q885" s="13" t="str">
        <f t="shared" si="90"/>
        <v/>
      </c>
      <c r="R885" s="209" t="str">
        <f t="shared" si="91"/>
        <v/>
      </c>
      <c r="S885" s="210" t="str">
        <f t="shared" si="92"/>
        <v/>
      </c>
      <c r="T885" s="3" t="str">
        <f t="shared" si="93"/>
        <v xml:space="preserve"> </v>
      </c>
      <c r="U885" s="3" t="str">
        <f>IF(D885&lt;&gt;"",VLOOKUP(D885,'Drop downs'!B:C,2,0),"")</f>
        <v/>
      </c>
      <c r="V885" s="3" t="e">
        <f t="shared" si="94"/>
        <v>#VALUE!</v>
      </c>
    </row>
    <row r="886" spans="1:22" x14ac:dyDescent="0.25">
      <c r="A886" s="56" t="str">
        <f t="shared" si="89"/>
        <v/>
      </c>
      <c r="B886" s="211"/>
      <c r="C886" s="212"/>
      <c r="D886" s="211"/>
      <c r="E886" s="211"/>
      <c r="F886" s="211"/>
      <c r="G886" s="211"/>
      <c r="H886" s="211"/>
      <c r="I886" s="211"/>
      <c r="J886" s="213"/>
      <c r="K886" s="214"/>
      <c r="L886" s="214"/>
      <c r="M886" s="214"/>
      <c r="N886" s="215"/>
      <c r="O886" s="215"/>
      <c r="P886" s="215"/>
      <c r="Q886" s="13" t="str">
        <f t="shared" si="90"/>
        <v/>
      </c>
      <c r="R886" s="209" t="str">
        <f t="shared" si="91"/>
        <v/>
      </c>
      <c r="S886" s="210" t="str">
        <f t="shared" si="92"/>
        <v/>
      </c>
      <c r="T886" s="3" t="str">
        <f t="shared" si="93"/>
        <v xml:space="preserve"> </v>
      </c>
      <c r="U886" s="3" t="str">
        <f>IF(D886&lt;&gt;"",VLOOKUP(D886,'Drop downs'!B:C,2,0),"")</f>
        <v/>
      </c>
      <c r="V886" s="3" t="e">
        <f t="shared" si="94"/>
        <v>#VALUE!</v>
      </c>
    </row>
    <row r="887" spans="1:22" x14ac:dyDescent="0.25">
      <c r="A887" s="56" t="str">
        <f t="shared" si="89"/>
        <v/>
      </c>
      <c r="B887" s="211"/>
      <c r="C887" s="212"/>
      <c r="D887" s="211"/>
      <c r="E887" s="211"/>
      <c r="F887" s="211"/>
      <c r="G887" s="211"/>
      <c r="H887" s="211"/>
      <c r="I887" s="211"/>
      <c r="J887" s="213"/>
      <c r="K887" s="214"/>
      <c r="L887" s="214"/>
      <c r="M887" s="214"/>
      <c r="N887" s="215"/>
      <c r="O887" s="215"/>
      <c r="P887" s="215"/>
      <c r="Q887" s="13" t="str">
        <f t="shared" si="90"/>
        <v/>
      </c>
      <c r="R887" s="209" t="str">
        <f t="shared" si="91"/>
        <v/>
      </c>
      <c r="S887" s="210" t="str">
        <f t="shared" si="92"/>
        <v/>
      </c>
      <c r="T887" s="3" t="str">
        <f t="shared" si="93"/>
        <v xml:space="preserve"> </v>
      </c>
      <c r="U887" s="3" t="str">
        <f>IF(D887&lt;&gt;"",VLOOKUP(D887,'Drop downs'!B:C,2,0),"")</f>
        <v/>
      </c>
      <c r="V887" s="3" t="e">
        <f t="shared" si="94"/>
        <v>#VALUE!</v>
      </c>
    </row>
    <row r="888" spans="1:22" x14ac:dyDescent="0.25">
      <c r="A888" s="56" t="str">
        <f t="shared" si="89"/>
        <v/>
      </c>
      <c r="B888" s="211"/>
      <c r="C888" s="212"/>
      <c r="D888" s="211"/>
      <c r="E888" s="211"/>
      <c r="F888" s="211"/>
      <c r="G888" s="211"/>
      <c r="H888" s="211"/>
      <c r="I888" s="211"/>
      <c r="J888" s="213"/>
      <c r="K888" s="214"/>
      <c r="L888" s="214"/>
      <c r="M888" s="214"/>
      <c r="N888" s="215"/>
      <c r="O888" s="215"/>
      <c r="P888" s="215"/>
      <c r="Q888" s="13" t="str">
        <f t="shared" si="90"/>
        <v/>
      </c>
      <c r="R888" s="209" t="str">
        <f t="shared" si="91"/>
        <v/>
      </c>
      <c r="S888" s="210" t="str">
        <f t="shared" si="92"/>
        <v/>
      </c>
      <c r="T888" s="3" t="str">
        <f t="shared" si="93"/>
        <v xml:space="preserve"> </v>
      </c>
      <c r="U888" s="3" t="str">
        <f>IF(D888&lt;&gt;"",VLOOKUP(D888,'Drop downs'!B:C,2,0),"")</f>
        <v/>
      </c>
      <c r="V888" s="3" t="e">
        <f t="shared" si="94"/>
        <v>#VALUE!</v>
      </c>
    </row>
    <row r="889" spans="1:22" x14ac:dyDescent="0.25">
      <c r="A889" s="56" t="str">
        <f t="shared" si="89"/>
        <v/>
      </c>
      <c r="B889" s="211"/>
      <c r="C889" s="212"/>
      <c r="D889" s="211"/>
      <c r="E889" s="211"/>
      <c r="F889" s="211"/>
      <c r="G889" s="211"/>
      <c r="H889" s="211"/>
      <c r="I889" s="211"/>
      <c r="J889" s="213"/>
      <c r="K889" s="214"/>
      <c r="L889" s="214"/>
      <c r="M889" s="214"/>
      <c r="N889" s="215"/>
      <c r="O889" s="215"/>
      <c r="P889" s="215"/>
      <c r="Q889" s="13" t="str">
        <f t="shared" si="90"/>
        <v/>
      </c>
      <c r="R889" s="209" t="str">
        <f t="shared" si="91"/>
        <v/>
      </c>
      <c r="S889" s="210" t="str">
        <f t="shared" si="92"/>
        <v/>
      </c>
      <c r="T889" s="3" t="str">
        <f t="shared" si="93"/>
        <v xml:space="preserve"> </v>
      </c>
      <c r="U889" s="3" t="str">
        <f>IF(D889&lt;&gt;"",VLOOKUP(D889,'Drop downs'!B:C,2,0),"")</f>
        <v/>
      </c>
      <c r="V889" s="3" t="e">
        <f t="shared" si="94"/>
        <v>#VALUE!</v>
      </c>
    </row>
    <row r="890" spans="1:22" x14ac:dyDescent="0.25">
      <c r="A890" s="56" t="str">
        <f t="shared" si="89"/>
        <v/>
      </c>
      <c r="B890" s="211"/>
      <c r="C890" s="212"/>
      <c r="D890" s="211"/>
      <c r="E890" s="211"/>
      <c r="F890" s="211"/>
      <c r="G890" s="211"/>
      <c r="H890" s="211"/>
      <c r="I890" s="211"/>
      <c r="J890" s="213"/>
      <c r="K890" s="214"/>
      <c r="L890" s="214"/>
      <c r="M890" s="214"/>
      <c r="N890" s="215"/>
      <c r="O890" s="215"/>
      <c r="P890" s="215"/>
      <c r="Q890" s="13" t="str">
        <f t="shared" si="90"/>
        <v/>
      </c>
      <c r="R890" s="209" t="str">
        <f t="shared" si="91"/>
        <v/>
      </c>
      <c r="S890" s="210" t="str">
        <f t="shared" si="92"/>
        <v/>
      </c>
      <c r="T890" s="3" t="str">
        <f t="shared" si="93"/>
        <v xml:space="preserve"> </v>
      </c>
      <c r="U890" s="3" t="str">
        <f>IF(D890&lt;&gt;"",VLOOKUP(D890,'Drop downs'!B:C,2,0),"")</f>
        <v/>
      </c>
      <c r="V890" s="3" t="e">
        <f t="shared" si="94"/>
        <v>#VALUE!</v>
      </c>
    </row>
    <row r="891" spans="1:22" x14ac:dyDescent="0.25">
      <c r="A891" s="56" t="str">
        <f t="shared" si="89"/>
        <v/>
      </c>
      <c r="B891" s="211"/>
      <c r="C891" s="212"/>
      <c r="D891" s="211"/>
      <c r="E891" s="211"/>
      <c r="F891" s="211"/>
      <c r="G891" s="211"/>
      <c r="H891" s="211"/>
      <c r="I891" s="211"/>
      <c r="J891" s="213"/>
      <c r="K891" s="214"/>
      <c r="L891" s="214"/>
      <c r="M891" s="214"/>
      <c r="N891" s="215"/>
      <c r="O891" s="215"/>
      <c r="P891" s="215"/>
      <c r="Q891" s="13" t="str">
        <f t="shared" si="90"/>
        <v/>
      </c>
      <c r="R891" s="209" t="str">
        <f t="shared" si="91"/>
        <v/>
      </c>
      <c r="S891" s="210" t="str">
        <f t="shared" si="92"/>
        <v/>
      </c>
      <c r="T891" s="3" t="str">
        <f t="shared" si="93"/>
        <v xml:space="preserve"> </v>
      </c>
      <c r="U891" s="3" t="str">
        <f>IF(D891&lt;&gt;"",VLOOKUP(D891,'Drop downs'!B:C,2,0),"")</f>
        <v/>
      </c>
      <c r="V891" s="3" t="e">
        <f t="shared" si="94"/>
        <v>#VALUE!</v>
      </c>
    </row>
    <row r="892" spans="1:22" x14ac:dyDescent="0.25">
      <c r="A892" s="56" t="str">
        <f t="shared" si="89"/>
        <v/>
      </c>
      <c r="B892" s="211"/>
      <c r="C892" s="212"/>
      <c r="D892" s="211"/>
      <c r="E892" s="211"/>
      <c r="F892" s="211"/>
      <c r="G892" s="211"/>
      <c r="H892" s="211"/>
      <c r="I892" s="211"/>
      <c r="J892" s="213"/>
      <c r="K892" s="214"/>
      <c r="L892" s="214"/>
      <c r="M892" s="214"/>
      <c r="N892" s="215"/>
      <c r="O892" s="215"/>
      <c r="P892" s="215"/>
      <c r="Q892" s="13" t="str">
        <f t="shared" si="90"/>
        <v/>
      </c>
      <c r="R892" s="209" t="str">
        <f t="shared" si="91"/>
        <v/>
      </c>
      <c r="S892" s="210" t="str">
        <f t="shared" si="92"/>
        <v/>
      </c>
      <c r="T892" s="3" t="str">
        <f t="shared" si="93"/>
        <v xml:space="preserve"> </v>
      </c>
      <c r="U892" s="3" t="str">
        <f>IF(D892&lt;&gt;"",VLOOKUP(D892,'Drop downs'!B:C,2,0),"")</f>
        <v/>
      </c>
      <c r="V892" s="3" t="e">
        <f t="shared" si="94"/>
        <v>#VALUE!</v>
      </c>
    </row>
    <row r="893" spans="1:22" x14ac:dyDescent="0.25">
      <c r="A893" s="56" t="str">
        <f t="shared" si="89"/>
        <v/>
      </c>
      <c r="B893" s="211"/>
      <c r="C893" s="212"/>
      <c r="D893" s="211"/>
      <c r="E893" s="211"/>
      <c r="F893" s="211"/>
      <c r="G893" s="211"/>
      <c r="H893" s="211"/>
      <c r="I893" s="211"/>
      <c r="J893" s="213"/>
      <c r="K893" s="214"/>
      <c r="L893" s="214"/>
      <c r="M893" s="214"/>
      <c r="N893" s="215"/>
      <c r="O893" s="215"/>
      <c r="P893" s="215"/>
      <c r="Q893" s="13" t="str">
        <f t="shared" si="90"/>
        <v/>
      </c>
      <c r="R893" s="209" t="str">
        <f t="shared" si="91"/>
        <v/>
      </c>
      <c r="S893" s="210" t="str">
        <f t="shared" si="92"/>
        <v/>
      </c>
      <c r="T893" s="3" t="str">
        <f t="shared" si="93"/>
        <v xml:space="preserve"> </v>
      </c>
      <c r="U893" s="3" t="str">
        <f>IF(D893&lt;&gt;"",VLOOKUP(D893,'Drop downs'!B:C,2,0),"")</f>
        <v/>
      </c>
      <c r="V893" s="3" t="e">
        <f t="shared" si="94"/>
        <v>#VALUE!</v>
      </c>
    </row>
    <row r="894" spans="1:22" x14ac:dyDescent="0.25">
      <c r="A894" s="56" t="str">
        <f t="shared" si="89"/>
        <v/>
      </c>
      <c r="B894" s="211"/>
      <c r="C894" s="212"/>
      <c r="D894" s="211"/>
      <c r="E894" s="211"/>
      <c r="F894" s="211"/>
      <c r="G894" s="211"/>
      <c r="H894" s="211"/>
      <c r="I894" s="211"/>
      <c r="J894" s="213"/>
      <c r="K894" s="214"/>
      <c r="L894" s="214"/>
      <c r="M894" s="214"/>
      <c r="N894" s="215"/>
      <c r="O894" s="215"/>
      <c r="P894" s="215"/>
      <c r="Q894" s="13" t="str">
        <f t="shared" si="90"/>
        <v/>
      </c>
      <c r="R894" s="209" t="str">
        <f t="shared" si="91"/>
        <v/>
      </c>
      <c r="S894" s="210" t="str">
        <f t="shared" si="92"/>
        <v/>
      </c>
      <c r="T894" s="3" t="str">
        <f t="shared" si="93"/>
        <v xml:space="preserve"> </v>
      </c>
      <c r="U894" s="3" t="str">
        <f>IF(D894&lt;&gt;"",VLOOKUP(D894,'Drop downs'!B:C,2,0),"")</f>
        <v/>
      </c>
      <c r="V894" s="3" t="e">
        <f t="shared" si="94"/>
        <v>#VALUE!</v>
      </c>
    </row>
    <row r="895" spans="1:22" x14ac:dyDescent="0.25">
      <c r="A895" s="56" t="str">
        <f t="shared" ref="A895:A958" si="95">IF(C894&lt;&gt;0,A894+1,"")</f>
        <v/>
      </c>
      <c r="B895" s="211"/>
      <c r="C895" s="212"/>
      <c r="D895" s="211"/>
      <c r="E895" s="211"/>
      <c r="F895" s="211"/>
      <c r="G895" s="211"/>
      <c r="H895" s="211"/>
      <c r="I895" s="211"/>
      <c r="J895" s="213"/>
      <c r="K895" s="214"/>
      <c r="L895" s="214"/>
      <c r="M895" s="214"/>
      <c r="N895" s="215"/>
      <c r="O895" s="215"/>
      <c r="P895" s="215"/>
      <c r="Q895" s="13" t="str">
        <f t="shared" ref="Q895:Q958" si="96">IF(M895&lt;&gt;"",M895*(1-$M$6),"")</f>
        <v/>
      </c>
      <c r="R895" s="209" t="str">
        <f t="shared" ref="R895:R958" si="97">IF(O895&lt;&gt;"",EDATE(O895,$N$6),"")</f>
        <v/>
      </c>
      <c r="S895" s="210" t="str">
        <f t="shared" ref="S895:S958" si="98">IFERROR(EOMONTH(R895,-1)+1,"")</f>
        <v/>
      </c>
      <c r="T895" s="3" t="str">
        <f t="shared" ref="T895:T958" si="99">J895&amp;" "&amp;D895</f>
        <v xml:space="preserve"> </v>
      </c>
      <c r="U895" s="3" t="str">
        <f>IF(D895&lt;&gt;"",VLOOKUP(D895,'Drop downs'!B:C,2,0),"")</f>
        <v/>
      </c>
      <c r="V895" s="3" t="e">
        <f t="shared" ref="V895:V958" si="100">R895-N895</f>
        <v>#VALUE!</v>
      </c>
    </row>
    <row r="896" spans="1:22" x14ac:dyDescent="0.25">
      <c r="A896" s="56" t="str">
        <f t="shared" si="95"/>
        <v/>
      </c>
      <c r="B896" s="211"/>
      <c r="C896" s="212"/>
      <c r="D896" s="211"/>
      <c r="E896" s="211"/>
      <c r="F896" s="211"/>
      <c r="G896" s="211"/>
      <c r="H896" s="211"/>
      <c r="I896" s="211"/>
      <c r="J896" s="213"/>
      <c r="K896" s="214"/>
      <c r="L896" s="214"/>
      <c r="M896" s="214"/>
      <c r="N896" s="215"/>
      <c r="O896" s="215"/>
      <c r="P896" s="215"/>
      <c r="Q896" s="13" t="str">
        <f t="shared" si="96"/>
        <v/>
      </c>
      <c r="R896" s="209" t="str">
        <f t="shared" si="97"/>
        <v/>
      </c>
      <c r="S896" s="210" t="str">
        <f t="shared" si="98"/>
        <v/>
      </c>
      <c r="T896" s="3" t="str">
        <f t="shared" si="99"/>
        <v xml:space="preserve"> </v>
      </c>
      <c r="U896" s="3" t="str">
        <f>IF(D896&lt;&gt;"",VLOOKUP(D896,'Drop downs'!B:C,2,0),"")</f>
        <v/>
      </c>
      <c r="V896" s="3" t="e">
        <f t="shared" si="100"/>
        <v>#VALUE!</v>
      </c>
    </row>
    <row r="897" spans="1:22" x14ac:dyDescent="0.25">
      <c r="A897" s="56" t="str">
        <f t="shared" si="95"/>
        <v/>
      </c>
      <c r="B897" s="211"/>
      <c r="C897" s="212"/>
      <c r="D897" s="211"/>
      <c r="E897" s="211"/>
      <c r="F897" s="211"/>
      <c r="G897" s="211"/>
      <c r="H897" s="211"/>
      <c r="I897" s="211"/>
      <c r="J897" s="213"/>
      <c r="K897" s="214"/>
      <c r="L897" s="214"/>
      <c r="M897" s="214"/>
      <c r="N897" s="215"/>
      <c r="O897" s="215"/>
      <c r="P897" s="215"/>
      <c r="Q897" s="13" t="str">
        <f t="shared" si="96"/>
        <v/>
      </c>
      <c r="R897" s="209" t="str">
        <f t="shared" si="97"/>
        <v/>
      </c>
      <c r="S897" s="210" t="str">
        <f t="shared" si="98"/>
        <v/>
      </c>
      <c r="T897" s="3" t="str">
        <f t="shared" si="99"/>
        <v xml:space="preserve"> </v>
      </c>
      <c r="U897" s="3" t="str">
        <f>IF(D897&lt;&gt;"",VLOOKUP(D897,'Drop downs'!B:C,2,0),"")</f>
        <v/>
      </c>
      <c r="V897" s="3" t="e">
        <f t="shared" si="100"/>
        <v>#VALUE!</v>
      </c>
    </row>
    <row r="898" spans="1:22" x14ac:dyDescent="0.25">
      <c r="A898" s="56" t="str">
        <f t="shared" si="95"/>
        <v/>
      </c>
      <c r="B898" s="211"/>
      <c r="C898" s="212"/>
      <c r="D898" s="211"/>
      <c r="E898" s="211"/>
      <c r="F898" s="211"/>
      <c r="G898" s="211"/>
      <c r="H898" s="211"/>
      <c r="I898" s="211"/>
      <c r="J898" s="213"/>
      <c r="K898" s="214"/>
      <c r="L898" s="214"/>
      <c r="M898" s="214"/>
      <c r="N898" s="215"/>
      <c r="O898" s="215"/>
      <c r="P898" s="215"/>
      <c r="Q898" s="13" t="str">
        <f t="shared" si="96"/>
        <v/>
      </c>
      <c r="R898" s="209" t="str">
        <f t="shared" si="97"/>
        <v/>
      </c>
      <c r="S898" s="210" t="str">
        <f t="shared" si="98"/>
        <v/>
      </c>
      <c r="T898" s="3" t="str">
        <f t="shared" si="99"/>
        <v xml:space="preserve"> </v>
      </c>
      <c r="U898" s="3" t="str">
        <f>IF(D898&lt;&gt;"",VLOOKUP(D898,'Drop downs'!B:C,2,0),"")</f>
        <v/>
      </c>
      <c r="V898" s="3" t="e">
        <f t="shared" si="100"/>
        <v>#VALUE!</v>
      </c>
    </row>
    <row r="899" spans="1:22" x14ac:dyDescent="0.25">
      <c r="A899" s="56" t="str">
        <f t="shared" si="95"/>
        <v/>
      </c>
      <c r="B899" s="211"/>
      <c r="C899" s="212"/>
      <c r="D899" s="211"/>
      <c r="E899" s="211"/>
      <c r="F899" s="211"/>
      <c r="G899" s="211"/>
      <c r="H899" s="211"/>
      <c r="I899" s="211"/>
      <c r="J899" s="213"/>
      <c r="K899" s="214"/>
      <c r="L899" s="214"/>
      <c r="M899" s="214"/>
      <c r="N899" s="215"/>
      <c r="O899" s="215"/>
      <c r="P899" s="215"/>
      <c r="Q899" s="13" t="str">
        <f t="shared" si="96"/>
        <v/>
      </c>
      <c r="R899" s="209" t="str">
        <f t="shared" si="97"/>
        <v/>
      </c>
      <c r="S899" s="210" t="str">
        <f t="shared" si="98"/>
        <v/>
      </c>
      <c r="T899" s="3" t="str">
        <f t="shared" si="99"/>
        <v xml:space="preserve"> </v>
      </c>
      <c r="U899" s="3" t="str">
        <f>IF(D899&lt;&gt;"",VLOOKUP(D899,'Drop downs'!B:C,2,0),"")</f>
        <v/>
      </c>
      <c r="V899" s="3" t="e">
        <f t="shared" si="100"/>
        <v>#VALUE!</v>
      </c>
    </row>
    <row r="900" spans="1:22" x14ac:dyDescent="0.25">
      <c r="A900" s="56" t="str">
        <f t="shared" si="95"/>
        <v/>
      </c>
      <c r="B900" s="211"/>
      <c r="C900" s="212"/>
      <c r="D900" s="211"/>
      <c r="E900" s="211"/>
      <c r="F900" s="211"/>
      <c r="G900" s="211"/>
      <c r="H900" s="211"/>
      <c r="I900" s="211"/>
      <c r="J900" s="213"/>
      <c r="K900" s="214"/>
      <c r="L900" s="214"/>
      <c r="M900" s="214"/>
      <c r="N900" s="215"/>
      <c r="O900" s="215"/>
      <c r="P900" s="215"/>
      <c r="Q900" s="13" t="str">
        <f t="shared" si="96"/>
        <v/>
      </c>
      <c r="R900" s="209" t="str">
        <f t="shared" si="97"/>
        <v/>
      </c>
      <c r="S900" s="210" t="str">
        <f t="shared" si="98"/>
        <v/>
      </c>
      <c r="T900" s="3" t="str">
        <f t="shared" si="99"/>
        <v xml:space="preserve"> </v>
      </c>
      <c r="U900" s="3" t="str">
        <f>IF(D900&lt;&gt;"",VLOOKUP(D900,'Drop downs'!B:C,2,0),"")</f>
        <v/>
      </c>
      <c r="V900" s="3" t="e">
        <f t="shared" si="100"/>
        <v>#VALUE!</v>
      </c>
    </row>
    <row r="901" spans="1:22" x14ac:dyDescent="0.25">
      <c r="A901" s="56" t="str">
        <f t="shared" si="95"/>
        <v/>
      </c>
      <c r="B901" s="211"/>
      <c r="C901" s="212"/>
      <c r="D901" s="211"/>
      <c r="E901" s="211"/>
      <c r="F901" s="211"/>
      <c r="G901" s="211"/>
      <c r="H901" s="211"/>
      <c r="I901" s="211"/>
      <c r="J901" s="213"/>
      <c r="K901" s="214"/>
      <c r="L901" s="214"/>
      <c r="M901" s="214"/>
      <c r="N901" s="215"/>
      <c r="O901" s="215"/>
      <c r="P901" s="215"/>
      <c r="Q901" s="13" t="str">
        <f t="shared" si="96"/>
        <v/>
      </c>
      <c r="R901" s="209" t="str">
        <f t="shared" si="97"/>
        <v/>
      </c>
      <c r="S901" s="210" t="str">
        <f t="shared" si="98"/>
        <v/>
      </c>
      <c r="T901" s="3" t="str">
        <f t="shared" si="99"/>
        <v xml:space="preserve"> </v>
      </c>
      <c r="U901" s="3" t="str">
        <f>IF(D901&lt;&gt;"",VLOOKUP(D901,'Drop downs'!B:C,2,0),"")</f>
        <v/>
      </c>
      <c r="V901" s="3" t="e">
        <f t="shared" si="100"/>
        <v>#VALUE!</v>
      </c>
    </row>
    <row r="902" spans="1:22" x14ac:dyDescent="0.25">
      <c r="A902" s="56" t="str">
        <f t="shared" si="95"/>
        <v/>
      </c>
      <c r="B902" s="211"/>
      <c r="C902" s="212"/>
      <c r="D902" s="211"/>
      <c r="E902" s="211"/>
      <c r="F902" s="211"/>
      <c r="G902" s="211"/>
      <c r="H902" s="211"/>
      <c r="I902" s="211"/>
      <c r="J902" s="213"/>
      <c r="K902" s="214"/>
      <c r="L902" s="214"/>
      <c r="M902" s="214"/>
      <c r="N902" s="215"/>
      <c r="O902" s="215"/>
      <c r="P902" s="215"/>
      <c r="Q902" s="13" t="str">
        <f t="shared" si="96"/>
        <v/>
      </c>
      <c r="R902" s="209" t="str">
        <f t="shared" si="97"/>
        <v/>
      </c>
      <c r="S902" s="210" t="str">
        <f t="shared" si="98"/>
        <v/>
      </c>
      <c r="T902" s="3" t="str">
        <f t="shared" si="99"/>
        <v xml:space="preserve"> </v>
      </c>
      <c r="U902" s="3" t="str">
        <f>IF(D902&lt;&gt;"",VLOOKUP(D902,'Drop downs'!B:C,2,0),"")</f>
        <v/>
      </c>
      <c r="V902" s="3" t="e">
        <f t="shared" si="100"/>
        <v>#VALUE!</v>
      </c>
    </row>
    <row r="903" spans="1:22" x14ac:dyDescent="0.25">
      <c r="A903" s="56" t="str">
        <f t="shared" si="95"/>
        <v/>
      </c>
      <c r="B903" s="211"/>
      <c r="C903" s="212"/>
      <c r="D903" s="211"/>
      <c r="E903" s="211"/>
      <c r="F903" s="211"/>
      <c r="G903" s="211"/>
      <c r="H903" s="211"/>
      <c r="I903" s="211"/>
      <c r="J903" s="213"/>
      <c r="K903" s="214"/>
      <c r="L903" s="214"/>
      <c r="M903" s="214"/>
      <c r="N903" s="215"/>
      <c r="O903" s="215"/>
      <c r="P903" s="215"/>
      <c r="Q903" s="13" t="str">
        <f t="shared" si="96"/>
        <v/>
      </c>
      <c r="R903" s="209" t="str">
        <f t="shared" si="97"/>
        <v/>
      </c>
      <c r="S903" s="210" t="str">
        <f t="shared" si="98"/>
        <v/>
      </c>
      <c r="T903" s="3" t="str">
        <f t="shared" si="99"/>
        <v xml:space="preserve"> </v>
      </c>
      <c r="U903" s="3" t="str">
        <f>IF(D903&lt;&gt;"",VLOOKUP(D903,'Drop downs'!B:C,2,0),"")</f>
        <v/>
      </c>
      <c r="V903" s="3" t="e">
        <f t="shared" si="100"/>
        <v>#VALUE!</v>
      </c>
    </row>
    <row r="904" spans="1:22" x14ac:dyDescent="0.25">
      <c r="A904" s="56" t="str">
        <f t="shared" si="95"/>
        <v/>
      </c>
      <c r="B904" s="211"/>
      <c r="C904" s="212"/>
      <c r="D904" s="211"/>
      <c r="E904" s="211"/>
      <c r="F904" s="211"/>
      <c r="G904" s="211"/>
      <c r="H904" s="211"/>
      <c r="I904" s="211"/>
      <c r="J904" s="213"/>
      <c r="K904" s="214"/>
      <c r="L904" s="214"/>
      <c r="M904" s="214"/>
      <c r="N904" s="215"/>
      <c r="O904" s="215"/>
      <c r="P904" s="215"/>
      <c r="Q904" s="13" t="str">
        <f t="shared" si="96"/>
        <v/>
      </c>
      <c r="R904" s="209" t="str">
        <f t="shared" si="97"/>
        <v/>
      </c>
      <c r="S904" s="210" t="str">
        <f t="shared" si="98"/>
        <v/>
      </c>
      <c r="T904" s="3" t="str">
        <f t="shared" si="99"/>
        <v xml:space="preserve"> </v>
      </c>
      <c r="U904" s="3" t="str">
        <f>IF(D904&lt;&gt;"",VLOOKUP(D904,'Drop downs'!B:C,2,0),"")</f>
        <v/>
      </c>
      <c r="V904" s="3" t="e">
        <f t="shared" si="100"/>
        <v>#VALUE!</v>
      </c>
    </row>
    <row r="905" spans="1:22" x14ac:dyDescent="0.25">
      <c r="A905" s="56" t="str">
        <f t="shared" si="95"/>
        <v/>
      </c>
      <c r="B905" s="211"/>
      <c r="C905" s="212"/>
      <c r="D905" s="211"/>
      <c r="E905" s="211"/>
      <c r="F905" s="211"/>
      <c r="G905" s="211"/>
      <c r="H905" s="211"/>
      <c r="I905" s="211"/>
      <c r="J905" s="213"/>
      <c r="K905" s="214"/>
      <c r="L905" s="214"/>
      <c r="M905" s="214"/>
      <c r="N905" s="215"/>
      <c r="O905" s="215"/>
      <c r="P905" s="215"/>
      <c r="Q905" s="13" t="str">
        <f t="shared" si="96"/>
        <v/>
      </c>
      <c r="R905" s="209" t="str">
        <f t="shared" si="97"/>
        <v/>
      </c>
      <c r="S905" s="210" t="str">
        <f t="shared" si="98"/>
        <v/>
      </c>
      <c r="T905" s="3" t="str">
        <f t="shared" si="99"/>
        <v xml:space="preserve"> </v>
      </c>
      <c r="U905" s="3" t="str">
        <f>IF(D905&lt;&gt;"",VLOOKUP(D905,'Drop downs'!B:C,2,0),"")</f>
        <v/>
      </c>
      <c r="V905" s="3" t="e">
        <f t="shared" si="100"/>
        <v>#VALUE!</v>
      </c>
    </row>
    <row r="906" spans="1:22" x14ac:dyDescent="0.25">
      <c r="A906" s="56" t="str">
        <f t="shared" si="95"/>
        <v/>
      </c>
      <c r="B906" s="211"/>
      <c r="C906" s="212"/>
      <c r="D906" s="211"/>
      <c r="E906" s="211"/>
      <c r="F906" s="211"/>
      <c r="G906" s="211"/>
      <c r="H906" s="211"/>
      <c r="I906" s="211"/>
      <c r="J906" s="213"/>
      <c r="K906" s="214"/>
      <c r="L906" s="214"/>
      <c r="M906" s="214"/>
      <c r="N906" s="215"/>
      <c r="O906" s="215"/>
      <c r="P906" s="215"/>
      <c r="Q906" s="13" t="str">
        <f t="shared" si="96"/>
        <v/>
      </c>
      <c r="R906" s="209" t="str">
        <f t="shared" si="97"/>
        <v/>
      </c>
      <c r="S906" s="210" t="str">
        <f t="shared" si="98"/>
        <v/>
      </c>
      <c r="T906" s="3" t="str">
        <f t="shared" si="99"/>
        <v xml:space="preserve"> </v>
      </c>
      <c r="U906" s="3" t="str">
        <f>IF(D906&lt;&gt;"",VLOOKUP(D906,'Drop downs'!B:C,2,0),"")</f>
        <v/>
      </c>
      <c r="V906" s="3" t="e">
        <f t="shared" si="100"/>
        <v>#VALUE!</v>
      </c>
    </row>
    <row r="907" spans="1:22" x14ac:dyDescent="0.25">
      <c r="A907" s="56" t="str">
        <f t="shared" si="95"/>
        <v/>
      </c>
      <c r="B907" s="211"/>
      <c r="C907" s="212"/>
      <c r="D907" s="211"/>
      <c r="E907" s="211"/>
      <c r="F907" s="211"/>
      <c r="G907" s="211"/>
      <c r="H907" s="211"/>
      <c r="I907" s="211"/>
      <c r="J907" s="213"/>
      <c r="K907" s="214"/>
      <c r="L907" s="214"/>
      <c r="M907" s="214"/>
      <c r="N907" s="215"/>
      <c r="O907" s="215"/>
      <c r="P907" s="215"/>
      <c r="Q907" s="13" t="str">
        <f t="shared" si="96"/>
        <v/>
      </c>
      <c r="R907" s="209" t="str">
        <f t="shared" si="97"/>
        <v/>
      </c>
      <c r="S907" s="210" t="str">
        <f t="shared" si="98"/>
        <v/>
      </c>
      <c r="T907" s="3" t="str">
        <f t="shared" si="99"/>
        <v xml:space="preserve"> </v>
      </c>
      <c r="U907" s="3" t="str">
        <f>IF(D907&lt;&gt;"",VLOOKUP(D907,'Drop downs'!B:C,2,0),"")</f>
        <v/>
      </c>
      <c r="V907" s="3" t="e">
        <f t="shared" si="100"/>
        <v>#VALUE!</v>
      </c>
    </row>
    <row r="908" spans="1:22" x14ac:dyDescent="0.25">
      <c r="A908" s="56" t="str">
        <f t="shared" si="95"/>
        <v/>
      </c>
      <c r="B908" s="211"/>
      <c r="C908" s="212"/>
      <c r="D908" s="211"/>
      <c r="E908" s="211"/>
      <c r="F908" s="211"/>
      <c r="G908" s="211"/>
      <c r="H908" s="211"/>
      <c r="I908" s="211"/>
      <c r="J908" s="213"/>
      <c r="K908" s="214"/>
      <c r="L908" s="214"/>
      <c r="M908" s="214"/>
      <c r="N908" s="215"/>
      <c r="O908" s="215"/>
      <c r="P908" s="215"/>
      <c r="Q908" s="13" t="str">
        <f t="shared" si="96"/>
        <v/>
      </c>
      <c r="R908" s="209" t="str">
        <f t="shared" si="97"/>
        <v/>
      </c>
      <c r="S908" s="210" t="str">
        <f t="shared" si="98"/>
        <v/>
      </c>
      <c r="T908" s="3" t="str">
        <f t="shared" si="99"/>
        <v xml:space="preserve"> </v>
      </c>
      <c r="U908" s="3" t="str">
        <f>IF(D908&lt;&gt;"",VLOOKUP(D908,'Drop downs'!B:C,2,0),"")</f>
        <v/>
      </c>
      <c r="V908" s="3" t="e">
        <f t="shared" si="100"/>
        <v>#VALUE!</v>
      </c>
    </row>
    <row r="909" spans="1:22" x14ac:dyDescent="0.25">
      <c r="A909" s="56" t="str">
        <f t="shared" si="95"/>
        <v/>
      </c>
      <c r="B909" s="211"/>
      <c r="C909" s="212"/>
      <c r="D909" s="211"/>
      <c r="E909" s="211"/>
      <c r="F909" s="211"/>
      <c r="G909" s="211"/>
      <c r="H909" s="211"/>
      <c r="I909" s="211"/>
      <c r="J909" s="213"/>
      <c r="K909" s="214"/>
      <c r="L909" s="214"/>
      <c r="M909" s="214"/>
      <c r="N909" s="215"/>
      <c r="O909" s="215"/>
      <c r="P909" s="215"/>
      <c r="Q909" s="13" t="str">
        <f t="shared" si="96"/>
        <v/>
      </c>
      <c r="R909" s="209" t="str">
        <f t="shared" si="97"/>
        <v/>
      </c>
      <c r="S909" s="210" t="str">
        <f t="shared" si="98"/>
        <v/>
      </c>
      <c r="T909" s="3" t="str">
        <f t="shared" si="99"/>
        <v xml:space="preserve"> </v>
      </c>
      <c r="U909" s="3" t="str">
        <f>IF(D909&lt;&gt;"",VLOOKUP(D909,'Drop downs'!B:C,2,0),"")</f>
        <v/>
      </c>
      <c r="V909" s="3" t="e">
        <f t="shared" si="100"/>
        <v>#VALUE!</v>
      </c>
    </row>
    <row r="910" spans="1:22" x14ac:dyDescent="0.25">
      <c r="A910" s="56" t="str">
        <f t="shared" si="95"/>
        <v/>
      </c>
      <c r="B910" s="211"/>
      <c r="C910" s="212"/>
      <c r="D910" s="211"/>
      <c r="E910" s="211"/>
      <c r="F910" s="211"/>
      <c r="G910" s="211"/>
      <c r="H910" s="211"/>
      <c r="I910" s="211"/>
      <c r="J910" s="213"/>
      <c r="K910" s="214"/>
      <c r="L910" s="214"/>
      <c r="M910" s="214"/>
      <c r="N910" s="215"/>
      <c r="O910" s="215"/>
      <c r="P910" s="215"/>
      <c r="Q910" s="13" t="str">
        <f t="shared" si="96"/>
        <v/>
      </c>
      <c r="R910" s="209" t="str">
        <f t="shared" si="97"/>
        <v/>
      </c>
      <c r="S910" s="210" t="str">
        <f t="shared" si="98"/>
        <v/>
      </c>
      <c r="T910" s="3" t="str">
        <f t="shared" si="99"/>
        <v xml:space="preserve"> </v>
      </c>
      <c r="U910" s="3" t="str">
        <f>IF(D910&lt;&gt;"",VLOOKUP(D910,'Drop downs'!B:C,2,0),"")</f>
        <v/>
      </c>
      <c r="V910" s="3" t="e">
        <f t="shared" si="100"/>
        <v>#VALUE!</v>
      </c>
    </row>
    <row r="911" spans="1:22" x14ac:dyDescent="0.25">
      <c r="A911" s="56" t="str">
        <f t="shared" si="95"/>
        <v/>
      </c>
      <c r="B911" s="211"/>
      <c r="C911" s="212"/>
      <c r="D911" s="211"/>
      <c r="E911" s="211"/>
      <c r="F911" s="211"/>
      <c r="G911" s="211"/>
      <c r="H911" s="211"/>
      <c r="I911" s="211"/>
      <c r="J911" s="213"/>
      <c r="K911" s="214"/>
      <c r="L911" s="214"/>
      <c r="M911" s="214"/>
      <c r="N911" s="215"/>
      <c r="O911" s="215"/>
      <c r="P911" s="215"/>
      <c r="Q911" s="13" t="str">
        <f t="shared" si="96"/>
        <v/>
      </c>
      <c r="R911" s="209" t="str">
        <f t="shared" si="97"/>
        <v/>
      </c>
      <c r="S911" s="210" t="str">
        <f t="shared" si="98"/>
        <v/>
      </c>
      <c r="T911" s="3" t="str">
        <f t="shared" si="99"/>
        <v xml:space="preserve"> </v>
      </c>
      <c r="U911" s="3" t="str">
        <f>IF(D911&lt;&gt;"",VLOOKUP(D911,'Drop downs'!B:C,2,0),"")</f>
        <v/>
      </c>
      <c r="V911" s="3" t="e">
        <f t="shared" si="100"/>
        <v>#VALUE!</v>
      </c>
    </row>
    <row r="912" spans="1:22" x14ac:dyDescent="0.25">
      <c r="A912" s="56" t="str">
        <f t="shared" si="95"/>
        <v/>
      </c>
      <c r="B912" s="211"/>
      <c r="C912" s="212"/>
      <c r="D912" s="211"/>
      <c r="E912" s="211"/>
      <c r="F912" s="211"/>
      <c r="G912" s="211"/>
      <c r="H912" s="211"/>
      <c r="I912" s="211"/>
      <c r="J912" s="213"/>
      <c r="K912" s="214"/>
      <c r="L912" s="214"/>
      <c r="M912" s="214"/>
      <c r="N912" s="215"/>
      <c r="O912" s="215"/>
      <c r="P912" s="215"/>
      <c r="Q912" s="13" t="str">
        <f t="shared" si="96"/>
        <v/>
      </c>
      <c r="R912" s="209" t="str">
        <f t="shared" si="97"/>
        <v/>
      </c>
      <c r="S912" s="210" t="str">
        <f t="shared" si="98"/>
        <v/>
      </c>
      <c r="T912" s="3" t="str">
        <f t="shared" si="99"/>
        <v xml:space="preserve"> </v>
      </c>
      <c r="U912" s="3" t="str">
        <f>IF(D912&lt;&gt;"",VLOOKUP(D912,'Drop downs'!B:C,2,0),"")</f>
        <v/>
      </c>
      <c r="V912" s="3" t="e">
        <f t="shared" si="100"/>
        <v>#VALUE!</v>
      </c>
    </row>
    <row r="913" spans="1:22" x14ac:dyDescent="0.25">
      <c r="A913" s="56" t="str">
        <f t="shared" si="95"/>
        <v/>
      </c>
      <c r="B913" s="211"/>
      <c r="C913" s="212"/>
      <c r="D913" s="211"/>
      <c r="E913" s="211"/>
      <c r="F913" s="211"/>
      <c r="G913" s="211"/>
      <c r="H913" s="211"/>
      <c r="I913" s="211"/>
      <c r="J913" s="213"/>
      <c r="K913" s="214"/>
      <c r="L913" s="214"/>
      <c r="M913" s="214"/>
      <c r="N913" s="215"/>
      <c r="O913" s="215"/>
      <c r="P913" s="215"/>
      <c r="Q913" s="13" t="str">
        <f t="shared" si="96"/>
        <v/>
      </c>
      <c r="R913" s="209" t="str">
        <f t="shared" si="97"/>
        <v/>
      </c>
      <c r="S913" s="210" t="str">
        <f t="shared" si="98"/>
        <v/>
      </c>
      <c r="T913" s="3" t="str">
        <f t="shared" si="99"/>
        <v xml:space="preserve"> </v>
      </c>
      <c r="U913" s="3" t="str">
        <f>IF(D913&lt;&gt;"",VLOOKUP(D913,'Drop downs'!B:C,2,0),"")</f>
        <v/>
      </c>
      <c r="V913" s="3" t="e">
        <f t="shared" si="100"/>
        <v>#VALUE!</v>
      </c>
    </row>
    <row r="914" spans="1:22" x14ac:dyDescent="0.25">
      <c r="A914" s="56" t="str">
        <f t="shared" si="95"/>
        <v/>
      </c>
      <c r="B914" s="211"/>
      <c r="C914" s="212"/>
      <c r="D914" s="211"/>
      <c r="E914" s="211"/>
      <c r="F914" s="211"/>
      <c r="G914" s="211"/>
      <c r="H914" s="211"/>
      <c r="I914" s="211"/>
      <c r="J914" s="213"/>
      <c r="K914" s="214"/>
      <c r="L914" s="214"/>
      <c r="M914" s="214"/>
      <c r="N914" s="215"/>
      <c r="O914" s="215"/>
      <c r="P914" s="215"/>
      <c r="Q914" s="13" t="str">
        <f t="shared" si="96"/>
        <v/>
      </c>
      <c r="R914" s="209" t="str">
        <f t="shared" si="97"/>
        <v/>
      </c>
      <c r="S914" s="210" t="str">
        <f t="shared" si="98"/>
        <v/>
      </c>
      <c r="T914" s="3" t="str">
        <f t="shared" si="99"/>
        <v xml:space="preserve"> </v>
      </c>
      <c r="U914" s="3" t="str">
        <f>IF(D914&lt;&gt;"",VLOOKUP(D914,'Drop downs'!B:C,2,0),"")</f>
        <v/>
      </c>
      <c r="V914" s="3" t="e">
        <f t="shared" si="100"/>
        <v>#VALUE!</v>
      </c>
    </row>
    <row r="915" spans="1:22" x14ac:dyDescent="0.25">
      <c r="A915" s="56" t="str">
        <f t="shared" si="95"/>
        <v/>
      </c>
      <c r="B915" s="211"/>
      <c r="C915" s="212"/>
      <c r="D915" s="211"/>
      <c r="E915" s="211"/>
      <c r="F915" s="211"/>
      <c r="G915" s="211"/>
      <c r="H915" s="211"/>
      <c r="I915" s="211"/>
      <c r="J915" s="213"/>
      <c r="K915" s="214"/>
      <c r="L915" s="214"/>
      <c r="M915" s="214"/>
      <c r="N915" s="215"/>
      <c r="O915" s="215"/>
      <c r="P915" s="215"/>
      <c r="Q915" s="13" t="str">
        <f t="shared" si="96"/>
        <v/>
      </c>
      <c r="R915" s="209" t="str">
        <f t="shared" si="97"/>
        <v/>
      </c>
      <c r="S915" s="210" t="str">
        <f t="shared" si="98"/>
        <v/>
      </c>
      <c r="T915" s="3" t="str">
        <f t="shared" si="99"/>
        <v xml:space="preserve"> </v>
      </c>
      <c r="U915" s="3" t="str">
        <f>IF(D915&lt;&gt;"",VLOOKUP(D915,'Drop downs'!B:C,2,0),"")</f>
        <v/>
      </c>
      <c r="V915" s="3" t="e">
        <f t="shared" si="100"/>
        <v>#VALUE!</v>
      </c>
    </row>
    <row r="916" spans="1:22" x14ac:dyDescent="0.25">
      <c r="A916" s="56" t="str">
        <f t="shared" si="95"/>
        <v/>
      </c>
      <c r="B916" s="211"/>
      <c r="C916" s="212"/>
      <c r="D916" s="211"/>
      <c r="E916" s="211"/>
      <c r="F916" s="211"/>
      <c r="G916" s="211"/>
      <c r="H916" s="211"/>
      <c r="I916" s="211"/>
      <c r="J916" s="213"/>
      <c r="K916" s="214"/>
      <c r="L916" s="214"/>
      <c r="M916" s="214"/>
      <c r="N916" s="215"/>
      <c r="O916" s="215"/>
      <c r="P916" s="215"/>
      <c r="Q916" s="13" t="str">
        <f t="shared" si="96"/>
        <v/>
      </c>
      <c r="R916" s="209" t="str">
        <f t="shared" si="97"/>
        <v/>
      </c>
      <c r="S916" s="210" t="str">
        <f t="shared" si="98"/>
        <v/>
      </c>
      <c r="T916" s="3" t="str">
        <f t="shared" si="99"/>
        <v xml:space="preserve"> </v>
      </c>
      <c r="U916" s="3" t="str">
        <f>IF(D916&lt;&gt;"",VLOOKUP(D916,'Drop downs'!B:C,2,0),"")</f>
        <v/>
      </c>
      <c r="V916" s="3" t="e">
        <f t="shared" si="100"/>
        <v>#VALUE!</v>
      </c>
    </row>
    <row r="917" spans="1:22" x14ac:dyDescent="0.25">
      <c r="A917" s="56" t="str">
        <f t="shared" si="95"/>
        <v/>
      </c>
      <c r="B917" s="211"/>
      <c r="C917" s="212"/>
      <c r="D917" s="211"/>
      <c r="E917" s="211"/>
      <c r="F917" s="211"/>
      <c r="G917" s="211"/>
      <c r="H917" s="211"/>
      <c r="I917" s="211"/>
      <c r="J917" s="213"/>
      <c r="K917" s="214"/>
      <c r="L917" s="214"/>
      <c r="M917" s="214"/>
      <c r="N917" s="215"/>
      <c r="O917" s="215"/>
      <c r="P917" s="215"/>
      <c r="Q917" s="13" t="str">
        <f t="shared" si="96"/>
        <v/>
      </c>
      <c r="R917" s="209" t="str">
        <f t="shared" si="97"/>
        <v/>
      </c>
      <c r="S917" s="210" t="str">
        <f t="shared" si="98"/>
        <v/>
      </c>
      <c r="T917" s="3" t="str">
        <f t="shared" si="99"/>
        <v xml:space="preserve"> </v>
      </c>
      <c r="U917" s="3" t="str">
        <f>IF(D917&lt;&gt;"",VLOOKUP(D917,'Drop downs'!B:C,2,0),"")</f>
        <v/>
      </c>
      <c r="V917" s="3" t="e">
        <f t="shared" si="100"/>
        <v>#VALUE!</v>
      </c>
    </row>
    <row r="918" spans="1:22" x14ac:dyDescent="0.25">
      <c r="A918" s="56" t="str">
        <f t="shared" si="95"/>
        <v/>
      </c>
      <c r="B918" s="211"/>
      <c r="C918" s="212"/>
      <c r="D918" s="211"/>
      <c r="E918" s="211"/>
      <c r="F918" s="211"/>
      <c r="G918" s="211"/>
      <c r="H918" s="211"/>
      <c r="I918" s="211"/>
      <c r="J918" s="213"/>
      <c r="K918" s="214"/>
      <c r="L918" s="214"/>
      <c r="M918" s="214"/>
      <c r="N918" s="215"/>
      <c r="O918" s="215"/>
      <c r="P918" s="215"/>
      <c r="Q918" s="13" t="str">
        <f t="shared" si="96"/>
        <v/>
      </c>
      <c r="R918" s="209" t="str">
        <f t="shared" si="97"/>
        <v/>
      </c>
      <c r="S918" s="210" t="str">
        <f t="shared" si="98"/>
        <v/>
      </c>
      <c r="T918" s="3" t="str">
        <f t="shared" si="99"/>
        <v xml:space="preserve"> </v>
      </c>
      <c r="U918" s="3" t="str">
        <f>IF(D918&lt;&gt;"",VLOOKUP(D918,'Drop downs'!B:C,2,0),"")</f>
        <v/>
      </c>
      <c r="V918" s="3" t="e">
        <f t="shared" si="100"/>
        <v>#VALUE!</v>
      </c>
    </row>
    <row r="919" spans="1:22" x14ac:dyDescent="0.25">
      <c r="A919" s="56" t="str">
        <f t="shared" si="95"/>
        <v/>
      </c>
      <c r="B919" s="211"/>
      <c r="C919" s="212"/>
      <c r="D919" s="211"/>
      <c r="E919" s="211"/>
      <c r="F919" s="211"/>
      <c r="G919" s="211"/>
      <c r="H919" s="211"/>
      <c r="I919" s="211"/>
      <c r="J919" s="213"/>
      <c r="K919" s="214"/>
      <c r="L919" s="214"/>
      <c r="M919" s="214"/>
      <c r="N919" s="215"/>
      <c r="O919" s="215"/>
      <c r="P919" s="215"/>
      <c r="Q919" s="13" t="str">
        <f t="shared" si="96"/>
        <v/>
      </c>
      <c r="R919" s="209" t="str">
        <f t="shared" si="97"/>
        <v/>
      </c>
      <c r="S919" s="210" t="str">
        <f t="shared" si="98"/>
        <v/>
      </c>
      <c r="T919" s="3" t="str">
        <f t="shared" si="99"/>
        <v xml:space="preserve"> </v>
      </c>
      <c r="U919" s="3" t="str">
        <f>IF(D919&lt;&gt;"",VLOOKUP(D919,'Drop downs'!B:C,2,0),"")</f>
        <v/>
      </c>
      <c r="V919" s="3" t="e">
        <f t="shared" si="100"/>
        <v>#VALUE!</v>
      </c>
    </row>
    <row r="920" spans="1:22" x14ac:dyDescent="0.25">
      <c r="A920" s="56" t="str">
        <f t="shared" si="95"/>
        <v/>
      </c>
      <c r="B920" s="211"/>
      <c r="C920" s="212"/>
      <c r="D920" s="211"/>
      <c r="E920" s="211"/>
      <c r="F920" s="211"/>
      <c r="G920" s="211"/>
      <c r="H920" s="211"/>
      <c r="I920" s="211"/>
      <c r="J920" s="213"/>
      <c r="K920" s="214"/>
      <c r="L920" s="214"/>
      <c r="M920" s="214"/>
      <c r="N920" s="215"/>
      <c r="O920" s="215"/>
      <c r="P920" s="215"/>
      <c r="Q920" s="13" t="str">
        <f t="shared" si="96"/>
        <v/>
      </c>
      <c r="R920" s="209" t="str">
        <f t="shared" si="97"/>
        <v/>
      </c>
      <c r="S920" s="210" t="str">
        <f t="shared" si="98"/>
        <v/>
      </c>
      <c r="T920" s="3" t="str">
        <f t="shared" si="99"/>
        <v xml:space="preserve"> </v>
      </c>
      <c r="U920" s="3" t="str">
        <f>IF(D920&lt;&gt;"",VLOOKUP(D920,'Drop downs'!B:C,2,0),"")</f>
        <v/>
      </c>
      <c r="V920" s="3" t="e">
        <f t="shared" si="100"/>
        <v>#VALUE!</v>
      </c>
    </row>
    <row r="921" spans="1:22" x14ac:dyDescent="0.25">
      <c r="A921" s="56" t="str">
        <f t="shared" si="95"/>
        <v/>
      </c>
      <c r="B921" s="211"/>
      <c r="C921" s="212"/>
      <c r="D921" s="211"/>
      <c r="E921" s="211"/>
      <c r="F921" s="211"/>
      <c r="G921" s="211"/>
      <c r="H921" s="211"/>
      <c r="I921" s="211"/>
      <c r="J921" s="213"/>
      <c r="K921" s="214"/>
      <c r="L921" s="214"/>
      <c r="M921" s="214"/>
      <c r="N921" s="215"/>
      <c r="O921" s="215"/>
      <c r="P921" s="215"/>
      <c r="Q921" s="13" t="str">
        <f t="shared" si="96"/>
        <v/>
      </c>
      <c r="R921" s="209" t="str">
        <f t="shared" si="97"/>
        <v/>
      </c>
      <c r="S921" s="210" t="str">
        <f t="shared" si="98"/>
        <v/>
      </c>
      <c r="T921" s="3" t="str">
        <f t="shared" si="99"/>
        <v xml:space="preserve"> </v>
      </c>
      <c r="U921" s="3" t="str">
        <f>IF(D921&lt;&gt;"",VLOOKUP(D921,'Drop downs'!B:C,2,0),"")</f>
        <v/>
      </c>
      <c r="V921" s="3" t="e">
        <f t="shared" si="100"/>
        <v>#VALUE!</v>
      </c>
    </row>
    <row r="922" spans="1:22" x14ac:dyDescent="0.25">
      <c r="A922" s="56" t="str">
        <f t="shared" si="95"/>
        <v/>
      </c>
      <c r="B922" s="211"/>
      <c r="C922" s="212"/>
      <c r="D922" s="211"/>
      <c r="E922" s="211"/>
      <c r="F922" s="211"/>
      <c r="G922" s="211"/>
      <c r="H922" s="211"/>
      <c r="I922" s="211"/>
      <c r="J922" s="213"/>
      <c r="K922" s="214"/>
      <c r="L922" s="214"/>
      <c r="M922" s="214"/>
      <c r="N922" s="215"/>
      <c r="O922" s="215"/>
      <c r="P922" s="215"/>
      <c r="Q922" s="13" t="str">
        <f t="shared" si="96"/>
        <v/>
      </c>
      <c r="R922" s="209" t="str">
        <f t="shared" si="97"/>
        <v/>
      </c>
      <c r="S922" s="210" t="str">
        <f t="shared" si="98"/>
        <v/>
      </c>
      <c r="T922" s="3" t="str">
        <f t="shared" si="99"/>
        <v xml:space="preserve"> </v>
      </c>
      <c r="U922" s="3" t="str">
        <f>IF(D922&lt;&gt;"",VLOOKUP(D922,'Drop downs'!B:C,2,0),"")</f>
        <v/>
      </c>
      <c r="V922" s="3" t="e">
        <f t="shared" si="100"/>
        <v>#VALUE!</v>
      </c>
    </row>
    <row r="923" spans="1:22" x14ac:dyDescent="0.25">
      <c r="A923" s="56" t="str">
        <f t="shared" si="95"/>
        <v/>
      </c>
      <c r="B923" s="211"/>
      <c r="C923" s="212"/>
      <c r="D923" s="211"/>
      <c r="E923" s="211"/>
      <c r="F923" s="211"/>
      <c r="G923" s="211"/>
      <c r="H923" s="211"/>
      <c r="I923" s="211"/>
      <c r="J923" s="213"/>
      <c r="K923" s="214"/>
      <c r="L923" s="214"/>
      <c r="M923" s="214"/>
      <c r="N923" s="215"/>
      <c r="O923" s="215"/>
      <c r="P923" s="215"/>
      <c r="Q923" s="13" t="str">
        <f t="shared" si="96"/>
        <v/>
      </c>
      <c r="R923" s="209" t="str">
        <f t="shared" si="97"/>
        <v/>
      </c>
      <c r="S923" s="210" t="str">
        <f t="shared" si="98"/>
        <v/>
      </c>
      <c r="T923" s="3" t="str">
        <f t="shared" si="99"/>
        <v xml:space="preserve"> </v>
      </c>
      <c r="U923" s="3" t="str">
        <f>IF(D923&lt;&gt;"",VLOOKUP(D923,'Drop downs'!B:C,2,0),"")</f>
        <v/>
      </c>
      <c r="V923" s="3" t="e">
        <f t="shared" si="100"/>
        <v>#VALUE!</v>
      </c>
    </row>
    <row r="924" spans="1:22" x14ac:dyDescent="0.25">
      <c r="A924" s="56" t="str">
        <f t="shared" si="95"/>
        <v/>
      </c>
      <c r="B924" s="211"/>
      <c r="C924" s="212"/>
      <c r="D924" s="211"/>
      <c r="E924" s="211"/>
      <c r="F924" s="211"/>
      <c r="G924" s="211"/>
      <c r="H924" s="211"/>
      <c r="I924" s="211"/>
      <c r="J924" s="213"/>
      <c r="K924" s="214"/>
      <c r="L924" s="214"/>
      <c r="M924" s="214"/>
      <c r="N924" s="215"/>
      <c r="O924" s="215"/>
      <c r="P924" s="215"/>
      <c r="Q924" s="13" t="str">
        <f t="shared" si="96"/>
        <v/>
      </c>
      <c r="R924" s="209" t="str">
        <f t="shared" si="97"/>
        <v/>
      </c>
      <c r="S924" s="210" t="str">
        <f t="shared" si="98"/>
        <v/>
      </c>
      <c r="T924" s="3" t="str">
        <f t="shared" si="99"/>
        <v xml:space="preserve"> </v>
      </c>
      <c r="U924" s="3" t="str">
        <f>IF(D924&lt;&gt;"",VLOOKUP(D924,'Drop downs'!B:C,2,0),"")</f>
        <v/>
      </c>
      <c r="V924" s="3" t="e">
        <f t="shared" si="100"/>
        <v>#VALUE!</v>
      </c>
    </row>
    <row r="925" spans="1:22" x14ac:dyDescent="0.25">
      <c r="A925" s="56" t="str">
        <f t="shared" si="95"/>
        <v/>
      </c>
      <c r="B925" s="211"/>
      <c r="C925" s="212"/>
      <c r="D925" s="211"/>
      <c r="E925" s="211"/>
      <c r="F925" s="211"/>
      <c r="G925" s="211"/>
      <c r="H925" s="211"/>
      <c r="I925" s="211"/>
      <c r="J925" s="213"/>
      <c r="K925" s="214"/>
      <c r="L925" s="214"/>
      <c r="M925" s="214"/>
      <c r="N925" s="215"/>
      <c r="O925" s="215"/>
      <c r="P925" s="215"/>
      <c r="Q925" s="13" t="str">
        <f t="shared" si="96"/>
        <v/>
      </c>
      <c r="R925" s="209" t="str">
        <f t="shared" si="97"/>
        <v/>
      </c>
      <c r="S925" s="210" t="str">
        <f t="shared" si="98"/>
        <v/>
      </c>
      <c r="T925" s="3" t="str">
        <f t="shared" si="99"/>
        <v xml:space="preserve"> </v>
      </c>
      <c r="U925" s="3" t="str">
        <f>IF(D925&lt;&gt;"",VLOOKUP(D925,'Drop downs'!B:C,2,0),"")</f>
        <v/>
      </c>
      <c r="V925" s="3" t="e">
        <f t="shared" si="100"/>
        <v>#VALUE!</v>
      </c>
    </row>
    <row r="926" spans="1:22" x14ac:dyDescent="0.25">
      <c r="A926" s="56" t="str">
        <f t="shared" si="95"/>
        <v/>
      </c>
      <c r="B926" s="211"/>
      <c r="C926" s="212"/>
      <c r="D926" s="211"/>
      <c r="E926" s="211"/>
      <c r="F926" s="211"/>
      <c r="G926" s="211"/>
      <c r="H926" s="211"/>
      <c r="I926" s="211"/>
      <c r="J926" s="213"/>
      <c r="K926" s="214"/>
      <c r="L926" s="214"/>
      <c r="M926" s="214"/>
      <c r="N926" s="215"/>
      <c r="O926" s="215"/>
      <c r="P926" s="215"/>
      <c r="Q926" s="13" t="str">
        <f t="shared" si="96"/>
        <v/>
      </c>
      <c r="R926" s="209" t="str">
        <f t="shared" si="97"/>
        <v/>
      </c>
      <c r="S926" s="210" t="str">
        <f t="shared" si="98"/>
        <v/>
      </c>
      <c r="T926" s="3" t="str">
        <f t="shared" si="99"/>
        <v xml:space="preserve"> </v>
      </c>
      <c r="U926" s="3" t="str">
        <f>IF(D926&lt;&gt;"",VLOOKUP(D926,'Drop downs'!B:C,2,0),"")</f>
        <v/>
      </c>
      <c r="V926" s="3" t="e">
        <f t="shared" si="100"/>
        <v>#VALUE!</v>
      </c>
    </row>
    <row r="927" spans="1:22" x14ac:dyDescent="0.25">
      <c r="A927" s="56" t="str">
        <f t="shared" si="95"/>
        <v/>
      </c>
      <c r="B927" s="211"/>
      <c r="C927" s="212"/>
      <c r="D927" s="211"/>
      <c r="E927" s="211"/>
      <c r="F927" s="211"/>
      <c r="G927" s="211"/>
      <c r="H927" s="211"/>
      <c r="I927" s="211"/>
      <c r="J927" s="213"/>
      <c r="K927" s="214"/>
      <c r="L927" s="214"/>
      <c r="M927" s="214"/>
      <c r="N927" s="215"/>
      <c r="O927" s="215"/>
      <c r="P927" s="215"/>
      <c r="Q927" s="13" t="str">
        <f t="shared" si="96"/>
        <v/>
      </c>
      <c r="R927" s="209" t="str">
        <f t="shared" si="97"/>
        <v/>
      </c>
      <c r="S927" s="210" t="str">
        <f t="shared" si="98"/>
        <v/>
      </c>
      <c r="T927" s="3" t="str">
        <f t="shared" si="99"/>
        <v xml:space="preserve"> </v>
      </c>
      <c r="U927" s="3" t="str">
        <f>IF(D927&lt;&gt;"",VLOOKUP(D927,'Drop downs'!B:C,2,0),"")</f>
        <v/>
      </c>
      <c r="V927" s="3" t="e">
        <f t="shared" si="100"/>
        <v>#VALUE!</v>
      </c>
    </row>
    <row r="928" spans="1:22" x14ac:dyDescent="0.25">
      <c r="A928" s="56" t="str">
        <f t="shared" si="95"/>
        <v/>
      </c>
      <c r="B928" s="211"/>
      <c r="C928" s="212"/>
      <c r="D928" s="211"/>
      <c r="E928" s="211"/>
      <c r="F928" s="211"/>
      <c r="G928" s="211"/>
      <c r="H928" s="211"/>
      <c r="I928" s="211"/>
      <c r="J928" s="213"/>
      <c r="K928" s="214"/>
      <c r="L928" s="214"/>
      <c r="M928" s="214"/>
      <c r="N928" s="215"/>
      <c r="O928" s="215"/>
      <c r="P928" s="215"/>
      <c r="Q928" s="13" t="str">
        <f t="shared" si="96"/>
        <v/>
      </c>
      <c r="R928" s="209" t="str">
        <f t="shared" si="97"/>
        <v/>
      </c>
      <c r="S928" s="210" t="str">
        <f t="shared" si="98"/>
        <v/>
      </c>
      <c r="T928" s="3" t="str">
        <f t="shared" si="99"/>
        <v xml:space="preserve"> </v>
      </c>
      <c r="U928" s="3" t="str">
        <f>IF(D928&lt;&gt;"",VLOOKUP(D928,'Drop downs'!B:C,2,0),"")</f>
        <v/>
      </c>
      <c r="V928" s="3" t="e">
        <f t="shared" si="100"/>
        <v>#VALUE!</v>
      </c>
    </row>
    <row r="929" spans="1:22" x14ac:dyDescent="0.25">
      <c r="A929" s="56" t="str">
        <f t="shared" si="95"/>
        <v/>
      </c>
      <c r="B929" s="211"/>
      <c r="C929" s="212"/>
      <c r="D929" s="211"/>
      <c r="E929" s="211"/>
      <c r="F929" s="211"/>
      <c r="G929" s="211"/>
      <c r="H929" s="211"/>
      <c r="I929" s="211"/>
      <c r="J929" s="213"/>
      <c r="K929" s="214"/>
      <c r="L929" s="214"/>
      <c r="M929" s="214"/>
      <c r="N929" s="215"/>
      <c r="O929" s="215"/>
      <c r="P929" s="215"/>
      <c r="Q929" s="13" t="str">
        <f t="shared" si="96"/>
        <v/>
      </c>
      <c r="R929" s="209" t="str">
        <f t="shared" si="97"/>
        <v/>
      </c>
      <c r="S929" s="210" t="str">
        <f t="shared" si="98"/>
        <v/>
      </c>
      <c r="T929" s="3" t="str">
        <f t="shared" si="99"/>
        <v xml:space="preserve"> </v>
      </c>
      <c r="U929" s="3" t="str">
        <f>IF(D929&lt;&gt;"",VLOOKUP(D929,'Drop downs'!B:C,2,0),"")</f>
        <v/>
      </c>
      <c r="V929" s="3" t="e">
        <f t="shared" si="100"/>
        <v>#VALUE!</v>
      </c>
    </row>
    <row r="930" spans="1:22" x14ac:dyDescent="0.25">
      <c r="A930" s="56" t="str">
        <f t="shared" si="95"/>
        <v/>
      </c>
      <c r="B930" s="211"/>
      <c r="C930" s="212"/>
      <c r="D930" s="211"/>
      <c r="E930" s="211"/>
      <c r="F930" s="211"/>
      <c r="G930" s="211"/>
      <c r="H930" s="211"/>
      <c r="I930" s="211"/>
      <c r="J930" s="213"/>
      <c r="K930" s="214"/>
      <c r="L930" s="214"/>
      <c r="M930" s="214"/>
      <c r="N930" s="215"/>
      <c r="O930" s="215"/>
      <c r="P930" s="215"/>
      <c r="Q930" s="13" t="str">
        <f t="shared" si="96"/>
        <v/>
      </c>
      <c r="R930" s="209" t="str">
        <f t="shared" si="97"/>
        <v/>
      </c>
      <c r="S930" s="210" t="str">
        <f t="shared" si="98"/>
        <v/>
      </c>
      <c r="T930" s="3" t="str">
        <f t="shared" si="99"/>
        <v xml:space="preserve"> </v>
      </c>
      <c r="U930" s="3" t="str">
        <f>IF(D930&lt;&gt;"",VLOOKUP(D930,'Drop downs'!B:C,2,0),"")</f>
        <v/>
      </c>
      <c r="V930" s="3" t="e">
        <f t="shared" si="100"/>
        <v>#VALUE!</v>
      </c>
    </row>
    <row r="931" spans="1:22" x14ac:dyDescent="0.25">
      <c r="A931" s="56" t="str">
        <f t="shared" si="95"/>
        <v/>
      </c>
      <c r="B931" s="211"/>
      <c r="C931" s="212"/>
      <c r="D931" s="211"/>
      <c r="E931" s="211"/>
      <c r="F931" s="211"/>
      <c r="G931" s="211"/>
      <c r="H931" s="211"/>
      <c r="I931" s="211"/>
      <c r="J931" s="213"/>
      <c r="K931" s="214"/>
      <c r="L931" s="214"/>
      <c r="M931" s="214"/>
      <c r="N931" s="215"/>
      <c r="O931" s="215"/>
      <c r="P931" s="215"/>
      <c r="Q931" s="13" t="str">
        <f t="shared" si="96"/>
        <v/>
      </c>
      <c r="R931" s="209" t="str">
        <f t="shared" si="97"/>
        <v/>
      </c>
      <c r="S931" s="210" t="str">
        <f t="shared" si="98"/>
        <v/>
      </c>
      <c r="T931" s="3" t="str">
        <f t="shared" si="99"/>
        <v xml:space="preserve"> </v>
      </c>
      <c r="U931" s="3" t="str">
        <f>IF(D931&lt;&gt;"",VLOOKUP(D931,'Drop downs'!B:C,2,0),"")</f>
        <v/>
      </c>
      <c r="V931" s="3" t="e">
        <f t="shared" si="100"/>
        <v>#VALUE!</v>
      </c>
    </row>
    <row r="932" spans="1:22" x14ac:dyDescent="0.25">
      <c r="A932" s="56" t="str">
        <f t="shared" si="95"/>
        <v/>
      </c>
      <c r="B932" s="211"/>
      <c r="C932" s="212"/>
      <c r="D932" s="211"/>
      <c r="E932" s="211"/>
      <c r="F932" s="211"/>
      <c r="G932" s="211"/>
      <c r="H932" s="211"/>
      <c r="I932" s="211"/>
      <c r="J932" s="213"/>
      <c r="K932" s="214"/>
      <c r="L932" s="214"/>
      <c r="M932" s="214"/>
      <c r="N932" s="215"/>
      <c r="O932" s="215"/>
      <c r="P932" s="215"/>
      <c r="Q932" s="13" t="str">
        <f t="shared" si="96"/>
        <v/>
      </c>
      <c r="R932" s="209" t="str">
        <f t="shared" si="97"/>
        <v/>
      </c>
      <c r="S932" s="210" t="str">
        <f t="shared" si="98"/>
        <v/>
      </c>
      <c r="T932" s="3" t="str">
        <f t="shared" si="99"/>
        <v xml:space="preserve"> </v>
      </c>
      <c r="U932" s="3" t="str">
        <f>IF(D932&lt;&gt;"",VLOOKUP(D932,'Drop downs'!B:C,2,0),"")</f>
        <v/>
      </c>
      <c r="V932" s="3" t="e">
        <f t="shared" si="100"/>
        <v>#VALUE!</v>
      </c>
    </row>
    <row r="933" spans="1:22" x14ac:dyDescent="0.25">
      <c r="A933" s="56" t="str">
        <f t="shared" si="95"/>
        <v/>
      </c>
      <c r="B933" s="211"/>
      <c r="C933" s="212"/>
      <c r="D933" s="211"/>
      <c r="E933" s="211"/>
      <c r="F933" s="211"/>
      <c r="G933" s="211"/>
      <c r="H933" s="211"/>
      <c r="I933" s="211"/>
      <c r="J933" s="213"/>
      <c r="K933" s="214"/>
      <c r="L933" s="214"/>
      <c r="M933" s="214"/>
      <c r="N933" s="215"/>
      <c r="O933" s="215"/>
      <c r="P933" s="215"/>
      <c r="Q933" s="13" t="str">
        <f t="shared" si="96"/>
        <v/>
      </c>
      <c r="R933" s="209" t="str">
        <f t="shared" si="97"/>
        <v/>
      </c>
      <c r="S933" s="210" t="str">
        <f t="shared" si="98"/>
        <v/>
      </c>
      <c r="T933" s="3" t="str">
        <f t="shared" si="99"/>
        <v xml:space="preserve"> </v>
      </c>
      <c r="U933" s="3" t="str">
        <f>IF(D933&lt;&gt;"",VLOOKUP(D933,'Drop downs'!B:C,2,0),"")</f>
        <v/>
      </c>
      <c r="V933" s="3" t="e">
        <f t="shared" si="100"/>
        <v>#VALUE!</v>
      </c>
    </row>
    <row r="934" spans="1:22" x14ac:dyDescent="0.25">
      <c r="A934" s="56" t="str">
        <f t="shared" si="95"/>
        <v/>
      </c>
      <c r="B934" s="211"/>
      <c r="C934" s="212"/>
      <c r="D934" s="211"/>
      <c r="E934" s="211"/>
      <c r="F934" s="211"/>
      <c r="G934" s="211"/>
      <c r="H934" s="211"/>
      <c r="I934" s="211"/>
      <c r="J934" s="213"/>
      <c r="K934" s="214"/>
      <c r="L934" s="214"/>
      <c r="M934" s="214"/>
      <c r="N934" s="215"/>
      <c r="O934" s="215"/>
      <c r="P934" s="215"/>
      <c r="Q934" s="13" t="str">
        <f t="shared" si="96"/>
        <v/>
      </c>
      <c r="R934" s="209" t="str">
        <f t="shared" si="97"/>
        <v/>
      </c>
      <c r="S934" s="210" t="str">
        <f t="shared" si="98"/>
        <v/>
      </c>
      <c r="T934" s="3" t="str">
        <f t="shared" si="99"/>
        <v xml:space="preserve"> </v>
      </c>
      <c r="U934" s="3" t="str">
        <f>IF(D934&lt;&gt;"",VLOOKUP(D934,'Drop downs'!B:C,2,0),"")</f>
        <v/>
      </c>
      <c r="V934" s="3" t="e">
        <f t="shared" si="100"/>
        <v>#VALUE!</v>
      </c>
    </row>
    <row r="935" spans="1:22" x14ac:dyDescent="0.25">
      <c r="A935" s="56" t="str">
        <f t="shared" si="95"/>
        <v/>
      </c>
      <c r="B935" s="211"/>
      <c r="C935" s="212"/>
      <c r="D935" s="211"/>
      <c r="E935" s="211"/>
      <c r="F935" s="211"/>
      <c r="G935" s="211"/>
      <c r="H935" s="211"/>
      <c r="I935" s="211"/>
      <c r="J935" s="213"/>
      <c r="K935" s="214"/>
      <c r="L935" s="214"/>
      <c r="M935" s="214"/>
      <c r="N935" s="215"/>
      <c r="O935" s="215"/>
      <c r="P935" s="215"/>
      <c r="Q935" s="13" t="str">
        <f t="shared" si="96"/>
        <v/>
      </c>
      <c r="R935" s="209" t="str">
        <f t="shared" si="97"/>
        <v/>
      </c>
      <c r="S935" s="210" t="str">
        <f t="shared" si="98"/>
        <v/>
      </c>
      <c r="T935" s="3" t="str">
        <f t="shared" si="99"/>
        <v xml:space="preserve"> </v>
      </c>
      <c r="U935" s="3" t="str">
        <f>IF(D935&lt;&gt;"",VLOOKUP(D935,'Drop downs'!B:C,2,0),"")</f>
        <v/>
      </c>
      <c r="V935" s="3" t="e">
        <f t="shared" si="100"/>
        <v>#VALUE!</v>
      </c>
    </row>
    <row r="936" spans="1:22" x14ac:dyDescent="0.25">
      <c r="A936" s="56" t="str">
        <f t="shared" si="95"/>
        <v/>
      </c>
      <c r="B936" s="211"/>
      <c r="C936" s="212"/>
      <c r="D936" s="211"/>
      <c r="E936" s="211"/>
      <c r="F936" s="211"/>
      <c r="G936" s="211"/>
      <c r="H936" s="211"/>
      <c r="I936" s="211"/>
      <c r="J936" s="213"/>
      <c r="K936" s="214"/>
      <c r="L936" s="214"/>
      <c r="M936" s="214"/>
      <c r="N936" s="215"/>
      <c r="O936" s="215"/>
      <c r="P936" s="215"/>
      <c r="Q936" s="13" t="str">
        <f t="shared" si="96"/>
        <v/>
      </c>
      <c r="R936" s="209" t="str">
        <f t="shared" si="97"/>
        <v/>
      </c>
      <c r="S936" s="210" t="str">
        <f t="shared" si="98"/>
        <v/>
      </c>
      <c r="T936" s="3" t="str">
        <f t="shared" si="99"/>
        <v xml:space="preserve"> </v>
      </c>
      <c r="U936" s="3" t="str">
        <f>IF(D936&lt;&gt;"",VLOOKUP(D936,'Drop downs'!B:C,2,0),"")</f>
        <v/>
      </c>
      <c r="V936" s="3" t="e">
        <f t="shared" si="100"/>
        <v>#VALUE!</v>
      </c>
    </row>
    <row r="937" spans="1:22" x14ac:dyDescent="0.25">
      <c r="A937" s="56" t="str">
        <f t="shared" si="95"/>
        <v/>
      </c>
      <c r="B937" s="211"/>
      <c r="C937" s="212"/>
      <c r="D937" s="211"/>
      <c r="E937" s="211"/>
      <c r="F937" s="211"/>
      <c r="G937" s="211"/>
      <c r="H937" s="211"/>
      <c r="I937" s="211"/>
      <c r="J937" s="213"/>
      <c r="K937" s="214"/>
      <c r="L937" s="214"/>
      <c r="M937" s="214"/>
      <c r="N937" s="215"/>
      <c r="O937" s="215"/>
      <c r="P937" s="215"/>
      <c r="Q937" s="13" t="str">
        <f t="shared" si="96"/>
        <v/>
      </c>
      <c r="R937" s="209" t="str">
        <f t="shared" si="97"/>
        <v/>
      </c>
      <c r="S937" s="210" t="str">
        <f t="shared" si="98"/>
        <v/>
      </c>
      <c r="T937" s="3" t="str">
        <f t="shared" si="99"/>
        <v xml:space="preserve"> </v>
      </c>
      <c r="U937" s="3" t="str">
        <f>IF(D937&lt;&gt;"",VLOOKUP(D937,'Drop downs'!B:C,2,0),"")</f>
        <v/>
      </c>
      <c r="V937" s="3" t="e">
        <f t="shared" si="100"/>
        <v>#VALUE!</v>
      </c>
    </row>
    <row r="938" spans="1:22" x14ac:dyDescent="0.25">
      <c r="A938" s="56" t="str">
        <f t="shared" si="95"/>
        <v/>
      </c>
      <c r="B938" s="211"/>
      <c r="C938" s="212"/>
      <c r="D938" s="211"/>
      <c r="E938" s="211"/>
      <c r="F938" s="211"/>
      <c r="G938" s="211"/>
      <c r="H938" s="211"/>
      <c r="I938" s="211"/>
      <c r="J938" s="213"/>
      <c r="K938" s="214"/>
      <c r="L938" s="214"/>
      <c r="M938" s="214"/>
      <c r="N938" s="215"/>
      <c r="O938" s="215"/>
      <c r="P938" s="215"/>
      <c r="Q938" s="13" t="str">
        <f t="shared" si="96"/>
        <v/>
      </c>
      <c r="R938" s="209" t="str">
        <f t="shared" si="97"/>
        <v/>
      </c>
      <c r="S938" s="210" t="str">
        <f t="shared" si="98"/>
        <v/>
      </c>
      <c r="T938" s="3" t="str">
        <f t="shared" si="99"/>
        <v xml:space="preserve"> </v>
      </c>
      <c r="U938" s="3" t="str">
        <f>IF(D938&lt;&gt;"",VLOOKUP(D938,'Drop downs'!B:C,2,0),"")</f>
        <v/>
      </c>
      <c r="V938" s="3" t="e">
        <f t="shared" si="100"/>
        <v>#VALUE!</v>
      </c>
    </row>
    <row r="939" spans="1:22" x14ac:dyDescent="0.25">
      <c r="A939" s="56" t="str">
        <f t="shared" si="95"/>
        <v/>
      </c>
      <c r="B939" s="211"/>
      <c r="C939" s="212"/>
      <c r="D939" s="211"/>
      <c r="E939" s="211"/>
      <c r="F939" s="211"/>
      <c r="G939" s="211"/>
      <c r="H939" s="211"/>
      <c r="I939" s="211"/>
      <c r="J939" s="213"/>
      <c r="K939" s="214"/>
      <c r="L939" s="214"/>
      <c r="M939" s="214"/>
      <c r="N939" s="215"/>
      <c r="O939" s="215"/>
      <c r="P939" s="215"/>
      <c r="Q939" s="13" t="str">
        <f t="shared" si="96"/>
        <v/>
      </c>
      <c r="R939" s="209" t="str">
        <f t="shared" si="97"/>
        <v/>
      </c>
      <c r="S939" s="210" t="str">
        <f t="shared" si="98"/>
        <v/>
      </c>
      <c r="T939" s="3" t="str">
        <f t="shared" si="99"/>
        <v xml:space="preserve"> </v>
      </c>
      <c r="U939" s="3" t="str">
        <f>IF(D939&lt;&gt;"",VLOOKUP(D939,'Drop downs'!B:C,2,0),"")</f>
        <v/>
      </c>
      <c r="V939" s="3" t="e">
        <f t="shared" si="100"/>
        <v>#VALUE!</v>
      </c>
    </row>
    <row r="940" spans="1:22" x14ac:dyDescent="0.25">
      <c r="A940" s="56" t="str">
        <f t="shared" si="95"/>
        <v/>
      </c>
      <c r="B940" s="211"/>
      <c r="C940" s="212"/>
      <c r="D940" s="211"/>
      <c r="E940" s="211"/>
      <c r="F940" s="211"/>
      <c r="G940" s="211"/>
      <c r="H940" s="211"/>
      <c r="I940" s="211"/>
      <c r="J940" s="213"/>
      <c r="K940" s="214"/>
      <c r="L940" s="214"/>
      <c r="M940" s="214"/>
      <c r="N940" s="215"/>
      <c r="O940" s="215"/>
      <c r="P940" s="215"/>
      <c r="Q940" s="13" t="str">
        <f t="shared" si="96"/>
        <v/>
      </c>
      <c r="R940" s="209" t="str">
        <f t="shared" si="97"/>
        <v/>
      </c>
      <c r="S940" s="210" t="str">
        <f t="shared" si="98"/>
        <v/>
      </c>
      <c r="T940" s="3" t="str">
        <f t="shared" si="99"/>
        <v xml:space="preserve"> </v>
      </c>
      <c r="U940" s="3" t="str">
        <f>IF(D940&lt;&gt;"",VLOOKUP(D940,'Drop downs'!B:C,2,0),"")</f>
        <v/>
      </c>
      <c r="V940" s="3" t="e">
        <f t="shared" si="100"/>
        <v>#VALUE!</v>
      </c>
    </row>
    <row r="941" spans="1:22" x14ac:dyDescent="0.25">
      <c r="A941" s="56" t="str">
        <f t="shared" si="95"/>
        <v/>
      </c>
      <c r="B941" s="211"/>
      <c r="C941" s="212"/>
      <c r="D941" s="211"/>
      <c r="E941" s="211"/>
      <c r="F941" s="211"/>
      <c r="G941" s="211"/>
      <c r="H941" s="211"/>
      <c r="I941" s="211"/>
      <c r="J941" s="213"/>
      <c r="K941" s="214"/>
      <c r="L941" s="214"/>
      <c r="M941" s="214"/>
      <c r="N941" s="215"/>
      <c r="O941" s="215"/>
      <c r="P941" s="215"/>
      <c r="Q941" s="13" t="str">
        <f t="shared" si="96"/>
        <v/>
      </c>
      <c r="R941" s="209" t="str">
        <f t="shared" si="97"/>
        <v/>
      </c>
      <c r="S941" s="210" t="str">
        <f t="shared" si="98"/>
        <v/>
      </c>
      <c r="T941" s="3" t="str">
        <f t="shared" si="99"/>
        <v xml:space="preserve"> </v>
      </c>
      <c r="U941" s="3" t="str">
        <f>IF(D941&lt;&gt;"",VLOOKUP(D941,'Drop downs'!B:C,2,0),"")</f>
        <v/>
      </c>
      <c r="V941" s="3" t="e">
        <f t="shared" si="100"/>
        <v>#VALUE!</v>
      </c>
    </row>
    <row r="942" spans="1:22" x14ac:dyDescent="0.25">
      <c r="A942" s="56" t="str">
        <f t="shared" si="95"/>
        <v/>
      </c>
      <c r="B942" s="211"/>
      <c r="C942" s="212"/>
      <c r="D942" s="211"/>
      <c r="E942" s="211"/>
      <c r="F942" s="211"/>
      <c r="G942" s="211"/>
      <c r="H942" s="211"/>
      <c r="I942" s="211"/>
      <c r="J942" s="213"/>
      <c r="K942" s="214"/>
      <c r="L942" s="214"/>
      <c r="M942" s="214"/>
      <c r="N942" s="215"/>
      <c r="O942" s="215"/>
      <c r="P942" s="215"/>
      <c r="Q942" s="13" t="str">
        <f t="shared" si="96"/>
        <v/>
      </c>
      <c r="R942" s="209" t="str">
        <f t="shared" si="97"/>
        <v/>
      </c>
      <c r="S942" s="210" t="str">
        <f t="shared" si="98"/>
        <v/>
      </c>
      <c r="T942" s="3" t="str">
        <f t="shared" si="99"/>
        <v xml:space="preserve"> </v>
      </c>
      <c r="U942" s="3" t="str">
        <f>IF(D942&lt;&gt;"",VLOOKUP(D942,'Drop downs'!B:C,2,0),"")</f>
        <v/>
      </c>
      <c r="V942" s="3" t="e">
        <f t="shared" si="100"/>
        <v>#VALUE!</v>
      </c>
    </row>
    <row r="943" spans="1:22" x14ac:dyDescent="0.25">
      <c r="A943" s="56" t="str">
        <f t="shared" si="95"/>
        <v/>
      </c>
      <c r="B943" s="211"/>
      <c r="C943" s="212"/>
      <c r="D943" s="211"/>
      <c r="E943" s="211"/>
      <c r="F943" s="211"/>
      <c r="G943" s="211"/>
      <c r="H943" s="211"/>
      <c r="I943" s="211"/>
      <c r="J943" s="213"/>
      <c r="K943" s="214"/>
      <c r="L943" s="214"/>
      <c r="M943" s="214"/>
      <c r="N943" s="215"/>
      <c r="O943" s="215"/>
      <c r="P943" s="215"/>
      <c r="Q943" s="13" t="str">
        <f t="shared" si="96"/>
        <v/>
      </c>
      <c r="R943" s="209" t="str">
        <f t="shared" si="97"/>
        <v/>
      </c>
      <c r="S943" s="210" t="str">
        <f t="shared" si="98"/>
        <v/>
      </c>
      <c r="T943" s="3" t="str">
        <f t="shared" si="99"/>
        <v xml:space="preserve"> </v>
      </c>
      <c r="U943" s="3" t="str">
        <f>IF(D943&lt;&gt;"",VLOOKUP(D943,'Drop downs'!B:C,2,0),"")</f>
        <v/>
      </c>
      <c r="V943" s="3" t="e">
        <f t="shared" si="100"/>
        <v>#VALUE!</v>
      </c>
    </row>
    <row r="944" spans="1:22" x14ac:dyDescent="0.25">
      <c r="A944" s="56" t="str">
        <f t="shared" si="95"/>
        <v/>
      </c>
      <c r="B944" s="211"/>
      <c r="C944" s="212"/>
      <c r="D944" s="211"/>
      <c r="E944" s="211"/>
      <c r="F944" s="211"/>
      <c r="G944" s="211"/>
      <c r="H944" s="211"/>
      <c r="I944" s="211"/>
      <c r="J944" s="213"/>
      <c r="K944" s="214"/>
      <c r="L944" s="214"/>
      <c r="M944" s="214"/>
      <c r="N944" s="215"/>
      <c r="O944" s="215"/>
      <c r="P944" s="215"/>
      <c r="Q944" s="13" t="str">
        <f t="shared" si="96"/>
        <v/>
      </c>
      <c r="R944" s="209" t="str">
        <f t="shared" si="97"/>
        <v/>
      </c>
      <c r="S944" s="210" t="str">
        <f t="shared" si="98"/>
        <v/>
      </c>
      <c r="T944" s="3" t="str">
        <f t="shared" si="99"/>
        <v xml:space="preserve"> </v>
      </c>
      <c r="U944" s="3" t="str">
        <f>IF(D944&lt;&gt;"",VLOOKUP(D944,'Drop downs'!B:C,2,0),"")</f>
        <v/>
      </c>
      <c r="V944" s="3" t="e">
        <f t="shared" si="100"/>
        <v>#VALUE!</v>
      </c>
    </row>
    <row r="945" spans="1:22" x14ac:dyDescent="0.25">
      <c r="A945" s="56" t="str">
        <f t="shared" si="95"/>
        <v/>
      </c>
      <c r="B945" s="211"/>
      <c r="C945" s="212"/>
      <c r="D945" s="211"/>
      <c r="E945" s="211"/>
      <c r="F945" s="211"/>
      <c r="G945" s="211"/>
      <c r="H945" s="211"/>
      <c r="I945" s="211"/>
      <c r="J945" s="213"/>
      <c r="K945" s="214"/>
      <c r="L945" s="214"/>
      <c r="M945" s="214"/>
      <c r="N945" s="215"/>
      <c r="O945" s="215"/>
      <c r="P945" s="215"/>
      <c r="Q945" s="13" t="str">
        <f t="shared" si="96"/>
        <v/>
      </c>
      <c r="R945" s="209" t="str">
        <f t="shared" si="97"/>
        <v/>
      </c>
      <c r="S945" s="210" t="str">
        <f t="shared" si="98"/>
        <v/>
      </c>
      <c r="T945" s="3" t="str">
        <f t="shared" si="99"/>
        <v xml:space="preserve"> </v>
      </c>
      <c r="U945" s="3" t="str">
        <f>IF(D945&lt;&gt;"",VLOOKUP(D945,'Drop downs'!B:C,2,0),"")</f>
        <v/>
      </c>
      <c r="V945" s="3" t="e">
        <f t="shared" si="100"/>
        <v>#VALUE!</v>
      </c>
    </row>
    <row r="946" spans="1:22" x14ac:dyDescent="0.25">
      <c r="A946" s="56" t="str">
        <f t="shared" si="95"/>
        <v/>
      </c>
      <c r="B946" s="211"/>
      <c r="C946" s="212"/>
      <c r="D946" s="211"/>
      <c r="E946" s="211"/>
      <c r="F946" s="211"/>
      <c r="G946" s="211"/>
      <c r="H946" s="211"/>
      <c r="I946" s="211"/>
      <c r="J946" s="213"/>
      <c r="K946" s="214"/>
      <c r="L946" s="214"/>
      <c r="M946" s="214"/>
      <c r="N946" s="215"/>
      <c r="O946" s="215"/>
      <c r="P946" s="215"/>
      <c r="Q946" s="13" t="str">
        <f t="shared" si="96"/>
        <v/>
      </c>
      <c r="R946" s="209" t="str">
        <f t="shared" si="97"/>
        <v/>
      </c>
      <c r="S946" s="210" t="str">
        <f t="shared" si="98"/>
        <v/>
      </c>
      <c r="T946" s="3" t="str">
        <f t="shared" si="99"/>
        <v xml:space="preserve"> </v>
      </c>
      <c r="U946" s="3" t="str">
        <f>IF(D946&lt;&gt;"",VLOOKUP(D946,'Drop downs'!B:C,2,0),"")</f>
        <v/>
      </c>
      <c r="V946" s="3" t="e">
        <f t="shared" si="100"/>
        <v>#VALUE!</v>
      </c>
    </row>
    <row r="947" spans="1:22" x14ac:dyDescent="0.25">
      <c r="A947" s="56" t="str">
        <f t="shared" si="95"/>
        <v/>
      </c>
      <c r="B947" s="211"/>
      <c r="C947" s="212"/>
      <c r="D947" s="211"/>
      <c r="E947" s="211"/>
      <c r="F947" s="211"/>
      <c r="G947" s="211"/>
      <c r="H947" s="211"/>
      <c r="I947" s="211"/>
      <c r="J947" s="213"/>
      <c r="K947" s="214"/>
      <c r="L947" s="214"/>
      <c r="M947" s="214"/>
      <c r="N947" s="215"/>
      <c r="O947" s="215"/>
      <c r="P947" s="215"/>
      <c r="Q947" s="13" t="str">
        <f t="shared" si="96"/>
        <v/>
      </c>
      <c r="R947" s="209" t="str">
        <f t="shared" si="97"/>
        <v/>
      </c>
      <c r="S947" s="210" t="str">
        <f t="shared" si="98"/>
        <v/>
      </c>
      <c r="T947" s="3" t="str">
        <f t="shared" si="99"/>
        <v xml:space="preserve"> </v>
      </c>
      <c r="U947" s="3" t="str">
        <f>IF(D947&lt;&gt;"",VLOOKUP(D947,'Drop downs'!B:C,2,0),"")</f>
        <v/>
      </c>
      <c r="V947" s="3" t="e">
        <f t="shared" si="100"/>
        <v>#VALUE!</v>
      </c>
    </row>
    <row r="948" spans="1:22" x14ac:dyDescent="0.25">
      <c r="A948" s="56" t="str">
        <f t="shared" si="95"/>
        <v/>
      </c>
      <c r="B948" s="211"/>
      <c r="C948" s="212"/>
      <c r="D948" s="211"/>
      <c r="E948" s="211"/>
      <c r="F948" s="211"/>
      <c r="G948" s="211"/>
      <c r="H948" s="211"/>
      <c r="I948" s="211"/>
      <c r="J948" s="213"/>
      <c r="K948" s="214"/>
      <c r="L948" s="214"/>
      <c r="M948" s="214"/>
      <c r="N948" s="215"/>
      <c r="O948" s="215"/>
      <c r="P948" s="215"/>
      <c r="Q948" s="13" t="str">
        <f t="shared" si="96"/>
        <v/>
      </c>
      <c r="R948" s="209" t="str">
        <f t="shared" si="97"/>
        <v/>
      </c>
      <c r="S948" s="210" t="str">
        <f t="shared" si="98"/>
        <v/>
      </c>
      <c r="T948" s="3" t="str">
        <f t="shared" si="99"/>
        <v xml:space="preserve"> </v>
      </c>
      <c r="U948" s="3" t="str">
        <f>IF(D948&lt;&gt;"",VLOOKUP(D948,'Drop downs'!B:C,2,0),"")</f>
        <v/>
      </c>
      <c r="V948" s="3" t="e">
        <f t="shared" si="100"/>
        <v>#VALUE!</v>
      </c>
    </row>
    <row r="949" spans="1:22" x14ac:dyDescent="0.25">
      <c r="A949" s="56" t="str">
        <f t="shared" si="95"/>
        <v/>
      </c>
      <c r="B949" s="211"/>
      <c r="C949" s="212"/>
      <c r="D949" s="211"/>
      <c r="E949" s="211"/>
      <c r="F949" s="211"/>
      <c r="G949" s="211"/>
      <c r="H949" s="211"/>
      <c r="I949" s="211"/>
      <c r="J949" s="213"/>
      <c r="K949" s="214"/>
      <c r="L949" s="214"/>
      <c r="M949" s="214"/>
      <c r="N949" s="215"/>
      <c r="O949" s="215"/>
      <c r="P949" s="215"/>
      <c r="Q949" s="13" t="str">
        <f t="shared" si="96"/>
        <v/>
      </c>
      <c r="R949" s="209" t="str">
        <f t="shared" si="97"/>
        <v/>
      </c>
      <c r="S949" s="210" t="str">
        <f t="shared" si="98"/>
        <v/>
      </c>
      <c r="T949" s="3" t="str">
        <f t="shared" si="99"/>
        <v xml:space="preserve"> </v>
      </c>
      <c r="U949" s="3" t="str">
        <f>IF(D949&lt;&gt;"",VLOOKUP(D949,'Drop downs'!B:C,2,0),"")</f>
        <v/>
      </c>
      <c r="V949" s="3" t="e">
        <f t="shared" si="100"/>
        <v>#VALUE!</v>
      </c>
    </row>
    <row r="950" spans="1:22" x14ac:dyDescent="0.25">
      <c r="A950" s="56" t="str">
        <f t="shared" si="95"/>
        <v/>
      </c>
      <c r="B950" s="211"/>
      <c r="C950" s="212"/>
      <c r="D950" s="211"/>
      <c r="E950" s="211"/>
      <c r="F950" s="211"/>
      <c r="G950" s="211"/>
      <c r="H950" s="211"/>
      <c r="I950" s="211"/>
      <c r="J950" s="213"/>
      <c r="K950" s="214"/>
      <c r="L950" s="214"/>
      <c r="M950" s="214"/>
      <c r="N950" s="215"/>
      <c r="O950" s="215"/>
      <c r="P950" s="215"/>
      <c r="Q950" s="13" t="str">
        <f t="shared" si="96"/>
        <v/>
      </c>
      <c r="R950" s="209" t="str">
        <f t="shared" si="97"/>
        <v/>
      </c>
      <c r="S950" s="210" t="str">
        <f t="shared" si="98"/>
        <v/>
      </c>
      <c r="T950" s="3" t="str">
        <f t="shared" si="99"/>
        <v xml:space="preserve"> </v>
      </c>
      <c r="U950" s="3" t="str">
        <f>IF(D950&lt;&gt;"",VLOOKUP(D950,'Drop downs'!B:C,2,0),"")</f>
        <v/>
      </c>
      <c r="V950" s="3" t="e">
        <f t="shared" si="100"/>
        <v>#VALUE!</v>
      </c>
    </row>
    <row r="951" spans="1:22" x14ac:dyDescent="0.25">
      <c r="A951" s="56" t="str">
        <f t="shared" si="95"/>
        <v/>
      </c>
      <c r="B951" s="211"/>
      <c r="C951" s="212"/>
      <c r="D951" s="211"/>
      <c r="E951" s="211"/>
      <c r="F951" s="211"/>
      <c r="G951" s="211"/>
      <c r="H951" s="211"/>
      <c r="I951" s="211"/>
      <c r="J951" s="213"/>
      <c r="K951" s="214"/>
      <c r="L951" s="214"/>
      <c r="M951" s="214"/>
      <c r="N951" s="215"/>
      <c r="O951" s="215"/>
      <c r="P951" s="215"/>
      <c r="Q951" s="13" t="str">
        <f t="shared" si="96"/>
        <v/>
      </c>
      <c r="R951" s="209" t="str">
        <f t="shared" si="97"/>
        <v/>
      </c>
      <c r="S951" s="210" t="str">
        <f t="shared" si="98"/>
        <v/>
      </c>
      <c r="T951" s="3" t="str">
        <f t="shared" si="99"/>
        <v xml:space="preserve"> </v>
      </c>
      <c r="U951" s="3" t="str">
        <f>IF(D951&lt;&gt;"",VLOOKUP(D951,'Drop downs'!B:C,2,0),"")</f>
        <v/>
      </c>
      <c r="V951" s="3" t="e">
        <f t="shared" si="100"/>
        <v>#VALUE!</v>
      </c>
    </row>
    <row r="952" spans="1:22" x14ac:dyDescent="0.25">
      <c r="A952" s="56" t="str">
        <f t="shared" si="95"/>
        <v/>
      </c>
      <c r="B952" s="211"/>
      <c r="C952" s="212"/>
      <c r="D952" s="211"/>
      <c r="E952" s="211"/>
      <c r="F952" s="211"/>
      <c r="G952" s="211"/>
      <c r="H952" s="211"/>
      <c r="I952" s="211"/>
      <c r="J952" s="213"/>
      <c r="K952" s="214"/>
      <c r="L952" s="214"/>
      <c r="M952" s="214"/>
      <c r="N952" s="215"/>
      <c r="O952" s="215"/>
      <c r="P952" s="215"/>
      <c r="Q952" s="13" t="str">
        <f t="shared" si="96"/>
        <v/>
      </c>
      <c r="R952" s="209" t="str">
        <f t="shared" si="97"/>
        <v/>
      </c>
      <c r="S952" s="210" t="str">
        <f t="shared" si="98"/>
        <v/>
      </c>
      <c r="T952" s="3" t="str">
        <f t="shared" si="99"/>
        <v xml:space="preserve"> </v>
      </c>
      <c r="U952" s="3" t="str">
        <f>IF(D952&lt;&gt;"",VLOOKUP(D952,'Drop downs'!B:C,2,0),"")</f>
        <v/>
      </c>
      <c r="V952" s="3" t="e">
        <f t="shared" si="100"/>
        <v>#VALUE!</v>
      </c>
    </row>
    <row r="953" spans="1:22" x14ac:dyDescent="0.25">
      <c r="A953" s="56" t="str">
        <f t="shared" si="95"/>
        <v/>
      </c>
      <c r="B953" s="211"/>
      <c r="C953" s="212"/>
      <c r="D953" s="211"/>
      <c r="E953" s="211"/>
      <c r="F953" s="211"/>
      <c r="G953" s="211"/>
      <c r="H953" s="211"/>
      <c r="I953" s="211"/>
      <c r="J953" s="213"/>
      <c r="K953" s="214"/>
      <c r="L953" s="214"/>
      <c r="M953" s="214"/>
      <c r="N953" s="215"/>
      <c r="O953" s="215"/>
      <c r="P953" s="215"/>
      <c r="Q953" s="13" t="str">
        <f t="shared" si="96"/>
        <v/>
      </c>
      <c r="R953" s="209" t="str">
        <f t="shared" si="97"/>
        <v/>
      </c>
      <c r="S953" s="210" t="str">
        <f t="shared" si="98"/>
        <v/>
      </c>
      <c r="T953" s="3" t="str">
        <f t="shared" si="99"/>
        <v xml:space="preserve"> </v>
      </c>
      <c r="U953" s="3" t="str">
        <f>IF(D953&lt;&gt;"",VLOOKUP(D953,'Drop downs'!B:C,2,0),"")</f>
        <v/>
      </c>
      <c r="V953" s="3" t="e">
        <f t="shared" si="100"/>
        <v>#VALUE!</v>
      </c>
    </row>
    <row r="954" spans="1:22" x14ac:dyDescent="0.25">
      <c r="A954" s="56" t="str">
        <f t="shared" si="95"/>
        <v/>
      </c>
      <c r="B954" s="211"/>
      <c r="C954" s="212"/>
      <c r="D954" s="211"/>
      <c r="E954" s="211"/>
      <c r="F954" s="211"/>
      <c r="G954" s="211"/>
      <c r="H954" s="211"/>
      <c r="I954" s="211"/>
      <c r="J954" s="213"/>
      <c r="K954" s="214"/>
      <c r="L954" s="214"/>
      <c r="M954" s="214"/>
      <c r="N954" s="215"/>
      <c r="O954" s="215"/>
      <c r="P954" s="215"/>
      <c r="Q954" s="13" t="str">
        <f t="shared" si="96"/>
        <v/>
      </c>
      <c r="R954" s="209" t="str">
        <f t="shared" si="97"/>
        <v/>
      </c>
      <c r="S954" s="210" t="str">
        <f t="shared" si="98"/>
        <v/>
      </c>
      <c r="T954" s="3" t="str">
        <f t="shared" si="99"/>
        <v xml:space="preserve"> </v>
      </c>
      <c r="U954" s="3" t="str">
        <f>IF(D954&lt;&gt;"",VLOOKUP(D954,'Drop downs'!B:C,2,0),"")</f>
        <v/>
      </c>
      <c r="V954" s="3" t="e">
        <f t="shared" si="100"/>
        <v>#VALUE!</v>
      </c>
    </row>
    <row r="955" spans="1:22" x14ac:dyDescent="0.25">
      <c r="A955" s="56" t="str">
        <f t="shared" si="95"/>
        <v/>
      </c>
      <c r="B955" s="211"/>
      <c r="C955" s="212"/>
      <c r="D955" s="211"/>
      <c r="E955" s="211"/>
      <c r="F955" s="211"/>
      <c r="G955" s="211"/>
      <c r="H955" s="211"/>
      <c r="I955" s="211"/>
      <c r="J955" s="213"/>
      <c r="K955" s="214"/>
      <c r="L955" s="214"/>
      <c r="M955" s="214"/>
      <c r="N955" s="215"/>
      <c r="O955" s="215"/>
      <c r="P955" s="215"/>
      <c r="Q955" s="13" t="str">
        <f t="shared" si="96"/>
        <v/>
      </c>
      <c r="R955" s="209" t="str">
        <f t="shared" si="97"/>
        <v/>
      </c>
      <c r="S955" s="210" t="str">
        <f t="shared" si="98"/>
        <v/>
      </c>
      <c r="T955" s="3" t="str">
        <f t="shared" si="99"/>
        <v xml:space="preserve"> </v>
      </c>
      <c r="U955" s="3" t="str">
        <f>IF(D955&lt;&gt;"",VLOOKUP(D955,'Drop downs'!B:C,2,0),"")</f>
        <v/>
      </c>
      <c r="V955" s="3" t="e">
        <f t="shared" si="100"/>
        <v>#VALUE!</v>
      </c>
    </row>
    <row r="956" spans="1:22" x14ac:dyDescent="0.25">
      <c r="A956" s="56" t="str">
        <f t="shared" si="95"/>
        <v/>
      </c>
      <c r="B956" s="211"/>
      <c r="C956" s="212"/>
      <c r="D956" s="211"/>
      <c r="E956" s="211"/>
      <c r="F956" s="211"/>
      <c r="G956" s="211"/>
      <c r="H956" s="211"/>
      <c r="I956" s="211"/>
      <c r="J956" s="213"/>
      <c r="K956" s="214"/>
      <c r="L956" s="214"/>
      <c r="M956" s="214"/>
      <c r="N956" s="215"/>
      <c r="O956" s="215"/>
      <c r="P956" s="215"/>
      <c r="Q956" s="13" t="str">
        <f t="shared" si="96"/>
        <v/>
      </c>
      <c r="R956" s="209" t="str">
        <f t="shared" si="97"/>
        <v/>
      </c>
      <c r="S956" s="210" t="str">
        <f t="shared" si="98"/>
        <v/>
      </c>
      <c r="T956" s="3" t="str">
        <f t="shared" si="99"/>
        <v xml:space="preserve"> </v>
      </c>
      <c r="U956" s="3" t="str">
        <f>IF(D956&lt;&gt;"",VLOOKUP(D956,'Drop downs'!B:C,2,0),"")</f>
        <v/>
      </c>
      <c r="V956" s="3" t="e">
        <f t="shared" si="100"/>
        <v>#VALUE!</v>
      </c>
    </row>
    <row r="957" spans="1:22" x14ac:dyDescent="0.25">
      <c r="A957" s="56" t="str">
        <f t="shared" si="95"/>
        <v/>
      </c>
      <c r="B957" s="211"/>
      <c r="C957" s="212"/>
      <c r="D957" s="211"/>
      <c r="E957" s="211"/>
      <c r="F957" s="211"/>
      <c r="G957" s="211"/>
      <c r="H957" s="211"/>
      <c r="I957" s="211"/>
      <c r="J957" s="213"/>
      <c r="K957" s="214"/>
      <c r="L957" s="214"/>
      <c r="M957" s="214"/>
      <c r="N957" s="215"/>
      <c r="O957" s="215"/>
      <c r="P957" s="215"/>
      <c r="Q957" s="13" t="str">
        <f t="shared" si="96"/>
        <v/>
      </c>
      <c r="R957" s="209" t="str">
        <f t="shared" si="97"/>
        <v/>
      </c>
      <c r="S957" s="210" t="str">
        <f t="shared" si="98"/>
        <v/>
      </c>
      <c r="T957" s="3" t="str">
        <f t="shared" si="99"/>
        <v xml:space="preserve"> </v>
      </c>
      <c r="U957" s="3" t="str">
        <f>IF(D957&lt;&gt;"",VLOOKUP(D957,'Drop downs'!B:C,2,0),"")</f>
        <v/>
      </c>
      <c r="V957" s="3" t="e">
        <f t="shared" si="100"/>
        <v>#VALUE!</v>
      </c>
    </row>
    <row r="958" spans="1:22" x14ac:dyDescent="0.25">
      <c r="A958" s="56" t="str">
        <f t="shared" si="95"/>
        <v/>
      </c>
      <c r="B958" s="211"/>
      <c r="C958" s="212"/>
      <c r="D958" s="211"/>
      <c r="E958" s="211"/>
      <c r="F958" s="211"/>
      <c r="G958" s="211"/>
      <c r="H958" s="211"/>
      <c r="I958" s="211"/>
      <c r="J958" s="213"/>
      <c r="K958" s="214"/>
      <c r="L958" s="214"/>
      <c r="M958" s="214"/>
      <c r="N958" s="215"/>
      <c r="O958" s="215"/>
      <c r="P958" s="215"/>
      <c r="Q958" s="13" t="str">
        <f t="shared" si="96"/>
        <v/>
      </c>
      <c r="R958" s="209" t="str">
        <f t="shared" si="97"/>
        <v/>
      </c>
      <c r="S958" s="210" t="str">
        <f t="shared" si="98"/>
        <v/>
      </c>
      <c r="T958" s="3" t="str">
        <f t="shared" si="99"/>
        <v xml:space="preserve"> </v>
      </c>
      <c r="U958" s="3" t="str">
        <f>IF(D958&lt;&gt;"",VLOOKUP(D958,'Drop downs'!B:C,2,0),"")</f>
        <v/>
      </c>
      <c r="V958" s="3" t="e">
        <f t="shared" si="100"/>
        <v>#VALUE!</v>
      </c>
    </row>
    <row r="959" spans="1:22" x14ac:dyDescent="0.25">
      <c r="A959" s="56" t="str">
        <f t="shared" ref="A959:A1009" si="101">IF(C958&lt;&gt;0,A958+1,"")</f>
        <v/>
      </c>
      <c r="B959" s="211"/>
      <c r="C959" s="212"/>
      <c r="D959" s="211"/>
      <c r="E959" s="211"/>
      <c r="F959" s="211"/>
      <c r="G959" s="211"/>
      <c r="H959" s="211"/>
      <c r="I959" s="211"/>
      <c r="J959" s="213"/>
      <c r="K959" s="214"/>
      <c r="L959" s="214"/>
      <c r="M959" s="214"/>
      <c r="N959" s="215"/>
      <c r="O959" s="215"/>
      <c r="P959" s="215"/>
      <c r="Q959" s="13" t="str">
        <f t="shared" ref="Q959:Q1009" si="102">IF(M959&lt;&gt;"",M959*(1-$M$6),"")</f>
        <v/>
      </c>
      <c r="R959" s="209" t="str">
        <f t="shared" ref="R959:R1009" si="103">IF(O959&lt;&gt;"",EDATE(O959,$N$6),"")</f>
        <v/>
      </c>
      <c r="S959" s="210" t="str">
        <f t="shared" ref="S959:S1009" si="104">IFERROR(EOMONTH(R959,-1)+1,"")</f>
        <v/>
      </c>
      <c r="T959" s="3" t="str">
        <f t="shared" ref="T959:T1009" si="105">J959&amp;" "&amp;D959</f>
        <v xml:space="preserve"> </v>
      </c>
      <c r="U959" s="3" t="str">
        <f>IF(D959&lt;&gt;"",VLOOKUP(D959,'Drop downs'!B:C,2,0),"")</f>
        <v/>
      </c>
      <c r="V959" s="3" t="e">
        <f t="shared" ref="V959:V1009" si="106">R959-N959</f>
        <v>#VALUE!</v>
      </c>
    </row>
    <row r="960" spans="1:22" x14ac:dyDescent="0.25">
      <c r="A960" s="56" t="str">
        <f t="shared" si="101"/>
        <v/>
      </c>
      <c r="B960" s="211"/>
      <c r="C960" s="212"/>
      <c r="D960" s="211"/>
      <c r="E960" s="211"/>
      <c r="F960" s="211"/>
      <c r="G960" s="211"/>
      <c r="H960" s="211"/>
      <c r="I960" s="211"/>
      <c r="J960" s="213"/>
      <c r="K960" s="214"/>
      <c r="L960" s="214"/>
      <c r="M960" s="214"/>
      <c r="N960" s="215"/>
      <c r="O960" s="215"/>
      <c r="P960" s="215"/>
      <c r="Q960" s="13" t="str">
        <f t="shared" si="102"/>
        <v/>
      </c>
      <c r="R960" s="209" t="str">
        <f t="shared" si="103"/>
        <v/>
      </c>
      <c r="S960" s="210" t="str">
        <f t="shared" si="104"/>
        <v/>
      </c>
      <c r="T960" s="3" t="str">
        <f t="shared" si="105"/>
        <v xml:space="preserve"> </v>
      </c>
      <c r="U960" s="3" t="str">
        <f>IF(D960&lt;&gt;"",VLOOKUP(D960,'Drop downs'!B:C,2,0),"")</f>
        <v/>
      </c>
      <c r="V960" s="3" t="e">
        <f t="shared" si="106"/>
        <v>#VALUE!</v>
      </c>
    </row>
    <row r="961" spans="1:22" x14ac:dyDescent="0.25">
      <c r="A961" s="56" t="str">
        <f t="shared" si="101"/>
        <v/>
      </c>
      <c r="B961" s="211"/>
      <c r="C961" s="212"/>
      <c r="D961" s="211"/>
      <c r="E961" s="211"/>
      <c r="F961" s="211"/>
      <c r="G961" s="211"/>
      <c r="H961" s="211"/>
      <c r="I961" s="211"/>
      <c r="J961" s="213"/>
      <c r="K961" s="214"/>
      <c r="L961" s="214"/>
      <c r="M961" s="214"/>
      <c r="N961" s="215"/>
      <c r="O961" s="215"/>
      <c r="P961" s="215"/>
      <c r="Q961" s="13" t="str">
        <f t="shared" si="102"/>
        <v/>
      </c>
      <c r="R961" s="209" t="str">
        <f t="shared" si="103"/>
        <v/>
      </c>
      <c r="S961" s="210" t="str">
        <f t="shared" si="104"/>
        <v/>
      </c>
      <c r="T961" s="3" t="str">
        <f t="shared" si="105"/>
        <v xml:space="preserve"> </v>
      </c>
      <c r="U961" s="3" t="str">
        <f>IF(D961&lt;&gt;"",VLOOKUP(D961,'Drop downs'!B:C,2,0),"")</f>
        <v/>
      </c>
      <c r="V961" s="3" t="e">
        <f t="shared" si="106"/>
        <v>#VALUE!</v>
      </c>
    </row>
    <row r="962" spans="1:22" x14ac:dyDescent="0.25">
      <c r="A962" s="56" t="str">
        <f t="shared" si="101"/>
        <v/>
      </c>
      <c r="B962" s="211"/>
      <c r="C962" s="212"/>
      <c r="D962" s="211"/>
      <c r="E962" s="211"/>
      <c r="F962" s="211"/>
      <c r="G962" s="211"/>
      <c r="H962" s="211"/>
      <c r="I962" s="211"/>
      <c r="J962" s="213"/>
      <c r="K962" s="214"/>
      <c r="L962" s="214"/>
      <c r="M962" s="214"/>
      <c r="N962" s="215"/>
      <c r="O962" s="215"/>
      <c r="P962" s="215"/>
      <c r="Q962" s="13" t="str">
        <f t="shared" si="102"/>
        <v/>
      </c>
      <c r="R962" s="209" t="str">
        <f t="shared" si="103"/>
        <v/>
      </c>
      <c r="S962" s="210" t="str">
        <f t="shared" si="104"/>
        <v/>
      </c>
      <c r="T962" s="3" t="str">
        <f t="shared" si="105"/>
        <v xml:space="preserve"> </v>
      </c>
      <c r="U962" s="3" t="str">
        <f>IF(D962&lt;&gt;"",VLOOKUP(D962,'Drop downs'!B:C,2,0),"")</f>
        <v/>
      </c>
      <c r="V962" s="3" t="e">
        <f t="shared" si="106"/>
        <v>#VALUE!</v>
      </c>
    </row>
    <row r="963" spans="1:22" x14ac:dyDescent="0.25">
      <c r="A963" s="56" t="str">
        <f t="shared" si="101"/>
        <v/>
      </c>
      <c r="B963" s="211"/>
      <c r="C963" s="212"/>
      <c r="D963" s="211"/>
      <c r="E963" s="211"/>
      <c r="F963" s="211"/>
      <c r="G963" s="211"/>
      <c r="H963" s="211"/>
      <c r="I963" s="211"/>
      <c r="J963" s="213"/>
      <c r="K963" s="214"/>
      <c r="L963" s="214"/>
      <c r="M963" s="214"/>
      <c r="N963" s="215"/>
      <c r="O963" s="215"/>
      <c r="P963" s="215"/>
      <c r="Q963" s="13" t="str">
        <f t="shared" si="102"/>
        <v/>
      </c>
      <c r="R963" s="209" t="str">
        <f t="shared" si="103"/>
        <v/>
      </c>
      <c r="S963" s="210" t="str">
        <f t="shared" si="104"/>
        <v/>
      </c>
      <c r="T963" s="3" t="str">
        <f t="shared" si="105"/>
        <v xml:space="preserve"> </v>
      </c>
      <c r="U963" s="3" t="str">
        <f>IF(D963&lt;&gt;"",VLOOKUP(D963,'Drop downs'!B:C,2,0),"")</f>
        <v/>
      </c>
      <c r="V963" s="3" t="e">
        <f t="shared" si="106"/>
        <v>#VALUE!</v>
      </c>
    </row>
    <row r="964" spans="1:22" x14ac:dyDescent="0.25">
      <c r="A964" s="56" t="str">
        <f t="shared" si="101"/>
        <v/>
      </c>
      <c r="B964" s="211"/>
      <c r="C964" s="212"/>
      <c r="D964" s="211"/>
      <c r="E964" s="211"/>
      <c r="F964" s="211"/>
      <c r="G964" s="211"/>
      <c r="H964" s="211"/>
      <c r="I964" s="211"/>
      <c r="J964" s="213"/>
      <c r="K964" s="214"/>
      <c r="L964" s="214"/>
      <c r="M964" s="214"/>
      <c r="N964" s="215"/>
      <c r="O964" s="215"/>
      <c r="P964" s="215"/>
      <c r="Q964" s="13" t="str">
        <f t="shared" si="102"/>
        <v/>
      </c>
      <c r="R964" s="209" t="str">
        <f t="shared" si="103"/>
        <v/>
      </c>
      <c r="S964" s="210" t="str">
        <f t="shared" si="104"/>
        <v/>
      </c>
      <c r="T964" s="3" t="str">
        <f t="shared" si="105"/>
        <v xml:space="preserve"> </v>
      </c>
      <c r="U964" s="3" t="str">
        <f>IF(D964&lt;&gt;"",VLOOKUP(D964,'Drop downs'!B:C,2,0),"")</f>
        <v/>
      </c>
      <c r="V964" s="3" t="e">
        <f t="shared" si="106"/>
        <v>#VALUE!</v>
      </c>
    </row>
    <row r="965" spans="1:22" x14ac:dyDescent="0.25">
      <c r="A965" s="56" t="str">
        <f t="shared" si="101"/>
        <v/>
      </c>
      <c r="B965" s="211"/>
      <c r="C965" s="212"/>
      <c r="D965" s="211"/>
      <c r="E965" s="211"/>
      <c r="F965" s="211"/>
      <c r="G965" s="211"/>
      <c r="H965" s="211"/>
      <c r="I965" s="211"/>
      <c r="J965" s="213"/>
      <c r="K965" s="214"/>
      <c r="L965" s="214"/>
      <c r="M965" s="214"/>
      <c r="N965" s="215"/>
      <c r="O965" s="215"/>
      <c r="P965" s="215"/>
      <c r="Q965" s="13" t="str">
        <f t="shared" si="102"/>
        <v/>
      </c>
      <c r="R965" s="209" t="str">
        <f t="shared" si="103"/>
        <v/>
      </c>
      <c r="S965" s="210" t="str">
        <f t="shared" si="104"/>
        <v/>
      </c>
      <c r="T965" s="3" t="str">
        <f t="shared" si="105"/>
        <v xml:space="preserve"> </v>
      </c>
      <c r="U965" s="3" t="str">
        <f>IF(D965&lt;&gt;"",VLOOKUP(D965,'Drop downs'!B:C,2,0),"")</f>
        <v/>
      </c>
      <c r="V965" s="3" t="e">
        <f t="shared" si="106"/>
        <v>#VALUE!</v>
      </c>
    </row>
    <row r="966" spans="1:22" x14ac:dyDescent="0.25">
      <c r="A966" s="56" t="str">
        <f t="shared" si="101"/>
        <v/>
      </c>
      <c r="B966" s="211"/>
      <c r="C966" s="212"/>
      <c r="D966" s="211"/>
      <c r="E966" s="211"/>
      <c r="F966" s="211"/>
      <c r="G966" s="211"/>
      <c r="H966" s="211"/>
      <c r="I966" s="211"/>
      <c r="J966" s="213"/>
      <c r="K966" s="214"/>
      <c r="L966" s="214"/>
      <c r="M966" s="214"/>
      <c r="N966" s="215"/>
      <c r="O966" s="215"/>
      <c r="P966" s="215"/>
      <c r="Q966" s="13" t="str">
        <f t="shared" si="102"/>
        <v/>
      </c>
      <c r="R966" s="209" t="str">
        <f t="shared" si="103"/>
        <v/>
      </c>
      <c r="S966" s="210" t="str">
        <f t="shared" si="104"/>
        <v/>
      </c>
      <c r="T966" s="3" t="str">
        <f t="shared" si="105"/>
        <v xml:space="preserve"> </v>
      </c>
      <c r="U966" s="3" t="str">
        <f>IF(D966&lt;&gt;"",VLOOKUP(D966,'Drop downs'!B:C,2,0),"")</f>
        <v/>
      </c>
      <c r="V966" s="3" t="e">
        <f t="shared" si="106"/>
        <v>#VALUE!</v>
      </c>
    </row>
    <row r="967" spans="1:22" x14ac:dyDescent="0.25">
      <c r="A967" s="56" t="str">
        <f t="shared" si="101"/>
        <v/>
      </c>
      <c r="B967" s="211"/>
      <c r="C967" s="212"/>
      <c r="D967" s="211"/>
      <c r="E967" s="211"/>
      <c r="F967" s="211"/>
      <c r="G967" s="211"/>
      <c r="H967" s="211"/>
      <c r="I967" s="211"/>
      <c r="J967" s="213"/>
      <c r="K967" s="214"/>
      <c r="L967" s="214"/>
      <c r="M967" s="214"/>
      <c r="N967" s="215"/>
      <c r="O967" s="215"/>
      <c r="P967" s="215"/>
      <c r="Q967" s="13" t="str">
        <f t="shared" si="102"/>
        <v/>
      </c>
      <c r="R967" s="209" t="str">
        <f t="shared" si="103"/>
        <v/>
      </c>
      <c r="S967" s="210" t="str">
        <f t="shared" si="104"/>
        <v/>
      </c>
      <c r="T967" s="3" t="str">
        <f t="shared" si="105"/>
        <v xml:space="preserve"> </v>
      </c>
      <c r="U967" s="3" t="str">
        <f>IF(D967&lt;&gt;"",VLOOKUP(D967,'Drop downs'!B:C,2,0),"")</f>
        <v/>
      </c>
      <c r="V967" s="3" t="e">
        <f t="shared" si="106"/>
        <v>#VALUE!</v>
      </c>
    </row>
    <row r="968" spans="1:22" x14ac:dyDescent="0.25">
      <c r="A968" s="56" t="str">
        <f t="shared" si="101"/>
        <v/>
      </c>
      <c r="B968" s="211"/>
      <c r="C968" s="212"/>
      <c r="D968" s="211"/>
      <c r="E968" s="211"/>
      <c r="F968" s="211"/>
      <c r="G968" s="211"/>
      <c r="H968" s="211"/>
      <c r="I968" s="211"/>
      <c r="J968" s="213"/>
      <c r="K968" s="214"/>
      <c r="L968" s="214"/>
      <c r="M968" s="214"/>
      <c r="N968" s="215"/>
      <c r="O968" s="215"/>
      <c r="P968" s="215"/>
      <c r="Q968" s="13" t="str">
        <f t="shared" si="102"/>
        <v/>
      </c>
      <c r="R968" s="209" t="str">
        <f t="shared" si="103"/>
        <v/>
      </c>
      <c r="S968" s="210" t="str">
        <f t="shared" si="104"/>
        <v/>
      </c>
      <c r="T968" s="3" t="str">
        <f t="shared" si="105"/>
        <v xml:space="preserve"> </v>
      </c>
      <c r="U968" s="3" t="str">
        <f>IF(D968&lt;&gt;"",VLOOKUP(D968,'Drop downs'!B:C,2,0),"")</f>
        <v/>
      </c>
      <c r="V968" s="3" t="e">
        <f t="shared" si="106"/>
        <v>#VALUE!</v>
      </c>
    </row>
    <row r="969" spans="1:22" x14ac:dyDescent="0.25">
      <c r="A969" s="56" t="str">
        <f t="shared" si="101"/>
        <v/>
      </c>
      <c r="B969" s="211"/>
      <c r="C969" s="212"/>
      <c r="D969" s="211"/>
      <c r="E969" s="211"/>
      <c r="F969" s="211"/>
      <c r="G969" s="211"/>
      <c r="H969" s="211"/>
      <c r="I969" s="211"/>
      <c r="J969" s="213"/>
      <c r="K969" s="214"/>
      <c r="L969" s="214"/>
      <c r="M969" s="214"/>
      <c r="N969" s="215"/>
      <c r="O969" s="215"/>
      <c r="P969" s="215"/>
      <c r="Q969" s="13" t="str">
        <f t="shared" si="102"/>
        <v/>
      </c>
      <c r="R969" s="209" t="str">
        <f t="shared" si="103"/>
        <v/>
      </c>
      <c r="S969" s="210" t="str">
        <f t="shared" si="104"/>
        <v/>
      </c>
      <c r="T969" s="3" t="str">
        <f t="shared" si="105"/>
        <v xml:space="preserve"> </v>
      </c>
      <c r="U969" s="3" t="str">
        <f>IF(D969&lt;&gt;"",VLOOKUP(D969,'Drop downs'!B:C,2,0),"")</f>
        <v/>
      </c>
      <c r="V969" s="3" t="e">
        <f t="shared" si="106"/>
        <v>#VALUE!</v>
      </c>
    </row>
    <row r="970" spans="1:22" x14ac:dyDescent="0.25">
      <c r="A970" s="56" t="str">
        <f t="shared" si="101"/>
        <v/>
      </c>
      <c r="B970" s="211"/>
      <c r="C970" s="212"/>
      <c r="D970" s="211"/>
      <c r="E970" s="211"/>
      <c r="F970" s="211"/>
      <c r="G970" s="211"/>
      <c r="H970" s="211"/>
      <c r="I970" s="211"/>
      <c r="J970" s="213"/>
      <c r="K970" s="214"/>
      <c r="L970" s="214"/>
      <c r="M970" s="214"/>
      <c r="N970" s="215"/>
      <c r="O970" s="215"/>
      <c r="P970" s="215"/>
      <c r="Q970" s="13" t="str">
        <f t="shared" si="102"/>
        <v/>
      </c>
      <c r="R970" s="209" t="str">
        <f t="shared" si="103"/>
        <v/>
      </c>
      <c r="S970" s="210" t="str">
        <f t="shared" si="104"/>
        <v/>
      </c>
      <c r="T970" s="3" t="str">
        <f t="shared" si="105"/>
        <v xml:space="preserve"> </v>
      </c>
      <c r="U970" s="3" t="str">
        <f>IF(D970&lt;&gt;"",VLOOKUP(D970,'Drop downs'!B:C,2,0),"")</f>
        <v/>
      </c>
      <c r="V970" s="3" t="e">
        <f t="shared" si="106"/>
        <v>#VALUE!</v>
      </c>
    </row>
    <row r="971" spans="1:22" x14ac:dyDescent="0.25">
      <c r="A971" s="56" t="str">
        <f t="shared" si="101"/>
        <v/>
      </c>
      <c r="B971" s="211"/>
      <c r="C971" s="212"/>
      <c r="D971" s="211"/>
      <c r="E971" s="211"/>
      <c r="F971" s="211"/>
      <c r="G971" s="211"/>
      <c r="H971" s="211"/>
      <c r="I971" s="211"/>
      <c r="J971" s="213"/>
      <c r="K971" s="214"/>
      <c r="L971" s="214"/>
      <c r="M971" s="214"/>
      <c r="N971" s="215"/>
      <c r="O971" s="215"/>
      <c r="P971" s="215"/>
      <c r="Q971" s="13" t="str">
        <f t="shared" si="102"/>
        <v/>
      </c>
      <c r="R971" s="209" t="str">
        <f t="shared" si="103"/>
        <v/>
      </c>
      <c r="S971" s="210" t="str">
        <f t="shared" si="104"/>
        <v/>
      </c>
      <c r="T971" s="3" t="str">
        <f t="shared" si="105"/>
        <v xml:space="preserve"> </v>
      </c>
      <c r="U971" s="3" t="str">
        <f>IF(D971&lt;&gt;"",VLOOKUP(D971,'Drop downs'!B:C,2,0),"")</f>
        <v/>
      </c>
      <c r="V971" s="3" t="e">
        <f t="shared" si="106"/>
        <v>#VALUE!</v>
      </c>
    </row>
    <row r="972" spans="1:22" x14ac:dyDescent="0.25">
      <c r="A972" s="56" t="str">
        <f t="shared" si="101"/>
        <v/>
      </c>
      <c r="B972" s="211"/>
      <c r="C972" s="212"/>
      <c r="D972" s="211"/>
      <c r="E972" s="211"/>
      <c r="F972" s="211"/>
      <c r="G972" s="211"/>
      <c r="H972" s="211"/>
      <c r="I972" s="211"/>
      <c r="J972" s="213"/>
      <c r="K972" s="214"/>
      <c r="L972" s="214"/>
      <c r="M972" s="214"/>
      <c r="N972" s="215"/>
      <c r="O972" s="215"/>
      <c r="P972" s="215"/>
      <c r="Q972" s="13" t="str">
        <f t="shared" si="102"/>
        <v/>
      </c>
      <c r="R972" s="209" t="str">
        <f t="shared" si="103"/>
        <v/>
      </c>
      <c r="S972" s="210" t="str">
        <f t="shared" si="104"/>
        <v/>
      </c>
      <c r="T972" s="3" t="str">
        <f t="shared" si="105"/>
        <v xml:space="preserve"> </v>
      </c>
      <c r="U972" s="3" t="str">
        <f>IF(D972&lt;&gt;"",VLOOKUP(D972,'Drop downs'!B:C,2,0),"")</f>
        <v/>
      </c>
      <c r="V972" s="3" t="e">
        <f t="shared" si="106"/>
        <v>#VALUE!</v>
      </c>
    </row>
    <row r="973" spans="1:22" x14ac:dyDescent="0.25">
      <c r="A973" s="56" t="str">
        <f t="shared" si="101"/>
        <v/>
      </c>
      <c r="B973" s="211"/>
      <c r="C973" s="212"/>
      <c r="D973" s="211"/>
      <c r="E973" s="211"/>
      <c r="F973" s="211"/>
      <c r="G973" s="211"/>
      <c r="H973" s="211"/>
      <c r="I973" s="211"/>
      <c r="J973" s="213"/>
      <c r="K973" s="214"/>
      <c r="L973" s="214"/>
      <c r="M973" s="214"/>
      <c r="N973" s="215"/>
      <c r="O973" s="215"/>
      <c r="P973" s="215"/>
      <c r="Q973" s="13" t="str">
        <f t="shared" si="102"/>
        <v/>
      </c>
      <c r="R973" s="209" t="str">
        <f t="shared" si="103"/>
        <v/>
      </c>
      <c r="S973" s="210" t="str">
        <f t="shared" si="104"/>
        <v/>
      </c>
      <c r="T973" s="3" t="str">
        <f t="shared" si="105"/>
        <v xml:space="preserve"> </v>
      </c>
      <c r="U973" s="3" t="str">
        <f>IF(D973&lt;&gt;"",VLOOKUP(D973,'Drop downs'!B:C,2,0),"")</f>
        <v/>
      </c>
      <c r="V973" s="3" t="e">
        <f t="shared" si="106"/>
        <v>#VALUE!</v>
      </c>
    </row>
    <row r="974" spans="1:22" x14ac:dyDescent="0.25">
      <c r="A974" s="56" t="str">
        <f t="shared" si="101"/>
        <v/>
      </c>
      <c r="B974" s="211"/>
      <c r="C974" s="212"/>
      <c r="D974" s="211"/>
      <c r="E974" s="211"/>
      <c r="F974" s="211"/>
      <c r="G974" s="211"/>
      <c r="H974" s="211"/>
      <c r="I974" s="211"/>
      <c r="J974" s="213"/>
      <c r="K974" s="214"/>
      <c r="L974" s="214"/>
      <c r="M974" s="214"/>
      <c r="N974" s="215"/>
      <c r="O974" s="215"/>
      <c r="P974" s="215"/>
      <c r="Q974" s="13" t="str">
        <f t="shared" si="102"/>
        <v/>
      </c>
      <c r="R974" s="209" t="str">
        <f t="shared" si="103"/>
        <v/>
      </c>
      <c r="S974" s="210" t="str">
        <f t="shared" si="104"/>
        <v/>
      </c>
      <c r="T974" s="3" t="str">
        <f t="shared" si="105"/>
        <v xml:space="preserve"> </v>
      </c>
      <c r="U974" s="3" t="str">
        <f>IF(D974&lt;&gt;"",VLOOKUP(D974,'Drop downs'!B:C,2,0),"")</f>
        <v/>
      </c>
      <c r="V974" s="3" t="e">
        <f t="shared" si="106"/>
        <v>#VALUE!</v>
      </c>
    </row>
    <row r="975" spans="1:22" x14ac:dyDescent="0.25">
      <c r="A975" s="56" t="str">
        <f t="shared" si="101"/>
        <v/>
      </c>
      <c r="B975" s="211"/>
      <c r="C975" s="212"/>
      <c r="D975" s="211"/>
      <c r="E975" s="211"/>
      <c r="F975" s="211"/>
      <c r="G975" s="211"/>
      <c r="H975" s="211"/>
      <c r="I975" s="211"/>
      <c r="J975" s="213"/>
      <c r="K975" s="214"/>
      <c r="L975" s="214"/>
      <c r="M975" s="214"/>
      <c r="N975" s="215"/>
      <c r="O975" s="215"/>
      <c r="P975" s="215"/>
      <c r="Q975" s="13" t="str">
        <f t="shared" si="102"/>
        <v/>
      </c>
      <c r="R975" s="209" t="str">
        <f t="shared" si="103"/>
        <v/>
      </c>
      <c r="S975" s="210" t="str">
        <f t="shared" si="104"/>
        <v/>
      </c>
      <c r="T975" s="3" t="str">
        <f t="shared" si="105"/>
        <v xml:space="preserve"> </v>
      </c>
      <c r="U975" s="3" t="str">
        <f>IF(D975&lt;&gt;"",VLOOKUP(D975,'Drop downs'!B:C,2,0),"")</f>
        <v/>
      </c>
      <c r="V975" s="3" t="e">
        <f t="shared" si="106"/>
        <v>#VALUE!</v>
      </c>
    </row>
    <row r="976" spans="1:22" x14ac:dyDescent="0.25">
      <c r="A976" s="56" t="str">
        <f t="shared" si="101"/>
        <v/>
      </c>
      <c r="B976" s="211"/>
      <c r="C976" s="212"/>
      <c r="D976" s="211"/>
      <c r="E976" s="211"/>
      <c r="F976" s="211"/>
      <c r="G976" s="211"/>
      <c r="H976" s="211"/>
      <c r="I976" s="211"/>
      <c r="J976" s="213"/>
      <c r="K976" s="214"/>
      <c r="L976" s="214"/>
      <c r="M976" s="214"/>
      <c r="N976" s="215"/>
      <c r="O976" s="215"/>
      <c r="P976" s="215"/>
      <c r="Q976" s="13" t="str">
        <f t="shared" si="102"/>
        <v/>
      </c>
      <c r="R976" s="209" t="str">
        <f t="shared" si="103"/>
        <v/>
      </c>
      <c r="S976" s="210" t="str">
        <f t="shared" si="104"/>
        <v/>
      </c>
      <c r="T976" s="3" t="str">
        <f t="shared" si="105"/>
        <v xml:space="preserve"> </v>
      </c>
      <c r="U976" s="3" t="str">
        <f>IF(D976&lt;&gt;"",VLOOKUP(D976,'Drop downs'!B:C,2,0),"")</f>
        <v/>
      </c>
      <c r="V976" s="3" t="e">
        <f t="shared" si="106"/>
        <v>#VALUE!</v>
      </c>
    </row>
    <row r="977" spans="1:22" x14ac:dyDescent="0.25">
      <c r="A977" s="56" t="str">
        <f t="shared" si="101"/>
        <v/>
      </c>
      <c r="B977" s="211"/>
      <c r="C977" s="212"/>
      <c r="D977" s="211"/>
      <c r="E977" s="211"/>
      <c r="F977" s="211"/>
      <c r="G977" s="211"/>
      <c r="H977" s="211"/>
      <c r="I977" s="211"/>
      <c r="J977" s="213"/>
      <c r="K977" s="214"/>
      <c r="L977" s="214"/>
      <c r="M977" s="214"/>
      <c r="N977" s="215"/>
      <c r="O977" s="215"/>
      <c r="P977" s="215"/>
      <c r="Q977" s="13" t="str">
        <f t="shared" si="102"/>
        <v/>
      </c>
      <c r="R977" s="209" t="str">
        <f t="shared" si="103"/>
        <v/>
      </c>
      <c r="S977" s="210" t="str">
        <f t="shared" si="104"/>
        <v/>
      </c>
      <c r="T977" s="3" t="str">
        <f t="shared" si="105"/>
        <v xml:space="preserve"> </v>
      </c>
      <c r="U977" s="3" t="str">
        <f>IF(D977&lt;&gt;"",VLOOKUP(D977,'Drop downs'!B:C,2,0),"")</f>
        <v/>
      </c>
      <c r="V977" s="3" t="e">
        <f t="shared" si="106"/>
        <v>#VALUE!</v>
      </c>
    </row>
    <row r="978" spans="1:22" x14ac:dyDescent="0.25">
      <c r="A978" s="56" t="str">
        <f t="shared" si="101"/>
        <v/>
      </c>
      <c r="B978" s="211"/>
      <c r="C978" s="212"/>
      <c r="D978" s="211"/>
      <c r="E978" s="211"/>
      <c r="F978" s="211"/>
      <c r="G978" s="211"/>
      <c r="H978" s="211"/>
      <c r="I978" s="211"/>
      <c r="J978" s="213"/>
      <c r="K978" s="214"/>
      <c r="L978" s="214"/>
      <c r="M978" s="214"/>
      <c r="N978" s="215"/>
      <c r="O978" s="215"/>
      <c r="P978" s="215"/>
      <c r="Q978" s="13" t="str">
        <f t="shared" si="102"/>
        <v/>
      </c>
      <c r="R978" s="209" t="str">
        <f t="shared" si="103"/>
        <v/>
      </c>
      <c r="S978" s="210" t="str">
        <f t="shared" si="104"/>
        <v/>
      </c>
      <c r="T978" s="3" t="str">
        <f t="shared" si="105"/>
        <v xml:space="preserve"> </v>
      </c>
      <c r="U978" s="3" t="str">
        <f>IF(D978&lt;&gt;"",VLOOKUP(D978,'Drop downs'!B:C,2,0),"")</f>
        <v/>
      </c>
      <c r="V978" s="3" t="e">
        <f t="shared" si="106"/>
        <v>#VALUE!</v>
      </c>
    </row>
    <row r="979" spans="1:22" x14ac:dyDescent="0.25">
      <c r="A979" s="56" t="str">
        <f t="shared" si="101"/>
        <v/>
      </c>
      <c r="B979" s="211"/>
      <c r="C979" s="212"/>
      <c r="D979" s="211"/>
      <c r="E979" s="211"/>
      <c r="F979" s="211"/>
      <c r="G979" s="211"/>
      <c r="H979" s="211"/>
      <c r="I979" s="211"/>
      <c r="J979" s="213"/>
      <c r="K979" s="214"/>
      <c r="L979" s="214"/>
      <c r="M979" s="214"/>
      <c r="N979" s="215"/>
      <c r="O979" s="215"/>
      <c r="P979" s="215"/>
      <c r="Q979" s="13" t="str">
        <f t="shared" si="102"/>
        <v/>
      </c>
      <c r="R979" s="209" t="str">
        <f t="shared" si="103"/>
        <v/>
      </c>
      <c r="S979" s="210" t="str">
        <f t="shared" si="104"/>
        <v/>
      </c>
      <c r="T979" s="3" t="str">
        <f t="shared" si="105"/>
        <v xml:space="preserve"> </v>
      </c>
      <c r="U979" s="3" t="str">
        <f>IF(D979&lt;&gt;"",VLOOKUP(D979,'Drop downs'!B:C,2,0),"")</f>
        <v/>
      </c>
      <c r="V979" s="3" t="e">
        <f t="shared" si="106"/>
        <v>#VALUE!</v>
      </c>
    </row>
    <row r="980" spans="1:22" x14ac:dyDescent="0.25">
      <c r="A980" s="56" t="str">
        <f t="shared" si="101"/>
        <v/>
      </c>
      <c r="B980" s="211"/>
      <c r="C980" s="212"/>
      <c r="D980" s="211"/>
      <c r="E980" s="211"/>
      <c r="F980" s="211"/>
      <c r="G980" s="211"/>
      <c r="H980" s="211"/>
      <c r="I980" s="211"/>
      <c r="J980" s="213"/>
      <c r="K980" s="214"/>
      <c r="L980" s="214"/>
      <c r="M980" s="214"/>
      <c r="N980" s="215"/>
      <c r="O980" s="215"/>
      <c r="P980" s="215"/>
      <c r="Q980" s="13" t="str">
        <f t="shared" si="102"/>
        <v/>
      </c>
      <c r="R980" s="209" t="str">
        <f t="shared" si="103"/>
        <v/>
      </c>
      <c r="S980" s="210" t="str">
        <f t="shared" si="104"/>
        <v/>
      </c>
      <c r="T980" s="3" t="str">
        <f t="shared" si="105"/>
        <v xml:space="preserve"> </v>
      </c>
      <c r="U980" s="3" t="str">
        <f>IF(D980&lt;&gt;"",VLOOKUP(D980,'Drop downs'!B:C,2,0),"")</f>
        <v/>
      </c>
      <c r="V980" s="3" t="e">
        <f t="shared" si="106"/>
        <v>#VALUE!</v>
      </c>
    </row>
    <row r="981" spans="1:22" x14ac:dyDescent="0.25">
      <c r="A981" s="56" t="str">
        <f t="shared" si="101"/>
        <v/>
      </c>
      <c r="B981" s="211"/>
      <c r="C981" s="212"/>
      <c r="D981" s="211"/>
      <c r="E981" s="211"/>
      <c r="F981" s="211"/>
      <c r="G981" s="211"/>
      <c r="H981" s="211"/>
      <c r="I981" s="211"/>
      <c r="J981" s="213"/>
      <c r="K981" s="214"/>
      <c r="L981" s="214"/>
      <c r="M981" s="214"/>
      <c r="N981" s="215"/>
      <c r="O981" s="215"/>
      <c r="P981" s="215"/>
      <c r="Q981" s="13" t="str">
        <f t="shared" si="102"/>
        <v/>
      </c>
      <c r="R981" s="209" t="str">
        <f t="shared" si="103"/>
        <v/>
      </c>
      <c r="S981" s="210" t="str">
        <f t="shared" si="104"/>
        <v/>
      </c>
      <c r="T981" s="3" t="str">
        <f t="shared" si="105"/>
        <v xml:space="preserve"> </v>
      </c>
      <c r="U981" s="3" t="str">
        <f>IF(D981&lt;&gt;"",VLOOKUP(D981,'Drop downs'!B:C,2,0),"")</f>
        <v/>
      </c>
      <c r="V981" s="3" t="e">
        <f t="shared" si="106"/>
        <v>#VALUE!</v>
      </c>
    </row>
    <row r="982" spans="1:22" x14ac:dyDescent="0.25">
      <c r="A982" s="56" t="str">
        <f t="shared" si="101"/>
        <v/>
      </c>
      <c r="B982" s="211"/>
      <c r="C982" s="212"/>
      <c r="D982" s="211"/>
      <c r="E982" s="211"/>
      <c r="F982" s="211"/>
      <c r="G982" s="211"/>
      <c r="H982" s="211"/>
      <c r="I982" s="211"/>
      <c r="J982" s="213"/>
      <c r="K982" s="214"/>
      <c r="L982" s="214"/>
      <c r="M982" s="214"/>
      <c r="N982" s="215"/>
      <c r="O982" s="215"/>
      <c r="P982" s="215"/>
      <c r="Q982" s="13" t="str">
        <f t="shared" si="102"/>
        <v/>
      </c>
      <c r="R982" s="209" t="str">
        <f t="shared" si="103"/>
        <v/>
      </c>
      <c r="S982" s="210" t="str">
        <f t="shared" si="104"/>
        <v/>
      </c>
      <c r="T982" s="3" t="str">
        <f t="shared" si="105"/>
        <v xml:space="preserve"> </v>
      </c>
      <c r="U982" s="3" t="str">
        <f>IF(D982&lt;&gt;"",VLOOKUP(D982,'Drop downs'!B:C,2,0),"")</f>
        <v/>
      </c>
      <c r="V982" s="3" t="e">
        <f t="shared" si="106"/>
        <v>#VALUE!</v>
      </c>
    </row>
    <row r="983" spans="1:22" x14ac:dyDescent="0.25">
      <c r="A983" s="56" t="str">
        <f t="shared" si="101"/>
        <v/>
      </c>
      <c r="B983" s="211"/>
      <c r="C983" s="212"/>
      <c r="D983" s="211"/>
      <c r="E983" s="211"/>
      <c r="F983" s="211"/>
      <c r="G983" s="211"/>
      <c r="H983" s="211"/>
      <c r="I983" s="211"/>
      <c r="J983" s="213"/>
      <c r="K983" s="214"/>
      <c r="L983" s="214"/>
      <c r="M983" s="214"/>
      <c r="N983" s="215"/>
      <c r="O983" s="215"/>
      <c r="P983" s="215"/>
      <c r="Q983" s="13" t="str">
        <f t="shared" si="102"/>
        <v/>
      </c>
      <c r="R983" s="209" t="str">
        <f t="shared" si="103"/>
        <v/>
      </c>
      <c r="S983" s="210" t="str">
        <f t="shared" si="104"/>
        <v/>
      </c>
      <c r="T983" s="3" t="str">
        <f t="shared" si="105"/>
        <v xml:space="preserve"> </v>
      </c>
      <c r="U983" s="3" t="str">
        <f>IF(D983&lt;&gt;"",VLOOKUP(D983,'Drop downs'!B:C,2,0),"")</f>
        <v/>
      </c>
      <c r="V983" s="3" t="e">
        <f t="shared" si="106"/>
        <v>#VALUE!</v>
      </c>
    </row>
    <row r="984" spans="1:22" x14ac:dyDescent="0.25">
      <c r="A984" s="56" t="str">
        <f t="shared" si="101"/>
        <v/>
      </c>
      <c r="B984" s="211"/>
      <c r="C984" s="212"/>
      <c r="D984" s="211"/>
      <c r="E984" s="211"/>
      <c r="F984" s="211"/>
      <c r="G984" s="211"/>
      <c r="H984" s="211"/>
      <c r="I984" s="211"/>
      <c r="J984" s="213"/>
      <c r="K984" s="214"/>
      <c r="L984" s="214"/>
      <c r="M984" s="214"/>
      <c r="N984" s="215"/>
      <c r="O984" s="215"/>
      <c r="P984" s="215"/>
      <c r="Q984" s="13" t="str">
        <f t="shared" si="102"/>
        <v/>
      </c>
      <c r="R984" s="209" t="str">
        <f t="shared" si="103"/>
        <v/>
      </c>
      <c r="S984" s="210" t="str">
        <f t="shared" si="104"/>
        <v/>
      </c>
      <c r="T984" s="3" t="str">
        <f t="shared" si="105"/>
        <v xml:space="preserve"> </v>
      </c>
      <c r="U984" s="3" t="str">
        <f>IF(D984&lt;&gt;"",VLOOKUP(D984,'Drop downs'!B:C,2,0),"")</f>
        <v/>
      </c>
      <c r="V984" s="3" t="e">
        <f t="shared" si="106"/>
        <v>#VALUE!</v>
      </c>
    </row>
    <row r="985" spans="1:22" x14ac:dyDescent="0.25">
      <c r="A985" s="56" t="str">
        <f t="shared" si="101"/>
        <v/>
      </c>
      <c r="B985" s="211"/>
      <c r="C985" s="212"/>
      <c r="D985" s="211"/>
      <c r="E985" s="211"/>
      <c r="F985" s="211"/>
      <c r="G985" s="211"/>
      <c r="H985" s="211"/>
      <c r="I985" s="211"/>
      <c r="J985" s="213"/>
      <c r="K985" s="214"/>
      <c r="L985" s="214"/>
      <c r="M985" s="214"/>
      <c r="N985" s="215"/>
      <c r="O985" s="215"/>
      <c r="P985" s="215"/>
      <c r="Q985" s="13" t="str">
        <f t="shared" si="102"/>
        <v/>
      </c>
      <c r="R985" s="209" t="str">
        <f t="shared" si="103"/>
        <v/>
      </c>
      <c r="S985" s="210" t="str">
        <f t="shared" si="104"/>
        <v/>
      </c>
      <c r="T985" s="3" t="str">
        <f t="shared" si="105"/>
        <v xml:space="preserve"> </v>
      </c>
      <c r="U985" s="3" t="str">
        <f>IF(D985&lt;&gt;"",VLOOKUP(D985,'Drop downs'!B:C,2,0),"")</f>
        <v/>
      </c>
      <c r="V985" s="3" t="e">
        <f t="shared" si="106"/>
        <v>#VALUE!</v>
      </c>
    </row>
    <row r="986" spans="1:22" x14ac:dyDescent="0.25">
      <c r="A986" s="56" t="str">
        <f t="shared" si="101"/>
        <v/>
      </c>
      <c r="B986" s="211"/>
      <c r="C986" s="212"/>
      <c r="D986" s="211"/>
      <c r="E986" s="211"/>
      <c r="F986" s="211"/>
      <c r="G986" s="211"/>
      <c r="H986" s="211"/>
      <c r="I986" s="211"/>
      <c r="J986" s="213"/>
      <c r="K986" s="214"/>
      <c r="L986" s="214"/>
      <c r="M986" s="214"/>
      <c r="N986" s="215"/>
      <c r="O986" s="215"/>
      <c r="P986" s="215"/>
      <c r="Q986" s="13" t="str">
        <f t="shared" si="102"/>
        <v/>
      </c>
      <c r="R986" s="209" t="str">
        <f t="shared" si="103"/>
        <v/>
      </c>
      <c r="S986" s="210" t="str">
        <f t="shared" si="104"/>
        <v/>
      </c>
      <c r="T986" s="3" t="str">
        <f t="shared" si="105"/>
        <v xml:space="preserve"> </v>
      </c>
      <c r="U986" s="3" t="str">
        <f>IF(D986&lt;&gt;"",VLOOKUP(D986,'Drop downs'!B:C,2,0),"")</f>
        <v/>
      </c>
      <c r="V986" s="3" t="e">
        <f t="shared" si="106"/>
        <v>#VALUE!</v>
      </c>
    </row>
    <row r="987" spans="1:22" x14ac:dyDescent="0.25">
      <c r="A987" s="56" t="str">
        <f t="shared" si="101"/>
        <v/>
      </c>
      <c r="B987" s="211"/>
      <c r="C987" s="212"/>
      <c r="D987" s="211"/>
      <c r="E987" s="211"/>
      <c r="F987" s="211"/>
      <c r="G987" s="211"/>
      <c r="H987" s="211"/>
      <c r="I987" s="211"/>
      <c r="J987" s="213"/>
      <c r="K987" s="214"/>
      <c r="L987" s="214"/>
      <c r="M987" s="214"/>
      <c r="N987" s="215"/>
      <c r="O987" s="215"/>
      <c r="P987" s="215"/>
      <c r="Q987" s="13" t="str">
        <f t="shared" si="102"/>
        <v/>
      </c>
      <c r="R987" s="209" t="str">
        <f t="shared" si="103"/>
        <v/>
      </c>
      <c r="S987" s="210" t="str">
        <f t="shared" si="104"/>
        <v/>
      </c>
      <c r="T987" s="3" t="str">
        <f t="shared" si="105"/>
        <v xml:space="preserve"> </v>
      </c>
      <c r="U987" s="3" t="str">
        <f>IF(D987&lt;&gt;"",VLOOKUP(D987,'Drop downs'!B:C,2,0),"")</f>
        <v/>
      </c>
      <c r="V987" s="3" t="e">
        <f t="shared" si="106"/>
        <v>#VALUE!</v>
      </c>
    </row>
    <row r="988" spans="1:22" x14ac:dyDescent="0.25">
      <c r="A988" s="56" t="str">
        <f t="shared" si="101"/>
        <v/>
      </c>
      <c r="B988" s="211"/>
      <c r="C988" s="212"/>
      <c r="D988" s="211"/>
      <c r="E988" s="211"/>
      <c r="F988" s="211"/>
      <c r="G988" s="211"/>
      <c r="H988" s="211"/>
      <c r="I988" s="211"/>
      <c r="J988" s="213"/>
      <c r="K988" s="214"/>
      <c r="L988" s="214"/>
      <c r="M988" s="214"/>
      <c r="N988" s="215"/>
      <c r="O988" s="215"/>
      <c r="P988" s="215"/>
      <c r="Q988" s="13" t="str">
        <f t="shared" si="102"/>
        <v/>
      </c>
      <c r="R988" s="209" t="str">
        <f t="shared" si="103"/>
        <v/>
      </c>
      <c r="S988" s="210" t="str">
        <f t="shared" si="104"/>
        <v/>
      </c>
      <c r="T988" s="3" t="str">
        <f t="shared" si="105"/>
        <v xml:space="preserve"> </v>
      </c>
      <c r="U988" s="3" t="str">
        <f>IF(D988&lt;&gt;"",VLOOKUP(D988,'Drop downs'!B:C,2,0),"")</f>
        <v/>
      </c>
      <c r="V988" s="3" t="e">
        <f t="shared" si="106"/>
        <v>#VALUE!</v>
      </c>
    </row>
    <row r="989" spans="1:22" x14ac:dyDescent="0.25">
      <c r="A989" s="56" t="str">
        <f t="shared" si="101"/>
        <v/>
      </c>
      <c r="B989" s="211"/>
      <c r="C989" s="212"/>
      <c r="D989" s="211"/>
      <c r="E989" s="211"/>
      <c r="F989" s="211"/>
      <c r="G989" s="211"/>
      <c r="H989" s="211"/>
      <c r="I989" s="211"/>
      <c r="J989" s="213"/>
      <c r="K989" s="214"/>
      <c r="L989" s="214"/>
      <c r="M989" s="214"/>
      <c r="N989" s="215"/>
      <c r="O989" s="215"/>
      <c r="P989" s="215"/>
      <c r="Q989" s="13" t="str">
        <f t="shared" si="102"/>
        <v/>
      </c>
      <c r="R989" s="209" t="str">
        <f t="shared" si="103"/>
        <v/>
      </c>
      <c r="S989" s="210" t="str">
        <f t="shared" si="104"/>
        <v/>
      </c>
      <c r="T989" s="3" t="str">
        <f t="shared" si="105"/>
        <v xml:space="preserve"> </v>
      </c>
      <c r="U989" s="3" t="str">
        <f>IF(D989&lt;&gt;"",VLOOKUP(D989,'Drop downs'!B:C,2,0),"")</f>
        <v/>
      </c>
      <c r="V989" s="3" t="e">
        <f t="shared" si="106"/>
        <v>#VALUE!</v>
      </c>
    </row>
    <row r="990" spans="1:22" x14ac:dyDescent="0.25">
      <c r="A990" s="56" t="str">
        <f t="shared" si="101"/>
        <v/>
      </c>
      <c r="B990" s="211"/>
      <c r="C990" s="212"/>
      <c r="D990" s="211"/>
      <c r="E990" s="211"/>
      <c r="F990" s="211"/>
      <c r="G990" s="211"/>
      <c r="H990" s="211"/>
      <c r="I990" s="211"/>
      <c r="J990" s="213"/>
      <c r="K990" s="214"/>
      <c r="L990" s="214"/>
      <c r="M990" s="214"/>
      <c r="N990" s="215"/>
      <c r="O990" s="215"/>
      <c r="P990" s="215"/>
      <c r="Q990" s="13" t="str">
        <f t="shared" si="102"/>
        <v/>
      </c>
      <c r="R990" s="209" t="str">
        <f t="shared" si="103"/>
        <v/>
      </c>
      <c r="S990" s="210" t="str">
        <f t="shared" si="104"/>
        <v/>
      </c>
      <c r="T990" s="3" t="str">
        <f t="shared" si="105"/>
        <v xml:space="preserve"> </v>
      </c>
      <c r="U990" s="3" t="str">
        <f>IF(D990&lt;&gt;"",VLOOKUP(D990,'Drop downs'!B:C,2,0),"")</f>
        <v/>
      </c>
      <c r="V990" s="3" t="e">
        <f t="shared" si="106"/>
        <v>#VALUE!</v>
      </c>
    </row>
    <row r="991" spans="1:22" x14ac:dyDescent="0.25">
      <c r="A991" s="56" t="str">
        <f t="shared" si="101"/>
        <v/>
      </c>
      <c r="B991" s="211"/>
      <c r="C991" s="212"/>
      <c r="D991" s="211"/>
      <c r="E991" s="211"/>
      <c r="F991" s="211"/>
      <c r="G991" s="211"/>
      <c r="H991" s="211"/>
      <c r="I991" s="211"/>
      <c r="J991" s="213"/>
      <c r="K991" s="214"/>
      <c r="L991" s="214"/>
      <c r="M991" s="214"/>
      <c r="N991" s="215"/>
      <c r="O991" s="215"/>
      <c r="P991" s="215"/>
      <c r="Q991" s="13" t="str">
        <f t="shared" si="102"/>
        <v/>
      </c>
      <c r="R991" s="209" t="str">
        <f t="shared" si="103"/>
        <v/>
      </c>
      <c r="S991" s="210" t="str">
        <f t="shared" si="104"/>
        <v/>
      </c>
      <c r="T991" s="3" t="str">
        <f t="shared" si="105"/>
        <v xml:space="preserve"> </v>
      </c>
      <c r="U991" s="3" t="str">
        <f>IF(D991&lt;&gt;"",VLOOKUP(D991,'Drop downs'!B:C,2,0),"")</f>
        <v/>
      </c>
      <c r="V991" s="3" t="e">
        <f t="shared" si="106"/>
        <v>#VALUE!</v>
      </c>
    </row>
    <row r="992" spans="1:22" x14ac:dyDescent="0.25">
      <c r="A992" s="56" t="str">
        <f t="shared" si="101"/>
        <v/>
      </c>
      <c r="B992" s="211"/>
      <c r="C992" s="212"/>
      <c r="D992" s="211"/>
      <c r="E992" s="211"/>
      <c r="F992" s="211"/>
      <c r="G992" s="211"/>
      <c r="H992" s="211"/>
      <c r="I992" s="211"/>
      <c r="J992" s="213"/>
      <c r="K992" s="214"/>
      <c r="L992" s="214"/>
      <c r="M992" s="214"/>
      <c r="N992" s="215"/>
      <c r="O992" s="215"/>
      <c r="P992" s="215"/>
      <c r="Q992" s="13" t="str">
        <f t="shared" si="102"/>
        <v/>
      </c>
      <c r="R992" s="209" t="str">
        <f t="shared" si="103"/>
        <v/>
      </c>
      <c r="S992" s="210" t="str">
        <f t="shared" si="104"/>
        <v/>
      </c>
      <c r="T992" s="3" t="str">
        <f t="shared" si="105"/>
        <v xml:space="preserve"> </v>
      </c>
      <c r="U992" s="3" t="str">
        <f>IF(D992&lt;&gt;"",VLOOKUP(D992,'Drop downs'!B:C,2,0),"")</f>
        <v/>
      </c>
      <c r="V992" s="3" t="e">
        <f t="shared" si="106"/>
        <v>#VALUE!</v>
      </c>
    </row>
    <row r="993" spans="1:22" x14ac:dyDescent="0.25">
      <c r="A993" s="56" t="str">
        <f t="shared" si="101"/>
        <v/>
      </c>
      <c r="B993" s="211"/>
      <c r="C993" s="212"/>
      <c r="D993" s="211"/>
      <c r="E993" s="211"/>
      <c r="F993" s="211"/>
      <c r="G993" s="211"/>
      <c r="H993" s="211"/>
      <c r="I993" s="211"/>
      <c r="J993" s="213"/>
      <c r="K993" s="214"/>
      <c r="L993" s="214"/>
      <c r="M993" s="214"/>
      <c r="N993" s="215"/>
      <c r="O993" s="215"/>
      <c r="P993" s="215"/>
      <c r="Q993" s="13" t="str">
        <f t="shared" si="102"/>
        <v/>
      </c>
      <c r="R993" s="209" t="str">
        <f t="shared" si="103"/>
        <v/>
      </c>
      <c r="S993" s="210" t="str">
        <f t="shared" si="104"/>
        <v/>
      </c>
      <c r="T993" s="3" t="str">
        <f t="shared" si="105"/>
        <v xml:space="preserve"> </v>
      </c>
      <c r="U993" s="3" t="str">
        <f>IF(D993&lt;&gt;"",VLOOKUP(D993,'Drop downs'!B:C,2,0),"")</f>
        <v/>
      </c>
      <c r="V993" s="3" t="e">
        <f t="shared" si="106"/>
        <v>#VALUE!</v>
      </c>
    </row>
    <row r="994" spans="1:22" x14ac:dyDescent="0.25">
      <c r="A994" s="56" t="str">
        <f t="shared" si="101"/>
        <v/>
      </c>
      <c r="B994" s="211"/>
      <c r="C994" s="212"/>
      <c r="D994" s="211"/>
      <c r="E994" s="211"/>
      <c r="F994" s="211"/>
      <c r="G994" s="211"/>
      <c r="H994" s="211"/>
      <c r="I994" s="211"/>
      <c r="J994" s="213"/>
      <c r="K994" s="214"/>
      <c r="L994" s="214"/>
      <c r="M994" s="214"/>
      <c r="N994" s="215"/>
      <c r="O994" s="215"/>
      <c r="P994" s="215"/>
      <c r="Q994" s="13" t="str">
        <f t="shared" si="102"/>
        <v/>
      </c>
      <c r="R994" s="209" t="str">
        <f t="shared" si="103"/>
        <v/>
      </c>
      <c r="S994" s="210" t="str">
        <f t="shared" si="104"/>
        <v/>
      </c>
      <c r="T994" s="3" t="str">
        <f t="shared" si="105"/>
        <v xml:space="preserve"> </v>
      </c>
      <c r="U994" s="3" t="str">
        <f>IF(D994&lt;&gt;"",VLOOKUP(D994,'Drop downs'!B:C,2,0),"")</f>
        <v/>
      </c>
      <c r="V994" s="3" t="e">
        <f t="shared" si="106"/>
        <v>#VALUE!</v>
      </c>
    </row>
    <row r="995" spans="1:22" x14ac:dyDescent="0.25">
      <c r="A995" s="56" t="str">
        <f t="shared" si="101"/>
        <v/>
      </c>
      <c r="B995" s="211"/>
      <c r="C995" s="212"/>
      <c r="D995" s="211"/>
      <c r="E995" s="211"/>
      <c r="F995" s="211"/>
      <c r="G995" s="211"/>
      <c r="H995" s="211"/>
      <c r="I995" s="211"/>
      <c r="J995" s="213"/>
      <c r="K995" s="214"/>
      <c r="L995" s="214"/>
      <c r="M995" s="214"/>
      <c r="N995" s="215"/>
      <c r="O995" s="215"/>
      <c r="P995" s="215"/>
      <c r="Q995" s="13" t="str">
        <f t="shared" si="102"/>
        <v/>
      </c>
      <c r="R995" s="209" t="str">
        <f t="shared" si="103"/>
        <v/>
      </c>
      <c r="S995" s="210" t="str">
        <f t="shared" si="104"/>
        <v/>
      </c>
      <c r="T995" s="3" t="str">
        <f t="shared" si="105"/>
        <v xml:space="preserve"> </v>
      </c>
      <c r="U995" s="3" t="str">
        <f>IF(D995&lt;&gt;"",VLOOKUP(D995,'Drop downs'!B:C,2,0),"")</f>
        <v/>
      </c>
      <c r="V995" s="3" t="e">
        <f t="shared" si="106"/>
        <v>#VALUE!</v>
      </c>
    </row>
    <row r="996" spans="1:22" x14ac:dyDescent="0.25">
      <c r="A996" s="56" t="str">
        <f t="shared" si="101"/>
        <v/>
      </c>
      <c r="B996" s="211"/>
      <c r="C996" s="212"/>
      <c r="D996" s="211"/>
      <c r="E996" s="211"/>
      <c r="F996" s="211"/>
      <c r="G996" s="211"/>
      <c r="H996" s="211"/>
      <c r="I996" s="211"/>
      <c r="J996" s="213"/>
      <c r="K996" s="214"/>
      <c r="L996" s="214"/>
      <c r="M996" s="214"/>
      <c r="N996" s="215"/>
      <c r="O996" s="215"/>
      <c r="P996" s="215"/>
      <c r="Q996" s="13" t="str">
        <f t="shared" si="102"/>
        <v/>
      </c>
      <c r="R996" s="209" t="str">
        <f t="shared" si="103"/>
        <v/>
      </c>
      <c r="S996" s="210" t="str">
        <f t="shared" si="104"/>
        <v/>
      </c>
      <c r="T996" s="3" t="str">
        <f t="shared" si="105"/>
        <v xml:space="preserve"> </v>
      </c>
      <c r="U996" s="3" t="str">
        <f>IF(D996&lt;&gt;"",VLOOKUP(D996,'Drop downs'!B:C,2,0),"")</f>
        <v/>
      </c>
      <c r="V996" s="3" t="e">
        <f t="shared" si="106"/>
        <v>#VALUE!</v>
      </c>
    </row>
    <row r="997" spans="1:22" x14ac:dyDescent="0.25">
      <c r="A997" s="56" t="str">
        <f t="shared" si="101"/>
        <v/>
      </c>
      <c r="B997" s="211"/>
      <c r="C997" s="212"/>
      <c r="D997" s="211"/>
      <c r="E997" s="211"/>
      <c r="F997" s="211"/>
      <c r="G997" s="211"/>
      <c r="H997" s="211"/>
      <c r="I997" s="211"/>
      <c r="J997" s="213"/>
      <c r="K997" s="214"/>
      <c r="L997" s="214"/>
      <c r="M997" s="214"/>
      <c r="N997" s="215"/>
      <c r="O997" s="215"/>
      <c r="P997" s="215"/>
      <c r="Q997" s="13" t="str">
        <f t="shared" si="102"/>
        <v/>
      </c>
      <c r="R997" s="209" t="str">
        <f t="shared" si="103"/>
        <v/>
      </c>
      <c r="S997" s="210" t="str">
        <f t="shared" si="104"/>
        <v/>
      </c>
      <c r="T997" s="3" t="str">
        <f t="shared" si="105"/>
        <v xml:space="preserve"> </v>
      </c>
      <c r="U997" s="3" t="str">
        <f>IF(D997&lt;&gt;"",VLOOKUP(D997,'Drop downs'!B:C,2,0),"")</f>
        <v/>
      </c>
      <c r="V997" s="3" t="e">
        <f t="shared" si="106"/>
        <v>#VALUE!</v>
      </c>
    </row>
    <row r="998" spans="1:22" x14ac:dyDescent="0.25">
      <c r="A998" s="56" t="str">
        <f t="shared" si="101"/>
        <v/>
      </c>
      <c r="B998" s="211"/>
      <c r="C998" s="212"/>
      <c r="D998" s="211"/>
      <c r="E998" s="211"/>
      <c r="F998" s="211"/>
      <c r="G998" s="211"/>
      <c r="H998" s="211"/>
      <c r="I998" s="211"/>
      <c r="J998" s="213"/>
      <c r="K998" s="214"/>
      <c r="L998" s="214"/>
      <c r="M998" s="214"/>
      <c r="N998" s="215"/>
      <c r="O998" s="215"/>
      <c r="P998" s="215"/>
      <c r="Q998" s="13" t="str">
        <f t="shared" si="102"/>
        <v/>
      </c>
      <c r="R998" s="209" t="str">
        <f t="shared" si="103"/>
        <v/>
      </c>
      <c r="S998" s="210" t="str">
        <f t="shared" si="104"/>
        <v/>
      </c>
      <c r="T998" s="3" t="str">
        <f t="shared" si="105"/>
        <v xml:space="preserve"> </v>
      </c>
      <c r="U998" s="3" t="str">
        <f>IF(D998&lt;&gt;"",VLOOKUP(D998,'Drop downs'!B:C,2,0),"")</f>
        <v/>
      </c>
      <c r="V998" s="3" t="e">
        <f t="shared" si="106"/>
        <v>#VALUE!</v>
      </c>
    </row>
    <row r="999" spans="1:22" x14ac:dyDescent="0.25">
      <c r="A999" s="56" t="str">
        <f t="shared" si="101"/>
        <v/>
      </c>
      <c r="B999" s="211"/>
      <c r="C999" s="212"/>
      <c r="D999" s="211"/>
      <c r="E999" s="211"/>
      <c r="F999" s="211"/>
      <c r="G999" s="211"/>
      <c r="H999" s="211"/>
      <c r="I999" s="211"/>
      <c r="J999" s="213"/>
      <c r="K999" s="214"/>
      <c r="L999" s="214"/>
      <c r="M999" s="214"/>
      <c r="N999" s="215"/>
      <c r="O999" s="215"/>
      <c r="P999" s="215"/>
      <c r="Q999" s="13" t="str">
        <f t="shared" si="102"/>
        <v/>
      </c>
      <c r="R999" s="209" t="str">
        <f t="shared" si="103"/>
        <v/>
      </c>
      <c r="S999" s="210" t="str">
        <f t="shared" si="104"/>
        <v/>
      </c>
      <c r="T999" s="3" t="str">
        <f t="shared" si="105"/>
        <v xml:space="preserve"> </v>
      </c>
      <c r="U999" s="3" t="str">
        <f>IF(D999&lt;&gt;"",VLOOKUP(D999,'Drop downs'!B:C,2,0),"")</f>
        <v/>
      </c>
      <c r="V999" s="3" t="e">
        <f t="shared" si="106"/>
        <v>#VALUE!</v>
      </c>
    </row>
    <row r="1000" spans="1:22" x14ac:dyDescent="0.25">
      <c r="A1000" s="56" t="str">
        <f t="shared" si="101"/>
        <v/>
      </c>
      <c r="B1000" s="211"/>
      <c r="C1000" s="212"/>
      <c r="D1000" s="211"/>
      <c r="E1000" s="211"/>
      <c r="F1000" s="211"/>
      <c r="G1000" s="211"/>
      <c r="H1000" s="211"/>
      <c r="I1000" s="211"/>
      <c r="J1000" s="213"/>
      <c r="K1000" s="214"/>
      <c r="L1000" s="214"/>
      <c r="M1000" s="214"/>
      <c r="N1000" s="215"/>
      <c r="O1000" s="215"/>
      <c r="P1000" s="215"/>
      <c r="Q1000" s="13" t="str">
        <f t="shared" si="102"/>
        <v/>
      </c>
      <c r="R1000" s="209" t="str">
        <f t="shared" si="103"/>
        <v/>
      </c>
      <c r="S1000" s="210" t="str">
        <f t="shared" si="104"/>
        <v/>
      </c>
      <c r="T1000" s="3" t="str">
        <f t="shared" si="105"/>
        <v xml:space="preserve"> </v>
      </c>
      <c r="U1000" s="3" t="str">
        <f>IF(D1000&lt;&gt;"",VLOOKUP(D1000,'Drop downs'!B:C,2,0),"")</f>
        <v/>
      </c>
      <c r="V1000" s="3" t="e">
        <f t="shared" si="106"/>
        <v>#VALUE!</v>
      </c>
    </row>
    <row r="1001" spans="1:22" x14ac:dyDescent="0.25">
      <c r="A1001" s="56" t="str">
        <f t="shared" si="101"/>
        <v/>
      </c>
      <c r="B1001" s="211"/>
      <c r="C1001" s="212"/>
      <c r="D1001" s="211"/>
      <c r="E1001" s="211"/>
      <c r="F1001" s="211"/>
      <c r="G1001" s="211"/>
      <c r="H1001" s="211"/>
      <c r="I1001" s="211"/>
      <c r="J1001" s="213"/>
      <c r="K1001" s="214"/>
      <c r="L1001" s="214"/>
      <c r="M1001" s="214"/>
      <c r="N1001" s="215"/>
      <c r="O1001" s="215"/>
      <c r="P1001" s="215"/>
      <c r="Q1001" s="13" t="str">
        <f t="shared" si="102"/>
        <v/>
      </c>
      <c r="R1001" s="209" t="str">
        <f t="shared" si="103"/>
        <v/>
      </c>
      <c r="S1001" s="210" t="str">
        <f t="shared" si="104"/>
        <v/>
      </c>
      <c r="T1001" s="3" t="str">
        <f t="shared" si="105"/>
        <v xml:space="preserve"> </v>
      </c>
      <c r="U1001" s="3" t="str">
        <f>IF(D1001&lt;&gt;"",VLOOKUP(D1001,'Drop downs'!B:C,2,0),"")</f>
        <v/>
      </c>
      <c r="V1001" s="3" t="e">
        <f t="shared" si="106"/>
        <v>#VALUE!</v>
      </c>
    </row>
    <row r="1002" spans="1:22" x14ac:dyDescent="0.25">
      <c r="A1002" s="56" t="str">
        <f t="shared" si="101"/>
        <v/>
      </c>
      <c r="B1002" s="211"/>
      <c r="C1002" s="212"/>
      <c r="D1002" s="211"/>
      <c r="E1002" s="211"/>
      <c r="F1002" s="211"/>
      <c r="G1002" s="211"/>
      <c r="H1002" s="211"/>
      <c r="I1002" s="211"/>
      <c r="J1002" s="213"/>
      <c r="K1002" s="214"/>
      <c r="L1002" s="214"/>
      <c r="M1002" s="214"/>
      <c r="N1002" s="215"/>
      <c r="O1002" s="215"/>
      <c r="P1002" s="215"/>
      <c r="Q1002" s="13" t="str">
        <f t="shared" si="102"/>
        <v/>
      </c>
      <c r="R1002" s="209" t="str">
        <f t="shared" si="103"/>
        <v/>
      </c>
      <c r="S1002" s="210" t="str">
        <f t="shared" si="104"/>
        <v/>
      </c>
      <c r="T1002" s="3" t="str">
        <f t="shared" si="105"/>
        <v xml:space="preserve"> </v>
      </c>
      <c r="U1002" s="3" t="str">
        <f>IF(D1002&lt;&gt;"",VLOOKUP(D1002,'Drop downs'!B:C,2,0),"")</f>
        <v/>
      </c>
      <c r="V1002" s="3" t="e">
        <f t="shared" si="106"/>
        <v>#VALUE!</v>
      </c>
    </row>
    <row r="1003" spans="1:22" x14ac:dyDescent="0.25">
      <c r="A1003" s="56" t="str">
        <f t="shared" si="101"/>
        <v/>
      </c>
      <c r="B1003" s="211"/>
      <c r="C1003" s="212"/>
      <c r="D1003" s="211"/>
      <c r="E1003" s="211"/>
      <c r="F1003" s="211"/>
      <c r="G1003" s="211"/>
      <c r="H1003" s="211"/>
      <c r="I1003" s="211"/>
      <c r="J1003" s="213"/>
      <c r="K1003" s="214"/>
      <c r="L1003" s="214"/>
      <c r="M1003" s="214"/>
      <c r="N1003" s="215"/>
      <c r="O1003" s="215"/>
      <c r="P1003" s="215"/>
      <c r="Q1003" s="13" t="str">
        <f t="shared" si="102"/>
        <v/>
      </c>
      <c r="R1003" s="209" t="str">
        <f t="shared" si="103"/>
        <v/>
      </c>
      <c r="S1003" s="210" t="str">
        <f t="shared" si="104"/>
        <v/>
      </c>
      <c r="T1003" s="3" t="str">
        <f t="shared" si="105"/>
        <v xml:space="preserve"> </v>
      </c>
      <c r="U1003" s="3" t="str">
        <f>IF(D1003&lt;&gt;"",VLOOKUP(D1003,'Drop downs'!B:C,2,0),"")</f>
        <v/>
      </c>
      <c r="V1003" s="3" t="e">
        <f t="shared" si="106"/>
        <v>#VALUE!</v>
      </c>
    </row>
    <row r="1004" spans="1:22" x14ac:dyDescent="0.25">
      <c r="A1004" s="56" t="str">
        <f t="shared" si="101"/>
        <v/>
      </c>
      <c r="B1004" s="211"/>
      <c r="C1004" s="212"/>
      <c r="D1004" s="211"/>
      <c r="E1004" s="211"/>
      <c r="F1004" s="211"/>
      <c r="G1004" s="211"/>
      <c r="H1004" s="211"/>
      <c r="I1004" s="211"/>
      <c r="J1004" s="213"/>
      <c r="K1004" s="214"/>
      <c r="L1004" s="214"/>
      <c r="M1004" s="214"/>
      <c r="N1004" s="215"/>
      <c r="O1004" s="215"/>
      <c r="P1004" s="215"/>
      <c r="Q1004" s="13" t="str">
        <f t="shared" si="102"/>
        <v/>
      </c>
      <c r="R1004" s="209" t="str">
        <f t="shared" si="103"/>
        <v/>
      </c>
      <c r="S1004" s="210" t="str">
        <f t="shared" si="104"/>
        <v/>
      </c>
      <c r="T1004" s="3" t="str">
        <f t="shared" si="105"/>
        <v xml:space="preserve"> </v>
      </c>
      <c r="U1004" s="3" t="str">
        <f>IF(D1004&lt;&gt;"",VLOOKUP(D1004,'Drop downs'!B:C,2,0),"")</f>
        <v/>
      </c>
      <c r="V1004" s="3" t="e">
        <f t="shared" si="106"/>
        <v>#VALUE!</v>
      </c>
    </row>
    <row r="1005" spans="1:22" x14ac:dyDescent="0.25">
      <c r="A1005" s="56" t="str">
        <f t="shared" si="101"/>
        <v/>
      </c>
      <c r="B1005" s="211"/>
      <c r="C1005" s="212"/>
      <c r="D1005" s="211"/>
      <c r="E1005" s="211"/>
      <c r="F1005" s="211"/>
      <c r="G1005" s="211"/>
      <c r="H1005" s="211"/>
      <c r="I1005" s="211"/>
      <c r="J1005" s="213"/>
      <c r="K1005" s="214"/>
      <c r="L1005" s="214"/>
      <c r="M1005" s="214"/>
      <c r="N1005" s="215"/>
      <c r="O1005" s="215"/>
      <c r="P1005" s="215"/>
      <c r="Q1005" s="13" t="str">
        <f t="shared" si="102"/>
        <v/>
      </c>
      <c r="R1005" s="209" t="str">
        <f t="shared" si="103"/>
        <v/>
      </c>
      <c r="S1005" s="210" t="str">
        <f t="shared" si="104"/>
        <v/>
      </c>
      <c r="T1005" s="3" t="str">
        <f t="shared" si="105"/>
        <v xml:space="preserve"> </v>
      </c>
      <c r="U1005" s="3" t="str">
        <f>IF(D1005&lt;&gt;"",VLOOKUP(D1005,'Drop downs'!B:C,2,0),"")</f>
        <v/>
      </c>
      <c r="V1005" s="3" t="e">
        <f t="shared" si="106"/>
        <v>#VALUE!</v>
      </c>
    </row>
    <row r="1006" spans="1:22" x14ac:dyDescent="0.25">
      <c r="A1006" s="56" t="str">
        <f t="shared" si="101"/>
        <v/>
      </c>
      <c r="B1006" s="211"/>
      <c r="C1006" s="212"/>
      <c r="D1006" s="211"/>
      <c r="E1006" s="211"/>
      <c r="F1006" s="211"/>
      <c r="G1006" s="211"/>
      <c r="H1006" s="211"/>
      <c r="I1006" s="211"/>
      <c r="J1006" s="213"/>
      <c r="K1006" s="214"/>
      <c r="L1006" s="214"/>
      <c r="M1006" s="214"/>
      <c r="N1006" s="215"/>
      <c r="O1006" s="215"/>
      <c r="P1006" s="215"/>
      <c r="Q1006" s="13" t="str">
        <f t="shared" si="102"/>
        <v/>
      </c>
      <c r="R1006" s="209" t="str">
        <f t="shared" si="103"/>
        <v/>
      </c>
      <c r="S1006" s="210" t="str">
        <f t="shared" si="104"/>
        <v/>
      </c>
      <c r="T1006" s="3" t="str">
        <f t="shared" si="105"/>
        <v xml:space="preserve"> </v>
      </c>
      <c r="U1006" s="3" t="str">
        <f>IF(D1006&lt;&gt;"",VLOOKUP(D1006,'Drop downs'!B:C,2,0),"")</f>
        <v/>
      </c>
      <c r="V1006" s="3" t="e">
        <f t="shared" si="106"/>
        <v>#VALUE!</v>
      </c>
    </row>
    <row r="1007" spans="1:22" x14ac:dyDescent="0.25">
      <c r="A1007" s="56" t="str">
        <f t="shared" si="101"/>
        <v/>
      </c>
      <c r="B1007" s="211"/>
      <c r="C1007" s="212"/>
      <c r="D1007" s="211"/>
      <c r="E1007" s="211"/>
      <c r="F1007" s="211"/>
      <c r="G1007" s="211"/>
      <c r="H1007" s="211"/>
      <c r="I1007" s="211"/>
      <c r="J1007" s="213"/>
      <c r="K1007" s="214"/>
      <c r="L1007" s="214"/>
      <c r="M1007" s="214"/>
      <c r="N1007" s="215"/>
      <c r="O1007" s="215"/>
      <c r="P1007" s="215"/>
      <c r="Q1007" s="13" t="str">
        <f t="shared" si="102"/>
        <v/>
      </c>
      <c r="R1007" s="209" t="str">
        <f t="shared" si="103"/>
        <v/>
      </c>
      <c r="S1007" s="210" t="str">
        <f t="shared" si="104"/>
        <v/>
      </c>
      <c r="T1007" s="3" t="str">
        <f t="shared" si="105"/>
        <v xml:space="preserve"> </v>
      </c>
      <c r="U1007" s="3" t="str">
        <f>IF(D1007&lt;&gt;"",VLOOKUP(D1007,'Drop downs'!B:C,2,0),"")</f>
        <v/>
      </c>
      <c r="V1007" s="3" t="e">
        <f t="shared" si="106"/>
        <v>#VALUE!</v>
      </c>
    </row>
    <row r="1008" spans="1:22" x14ac:dyDescent="0.25">
      <c r="A1008" s="56" t="str">
        <f t="shared" si="101"/>
        <v/>
      </c>
      <c r="B1008" s="211"/>
      <c r="C1008" s="212"/>
      <c r="D1008" s="211"/>
      <c r="E1008" s="211"/>
      <c r="F1008" s="211"/>
      <c r="G1008" s="211"/>
      <c r="H1008" s="211"/>
      <c r="I1008" s="211"/>
      <c r="J1008" s="213"/>
      <c r="K1008" s="214"/>
      <c r="L1008" s="214"/>
      <c r="M1008" s="214"/>
      <c r="N1008" s="215"/>
      <c r="O1008" s="215"/>
      <c r="P1008" s="215"/>
      <c r="Q1008" s="13" t="str">
        <f t="shared" si="102"/>
        <v/>
      </c>
      <c r="R1008" s="209" t="str">
        <f t="shared" si="103"/>
        <v/>
      </c>
      <c r="S1008" s="210" t="str">
        <f t="shared" si="104"/>
        <v/>
      </c>
      <c r="T1008" s="3" t="str">
        <f t="shared" si="105"/>
        <v xml:space="preserve"> </v>
      </c>
      <c r="U1008" s="3" t="str">
        <f>IF(D1008&lt;&gt;"",VLOOKUP(D1008,'Drop downs'!B:C,2,0),"")</f>
        <v/>
      </c>
      <c r="V1008" s="3" t="e">
        <f t="shared" si="106"/>
        <v>#VALUE!</v>
      </c>
    </row>
    <row r="1009" spans="1:22" x14ac:dyDescent="0.25">
      <c r="A1009" s="56" t="str">
        <f t="shared" si="101"/>
        <v/>
      </c>
      <c r="B1009" s="211"/>
      <c r="C1009" s="212"/>
      <c r="D1009" s="211"/>
      <c r="E1009" s="211"/>
      <c r="F1009" s="211"/>
      <c r="G1009" s="211"/>
      <c r="H1009" s="211"/>
      <c r="I1009" s="211"/>
      <c r="J1009" s="213"/>
      <c r="K1009" s="214"/>
      <c r="L1009" s="214"/>
      <c r="M1009" s="214"/>
      <c r="N1009" s="215"/>
      <c r="O1009" s="215"/>
      <c r="P1009" s="215"/>
      <c r="Q1009" s="13" t="str">
        <f t="shared" si="102"/>
        <v/>
      </c>
      <c r="R1009" s="209" t="str">
        <f t="shared" si="103"/>
        <v/>
      </c>
      <c r="S1009" s="210" t="str">
        <f t="shared" si="104"/>
        <v/>
      </c>
      <c r="T1009" s="3" t="str">
        <f t="shared" si="105"/>
        <v xml:space="preserve"> </v>
      </c>
      <c r="U1009" s="3" t="str">
        <f>IF(D1009&lt;&gt;"",VLOOKUP(D1009,'Drop downs'!B:C,2,0),"")</f>
        <v/>
      </c>
      <c r="V1009" s="3" t="e">
        <f t="shared" si="106"/>
        <v>#VALUE!</v>
      </c>
    </row>
  </sheetData>
  <sheetProtection algorithmName="SHA-512" hashValue="CqX9MNDeM2G054T4dLOpLI7elJTpHYkdca7vTLptBM/n6OiQ4u7ZwKd5M87JnWgW8b1GdRAn5yz2dmPsguYyzw==" saltValue="P/VUhrePVZ77a8/cpKqWEQ==" spinCount="100000" sheet="1" autoFilter="0"/>
  <autoFilter ref="C9:R509" xr:uid="{00000000-0009-0000-0000-000003000000}">
    <sortState xmlns:xlrd2="http://schemas.microsoft.com/office/spreadsheetml/2017/richdata2" ref="C10:R309">
      <sortCondition ref="G9"/>
    </sortState>
  </autoFilter>
  <phoneticPr fontId="19" type="noConversion"/>
  <conditionalFormatting sqref="B10:C1009">
    <cfRule type="containsBlanks" dxfId="23" priority="4">
      <formula>LEN(TRIM(B10))=0</formula>
    </cfRule>
  </conditionalFormatting>
  <conditionalFormatting sqref="D10:L82 C83:L1009">
    <cfRule type="containsBlanks" dxfId="22" priority="14">
      <formula>LEN(TRIM(C10))=0</formula>
    </cfRule>
  </conditionalFormatting>
  <conditionalFormatting sqref="M3:N3">
    <cfRule type="containsBlanks" dxfId="21" priority="7">
      <formula>LEN(TRIM(M3))=0</formula>
    </cfRule>
  </conditionalFormatting>
  <conditionalFormatting sqref="M10:R1009">
    <cfRule type="containsBlanks" dxfId="20" priority="1">
      <formula>LEN(TRIM(M10))=0</formula>
    </cfRule>
  </conditionalFormatting>
  <pageMargins left="0.25" right="0.25" top="0.75" bottom="0.75" header="0.3" footer="0.3"/>
  <pageSetup paperSize="8" scale="6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5C9A6AB5-CD22-46C5-AA42-4DAD2F095E18}">
          <x14:formula1>
            <xm:f>'Drop downs'!$A$2:$A$11</xm:f>
          </x14:formula1>
          <xm:sqref>C10:C1009</xm:sqref>
        </x14:dataValidation>
        <x14:dataValidation type="list" allowBlank="1" showInputMessage="1" showErrorMessage="1" xr:uid="{00000000-0002-0000-0300-000001000000}">
          <x14:formula1>
            <xm:f>'Drop downs'!$B$2:$B$10</xm:f>
          </x14:formula1>
          <xm:sqref>D10:D1009</xm:sqref>
        </x14:dataValidation>
        <x14:dataValidation type="list" allowBlank="1" showInputMessage="1" showErrorMessage="1" xr:uid="{00000000-0002-0000-0300-000002000000}">
          <x14:formula1>
            <xm:f>'Drop downs'!$E$2:$E$7</xm:f>
          </x14:formula1>
          <xm:sqref>J10:J1009</xm:sqref>
        </x14:dataValidation>
        <x14:dataValidation type="list" allowBlank="1" showInputMessage="1" showErrorMessage="1" xr:uid="{00000000-0002-0000-0300-000003000000}">
          <x14:formula1>
            <xm:f>'Drop downs'!$D$2:$D$7</xm:f>
          </x14:formula1>
          <xm:sqref>G10:G1009</xm:sqref>
        </x14:dataValidation>
        <x14:dataValidation type="list" allowBlank="1" showInputMessage="1" showErrorMessage="1" xr:uid="{00000000-0002-0000-0300-000004000000}">
          <x14:formula1>
            <xm:f>'Drop downs'!$F$2:$F$4</xm:f>
          </x14:formula1>
          <xm:sqref>H10:H1009</xm:sqref>
        </x14:dataValidation>
        <x14:dataValidation type="list" allowBlank="1" showInputMessage="1" showErrorMessage="1" xr:uid="{00000000-0002-0000-0300-000005000000}">
          <x14:formula1>
            <xm:f>'Drop downs'!$G$2:$G$5</xm:f>
          </x14:formula1>
          <xm:sqref>I10:I1009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58428"/>
  </sheetPr>
  <dimension ref="A1:AB35"/>
  <sheetViews>
    <sheetView showGridLines="0" workbookViewId="0">
      <pane xSplit="2" ySplit="2" topLeftCell="C3" activePane="bottomRight" state="frozen"/>
      <selection activeCell="I84" sqref="I84"/>
      <selection pane="topRight" activeCell="I84" sqref="I84"/>
      <selection pane="bottomLeft" activeCell="I84" sqref="I84"/>
      <selection pane="bottomRight" activeCell="B2" sqref="B2"/>
    </sheetView>
  </sheetViews>
  <sheetFormatPr defaultColWidth="0" defaultRowHeight="15" zeroHeight="1" outlineLevelCol="1" x14ac:dyDescent="0.25"/>
  <cols>
    <col min="1" max="1" width="5" style="3" customWidth="1"/>
    <col min="2" max="2" width="42.28515625" style="3" bestFit="1" customWidth="1"/>
    <col min="3" max="12" width="11.28515625" style="3" customWidth="1"/>
    <col min="13" max="22" width="11.28515625" style="3" hidden="1" customWidth="1" outlineLevel="1"/>
    <col min="23" max="23" width="13.5703125" style="3" customWidth="1" collapsed="1"/>
    <col min="24" max="24" width="13.5703125" style="3" customWidth="1"/>
    <col min="25" max="25" width="9.140625" style="3" customWidth="1"/>
    <col min="26" max="26" width="9.140625" style="3" hidden="1" customWidth="1"/>
    <col min="27" max="27" width="13.28515625" style="3" hidden="1" customWidth="1"/>
    <col min="28" max="28" width="0" style="3" hidden="1" customWidth="1"/>
    <col min="29" max="16384" width="9.140625" style="3" hidden="1"/>
  </cols>
  <sheetData>
    <row r="1" spans="1:25" ht="27" thickBot="1" x14ac:dyDescent="0.45">
      <c r="A1" s="1" t="str">
        <f>"Capex: "&amp;Overview!B4</f>
        <v xml:space="preserve">Capex: </v>
      </c>
    </row>
    <row r="2" spans="1:25" ht="30.75" thickBot="1" x14ac:dyDescent="0.3">
      <c r="C2" s="57" t="s">
        <v>91</v>
      </c>
      <c r="D2" s="57" t="s">
        <v>92</v>
      </c>
      <c r="E2" s="57" t="s">
        <v>93</v>
      </c>
      <c r="F2" s="57" t="s">
        <v>94</v>
      </c>
      <c r="G2" s="57" t="s">
        <v>95</v>
      </c>
      <c r="H2" s="57" t="s">
        <v>96</v>
      </c>
      <c r="I2" s="57" t="s">
        <v>97</v>
      </c>
      <c r="J2" s="57" t="s">
        <v>98</v>
      </c>
      <c r="K2" s="57" t="s">
        <v>169</v>
      </c>
      <c r="L2" s="57" t="s">
        <v>170</v>
      </c>
      <c r="M2" s="57" t="s">
        <v>171</v>
      </c>
      <c r="N2" s="57" t="s">
        <v>172</v>
      </c>
      <c r="O2" s="57" t="s">
        <v>173</v>
      </c>
      <c r="P2" s="57" t="s">
        <v>174</v>
      </c>
      <c r="Q2" s="57" t="s">
        <v>175</v>
      </c>
      <c r="R2" s="57" t="s">
        <v>176</v>
      </c>
      <c r="S2" s="57" t="s">
        <v>177</v>
      </c>
      <c r="T2" s="57" t="s">
        <v>178</v>
      </c>
      <c r="U2" s="57" t="s">
        <v>179</v>
      </c>
      <c r="V2" s="57" t="s">
        <v>180</v>
      </c>
      <c r="W2" s="172" t="s">
        <v>315</v>
      </c>
      <c r="X2" s="58" t="s">
        <v>314</v>
      </c>
    </row>
    <row r="3" spans="1:25" x14ac:dyDescent="0.25">
      <c r="A3" s="204">
        <f>'Unit Sales'!O7+1</f>
        <v>39</v>
      </c>
      <c r="B3" s="59" t="s">
        <v>58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60"/>
      <c r="X3" s="60"/>
    </row>
    <row r="4" spans="1:25" x14ac:dyDescent="0.25">
      <c r="A4" s="204">
        <f t="shared" ref="A4:A10" si="0">A3+1</f>
        <v>40</v>
      </c>
      <c r="B4" s="61" t="s">
        <v>5</v>
      </c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62"/>
      <c r="X4" s="62"/>
    </row>
    <row r="5" spans="1:25" x14ac:dyDescent="0.25">
      <c r="A5" s="204">
        <f t="shared" si="0"/>
        <v>41</v>
      </c>
      <c r="B5" s="61" t="s">
        <v>7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6">
        <f t="shared" ref="W5:W10" si="1">IFERROR(W28/$W$34,0)</f>
        <v>0</v>
      </c>
      <c r="X5" s="171">
        <f t="shared" ref="X5:X10" si="2">IFERROR(W28/$W$13,0)</f>
        <v>0</v>
      </c>
    </row>
    <row r="6" spans="1:25" x14ac:dyDescent="0.25">
      <c r="A6" s="204">
        <f t="shared" si="0"/>
        <v>42</v>
      </c>
      <c r="B6" s="61" t="s">
        <v>335</v>
      </c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6">
        <f t="shared" si="1"/>
        <v>0</v>
      </c>
      <c r="X6" s="171">
        <f t="shared" si="2"/>
        <v>0</v>
      </c>
    </row>
    <row r="7" spans="1:25" x14ac:dyDescent="0.25">
      <c r="A7" s="204">
        <f t="shared" si="0"/>
        <v>43</v>
      </c>
      <c r="B7" s="61" t="s">
        <v>36</v>
      </c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6">
        <f t="shared" si="1"/>
        <v>0</v>
      </c>
      <c r="X7" s="171">
        <f t="shared" si="2"/>
        <v>0</v>
      </c>
    </row>
    <row r="8" spans="1:25" x14ac:dyDescent="0.25">
      <c r="A8" s="204">
        <f t="shared" si="0"/>
        <v>44</v>
      </c>
      <c r="B8" s="61" t="s">
        <v>37</v>
      </c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1"/>
      <c r="N8" s="222"/>
      <c r="O8" s="222"/>
      <c r="P8" s="222"/>
      <c r="Q8" s="222"/>
      <c r="R8" s="222"/>
      <c r="S8" s="222"/>
      <c r="T8" s="222"/>
      <c r="U8" s="222"/>
      <c r="V8" s="222"/>
      <c r="W8" s="26">
        <f t="shared" si="1"/>
        <v>0</v>
      </c>
      <c r="X8" s="171">
        <f t="shared" si="2"/>
        <v>0</v>
      </c>
    </row>
    <row r="9" spans="1:25" x14ac:dyDescent="0.25">
      <c r="A9" s="204">
        <f t="shared" si="0"/>
        <v>45</v>
      </c>
      <c r="B9" s="61" t="s">
        <v>9</v>
      </c>
      <c r="C9" s="222"/>
      <c r="D9" s="222"/>
      <c r="E9" s="222"/>
      <c r="F9" s="222"/>
      <c r="G9" s="222"/>
      <c r="H9" s="222"/>
      <c r="I9" s="222"/>
      <c r="J9" s="222"/>
      <c r="K9" s="222"/>
      <c r="L9" s="222"/>
      <c r="M9" s="221"/>
      <c r="N9" s="222"/>
      <c r="O9" s="222"/>
      <c r="P9" s="222"/>
      <c r="Q9" s="222"/>
      <c r="R9" s="222"/>
      <c r="S9" s="222"/>
      <c r="T9" s="222"/>
      <c r="U9" s="222"/>
      <c r="V9" s="222"/>
      <c r="W9" s="26">
        <f t="shared" si="1"/>
        <v>0</v>
      </c>
      <c r="X9" s="171">
        <f t="shared" si="2"/>
        <v>0</v>
      </c>
    </row>
    <row r="10" spans="1:25" x14ac:dyDescent="0.25">
      <c r="A10" s="204">
        <f t="shared" si="0"/>
        <v>46</v>
      </c>
      <c r="B10" s="61" t="s">
        <v>10</v>
      </c>
      <c r="C10" s="221"/>
      <c r="D10" s="221"/>
      <c r="E10" s="221"/>
      <c r="F10" s="221"/>
      <c r="G10" s="221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6">
        <f t="shared" si="1"/>
        <v>0</v>
      </c>
      <c r="X10" s="26">
        <f t="shared" si="2"/>
        <v>0</v>
      </c>
    </row>
    <row r="11" spans="1:25" x14ac:dyDescent="0.25">
      <c r="A11" s="204"/>
      <c r="B11" s="61" t="s">
        <v>181</v>
      </c>
      <c r="C11" s="63">
        <f>SUM(C5:C10)</f>
        <v>0</v>
      </c>
      <c r="D11" s="63">
        <f t="shared" ref="D11:W11" si="3">SUM(D5:D10)</f>
        <v>0</v>
      </c>
      <c r="E11" s="63">
        <f t="shared" si="3"/>
        <v>0</v>
      </c>
      <c r="F11" s="63">
        <f t="shared" si="3"/>
        <v>0</v>
      </c>
      <c r="G11" s="63">
        <f t="shared" si="3"/>
        <v>0</v>
      </c>
      <c r="H11" s="63">
        <f t="shared" si="3"/>
        <v>0</v>
      </c>
      <c r="I11" s="63">
        <f t="shared" ref="I11:V11" si="4">SUM(I5:I10)</f>
        <v>0</v>
      </c>
      <c r="J11" s="63">
        <f t="shared" si="4"/>
        <v>0</v>
      </c>
      <c r="K11" s="63">
        <f t="shared" si="4"/>
        <v>0</v>
      </c>
      <c r="L11" s="63">
        <f t="shared" si="4"/>
        <v>0</v>
      </c>
      <c r="M11" s="63">
        <f t="shared" si="4"/>
        <v>0</v>
      </c>
      <c r="N11" s="63">
        <f t="shared" si="4"/>
        <v>0</v>
      </c>
      <c r="O11" s="63">
        <f t="shared" si="4"/>
        <v>0</v>
      </c>
      <c r="P11" s="63">
        <f t="shared" si="4"/>
        <v>0</v>
      </c>
      <c r="Q11" s="63">
        <f t="shared" si="4"/>
        <v>0</v>
      </c>
      <c r="R11" s="63">
        <f t="shared" si="4"/>
        <v>0</v>
      </c>
      <c r="S11" s="63">
        <f t="shared" si="4"/>
        <v>0</v>
      </c>
      <c r="T11" s="63">
        <f t="shared" si="4"/>
        <v>0</v>
      </c>
      <c r="U11" s="63">
        <f t="shared" si="4"/>
        <v>0</v>
      </c>
      <c r="V11" s="63">
        <f t="shared" si="4"/>
        <v>0</v>
      </c>
      <c r="W11" s="64">
        <f t="shared" si="3"/>
        <v>0</v>
      </c>
      <c r="X11" s="173">
        <f>SUM(X5:X10)</f>
        <v>0</v>
      </c>
    </row>
    <row r="12" spans="1:25" x14ac:dyDescent="0.25">
      <c r="A12" s="204">
        <f>A10+1</f>
        <v>47</v>
      </c>
      <c r="B12" s="61" t="s">
        <v>11</v>
      </c>
      <c r="C12" s="221"/>
      <c r="D12" s="221"/>
      <c r="E12" s="221"/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6">
        <f>SUM(C12:V12)</f>
        <v>0</v>
      </c>
      <c r="X12" s="26"/>
    </row>
    <row r="13" spans="1:25" ht="15.75" thickBot="1" x14ac:dyDescent="0.3">
      <c r="A13" s="204"/>
      <c r="B13" s="61" t="s">
        <v>182</v>
      </c>
      <c r="C13" s="65">
        <f>IFERROR(C11*C12,0)</f>
        <v>0</v>
      </c>
      <c r="D13" s="65">
        <f t="shared" ref="D13:V13" si="5">IFERROR(D11*D12,0)</f>
        <v>0</v>
      </c>
      <c r="E13" s="65">
        <f t="shared" si="5"/>
        <v>0</v>
      </c>
      <c r="F13" s="65">
        <f t="shared" si="5"/>
        <v>0</v>
      </c>
      <c r="G13" s="65">
        <f t="shared" si="5"/>
        <v>0</v>
      </c>
      <c r="H13" s="65">
        <f t="shared" si="5"/>
        <v>0</v>
      </c>
      <c r="I13" s="65">
        <f t="shared" si="5"/>
        <v>0</v>
      </c>
      <c r="J13" s="65">
        <f t="shared" si="5"/>
        <v>0</v>
      </c>
      <c r="K13" s="65">
        <f t="shared" si="5"/>
        <v>0</v>
      </c>
      <c r="L13" s="65">
        <f t="shared" si="5"/>
        <v>0</v>
      </c>
      <c r="M13" s="65">
        <f t="shared" si="5"/>
        <v>0</v>
      </c>
      <c r="N13" s="65">
        <f t="shared" si="5"/>
        <v>0</v>
      </c>
      <c r="O13" s="65">
        <f t="shared" si="5"/>
        <v>0</v>
      </c>
      <c r="P13" s="65">
        <f t="shared" si="5"/>
        <v>0</v>
      </c>
      <c r="Q13" s="65">
        <f t="shared" si="5"/>
        <v>0</v>
      </c>
      <c r="R13" s="65">
        <f t="shared" si="5"/>
        <v>0</v>
      </c>
      <c r="S13" s="65">
        <f t="shared" si="5"/>
        <v>0</v>
      </c>
      <c r="T13" s="65">
        <f t="shared" si="5"/>
        <v>0</v>
      </c>
      <c r="U13" s="65">
        <f t="shared" si="5"/>
        <v>0</v>
      </c>
      <c r="V13" s="65">
        <f t="shared" si="5"/>
        <v>0</v>
      </c>
      <c r="W13" s="66">
        <f>SUM(C13:V13)</f>
        <v>0</v>
      </c>
      <c r="X13" s="66"/>
      <c r="Y13" s="203" t="str">
        <f>IF(W13='Monthly cashflow'!D40,"","Does not match cashflow")</f>
        <v/>
      </c>
    </row>
    <row r="14" spans="1:25" ht="15.75" thickTop="1" x14ac:dyDescent="0.25">
      <c r="A14" s="204">
        <f>A12+1</f>
        <v>48</v>
      </c>
      <c r="B14" s="61" t="s">
        <v>51</v>
      </c>
      <c r="C14" s="222"/>
      <c r="D14" s="222"/>
      <c r="E14" s="222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6">
        <f>IFERROR(W35/$W$34,0)</f>
        <v>0</v>
      </c>
      <c r="X14" s="26"/>
    </row>
    <row r="15" spans="1:25" x14ac:dyDescent="0.25">
      <c r="B15" s="61" t="s">
        <v>52</v>
      </c>
      <c r="C15" s="27">
        <f>C12*C14</f>
        <v>0</v>
      </c>
      <c r="D15" s="27">
        <f t="shared" ref="D15:K15" si="6">D12*D14</f>
        <v>0</v>
      </c>
      <c r="E15" s="27">
        <f t="shared" si="6"/>
        <v>0</v>
      </c>
      <c r="F15" s="27">
        <f t="shared" si="6"/>
        <v>0</v>
      </c>
      <c r="G15" s="27">
        <f t="shared" si="6"/>
        <v>0</v>
      </c>
      <c r="H15" s="27">
        <f t="shared" si="6"/>
        <v>0</v>
      </c>
      <c r="I15" s="27">
        <f t="shared" si="6"/>
        <v>0</v>
      </c>
      <c r="J15" s="27">
        <f t="shared" si="6"/>
        <v>0</v>
      </c>
      <c r="K15" s="27">
        <f t="shared" si="6"/>
        <v>0</v>
      </c>
      <c r="L15" s="27">
        <f t="shared" ref="L15:V15" si="7">L12*L14</f>
        <v>0</v>
      </c>
      <c r="M15" s="27">
        <f t="shared" si="7"/>
        <v>0</v>
      </c>
      <c r="N15" s="27">
        <f t="shared" si="7"/>
        <v>0</v>
      </c>
      <c r="O15" s="27">
        <f t="shared" si="7"/>
        <v>0</v>
      </c>
      <c r="P15" s="27">
        <f t="shared" si="7"/>
        <v>0</v>
      </c>
      <c r="Q15" s="27">
        <f t="shared" si="7"/>
        <v>0</v>
      </c>
      <c r="R15" s="27">
        <f t="shared" si="7"/>
        <v>0</v>
      </c>
      <c r="S15" s="27">
        <f t="shared" si="7"/>
        <v>0</v>
      </c>
      <c r="T15" s="27">
        <f t="shared" si="7"/>
        <v>0</v>
      </c>
      <c r="U15" s="27">
        <f t="shared" si="7"/>
        <v>0</v>
      </c>
      <c r="V15" s="27">
        <f t="shared" si="7"/>
        <v>0</v>
      </c>
      <c r="W15" s="26">
        <f>SUM(C15:V15)</f>
        <v>0</v>
      </c>
      <c r="X15" s="26"/>
    </row>
    <row r="16" spans="1:25" ht="15.75" thickBot="1" x14ac:dyDescent="0.3">
      <c r="B16" s="67" t="s">
        <v>324</v>
      </c>
      <c r="C16" s="46">
        <f>IFERROR(C13/C15,0)</f>
        <v>0</v>
      </c>
      <c r="D16" s="46">
        <f t="shared" ref="D16:K16" si="8">IFERROR(D13/D15,0)</f>
        <v>0</v>
      </c>
      <c r="E16" s="46">
        <f t="shared" si="8"/>
        <v>0</v>
      </c>
      <c r="F16" s="46">
        <f t="shared" si="8"/>
        <v>0</v>
      </c>
      <c r="G16" s="46">
        <f t="shared" si="8"/>
        <v>0</v>
      </c>
      <c r="H16" s="46">
        <f t="shared" si="8"/>
        <v>0</v>
      </c>
      <c r="I16" s="46">
        <f t="shared" si="8"/>
        <v>0</v>
      </c>
      <c r="J16" s="46">
        <f t="shared" si="8"/>
        <v>0</v>
      </c>
      <c r="K16" s="46">
        <f t="shared" si="8"/>
        <v>0</v>
      </c>
      <c r="L16" s="46">
        <f t="shared" ref="L16:V16" si="9">IFERROR(L13/L15,0)</f>
        <v>0</v>
      </c>
      <c r="M16" s="46">
        <f t="shared" si="9"/>
        <v>0</v>
      </c>
      <c r="N16" s="46">
        <f t="shared" si="9"/>
        <v>0</v>
      </c>
      <c r="O16" s="46">
        <f t="shared" si="9"/>
        <v>0</v>
      </c>
      <c r="P16" s="46">
        <f t="shared" si="9"/>
        <v>0</v>
      </c>
      <c r="Q16" s="46">
        <f t="shared" si="9"/>
        <v>0</v>
      </c>
      <c r="R16" s="46">
        <f t="shared" si="9"/>
        <v>0</v>
      </c>
      <c r="S16" s="46">
        <f t="shared" si="9"/>
        <v>0</v>
      </c>
      <c r="T16" s="46">
        <f t="shared" si="9"/>
        <v>0</v>
      </c>
      <c r="U16" s="46">
        <f t="shared" si="9"/>
        <v>0</v>
      </c>
      <c r="V16" s="46">
        <f t="shared" si="9"/>
        <v>0</v>
      </c>
      <c r="W16" s="68">
        <f>IFERROR(W13/W15,0)</f>
        <v>0</v>
      </c>
      <c r="X16" s="68"/>
    </row>
    <row r="17" spans="1:28" ht="15.75" thickBot="1" x14ac:dyDescent="0.3">
      <c r="B17" s="67" t="s">
        <v>325</v>
      </c>
      <c r="C17" s="46">
        <f>IFERROR((C5+C6)/C14,0)</f>
        <v>0</v>
      </c>
      <c r="D17" s="46">
        <f>IFERROR((D5+D6)/D14,0)</f>
        <v>0</v>
      </c>
      <c r="E17" s="46">
        <f>IFERROR((E5+E6)/E14,0)</f>
        <v>0</v>
      </c>
      <c r="F17" s="46">
        <f t="shared" ref="F17:K17" si="10">IFERROR((F5+F6)/F14,0)</f>
        <v>0</v>
      </c>
      <c r="G17" s="46">
        <f t="shared" si="10"/>
        <v>0</v>
      </c>
      <c r="H17" s="46">
        <f t="shared" si="10"/>
        <v>0</v>
      </c>
      <c r="I17" s="46">
        <f t="shared" si="10"/>
        <v>0</v>
      </c>
      <c r="J17" s="46">
        <f t="shared" si="10"/>
        <v>0</v>
      </c>
      <c r="K17" s="46">
        <f t="shared" si="10"/>
        <v>0</v>
      </c>
      <c r="L17" s="46">
        <f t="shared" ref="L17:V17" si="11">IFERROR((L5+L6)/L14,0)</f>
        <v>0</v>
      </c>
      <c r="M17" s="46">
        <f t="shared" si="11"/>
        <v>0</v>
      </c>
      <c r="N17" s="46">
        <f t="shared" si="11"/>
        <v>0</v>
      </c>
      <c r="O17" s="46">
        <f t="shared" si="11"/>
        <v>0</v>
      </c>
      <c r="P17" s="46">
        <f t="shared" si="11"/>
        <v>0</v>
      </c>
      <c r="Q17" s="46">
        <f t="shared" si="11"/>
        <v>0</v>
      </c>
      <c r="R17" s="46">
        <f t="shared" si="11"/>
        <v>0</v>
      </c>
      <c r="S17" s="46">
        <f t="shared" si="11"/>
        <v>0</v>
      </c>
      <c r="T17" s="46">
        <f t="shared" si="11"/>
        <v>0</v>
      </c>
      <c r="U17" s="46">
        <f t="shared" si="11"/>
        <v>0</v>
      </c>
      <c r="V17" s="46">
        <f t="shared" si="11"/>
        <v>0</v>
      </c>
      <c r="W17" s="68">
        <f>IFERROR((W28+W29)/W15,0)</f>
        <v>0</v>
      </c>
      <c r="X17" s="68"/>
    </row>
    <row r="18" spans="1:28" ht="15.75" thickBot="1" x14ac:dyDescent="0.3">
      <c r="B18" s="67" t="s">
        <v>326</v>
      </c>
      <c r="C18" s="46">
        <f>IFERROR((C28+C29)/C12,0)</f>
        <v>0</v>
      </c>
      <c r="D18" s="46">
        <f t="shared" ref="D18:K18" si="12">IFERROR((D28+D29)/D12,0)</f>
        <v>0</v>
      </c>
      <c r="E18" s="46">
        <f t="shared" si="12"/>
        <v>0</v>
      </c>
      <c r="F18" s="46">
        <f t="shared" si="12"/>
        <v>0</v>
      </c>
      <c r="G18" s="46">
        <f t="shared" si="12"/>
        <v>0</v>
      </c>
      <c r="H18" s="46">
        <f t="shared" si="12"/>
        <v>0</v>
      </c>
      <c r="I18" s="46">
        <f t="shared" si="12"/>
        <v>0</v>
      </c>
      <c r="J18" s="46">
        <f t="shared" si="12"/>
        <v>0</v>
      </c>
      <c r="K18" s="46">
        <f t="shared" si="12"/>
        <v>0</v>
      </c>
      <c r="L18" s="46">
        <f t="shared" ref="L18:V18" si="13">IFERROR((L28+L29)/L12,0)</f>
        <v>0</v>
      </c>
      <c r="M18" s="46">
        <f t="shared" si="13"/>
        <v>0</v>
      </c>
      <c r="N18" s="46">
        <f t="shared" si="13"/>
        <v>0</v>
      </c>
      <c r="O18" s="46">
        <f t="shared" si="13"/>
        <v>0</v>
      </c>
      <c r="P18" s="46">
        <f t="shared" si="13"/>
        <v>0</v>
      </c>
      <c r="Q18" s="46">
        <f t="shared" si="13"/>
        <v>0</v>
      </c>
      <c r="R18" s="46">
        <f t="shared" si="13"/>
        <v>0</v>
      </c>
      <c r="S18" s="46">
        <f t="shared" si="13"/>
        <v>0</v>
      </c>
      <c r="T18" s="46">
        <f t="shared" si="13"/>
        <v>0</v>
      </c>
      <c r="U18" s="46">
        <f t="shared" si="13"/>
        <v>0</v>
      </c>
      <c r="V18" s="46">
        <f t="shared" si="13"/>
        <v>0</v>
      </c>
      <c r="W18" s="68">
        <f>IFERROR((W28+W29)/W12,0)</f>
        <v>0</v>
      </c>
      <c r="X18" s="68"/>
    </row>
    <row r="19" spans="1:28" ht="15.75" thickBot="1" x14ac:dyDescent="0.3">
      <c r="B19" s="194" t="s">
        <v>327</v>
      </c>
      <c r="C19" s="199">
        <f>IFERROR((C7+C8+C9)/C11,0)</f>
        <v>0</v>
      </c>
      <c r="D19" s="199">
        <f t="shared" ref="D19:K19" si="14">IFERROR((D7+D8+D9)/D11,0)</f>
        <v>0</v>
      </c>
      <c r="E19" s="199">
        <f t="shared" si="14"/>
        <v>0</v>
      </c>
      <c r="F19" s="199">
        <f t="shared" si="14"/>
        <v>0</v>
      </c>
      <c r="G19" s="199">
        <f t="shared" si="14"/>
        <v>0</v>
      </c>
      <c r="H19" s="199">
        <f t="shared" si="14"/>
        <v>0</v>
      </c>
      <c r="I19" s="199">
        <f t="shared" si="14"/>
        <v>0</v>
      </c>
      <c r="J19" s="199">
        <f t="shared" si="14"/>
        <v>0</v>
      </c>
      <c r="K19" s="199">
        <f t="shared" si="14"/>
        <v>0</v>
      </c>
      <c r="L19" s="199">
        <f t="shared" ref="L19:V19" si="15">IFERROR((L7+L8+L9)/L11,0)</f>
        <v>0</v>
      </c>
      <c r="M19" s="199">
        <f t="shared" si="15"/>
        <v>0</v>
      </c>
      <c r="N19" s="199">
        <f t="shared" si="15"/>
        <v>0</v>
      </c>
      <c r="O19" s="199">
        <f t="shared" si="15"/>
        <v>0</v>
      </c>
      <c r="P19" s="199">
        <f t="shared" si="15"/>
        <v>0</v>
      </c>
      <c r="Q19" s="199">
        <f t="shared" si="15"/>
        <v>0</v>
      </c>
      <c r="R19" s="199">
        <f t="shared" si="15"/>
        <v>0</v>
      </c>
      <c r="S19" s="199">
        <f t="shared" si="15"/>
        <v>0</v>
      </c>
      <c r="T19" s="199">
        <f t="shared" si="15"/>
        <v>0</v>
      </c>
      <c r="U19" s="199">
        <f t="shared" si="15"/>
        <v>0</v>
      </c>
      <c r="V19" s="199">
        <f t="shared" si="15"/>
        <v>0</v>
      </c>
      <c r="W19" s="200">
        <f>IFERROR((W31+W32+W30)/W13,0)</f>
        <v>0</v>
      </c>
      <c r="X19" s="68"/>
    </row>
    <row r="20" spans="1:28" s="195" customFormat="1" ht="15.75" thickBot="1" x14ac:dyDescent="0.3">
      <c r="B20" s="196" t="s">
        <v>328</v>
      </c>
      <c r="C20" s="197">
        <f>IFERROR((C8+C9+C7)/C14,0)</f>
        <v>0</v>
      </c>
      <c r="D20" s="197">
        <f t="shared" ref="D20:K20" si="16">IFERROR((D8+D9+D7)/D14,0)</f>
        <v>0</v>
      </c>
      <c r="E20" s="197">
        <f t="shared" si="16"/>
        <v>0</v>
      </c>
      <c r="F20" s="197">
        <f t="shared" si="16"/>
        <v>0</v>
      </c>
      <c r="G20" s="197">
        <f t="shared" si="16"/>
        <v>0</v>
      </c>
      <c r="H20" s="197">
        <f t="shared" si="16"/>
        <v>0</v>
      </c>
      <c r="I20" s="197">
        <f t="shared" si="16"/>
        <v>0</v>
      </c>
      <c r="J20" s="197">
        <f t="shared" si="16"/>
        <v>0</v>
      </c>
      <c r="K20" s="197">
        <f t="shared" si="16"/>
        <v>0</v>
      </c>
      <c r="L20" s="197">
        <f t="shared" ref="L20:V20" si="17">IFERROR((L8+L9+L7)/L14,0)</f>
        <v>0</v>
      </c>
      <c r="M20" s="197">
        <f t="shared" si="17"/>
        <v>0</v>
      </c>
      <c r="N20" s="197">
        <f t="shared" si="17"/>
        <v>0</v>
      </c>
      <c r="O20" s="197">
        <f t="shared" si="17"/>
        <v>0</v>
      </c>
      <c r="P20" s="197">
        <f t="shared" si="17"/>
        <v>0</v>
      </c>
      <c r="Q20" s="197">
        <f t="shared" si="17"/>
        <v>0</v>
      </c>
      <c r="R20" s="197">
        <f t="shared" si="17"/>
        <v>0</v>
      </c>
      <c r="S20" s="197">
        <f t="shared" si="17"/>
        <v>0</v>
      </c>
      <c r="T20" s="197">
        <f t="shared" si="17"/>
        <v>0</v>
      </c>
      <c r="U20" s="197">
        <f t="shared" si="17"/>
        <v>0</v>
      </c>
      <c r="V20" s="197">
        <f t="shared" si="17"/>
        <v>0</v>
      </c>
      <c r="W20" s="198">
        <f>IFERROR((W31+W32+W30)/W15,0)</f>
        <v>0</v>
      </c>
      <c r="X20" s="198"/>
    </row>
    <row r="21" spans="1:28" ht="15.75" thickBot="1" x14ac:dyDescent="0.3">
      <c r="B21" s="194" t="s">
        <v>386</v>
      </c>
      <c r="C21" s="199">
        <f>IFERROR((C7+C8)/C11,0)</f>
        <v>0</v>
      </c>
      <c r="D21" s="199">
        <f t="shared" ref="D21:L21" si="18">IFERROR((D7+D8)/D11,0)</f>
        <v>0</v>
      </c>
      <c r="E21" s="199">
        <f t="shared" si="18"/>
        <v>0</v>
      </c>
      <c r="F21" s="199">
        <f t="shared" si="18"/>
        <v>0</v>
      </c>
      <c r="G21" s="199">
        <f t="shared" si="18"/>
        <v>0</v>
      </c>
      <c r="H21" s="199">
        <f t="shared" si="18"/>
        <v>0</v>
      </c>
      <c r="I21" s="199">
        <f t="shared" si="18"/>
        <v>0</v>
      </c>
      <c r="J21" s="199">
        <f t="shared" si="18"/>
        <v>0</v>
      </c>
      <c r="K21" s="199">
        <f t="shared" si="18"/>
        <v>0</v>
      </c>
      <c r="L21" s="199">
        <f t="shared" si="18"/>
        <v>0</v>
      </c>
      <c r="M21" s="199">
        <f t="shared" ref="M21:V21" si="19">IFERROR((M9+M10+M11)/M13,0)</f>
        <v>0</v>
      </c>
      <c r="N21" s="199">
        <f t="shared" si="19"/>
        <v>0</v>
      </c>
      <c r="O21" s="199">
        <f t="shared" si="19"/>
        <v>0</v>
      </c>
      <c r="P21" s="199">
        <f t="shared" si="19"/>
        <v>0</v>
      </c>
      <c r="Q21" s="199">
        <f t="shared" si="19"/>
        <v>0</v>
      </c>
      <c r="R21" s="199">
        <f t="shared" si="19"/>
        <v>0</v>
      </c>
      <c r="S21" s="199">
        <f t="shared" si="19"/>
        <v>0</v>
      </c>
      <c r="T21" s="199">
        <f t="shared" si="19"/>
        <v>0</v>
      </c>
      <c r="U21" s="199">
        <f t="shared" si="19"/>
        <v>0</v>
      </c>
      <c r="V21" s="199">
        <f t="shared" si="19"/>
        <v>0</v>
      </c>
      <c r="W21" s="200">
        <f>IFERROR((W31+W30)/W13,0)</f>
        <v>0</v>
      </c>
      <c r="X21" s="68"/>
    </row>
    <row r="22" spans="1:28" s="195" customFormat="1" ht="15.75" thickBot="1" x14ac:dyDescent="0.3">
      <c r="B22" s="196" t="s">
        <v>387</v>
      </c>
      <c r="C22" s="197">
        <f>IFERROR((C8+C7)/C14,0)</f>
        <v>0</v>
      </c>
      <c r="D22" s="197">
        <f t="shared" ref="D22:L22" si="20">IFERROR((D8+D7)/D14,0)</f>
        <v>0</v>
      </c>
      <c r="E22" s="197">
        <f t="shared" si="20"/>
        <v>0</v>
      </c>
      <c r="F22" s="197">
        <f t="shared" si="20"/>
        <v>0</v>
      </c>
      <c r="G22" s="197">
        <f t="shared" si="20"/>
        <v>0</v>
      </c>
      <c r="H22" s="197">
        <f t="shared" si="20"/>
        <v>0</v>
      </c>
      <c r="I22" s="197">
        <f t="shared" si="20"/>
        <v>0</v>
      </c>
      <c r="J22" s="197">
        <f t="shared" si="20"/>
        <v>0</v>
      </c>
      <c r="K22" s="197">
        <f t="shared" si="20"/>
        <v>0</v>
      </c>
      <c r="L22" s="197">
        <f t="shared" si="20"/>
        <v>0</v>
      </c>
      <c r="M22" s="197">
        <f t="shared" ref="M22:V22" si="21">IFERROR((M10+M11+M9)/M16,0)</f>
        <v>0</v>
      </c>
      <c r="N22" s="197">
        <f t="shared" si="21"/>
        <v>0</v>
      </c>
      <c r="O22" s="197">
        <f t="shared" si="21"/>
        <v>0</v>
      </c>
      <c r="P22" s="197">
        <f t="shared" si="21"/>
        <v>0</v>
      </c>
      <c r="Q22" s="197">
        <f t="shared" si="21"/>
        <v>0</v>
      </c>
      <c r="R22" s="197">
        <f t="shared" si="21"/>
        <v>0</v>
      </c>
      <c r="S22" s="197">
        <f t="shared" si="21"/>
        <v>0</v>
      </c>
      <c r="T22" s="197">
        <f t="shared" si="21"/>
        <v>0</v>
      </c>
      <c r="U22" s="197">
        <f t="shared" si="21"/>
        <v>0</v>
      </c>
      <c r="V22" s="197">
        <f t="shared" si="21"/>
        <v>0</v>
      </c>
      <c r="W22" s="198">
        <f>IFERROR((W31+W30)/W15,0)</f>
        <v>0</v>
      </c>
      <c r="X22" s="198"/>
    </row>
    <row r="23" spans="1:28" s="195" customFormat="1" ht="15.75" thickBot="1" x14ac:dyDescent="0.3">
      <c r="B23" s="196" t="s">
        <v>329</v>
      </c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201">
        <f>IFERROR(SUM('Monthly cashflow'!D59:D66)/W13,0)</f>
        <v>0</v>
      </c>
      <c r="X23" s="198"/>
    </row>
    <row r="24" spans="1:28" s="195" customFormat="1" ht="15.75" thickBot="1" x14ac:dyDescent="0.3">
      <c r="B24" s="196" t="s">
        <v>330</v>
      </c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8">
        <f>IFERROR(SUM('Monthly cashflow'!D59:D66)/W12,0)</f>
        <v>0</v>
      </c>
      <c r="X24" s="198"/>
    </row>
    <row r="25" spans="1:28" x14ac:dyDescent="0.25"/>
    <row r="26" spans="1:28" x14ac:dyDescent="0.25"/>
    <row r="27" spans="1:28" ht="30" hidden="1" x14ac:dyDescent="0.25">
      <c r="C27" s="57" t="s">
        <v>91</v>
      </c>
      <c r="D27" s="57" t="s">
        <v>92</v>
      </c>
      <c r="E27" s="57" t="s">
        <v>93</v>
      </c>
      <c r="F27" s="57" t="s">
        <v>94</v>
      </c>
      <c r="G27" s="57" t="s">
        <v>95</v>
      </c>
      <c r="H27" s="57" t="s">
        <v>96</v>
      </c>
      <c r="I27" s="57" t="s">
        <v>97</v>
      </c>
      <c r="J27" s="57" t="s">
        <v>98</v>
      </c>
      <c r="K27" s="57" t="s">
        <v>169</v>
      </c>
      <c r="L27" s="57" t="s">
        <v>170</v>
      </c>
      <c r="M27" s="57" t="s">
        <v>171</v>
      </c>
      <c r="N27" s="57" t="s">
        <v>172</v>
      </c>
      <c r="O27" s="57" t="s">
        <v>173</v>
      </c>
      <c r="P27" s="57" t="s">
        <v>174</v>
      </c>
      <c r="Q27" s="57" t="s">
        <v>175</v>
      </c>
      <c r="R27" s="57" t="s">
        <v>176</v>
      </c>
      <c r="S27" s="57" t="s">
        <v>177</v>
      </c>
      <c r="T27" s="57" t="s">
        <v>178</v>
      </c>
      <c r="U27" s="57" t="s">
        <v>179</v>
      </c>
      <c r="V27" s="57" t="s">
        <v>180</v>
      </c>
      <c r="W27" s="58" t="s">
        <v>38</v>
      </c>
      <c r="X27" s="58"/>
      <c r="Y27" s="3" t="s">
        <v>331</v>
      </c>
      <c r="AA27" s="3" t="s">
        <v>332</v>
      </c>
      <c r="AB27" s="3" t="s">
        <v>333</v>
      </c>
    </row>
    <row r="28" spans="1:28" ht="17.25" hidden="1" x14ac:dyDescent="0.25">
      <c r="A28" s="75"/>
      <c r="B28" s="61" t="s">
        <v>7</v>
      </c>
      <c r="C28" s="27">
        <f t="shared" ref="C28:V28" si="22">C5*C$34</f>
        <v>0</v>
      </c>
      <c r="D28" s="27">
        <f t="shared" si="22"/>
        <v>0</v>
      </c>
      <c r="E28" s="27">
        <f t="shared" si="22"/>
        <v>0</v>
      </c>
      <c r="F28" s="27">
        <f t="shared" si="22"/>
        <v>0</v>
      </c>
      <c r="G28" s="27">
        <f t="shared" si="22"/>
        <v>0</v>
      </c>
      <c r="H28" s="27">
        <f t="shared" si="22"/>
        <v>0</v>
      </c>
      <c r="I28" s="27">
        <f t="shared" si="22"/>
        <v>0</v>
      </c>
      <c r="J28" s="27">
        <f t="shared" si="22"/>
        <v>0</v>
      </c>
      <c r="K28" s="27">
        <f t="shared" si="22"/>
        <v>0</v>
      </c>
      <c r="L28" s="27">
        <f t="shared" si="22"/>
        <v>0</v>
      </c>
      <c r="M28" s="27">
        <f t="shared" si="22"/>
        <v>0</v>
      </c>
      <c r="N28" s="27">
        <f t="shared" si="22"/>
        <v>0</v>
      </c>
      <c r="O28" s="27">
        <f t="shared" si="22"/>
        <v>0</v>
      </c>
      <c r="P28" s="27">
        <f t="shared" si="22"/>
        <v>0</v>
      </c>
      <c r="Q28" s="27">
        <f t="shared" si="22"/>
        <v>0</v>
      </c>
      <c r="R28" s="27">
        <f t="shared" si="22"/>
        <v>0</v>
      </c>
      <c r="S28" s="27">
        <f t="shared" si="22"/>
        <v>0</v>
      </c>
      <c r="T28" s="27">
        <f t="shared" si="22"/>
        <v>0</v>
      </c>
      <c r="U28" s="27">
        <f t="shared" si="22"/>
        <v>0</v>
      </c>
      <c r="V28" s="27">
        <f t="shared" si="22"/>
        <v>0</v>
      </c>
      <c r="W28" s="26">
        <f t="shared" ref="W28:W33" si="23">SUM(C28:V28)</f>
        <v>0</v>
      </c>
      <c r="X28" s="171"/>
      <c r="Y28" s="3" t="str">
        <f>IF(W28='Monthly cashflow'!D41,"Matches cashflow","Does not match cashflow")</f>
        <v>Matches cashflow</v>
      </c>
      <c r="AA28" s="47">
        <f>'Monthly cashflow'!D41</f>
        <v>0</v>
      </c>
      <c r="AB28" s="47">
        <f>AA28-W28</f>
        <v>0</v>
      </c>
    </row>
    <row r="29" spans="1:28" ht="17.25" hidden="1" x14ac:dyDescent="0.25">
      <c r="A29" s="75"/>
      <c r="B29" s="61" t="s">
        <v>8</v>
      </c>
      <c r="C29" s="27">
        <f t="shared" ref="C29:V29" si="24">C6*C$34</f>
        <v>0</v>
      </c>
      <c r="D29" s="27">
        <f t="shared" si="24"/>
        <v>0</v>
      </c>
      <c r="E29" s="27">
        <f t="shared" si="24"/>
        <v>0</v>
      </c>
      <c r="F29" s="27">
        <f t="shared" si="24"/>
        <v>0</v>
      </c>
      <c r="G29" s="27">
        <f t="shared" si="24"/>
        <v>0</v>
      </c>
      <c r="H29" s="27">
        <f t="shared" si="24"/>
        <v>0</v>
      </c>
      <c r="I29" s="27">
        <f t="shared" si="24"/>
        <v>0</v>
      </c>
      <c r="J29" s="27">
        <f t="shared" si="24"/>
        <v>0</v>
      </c>
      <c r="K29" s="27">
        <f t="shared" si="24"/>
        <v>0</v>
      </c>
      <c r="L29" s="27">
        <f t="shared" si="24"/>
        <v>0</v>
      </c>
      <c r="M29" s="27">
        <f t="shared" si="24"/>
        <v>0</v>
      </c>
      <c r="N29" s="27">
        <f t="shared" si="24"/>
        <v>0</v>
      </c>
      <c r="O29" s="27">
        <f t="shared" si="24"/>
        <v>0</v>
      </c>
      <c r="P29" s="27">
        <f t="shared" si="24"/>
        <v>0</v>
      </c>
      <c r="Q29" s="27">
        <f t="shared" si="24"/>
        <v>0</v>
      </c>
      <c r="R29" s="27">
        <f t="shared" si="24"/>
        <v>0</v>
      </c>
      <c r="S29" s="27">
        <f t="shared" si="24"/>
        <v>0</v>
      </c>
      <c r="T29" s="27">
        <f t="shared" si="24"/>
        <v>0</v>
      </c>
      <c r="U29" s="27">
        <f t="shared" si="24"/>
        <v>0</v>
      </c>
      <c r="V29" s="27">
        <f t="shared" si="24"/>
        <v>0</v>
      </c>
      <c r="W29" s="26">
        <f t="shared" si="23"/>
        <v>0</v>
      </c>
      <c r="X29" s="26"/>
      <c r="Y29" s="3" t="str">
        <f>IF(W29='Monthly cashflow'!D42,"Matches cashflow","Does not match cashflow")</f>
        <v>Matches cashflow</v>
      </c>
      <c r="AA29" s="47">
        <f>'Monthly cashflow'!D42</f>
        <v>0</v>
      </c>
      <c r="AB29" s="47">
        <f t="shared" ref="AB29:AB33" si="25">AA29-W29</f>
        <v>0</v>
      </c>
    </row>
    <row r="30" spans="1:28" ht="17.25" hidden="1" x14ac:dyDescent="0.25">
      <c r="A30" s="75"/>
      <c r="B30" s="61" t="s">
        <v>36</v>
      </c>
      <c r="C30" s="27">
        <f t="shared" ref="C30:V30" si="26">C7*C$34</f>
        <v>0</v>
      </c>
      <c r="D30" s="27">
        <f t="shared" si="26"/>
        <v>0</v>
      </c>
      <c r="E30" s="27">
        <f t="shared" si="26"/>
        <v>0</v>
      </c>
      <c r="F30" s="27">
        <f t="shared" si="26"/>
        <v>0</v>
      </c>
      <c r="G30" s="27">
        <f t="shared" si="26"/>
        <v>0</v>
      </c>
      <c r="H30" s="27">
        <f t="shared" si="26"/>
        <v>0</v>
      </c>
      <c r="I30" s="27">
        <f t="shared" si="26"/>
        <v>0</v>
      </c>
      <c r="J30" s="27">
        <f t="shared" si="26"/>
        <v>0</v>
      </c>
      <c r="K30" s="27">
        <f t="shared" si="26"/>
        <v>0</v>
      </c>
      <c r="L30" s="27">
        <f t="shared" si="26"/>
        <v>0</v>
      </c>
      <c r="M30" s="27">
        <f t="shared" si="26"/>
        <v>0</v>
      </c>
      <c r="N30" s="27">
        <f t="shared" si="26"/>
        <v>0</v>
      </c>
      <c r="O30" s="27">
        <f t="shared" si="26"/>
        <v>0</v>
      </c>
      <c r="P30" s="27">
        <f t="shared" si="26"/>
        <v>0</v>
      </c>
      <c r="Q30" s="27">
        <f t="shared" si="26"/>
        <v>0</v>
      </c>
      <c r="R30" s="27">
        <f t="shared" si="26"/>
        <v>0</v>
      </c>
      <c r="S30" s="27">
        <f t="shared" si="26"/>
        <v>0</v>
      </c>
      <c r="T30" s="27">
        <f t="shared" si="26"/>
        <v>0</v>
      </c>
      <c r="U30" s="27">
        <f t="shared" si="26"/>
        <v>0</v>
      </c>
      <c r="V30" s="27">
        <f t="shared" si="26"/>
        <v>0</v>
      </c>
      <c r="W30" s="26">
        <f t="shared" si="23"/>
        <v>0</v>
      </c>
      <c r="X30" s="26"/>
      <c r="Y30" s="3" t="str">
        <f>IF(W30='Monthly cashflow'!D43,"Matches cashflow","Does not match cashflow")</f>
        <v>Matches cashflow</v>
      </c>
      <c r="AA30" s="47">
        <f>'Monthly cashflow'!D43</f>
        <v>0</v>
      </c>
      <c r="AB30" s="47">
        <f t="shared" si="25"/>
        <v>0</v>
      </c>
    </row>
    <row r="31" spans="1:28" ht="17.25" hidden="1" x14ac:dyDescent="0.25">
      <c r="A31" s="75"/>
      <c r="B31" s="61" t="s">
        <v>37</v>
      </c>
      <c r="C31" s="27">
        <f t="shared" ref="C31:V31" si="27">C8*C$34</f>
        <v>0</v>
      </c>
      <c r="D31" s="27">
        <f t="shared" si="27"/>
        <v>0</v>
      </c>
      <c r="E31" s="27">
        <f t="shared" si="27"/>
        <v>0</v>
      </c>
      <c r="F31" s="27">
        <f t="shared" si="27"/>
        <v>0</v>
      </c>
      <c r="G31" s="27">
        <f t="shared" si="27"/>
        <v>0</v>
      </c>
      <c r="H31" s="27">
        <f t="shared" si="27"/>
        <v>0</v>
      </c>
      <c r="I31" s="27">
        <f t="shared" si="27"/>
        <v>0</v>
      </c>
      <c r="J31" s="27">
        <f t="shared" si="27"/>
        <v>0</v>
      </c>
      <c r="K31" s="27">
        <f t="shared" si="27"/>
        <v>0</v>
      </c>
      <c r="L31" s="27">
        <f t="shared" si="27"/>
        <v>0</v>
      </c>
      <c r="M31" s="27">
        <f t="shared" si="27"/>
        <v>0</v>
      </c>
      <c r="N31" s="27">
        <f t="shared" si="27"/>
        <v>0</v>
      </c>
      <c r="O31" s="27">
        <f t="shared" si="27"/>
        <v>0</v>
      </c>
      <c r="P31" s="27">
        <f t="shared" si="27"/>
        <v>0</v>
      </c>
      <c r="Q31" s="27">
        <f t="shared" si="27"/>
        <v>0</v>
      </c>
      <c r="R31" s="27">
        <f t="shared" si="27"/>
        <v>0</v>
      </c>
      <c r="S31" s="27">
        <f t="shared" si="27"/>
        <v>0</v>
      </c>
      <c r="T31" s="27">
        <f t="shared" si="27"/>
        <v>0</v>
      </c>
      <c r="U31" s="27">
        <f t="shared" si="27"/>
        <v>0</v>
      </c>
      <c r="V31" s="27">
        <f t="shared" si="27"/>
        <v>0</v>
      </c>
      <c r="W31" s="26">
        <f t="shared" si="23"/>
        <v>0</v>
      </c>
      <c r="X31" s="26"/>
      <c r="Y31" s="3" t="str">
        <f>IF(W31='Monthly cashflow'!D44,"Matches cashflow","Does not match cashflow")</f>
        <v>Matches cashflow</v>
      </c>
      <c r="AA31" s="47">
        <f>'Monthly cashflow'!D44</f>
        <v>0</v>
      </c>
      <c r="AB31" s="47">
        <f t="shared" si="25"/>
        <v>0</v>
      </c>
    </row>
    <row r="32" spans="1:28" ht="17.25" hidden="1" x14ac:dyDescent="0.25">
      <c r="A32" s="75"/>
      <c r="B32" s="61" t="s">
        <v>9</v>
      </c>
      <c r="C32" s="27">
        <f t="shared" ref="C32:V32" si="28">C9*C$34</f>
        <v>0</v>
      </c>
      <c r="D32" s="27">
        <f t="shared" si="28"/>
        <v>0</v>
      </c>
      <c r="E32" s="27">
        <f t="shared" si="28"/>
        <v>0</v>
      </c>
      <c r="F32" s="27">
        <f t="shared" si="28"/>
        <v>0</v>
      </c>
      <c r="G32" s="27">
        <f t="shared" si="28"/>
        <v>0</v>
      </c>
      <c r="H32" s="27">
        <f t="shared" si="28"/>
        <v>0</v>
      </c>
      <c r="I32" s="27">
        <f t="shared" si="28"/>
        <v>0</v>
      </c>
      <c r="J32" s="27">
        <f t="shared" si="28"/>
        <v>0</v>
      </c>
      <c r="K32" s="27">
        <f t="shared" si="28"/>
        <v>0</v>
      </c>
      <c r="L32" s="27">
        <f t="shared" si="28"/>
        <v>0</v>
      </c>
      <c r="M32" s="27">
        <f t="shared" si="28"/>
        <v>0</v>
      </c>
      <c r="N32" s="27">
        <f t="shared" si="28"/>
        <v>0</v>
      </c>
      <c r="O32" s="27">
        <f t="shared" si="28"/>
        <v>0</v>
      </c>
      <c r="P32" s="27">
        <f t="shared" si="28"/>
        <v>0</v>
      </c>
      <c r="Q32" s="27">
        <f t="shared" si="28"/>
        <v>0</v>
      </c>
      <c r="R32" s="27">
        <f t="shared" si="28"/>
        <v>0</v>
      </c>
      <c r="S32" s="27">
        <f t="shared" si="28"/>
        <v>0</v>
      </c>
      <c r="T32" s="27">
        <f t="shared" si="28"/>
        <v>0</v>
      </c>
      <c r="U32" s="27">
        <f t="shared" si="28"/>
        <v>0</v>
      </c>
      <c r="V32" s="27">
        <f t="shared" si="28"/>
        <v>0</v>
      </c>
      <c r="W32" s="26">
        <f t="shared" si="23"/>
        <v>0</v>
      </c>
      <c r="X32" s="26"/>
      <c r="Y32" s="3" t="str">
        <f>IF(W32='Monthly cashflow'!D45,"Matches cashflow","Does not match cashflow")</f>
        <v>Matches cashflow</v>
      </c>
      <c r="AA32" s="47">
        <f>'Monthly cashflow'!D45</f>
        <v>0</v>
      </c>
      <c r="AB32" s="47">
        <f t="shared" si="25"/>
        <v>0</v>
      </c>
    </row>
    <row r="33" spans="1:28" ht="17.25" hidden="1" x14ac:dyDescent="0.25">
      <c r="A33" s="75"/>
      <c r="B33" s="61" t="s">
        <v>10</v>
      </c>
      <c r="C33" s="27">
        <f t="shared" ref="C33:V33" si="29">C10*C$34</f>
        <v>0</v>
      </c>
      <c r="D33" s="27">
        <f t="shared" si="29"/>
        <v>0</v>
      </c>
      <c r="E33" s="27">
        <f t="shared" si="29"/>
        <v>0</v>
      </c>
      <c r="F33" s="27">
        <f t="shared" si="29"/>
        <v>0</v>
      </c>
      <c r="G33" s="27">
        <f t="shared" si="29"/>
        <v>0</v>
      </c>
      <c r="H33" s="27">
        <f t="shared" si="29"/>
        <v>0</v>
      </c>
      <c r="I33" s="27">
        <f t="shared" si="29"/>
        <v>0</v>
      </c>
      <c r="J33" s="27">
        <f t="shared" si="29"/>
        <v>0</v>
      </c>
      <c r="K33" s="27">
        <f t="shared" si="29"/>
        <v>0</v>
      </c>
      <c r="L33" s="27">
        <f t="shared" si="29"/>
        <v>0</v>
      </c>
      <c r="M33" s="27">
        <f t="shared" si="29"/>
        <v>0</v>
      </c>
      <c r="N33" s="27">
        <f t="shared" si="29"/>
        <v>0</v>
      </c>
      <c r="O33" s="27">
        <f t="shared" si="29"/>
        <v>0</v>
      </c>
      <c r="P33" s="27">
        <f t="shared" si="29"/>
        <v>0</v>
      </c>
      <c r="Q33" s="27">
        <f t="shared" si="29"/>
        <v>0</v>
      </c>
      <c r="R33" s="27">
        <f t="shared" si="29"/>
        <v>0</v>
      </c>
      <c r="S33" s="27">
        <f t="shared" si="29"/>
        <v>0</v>
      </c>
      <c r="T33" s="27">
        <f t="shared" si="29"/>
        <v>0</v>
      </c>
      <c r="U33" s="27">
        <f t="shared" si="29"/>
        <v>0</v>
      </c>
      <c r="V33" s="27">
        <f t="shared" si="29"/>
        <v>0</v>
      </c>
      <c r="W33" s="26">
        <f t="shared" si="23"/>
        <v>0</v>
      </c>
      <c r="X33" s="26"/>
      <c r="Y33" s="3" t="str">
        <f>IF(W33='Monthly cashflow'!D46,"Matches cashflow","Does not match cashflow")</f>
        <v>Matches cashflow</v>
      </c>
      <c r="AA33" s="47">
        <f>'Monthly cashflow'!D46</f>
        <v>0</v>
      </c>
      <c r="AB33" s="47">
        <f t="shared" si="25"/>
        <v>0</v>
      </c>
    </row>
    <row r="34" spans="1:28" ht="17.25" hidden="1" x14ac:dyDescent="0.25">
      <c r="A34" s="75"/>
      <c r="B34" s="61" t="s">
        <v>11</v>
      </c>
      <c r="C34" s="27">
        <f>C12</f>
        <v>0</v>
      </c>
      <c r="D34" s="27">
        <f t="shared" ref="D34:V34" si="30">D12</f>
        <v>0</v>
      </c>
      <c r="E34" s="27">
        <f t="shared" si="30"/>
        <v>0</v>
      </c>
      <c r="F34" s="27">
        <f t="shared" si="30"/>
        <v>0</v>
      </c>
      <c r="G34" s="27">
        <f t="shared" si="30"/>
        <v>0</v>
      </c>
      <c r="H34" s="27">
        <f t="shared" si="30"/>
        <v>0</v>
      </c>
      <c r="I34" s="27">
        <f t="shared" si="30"/>
        <v>0</v>
      </c>
      <c r="J34" s="27">
        <f t="shared" si="30"/>
        <v>0</v>
      </c>
      <c r="K34" s="27">
        <f t="shared" si="30"/>
        <v>0</v>
      </c>
      <c r="L34" s="27">
        <f t="shared" si="30"/>
        <v>0</v>
      </c>
      <c r="M34" s="27">
        <f t="shared" si="30"/>
        <v>0</v>
      </c>
      <c r="N34" s="27">
        <f t="shared" si="30"/>
        <v>0</v>
      </c>
      <c r="O34" s="27">
        <f t="shared" si="30"/>
        <v>0</v>
      </c>
      <c r="P34" s="27">
        <f t="shared" si="30"/>
        <v>0</v>
      </c>
      <c r="Q34" s="27">
        <f t="shared" si="30"/>
        <v>0</v>
      </c>
      <c r="R34" s="27">
        <f t="shared" si="30"/>
        <v>0</v>
      </c>
      <c r="S34" s="27">
        <f t="shared" si="30"/>
        <v>0</v>
      </c>
      <c r="T34" s="27">
        <f t="shared" si="30"/>
        <v>0</v>
      </c>
      <c r="U34" s="27">
        <f t="shared" si="30"/>
        <v>0</v>
      </c>
      <c r="V34" s="27">
        <f t="shared" si="30"/>
        <v>0</v>
      </c>
      <c r="W34" s="26">
        <f>SUM(C34:V34)</f>
        <v>0</v>
      </c>
      <c r="X34" s="26"/>
    </row>
    <row r="35" spans="1:28" ht="17.25" hidden="1" x14ac:dyDescent="0.25">
      <c r="A35" s="75"/>
      <c r="B35" s="61" t="s">
        <v>323</v>
      </c>
      <c r="C35" s="27">
        <f t="shared" ref="C35:V35" si="31">C14*C$34</f>
        <v>0</v>
      </c>
      <c r="D35" s="27">
        <f t="shared" si="31"/>
        <v>0</v>
      </c>
      <c r="E35" s="27">
        <f t="shared" si="31"/>
        <v>0</v>
      </c>
      <c r="F35" s="27">
        <f t="shared" si="31"/>
        <v>0</v>
      </c>
      <c r="G35" s="27">
        <f t="shared" si="31"/>
        <v>0</v>
      </c>
      <c r="H35" s="27">
        <f t="shared" si="31"/>
        <v>0</v>
      </c>
      <c r="I35" s="27">
        <f t="shared" si="31"/>
        <v>0</v>
      </c>
      <c r="J35" s="27">
        <f t="shared" si="31"/>
        <v>0</v>
      </c>
      <c r="K35" s="27">
        <f t="shared" si="31"/>
        <v>0</v>
      </c>
      <c r="L35" s="27">
        <f t="shared" si="31"/>
        <v>0</v>
      </c>
      <c r="M35" s="27">
        <f t="shared" si="31"/>
        <v>0</v>
      </c>
      <c r="N35" s="27">
        <f t="shared" si="31"/>
        <v>0</v>
      </c>
      <c r="O35" s="27">
        <f t="shared" si="31"/>
        <v>0</v>
      </c>
      <c r="P35" s="27">
        <f t="shared" si="31"/>
        <v>0</v>
      </c>
      <c r="Q35" s="27">
        <f t="shared" si="31"/>
        <v>0</v>
      </c>
      <c r="R35" s="27">
        <f t="shared" si="31"/>
        <v>0</v>
      </c>
      <c r="S35" s="27">
        <f t="shared" si="31"/>
        <v>0</v>
      </c>
      <c r="T35" s="27">
        <f t="shared" si="31"/>
        <v>0</v>
      </c>
      <c r="U35" s="27">
        <f t="shared" si="31"/>
        <v>0</v>
      </c>
      <c r="V35" s="27">
        <f t="shared" si="31"/>
        <v>0</v>
      </c>
      <c r="W35" s="26">
        <f>SUM(C35:V35)</f>
        <v>0</v>
      </c>
      <c r="X35" s="26"/>
    </row>
  </sheetData>
  <sheetProtection algorithmName="SHA-512" hashValue="8xkoK2N2Fw4sw2QkVGpnoVnxM9WmF1WLjpcZUBM81oLmVcBexRCCk2Y02XXFP+ZrB4QlHbD8U+8XVmsbwx9/Eg==" saltValue="M1nGvi8G87Q4qTm84nHZDg==" spinCount="100000" sheet="1" formatColumns="0"/>
  <conditionalFormatting sqref="C3:V10">
    <cfRule type="containsBlanks" dxfId="19" priority="9">
      <formula>LEN(TRIM(C3))=0</formula>
    </cfRule>
  </conditionalFormatting>
  <conditionalFormatting sqref="C12:V12">
    <cfRule type="containsBlanks" dxfId="18" priority="7">
      <formula>LEN(TRIM(C12))=0</formula>
    </cfRule>
  </conditionalFormatting>
  <conditionalFormatting sqref="C14:V14">
    <cfRule type="containsBlanks" dxfId="17" priority="11">
      <formula>LEN(TRIM(C14))=0</formula>
    </cfRule>
  </conditionalFormatting>
  <conditionalFormatting sqref="C28:V35">
    <cfRule type="containsBlanks" dxfId="16" priority="1">
      <formula>LEN(TRIM(C28))=0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D58428"/>
    <pageSetUpPr fitToPage="1"/>
  </sheetPr>
  <dimension ref="A1:BN234"/>
  <sheetViews>
    <sheetView showGridLines="0" zoomScale="80" zoomScaleNormal="80" zoomScaleSheetLayoutView="80" workbookViewId="0">
      <pane xSplit="4" ySplit="3" topLeftCell="AV4" activePane="bottomRight" state="frozen"/>
      <selection activeCell="I84" sqref="I84"/>
      <selection pane="topRight" activeCell="I84" sqref="I84"/>
      <selection pane="bottomLeft" activeCell="I84" sqref="I84"/>
      <selection pane="bottomRight" activeCell="AV24" sqref="AV24"/>
    </sheetView>
  </sheetViews>
  <sheetFormatPr defaultColWidth="0" defaultRowHeight="15" outlineLevelRow="1" x14ac:dyDescent="0.25"/>
  <cols>
    <col min="1" max="1" width="5.85546875" style="3" customWidth="1"/>
    <col min="2" max="2" width="39.42578125" style="3" customWidth="1"/>
    <col min="3" max="3" width="12.42578125" style="3" customWidth="1"/>
    <col min="4" max="4" width="15.28515625" style="47" bestFit="1" customWidth="1"/>
    <col min="5" max="6" width="13.7109375" style="3" customWidth="1"/>
    <col min="7" max="20" width="13.42578125" style="3" bestFit="1" customWidth="1"/>
    <col min="21" max="21" width="13.42578125" style="11" bestFit="1" customWidth="1"/>
    <col min="22" max="61" width="13.42578125" style="3" bestFit="1" customWidth="1"/>
    <col min="62" max="63" width="13.28515625" style="3" customWidth="1"/>
    <col min="64" max="64" width="13.42578125" style="3" bestFit="1" customWidth="1"/>
    <col min="65" max="65" width="15.42578125" style="3" bestFit="1" customWidth="1"/>
    <col min="66" max="66" width="3.7109375" style="3" customWidth="1"/>
    <col min="67" max="16384" width="9.5703125" style="3" hidden="1"/>
  </cols>
  <sheetData>
    <row r="1" spans="2:65" x14ac:dyDescent="0.25">
      <c r="B1" s="377"/>
      <c r="C1" s="378"/>
      <c r="D1" s="379"/>
      <c r="E1" s="380" t="s">
        <v>601</v>
      </c>
      <c r="F1" s="380" t="s">
        <v>602</v>
      </c>
      <c r="G1" s="380" t="s">
        <v>603</v>
      </c>
      <c r="H1" s="380" t="s">
        <v>604</v>
      </c>
      <c r="I1" s="380" t="s">
        <v>605</v>
      </c>
      <c r="J1" s="380" t="s">
        <v>606</v>
      </c>
      <c r="K1" s="380" t="s">
        <v>607</v>
      </c>
      <c r="L1" s="380" t="s">
        <v>608</v>
      </c>
      <c r="M1" s="380" t="s">
        <v>609</v>
      </c>
      <c r="N1" s="380" t="s">
        <v>610</v>
      </c>
      <c r="O1" s="380" t="s">
        <v>611</v>
      </c>
      <c r="P1" s="380" t="s">
        <v>612</v>
      </c>
      <c r="Q1" s="380" t="s">
        <v>613</v>
      </c>
      <c r="R1" s="380" t="s">
        <v>614</v>
      </c>
      <c r="S1" s="380" t="s">
        <v>615</v>
      </c>
      <c r="T1" s="380" t="s">
        <v>616</v>
      </c>
      <c r="U1" s="380" t="s">
        <v>617</v>
      </c>
      <c r="V1" s="380" t="s">
        <v>618</v>
      </c>
      <c r="W1" s="380" t="s">
        <v>619</v>
      </c>
      <c r="X1" s="380" t="s">
        <v>620</v>
      </c>
      <c r="Y1" s="380" t="s">
        <v>621</v>
      </c>
      <c r="Z1" s="380" t="s">
        <v>622</v>
      </c>
      <c r="AA1" s="380" t="s">
        <v>623</v>
      </c>
      <c r="AB1" s="380" t="s">
        <v>624</v>
      </c>
      <c r="AC1" s="380" t="s">
        <v>625</v>
      </c>
      <c r="AD1" s="380" t="s">
        <v>626</v>
      </c>
      <c r="AE1" s="380" t="s">
        <v>627</v>
      </c>
      <c r="AF1" s="380" t="s">
        <v>628</v>
      </c>
      <c r="AG1" s="380" t="s">
        <v>629</v>
      </c>
      <c r="AH1" s="380" t="s">
        <v>630</v>
      </c>
      <c r="AI1" s="380" t="s">
        <v>631</v>
      </c>
      <c r="AJ1" s="380" t="s">
        <v>632</v>
      </c>
      <c r="AK1" s="380" t="s">
        <v>633</v>
      </c>
      <c r="AL1" s="380" t="s">
        <v>634</v>
      </c>
      <c r="AM1" s="380" t="s">
        <v>635</v>
      </c>
      <c r="AN1" s="380" t="s">
        <v>636</v>
      </c>
      <c r="AO1" s="380" t="s">
        <v>637</v>
      </c>
      <c r="AP1" s="380" t="s">
        <v>638</v>
      </c>
      <c r="AQ1" s="380" t="s">
        <v>639</v>
      </c>
      <c r="AR1" s="380" t="s">
        <v>640</v>
      </c>
      <c r="AS1" s="380" t="s">
        <v>641</v>
      </c>
      <c r="AT1" s="380" t="s">
        <v>642</v>
      </c>
      <c r="AU1" s="380" t="s">
        <v>643</v>
      </c>
      <c r="AV1" s="380" t="s">
        <v>644</v>
      </c>
      <c r="AW1" s="380" t="s">
        <v>645</v>
      </c>
      <c r="AX1" s="380" t="s">
        <v>646</v>
      </c>
      <c r="AY1" s="380" t="s">
        <v>647</v>
      </c>
      <c r="AZ1" s="380" t="s">
        <v>648</v>
      </c>
      <c r="BA1" s="380" t="s">
        <v>649</v>
      </c>
      <c r="BB1" s="380" t="s">
        <v>650</v>
      </c>
      <c r="BC1" s="380" t="s">
        <v>651</v>
      </c>
      <c r="BD1" s="380" t="s">
        <v>652</v>
      </c>
      <c r="BE1" s="380" t="s">
        <v>653</v>
      </c>
      <c r="BF1" s="380" t="s">
        <v>654</v>
      </c>
      <c r="BG1" s="380" t="s">
        <v>655</v>
      </c>
      <c r="BH1" s="380" t="s">
        <v>656</v>
      </c>
      <c r="BI1" s="380" t="s">
        <v>657</v>
      </c>
      <c r="BJ1" s="380" t="s">
        <v>658</v>
      </c>
      <c r="BK1" s="380" t="s">
        <v>659</v>
      </c>
      <c r="BL1" s="380" t="s">
        <v>660</v>
      </c>
      <c r="BM1" s="24" t="s">
        <v>4</v>
      </c>
    </row>
    <row r="2" spans="2:65" s="20" customFormat="1" ht="15.75" thickBot="1" x14ac:dyDescent="0.3">
      <c r="E2" s="87">
        <v>-1</v>
      </c>
      <c r="F2" s="87">
        <v>0</v>
      </c>
      <c r="G2" s="87">
        <v>1</v>
      </c>
      <c r="H2" s="87">
        <v>2</v>
      </c>
      <c r="I2" s="87">
        <v>3</v>
      </c>
      <c r="J2" s="87">
        <v>4</v>
      </c>
      <c r="K2" s="87">
        <v>5</v>
      </c>
      <c r="L2" s="87">
        <v>6</v>
      </c>
      <c r="M2" s="87">
        <v>7</v>
      </c>
      <c r="N2" s="87">
        <v>8</v>
      </c>
      <c r="O2" s="87">
        <v>9</v>
      </c>
      <c r="P2" s="87">
        <v>10</v>
      </c>
      <c r="Q2" s="87">
        <v>11</v>
      </c>
      <c r="R2" s="87">
        <v>12</v>
      </c>
      <c r="S2" s="87">
        <v>13</v>
      </c>
      <c r="T2" s="87">
        <v>14</v>
      </c>
      <c r="U2" s="385">
        <v>15</v>
      </c>
      <c r="V2" s="87">
        <v>16</v>
      </c>
      <c r="W2" s="87">
        <v>17</v>
      </c>
      <c r="X2" s="87">
        <v>18</v>
      </c>
      <c r="Y2" s="87">
        <v>19</v>
      </c>
      <c r="Z2" s="87">
        <v>20</v>
      </c>
      <c r="AA2" s="87">
        <v>21</v>
      </c>
      <c r="AB2" s="87">
        <v>22</v>
      </c>
      <c r="AC2" s="87">
        <v>23</v>
      </c>
      <c r="AD2" s="87">
        <v>24</v>
      </c>
      <c r="AE2" s="87">
        <v>25</v>
      </c>
      <c r="AF2" s="87">
        <v>26</v>
      </c>
      <c r="AG2" s="87">
        <v>27</v>
      </c>
      <c r="AH2" s="87">
        <v>28</v>
      </c>
      <c r="AI2" s="87">
        <v>29</v>
      </c>
      <c r="AJ2" s="87">
        <v>30</v>
      </c>
      <c r="AK2" s="87">
        <v>31</v>
      </c>
      <c r="AL2" s="87">
        <v>32</v>
      </c>
      <c r="AM2" s="87">
        <v>33</v>
      </c>
      <c r="AN2" s="87">
        <v>34</v>
      </c>
      <c r="AO2" s="87">
        <v>35</v>
      </c>
      <c r="AP2" s="87">
        <v>36</v>
      </c>
      <c r="AQ2" s="87">
        <v>37</v>
      </c>
      <c r="AR2" s="87">
        <v>38</v>
      </c>
      <c r="AS2" s="87">
        <v>39</v>
      </c>
      <c r="AT2" s="87">
        <v>40</v>
      </c>
      <c r="AU2" s="87">
        <v>41</v>
      </c>
      <c r="AV2" s="87">
        <v>42</v>
      </c>
      <c r="AW2" s="87">
        <v>43</v>
      </c>
      <c r="AX2" s="87">
        <v>44</v>
      </c>
      <c r="AY2" s="87">
        <v>45</v>
      </c>
      <c r="AZ2" s="87">
        <v>46</v>
      </c>
      <c r="BA2" s="87">
        <v>47</v>
      </c>
      <c r="BB2" s="87">
        <v>48</v>
      </c>
      <c r="BC2" s="87">
        <v>49</v>
      </c>
      <c r="BD2" s="87">
        <v>50</v>
      </c>
      <c r="BE2" s="87">
        <v>51</v>
      </c>
      <c r="BF2" s="87">
        <v>52</v>
      </c>
      <c r="BG2" s="87">
        <v>53</v>
      </c>
      <c r="BH2" s="87">
        <v>54</v>
      </c>
      <c r="BI2" s="87">
        <v>55</v>
      </c>
      <c r="BJ2" s="87">
        <v>56</v>
      </c>
      <c r="BK2" s="87">
        <v>57</v>
      </c>
      <c r="BL2" s="87">
        <v>58</v>
      </c>
    </row>
    <row r="3" spans="2:65" x14ac:dyDescent="0.25">
      <c r="B3" s="377" t="s">
        <v>88</v>
      </c>
      <c r="C3" s="378"/>
      <c r="D3" s="379" t="s">
        <v>38</v>
      </c>
      <c r="E3" s="380" t="str">
        <f>IF(Overview!$B$12&lt;&gt;0,EOMONTH(Overview!$B$12,E2)+1,"")</f>
        <v/>
      </c>
      <c r="F3" s="380" t="str">
        <f>IF(Overview!$B$12&lt;&gt;0,EOMONTH(Overview!$B$12,F2)+1,"")</f>
        <v/>
      </c>
      <c r="G3" s="380" t="str">
        <f>IF(Overview!$B$12&lt;&gt;0,EOMONTH(Overview!$B$12,G2)+1,"")</f>
        <v/>
      </c>
      <c r="H3" s="380" t="str">
        <f>IF(Overview!$B$12&lt;&gt;0,EOMONTH(Overview!$B$12,H2)+1,"")</f>
        <v/>
      </c>
      <c r="I3" s="380" t="str">
        <f>IF(Overview!$B$12&lt;&gt;0,EOMONTH(Overview!$B$12,I2)+1,"")</f>
        <v/>
      </c>
      <c r="J3" s="380" t="str">
        <f>IF(Overview!$B$12&lt;&gt;0,EOMONTH(Overview!$B$12,J2)+1,"")</f>
        <v/>
      </c>
      <c r="K3" s="380" t="str">
        <f>IF(Overview!$B$12&lt;&gt;0,EOMONTH(Overview!$B$12,K2)+1,"")</f>
        <v/>
      </c>
      <c r="L3" s="380" t="str">
        <f>IF(Overview!$B$12&lt;&gt;0,EOMONTH(Overview!$B$12,L2)+1,"")</f>
        <v/>
      </c>
      <c r="M3" s="380" t="str">
        <f>IF(Overview!$B$12&lt;&gt;0,EOMONTH(Overview!$B$12,M2)+1,"")</f>
        <v/>
      </c>
      <c r="N3" s="380" t="str">
        <f>IF(Overview!$B$12&lt;&gt;0,EOMONTH(Overview!$B$12,N2)+1,"")</f>
        <v/>
      </c>
      <c r="O3" s="380" t="str">
        <f>IF(Overview!$B$12&lt;&gt;0,EOMONTH(Overview!$B$12,O2)+1,"")</f>
        <v/>
      </c>
      <c r="P3" s="380" t="str">
        <f>IF(Overview!$B$12&lt;&gt;0,EOMONTH(Overview!$B$12,P2)+1,"")</f>
        <v/>
      </c>
      <c r="Q3" s="380" t="str">
        <f>IF(Overview!$B$12&lt;&gt;0,EOMONTH(Overview!$B$12,Q2)+1,"")</f>
        <v/>
      </c>
      <c r="R3" s="380" t="str">
        <f>IF(Overview!$B$12&lt;&gt;0,EOMONTH(Overview!$B$12,R2)+1,"")</f>
        <v/>
      </c>
      <c r="S3" s="380" t="str">
        <f>IF(Overview!$B$12&lt;&gt;0,EOMONTH(Overview!$B$12,S2)+1,"")</f>
        <v/>
      </c>
      <c r="T3" s="381" t="str">
        <f>IF(Overview!$B$12&lt;&gt;0,EOMONTH(Overview!$B$12,T2)+1,"")</f>
        <v/>
      </c>
      <c r="U3" s="386" t="str">
        <f>IF(Overview!$B$12&lt;&gt;0,EOMONTH(Overview!$B$12,U2)+1,"")</f>
        <v/>
      </c>
      <c r="V3" s="384" t="str">
        <f>IF(Overview!$B$12&lt;&gt;0,EOMONTH(Overview!$B$12,V2)+1,"")</f>
        <v/>
      </c>
      <c r="W3" s="380" t="str">
        <f>IF(Overview!$B$12&lt;&gt;0,EOMONTH(Overview!$B$12,W2)+1,"")</f>
        <v/>
      </c>
      <c r="X3" s="380" t="str">
        <f>IF(Overview!$B$12&lt;&gt;0,EOMONTH(Overview!$B$12,X2)+1,"")</f>
        <v/>
      </c>
      <c r="Y3" s="380" t="str">
        <f>IF(Overview!$B$12&lt;&gt;0,EOMONTH(Overview!$B$12,Y2)+1,"")</f>
        <v/>
      </c>
      <c r="Z3" s="380" t="str">
        <f>IF(Overview!$B$12&lt;&gt;0,EOMONTH(Overview!$B$12,Z2)+1,"")</f>
        <v/>
      </c>
      <c r="AA3" s="380" t="str">
        <f>IF(Overview!$B$12&lt;&gt;0,EOMONTH(Overview!$B$12,AA2)+1,"")</f>
        <v/>
      </c>
      <c r="AB3" s="380" t="str">
        <f>IF(Overview!$B$12&lt;&gt;0,EOMONTH(Overview!$B$12,AB2)+1,"")</f>
        <v/>
      </c>
      <c r="AC3" s="380" t="str">
        <f>IF(Overview!$B$12&lt;&gt;0,EOMONTH(Overview!$B$12,AC2)+1,"")</f>
        <v/>
      </c>
      <c r="AD3" s="380" t="str">
        <f>IF(Overview!$B$12&lt;&gt;0,EOMONTH(Overview!$B$12,AD2)+1,"")</f>
        <v/>
      </c>
      <c r="AE3" s="380" t="str">
        <f>IF(Overview!$B$12&lt;&gt;0,EOMONTH(Overview!$B$12,AE2)+1,"")</f>
        <v/>
      </c>
      <c r="AF3" s="380" t="str">
        <f>IF(Overview!$B$12&lt;&gt;0,EOMONTH(Overview!$B$12,AF2)+1,"")</f>
        <v/>
      </c>
      <c r="AG3" s="380" t="str">
        <f>IF(Overview!$B$12&lt;&gt;0,EOMONTH(Overview!$B$12,AG2)+1,"")</f>
        <v/>
      </c>
      <c r="AH3" s="380" t="str">
        <f>IF(Overview!$B$12&lt;&gt;0,EOMONTH(Overview!$B$12,AH2)+1,"")</f>
        <v/>
      </c>
      <c r="AI3" s="380" t="str">
        <f>IF(Overview!$B$12&lt;&gt;0,EOMONTH(Overview!$B$12,AI2)+1,"")</f>
        <v/>
      </c>
      <c r="AJ3" s="380" t="str">
        <f>IF(Overview!$B$12&lt;&gt;0,EOMONTH(Overview!$B$12,AJ2)+1,"")</f>
        <v/>
      </c>
      <c r="AK3" s="380" t="str">
        <f>IF(Overview!$B$12&lt;&gt;0,EOMONTH(Overview!$B$12,AK2)+1,"")</f>
        <v/>
      </c>
      <c r="AL3" s="380" t="str">
        <f>IF(Overview!$B$12&lt;&gt;0,EOMONTH(Overview!$B$12,AL2)+1,"")</f>
        <v/>
      </c>
      <c r="AM3" s="380" t="str">
        <f>IF(Overview!$B$12&lt;&gt;0,EOMONTH(Overview!$B$12,AM2)+1,"")</f>
        <v/>
      </c>
      <c r="AN3" s="380" t="str">
        <f>IF(Overview!$B$12&lt;&gt;0,EOMONTH(Overview!$B$12,AN2)+1,"")</f>
        <v/>
      </c>
      <c r="AO3" s="380" t="str">
        <f>IF(Overview!$B$12&lt;&gt;0,EOMONTH(Overview!$B$12,AO2)+1,"")</f>
        <v/>
      </c>
      <c r="AP3" s="380" t="str">
        <f>IF(Overview!$B$12&lt;&gt;0,EOMONTH(Overview!$B$12,AP2)+1,"")</f>
        <v/>
      </c>
      <c r="AQ3" s="380" t="str">
        <f>IF(Overview!$B$12&lt;&gt;0,EOMONTH(Overview!$B$12,AQ2)+1,"")</f>
        <v/>
      </c>
      <c r="AR3" s="380" t="str">
        <f>IF(Overview!$B$12&lt;&gt;0,EOMONTH(Overview!$B$12,AR2)+1,"")</f>
        <v/>
      </c>
      <c r="AS3" s="380" t="str">
        <f>IF(Overview!$B$12&lt;&gt;0,EOMONTH(Overview!$B$12,AS2)+1,"")</f>
        <v/>
      </c>
      <c r="AT3" s="380" t="str">
        <f>IF(Overview!$B$12&lt;&gt;0,EOMONTH(Overview!$B$12,AT2)+1,"")</f>
        <v/>
      </c>
      <c r="AU3" s="380" t="str">
        <f>IF(Overview!$B$12&lt;&gt;0,EOMONTH(Overview!$B$12,AU2)+1,"")</f>
        <v/>
      </c>
      <c r="AV3" s="380" t="str">
        <f>IF(Overview!$B$12&lt;&gt;0,EOMONTH(Overview!$B$12,AV2)+1,"")</f>
        <v/>
      </c>
      <c r="AW3" s="380" t="str">
        <f>IF(Overview!$B$12&lt;&gt;0,EOMONTH(Overview!$B$12,AW2)+1,"")</f>
        <v/>
      </c>
      <c r="AX3" s="380" t="str">
        <f>IF(Overview!$B$12&lt;&gt;0,EOMONTH(Overview!$B$12,AX2)+1,"")</f>
        <v/>
      </c>
      <c r="AY3" s="380" t="str">
        <f>IF(Overview!$B$12&lt;&gt;0,EOMONTH(Overview!$B$12,AY2)+1,"")</f>
        <v/>
      </c>
      <c r="AZ3" s="380" t="str">
        <f>IF(Overview!$B$12&lt;&gt;0,EOMONTH(Overview!$B$12,AZ2)+1,"")</f>
        <v/>
      </c>
      <c r="BA3" s="380" t="str">
        <f>IF(Overview!$B$12&lt;&gt;0,EOMONTH(Overview!$B$12,BA2)+1,"")</f>
        <v/>
      </c>
      <c r="BB3" s="380" t="str">
        <f>IF(Overview!$B$12&lt;&gt;0,EOMONTH(Overview!$B$12,BB2)+1,"")</f>
        <v/>
      </c>
      <c r="BC3" s="380" t="str">
        <f>IF(Overview!$B$12&lt;&gt;0,EOMONTH(Overview!$B$12,BC2)+1,"")</f>
        <v/>
      </c>
      <c r="BD3" s="380" t="str">
        <f>IF(Overview!$B$12&lt;&gt;0,EOMONTH(Overview!$B$12,BD2)+1,"")</f>
        <v/>
      </c>
      <c r="BE3" s="380" t="str">
        <f>IF(Overview!$B$12&lt;&gt;0,EOMONTH(Overview!$B$12,BE2)+1,"")</f>
        <v/>
      </c>
      <c r="BF3" s="380" t="str">
        <f>IF(Overview!$B$12&lt;&gt;0,EOMONTH(Overview!$B$12,BF2)+1,"")</f>
        <v/>
      </c>
      <c r="BG3" s="380" t="str">
        <f>IF(Overview!$B$12&lt;&gt;0,EOMONTH(Overview!$B$12,BG2)+1,"")</f>
        <v/>
      </c>
      <c r="BH3" s="380" t="str">
        <f>IF(Overview!$B$12&lt;&gt;0,EOMONTH(Overview!$B$12,BH2)+1,"")</f>
        <v/>
      </c>
      <c r="BI3" s="380" t="str">
        <f>IF(Overview!$B$12&lt;&gt;0,EOMONTH(Overview!$B$12,BI2)+1,"")</f>
        <v/>
      </c>
      <c r="BJ3" s="380" t="str">
        <f>IF(Overview!$B$12&lt;&gt;0,EOMONTH(Overview!$B$12,BJ2)+1,"")</f>
        <v/>
      </c>
      <c r="BK3" s="380" t="str">
        <f>IF(Overview!$B$12&lt;&gt;0,EOMONTH(Overview!$B$12,BK2)+1,"")</f>
        <v/>
      </c>
      <c r="BL3" s="381" t="str">
        <f>IF(Overview!$B$12&lt;&gt;0,EOMONTH(Overview!$B$12,BL2)+1,"")</f>
        <v/>
      </c>
      <c r="BM3" s="24" t="s">
        <v>4</v>
      </c>
    </row>
    <row r="4" spans="2:65" x14ac:dyDescent="0.25">
      <c r="B4" s="25" t="s">
        <v>70</v>
      </c>
      <c r="C4" s="11" t="s">
        <v>13</v>
      </c>
      <c r="D4" s="102">
        <f t="shared" ref="D4:D31" si="0">SUM(E4:BL4)</f>
        <v>0</v>
      </c>
      <c r="E4" s="103">
        <f>SUMIFS('Unit Sales'!$Q:$Q,'Unit Sales'!$U:$U,'Monthly cashflow'!$B$4,'Unit Sales'!$C:$C,'Monthly cashflow'!$C4,'Unit Sales'!$S:$S,'Monthly cashflow'!E$3)</f>
        <v>0</v>
      </c>
      <c r="F4" s="103">
        <f>SUMIFS('Unit Sales'!$Q:$Q,'Unit Sales'!$U:$U,'Monthly cashflow'!$B$4,'Unit Sales'!$C:$C,'Monthly cashflow'!$C4,'Unit Sales'!$S:$S,'Monthly cashflow'!F$3)</f>
        <v>0</v>
      </c>
      <c r="G4" s="103">
        <f>SUMIFS('Unit Sales'!$Q:$Q,'Unit Sales'!$U:$U,'Monthly cashflow'!$B$4,'Unit Sales'!$C:$C,'Monthly cashflow'!$C4,'Unit Sales'!$S:$S,'Monthly cashflow'!G$3)</f>
        <v>0</v>
      </c>
      <c r="H4" s="103">
        <f>SUMIFS('Unit Sales'!$Q:$Q,'Unit Sales'!$U:$U,'Monthly cashflow'!$B$4,'Unit Sales'!$C:$C,'Monthly cashflow'!$C4,'Unit Sales'!$S:$S,'Monthly cashflow'!H$3)</f>
        <v>0</v>
      </c>
      <c r="I4" s="103">
        <f>SUMIFS('Unit Sales'!$Q:$Q,'Unit Sales'!$U:$U,'Monthly cashflow'!$B$4,'Unit Sales'!$C:$C,'Monthly cashflow'!$C4,'Unit Sales'!$S:$S,'Monthly cashflow'!I$3)</f>
        <v>0</v>
      </c>
      <c r="J4" s="103">
        <f>SUMIFS('Unit Sales'!$Q:$Q,'Unit Sales'!$U:$U,'Monthly cashflow'!$B$4,'Unit Sales'!$C:$C,'Monthly cashflow'!$C4,'Unit Sales'!$S:$S,'Monthly cashflow'!J$3)</f>
        <v>0</v>
      </c>
      <c r="K4" s="103">
        <f>SUMIFS('Unit Sales'!$Q:$Q,'Unit Sales'!$U:$U,'Monthly cashflow'!$B$4,'Unit Sales'!$C:$C,'Monthly cashflow'!$C4,'Unit Sales'!$S:$S,'Monthly cashflow'!K$3)</f>
        <v>0</v>
      </c>
      <c r="L4" s="103">
        <f>SUMIFS('Unit Sales'!$Q:$Q,'Unit Sales'!$U:$U,'Monthly cashflow'!$B$4,'Unit Sales'!$C:$C,'Monthly cashflow'!$C4,'Unit Sales'!$S:$S,'Monthly cashflow'!L$3)</f>
        <v>0</v>
      </c>
      <c r="M4" s="103">
        <f>SUMIFS('Unit Sales'!$Q:$Q,'Unit Sales'!$U:$U,'Monthly cashflow'!$B$4,'Unit Sales'!$C:$C,'Monthly cashflow'!$C4,'Unit Sales'!$S:$S,'Monthly cashflow'!M$3)</f>
        <v>0</v>
      </c>
      <c r="N4" s="103">
        <f>SUMIFS('Unit Sales'!$Q:$Q,'Unit Sales'!$U:$U,'Monthly cashflow'!$B$4,'Unit Sales'!$C:$C,'Monthly cashflow'!$C4,'Unit Sales'!$S:$S,'Monthly cashflow'!N$3)</f>
        <v>0</v>
      </c>
      <c r="O4" s="103">
        <f>SUMIFS('Unit Sales'!$Q:$Q,'Unit Sales'!$U:$U,'Monthly cashflow'!$B$4,'Unit Sales'!$C:$C,'Monthly cashflow'!$C4,'Unit Sales'!$S:$S,'Monthly cashflow'!O$3)</f>
        <v>0</v>
      </c>
      <c r="P4" s="103">
        <f>SUMIFS('Unit Sales'!$Q:$Q,'Unit Sales'!$U:$U,'Monthly cashflow'!$B$4,'Unit Sales'!$C:$C,'Monthly cashflow'!$C4,'Unit Sales'!$S:$S,'Monthly cashflow'!P$3)</f>
        <v>0</v>
      </c>
      <c r="Q4" s="103">
        <f>SUMIFS('Unit Sales'!$Q:$Q,'Unit Sales'!$U:$U,'Monthly cashflow'!$B$4,'Unit Sales'!$C:$C,'Monthly cashflow'!$C4,'Unit Sales'!$S:$S,'Monthly cashflow'!Q$3)</f>
        <v>0</v>
      </c>
      <c r="R4" s="103">
        <f>SUMIFS('Unit Sales'!$Q:$Q,'Unit Sales'!$U:$U,'Monthly cashflow'!$B$4,'Unit Sales'!$C:$C,'Monthly cashflow'!$C4,'Unit Sales'!$S:$S,'Monthly cashflow'!R$3)</f>
        <v>0</v>
      </c>
      <c r="S4" s="103">
        <f>SUMIFS('Unit Sales'!$Q:$Q,'Unit Sales'!$U:$U,'Monthly cashflow'!$B$4,'Unit Sales'!$C:$C,'Monthly cashflow'!$C4,'Unit Sales'!$S:$S,'Monthly cashflow'!S$3)</f>
        <v>0</v>
      </c>
      <c r="T4" s="103">
        <f>SUMIFS('Unit Sales'!$Q:$Q,'Unit Sales'!$U:$U,'Monthly cashflow'!$B$4,'Unit Sales'!$C:$C,'Monthly cashflow'!$C4,'Unit Sales'!$S:$S,'Monthly cashflow'!T$3)</f>
        <v>0</v>
      </c>
      <c r="U4" s="103">
        <f>SUMIFS('Unit Sales'!$Q:$Q,'Unit Sales'!$U:$U,'Monthly cashflow'!$B$4,'Unit Sales'!$C:$C,'Monthly cashflow'!$C4,'Unit Sales'!$S:$S,'Monthly cashflow'!U$3)</f>
        <v>0</v>
      </c>
      <c r="V4" s="103">
        <f>SUMIFS('Unit Sales'!$Q:$Q,'Unit Sales'!$U:$U,'Monthly cashflow'!$B$4,'Unit Sales'!$C:$C,'Monthly cashflow'!$C4,'Unit Sales'!$S:$S,'Monthly cashflow'!V$3)</f>
        <v>0</v>
      </c>
      <c r="W4" s="103">
        <f>SUMIFS('Unit Sales'!$Q:$Q,'Unit Sales'!$U:$U,'Monthly cashflow'!$B$4,'Unit Sales'!$C:$C,'Monthly cashflow'!$C4,'Unit Sales'!$S:$S,'Monthly cashflow'!W$3)</f>
        <v>0</v>
      </c>
      <c r="X4" s="103">
        <f>SUMIFS('Unit Sales'!$Q:$Q,'Unit Sales'!$U:$U,'Monthly cashflow'!$B$4,'Unit Sales'!$C:$C,'Monthly cashflow'!$C4,'Unit Sales'!$S:$S,'Monthly cashflow'!X$3)</f>
        <v>0</v>
      </c>
      <c r="Y4" s="103">
        <f>SUMIFS('Unit Sales'!$Q:$Q,'Unit Sales'!$U:$U,'Monthly cashflow'!$B$4,'Unit Sales'!$C:$C,'Monthly cashflow'!$C4,'Unit Sales'!$S:$S,'Monthly cashflow'!Y$3)</f>
        <v>0</v>
      </c>
      <c r="Z4" s="103">
        <f>SUMIFS('Unit Sales'!$Q:$Q,'Unit Sales'!$U:$U,'Monthly cashflow'!$B$4,'Unit Sales'!$C:$C,'Monthly cashflow'!$C4,'Unit Sales'!$S:$S,'Monthly cashflow'!Z$3)</f>
        <v>0</v>
      </c>
      <c r="AA4" s="103">
        <f>SUMIFS('Unit Sales'!$Q:$Q,'Unit Sales'!$U:$U,'Monthly cashflow'!$B$4,'Unit Sales'!$C:$C,'Monthly cashflow'!$C4,'Unit Sales'!$S:$S,'Monthly cashflow'!AA$3)</f>
        <v>0</v>
      </c>
      <c r="AB4" s="103">
        <f>SUMIFS('Unit Sales'!$Q:$Q,'Unit Sales'!$U:$U,'Monthly cashflow'!$B$4,'Unit Sales'!$C:$C,'Monthly cashflow'!$C4,'Unit Sales'!$S:$S,'Monthly cashflow'!AB$3)</f>
        <v>0</v>
      </c>
      <c r="AC4" s="103">
        <f>SUMIFS('Unit Sales'!$Q:$Q,'Unit Sales'!$U:$U,'Monthly cashflow'!$B$4,'Unit Sales'!$C:$C,'Monthly cashflow'!$C4,'Unit Sales'!$S:$S,'Monthly cashflow'!AC$3)</f>
        <v>0</v>
      </c>
      <c r="AD4" s="103">
        <f>SUMIFS('Unit Sales'!$Q:$Q,'Unit Sales'!$U:$U,'Monthly cashflow'!$B$4,'Unit Sales'!$C:$C,'Monthly cashflow'!$C4,'Unit Sales'!$S:$S,'Monthly cashflow'!AD$3)</f>
        <v>0</v>
      </c>
      <c r="AE4" s="103">
        <f>SUMIFS('Unit Sales'!$Q:$Q,'Unit Sales'!$U:$U,'Monthly cashflow'!$B$4,'Unit Sales'!$C:$C,'Monthly cashflow'!$C4,'Unit Sales'!$S:$S,'Monthly cashflow'!AE$3)</f>
        <v>0</v>
      </c>
      <c r="AF4" s="103">
        <f>SUMIFS('Unit Sales'!$Q:$Q,'Unit Sales'!$U:$U,'Monthly cashflow'!$B$4,'Unit Sales'!$C:$C,'Monthly cashflow'!$C4,'Unit Sales'!$S:$S,'Monthly cashflow'!AF$3)</f>
        <v>0</v>
      </c>
      <c r="AG4" s="103">
        <f>SUMIFS('Unit Sales'!$Q:$Q,'Unit Sales'!$U:$U,'Monthly cashflow'!$B$4,'Unit Sales'!$C:$C,'Monthly cashflow'!$C4,'Unit Sales'!$S:$S,'Monthly cashflow'!AG$3)</f>
        <v>0</v>
      </c>
      <c r="AH4" s="103">
        <f>SUMIFS('Unit Sales'!$Q:$Q,'Unit Sales'!$U:$U,'Monthly cashflow'!$B$4,'Unit Sales'!$C:$C,'Monthly cashflow'!$C4,'Unit Sales'!$S:$S,'Monthly cashflow'!AH$3)</f>
        <v>0</v>
      </c>
      <c r="AI4" s="103">
        <f>SUMIFS('Unit Sales'!$Q:$Q,'Unit Sales'!$U:$U,'Monthly cashflow'!$B$4,'Unit Sales'!$C:$C,'Monthly cashflow'!$C4,'Unit Sales'!$S:$S,'Monthly cashflow'!AI$3)</f>
        <v>0</v>
      </c>
      <c r="AJ4" s="103">
        <f>SUMIFS('Unit Sales'!$Q:$Q,'Unit Sales'!$U:$U,'Monthly cashflow'!$B$4,'Unit Sales'!$C:$C,'Monthly cashflow'!$C4,'Unit Sales'!$S:$S,'Monthly cashflow'!AJ$3)</f>
        <v>0</v>
      </c>
      <c r="AK4" s="103">
        <f>SUMIFS('Unit Sales'!$Q:$Q,'Unit Sales'!$U:$U,'Monthly cashflow'!$B$4,'Unit Sales'!$C:$C,'Monthly cashflow'!$C4,'Unit Sales'!$S:$S,'Monthly cashflow'!AK$3)</f>
        <v>0</v>
      </c>
      <c r="AL4" s="103">
        <f>SUMIFS('Unit Sales'!$Q:$Q,'Unit Sales'!$U:$U,'Monthly cashflow'!$B$4,'Unit Sales'!$C:$C,'Monthly cashflow'!$C4,'Unit Sales'!$S:$S,'Monthly cashflow'!AL$3)</f>
        <v>0</v>
      </c>
      <c r="AM4" s="103">
        <f>SUMIFS('Unit Sales'!$Q:$Q,'Unit Sales'!$U:$U,'Monthly cashflow'!$B$4,'Unit Sales'!$C:$C,'Monthly cashflow'!$C4,'Unit Sales'!$S:$S,'Monthly cashflow'!AM$3)</f>
        <v>0</v>
      </c>
      <c r="AN4" s="103">
        <f>SUMIFS('Unit Sales'!$Q:$Q,'Unit Sales'!$U:$U,'Monthly cashflow'!$B$4,'Unit Sales'!$C:$C,'Monthly cashflow'!$C4,'Unit Sales'!$S:$S,'Monthly cashflow'!AN$3)</f>
        <v>0</v>
      </c>
      <c r="AO4" s="103">
        <f>SUMIFS('Unit Sales'!$Q:$Q,'Unit Sales'!$U:$U,'Monthly cashflow'!$B$4,'Unit Sales'!$C:$C,'Monthly cashflow'!$C4,'Unit Sales'!$S:$S,'Monthly cashflow'!AO$3)</f>
        <v>0</v>
      </c>
      <c r="AP4" s="103">
        <f>SUMIFS('Unit Sales'!$Q:$Q,'Unit Sales'!$U:$U,'Monthly cashflow'!$B$4,'Unit Sales'!$C:$C,'Monthly cashflow'!$C4,'Unit Sales'!$S:$S,'Monthly cashflow'!AP$3)</f>
        <v>0</v>
      </c>
      <c r="AQ4" s="103">
        <f>SUMIFS('Unit Sales'!$Q:$Q,'Unit Sales'!$U:$U,'Monthly cashflow'!$B$4,'Unit Sales'!$C:$C,'Monthly cashflow'!$C4,'Unit Sales'!$S:$S,'Monthly cashflow'!AQ$3)</f>
        <v>0</v>
      </c>
      <c r="AR4" s="103">
        <f>SUMIFS('Unit Sales'!$Q:$Q,'Unit Sales'!$U:$U,'Monthly cashflow'!$B$4,'Unit Sales'!$C:$C,'Monthly cashflow'!$C4,'Unit Sales'!$S:$S,'Monthly cashflow'!AR$3)</f>
        <v>0</v>
      </c>
      <c r="AS4" s="103">
        <f>SUMIFS('Unit Sales'!$Q:$Q,'Unit Sales'!$U:$U,'Monthly cashflow'!$B$4,'Unit Sales'!$C:$C,'Monthly cashflow'!$C4,'Unit Sales'!$S:$S,'Monthly cashflow'!AS$3)</f>
        <v>0</v>
      </c>
      <c r="AT4" s="103">
        <f>SUMIFS('Unit Sales'!$Q:$Q,'Unit Sales'!$U:$U,'Monthly cashflow'!$B$4,'Unit Sales'!$C:$C,'Monthly cashflow'!$C4,'Unit Sales'!$S:$S,'Monthly cashflow'!AT$3)</f>
        <v>0</v>
      </c>
      <c r="AU4" s="103">
        <f>SUMIFS('Unit Sales'!$Q:$Q,'Unit Sales'!$U:$U,'Monthly cashflow'!$B$4,'Unit Sales'!$C:$C,'Monthly cashflow'!$C4,'Unit Sales'!$S:$S,'Monthly cashflow'!AU$3)</f>
        <v>0</v>
      </c>
      <c r="AV4" s="103">
        <f>SUMIFS('Unit Sales'!$Q:$Q,'Unit Sales'!$U:$U,'Monthly cashflow'!$B$4,'Unit Sales'!$C:$C,'Monthly cashflow'!$C4,'Unit Sales'!$S:$S,'Monthly cashflow'!AV$3)</f>
        <v>0</v>
      </c>
      <c r="AW4" s="103">
        <f>SUMIFS('Unit Sales'!$Q:$Q,'Unit Sales'!$U:$U,'Monthly cashflow'!$B$4,'Unit Sales'!$C:$C,'Monthly cashflow'!$C4,'Unit Sales'!$S:$S,'Monthly cashflow'!AW$3)</f>
        <v>0</v>
      </c>
      <c r="AX4" s="103">
        <f>SUMIFS('Unit Sales'!$Q:$Q,'Unit Sales'!$U:$U,'Monthly cashflow'!$B$4,'Unit Sales'!$C:$C,'Monthly cashflow'!$C4,'Unit Sales'!$S:$S,'Monthly cashflow'!AX$3)</f>
        <v>0</v>
      </c>
      <c r="AY4" s="103">
        <f>SUMIFS('Unit Sales'!$Q:$Q,'Unit Sales'!$U:$U,'Monthly cashflow'!$B$4,'Unit Sales'!$C:$C,'Monthly cashflow'!$C4,'Unit Sales'!$S:$S,'Monthly cashflow'!AY$3)</f>
        <v>0</v>
      </c>
      <c r="AZ4" s="103">
        <f>SUMIFS('Unit Sales'!$Q:$Q,'Unit Sales'!$U:$U,'Monthly cashflow'!$B$4,'Unit Sales'!$C:$C,'Monthly cashflow'!$C4,'Unit Sales'!$S:$S,'Monthly cashflow'!AZ$3)</f>
        <v>0</v>
      </c>
      <c r="BA4" s="103">
        <f>SUMIFS('Unit Sales'!$Q:$Q,'Unit Sales'!$U:$U,'Monthly cashflow'!$B$4,'Unit Sales'!$C:$C,'Monthly cashflow'!$C4,'Unit Sales'!$S:$S,'Monthly cashflow'!BA$3)</f>
        <v>0</v>
      </c>
      <c r="BB4" s="103">
        <f>SUMIFS('Unit Sales'!$Q:$Q,'Unit Sales'!$U:$U,'Monthly cashflow'!$B$4,'Unit Sales'!$C:$C,'Monthly cashflow'!$C4,'Unit Sales'!$S:$S,'Monthly cashflow'!BB$3)</f>
        <v>0</v>
      </c>
      <c r="BC4" s="103">
        <f>SUMIFS('Unit Sales'!$Q:$Q,'Unit Sales'!$U:$U,'Monthly cashflow'!$B$4,'Unit Sales'!$C:$C,'Monthly cashflow'!$C4,'Unit Sales'!$S:$S,'Monthly cashflow'!BC$3)</f>
        <v>0</v>
      </c>
      <c r="BD4" s="103">
        <f>SUMIFS('Unit Sales'!$Q:$Q,'Unit Sales'!$U:$U,'Monthly cashflow'!$B$4,'Unit Sales'!$C:$C,'Monthly cashflow'!$C4,'Unit Sales'!$S:$S,'Monthly cashflow'!BD$3)</f>
        <v>0</v>
      </c>
      <c r="BE4" s="103">
        <f>SUMIFS('Unit Sales'!$Q:$Q,'Unit Sales'!$U:$U,'Monthly cashflow'!$B$4,'Unit Sales'!$C:$C,'Monthly cashflow'!$C4,'Unit Sales'!$S:$S,'Monthly cashflow'!BE$3)</f>
        <v>0</v>
      </c>
      <c r="BF4" s="103">
        <f>SUMIFS('Unit Sales'!$Q:$Q,'Unit Sales'!$U:$U,'Monthly cashflow'!$B$4,'Unit Sales'!$C:$C,'Monthly cashflow'!$C4,'Unit Sales'!$S:$S,'Monthly cashflow'!BF$3)</f>
        <v>0</v>
      </c>
      <c r="BG4" s="103">
        <f>SUMIFS('Unit Sales'!$Q:$Q,'Unit Sales'!$U:$U,'Monthly cashflow'!$B$4,'Unit Sales'!$C:$C,'Monthly cashflow'!$C4,'Unit Sales'!$S:$S,'Monthly cashflow'!BG$3)</f>
        <v>0</v>
      </c>
      <c r="BH4" s="103">
        <f>SUMIFS('Unit Sales'!$Q:$Q,'Unit Sales'!$U:$U,'Monthly cashflow'!$B$4,'Unit Sales'!$C:$C,'Monthly cashflow'!$C4,'Unit Sales'!$S:$S,'Monthly cashflow'!BH$3)</f>
        <v>0</v>
      </c>
      <c r="BI4" s="103">
        <f>SUMIFS('Unit Sales'!$Q:$Q,'Unit Sales'!$U:$U,'Monthly cashflow'!$B$4,'Unit Sales'!$C:$C,'Monthly cashflow'!$C4,'Unit Sales'!$S:$S,'Monthly cashflow'!BI$3)</f>
        <v>0</v>
      </c>
      <c r="BJ4" s="103">
        <f>SUMIFS('Unit Sales'!$Q:$Q,'Unit Sales'!$U:$U,'Monthly cashflow'!$B$4,'Unit Sales'!$C:$C,'Monthly cashflow'!$C4,'Unit Sales'!$S:$S,'Monthly cashflow'!BJ$3)</f>
        <v>0</v>
      </c>
      <c r="BK4" s="103">
        <f>SUMIFS('Unit Sales'!$Q:$Q,'Unit Sales'!$U:$U,'Monthly cashflow'!$B$4,'Unit Sales'!$C:$C,'Monthly cashflow'!$C4,'Unit Sales'!$S:$S,'Monthly cashflow'!BK$3)</f>
        <v>0</v>
      </c>
      <c r="BL4" s="103">
        <f>SUMIFS('Unit Sales'!$Q:$Q,'Unit Sales'!$U:$U,'Monthly cashflow'!$B$4,'Unit Sales'!$C:$C,'Monthly cashflow'!$C4,'Unit Sales'!$S:$S,'Monthly cashflow'!BL$3)</f>
        <v>0</v>
      </c>
      <c r="BM4" s="113">
        <f>SUM(E4:BL4)</f>
        <v>0</v>
      </c>
    </row>
    <row r="5" spans="2:65" x14ac:dyDescent="0.25">
      <c r="B5" s="25"/>
      <c r="C5" s="11" t="s">
        <v>14</v>
      </c>
      <c r="D5" s="102">
        <f t="shared" si="0"/>
        <v>0</v>
      </c>
      <c r="E5" s="103">
        <f>SUMIFS('Unit Sales'!$Q:$Q,'Unit Sales'!$U:$U,'Monthly cashflow'!$B$4,'Unit Sales'!$C:$C,'Monthly cashflow'!$C5,'Unit Sales'!$S:$S,'Monthly cashflow'!E$3)</f>
        <v>0</v>
      </c>
      <c r="F5" s="103">
        <f>SUMIFS('Unit Sales'!$Q:$Q,'Unit Sales'!$U:$U,'Monthly cashflow'!$B$4,'Unit Sales'!$C:$C,'Monthly cashflow'!$C5,'Unit Sales'!$S:$S,'Monthly cashflow'!F$3)</f>
        <v>0</v>
      </c>
      <c r="G5" s="103">
        <f>SUMIFS('Unit Sales'!$Q:$Q,'Unit Sales'!$U:$U,'Monthly cashflow'!$B$4,'Unit Sales'!$C:$C,'Monthly cashflow'!$C5,'Unit Sales'!$S:$S,'Monthly cashflow'!G$3)</f>
        <v>0</v>
      </c>
      <c r="H5" s="103">
        <f>SUMIFS('Unit Sales'!$Q:$Q,'Unit Sales'!$U:$U,'Monthly cashflow'!$B$4,'Unit Sales'!$C:$C,'Monthly cashflow'!$C5,'Unit Sales'!$S:$S,'Monthly cashflow'!H$3)</f>
        <v>0</v>
      </c>
      <c r="I5" s="103">
        <f>SUMIFS('Unit Sales'!$Q:$Q,'Unit Sales'!$U:$U,'Monthly cashflow'!$B$4,'Unit Sales'!$C:$C,'Monthly cashflow'!$C5,'Unit Sales'!$S:$S,'Monthly cashflow'!I$3)</f>
        <v>0</v>
      </c>
      <c r="J5" s="103">
        <f>SUMIFS('Unit Sales'!$Q:$Q,'Unit Sales'!$U:$U,'Monthly cashflow'!$B$4,'Unit Sales'!$C:$C,'Monthly cashflow'!$C5,'Unit Sales'!$S:$S,'Monthly cashflow'!J$3)</f>
        <v>0</v>
      </c>
      <c r="K5" s="103">
        <f>SUMIFS('Unit Sales'!$Q:$Q,'Unit Sales'!$U:$U,'Monthly cashflow'!$B$4,'Unit Sales'!$C:$C,'Monthly cashflow'!$C5,'Unit Sales'!$S:$S,'Monthly cashflow'!K$3)</f>
        <v>0</v>
      </c>
      <c r="L5" s="103">
        <f>SUMIFS('Unit Sales'!$Q:$Q,'Unit Sales'!$U:$U,'Monthly cashflow'!$B$4,'Unit Sales'!$C:$C,'Monthly cashflow'!$C5,'Unit Sales'!$S:$S,'Monthly cashflow'!L$3)</f>
        <v>0</v>
      </c>
      <c r="M5" s="103">
        <f>SUMIFS('Unit Sales'!$Q:$Q,'Unit Sales'!$U:$U,'Monthly cashflow'!$B$4,'Unit Sales'!$C:$C,'Monthly cashflow'!$C5,'Unit Sales'!$S:$S,'Monthly cashflow'!M$3)</f>
        <v>0</v>
      </c>
      <c r="N5" s="103">
        <f>SUMIFS('Unit Sales'!$Q:$Q,'Unit Sales'!$U:$U,'Monthly cashflow'!$B$4,'Unit Sales'!$C:$C,'Monthly cashflow'!$C5,'Unit Sales'!$S:$S,'Monthly cashflow'!N$3)</f>
        <v>0</v>
      </c>
      <c r="O5" s="103">
        <f>SUMIFS('Unit Sales'!$Q:$Q,'Unit Sales'!$U:$U,'Monthly cashflow'!$B$4,'Unit Sales'!$C:$C,'Monthly cashflow'!$C5,'Unit Sales'!$S:$S,'Monthly cashflow'!O$3)</f>
        <v>0</v>
      </c>
      <c r="P5" s="103">
        <f>SUMIFS('Unit Sales'!$Q:$Q,'Unit Sales'!$U:$U,'Monthly cashflow'!$B$4,'Unit Sales'!$C:$C,'Monthly cashflow'!$C5,'Unit Sales'!$S:$S,'Monthly cashflow'!P$3)</f>
        <v>0</v>
      </c>
      <c r="Q5" s="103">
        <f>SUMIFS('Unit Sales'!$Q:$Q,'Unit Sales'!$U:$U,'Monthly cashflow'!$B$4,'Unit Sales'!$C:$C,'Monthly cashflow'!$C5,'Unit Sales'!$S:$S,'Monthly cashflow'!Q$3)</f>
        <v>0</v>
      </c>
      <c r="R5" s="103">
        <f>SUMIFS('Unit Sales'!$Q:$Q,'Unit Sales'!$U:$U,'Monthly cashflow'!$B$4,'Unit Sales'!$C:$C,'Monthly cashflow'!$C5,'Unit Sales'!$S:$S,'Monthly cashflow'!R$3)</f>
        <v>0</v>
      </c>
      <c r="S5" s="103">
        <f>SUMIFS('Unit Sales'!$Q:$Q,'Unit Sales'!$U:$U,'Monthly cashflow'!$B$4,'Unit Sales'!$C:$C,'Monthly cashflow'!$C5,'Unit Sales'!$S:$S,'Monthly cashflow'!S$3)</f>
        <v>0</v>
      </c>
      <c r="T5" s="103">
        <f>SUMIFS('Unit Sales'!$Q:$Q,'Unit Sales'!$U:$U,'Monthly cashflow'!$B$4,'Unit Sales'!$C:$C,'Monthly cashflow'!$C5,'Unit Sales'!$S:$S,'Monthly cashflow'!T$3)</f>
        <v>0</v>
      </c>
      <c r="U5" s="103">
        <f>SUMIFS('Unit Sales'!$Q:$Q,'Unit Sales'!$U:$U,'Monthly cashflow'!$B$4,'Unit Sales'!$C:$C,'Monthly cashflow'!$C5,'Unit Sales'!$S:$S,'Monthly cashflow'!U$3)</f>
        <v>0</v>
      </c>
      <c r="V5" s="103">
        <f>SUMIFS('Unit Sales'!$Q:$Q,'Unit Sales'!$U:$U,'Monthly cashflow'!$B$4,'Unit Sales'!$C:$C,'Monthly cashflow'!$C5,'Unit Sales'!$S:$S,'Monthly cashflow'!V$3)</f>
        <v>0</v>
      </c>
      <c r="W5" s="103">
        <f>SUMIFS('Unit Sales'!$Q:$Q,'Unit Sales'!$U:$U,'Monthly cashflow'!$B$4,'Unit Sales'!$C:$C,'Monthly cashflow'!$C5,'Unit Sales'!$S:$S,'Monthly cashflow'!W$3)</f>
        <v>0</v>
      </c>
      <c r="X5" s="103">
        <f>SUMIFS('Unit Sales'!$Q:$Q,'Unit Sales'!$U:$U,'Monthly cashflow'!$B$4,'Unit Sales'!$C:$C,'Monthly cashflow'!$C5,'Unit Sales'!$S:$S,'Monthly cashflow'!X$3)</f>
        <v>0</v>
      </c>
      <c r="Y5" s="103">
        <f>SUMIFS('Unit Sales'!$Q:$Q,'Unit Sales'!$U:$U,'Monthly cashflow'!$B$4,'Unit Sales'!$C:$C,'Monthly cashflow'!$C5,'Unit Sales'!$S:$S,'Monthly cashflow'!Y$3)</f>
        <v>0</v>
      </c>
      <c r="Z5" s="103">
        <f>SUMIFS('Unit Sales'!$Q:$Q,'Unit Sales'!$U:$U,'Monthly cashflow'!$B$4,'Unit Sales'!$C:$C,'Monthly cashflow'!$C5,'Unit Sales'!$S:$S,'Monthly cashflow'!Z$3)</f>
        <v>0</v>
      </c>
      <c r="AA5" s="103">
        <f>SUMIFS('Unit Sales'!$Q:$Q,'Unit Sales'!$U:$U,'Monthly cashflow'!$B$4,'Unit Sales'!$C:$C,'Monthly cashflow'!$C5,'Unit Sales'!$S:$S,'Monthly cashflow'!AA$3)</f>
        <v>0</v>
      </c>
      <c r="AB5" s="103">
        <f>SUMIFS('Unit Sales'!$Q:$Q,'Unit Sales'!$U:$U,'Monthly cashflow'!$B$4,'Unit Sales'!$C:$C,'Monthly cashflow'!$C5,'Unit Sales'!$S:$S,'Monthly cashflow'!AB$3)</f>
        <v>0</v>
      </c>
      <c r="AC5" s="103">
        <f>SUMIFS('Unit Sales'!$Q:$Q,'Unit Sales'!$U:$U,'Monthly cashflow'!$B$4,'Unit Sales'!$C:$C,'Monthly cashflow'!$C5,'Unit Sales'!$S:$S,'Monthly cashflow'!AC$3)</f>
        <v>0</v>
      </c>
      <c r="AD5" s="103">
        <f>SUMIFS('Unit Sales'!$Q:$Q,'Unit Sales'!$U:$U,'Monthly cashflow'!$B$4,'Unit Sales'!$C:$C,'Monthly cashflow'!$C5,'Unit Sales'!$S:$S,'Monthly cashflow'!AD$3)</f>
        <v>0</v>
      </c>
      <c r="AE5" s="103">
        <f>SUMIFS('Unit Sales'!$Q:$Q,'Unit Sales'!$U:$U,'Monthly cashflow'!$B$4,'Unit Sales'!$C:$C,'Monthly cashflow'!$C5,'Unit Sales'!$S:$S,'Monthly cashflow'!AE$3)</f>
        <v>0</v>
      </c>
      <c r="AF5" s="103">
        <f>SUMIFS('Unit Sales'!$Q:$Q,'Unit Sales'!$U:$U,'Monthly cashflow'!$B$4,'Unit Sales'!$C:$C,'Monthly cashflow'!$C5,'Unit Sales'!$S:$S,'Monthly cashflow'!AF$3)</f>
        <v>0</v>
      </c>
      <c r="AG5" s="103">
        <f>SUMIFS('Unit Sales'!$Q:$Q,'Unit Sales'!$U:$U,'Monthly cashflow'!$B$4,'Unit Sales'!$C:$C,'Monthly cashflow'!$C5,'Unit Sales'!$S:$S,'Monthly cashflow'!AG$3)</f>
        <v>0</v>
      </c>
      <c r="AH5" s="103">
        <f>SUMIFS('Unit Sales'!$Q:$Q,'Unit Sales'!$U:$U,'Monthly cashflow'!$B$4,'Unit Sales'!$C:$C,'Monthly cashflow'!$C5,'Unit Sales'!$S:$S,'Monthly cashflow'!AH$3)</f>
        <v>0</v>
      </c>
      <c r="AI5" s="103">
        <f>SUMIFS('Unit Sales'!$Q:$Q,'Unit Sales'!$U:$U,'Monthly cashflow'!$B$4,'Unit Sales'!$C:$C,'Monthly cashflow'!$C5,'Unit Sales'!$S:$S,'Monthly cashflow'!AI$3)</f>
        <v>0</v>
      </c>
      <c r="AJ5" s="103">
        <f>SUMIFS('Unit Sales'!$Q:$Q,'Unit Sales'!$U:$U,'Monthly cashflow'!$B$4,'Unit Sales'!$C:$C,'Monthly cashflow'!$C5,'Unit Sales'!$S:$S,'Monthly cashflow'!AJ$3)</f>
        <v>0</v>
      </c>
      <c r="AK5" s="103">
        <f>SUMIFS('Unit Sales'!$Q:$Q,'Unit Sales'!$U:$U,'Monthly cashflow'!$B$4,'Unit Sales'!$C:$C,'Monthly cashflow'!$C5,'Unit Sales'!$S:$S,'Monthly cashflow'!AK$3)</f>
        <v>0</v>
      </c>
      <c r="AL5" s="103">
        <f>SUMIFS('Unit Sales'!$Q:$Q,'Unit Sales'!$U:$U,'Monthly cashflow'!$B$4,'Unit Sales'!$C:$C,'Monthly cashflow'!$C5,'Unit Sales'!$S:$S,'Monthly cashflow'!AL$3)</f>
        <v>0</v>
      </c>
      <c r="AM5" s="103">
        <f>SUMIFS('Unit Sales'!$Q:$Q,'Unit Sales'!$U:$U,'Monthly cashflow'!$B$4,'Unit Sales'!$C:$C,'Monthly cashflow'!$C5,'Unit Sales'!$S:$S,'Monthly cashflow'!AM$3)</f>
        <v>0</v>
      </c>
      <c r="AN5" s="103">
        <f>SUMIFS('Unit Sales'!$Q:$Q,'Unit Sales'!$U:$U,'Monthly cashflow'!$B$4,'Unit Sales'!$C:$C,'Monthly cashflow'!$C5,'Unit Sales'!$S:$S,'Monthly cashflow'!AN$3)</f>
        <v>0</v>
      </c>
      <c r="AO5" s="103">
        <f>SUMIFS('Unit Sales'!$Q:$Q,'Unit Sales'!$U:$U,'Monthly cashflow'!$B$4,'Unit Sales'!$C:$C,'Monthly cashflow'!$C5,'Unit Sales'!$S:$S,'Monthly cashflow'!AO$3)</f>
        <v>0</v>
      </c>
      <c r="AP5" s="103">
        <f>SUMIFS('Unit Sales'!$Q:$Q,'Unit Sales'!$U:$U,'Monthly cashflow'!$B$4,'Unit Sales'!$C:$C,'Monthly cashflow'!$C5,'Unit Sales'!$S:$S,'Monthly cashflow'!AP$3)</f>
        <v>0</v>
      </c>
      <c r="AQ5" s="103">
        <f>SUMIFS('Unit Sales'!$Q:$Q,'Unit Sales'!$U:$U,'Monthly cashflow'!$B$4,'Unit Sales'!$C:$C,'Monthly cashflow'!$C5,'Unit Sales'!$S:$S,'Monthly cashflow'!AQ$3)</f>
        <v>0</v>
      </c>
      <c r="AR5" s="103">
        <f>SUMIFS('Unit Sales'!$Q:$Q,'Unit Sales'!$U:$U,'Monthly cashflow'!$B$4,'Unit Sales'!$C:$C,'Monthly cashflow'!$C5,'Unit Sales'!$S:$S,'Monthly cashflow'!AR$3)</f>
        <v>0</v>
      </c>
      <c r="AS5" s="103">
        <f>SUMIFS('Unit Sales'!$Q:$Q,'Unit Sales'!$U:$U,'Monthly cashflow'!$B$4,'Unit Sales'!$C:$C,'Monthly cashflow'!$C5,'Unit Sales'!$S:$S,'Monthly cashflow'!AS$3)</f>
        <v>0</v>
      </c>
      <c r="AT5" s="103">
        <f>SUMIFS('Unit Sales'!$Q:$Q,'Unit Sales'!$U:$U,'Monthly cashflow'!$B$4,'Unit Sales'!$C:$C,'Monthly cashflow'!$C5,'Unit Sales'!$S:$S,'Monthly cashflow'!AT$3)</f>
        <v>0</v>
      </c>
      <c r="AU5" s="103">
        <f>SUMIFS('Unit Sales'!$Q:$Q,'Unit Sales'!$U:$U,'Monthly cashflow'!$B$4,'Unit Sales'!$C:$C,'Monthly cashflow'!$C5,'Unit Sales'!$S:$S,'Monthly cashflow'!AU$3)</f>
        <v>0</v>
      </c>
      <c r="AV5" s="103">
        <f>SUMIFS('Unit Sales'!$Q:$Q,'Unit Sales'!$U:$U,'Monthly cashflow'!$B$4,'Unit Sales'!$C:$C,'Monthly cashflow'!$C5,'Unit Sales'!$S:$S,'Monthly cashflow'!AV$3)</f>
        <v>0</v>
      </c>
      <c r="AW5" s="103">
        <f>SUMIFS('Unit Sales'!$Q:$Q,'Unit Sales'!$U:$U,'Monthly cashflow'!$B$4,'Unit Sales'!$C:$C,'Monthly cashflow'!$C5,'Unit Sales'!$S:$S,'Monthly cashflow'!AW$3)</f>
        <v>0</v>
      </c>
      <c r="AX5" s="103">
        <f>SUMIFS('Unit Sales'!$Q:$Q,'Unit Sales'!$U:$U,'Monthly cashflow'!$B$4,'Unit Sales'!$C:$C,'Monthly cashflow'!$C5,'Unit Sales'!$S:$S,'Monthly cashflow'!AX$3)</f>
        <v>0</v>
      </c>
      <c r="AY5" s="103">
        <f>SUMIFS('Unit Sales'!$Q:$Q,'Unit Sales'!$U:$U,'Monthly cashflow'!$B$4,'Unit Sales'!$C:$C,'Monthly cashflow'!$C5,'Unit Sales'!$S:$S,'Monthly cashflow'!AY$3)</f>
        <v>0</v>
      </c>
      <c r="AZ5" s="103">
        <f>SUMIFS('Unit Sales'!$Q:$Q,'Unit Sales'!$U:$U,'Monthly cashflow'!$B$4,'Unit Sales'!$C:$C,'Monthly cashflow'!$C5,'Unit Sales'!$S:$S,'Monthly cashflow'!AZ$3)</f>
        <v>0</v>
      </c>
      <c r="BA5" s="103">
        <f>SUMIFS('Unit Sales'!$Q:$Q,'Unit Sales'!$U:$U,'Monthly cashflow'!$B$4,'Unit Sales'!$C:$C,'Monthly cashflow'!$C5,'Unit Sales'!$S:$S,'Monthly cashflow'!BA$3)</f>
        <v>0</v>
      </c>
      <c r="BB5" s="103">
        <f>SUMIFS('Unit Sales'!$Q:$Q,'Unit Sales'!$U:$U,'Monthly cashflow'!$B$4,'Unit Sales'!$C:$C,'Monthly cashflow'!$C5,'Unit Sales'!$S:$S,'Monthly cashflow'!BB$3)</f>
        <v>0</v>
      </c>
      <c r="BC5" s="103">
        <f>SUMIFS('Unit Sales'!$Q:$Q,'Unit Sales'!$U:$U,'Monthly cashflow'!$B$4,'Unit Sales'!$C:$C,'Monthly cashflow'!$C5,'Unit Sales'!$S:$S,'Monthly cashflow'!BC$3)</f>
        <v>0</v>
      </c>
      <c r="BD5" s="103">
        <f>SUMIFS('Unit Sales'!$Q:$Q,'Unit Sales'!$U:$U,'Monthly cashflow'!$B$4,'Unit Sales'!$C:$C,'Monthly cashflow'!$C5,'Unit Sales'!$S:$S,'Monthly cashflow'!BD$3)</f>
        <v>0</v>
      </c>
      <c r="BE5" s="103">
        <f>SUMIFS('Unit Sales'!$Q:$Q,'Unit Sales'!$U:$U,'Monthly cashflow'!$B$4,'Unit Sales'!$C:$C,'Monthly cashflow'!$C5,'Unit Sales'!$S:$S,'Monthly cashflow'!BE$3)</f>
        <v>0</v>
      </c>
      <c r="BF5" s="103">
        <f>SUMIFS('Unit Sales'!$Q:$Q,'Unit Sales'!$U:$U,'Monthly cashflow'!$B$4,'Unit Sales'!$C:$C,'Monthly cashflow'!$C5,'Unit Sales'!$S:$S,'Monthly cashflow'!BF$3)</f>
        <v>0</v>
      </c>
      <c r="BG5" s="103">
        <f>SUMIFS('Unit Sales'!$Q:$Q,'Unit Sales'!$U:$U,'Monthly cashflow'!$B$4,'Unit Sales'!$C:$C,'Monthly cashflow'!$C5,'Unit Sales'!$S:$S,'Monthly cashflow'!BG$3)</f>
        <v>0</v>
      </c>
      <c r="BH5" s="103">
        <f>SUMIFS('Unit Sales'!$Q:$Q,'Unit Sales'!$U:$U,'Monthly cashflow'!$B$4,'Unit Sales'!$C:$C,'Monthly cashflow'!$C5,'Unit Sales'!$S:$S,'Monthly cashflow'!BH$3)</f>
        <v>0</v>
      </c>
      <c r="BI5" s="103">
        <f>SUMIFS('Unit Sales'!$Q:$Q,'Unit Sales'!$U:$U,'Monthly cashflow'!$B$4,'Unit Sales'!$C:$C,'Monthly cashflow'!$C5,'Unit Sales'!$S:$S,'Monthly cashflow'!BI$3)</f>
        <v>0</v>
      </c>
      <c r="BJ5" s="103">
        <f>SUMIFS('Unit Sales'!$Q:$Q,'Unit Sales'!$U:$U,'Monthly cashflow'!$B$4,'Unit Sales'!$C:$C,'Monthly cashflow'!$C5,'Unit Sales'!$S:$S,'Monthly cashflow'!BJ$3)</f>
        <v>0</v>
      </c>
      <c r="BK5" s="103">
        <f>SUMIFS('Unit Sales'!$Q:$Q,'Unit Sales'!$U:$U,'Monthly cashflow'!$B$4,'Unit Sales'!$C:$C,'Monthly cashflow'!$C5,'Unit Sales'!$S:$S,'Monthly cashflow'!BK$3)</f>
        <v>0</v>
      </c>
      <c r="BL5" s="103">
        <f>SUMIFS('Unit Sales'!$Q:$Q,'Unit Sales'!$U:$U,'Monthly cashflow'!$B$4,'Unit Sales'!$C:$C,'Monthly cashflow'!$C5,'Unit Sales'!$S:$S,'Monthly cashflow'!BL$3)</f>
        <v>0</v>
      </c>
      <c r="BM5" s="113">
        <f t="shared" ref="BM5:BM26" si="1">SUM(E5:BL5)</f>
        <v>0</v>
      </c>
    </row>
    <row r="6" spans="2:65" x14ac:dyDescent="0.25">
      <c r="B6" s="25"/>
      <c r="C6" s="11" t="s">
        <v>15</v>
      </c>
      <c r="D6" s="102">
        <f t="shared" si="0"/>
        <v>0</v>
      </c>
      <c r="E6" s="103">
        <f>SUMIFS('Unit Sales'!$Q:$Q,'Unit Sales'!$U:$U,'Monthly cashflow'!$B$4,'Unit Sales'!$C:$C,'Monthly cashflow'!$C6,'Unit Sales'!$S:$S,'Monthly cashflow'!E$3)</f>
        <v>0</v>
      </c>
      <c r="F6" s="103">
        <f>SUMIFS('Unit Sales'!$Q:$Q,'Unit Sales'!$U:$U,'Monthly cashflow'!$B$4,'Unit Sales'!$C:$C,'Monthly cashflow'!$C6,'Unit Sales'!$S:$S,'Monthly cashflow'!F$3)</f>
        <v>0</v>
      </c>
      <c r="G6" s="103">
        <f>SUMIFS('Unit Sales'!$Q:$Q,'Unit Sales'!$U:$U,'Monthly cashflow'!$B$4,'Unit Sales'!$C:$C,'Monthly cashflow'!$C6,'Unit Sales'!$S:$S,'Monthly cashflow'!G$3)</f>
        <v>0</v>
      </c>
      <c r="H6" s="103">
        <f>SUMIFS('Unit Sales'!$Q:$Q,'Unit Sales'!$U:$U,'Monthly cashflow'!$B$4,'Unit Sales'!$C:$C,'Monthly cashflow'!$C6,'Unit Sales'!$S:$S,'Monthly cashflow'!H$3)</f>
        <v>0</v>
      </c>
      <c r="I6" s="103">
        <f>SUMIFS('Unit Sales'!$Q:$Q,'Unit Sales'!$U:$U,'Monthly cashflow'!$B$4,'Unit Sales'!$C:$C,'Monthly cashflow'!$C6,'Unit Sales'!$S:$S,'Monthly cashflow'!I$3)</f>
        <v>0</v>
      </c>
      <c r="J6" s="103">
        <f>SUMIFS('Unit Sales'!$Q:$Q,'Unit Sales'!$U:$U,'Monthly cashflow'!$B$4,'Unit Sales'!$C:$C,'Monthly cashflow'!$C6,'Unit Sales'!$S:$S,'Monthly cashflow'!J$3)</f>
        <v>0</v>
      </c>
      <c r="K6" s="103">
        <f>SUMIFS('Unit Sales'!$Q:$Q,'Unit Sales'!$U:$U,'Monthly cashflow'!$B$4,'Unit Sales'!$C:$C,'Monthly cashflow'!$C6,'Unit Sales'!$S:$S,'Monthly cashflow'!K$3)</f>
        <v>0</v>
      </c>
      <c r="L6" s="103">
        <f>SUMIFS('Unit Sales'!$Q:$Q,'Unit Sales'!$U:$U,'Monthly cashflow'!$B$4,'Unit Sales'!$C:$C,'Monthly cashflow'!$C6,'Unit Sales'!$S:$S,'Monthly cashflow'!L$3)</f>
        <v>0</v>
      </c>
      <c r="M6" s="103">
        <f>SUMIFS('Unit Sales'!$Q:$Q,'Unit Sales'!$U:$U,'Monthly cashflow'!$B$4,'Unit Sales'!$C:$C,'Monthly cashflow'!$C6,'Unit Sales'!$S:$S,'Monthly cashflow'!M$3)</f>
        <v>0</v>
      </c>
      <c r="N6" s="103">
        <f>SUMIFS('Unit Sales'!$Q:$Q,'Unit Sales'!$U:$U,'Monthly cashflow'!$B$4,'Unit Sales'!$C:$C,'Monthly cashflow'!$C6,'Unit Sales'!$S:$S,'Monthly cashflow'!N$3)</f>
        <v>0</v>
      </c>
      <c r="O6" s="103">
        <f>SUMIFS('Unit Sales'!$Q:$Q,'Unit Sales'!$U:$U,'Monthly cashflow'!$B$4,'Unit Sales'!$C:$C,'Monthly cashflow'!$C6,'Unit Sales'!$S:$S,'Monthly cashflow'!O$3)</f>
        <v>0</v>
      </c>
      <c r="P6" s="103">
        <f>SUMIFS('Unit Sales'!$Q:$Q,'Unit Sales'!$U:$U,'Monthly cashflow'!$B$4,'Unit Sales'!$C:$C,'Monthly cashflow'!$C6,'Unit Sales'!$S:$S,'Monthly cashflow'!P$3)</f>
        <v>0</v>
      </c>
      <c r="Q6" s="103">
        <f>SUMIFS('Unit Sales'!$Q:$Q,'Unit Sales'!$U:$U,'Monthly cashflow'!$B$4,'Unit Sales'!$C:$C,'Monthly cashflow'!$C6,'Unit Sales'!$S:$S,'Monthly cashflow'!Q$3)</f>
        <v>0</v>
      </c>
      <c r="R6" s="103">
        <f>SUMIFS('Unit Sales'!$Q:$Q,'Unit Sales'!$U:$U,'Monthly cashflow'!$B$4,'Unit Sales'!$C:$C,'Monthly cashflow'!$C6,'Unit Sales'!$S:$S,'Monthly cashflow'!R$3)</f>
        <v>0</v>
      </c>
      <c r="S6" s="103">
        <f>SUMIFS('Unit Sales'!$Q:$Q,'Unit Sales'!$U:$U,'Monthly cashflow'!$B$4,'Unit Sales'!$C:$C,'Monthly cashflow'!$C6,'Unit Sales'!$S:$S,'Monthly cashflow'!S$3)</f>
        <v>0</v>
      </c>
      <c r="T6" s="103">
        <f>SUMIFS('Unit Sales'!$Q:$Q,'Unit Sales'!$U:$U,'Monthly cashflow'!$B$4,'Unit Sales'!$C:$C,'Monthly cashflow'!$C6,'Unit Sales'!$S:$S,'Monthly cashflow'!T$3)</f>
        <v>0</v>
      </c>
      <c r="U6" s="103">
        <f>SUMIFS('Unit Sales'!$Q:$Q,'Unit Sales'!$U:$U,'Monthly cashflow'!$B$4,'Unit Sales'!$C:$C,'Monthly cashflow'!$C6,'Unit Sales'!$S:$S,'Monthly cashflow'!U$3)</f>
        <v>0</v>
      </c>
      <c r="V6" s="103">
        <f>SUMIFS('Unit Sales'!$Q:$Q,'Unit Sales'!$U:$U,'Monthly cashflow'!$B$4,'Unit Sales'!$C:$C,'Monthly cashflow'!$C6,'Unit Sales'!$S:$S,'Monthly cashflow'!V$3)</f>
        <v>0</v>
      </c>
      <c r="W6" s="103">
        <f>SUMIFS('Unit Sales'!$Q:$Q,'Unit Sales'!$U:$U,'Monthly cashflow'!$B$4,'Unit Sales'!$C:$C,'Monthly cashflow'!$C6,'Unit Sales'!$S:$S,'Monthly cashflow'!W$3)</f>
        <v>0</v>
      </c>
      <c r="X6" s="103">
        <f>SUMIFS('Unit Sales'!$Q:$Q,'Unit Sales'!$U:$U,'Monthly cashflow'!$B$4,'Unit Sales'!$C:$C,'Monthly cashflow'!$C6,'Unit Sales'!$S:$S,'Monthly cashflow'!X$3)</f>
        <v>0</v>
      </c>
      <c r="Y6" s="103">
        <f>SUMIFS('Unit Sales'!$Q:$Q,'Unit Sales'!$U:$U,'Monthly cashflow'!$B$4,'Unit Sales'!$C:$C,'Monthly cashflow'!$C6,'Unit Sales'!$S:$S,'Monthly cashflow'!Y$3)</f>
        <v>0</v>
      </c>
      <c r="Z6" s="103">
        <f>SUMIFS('Unit Sales'!$Q:$Q,'Unit Sales'!$U:$U,'Monthly cashflow'!$B$4,'Unit Sales'!$C:$C,'Monthly cashflow'!$C6,'Unit Sales'!$S:$S,'Monthly cashflow'!Z$3)</f>
        <v>0</v>
      </c>
      <c r="AA6" s="103">
        <f>SUMIFS('Unit Sales'!$Q:$Q,'Unit Sales'!$U:$U,'Monthly cashflow'!$B$4,'Unit Sales'!$C:$C,'Monthly cashflow'!$C6,'Unit Sales'!$S:$S,'Monthly cashflow'!AA$3)</f>
        <v>0</v>
      </c>
      <c r="AB6" s="103">
        <f>SUMIFS('Unit Sales'!$Q:$Q,'Unit Sales'!$U:$U,'Monthly cashflow'!$B$4,'Unit Sales'!$C:$C,'Monthly cashflow'!$C6,'Unit Sales'!$S:$S,'Monthly cashflow'!AB$3)</f>
        <v>0</v>
      </c>
      <c r="AC6" s="103">
        <f>SUMIFS('Unit Sales'!$Q:$Q,'Unit Sales'!$U:$U,'Monthly cashflow'!$B$4,'Unit Sales'!$C:$C,'Monthly cashflow'!$C6,'Unit Sales'!$S:$S,'Monthly cashflow'!AC$3)</f>
        <v>0</v>
      </c>
      <c r="AD6" s="103">
        <f>SUMIFS('Unit Sales'!$Q:$Q,'Unit Sales'!$U:$U,'Monthly cashflow'!$B$4,'Unit Sales'!$C:$C,'Monthly cashflow'!$C6,'Unit Sales'!$S:$S,'Monthly cashflow'!AD$3)</f>
        <v>0</v>
      </c>
      <c r="AE6" s="103">
        <f>SUMIFS('Unit Sales'!$Q:$Q,'Unit Sales'!$U:$U,'Monthly cashflow'!$B$4,'Unit Sales'!$C:$C,'Monthly cashflow'!$C6,'Unit Sales'!$S:$S,'Monthly cashflow'!AE$3)</f>
        <v>0</v>
      </c>
      <c r="AF6" s="103">
        <f>SUMIFS('Unit Sales'!$Q:$Q,'Unit Sales'!$U:$U,'Monthly cashflow'!$B$4,'Unit Sales'!$C:$C,'Monthly cashflow'!$C6,'Unit Sales'!$S:$S,'Monthly cashflow'!AF$3)</f>
        <v>0</v>
      </c>
      <c r="AG6" s="103">
        <f>SUMIFS('Unit Sales'!$Q:$Q,'Unit Sales'!$U:$U,'Monthly cashflow'!$B$4,'Unit Sales'!$C:$C,'Monthly cashflow'!$C6,'Unit Sales'!$S:$S,'Monthly cashflow'!AG$3)</f>
        <v>0</v>
      </c>
      <c r="AH6" s="103">
        <f>SUMIFS('Unit Sales'!$Q:$Q,'Unit Sales'!$U:$U,'Monthly cashflow'!$B$4,'Unit Sales'!$C:$C,'Monthly cashflow'!$C6,'Unit Sales'!$S:$S,'Monthly cashflow'!AH$3)</f>
        <v>0</v>
      </c>
      <c r="AI6" s="103">
        <f>SUMIFS('Unit Sales'!$Q:$Q,'Unit Sales'!$U:$U,'Monthly cashflow'!$B$4,'Unit Sales'!$C:$C,'Monthly cashflow'!$C6,'Unit Sales'!$S:$S,'Monthly cashflow'!AI$3)</f>
        <v>0</v>
      </c>
      <c r="AJ6" s="103">
        <f>SUMIFS('Unit Sales'!$Q:$Q,'Unit Sales'!$U:$U,'Monthly cashflow'!$B$4,'Unit Sales'!$C:$C,'Monthly cashflow'!$C6,'Unit Sales'!$S:$S,'Monthly cashflow'!AJ$3)</f>
        <v>0</v>
      </c>
      <c r="AK6" s="103">
        <f>SUMIFS('Unit Sales'!$Q:$Q,'Unit Sales'!$U:$U,'Monthly cashflow'!$B$4,'Unit Sales'!$C:$C,'Monthly cashflow'!$C6,'Unit Sales'!$S:$S,'Monthly cashflow'!AK$3)</f>
        <v>0</v>
      </c>
      <c r="AL6" s="103">
        <f>SUMIFS('Unit Sales'!$Q:$Q,'Unit Sales'!$U:$U,'Monthly cashflow'!$B$4,'Unit Sales'!$C:$C,'Monthly cashflow'!$C6,'Unit Sales'!$S:$S,'Monthly cashflow'!AL$3)</f>
        <v>0</v>
      </c>
      <c r="AM6" s="103">
        <f>SUMIFS('Unit Sales'!$Q:$Q,'Unit Sales'!$U:$U,'Monthly cashflow'!$B$4,'Unit Sales'!$C:$C,'Monthly cashflow'!$C6,'Unit Sales'!$S:$S,'Monthly cashflow'!AM$3)</f>
        <v>0</v>
      </c>
      <c r="AN6" s="103">
        <f>SUMIFS('Unit Sales'!$Q:$Q,'Unit Sales'!$U:$U,'Monthly cashflow'!$B$4,'Unit Sales'!$C:$C,'Monthly cashflow'!$C6,'Unit Sales'!$S:$S,'Monthly cashflow'!AN$3)</f>
        <v>0</v>
      </c>
      <c r="AO6" s="103">
        <f>SUMIFS('Unit Sales'!$Q:$Q,'Unit Sales'!$U:$U,'Monthly cashflow'!$B$4,'Unit Sales'!$C:$C,'Monthly cashflow'!$C6,'Unit Sales'!$S:$S,'Monthly cashflow'!AO$3)</f>
        <v>0</v>
      </c>
      <c r="AP6" s="103">
        <f>SUMIFS('Unit Sales'!$Q:$Q,'Unit Sales'!$U:$U,'Monthly cashflow'!$B$4,'Unit Sales'!$C:$C,'Monthly cashflow'!$C6,'Unit Sales'!$S:$S,'Monthly cashflow'!AP$3)</f>
        <v>0</v>
      </c>
      <c r="AQ6" s="103">
        <f>SUMIFS('Unit Sales'!$Q:$Q,'Unit Sales'!$U:$U,'Monthly cashflow'!$B$4,'Unit Sales'!$C:$C,'Monthly cashflow'!$C6,'Unit Sales'!$S:$S,'Monthly cashflow'!AQ$3)</f>
        <v>0</v>
      </c>
      <c r="AR6" s="103">
        <f>SUMIFS('Unit Sales'!$Q:$Q,'Unit Sales'!$U:$U,'Monthly cashflow'!$B$4,'Unit Sales'!$C:$C,'Monthly cashflow'!$C6,'Unit Sales'!$S:$S,'Monthly cashflow'!AR$3)</f>
        <v>0</v>
      </c>
      <c r="AS6" s="103">
        <f>SUMIFS('Unit Sales'!$Q:$Q,'Unit Sales'!$U:$U,'Monthly cashflow'!$B$4,'Unit Sales'!$C:$C,'Monthly cashflow'!$C6,'Unit Sales'!$S:$S,'Monthly cashflow'!AS$3)</f>
        <v>0</v>
      </c>
      <c r="AT6" s="103">
        <f>SUMIFS('Unit Sales'!$Q:$Q,'Unit Sales'!$U:$U,'Monthly cashflow'!$B$4,'Unit Sales'!$C:$C,'Monthly cashflow'!$C6,'Unit Sales'!$S:$S,'Monthly cashflow'!AT$3)</f>
        <v>0</v>
      </c>
      <c r="AU6" s="103">
        <f>SUMIFS('Unit Sales'!$Q:$Q,'Unit Sales'!$U:$U,'Monthly cashflow'!$B$4,'Unit Sales'!$C:$C,'Monthly cashflow'!$C6,'Unit Sales'!$S:$S,'Monthly cashflow'!AU$3)</f>
        <v>0</v>
      </c>
      <c r="AV6" s="103">
        <f>SUMIFS('Unit Sales'!$Q:$Q,'Unit Sales'!$U:$U,'Monthly cashflow'!$B$4,'Unit Sales'!$C:$C,'Monthly cashflow'!$C6,'Unit Sales'!$S:$S,'Monthly cashflow'!AV$3)</f>
        <v>0</v>
      </c>
      <c r="AW6" s="103">
        <f>SUMIFS('Unit Sales'!$Q:$Q,'Unit Sales'!$U:$U,'Monthly cashflow'!$B$4,'Unit Sales'!$C:$C,'Monthly cashflow'!$C6,'Unit Sales'!$S:$S,'Monthly cashflow'!AW$3)</f>
        <v>0</v>
      </c>
      <c r="AX6" s="103">
        <f>SUMIFS('Unit Sales'!$Q:$Q,'Unit Sales'!$U:$U,'Monthly cashflow'!$B$4,'Unit Sales'!$C:$C,'Monthly cashflow'!$C6,'Unit Sales'!$S:$S,'Monthly cashflow'!AX$3)</f>
        <v>0</v>
      </c>
      <c r="AY6" s="103">
        <f>SUMIFS('Unit Sales'!$Q:$Q,'Unit Sales'!$U:$U,'Monthly cashflow'!$B$4,'Unit Sales'!$C:$C,'Monthly cashflow'!$C6,'Unit Sales'!$S:$S,'Monthly cashflow'!AY$3)</f>
        <v>0</v>
      </c>
      <c r="AZ6" s="103">
        <f>SUMIFS('Unit Sales'!$Q:$Q,'Unit Sales'!$U:$U,'Monthly cashflow'!$B$4,'Unit Sales'!$C:$C,'Monthly cashflow'!$C6,'Unit Sales'!$S:$S,'Monthly cashflow'!AZ$3)</f>
        <v>0</v>
      </c>
      <c r="BA6" s="103">
        <f>SUMIFS('Unit Sales'!$Q:$Q,'Unit Sales'!$U:$U,'Monthly cashflow'!$B$4,'Unit Sales'!$C:$C,'Monthly cashflow'!$C6,'Unit Sales'!$S:$S,'Monthly cashflow'!BA$3)</f>
        <v>0</v>
      </c>
      <c r="BB6" s="103">
        <f>SUMIFS('Unit Sales'!$Q:$Q,'Unit Sales'!$U:$U,'Monthly cashflow'!$B$4,'Unit Sales'!$C:$C,'Monthly cashflow'!$C6,'Unit Sales'!$S:$S,'Monthly cashflow'!BB$3)</f>
        <v>0</v>
      </c>
      <c r="BC6" s="103">
        <f>SUMIFS('Unit Sales'!$Q:$Q,'Unit Sales'!$U:$U,'Monthly cashflow'!$B$4,'Unit Sales'!$C:$C,'Monthly cashflow'!$C6,'Unit Sales'!$S:$S,'Monthly cashflow'!BC$3)</f>
        <v>0</v>
      </c>
      <c r="BD6" s="103">
        <f>SUMIFS('Unit Sales'!$Q:$Q,'Unit Sales'!$U:$U,'Monthly cashflow'!$B$4,'Unit Sales'!$C:$C,'Monthly cashflow'!$C6,'Unit Sales'!$S:$S,'Monthly cashflow'!BD$3)</f>
        <v>0</v>
      </c>
      <c r="BE6" s="103">
        <f>SUMIFS('Unit Sales'!$Q:$Q,'Unit Sales'!$U:$U,'Monthly cashflow'!$B$4,'Unit Sales'!$C:$C,'Monthly cashflow'!$C6,'Unit Sales'!$S:$S,'Monthly cashflow'!BE$3)</f>
        <v>0</v>
      </c>
      <c r="BF6" s="103">
        <f>SUMIFS('Unit Sales'!$Q:$Q,'Unit Sales'!$U:$U,'Monthly cashflow'!$B$4,'Unit Sales'!$C:$C,'Monthly cashflow'!$C6,'Unit Sales'!$S:$S,'Monthly cashflow'!BF$3)</f>
        <v>0</v>
      </c>
      <c r="BG6" s="103">
        <f>SUMIFS('Unit Sales'!$Q:$Q,'Unit Sales'!$U:$U,'Monthly cashflow'!$B$4,'Unit Sales'!$C:$C,'Monthly cashflow'!$C6,'Unit Sales'!$S:$S,'Monthly cashflow'!BG$3)</f>
        <v>0</v>
      </c>
      <c r="BH6" s="103">
        <f>SUMIFS('Unit Sales'!$Q:$Q,'Unit Sales'!$U:$U,'Monthly cashflow'!$B$4,'Unit Sales'!$C:$C,'Monthly cashflow'!$C6,'Unit Sales'!$S:$S,'Monthly cashflow'!BH$3)</f>
        <v>0</v>
      </c>
      <c r="BI6" s="103">
        <f>SUMIFS('Unit Sales'!$Q:$Q,'Unit Sales'!$U:$U,'Monthly cashflow'!$B$4,'Unit Sales'!$C:$C,'Monthly cashflow'!$C6,'Unit Sales'!$S:$S,'Monthly cashflow'!BI$3)</f>
        <v>0</v>
      </c>
      <c r="BJ6" s="103">
        <f>SUMIFS('Unit Sales'!$Q:$Q,'Unit Sales'!$U:$U,'Monthly cashflow'!$B$4,'Unit Sales'!$C:$C,'Monthly cashflow'!$C6,'Unit Sales'!$S:$S,'Monthly cashflow'!BJ$3)</f>
        <v>0</v>
      </c>
      <c r="BK6" s="103">
        <f>SUMIFS('Unit Sales'!$Q:$Q,'Unit Sales'!$U:$U,'Monthly cashflow'!$B$4,'Unit Sales'!$C:$C,'Monthly cashflow'!$C6,'Unit Sales'!$S:$S,'Monthly cashflow'!BK$3)</f>
        <v>0</v>
      </c>
      <c r="BL6" s="103">
        <f>SUMIFS('Unit Sales'!$Q:$Q,'Unit Sales'!$U:$U,'Monthly cashflow'!$B$4,'Unit Sales'!$C:$C,'Monthly cashflow'!$C6,'Unit Sales'!$S:$S,'Monthly cashflow'!BL$3)</f>
        <v>0</v>
      </c>
      <c r="BM6" s="113">
        <f t="shared" si="1"/>
        <v>0</v>
      </c>
    </row>
    <row r="7" spans="2:65" x14ac:dyDescent="0.25">
      <c r="B7" s="25"/>
      <c r="C7" s="11" t="s">
        <v>26</v>
      </c>
      <c r="D7" s="102">
        <f t="shared" si="0"/>
        <v>0</v>
      </c>
      <c r="E7" s="103">
        <f>SUMIFS('Unit Sales'!$Q:$Q,'Unit Sales'!$U:$U,'Monthly cashflow'!$B$4,'Unit Sales'!$C:$C,'Monthly cashflow'!$C7,'Unit Sales'!$S:$S,'Monthly cashflow'!E$3)</f>
        <v>0</v>
      </c>
      <c r="F7" s="103">
        <f>SUMIFS('Unit Sales'!$Q:$Q,'Unit Sales'!$U:$U,'Monthly cashflow'!$B$4,'Unit Sales'!$C:$C,'Monthly cashflow'!$C7,'Unit Sales'!$S:$S,'Monthly cashflow'!F$3)</f>
        <v>0</v>
      </c>
      <c r="G7" s="103">
        <f>SUMIFS('Unit Sales'!$Q:$Q,'Unit Sales'!$U:$U,'Monthly cashflow'!$B$4,'Unit Sales'!$C:$C,'Monthly cashflow'!$C7,'Unit Sales'!$S:$S,'Monthly cashflow'!G$3)</f>
        <v>0</v>
      </c>
      <c r="H7" s="103">
        <f>SUMIFS('Unit Sales'!$Q:$Q,'Unit Sales'!$U:$U,'Monthly cashflow'!$B$4,'Unit Sales'!$C:$C,'Monthly cashflow'!$C7,'Unit Sales'!$S:$S,'Monthly cashflow'!H$3)</f>
        <v>0</v>
      </c>
      <c r="I7" s="103">
        <f>SUMIFS('Unit Sales'!$Q:$Q,'Unit Sales'!$U:$U,'Monthly cashflow'!$B$4,'Unit Sales'!$C:$C,'Monthly cashflow'!$C7,'Unit Sales'!$S:$S,'Monthly cashflow'!I$3)</f>
        <v>0</v>
      </c>
      <c r="J7" s="103">
        <f>SUMIFS('Unit Sales'!$Q:$Q,'Unit Sales'!$U:$U,'Monthly cashflow'!$B$4,'Unit Sales'!$C:$C,'Monthly cashflow'!$C7,'Unit Sales'!$S:$S,'Monthly cashflow'!J$3)</f>
        <v>0</v>
      </c>
      <c r="K7" s="103">
        <f>SUMIFS('Unit Sales'!$Q:$Q,'Unit Sales'!$U:$U,'Monthly cashflow'!$B$4,'Unit Sales'!$C:$C,'Monthly cashflow'!$C7,'Unit Sales'!$S:$S,'Monthly cashflow'!K$3)</f>
        <v>0</v>
      </c>
      <c r="L7" s="103">
        <f>SUMIFS('Unit Sales'!$Q:$Q,'Unit Sales'!$U:$U,'Monthly cashflow'!$B$4,'Unit Sales'!$C:$C,'Monthly cashflow'!$C7,'Unit Sales'!$S:$S,'Monthly cashflow'!L$3)</f>
        <v>0</v>
      </c>
      <c r="M7" s="103">
        <f>SUMIFS('Unit Sales'!$Q:$Q,'Unit Sales'!$U:$U,'Monthly cashflow'!$B$4,'Unit Sales'!$C:$C,'Monthly cashflow'!$C7,'Unit Sales'!$S:$S,'Monthly cashflow'!M$3)</f>
        <v>0</v>
      </c>
      <c r="N7" s="103">
        <f>SUMIFS('Unit Sales'!$Q:$Q,'Unit Sales'!$U:$U,'Monthly cashflow'!$B$4,'Unit Sales'!$C:$C,'Monthly cashflow'!$C7,'Unit Sales'!$S:$S,'Monthly cashflow'!N$3)</f>
        <v>0</v>
      </c>
      <c r="O7" s="103">
        <f>SUMIFS('Unit Sales'!$Q:$Q,'Unit Sales'!$U:$U,'Monthly cashflow'!$B$4,'Unit Sales'!$C:$C,'Monthly cashflow'!$C7,'Unit Sales'!$S:$S,'Monthly cashflow'!O$3)</f>
        <v>0</v>
      </c>
      <c r="P7" s="103">
        <f>SUMIFS('Unit Sales'!$Q:$Q,'Unit Sales'!$U:$U,'Monthly cashflow'!$B$4,'Unit Sales'!$C:$C,'Monthly cashflow'!$C7,'Unit Sales'!$S:$S,'Monthly cashflow'!P$3)</f>
        <v>0</v>
      </c>
      <c r="Q7" s="103">
        <f>SUMIFS('Unit Sales'!$Q:$Q,'Unit Sales'!$U:$U,'Monthly cashflow'!$B$4,'Unit Sales'!$C:$C,'Monthly cashflow'!$C7,'Unit Sales'!$S:$S,'Monthly cashflow'!Q$3)</f>
        <v>0</v>
      </c>
      <c r="R7" s="103">
        <f>SUMIFS('Unit Sales'!$Q:$Q,'Unit Sales'!$U:$U,'Monthly cashflow'!$B$4,'Unit Sales'!$C:$C,'Monthly cashflow'!$C7,'Unit Sales'!$S:$S,'Monthly cashflow'!R$3)</f>
        <v>0</v>
      </c>
      <c r="S7" s="103">
        <f>SUMIFS('Unit Sales'!$Q:$Q,'Unit Sales'!$U:$U,'Monthly cashflow'!$B$4,'Unit Sales'!$C:$C,'Monthly cashflow'!$C7,'Unit Sales'!$S:$S,'Monthly cashflow'!S$3)</f>
        <v>0</v>
      </c>
      <c r="T7" s="103">
        <f>SUMIFS('Unit Sales'!$Q:$Q,'Unit Sales'!$U:$U,'Monthly cashflow'!$B$4,'Unit Sales'!$C:$C,'Monthly cashflow'!$C7,'Unit Sales'!$S:$S,'Monthly cashflow'!T$3)</f>
        <v>0</v>
      </c>
      <c r="U7" s="103">
        <f>SUMIFS('Unit Sales'!$Q:$Q,'Unit Sales'!$U:$U,'Monthly cashflow'!$B$4,'Unit Sales'!$C:$C,'Monthly cashflow'!$C7,'Unit Sales'!$S:$S,'Monthly cashflow'!U$3)</f>
        <v>0</v>
      </c>
      <c r="V7" s="103">
        <f>SUMIFS('Unit Sales'!$Q:$Q,'Unit Sales'!$U:$U,'Monthly cashflow'!$B$4,'Unit Sales'!$C:$C,'Monthly cashflow'!$C7,'Unit Sales'!$S:$S,'Monthly cashflow'!V$3)</f>
        <v>0</v>
      </c>
      <c r="W7" s="103">
        <f>SUMIFS('Unit Sales'!$Q:$Q,'Unit Sales'!$U:$U,'Monthly cashflow'!$B$4,'Unit Sales'!$C:$C,'Monthly cashflow'!$C7,'Unit Sales'!$S:$S,'Monthly cashflow'!W$3)</f>
        <v>0</v>
      </c>
      <c r="X7" s="103">
        <f>SUMIFS('Unit Sales'!$Q:$Q,'Unit Sales'!$U:$U,'Monthly cashflow'!$B$4,'Unit Sales'!$C:$C,'Monthly cashflow'!$C7,'Unit Sales'!$S:$S,'Monthly cashflow'!X$3)</f>
        <v>0</v>
      </c>
      <c r="Y7" s="103">
        <f>SUMIFS('Unit Sales'!$Q:$Q,'Unit Sales'!$U:$U,'Monthly cashflow'!$B$4,'Unit Sales'!$C:$C,'Monthly cashflow'!$C7,'Unit Sales'!$S:$S,'Monthly cashflow'!Y$3)</f>
        <v>0</v>
      </c>
      <c r="Z7" s="103">
        <f>SUMIFS('Unit Sales'!$Q:$Q,'Unit Sales'!$U:$U,'Monthly cashflow'!$B$4,'Unit Sales'!$C:$C,'Monthly cashflow'!$C7,'Unit Sales'!$S:$S,'Monthly cashflow'!Z$3)</f>
        <v>0</v>
      </c>
      <c r="AA7" s="103">
        <f>SUMIFS('Unit Sales'!$Q:$Q,'Unit Sales'!$U:$U,'Monthly cashflow'!$B$4,'Unit Sales'!$C:$C,'Monthly cashflow'!$C7,'Unit Sales'!$S:$S,'Monthly cashflow'!AA$3)</f>
        <v>0</v>
      </c>
      <c r="AB7" s="103">
        <f>SUMIFS('Unit Sales'!$Q:$Q,'Unit Sales'!$U:$U,'Monthly cashflow'!$B$4,'Unit Sales'!$C:$C,'Monthly cashflow'!$C7,'Unit Sales'!$S:$S,'Monthly cashflow'!AB$3)</f>
        <v>0</v>
      </c>
      <c r="AC7" s="103">
        <f>SUMIFS('Unit Sales'!$Q:$Q,'Unit Sales'!$U:$U,'Monthly cashflow'!$B$4,'Unit Sales'!$C:$C,'Monthly cashflow'!$C7,'Unit Sales'!$S:$S,'Monthly cashflow'!AC$3)</f>
        <v>0</v>
      </c>
      <c r="AD7" s="103">
        <f>SUMIFS('Unit Sales'!$Q:$Q,'Unit Sales'!$U:$U,'Monthly cashflow'!$B$4,'Unit Sales'!$C:$C,'Monthly cashflow'!$C7,'Unit Sales'!$S:$S,'Monthly cashflow'!AD$3)</f>
        <v>0</v>
      </c>
      <c r="AE7" s="103">
        <f>SUMIFS('Unit Sales'!$Q:$Q,'Unit Sales'!$U:$U,'Monthly cashflow'!$B$4,'Unit Sales'!$C:$C,'Monthly cashflow'!$C7,'Unit Sales'!$S:$S,'Monthly cashflow'!AE$3)</f>
        <v>0</v>
      </c>
      <c r="AF7" s="103">
        <f>SUMIFS('Unit Sales'!$Q:$Q,'Unit Sales'!$U:$U,'Monthly cashflow'!$B$4,'Unit Sales'!$C:$C,'Monthly cashflow'!$C7,'Unit Sales'!$S:$S,'Monthly cashflow'!AF$3)</f>
        <v>0</v>
      </c>
      <c r="AG7" s="103">
        <f>SUMIFS('Unit Sales'!$Q:$Q,'Unit Sales'!$U:$U,'Monthly cashflow'!$B$4,'Unit Sales'!$C:$C,'Monthly cashflow'!$C7,'Unit Sales'!$S:$S,'Monthly cashflow'!AG$3)</f>
        <v>0</v>
      </c>
      <c r="AH7" s="103">
        <f>SUMIFS('Unit Sales'!$Q:$Q,'Unit Sales'!$U:$U,'Monthly cashflow'!$B$4,'Unit Sales'!$C:$C,'Monthly cashflow'!$C7,'Unit Sales'!$S:$S,'Monthly cashflow'!AH$3)</f>
        <v>0</v>
      </c>
      <c r="AI7" s="103">
        <f>SUMIFS('Unit Sales'!$Q:$Q,'Unit Sales'!$U:$U,'Monthly cashflow'!$B$4,'Unit Sales'!$C:$C,'Monthly cashflow'!$C7,'Unit Sales'!$S:$S,'Monthly cashflow'!AI$3)</f>
        <v>0</v>
      </c>
      <c r="AJ7" s="103">
        <f>SUMIFS('Unit Sales'!$Q:$Q,'Unit Sales'!$U:$U,'Monthly cashflow'!$B$4,'Unit Sales'!$C:$C,'Monthly cashflow'!$C7,'Unit Sales'!$S:$S,'Monthly cashflow'!AJ$3)</f>
        <v>0</v>
      </c>
      <c r="AK7" s="103">
        <f>SUMIFS('Unit Sales'!$Q:$Q,'Unit Sales'!$U:$U,'Monthly cashflow'!$B$4,'Unit Sales'!$C:$C,'Monthly cashflow'!$C7,'Unit Sales'!$S:$S,'Monthly cashflow'!AK$3)</f>
        <v>0</v>
      </c>
      <c r="AL7" s="103">
        <f>SUMIFS('Unit Sales'!$Q:$Q,'Unit Sales'!$U:$U,'Monthly cashflow'!$B$4,'Unit Sales'!$C:$C,'Monthly cashflow'!$C7,'Unit Sales'!$S:$S,'Monthly cashflow'!AL$3)</f>
        <v>0</v>
      </c>
      <c r="AM7" s="103">
        <f>SUMIFS('Unit Sales'!$Q:$Q,'Unit Sales'!$U:$U,'Monthly cashflow'!$B$4,'Unit Sales'!$C:$C,'Monthly cashflow'!$C7,'Unit Sales'!$S:$S,'Monthly cashflow'!AM$3)</f>
        <v>0</v>
      </c>
      <c r="AN7" s="103">
        <f>SUMIFS('Unit Sales'!$Q:$Q,'Unit Sales'!$U:$U,'Monthly cashflow'!$B$4,'Unit Sales'!$C:$C,'Monthly cashflow'!$C7,'Unit Sales'!$S:$S,'Monthly cashflow'!AN$3)</f>
        <v>0</v>
      </c>
      <c r="AO7" s="103">
        <f>SUMIFS('Unit Sales'!$Q:$Q,'Unit Sales'!$U:$U,'Monthly cashflow'!$B$4,'Unit Sales'!$C:$C,'Monthly cashflow'!$C7,'Unit Sales'!$S:$S,'Monthly cashflow'!AO$3)</f>
        <v>0</v>
      </c>
      <c r="AP7" s="103">
        <f>SUMIFS('Unit Sales'!$Q:$Q,'Unit Sales'!$U:$U,'Monthly cashflow'!$B$4,'Unit Sales'!$C:$C,'Monthly cashflow'!$C7,'Unit Sales'!$S:$S,'Monthly cashflow'!AP$3)</f>
        <v>0</v>
      </c>
      <c r="AQ7" s="103">
        <f>SUMIFS('Unit Sales'!$Q:$Q,'Unit Sales'!$U:$U,'Monthly cashflow'!$B$4,'Unit Sales'!$C:$C,'Monthly cashflow'!$C7,'Unit Sales'!$S:$S,'Monthly cashflow'!AQ$3)</f>
        <v>0</v>
      </c>
      <c r="AR7" s="103">
        <f>SUMIFS('Unit Sales'!$Q:$Q,'Unit Sales'!$U:$U,'Monthly cashflow'!$B$4,'Unit Sales'!$C:$C,'Monthly cashflow'!$C7,'Unit Sales'!$S:$S,'Monthly cashflow'!AR$3)</f>
        <v>0</v>
      </c>
      <c r="AS7" s="103">
        <f>SUMIFS('Unit Sales'!$Q:$Q,'Unit Sales'!$U:$U,'Monthly cashflow'!$B$4,'Unit Sales'!$C:$C,'Monthly cashflow'!$C7,'Unit Sales'!$S:$S,'Monthly cashflow'!AS$3)</f>
        <v>0</v>
      </c>
      <c r="AT7" s="103">
        <f>SUMIFS('Unit Sales'!$Q:$Q,'Unit Sales'!$U:$U,'Monthly cashflow'!$B$4,'Unit Sales'!$C:$C,'Monthly cashflow'!$C7,'Unit Sales'!$S:$S,'Monthly cashflow'!AT$3)</f>
        <v>0</v>
      </c>
      <c r="AU7" s="103">
        <f>SUMIFS('Unit Sales'!$Q:$Q,'Unit Sales'!$U:$U,'Monthly cashflow'!$B$4,'Unit Sales'!$C:$C,'Monthly cashflow'!$C7,'Unit Sales'!$S:$S,'Monthly cashflow'!AU$3)</f>
        <v>0</v>
      </c>
      <c r="AV7" s="103">
        <f>SUMIFS('Unit Sales'!$Q:$Q,'Unit Sales'!$U:$U,'Monthly cashflow'!$B$4,'Unit Sales'!$C:$C,'Monthly cashflow'!$C7,'Unit Sales'!$S:$S,'Monthly cashflow'!AV$3)</f>
        <v>0</v>
      </c>
      <c r="AW7" s="103">
        <f>SUMIFS('Unit Sales'!$Q:$Q,'Unit Sales'!$U:$U,'Monthly cashflow'!$B$4,'Unit Sales'!$C:$C,'Monthly cashflow'!$C7,'Unit Sales'!$S:$S,'Monthly cashflow'!AW$3)</f>
        <v>0</v>
      </c>
      <c r="AX7" s="103">
        <f>SUMIFS('Unit Sales'!$Q:$Q,'Unit Sales'!$U:$U,'Monthly cashflow'!$B$4,'Unit Sales'!$C:$C,'Monthly cashflow'!$C7,'Unit Sales'!$S:$S,'Monthly cashflow'!AX$3)</f>
        <v>0</v>
      </c>
      <c r="AY7" s="103">
        <f>SUMIFS('Unit Sales'!$Q:$Q,'Unit Sales'!$U:$U,'Monthly cashflow'!$B$4,'Unit Sales'!$C:$C,'Monthly cashflow'!$C7,'Unit Sales'!$S:$S,'Monthly cashflow'!AY$3)</f>
        <v>0</v>
      </c>
      <c r="AZ7" s="103">
        <f>SUMIFS('Unit Sales'!$Q:$Q,'Unit Sales'!$U:$U,'Monthly cashflow'!$B$4,'Unit Sales'!$C:$C,'Monthly cashflow'!$C7,'Unit Sales'!$S:$S,'Monthly cashflow'!AZ$3)</f>
        <v>0</v>
      </c>
      <c r="BA7" s="103">
        <f>SUMIFS('Unit Sales'!$Q:$Q,'Unit Sales'!$U:$U,'Monthly cashflow'!$B$4,'Unit Sales'!$C:$C,'Monthly cashflow'!$C7,'Unit Sales'!$S:$S,'Monthly cashflow'!BA$3)</f>
        <v>0</v>
      </c>
      <c r="BB7" s="103">
        <f>SUMIFS('Unit Sales'!$Q:$Q,'Unit Sales'!$U:$U,'Monthly cashflow'!$B$4,'Unit Sales'!$C:$C,'Monthly cashflow'!$C7,'Unit Sales'!$S:$S,'Monthly cashflow'!BB$3)</f>
        <v>0</v>
      </c>
      <c r="BC7" s="103">
        <f>SUMIFS('Unit Sales'!$Q:$Q,'Unit Sales'!$U:$U,'Monthly cashflow'!$B$4,'Unit Sales'!$C:$C,'Monthly cashflow'!$C7,'Unit Sales'!$S:$S,'Monthly cashflow'!BC$3)</f>
        <v>0</v>
      </c>
      <c r="BD7" s="103">
        <f>SUMIFS('Unit Sales'!$Q:$Q,'Unit Sales'!$U:$U,'Monthly cashflow'!$B$4,'Unit Sales'!$C:$C,'Monthly cashflow'!$C7,'Unit Sales'!$S:$S,'Monthly cashflow'!BD$3)</f>
        <v>0</v>
      </c>
      <c r="BE7" s="103">
        <f>SUMIFS('Unit Sales'!$Q:$Q,'Unit Sales'!$U:$U,'Monthly cashflow'!$B$4,'Unit Sales'!$C:$C,'Monthly cashflow'!$C7,'Unit Sales'!$S:$S,'Monthly cashflow'!BE$3)</f>
        <v>0</v>
      </c>
      <c r="BF7" s="103">
        <f>SUMIFS('Unit Sales'!$Q:$Q,'Unit Sales'!$U:$U,'Monthly cashflow'!$B$4,'Unit Sales'!$C:$C,'Monthly cashflow'!$C7,'Unit Sales'!$S:$S,'Monthly cashflow'!BF$3)</f>
        <v>0</v>
      </c>
      <c r="BG7" s="103">
        <f>SUMIFS('Unit Sales'!$Q:$Q,'Unit Sales'!$U:$U,'Monthly cashflow'!$B$4,'Unit Sales'!$C:$C,'Monthly cashflow'!$C7,'Unit Sales'!$S:$S,'Monthly cashflow'!BG$3)</f>
        <v>0</v>
      </c>
      <c r="BH7" s="103">
        <f>SUMIFS('Unit Sales'!$Q:$Q,'Unit Sales'!$U:$U,'Monthly cashflow'!$B$4,'Unit Sales'!$C:$C,'Monthly cashflow'!$C7,'Unit Sales'!$S:$S,'Monthly cashflow'!BH$3)</f>
        <v>0</v>
      </c>
      <c r="BI7" s="103">
        <f>SUMIFS('Unit Sales'!$Q:$Q,'Unit Sales'!$U:$U,'Monthly cashflow'!$B$4,'Unit Sales'!$C:$C,'Monthly cashflow'!$C7,'Unit Sales'!$S:$S,'Monthly cashflow'!BI$3)</f>
        <v>0</v>
      </c>
      <c r="BJ7" s="103">
        <f>SUMIFS('Unit Sales'!$Q:$Q,'Unit Sales'!$U:$U,'Monthly cashflow'!$B$4,'Unit Sales'!$C:$C,'Monthly cashflow'!$C7,'Unit Sales'!$S:$S,'Monthly cashflow'!BJ$3)</f>
        <v>0</v>
      </c>
      <c r="BK7" s="103">
        <f>SUMIFS('Unit Sales'!$Q:$Q,'Unit Sales'!$U:$U,'Monthly cashflow'!$B$4,'Unit Sales'!$C:$C,'Monthly cashflow'!$C7,'Unit Sales'!$S:$S,'Monthly cashflow'!BK$3)</f>
        <v>0</v>
      </c>
      <c r="BL7" s="103">
        <f>SUMIFS('Unit Sales'!$Q:$Q,'Unit Sales'!$U:$U,'Monthly cashflow'!$B$4,'Unit Sales'!$C:$C,'Monthly cashflow'!$C7,'Unit Sales'!$S:$S,'Monthly cashflow'!BL$3)</f>
        <v>0</v>
      </c>
      <c r="BM7" s="113">
        <f t="shared" si="1"/>
        <v>0</v>
      </c>
    </row>
    <row r="8" spans="2:65" x14ac:dyDescent="0.25">
      <c r="B8" s="25"/>
      <c r="C8" s="11" t="s">
        <v>64</v>
      </c>
      <c r="D8" s="102">
        <f t="shared" si="0"/>
        <v>0</v>
      </c>
      <c r="E8" s="103">
        <f>SUMIFS('Unit Sales'!$Q:$Q,'Unit Sales'!$U:$U,'Monthly cashflow'!$B$4,'Unit Sales'!$C:$C,'Monthly cashflow'!$C8,'Unit Sales'!$S:$S,'Monthly cashflow'!E$3)</f>
        <v>0</v>
      </c>
      <c r="F8" s="103">
        <f>SUMIFS('Unit Sales'!$Q:$Q,'Unit Sales'!$U:$U,'Monthly cashflow'!$B$4,'Unit Sales'!$C:$C,'Monthly cashflow'!$C8,'Unit Sales'!$S:$S,'Monthly cashflow'!F$3)</f>
        <v>0</v>
      </c>
      <c r="G8" s="103">
        <f>SUMIFS('Unit Sales'!$Q:$Q,'Unit Sales'!$U:$U,'Monthly cashflow'!$B$4,'Unit Sales'!$C:$C,'Monthly cashflow'!$C8,'Unit Sales'!$S:$S,'Monthly cashflow'!G$3)</f>
        <v>0</v>
      </c>
      <c r="H8" s="103">
        <f>SUMIFS('Unit Sales'!$Q:$Q,'Unit Sales'!$U:$U,'Monthly cashflow'!$B$4,'Unit Sales'!$C:$C,'Monthly cashflow'!$C8,'Unit Sales'!$S:$S,'Monthly cashflow'!H$3)</f>
        <v>0</v>
      </c>
      <c r="I8" s="103">
        <f>SUMIFS('Unit Sales'!$Q:$Q,'Unit Sales'!$U:$U,'Monthly cashflow'!$B$4,'Unit Sales'!$C:$C,'Monthly cashflow'!$C8,'Unit Sales'!$S:$S,'Monthly cashflow'!I$3)</f>
        <v>0</v>
      </c>
      <c r="J8" s="103">
        <f>SUMIFS('Unit Sales'!$Q:$Q,'Unit Sales'!$U:$U,'Monthly cashflow'!$B$4,'Unit Sales'!$C:$C,'Monthly cashflow'!$C8,'Unit Sales'!$S:$S,'Monthly cashflow'!J$3)</f>
        <v>0</v>
      </c>
      <c r="K8" s="103">
        <f>SUMIFS('Unit Sales'!$Q:$Q,'Unit Sales'!$U:$U,'Monthly cashflow'!$B$4,'Unit Sales'!$C:$C,'Monthly cashflow'!$C8,'Unit Sales'!$S:$S,'Monthly cashflow'!K$3)</f>
        <v>0</v>
      </c>
      <c r="L8" s="103">
        <f>SUMIFS('Unit Sales'!$Q:$Q,'Unit Sales'!$U:$U,'Monthly cashflow'!$B$4,'Unit Sales'!$C:$C,'Monthly cashflow'!$C8,'Unit Sales'!$S:$S,'Monthly cashflow'!L$3)</f>
        <v>0</v>
      </c>
      <c r="M8" s="103">
        <f>SUMIFS('Unit Sales'!$Q:$Q,'Unit Sales'!$U:$U,'Monthly cashflow'!$B$4,'Unit Sales'!$C:$C,'Monthly cashflow'!$C8,'Unit Sales'!$S:$S,'Monthly cashflow'!M$3)</f>
        <v>0</v>
      </c>
      <c r="N8" s="103">
        <f>SUMIFS('Unit Sales'!$Q:$Q,'Unit Sales'!$U:$U,'Monthly cashflow'!$B$4,'Unit Sales'!$C:$C,'Monthly cashflow'!$C8,'Unit Sales'!$S:$S,'Monthly cashflow'!N$3)</f>
        <v>0</v>
      </c>
      <c r="O8" s="103">
        <f>SUMIFS('Unit Sales'!$Q:$Q,'Unit Sales'!$U:$U,'Monthly cashflow'!$B$4,'Unit Sales'!$C:$C,'Monthly cashflow'!$C8,'Unit Sales'!$S:$S,'Monthly cashflow'!O$3)</f>
        <v>0</v>
      </c>
      <c r="P8" s="103">
        <f>SUMIFS('Unit Sales'!$Q:$Q,'Unit Sales'!$U:$U,'Monthly cashflow'!$B$4,'Unit Sales'!$C:$C,'Monthly cashflow'!$C8,'Unit Sales'!$S:$S,'Monthly cashflow'!P$3)</f>
        <v>0</v>
      </c>
      <c r="Q8" s="103">
        <f>SUMIFS('Unit Sales'!$Q:$Q,'Unit Sales'!$U:$U,'Monthly cashflow'!$B$4,'Unit Sales'!$C:$C,'Monthly cashflow'!$C8,'Unit Sales'!$S:$S,'Monthly cashflow'!Q$3)</f>
        <v>0</v>
      </c>
      <c r="R8" s="103">
        <f>SUMIFS('Unit Sales'!$Q:$Q,'Unit Sales'!$U:$U,'Monthly cashflow'!$B$4,'Unit Sales'!$C:$C,'Monthly cashflow'!$C8,'Unit Sales'!$S:$S,'Monthly cashflow'!R$3)</f>
        <v>0</v>
      </c>
      <c r="S8" s="103">
        <f>SUMIFS('Unit Sales'!$Q:$Q,'Unit Sales'!$U:$U,'Monthly cashflow'!$B$4,'Unit Sales'!$C:$C,'Monthly cashflow'!$C8,'Unit Sales'!$S:$S,'Monthly cashflow'!S$3)</f>
        <v>0</v>
      </c>
      <c r="T8" s="103">
        <f>SUMIFS('Unit Sales'!$Q:$Q,'Unit Sales'!$U:$U,'Monthly cashflow'!$B$4,'Unit Sales'!$C:$C,'Monthly cashflow'!$C8,'Unit Sales'!$S:$S,'Monthly cashflow'!T$3)</f>
        <v>0</v>
      </c>
      <c r="U8" s="103">
        <f>SUMIFS('Unit Sales'!$Q:$Q,'Unit Sales'!$U:$U,'Monthly cashflow'!$B$4,'Unit Sales'!$C:$C,'Monthly cashflow'!$C8,'Unit Sales'!$S:$S,'Monthly cashflow'!U$3)</f>
        <v>0</v>
      </c>
      <c r="V8" s="103">
        <f>SUMIFS('Unit Sales'!$Q:$Q,'Unit Sales'!$U:$U,'Monthly cashflow'!$B$4,'Unit Sales'!$C:$C,'Monthly cashflow'!$C8,'Unit Sales'!$S:$S,'Monthly cashflow'!V$3)</f>
        <v>0</v>
      </c>
      <c r="W8" s="103">
        <f>SUMIFS('Unit Sales'!$Q:$Q,'Unit Sales'!$U:$U,'Monthly cashflow'!$B$4,'Unit Sales'!$C:$C,'Monthly cashflow'!$C8,'Unit Sales'!$S:$S,'Monthly cashflow'!W$3)</f>
        <v>0</v>
      </c>
      <c r="X8" s="103">
        <f>SUMIFS('Unit Sales'!$Q:$Q,'Unit Sales'!$U:$U,'Monthly cashflow'!$B$4,'Unit Sales'!$C:$C,'Monthly cashflow'!$C8,'Unit Sales'!$S:$S,'Monthly cashflow'!X$3)</f>
        <v>0</v>
      </c>
      <c r="Y8" s="103">
        <f>SUMIFS('Unit Sales'!$Q:$Q,'Unit Sales'!$U:$U,'Monthly cashflow'!$B$4,'Unit Sales'!$C:$C,'Monthly cashflow'!$C8,'Unit Sales'!$S:$S,'Monthly cashflow'!Y$3)</f>
        <v>0</v>
      </c>
      <c r="Z8" s="103">
        <f>SUMIFS('Unit Sales'!$Q:$Q,'Unit Sales'!$U:$U,'Monthly cashflow'!$B$4,'Unit Sales'!$C:$C,'Monthly cashflow'!$C8,'Unit Sales'!$S:$S,'Monthly cashflow'!Z$3)</f>
        <v>0</v>
      </c>
      <c r="AA8" s="103">
        <f>SUMIFS('Unit Sales'!$Q:$Q,'Unit Sales'!$U:$U,'Monthly cashflow'!$B$4,'Unit Sales'!$C:$C,'Monthly cashflow'!$C8,'Unit Sales'!$S:$S,'Monthly cashflow'!AA$3)</f>
        <v>0</v>
      </c>
      <c r="AB8" s="103">
        <f>SUMIFS('Unit Sales'!$Q:$Q,'Unit Sales'!$U:$U,'Monthly cashflow'!$B$4,'Unit Sales'!$C:$C,'Monthly cashflow'!$C8,'Unit Sales'!$S:$S,'Monthly cashflow'!AB$3)</f>
        <v>0</v>
      </c>
      <c r="AC8" s="103">
        <f>SUMIFS('Unit Sales'!$Q:$Q,'Unit Sales'!$U:$U,'Monthly cashflow'!$B$4,'Unit Sales'!$C:$C,'Monthly cashflow'!$C8,'Unit Sales'!$S:$S,'Monthly cashflow'!AC$3)</f>
        <v>0</v>
      </c>
      <c r="AD8" s="103">
        <f>SUMIFS('Unit Sales'!$Q:$Q,'Unit Sales'!$U:$U,'Monthly cashflow'!$B$4,'Unit Sales'!$C:$C,'Monthly cashflow'!$C8,'Unit Sales'!$S:$S,'Monthly cashflow'!AD$3)</f>
        <v>0</v>
      </c>
      <c r="AE8" s="103">
        <f>SUMIFS('Unit Sales'!$Q:$Q,'Unit Sales'!$U:$U,'Monthly cashflow'!$B$4,'Unit Sales'!$C:$C,'Monthly cashflow'!$C8,'Unit Sales'!$S:$S,'Monthly cashflow'!AE$3)</f>
        <v>0</v>
      </c>
      <c r="AF8" s="103">
        <f>SUMIFS('Unit Sales'!$Q:$Q,'Unit Sales'!$U:$U,'Monthly cashflow'!$B$4,'Unit Sales'!$C:$C,'Monthly cashflow'!$C8,'Unit Sales'!$S:$S,'Monthly cashflow'!AF$3)</f>
        <v>0</v>
      </c>
      <c r="AG8" s="103">
        <f>SUMIFS('Unit Sales'!$Q:$Q,'Unit Sales'!$U:$U,'Monthly cashflow'!$B$4,'Unit Sales'!$C:$C,'Monthly cashflow'!$C8,'Unit Sales'!$S:$S,'Monthly cashflow'!AG$3)</f>
        <v>0</v>
      </c>
      <c r="AH8" s="103">
        <f>SUMIFS('Unit Sales'!$Q:$Q,'Unit Sales'!$U:$U,'Monthly cashflow'!$B$4,'Unit Sales'!$C:$C,'Monthly cashflow'!$C8,'Unit Sales'!$S:$S,'Monthly cashflow'!AH$3)</f>
        <v>0</v>
      </c>
      <c r="AI8" s="103">
        <f>SUMIFS('Unit Sales'!$Q:$Q,'Unit Sales'!$U:$U,'Monthly cashflow'!$B$4,'Unit Sales'!$C:$C,'Monthly cashflow'!$C8,'Unit Sales'!$S:$S,'Monthly cashflow'!AI$3)</f>
        <v>0</v>
      </c>
      <c r="AJ8" s="103">
        <f>SUMIFS('Unit Sales'!$Q:$Q,'Unit Sales'!$U:$U,'Monthly cashflow'!$B$4,'Unit Sales'!$C:$C,'Monthly cashflow'!$C8,'Unit Sales'!$S:$S,'Monthly cashflow'!AJ$3)</f>
        <v>0</v>
      </c>
      <c r="AK8" s="103">
        <f>SUMIFS('Unit Sales'!$Q:$Q,'Unit Sales'!$U:$U,'Monthly cashflow'!$B$4,'Unit Sales'!$C:$C,'Monthly cashflow'!$C8,'Unit Sales'!$S:$S,'Monthly cashflow'!AK$3)</f>
        <v>0</v>
      </c>
      <c r="AL8" s="103">
        <f>SUMIFS('Unit Sales'!$Q:$Q,'Unit Sales'!$U:$U,'Monthly cashflow'!$B$4,'Unit Sales'!$C:$C,'Monthly cashflow'!$C8,'Unit Sales'!$S:$S,'Monthly cashflow'!AL$3)</f>
        <v>0</v>
      </c>
      <c r="AM8" s="103">
        <f>SUMIFS('Unit Sales'!$Q:$Q,'Unit Sales'!$U:$U,'Monthly cashflow'!$B$4,'Unit Sales'!$C:$C,'Monthly cashflow'!$C8,'Unit Sales'!$S:$S,'Monthly cashflow'!AM$3)</f>
        <v>0</v>
      </c>
      <c r="AN8" s="103">
        <f>SUMIFS('Unit Sales'!$Q:$Q,'Unit Sales'!$U:$U,'Monthly cashflow'!$B$4,'Unit Sales'!$C:$C,'Monthly cashflow'!$C8,'Unit Sales'!$S:$S,'Monthly cashflow'!AN$3)</f>
        <v>0</v>
      </c>
      <c r="AO8" s="103">
        <f>SUMIFS('Unit Sales'!$Q:$Q,'Unit Sales'!$U:$U,'Monthly cashflow'!$B$4,'Unit Sales'!$C:$C,'Monthly cashflow'!$C8,'Unit Sales'!$S:$S,'Monthly cashflow'!AO$3)</f>
        <v>0</v>
      </c>
      <c r="AP8" s="103">
        <f>SUMIFS('Unit Sales'!$Q:$Q,'Unit Sales'!$U:$U,'Monthly cashflow'!$B$4,'Unit Sales'!$C:$C,'Monthly cashflow'!$C8,'Unit Sales'!$S:$S,'Monthly cashflow'!AP$3)</f>
        <v>0</v>
      </c>
      <c r="AQ8" s="103">
        <f>SUMIFS('Unit Sales'!$Q:$Q,'Unit Sales'!$U:$U,'Monthly cashflow'!$B$4,'Unit Sales'!$C:$C,'Monthly cashflow'!$C8,'Unit Sales'!$S:$S,'Monthly cashflow'!AQ$3)</f>
        <v>0</v>
      </c>
      <c r="AR8" s="103">
        <f>SUMIFS('Unit Sales'!$Q:$Q,'Unit Sales'!$U:$U,'Monthly cashflow'!$B$4,'Unit Sales'!$C:$C,'Monthly cashflow'!$C8,'Unit Sales'!$S:$S,'Monthly cashflow'!AR$3)</f>
        <v>0</v>
      </c>
      <c r="AS8" s="103">
        <f>SUMIFS('Unit Sales'!$Q:$Q,'Unit Sales'!$U:$U,'Monthly cashflow'!$B$4,'Unit Sales'!$C:$C,'Monthly cashflow'!$C8,'Unit Sales'!$S:$S,'Monthly cashflow'!AS$3)</f>
        <v>0</v>
      </c>
      <c r="AT8" s="103">
        <f>SUMIFS('Unit Sales'!$Q:$Q,'Unit Sales'!$U:$U,'Monthly cashflow'!$B$4,'Unit Sales'!$C:$C,'Monthly cashflow'!$C8,'Unit Sales'!$S:$S,'Monthly cashflow'!AT$3)</f>
        <v>0</v>
      </c>
      <c r="AU8" s="103">
        <f>SUMIFS('Unit Sales'!$Q:$Q,'Unit Sales'!$U:$U,'Monthly cashflow'!$B$4,'Unit Sales'!$C:$C,'Monthly cashflow'!$C8,'Unit Sales'!$S:$S,'Monthly cashflow'!AU$3)</f>
        <v>0</v>
      </c>
      <c r="AV8" s="103">
        <f>SUMIFS('Unit Sales'!$Q:$Q,'Unit Sales'!$U:$U,'Monthly cashflow'!$B$4,'Unit Sales'!$C:$C,'Monthly cashflow'!$C8,'Unit Sales'!$S:$S,'Monthly cashflow'!AV$3)</f>
        <v>0</v>
      </c>
      <c r="AW8" s="103">
        <f>SUMIFS('Unit Sales'!$Q:$Q,'Unit Sales'!$U:$U,'Monthly cashflow'!$B$4,'Unit Sales'!$C:$C,'Monthly cashflow'!$C8,'Unit Sales'!$S:$S,'Monthly cashflow'!AW$3)</f>
        <v>0</v>
      </c>
      <c r="AX8" s="103">
        <f>SUMIFS('Unit Sales'!$Q:$Q,'Unit Sales'!$U:$U,'Monthly cashflow'!$B$4,'Unit Sales'!$C:$C,'Monthly cashflow'!$C8,'Unit Sales'!$S:$S,'Monthly cashflow'!AX$3)</f>
        <v>0</v>
      </c>
      <c r="AY8" s="103">
        <f>SUMIFS('Unit Sales'!$Q:$Q,'Unit Sales'!$U:$U,'Monthly cashflow'!$B$4,'Unit Sales'!$C:$C,'Monthly cashflow'!$C8,'Unit Sales'!$S:$S,'Monthly cashflow'!AY$3)</f>
        <v>0</v>
      </c>
      <c r="AZ8" s="103">
        <f>SUMIFS('Unit Sales'!$Q:$Q,'Unit Sales'!$U:$U,'Monthly cashflow'!$B$4,'Unit Sales'!$C:$C,'Monthly cashflow'!$C8,'Unit Sales'!$S:$S,'Monthly cashflow'!AZ$3)</f>
        <v>0</v>
      </c>
      <c r="BA8" s="103">
        <f>SUMIFS('Unit Sales'!$Q:$Q,'Unit Sales'!$U:$U,'Monthly cashflow'!$B$4,'Unit Sales'!$C:$C,'Monthly cashflow'!$C8,'Unit Sales'!$S:$S,'Monthly cashflow'!BA$3)</f>
        <v>0</v>
      </c>
      <c r="BB8" s="103">
        <f>SUMIFS('Unit Sales'!$Q:$Q,'Unit Sales'!$U:$U,'Monthly cashflow'!$B$4,'Unit Sales'!$C:$C,'Monthly cashflow'!$C8,'Unit Sales'!$S:$S,'Monthly cashflow'!BB$3)</f>
        <v>0</v>
      </c>
      <c r="BC8" s="103">
        <f>SUMIFS('Unit Sales'!$Q:$Q,'Unit Sales'!$U:$U,'Monthly cashflow'!$B$4,'Unit Sales'!$C:$C,'Monthly cashflow'!$C8,'Unit Sales'!$S:$S,'Monthly cashflow'!BC$3)</f>
        <v>0</v>
      </c>
      <c r="BD8" s="103">
        <f>SUMIFS('Unit Sales'!$Q:$Q,'Unit Sales'!$U:$U,'Monthly cashflow'!$B$4,'Unit Sales'!$C:$C,'Monthly cashflow'!$C8,'Unit Sales'!$S:$S,'Monthly cashflow'!BD$3)</f>
        <v>0</v>
      </c>
      <c r="BE8" s="103">
        <f>SUMIFS('Unit Sales'!$Q:$Q,'Unit Sales'!$U:$U,'Monthly cashflow'!$B$4,'Unit Sales'!$C:$C,'Monthly cashflow'!$C8,'Unit Sales'!$S:$S,'Monthly cashflow'!BE$3)</f>
        <v>0</v>
      </c>
      <c r="BF8" s="103">
        <f>SUMIFS('Unit Sales'!$Q:$Q,'Unit Sales'!$U:$U,'Monthly cashflow'!$B$4,'Unit Sales'!$C:$C,'Monthly cashflow'!$C8,'Unit Sales'!$S:$S,'Monthly cashflow'!BF$3)</f>
        <v>0</v>
      </c>
      <c r="BG8" s="103">
        <f>SUMIFS('Unit Sales'!$Q:$Q,'Unit Sales'!$U:$U,'Monthly cashflow'!$B$4,'Unit Sales'!$C:$C,'Monthly cashflow'!$C8,'Unit Sales'!$S:$S,'Monthly cashflow'!BG$3)</f>
        <v>0</v>
      </c>
      <c r="BH8" s="103">
        <f>SUMIFS('Unit Sales'!$Q:$Q,'Unit Sales'!$U:$U,'Monthly cashflow'!$B$4,'Unit Sales'!$C:$C,'Monthly cashflow'!$C8,'Unit Sales'!$S:$S,'Monthly cashflow'!BH$3)</f>
        <v>0</v>
      </c>
      <c r="BI8" s="103">
        <f>SUMIFS('Unit Sales'!$Q:$Q,'Unit Sales'!$U:$U,'Monthly cashflow'!$B$4,'Unit Sales'!$C:$C,'Monthly cashflow'!$C8,'Unit Sales'!$S:$S,'Monthly cashflow'!BI$3)</f>
        <v>0</v>
      </c>
      <c r="BJ8" s="103">
        <f>SUMIFS('Unit Sales'!$Q:$Q,'Unit Sales'!$U:$U,'Monthly cashflow'!$B$4,'Unit Sales'!$C:$C,'Monthly cashflow'!$C8,'Unit Sales'!$S:$S,'Monthly cashflow'!BJ$3)</f>
        <v>0</v>
      </c>
      <c r="BK8" s="103">
        <f>SUMIFS('Unit Sales'!$Q:$Q,'Unit Sales'!$U:$U,'Monthly cashflow'!$B$4,'Unit Sales'!$C:$C,'Monthly cashflow'!$C8,'Unit Sales'!$S:$S,'Monthly cashflow'!BK$3)</f>
        <v>0</v>
      </c>
      <c r="BL8" s="103">
        <f>SUMIFS('Unit Sales'!$Q:$Q,'Unit Sales'!$U:$U,'Monthly cashflow'!$B$4,'Unit Sales'!$C:$C,'Monthly cashflow'!$C8,'Unit Sales'!$S:$S,'Monthly cashflow'!BL$3)</f>
        <v>0</v>
      </c>
      <c r="BM8" s="113">
        <f t="shared" si="1"/>
        <v>0</v>
      </c>
    </row>
    <row r="9" spans="2:65" x14ac:dyDescent="0.25">
      <c r="B9" s="25"/>
      <c r="C9" s="11" t="s">
        <v>65</v>
      </c>
      <c r="D9" s="102">
        <f t="shared" si="0"/>
        <v>0</v>
      </c>
      <c r="E9" s="103">
        <f>SUMIFS('Unit Sales'!$Q:$Q,'Unit Sales'!$U:$U,'Monthly cashflow'!$B$4,'Unit Sales'!$C:$C,'Monthly cashflow'!$C9,'Unit Sales'!$S:$S,'Monthly cashflow'!E$3)</f>
        <v>0</v>
      </c>
      <c r="F9" s="103">
        <f>SUMIFS('Unit Sales'!$Q:$Q,'Unit Sales'!$U:$U,'Monthly cashflow'!$B$4,'Unit Sales'!$C:$C,'Monthly cashflow'!$C9,'Unit Sales'!$S:$S,'Monthly cashflow'!F$3)</f>
        <v>0</v>
      </c>
      <c r="G9" s="103">
        <f>SUMIFS('Unit Sales'!$Q:$Q,'Unit Sales'!$U:$U,'Monthly cashflow'!$B$4,'Unit Sales'!$C:$C,'Monthly cashflow'!$C9,'Unit Sales'!$S:$S,'Monthly cashflow'!G$3)</f>
        <v>0</v>
      </c>
      <c r="H9" s="103">
        <f>SUMIFS('Unit Sales'!$Q:$Q,'Unit Sales'!$U:$U,'Monthly cashflow'!$B$4,'Unit Sales'!$C:$C,'Monthly cashflow'!$C9,'Unit Sales'!$S:$S,'Monthly cashflow'!H$3)</f>
        <v>0</v>
      </c>
      <c r="I9" s="103">
        <f>SUMIFS('Unit Sales'!$Q:$Q,'Unit Sales'!$U:$U,'Monthly cashflow'!$B$4,'Unit Sales'!$C:$C,'Monthly cashflow'!$C9,'Unit Sales'!$S:$S,'Monthly cashflow'!I$3)</f>
        <v>0</v>
      </c>
      <c r="J9" s="103">
        <f>SUMIFS('Unit Sales'!$Q:$Q,'Unit Sales'!$U:$U,'Monthly cashflow'!$B$4,'Unit Sales'!$C:$C,'Monthly cashflow'!$C9,'Unit Sales'!$S:$S,'Monthly cashflow'!J$3)</f>
        <v>0</v>
      </c>
      <c r="K9" s="103">
        <f>SUMIFS('Unit Sales'!$Q:$Q,'Unit Sales'!$U:$U,'Monthly cashflow'!$B$4,'Unit Sales'!$C:$C,'Monthly cashflow'!$C9,'Unit Sales'!$S:$S,'Monthly cashflow'!K$3)</f>
        <v>0</v>
      </c>
      <c r="L9" s="103">
        <f>SUMIFS('Unit Sales'!$Q:$Q,'Unit Sales'!$U:$U,'Monthly cashflow'!$B$4,'Unit Sales'!$C:$C,'Monthly cashflow'!$C9,'Unit Sales'!$S:$S,'Monthly cashflow'!L$3)</f>
        <v>0</v>
      </c>
      <c r="M9" s="103">
        <f>SUMIFS('Unit Sales'!$Q:$Q,'Unit Sales'!$U:$U,'Monthly cashflow'!$B$4,'Unit Sales'!$C:$C,'Monthly cashflow'!$C9,'Unit Sales'!$S:$S,'Monthly cashflow'!M$3)</f>
        <v>0</v>
      </c>
      <c r="N9" s="103">
        <f>SUMIFS('Unit Sales'!$Q:$Q,'Unit Sales'!$U:$U,'Monthly cashflow'!$B$4,'Unit Sales'!$C:$C,'Monthly cashflow'!$C9,'Unit Sales'!$S:$S,'Monthly cashflow'!N$3)</f>
        <v>0</v>
      </c>
      <c r="O9" s="103">
        <f>SUMIFS('Unit Sales'!$Q:$Q,'Unit Sales'!$U:$U,'Monthly cashflow'!$B$4,'Unit Sales'!$C:$C,'Monthly cashflow'!$C9,'Unit Sales'!$S:$S,'Monthly cashflow'!O$3)</f>
        <v>0</v>
      </c>
      <c r="P9" s="103">
        <f>SUMIFS('Unit Sales'!$Q:$Q,'Unit Sales'!$U:$U,'Monthly cashflow'!$B$4,'Unit Sales'!$C:$C,'Monthly cashflow'!$C9,'Unit Sales'!$S:$S,'Monthly cashflow'!P$3)</f>
        <v>0</v>
      </c>
      <c r="Q9" s="103">
        <f>SUMIFS('Unit Sales'!$Q:$Q,'Unit Sales'!$U:$U,'Monthly cashflow'!$B$4,'Unit Sales'!$C:$C,'Monthly cashflow'!$C9,'Unit Sales'!$S:$S,'Monthly cashflow'!Q$3)</f>
        <v>0</v>
      </c>
      <c r="R9" s="103">
        <f>SUMIFS('Unit Sales'!$Q:$Q,'Unit Sales'!$U:$U,'Monthly cashflow'!$B$4,'Unit Sales'!$C:$C,'Monthly cashflow'!$C9,'Unit Sales'!$S:$S,'Monthly cashflow'!R$3)</f>
        <v>0</v>
      </c>
      <c r="S9" s="103">
        <f>SUMIFS('Unit Sales'!$Q:$Q,'Unit Sales'!$U:$U,'Monthly cashflow'!$B$4,'Unit Sales'!$C:$C,'Monthly cashflow'!$C9,'Unit Sales'!$S:$S,'Monthly cashflow'!S$3)</f>
        <v>0</v>
      </c>
      <c r="T9" s="103">
        <f>SUMIFS('Unit Sales'!$Q:$Q,'Unit Sales'!$U:$U,'Monthly cashflow'!$B$4,'Unit Sales'!$C:$C,'Monthly cashflow'!$C9,'Unit Sales'!$S:$S,'Monthly cashflow'!T$3)</f>
        <v>0</v>
      </c>
      <c r="U9" s="103">
        <f>SUMIFS('Unit Sales'!$Q:$Q,'Unit Sales'!$U:$U,'Monthly cashflow'!$B$4,'Unit Sales'!$C:$C,'Monthly cashflow'!$C9,'Unit Sales'!$S:$S,'Monthly cashflow'!U$3)</f>
        <v>0</v>
      </c>
      <c r="V9" s="103">
        <f>SUMIFS('Unit Sales'!$Q:$Q,'Unit Sales'!$U:$U,'Monthly cashflow'!$B$4,'Unit Sales'!$C:$C,'Monthly cashflow'!$C9,'Unit Sales'!$S:$S,'Monthly cashflow'!V$3)</f>
        <v>0</v>
      </c>
      <c r="W9" s="103">
        <f>SUMIFS('Unit Sales'!$Q:$Q,'Unit Sales'!$U:$U,'Monthly cashflow'!$B$4,'Unit Sales'!$C:$C,'Monthly cashflow'!$C9,'Unit Sales'!$S:$S,'Monthly cashflow'!W$3)</f>
        <v>0</v>
      </c>
      <c r="X9" s="103">
        <f>SUMIFS('Unit Sales'!$Q:$Q,'Unit Sales'!$U:$U,'Monthly cashflow'!$B$4,'Unit Sales'!$C:$C,'Monthly cashflow'!$C9,'Unit Sales'!$S:$S,'Monthly cashflow'!X$3)</f>
        <v>0</v>
      </c>
      <c r="Y9" s="103">
        <f>SUMIFS('Unit Sales'!$Q:$Q,'Unit Sales'!$U:$U,'Monthly cashflow'!$B$4,'Unit Sales'!$C:$C,'Monthly cashflow'!$C9,'Unit Sales'!$S:$S,'Monthly cashflow'!Y$3)</f>
        <v>0</v>
      </c>
      <c r="Z9" s="103">
        <f>SUMIFS('Unit Sales'!$Q:$Q,'Unit Sales'!$U:$U,'Monthly cashflow'!$B$4,'Unit Sales'!$C:$C,'Monthly cashflow'!$C9,'Unit Sales'!$S:$S,'Monthly cashflow'!Z$3)</f>
        <v>0</v>
      </c>
      <c r="AA9" s="103">
        <f>SUMIFS('Unit Sales'!$Q:$Q,'Unit Sales'!$U:$U,'Monthly cashflow'!$B$4,'Unit Sales'!$C:$C,'Monthly cashflow'!$C9,'Unit Sales'!$S:$S,'Monthly cashflow'!AA$3)</f>
        <v>0</v>
      </c>
      <c r="AB9" s="103">
        <f>SUMIFS('Unit Sales'!$Q:$Q,'Unit Sales'!$U:$U,'Monthly cashflow'!$B$4,'Unit Sales'!$C:$C,'Monthly cashflow'!$C9,'Unit Sales'!$S:$S,'Monthly cashflow'!AB$3)</f>
        <v>0</v>
      </c>
      <c r="AC9" s="103">
        <f>SUMIFS('Unit Sales'!$Q:$Q,'Unit Sales'!$U:$U,'Monthly cashflow'!$B$4,'Unit Sales'!$C:$C,'Monthly cashflow'!$C9,'Unit Sales'!$S:$S,'Monthly cashflow'!AC$3)</f>
        <v>0</v>
      </c>
      <c r="AD9" s="103">
        <f>SUMIFS('Unit Sales'!$Q:$Q,'Unit Sales'!$U:$U,'Monthly cashflow'!$B$4,'Unit Sales'!$C:$C,'Monthly cashflow'!$C9,'Unit Sales'!$S:$S,'Monthly cashflow'!AD$3)</f>
        <v>0</v>
      </c>
      <c r="AE9" s="103">
        <f>SUMIFS('Unit Sales'!$Q:$Q,'Unit Sales'!$U:$U,'Monthly cashflow'!$B$4,'Unit Sales'!$C:$C,'Monthly cashflow'!$C9,'Unit Sales'!$S:$S,'Monthly cashflow'!AE$3)</f>
        <v>0</v>
      </c>
      <c r="AF9" s="103">
        <f>SUMIFS('Unit Sales'!$Q:$Q,'Unit Sales'!$U:$U,'Monthly cashflow'!$B$4,'Unit Sales'!$C:$C,'Monthly cashflow'!$C9,'Unit Sales'!$S:$S,'Monthly cashflow'!AF$3)</f>
        <v>0</v>
      </c>
      <c r="AG9" s="103">
        <f>SUMIFS('Unit Sales'!$Q:$Q,'Unit Sales'!$U:$U,'Monthly cashflow'!$B$4,'Unit Sales'!$C:$C,'Monthly cashflow'!$C9,'Unit Sales'!$S:$S,'Monthly cashflow'!AG$3)</f>
        <v>0</v>
      </c>
      <c r="AH9" s="103">
        <f>SUMIFS('Unit Sales'!$Q:$Q,'Unit Sales'!$U:$U,'Monthly cashflow'!$B$4,'Unit Sales'!$C:$C,'Monthly cashflow'!$C9,'Unit Sales'!$S:$S,'Monthly cashflow'!AH$3)</f>
        <v>0</v>
      </c>
      <c r="AI9" s="103">
        <f>SUMIFS('Unit Sales'!$Q:$Q,'Unit Sales'!$U:$U,'Monthly cashflow'!$B$4,'Unit Sales'!$C:$C,'Monthly cashflow'!$C9,'Unit Sales'!$S:$S,'Monthly cashflow'!AI$3)</f>
        <v>0</v>
      </c>
      <c r="AJ9" s="103">
        <f>SUMIFS('Unit Sales'!$Q:$Q,'Unit Sales'!$U:$U,'Monthly cashflow'!$B$4,'Unit Sales'!$C:$C,'Monthly cashflow'!$C9,'Unit Sales'!$S:$S,'Monthly cashflow'!AJ$3)</f>
        <v>0</v>
      </c>
      <c r="AK9" s="103">
        <f>SUMIFS('Unit Sales'!$Q:$Q,'Unit Sales'!$U:$U,'Monthly cashflow'!$B$4,'Unit Sales'!$C:$C,'Monthly cashflow'!$C9,'Unit Sales'!$S:$S,'Monthly cashflow'!AK$3)</f>
        <v>0</v>
      </c>
      <c r="AL9" s="103">
        <f>SUMIFS('Unit Sales'!$Q:$Q,'Unit Sales'!$U:$U,'Monthly cashflow'!$B$4,'Unit Sales'!$C:$C,'Monthly cashflow'!$C9,'Unit Sales'!$S:$S,'Monthly cashflow'!AL$3)</f>
        <v>0</v>
      </c>
      <c r="AM9" s="103">
        <f>SUMIFS('Unit Sales'!$Q:$Q,'Unit Sales'!$U:$U,'Monthly cashflow'!$B$4,'Unit Sales'!$C:$C,'Monthly cashflow'!$C9,'Unit Sales'!$S:$S,'Monthly cashflow'!AM$3)</f>
        <v>0</v>
      </c>
      <c r="AN9" s="103">
        <f>SUMIFS('Unit Sales'!$Q:$Q,'Unit Sales'!$U:$U,'Monthly cashflow'!$B$4,'Unit Sales'!$C:$C,'Monthly cashflow'!$C9,'Unit Sales'!$S:$S,'Monthly cashflow'!AN$3)</f>
        <v>0</v>
      </c>
      <c r="AO9" s="103">
        <f>SUMIFS('Unit Sales'!$Q:$Q,'Unit Sales'!$U:$U,'Monthly cashflow'!$B$4,'Unit Sales'!$C:$C,'Monthly cashflow'!$C9,'Unit Sales'!$S:$S,'Monthly cashflow'!AO$3)</f>
        <v>0</v>
      </c>
      <c r="AP9" s="103">
        <f>SUMIFS('Unit Sales'!$Q:$Q,'Unit Sales'!$U:$U,'Monthly cashflow'!$B$4,'Unit Sales'!$C:$C,'Monthly cashflow'!$C9,'Unit Sales'!$S:$S,'Monthly cashflow'!AP$3)</f>
        <v>0</v>
      </c>
      <c r="AQ9" s="103">
        <f>SUMIFS('Unit Sales'!$Q:$Q,'Unit Sales'!$U:$U,'Monthly cashflow'!$B$4,'Unit Sales'!$C:$C,'Monthly cashflow'!$C9,'Unit Sales'!$S:$S,'Monthly cashflow'!AQ$3)</f>
        <v>0</v>
      </c>
      <c r="AR9" s="103">
        <f>SUMIFS('Unit Sales'!$Q:$Q,'Unit Sales'!$U:$U,'Monthly cashflow'!$B$4,'Unit Sales'!$C:$C,'Monthly cashflow'!$C9,'Unit Sales'!$S:$S,'Monthly cashflow'!AR$3)</f>
        <v>0</v>
      </c>
      <c r="AS9" s="103">
        <f>SUMIFS('Unit Sales'!$Q:$Q,'Unit Sales'!$U:$U,'Monthly cashflow'!$B$4,'Unit Sales'!$C:$C,'Monthly cashflow'!$C9,'Unit Sales'!$S:$S,'Monthly cashflow'!AS$3)</f>
        <v>0</v>
      </c>
      <c r="AT9" s="103">
        <f>SUMIFS('Unit Sales'!$Q:$Q,'Unit Sales'!$U:$U,'Monthly cashflow'!$B$4,'Unit Sales'!$C:$C,'Monthly cashflow'!$C9,'Unit Sales'!$S:$S,'Monthly cashflow'!AT$3)</f>
        <v>0</v>
      </c>
      <c r="AU9" s="103">
        <f>SUMIFS('Unit Sales'!$Q:$Q,'Unit Sales'!$U:$U,'Monthly cashflow'!$B$4,'Unit Sales'!$C:$C,'Monthly cashflow'!$C9,'Unit Sales'!$S:$S,'Monthly cashflow'!AU$3)</f>
        <v>0</v>
      </c>
      <c r="AV9" s="103">
        <f>SUMIFS('Unit Sales'!$Q:$Q,'Unit Sales'!$U:$U,'Monthly cashflow'!$B$4,'Unit Sales'!$C:$C,'Monthly cashflow'!$C9,'Unit Sales'!$S:$S,'Monthly cashflow'!AV$3)</f>
        <v>0</v>
      </c>
      <c r="AW9" s="103">
        <f>SUMIFS('Unit Sales'!$Q:$Q,'Unit Sales'!$U:$U,'Monthly cashflow'!$B$4,'Unit Sales'!$C:$C,'Monthly cashflow'!$C9,'Unit Sales'!$S:$S,'Monthly cashflow'!AW$3)</f>
        <v>0</v>
      </c>
      <c r="AX9" s="103">
        <f>SUMIFS('Unit Sales'!$Q:$Q,'Unit Sales'!$U:$U,'Monthly cashflow'!$B$4,'Unit Sales'!$C:$C,'Monthly cashflow'!$C9,'Unit Sales'!$S:$S,'Monthly cashflow'!AX$3)</f>
        <v>0</v>
      </c>
      <c r="AY9" s="103">
        <f>SUMIFS('Unit Sales'!$Q:$Q,'Unit Sales'!$U:$U,'Monthly cashflow'!$B$4,'Unit Sales'!$C:$C,'Monthly cashflow'!$C9,'Unit Sales'!$S:$S,'Monthly cashflow'!AY$3)</f>
        <v>0</v>
      </c>
      <c r="AZ9" s="103">
        <f>SUMIFS('Unit Sales'!$Q:$Q,'Unit Sales'!$U:$U,'Monthly cashflow'!$B$4,'Unit Sales'!$C:$C,'Monthly cashflow'!$C9,'Unit Sales'!$S:$S,'Monthly cashflow'!AZ$3)</f>
        <v>0</v>
      </c>
      <c r="BA9" s="103">
        <f>SUMIFS('Unit Sales'!$Q:$Q,'Unit Sales'!$U:$U,'Monthly cashflow'!$B$4,'Unit Sales'!$C:$C,'Monthly cashflow'!$C9,'Unit Sales'!$S:$S,'Monthly cashflow'!BA$3)</f>
        <v>0</v>
      </c>
      <c r="BB9" s="103">
        <f>SUMIFS('Unit Sales'!$Q:$Q,'Unit Sales'!$U:$U,'Monthly cashflow'!$B$4,'Unit Sales'!$C:$C,'Monthly cashflow'!$C9,'Unit Sales'!$S:$S,'Monthly cashflow'!BB$3)</f>
        <v>0</v>
      </c>
      <c r="BC9" s="103">
        <f>SUMIFS('Unit Sales'!$Q:$Q,'Unit Sales'!$U:$U,'Monthly cashflow'!$B$4,'Unit Sales'!$C:$C,'Monthly cashflow'!$C9,'Unit Sales'!$S:$S,'Monthly cashflow'!BC$3)</f>
        <v>0</v>
      </c>
      <c r="BD9" s="103">
        <f>SUMIFS('Unit Sales'!$Q:$Q,'Unit Sales'!$U:$U,'Monthly cashflow'!$B$4,'Unit Sales'!$C:$C,'Monthly cashflow'!$C9,'Unit Sales'!$S:$S,'Monthly cashflow'!BD$3)</f>
        <v>0</v>
      </c>
      <c r="BE9" s="103">
        <f>SUMIFS('Unit Sales'!$Q:$Q,'Unit Sales'!$U:$U,'Monthly cashflow'!$B$4,'Unit Sales'!$C:$C,'Monthly cashflow'!$C9,'Unit Sales'!$S:$S,'Monthly cashflow'!BE$3)</f>
        <v>0</v>
      </c>
      <c r="BF9" s="103">
        <f>SUMIFS('Unit Sales'!$Q:$Q,'Unit Sales'!$U:$U,'Monthly cashflow'!$B$4,'Unit Sales'!$C:$C,'Monthly cashflow'!$C9,'Unit Sales'!$S:$S,'Monthly cashflow'!BF$3)</f>
        <v>0</v>
      </c>
      <c r="BG9" s="103">
        <f>SUMIFS('Unit Sales'!$Q:$Q,'Unit Sales'!$U:$U,'Monthly cashflow'!$B$4,'Unit Sales'!$C:$C,'Monthly cashflow'!$C9,'Unit Sales'!$S:$S,'Monthly cashflow'!BG$3)</f>
        <v>0</v>
      </c>
      <c r="BH9" s="103">
        <f>SUMIFS('Unit Sales'!$Q:$Q,'Unit Sales'!$U:$U,'Monthly cashflow'!$B$4,'Unit Sales'!$C:$C,'Monthly cashflow'!$C9,'Unit Sales'!$S:$S,'Monthly cashflow'!BH$3)</f>
        <v>0</v>
      </c>
      <c r="BI9" s="103">
        <f>SUMIFS('Unit Sales'!$Q:$Q,'Unit Sales'!$U:$U,'Monthly cashflow'!$B$4,'Unit Sales'!$C:$C,'Monthly cashflow'!$C9,'Unit Sales'!$S:$S,'Monthly cashflow'!BI$3)</f>
        <v>0</v>
      </c>
      <c r="BJ9" s="103">
        <f>SUMIFS('Unit Sales'!$Q:$Q,'Unit Sales'!$U:$U,'Monthly cashflow'!$B$4,'Unit Sales'!$C:$C,'Monthly cashflow'!$C9,'Unit Sales'!$S:$S,'Monthly cashflow'!BJ$3)</f>
        <v>0</v>
      </c>
      <c r="BK9" s="103">
        <f>SUMIFS('Unit Sales'!$Q:$Q,'Unit Sales'!$U:$U,'Monthly cashflow'!$B$4,'Unit Sales'!$C:$C,'Monthly cashflow'!$C9,'Unit Sales'!$S:$S,'Monthly cashflow'!BK$3)</f>
        <v>0</v>
      </c>
      <c r="BL9" s="103">
        <f>SUMIFS('Unit Sales'!$Q:$Q,'Unit Sales'!$U:$U,'Monthly cashflow'!$B$4,'Unit Sales'!$C:$C,'Monthly cashflow'!$C9,'Unit Sales'!$S:$S,'Monthly cashflow'!BL$3)</f>
        <v>0</v>
      </c>
      <c r="BM9" s="113">
        <f t="shared" si="1"/>
        <v>0</v>
      </c>
    </row>
    <row r="10" spans="2:65" x14ac:dyDescent="0.25">
      <c r="B10" s="25"/>
      <c r="C10" s="11" t="s">
        <v>66</v>
      </c>
      <c r="D10" s="102">
        <f t="shared" si="0"/>
        <v>0</v>
      </c>
      <c r="E10" s="103">
        <f>SUMIFS('Unit Sales'!$Q:$Q,'Unit Sales'!$U:$U,'Monthly cashflow'!$B$4,'Unit Sales'!$C:$C,'Monthly cashflow'!$C10,'Unit Sales'!$S:$S,'Monthly cashflow'!E$3)</f>
        <v>0</v>
      </c>
      <c r="F10" s="103">
        <f>SUMIFS('Unit Sales'!$Q:$Q,'Unit Sales'!$U:$U,'Monthly cashflow'!$B$4,'Unit Sales'!$C:$C,'Monthly cashflow'!$C10,'Unit Sales'!$S:$S,'Monthly cashflow'!F$3)</f>
        <v>0</v>
      </c>
      <c r="G10" s="103">
        <f>SUMIFS('Unit Sales'!$Q:$Q,'Unit Sales'!$U:$U,'Monthly cashflow'!$B$4,'Unit Sales'!$C:$C,'Monthly cashflow'!$C10,'Unit Sales'!$S:$S,'Monthly cashflow'!G$3)</f>
        <v>0</v>
      </c>
      <c r="H10" s="103">
        <f>SUMIFS('Unit Sales'!$Q:$Q,'Unit Sales'!$U:$U,'Monthly cashflow'!$B$4,'Unit Sales'!$C:$C,'Monthly cashflow'!$C10,'Unit Sales'!$S:$S,'Monthly cashflow'!H$3)</f>
        <v>0</v>
      </c>
      <c r="I10" s="103">
        <f>SUMIFS('Unit Sales'!$Q:$Q,'Unit Sales'!$U:$U,'Monthly cashflow'!$B$4,'Unit Sales'!$C:$C,'Monthly cashflow'!$C10,'Unit Sales'!$S:$S,'Monthly cashflow'!I$3)</f>
        <v>0</v>
      </c>
      <c r="J10" s="103">
        <f>SUMIFS('Unit Sales'!$Q:$Q,'Unit Sales'!$U:$U,'Monthly cashflow'!$B$4,'Unit Sales'!$C:$C,'Monthly cashflow'!$C10,'Unit Sales'!$S:$S,'Monthly cashflow'!J$3)</f>
        <v>0</v>
      </c>
      <c r="K10" s="103">
        <f>SUMIFS('Unit Sales'!$Q:$Q,'Unit Sales'!$U:$U,'Monthly cashflow'!$B$4,'Unit Sales'!$C:$C,'Monthly cashflow'!$C10,'Unit Sales'!$S:$S,'Monthly cashflow'!K$3)</f>
        <v>0</v>
      </c>
      <c r="L10" s="103">
        <f>SUMIFS('Unit Sales'!$Q:$Q,'Unit Sales'!$U:$U,'Monthly cashflow'!$B$4,'Unit Sales'!$C:$C,'Monthly cashflow'!$C10,'Unit Sales'!$S:$S,'Monthly cashflow'!L$3)</f>
        <v>0</v>
      </c>
      <c r="M10" s="103">
        <f>SUMIFS('Unit Sales'!$Q:$Q,'Unit Sales'!$U:$U,'Monthly cashflow'!$B$4,'Unit Sales'!$C:$C,'Monthly cashflow'!$C10,'Unit Sales'!$S:$S,'Monthly cashflow'!M$3)</f>
        <v>0</v>
      </c>
      <c r="N10" s="103">
        <f>SUMIFS('Unit Sales'!$Q:$Q,'Unit Sales'!$U:$U,'Monthly cashflow'!$B$4,'Unit Sales'!$C:$C,'Monthly cashflow'!$C10,'Unit Sales'!$S:$S,'Monthly cashflow'!N$3)</f>
        <v>0</v>
      </c>
      <c r="O10" s="103">
        <f>SUMIFS('Unit Sales'!$Q:$Q,'Unit Sales'!$U:$U,'Monthly cashflow'!$B$4,'Unit Sales'!$C:$C,'Monthly cashflow'!$C10,'Unit Sales'!$S:$S,'Monthly cashflow'!O$3)</f>
        <v>0</v>
      </c>
      <c r="P10" s="103">
        <f>SUMIFS('Unit Sales'!$Q:$Q,'Unit Sales'!$U:$U,'Monthly cashflow'!$B$4,'Unit Sales'!$C:$C,'Monthly cashflow'!$C10,'Unit Sales'!$S:$S,'Monthly cashflow'!P$3)</f>
        <v>0</v>
      </c>
      <c r="Q10" s="103">
        <f>SUMIFS('Unit Sales'!$Q:$Q,'Unit Sales'!$U:$U,'Monthly cashflow'!$B$4,'Unit Sales'!$C:$C,'Monthly cashflow'!$C10,'Unit Sales'!$S:$S,'Monthly cashflow'!Q$3)</f>
        <v>0</v>
      </c>
      <c r="R10" s="103">
        <f>SUMIFS('Unit Sales'!$Q:$Q,'Unit Sales'!$U:$U,'Monthly cashflow'!$B$4,'Unit Sales'!$C:$C,'Monthly cashflow'!$C10,'Unit Sales'!$S:$S,'Monthly cashflow'!R$3)</f>
        <v>0</v>
      </c>
      <c r="S10" s="103">
        <f>SUMIFS('Unit Sales'!$Q:$Q,'Unit Sales'!$U:$U,'Monthly cashflow'!$B$4,'Unit Sales'!$C:$C,'Monthly cashflow'!$C10,'Unit Sales'!$S:$S,'Monthly cashflow'!S$3)</f>
        <v>0</v>
      </c>
      <c r="T10" s="103">
        <f>SUMIFS('Unit Sales'!$Q:$Q,'Unit Sales'!$U:$U,'Monthly cashflow'!$B$4,'Unit Sales'!$C:$C,'Monthly cashflow'!$C10,'Unit Sales'!$S:$S,'Monthly cashflow'!T$3)</f>
        <v>0</v>
      </c>
      <c r="U10" s="103">
        <f>SUMIFS('Unit Sales'!$Q:$Q,'Unit Sales'!$U:$U,'Monthly cashflow'!$B$4,'Unit Sales'!$C:$C,'Monthly cashflow'!$C10,'Unit Sales'!$S:$S,'Monthly cashflow'!U$3)</f>
        <v>0</v>
      </c>
      <c r="V10" s="103">
        <f>SUMIFS('Unit Sales'!$Q:$Q,'Unit Sales'!$U:$U,'Monthly cashflow'!$B$4,'Unit Sales'!$C:$C,'Monthly cashflow'!$C10,'Unit Sales'!$S:$S,'Monthly cashflow'!V$3)</f>
        <v>0</v>
      </c>
      <c r="W10" s="103">
        <f>SUMIFS('Unit Sales'!$Q:$Q,'Unit Sales'!$U:$U,'Monthly cashflow'!$B$4,'Unit Sales'!$C:$C,'Monthly cashflow'!$C10,'Unit Sales'!$S:$S,'Monthly cashflow'!W$3)</f>
        <v>0</v>
      </c>
      <c r="X10" s="103">
        <f>SUMIFS('Unit Sales'!$Q:$Q,'Unit Sales'!$U:$U,'Monthly cashflow'!$B$4,'Unit Sales'!$C:$C,'Monthly cashflow'!$C10,'Unit Sales'!$S:$S,'Monthly cashflow'!X$3)</f>
        <v>0</v>
      </c>
      <c r="Y10" s="103">
        <f>SUMIFS('Unit Sales'!$Q:$Q,'Unit Sales'!$U:$U,'Monthly cashflow'!$B$4,'Unit Sales'!$C:$C,'Monthly cashflow'!$C10,'Unit Sales'!$S:$S,'Monthly cashflow'!Y$3)</f>
        <v>0</v>
      </c>
      <c r="Z10" s="103">
        <f>SUMIFS('Unit Sales'!$Q:$Q,'Unit Sales'!$U:$U,'Monthly cashflow'!$B$4,'Unit Sales'!$C:$C,'Monthly cashflow'!$C10,'Unit Sales'!$S:$S,'Monthly cashflow'!Z$3)</f>
        <v>0</v>
      </c>
      <c r="AA10" s="103">
        <f>SUMIFS('Unit Sales'!$Q:$Q,'Unit Sales'!$U:$U,'Monthly cashflow'!$B$4,'Unit Sales'!$C:$C,'Monthly cashflow'!$C10,'Unit Sales'!$S:$S,'Monthly cashflow'!AA$3)</f>
        <v>0</v>
      </c>
      <c r="AB10" s="103">
        <f>SUMIFS('Unit Sales'!$Q:$Q,'Unit Sales'!$U:$U,'Monthly cashflow'!$B$4,'Unit Sales'!$C:$C,'Monthly cashflow'!$C10,'Unit Sales'!$S:$S,'Monthly cashflow'!AB$3)</f>
        <v>0</v>
      </c>
      <c r="AC10" s="103">
        <f>SUMIFS('Unit Sales'!$Q:$Q,'Unit Sales'!$U:$U,'Monthly cashflow'!$B$4,'Unit Sales'!$C:$C,'Monthly cashflow'!$C10,'Unit Sales'!$S:$S,'Monthly cashflow'!AC$3)</f>
        <v>0</v>
      </c>
      <c r="AD10" s="103">
        <f>SUMIFS('Unit Sales'!$Q:$Q,'Unit Sales'!$U:$U,'Monthly cashflow'!$B$4,'Unit Sales'!$C:$C,'Monthly cashflow'!$C10,'Unit Sales'!$S:$S,'Monthly cashflow'!AD$3)</f>
        <v>0</v>
      </c>
      <c r="AE10" s="103">
        <f>SUMIFS('Unit Sales'!$Q:$Q,'Unit Sales'!$U:$U,'Monthly cashflow'!$B$4,'Unit Sales'!$C:$C,'Monthly cashflow'!$C10,'Unit Sales'!$S:$S,'Monthly cashflow'!AE$3)</f>
        <v>0</v>
      </c>
      <c r="AF10" s="103">
        <f>SUMIFS('Unit Sales'!$Q:$Q,'Unit Sales'!$U:$U,'Monthly cashflow'!$B$4,'Unit Sales'!$C:$C,'Monthly cashflow'!$C10,'Unit Sales'!$S:$S,'Monthly cashflow'!AF$3)</f>
        <v>0</v>
      </c>
      <c r="AG10" s="103">
        <f>SUMIFS('Unit Sales'!$Q:$Q,'Unit Sales'!$U:$U,'Monthly cashflow'!$B$4,'Unit Sales'!$C:$C,'Monthly cashflow'!$C10,'Unit Sales'!$S:$S,'Monthly cashflow'!AG$3)</f>
        <v>0</v>
      </c>
      <c r="AH10" s="103">
        <f>SUMIFS('Unit Sales'!$Q:$Q,'Unit Sales'!$U:$U,'Monthly cashflow'!$B$4,'Unit Sales'!$C:$C,'Monthly cashflow'!$C10,'Unit Sales'!$S:$S,'Monthly cashflow'!AH$3)</f>
        <v>0</v>
      </c>
      <c r="AI10" s="103">
        <f>SUMIFS('Unit Sales'!$Q:$Q,'Unit Sales'!$U:$U,'Monthly cashflow'!$B$4,'Unit Sales'!$C:$C,'Monthly cashflow'!$C10,'Unit Sales'!$S:$S,'Monthly cashflow'!AI$3)</f>
        <v>0</v>
      </c>
      <c r="AJ10" s="103">
        <f>SUMIFS('Unit Sales'!$Q:$Q,'Unit Sales'!$U:$U,'Monthly cashflow'!$B$4,'Unit Sales'!$C:$C,'Monthly cashflow'!$C10,'Unit Sales'!$S:$S,'Monthly cashflow'!AJ$3)</f>
        <v>0</v>
      </c>
      <c r="AK10" s="103">
        <f>SUMIFS('Unit Sales'!$Q:$Q,'Unit Sales'!$U:$U,'Monthly cashflow'!$B$4,'Unit Sales'!$C:$C,'Monthly cashflow'!$C10,'Unit Sales'!$S:$S,'Monthly cashflow'!AK$3)</f>
        <v>0</v>
      </c>
      <c r="AL10" s="103">
        <f>SUMIFS('Unit Sales'!$Q:$Q,'Unit Sales'!$U:$U,'Monthly cashflow'!$B$4,'Unit Sales'!$C:$C,'Monthly cashflow'!$C10,'Unit Sales'!$S:$S,'Monthly cashflow'!AL$3)</f>
        <v>0</v>
      </c>
      <c r="AM10" s="103">
        <f>SUMIFS('Unit Sales'!$Q:$Q,'Unit Sales'!$U:$U,'Monthly cashflow'!$B$4,'Unit Sales'!$C:$C,'Monthly cashflow'!$C10,'Unit Sales'!$S:$S,'Monthly cashflow'!AM$3)</f>
        <v>0</v>
      </c>
      <c r="AN10" s="103">
        <f>SUMIFS('Unit Sales'!$Q:$Q,'Unit Sales'!$U:$U,'Monthly cashflow'!$B$4,'Unit Sales'!$C:$C,'Monthly cashflow'!$C10,'Unit Sales'!$S:$S,'Monthly cashflow'!AN$3)</f>
        <v>0</v>
      </c>
      <c r="AO10" s="103">
        <f>SUMIFS('Unit Sales'!$Q:$Q,'Unit Sales'!$U:$U,'Monthly cashflow'!$B$4,'Unit Sales'!$C:$C,'Monthly cashflow'!$C10,'Unit Sales'!$S:$S,'Monthly cashflow'!AO$3)</f>
        <v>0</v>
      </c>
      <c r="AP10" s="103">
        <f>SUMIFS('Unit Sales'!$Q:$Q,'Unit Sales'!$U:$U,'Monthly cashflow'!$B$4,'Unit Sales'!$C:$C,'Monthly cashflow'!$C10,'Unit Sales'!$S:$S,'Monthly cashflow'!AP$3)</f>
        <v>0</v>
      </c>
      <c r="AQ10" s="103">
        <f>SUMIFS('Unit Sales'!$Q:$Q,'Unit Sales'!$U:$U,'Monthly cashflow'!$B$4,'Unit Sales'!$C:$C,'Monthly cashflow'!$C10,'Unit Sales'!$S:$S,'Monthly cashflow'!AQ$3)</f>
        <v>0</v>
      </c>
      <c r="AR10" s="103">
        <f>SUMIFS('Unit Sales'!$Q:$Q,'Unit Sales'!$U:$U,'Monthly cashflow'!$B$4,'Unit Sales'!$C:$C,'Monthly cashflow'!$C10,'Unit Sales'!$S:$S,'Monthly cashflow'!AR$3)</f>
        <v>0</v>
      </c>
      <c r="AS10" s="103">
        <f>SUMIFS('Unit Sales'!$Q:$Q,'Unit Sales'!$U:$U,'Monthly cashflow'!$B$4,'Unit Sales'!$C:$C,'Monthly cashflow'!$C10,'Unit Sales'!$S:$S,'Monthly cashflow'!AS$3)</f>
        <v>0</v>
      </c>
      <c r="AT10" s="103">
        <f>SUMIFS('Unit Sales'!$Q:$Q,'Unit Sales'!$U:$U,'Monthly cashflow'!$B$4,'Unit Sales'!$C:$C,'Monthly cashflow'!$C10,'Unit Sales'!$S:$S,'Monthly cashflow'!AT$3)</f>
        <v>0</v>
      </c>
      <c r="AU10" s="103">
        <f>SUMIFS('Unit Sales'!$Q:$Q,'Unit Sales'!$U:$U,'Monthly cashflow'!$B$4,'Unit Sales'!$C:$C,'Monthly cashflow'!$C10,'Unit Sales'!$S:$S,'Monthly cashflow'!AU$3)</f>
        <v>0</v>
      </c>
      <c r="AV10" s="103">
        <f>SUMIFS('Unit Sales'!$Q:$Q,'Unit Sales'!$U:$U,'Monthly cashflow'!$B$4,'Unit Sales'!$C:$C,'Monthly cashflow'!$C10,'Unit Sales'!$S:$S,'Monthly cashflow'!AV$3)</f>
        <v>0</v>
      </c>
      <c r="AW10" s="103">
        <f>SUMIFS('Unit Sales'!$Q:$Q,'Unit Sales'!$U:$U,'Monthly cashflow'!$B$4,'Unit Sales'!$C:$C,'Monthly cashflow'!$C10,'Unit Sales'!$S:$S,'Monthly cashflow'!AW$3)</f>
        <v>0</v>
      </c>
      <c r="AX10" s="103">
        <f>SUMIFS('Unit Sales'!$Q:$Q,'Unit Sales'!$U:$U,'Monthly cashflow'!$B$4,'Unit Sales'!$C:$C,'Monthly cashflow'!$C10,'Unit Sales'!$S:$S,'Monthly cashflow'!AX$3)</f>
        <v>0</v>
      </c>
      <c r="AY10" s="103">
        <f>SUMIFS('Unit Sales'!$Q:$Q,'Unit Sales'!$U:$U,'Monthly cashflow'!$B$4,'Unit Sales'!$C:$C,'Monthly cashflow'!$C10,'Unit Sales'!$S:$S,'Monthly cashflow'!AY$3)</f>
        <v>0</v>
      </c>
      <c r="AZ10" s="103">
        <f>SUMIFS('Unit Sales'!$Q:$Q,'Unit Sales'!$U:$U,'Monthly cashflow'!$B$4,'Unit Sales'!$C:$C,'Monthly cashflow'!$C10,'Unit Sales'!$S:$S,'Monthly cashflow'!AZ$3)</f>
        <v>0</v>
      </c>
      <c r="BA10" s="103">
        <f>SUMIFS('Unit Sales'!$Q:$Q,'Unit Sales'!$U:$U,'Monthly cashflow'!$B$4,'Unit Sales'!$C:$C,'Monthly cashflow'!$C10,'Unit Sales'!$S:$S,'Monthly cashflow'!BA$3)</f>
        <v>0</v>
      </c>
      <c r="BB10" s="103">
        <f>SUMIFS('Unit Sales'!$Q:$Q,'Unit Sales'!$U:$U,'Monthly cashflow'!$B$4,'Unit Sales'!$C:$C,'Monthly cashflow'!$C10,'Unit Sales'!$S:$S,'Monthly cashflow'!BB$3)</f>
        <v>0</v>
      </c>
      <c r="BC10" s="103">
        <f>SUMIFS('Unit Sales'!$Q:$Q,'Unit Sales'!$U:$U,'Monthly cashflow'!$B$4,'Unit Sales'!$C:$C,'Monthly cashflow'!$C10,'Unit Sales'!$S:$S,'Monthly cashflow'!BC$3)</f>
        <v>0</v>
      </c>
      <c r="BD10" s="103">
        <f>SUMIFS('Unit Sales'!$Q:$Q,'Unit Sales'!$U:$U,'Monthly cashflow'!$B$4,'Unit Sales'!$C:$C,'Monthly cashflow'!$C10,'Unit Sales'!$S:$S,'Monthly cashflow'!BD$3)</f>
        <v>0</v>
      </c>
      <c r="BE10" s="103">
        <f>SUMIFS('Unit Sales'!$Q:$Q,'Unit Sales'!$U:$U,'Monthly cashflow'!$B$4,'Unit Sales'!$C:$C,'Monthly cashflow'!$C10,'Unit Sales'!$S:$S,'Monthly cashflow'!BE$3)</f>
        <v>0</v>
      </c>
      <c r="BF10" s="103">
        <f>SUMIFS('Unit Sales'!$Q:$Q,'Unit Sales'!$U:$U,'Monthly cashflow'!$B$4,'Unit Sales'!$C:$C,'Monthly cashflow'!$C10,'Unit Sales'!$S:$S,'Monthly cashflow'!BF$3)</f>
        <v>0</v>
      </c>
      <c r="BG10" s="103">
        <f>SUMIFS('Unit Sales'!$Q:$Q,'Unit Sales'!$U:$U,'Monthly cashflow'!$B$4,'Unit Sales'!$C:$C,'Monthly cashflow'!$C10,'Unit Sales'!$S:$S,'Monthly cashflow'!BG$3)</f>
        <v>0</v>
      </c>
      <c r="BH10" s="103">
        <f>SUMIFS('Unit Sales'!$Q:$Q,'Unit Sales'!$U:$U,'Monthly cashflow'!$B$4,'Unit Sales'!$C:$C,'Monthly cashflow'!$C10,'Unit Sales'!$S:$S,'Monthly cashflow'!BH$3)</f>
        <v>0</v>
      </c>
      <c r="BI10" s="103">
        <f>SUMIFS('Unit Sales'!$Q:$Q,'Unit Sales'!$U:$U,'Monthly cashflow'!$B$4,'Unit Sales'!$C:$C,'Monthly cashflow'!$C10,'Unit Sales'!$S:$S,'Monthly cashflow'!BI$3)</f>
        <v>0</v>
      </c>
      <c r="BJ10" s="103">
        <f>SUMIFS('Unit Sales'!$Q:$Q,'Unit Sales'!$U:$U,'Monthly cashflow'!$B$4,'Unit Sales'!$C:$C,'Monthly cashflow'!$C10,'Unit Sales'!$S:$S,'Monthly cashflow'!BJ$3)</f>
        <v>0</v>
      </c>
      <c r="BK10" s="103">
        <f>SUMIFS('Unit Sales'!$Q:$Q,'Unit Sales'!$U:$U,'Monthly cashflow'!$B$4,'Unit Sales'!$C:$C,'Monthly cashflow'!$C10,'Unit Sales'!$S:$S,'Monthly cashflow'!BK$3)</f>
        <v>0</v>
      </c>
      <c r="BL10" s="103">
        <f>SUMIFS('Unit Sales'!$Q:$Q,'Unit Sales'!$U:$U,'Monthly cashflow'!$B$4,'Unit Sales'!$C:$C,'Monthly cashflow'!$C10,'Unit Sales'!$S:$S,'Monthly cashflow'!BL$3)</f>
        <v>0</v>
      </c>
      <c r="BM10" s="113">
        <f t="shared" si="1"/>
        <v>0</v>
      </c>
    </row>
    <row r="11" spans="2:65" x14ac:dyDescent="0.25">
      <c r="B11" s="25"/>
      <c r="C11" s="11" t="s">
        <v>67</v>
      </c>
      <c r="D11" s="102">
        <f t="shared" si="0"/>
        <v>0</v>
      </c>
      <c r="E11" s="103">
        <f>SUMIFS('Unit Sales'!$Q:$Q,'Unit Sales'!$U:$U,'Monthly cashflow'!$B$4,'Unit Sales'!$C:$C,'Monthly cashflow'!$C11,'Unit Sales'!$S:$S,'Monthly cashflow'!E$3)</f>
        <v>0</v>
      </c>
      <c r="F11" s="103">
        <f>SUMIFS('Unit Sales'!$Q:$Q,'Unit Sales'!$U:$U,'Monthly cashflow'!$B$4,'Unit Sales'!$C:$C,'Monthly cashflow'!$C11,'Unit Sales'!$S:$S,'Monthly cashflow'!F$3)</f>
        <v>0</v>
      </c>
      <c r="G11" s="103">
        <f>SUMIFS('Unit Sales'!$Q:$Q,'Unit Sales'!$U:$U,'Monthly cashflow'!$B$4,'Unit Sales'!$C:$C,'Monthly cashflow'!$C11,'Unit Sales'!$S:$S,'Monthly cashflow'!G$3)</f>
        <v>0</v>
      </c>
      <c r="H11" s="103">
        <f>SUMIFS('Unit Sales'!$Q:$Q,'Unit Sales'!$U:$U,'Monthly cashflow'!$B$4,'Unit Sales'!$C:$C,'Monthly cashflow'!$C11,'Unit Sales'!$S:$S,'Monthly cashflow'!H$3)</f>
        <v>0</v>
      </c>
      <c r="I11" s="103">
        <f>SUMIFS('Unit Sales'!$Q:$Q,'Unit Sales'!$U:$U,'Monthly cashflow'!$B$4,'Unit Sales'!$C:$C,'Monthly cashflow'!$C11,'Unit Sales'!$S:$S,'Monthly cashflow'!I$3)</f>
        <v>0</v>
      </c>
      <c r="J11" s="103">
        <f>SUMIFS('Unit Sales'!$Q:$Q,'Unit Sales'!$U:$U,'Monthly cashflow'!$B$4,'Unit Sales'!$C:$C,'Monthly cashflow'!$C11,'Unit Sales'!$S:$S,'Monthly cashflow'!J$3)</f>
        <v>0</v>
      </c>
      <c r="K11" s="103">
        <f>SUMIFS('Unit Sales'!$Q:$Q,'Unit Sales'!$U:$U,'Monthly cashflow'!$B$4,'Unit Sales'!$C:$C,'Monthly cashflow'!$C11,'Unit Sales'!$S:$S,'Monthly cashflow'!K$3)</f>
        <v>0</v>
      </c>
      <c r="L11" s="103">
        <f>SUMIFS('Unit Sales'!$Q:$Q,'Unit Sales'!$U:$U,'Monthly cashflow'!$B$4,'Unit Sales'!$C:$C,'Monthly cashflow'!$C11,'Unit Sales'!$S:$S,'Monthly cashflow'!L$3)</f>
        <v>0</v>
      </c>
      <c r="M11" s="103">
        <f>SUMIFS('Unit Sales'!$Q:$Q,'Unit Sales'!$U:$U,'Monthly cashflow'!$B$4,'Unit Sales'!$C:$C,'Monthly cashflow'!$C11,'Unit Sales'!$S:$S,'Monthly cashflow'!M$3)</f>
        <v>0</v>
      </c>
      <c r="N11" s="103">
        <f>SUMIFS('Unit Sales'!$Q:$Q,'Unit Sales'!$U:$U,'Monthly cashflow'!$B$4,'Unit Sales'!$C:$C,'Monthly cashflow'!$C11,'Unit Sales'!$S:$S,'Monthly cashflow'!N$3)</f>
        <v>0</v>
      </c>
      <c r="O11" s="103">
        <f>SUMIFS('Unit Sales'!$Q:$Q,'Unit Sales'!$U:$U,'Monthly cashflow'!$B$4,'Unit Sales'!$C:$C,'Monthly cashflow'!$C11,'Unit Sales'!$S:$S,'Monthly cashflow'!O$3)</f>
        <v>0</v>
      </c>
      <c r="P11" s="103">
        <f>SUMIFS('Unit Sales'!$Q:$Q,'Unit Sales'!$U:$U,'Monthly cashflow'!$B$4,'Unit Sales'!$C:$C,'Monthly cashflow'!$C11,'Unit Sales'!$S:$S,'Monthly cashflow'!P$3)</f>
        <v>0</v>
      </c>
      <c r="Q11" s="103">
        <f>SUMIFS('Unit Sales'!$Q:$Q,'Unit Sales'!$U:$U,'Monthly cashflow'!$B$4,'Unit Sales'!$C:$C,'Monthly cashflow'!$C11,'Unit Sales'!$S:$S,'Monthly cashflow'!Q$3)</f>
        <v>0</v>
      </c>
      <c r="R11" s="103">
        <f>SUMIFS('Unit Sales'!$Q:$Q,'Unit Sales'!$U:$U,'Monthly cashflow'!$B$4,'Unit Sales'!$C:$C,'Monthly cashflow'!$C11,'Unit Sales'!$S:$S,'Monthly cashflow'!R$3)</f>
        <v>0</v>
      </c>
      <c r="S11" s="103">
        <f>SUMIFS('Unit Sales'!$Q:$Q,'Unit Sales'!$U:$U,'Monthly cashflow'!$B$4,'Unit Sales'!$C:$C,'Monthly cashflow'!$C11,'Unit Sales'!$S:$S,'Monthly cashflow'!S$3)</f>
        <v>0</v>
      </c>
      <c r="T11" s="103">
        <f>SUMIFS('Unit Sales'!$Q:$Q,'Unit Sales'!$U:$U,'Monthly cashflow'!$B$4,'Unit Sales'!$C:$C,'Monthly cashflow'!$C11,'Unit Sales'!$S:$S,'Monthly cashflow'!T$3)</f>
        <v>0</v>
      </c>
      <c r="U11" s="103">
        <f>SUMIFS('Unit Sales'!$Q:$Q,'Unit Sales'!$U:$U,'Monthly cashflow'!$B$4,'Unit Sales'!$C:$C,'Monthly cashflow'!$C11,'Unit Sales'!$S:$S,'Monthly cashflow'!U$3)</f>
        <v>0</v>
      </c>
      <c r="V11" s="103">
        <f>SUMIFS('Unit Sales'!$Q:$Q,'Unit Sales'!$U:$U,'Monthly cashflow'!$B$4,'Unit Sales'!$C:$C,'Monthly cashflow'!$C11,'Unit Sales'!$S:$S,'Monthly cashflow'!V$3)</f>
        <v>0</v>
      </c>
      <c r="W11" s="103">
        <f>SUMIFS('Unit Sales'!$Q:$Q,'Unit Sales'!$U:$U,'Monthly cashflow'!$B$4,'Unit Sales'!$C:$C,'Monthly cashflow'!$C11,'Unit Sales'!$S:$S,'Monthly cashflow'!W$3)</f>
        <v>0</v>
      </c>
      <c r="X11" s="103">
        <f>SUMIFS('Unit Sales'!$Q:$Q,'Unit Sales'!$U:$U,'Monthly cashflow'!$B$4,'Unit Sales'!$C:$C,'Monthly cashflow'!$C11,'Unit Sales'!$S:$S,'Monthly cashflow'!X$3)</f>
        <v>0</v>
      </c>
      <c r="Y11" s="103">
        <f>SUMIFS('Unit Sales'!$Q:$Q,'Unit Sales'!$U:$U,'Monthly cashflow'!$B$4,'Unit Sales'!$C:$C,'Monthly cashflow'!$C11,'Unit Sales'!$S:$S,'Monthly cashflow'!Y$3)</f>
        <v>0</v>
      </c>
      <c r="Z11" s="103">
        <f>SUMIFS('Unit Sales'!$Q:$Q,'Unit Sales'!$U:$U,'Monthly cashflow'!$B$4,'Unit Sales'!$C:$C,'Monthly cashflow'!$C11,'Unit Sales'!$S:$S,'Monthly cashflow'!Z$3)</f>
        <v>0</v>
      </c>
      <c r="AA11" s="103">
        <f>SUMIFS('Unit Sales'!$Q:$Q,'Unit Sales'!$U:$U,'Monthly cashflow'!$B$4,'Unit Sales'!$C:$C,'Monthly cashflow'!$C11,'Unit Sales'!$S:$S,'Monthly cashflow'!AA$3)</f>
        <v>0</v>
      </c>
      <c r="AB11" s="103">
        <f>SUMIFS('Unit Sales'!$Q:$Q,'Unit Sales'!$U:$U,'Monthly cashflow'!$B$4,'Unit Sales'!$C:$C,'Monthly cashflow'!$C11,'Unit Sales'!$S:$S,'Monthly cashflow'!AB$3)</f>
        <v>0</v>
      </c>
      <c r="AC11" s="103">
        <f>SUMIFS('Unit Sales'!$Q:$Q,'Unit Sales'!$U:$U,'Monthly cashflow'!$B$4,'Unit Sales'!$C:$C,'Monthly cashflow'!$C11,'Unit Sales'!$S:$S,'Monthly cashflow'!AC$3)</f>
        <v>0</v>
      </c>
      <c r="AD11" s="103">
        <f>SUMIFS('Unit Sales'!$Q:$Q,'Unit Sales'!$U:$U,'Monthly cashflow'!$B$4,'Unit Sales'!$C:$C,'Monthly cashflow'!$C11,'Unit Sales'!$S:$S,'Monthly cashflow'!AD$3)</f>
        <v>0</v>
      </c>
      <c r="AE11" s="103">
        <f>SUMIFS('Unit Sales'!$Q:$Q,'Unit Sales'!$U:$U,'Monthly cashflow'!$B$4,'Unit Sales'!$C:$C,'Monthly cashflow'!$C11,'Unit Sales'!$S:$S,'Monthly cashflow'!AE$3)</f>
        <v>0</v>
      </c>
      <c r="AF11" s="103">
        <f>SUMIFS('Unit Sales'!$Q:$Q,'Unit Sales'!$U:$U,'Monthly cashflow'!$B$4,'Unit Sales'!$C:$C,'Monthly cashflow'!$C11,'Unit Sales'!$S:$S,'Monthly cashflow'!AF$3)</f>
        <v>0</v>
      </c>
      <c r="AG11" s="103">
        <f>SUMIFS('Unit Sales'!$Q:$Q,'Unit Sales'!$U:$U,'Monthly cashflow'!$B$4,'Unit Sales'!$C:$C,'Monthly cashflow'!$C11,'Unit Sales'!$S:$S,'Monthly cashflow'!AG$3)</f>
        <v>0</v>
      </c>
      <c r="AH11" s="103">
        <f>SUMIFS('Unit Sales'!$Q:$Q,'Unit Sales'!$U:$U,'Monthly cashflow'!$B$4,'Unit Sales'!$C:$C,'Monthly cashflow'!$C11,'Unit Sales'!$S:$S,'Monthly cashflow'!AH$3)</f>
        <v>0</v>
      </c>
      <c r="AI11" s="103">
        <f>SUMIFS('Unit Sales'!$Q:$Q,'Unit Sales'!$U:$U,'Monthly cashflow'!$B$4,'Unit Sales'!$C:$C,'Monthly cashflow'!$C11,'Unit Sales'!$S:$S,'Monthly cashflow'!AI$3)</f>
        <v>0</v>
      </c>
      <c r="AJ11" s="103">
        <f>SUMIFS('Unit Sales'!$Q:$Q,'Unit Sales'!$U:$U,'Monthly cashflow'!$B$4,'Unit Sales'!$C:$C,'Monthly cashflow'!$C11,'Unit Sales'!$S:$S,'Monthly cashflow'!AJ$3)</f>
        <v>0</v>
      </c>
      <c r="AK11" s="103">
        <f>SUMIFS('Unit Sales'!$Q:$Q,'Unit Sales'!$U:$U,'Monthly cashflow'!$B$4,'Unit Sales'!$C:$C,'Monthly cashflow'!$C11,'Unit Sales'!$S:$S,'Monthly cashflow'!AK$3)</f>
        <v>0</v>
      </c>
      <c r="AL11" s="103">
        <f>SUMIFS('Unit Sales'!$Q:$Q,'Unit Sales'!$U:$U,'Monthly cashflow'!$B$4,'Unit Sales'!$C:$C,'Monthly cashflow'!$C11,'Unit Sales'!$S:$S,'Monthly cashflow'!AL$3)</f>
        <v>0</v>
      </c>
      <c r="AM11" s="103">
        <f>SUMIFS('Unit Sales'!$Q:$Q,'Unit Sales'!$U:$U,'Monthly cashflow'!$B$4,'Unit Sales'!$C:$C,'Monthly cashflow'!$C11,'Unit Sales'!$S:$S,'Monthly cashflow'!AM$3)</f>
        <v>0</v>
      </c>
      <c r="AN11" s="103">
        <f>SUMIFS('Unit Sales'!$Q:$Q,'Unit Sales'!$U:$U,'Monthly cashflow'!$B$4,'Unit Sales'!$C:$C,'Monthly cashflow'!$C11,'Unit Sales'!$S:$S,'Monthly cashflow'!AN$3)</f>
        <v>0</v>
      </c>
      <c r="AO11" s="103">
        <f>SUMIFS('Unit Sales'!$Q:$Q,'Unit Sales'!$U:$U,'Monthly cashflow'!$B$4,'Unit Sales'!$C:$C,'Monthly cashflow'!$C11,'Unit Sales'!$S:$S,'Monthly cashflow'!AO$3)</f>
        <v>0</v>
      </c>
      <c r="AP11" s="103">
        <f>SUMIFS('Unit Sales'!$Q:$Q,'Unit Sales'!$U:$U,'Monthly cashflow'!$B$4,'Unit Sales'!$C:$C,'Monthly cashflow'!$C11,'Unit Sales'!$S:$S,'Monthly cashflow'!AP$3)</f>
        <v>0</v>
      </c>
      <c r="AQ11" s="103">
        <f>SUMIFS('Unit Sales'!$Q:$Q,'Unit Sales'!$U:$U,'Monthly cashflow'!$B$4,'Unit Sales'!$C:$C,'Monthly cashflow'!$C11,'Unit Sales'!$S:$S,'Monthly cashflow'!AQ$3)</f>
        <v>0</v>
      </c>
      <c r="AR11" s="103">
        <f>SUMIFS('Unit Sales'!$Q:$Q,'Unit Sales'!$U:$U,'Monthly cashflow'!$B$4,'Unit Sales'!$C:$C,'Monthly cashflow'!$C11,'Unit Sales'!$S:$S,'Monthly cashflow'!AR$3)</f>
        <v>0</v>
      </c>
      <c r="AS11" s="103">
        <f>SUMIFS('Unit Sales'!$Q:$Q,'Unit Sales'!$U:$U,'Monthly cashflow'!$B$4,'Unit Sales'!$C:$C,'Monthly cashflow'!$C11,'Unit Sales'!$S:$S,'Monthly cashflow'!AS$3)</f>
        <v>0</v>
      </c>
      <c r="AT11" s="103">
        <f>SUMIFS('Unit Sales'!$Q:$Q,'Unit Sales'!$U:$U,'Monthly cashflow'!$B$4,'Unit Sales'!$C:$C,'Monthly cashflow'!$C11,'Unit Sales'!$S:$S,'Monthly cashflow'!AT$3)</f>
        <v>0</v>
      </c>
      <c r="AU11" s="103">
        <f>SUMIFS('Unit Sales'!$Q:$Q,'Unit Sales'!$U:$U,'Monthly cashflow'!$B$4,'Unit Sales'!$C:$C,'Monthly cashflow'!$C11,'Unit Sales'!$S:$S,'Monthly cashflow'!AU$3)</f>
        <v>0</v>
      </c>
      <c r="AV11" s="103">
        <f>SUMIFS('Unit Sales'!$Q:$Q,'Unit Sales'!$U:$U,'Monthly cashflow'!$B$4,'Unit Sales'!$C:$C,'Monthly cashflow'!$C11,'Unit Sales'!$S:$S,'Monthly cashflow'!AV$3)</f>
        <v>0</v>
      </c>
      <c r="AW11" s="103">
        <f>SUMIFS('Unit Sales'!$Q:$Q,'Unit Sales'!$U:$U,'Monthly cashflow'!$B$4,'Unit Sales'!$C:$C,'Monthly cashflow'!$C11,'Unit Sales'!$S:$S,'Monthly cashflow'!AW$3)</f>
        <v>0</v>
      </c>
      <c r="AX11" s="103">
        <f>SUMIFS('Unit Sales'!$Q:$Q,'Unit Sales'!$U:$U,'Monthly cashflow'!$B$4,'Unit Sales'!$C:$C,'Monthly cashflow'!$C11,'Unit Sales'!$S:$S,'Monthly cashflow'!AX$3)</f>
        <v>0</v>
      </c>
      <c r="AY11" s="103">
        <f>SUMIFS('Unit Sales'!$Q:$Q,'Unit Sales'!$U:$U,'Monthly cashflow'!$B$4,'Unit Sales'!$C:$C,'Monthly cashflow'!$C11,'Unit Sales'!$S:$S,'Monthly cashflow'!AY$3)</f>
        <v>0</v>
      </c>
      <c r="AZ11" s="103">
        <f>SUMIFS('Unit Sales'!$Q:$Q,'Unit Sales'!$U:$U,'Monthly cashflow'!$B$4,'Unit Sales'!$C:$C,'Monthly cashflow'!$C11,'Unit Sales'!$S:$S,'Monthly cashflow'!AZ$3)</f>
        <v>0</v>
      </c>
      <c r="BA11" s="103">
        <f>SUMIFS('Unit Sales'!$Q:$Q,'Unit Sales'!$U:$U,'Monthly cashflow'!$B$4,'Unit Sales'!$C:$C,'Monthly cashflow'!$C11,'Unit Sales'!$S:$S,'Monthly cashflow'!BA$3)</f>
        <v>0</v>
      </c>
      <c r="BB11" s="103">
        <f>SUMIFS('Unit Sales'!$Q:$Q,'Unit Sales'!$U:$U,'Monthly cashflow'!$B$4,'Unit Sales'!$C:$C,'Monthly cashflow'!$C11,'Unit Sales'!$S:$S,'Monthly cashflow'!BB$3)</f>
        <v>0</v>
      </c>
      <c r="BC11" s="103">
        <f>SUMIFS('Unit Sales'!$Q:$Q,'Unit Sales'!$U:$U,'Monthly cashflow'!$B$4,'Unit Sales'!$C:$C,'Monthly cashflow'!$C11,'Unit Sales'!$S:$S,'Monthly cashflow'!BC$3)</f>
        <v>0</v>
      </c>
      <c r="BD11" s="103">
        <f>SUMIFS('Unit Sales'!$Q:$Q,'Unit Sales'!$U:$U,'Monthly cashflow'!$B$4,'Unit Sales'!$C:$C,'Monthly cashflow'!$C11,'Unit Sales'!$S:$S,'Monthly cashflow'!BD$3)</f>
        <v>0</v>
      </c>
      <c r="BE11" s="103">
        <f>SUMIFS('Unit Sales'!$Q:$Q,'Unit Sales'!$U:$U,'Monthly cashflow'!$B$4,'Unit Sales'!$C:$C,'Monthly cashflow'!$C11,'Unit Sales'!$S:$S,'Monthly cashflow'!BE$3)</f>
        <v>0</v>
      </c>
      <c r="BF11" s="103">
        <f>SUMIFS('Unit Sales'!$Q:$Q,'Unit Sales'!$U:$U,'Monthly cashflow'!$B$4,'Unit Sales'!$C:$C,'Monthly cashflow'!$C11,'Unit Sales'!$S:$S,'Monthly cashflow'!BF$3)</f>
        <v>0</v>
      </c>
      <c r="BG11" s="103">
        <f>SUMIFS('Unit Sales'!$Q:$Q,'Unit Sales'!$U:$U,'Monthly cashflow'!$B$4,'Unit Sales'!$C:$C,'Monthly cashflow'!$C11,'Unit Sales'!$S:$S,'Monthly cashflow'!BG$3)</f>
        <v>0</v>
      </c>
      <c r="BH11" s="103">
        <f>SUMIFS('Unit Sales'!$Q:$Q,'Unit Sales'!$U:$U,'Monthly cashflow'!$B$4,'Unit Sales'!$C:$C,'Monthly cashflow'!$C11,'Unit Sales'!$S:$S,'Monthly cashflow'!BH$3)</f>
        <v>0</v>
      </c>
      <c r="BI11" s="103">
        <f>SUMIFS('Unit Sales'!$Q:$Q,'Unit Sales'!$U:$U,'Monthly cashflow'!$B$4,'Unit Sales'!$C:$C,'Monthly cashflow'!$C11,'Unit Sales'!$S:$S,'Monthly cashflow'!BI$3)</f>
        <v>0</v>
      </c>
      <c r="BJ11" s="103">
        <f>SUMIFS('Unit Sales'!$Q:$Q,'Unit Sales'!$U:$U,'Monthly cashflow'!$B$4,'Unit Sales'!$C:$C,'Monthly cashflow'!$C11,'Unit Sales'!$S:$S,'Monthly cashflow'!BJ$3)</f>
        <v>0</v>
      </c>
      <c r="BK11" s="103">
        <f>SUMIFS('Unit Sales'!$Q:$Q,'Unit Sales'!$U:$U,'Monthly cashflow'!$B$4,'Unit Sales'!$C:$C,'Monthly cashflow'!$C11,'Unit Sales'!$S:$S,'Monthly cashflow'!BK$3)</f>
        <v>0</v>
      </c>
      <c r="BL11" s="103">
        <f>SUMIFS('Unit Sales'!$Q:$Q,'Unit Sales'!$U:$U,'Monthly cashflow'!$B$4,'Unit Sales'!$C:$C,'Monthly cashflow'!$C11,'Unit Sales'!$S:$S,'Monthly cashflow'!BL$3)</f>
        <v>0</v>
      </c>
      <c r="BM11" s="113">
        <f t="shared" si="1"/>
        <v>0</v>
      </c>
    </row>
    <row r="12" spans="2:65" x14ac:dyDescent="0.25">
      <c r="B12" s="25"/>
      <c r="C12" s="11" t="s">
        <v>68</v>
      </c>
      <c r="D12" s="102">
        <f t="shared" si="0"/>
        <v>0</v>
      </c>
      <c r="E12" s="103">
        <f>SUMIFS('Unit Sales'!$Q:$Q,'Unit Sales'!$U:$U,'Monthly cashflow'!$B$4,'Unit Sales'!$C:$C,'Monthly cashflow'!$C12,'Unit Sales'!$S:$S,'Monthly cashflow'!E$3)</f>
        <v>0</v>
      </c>
      <c r="F12" s="103">
        <f>SUMIFS('Unit Sales'!$Q:$Q,'Unit Sales'!$U:$U,'Monthly cashflow'!$B$4,'Unit Sales'!$C:$C,'Monthly cashflow'!$C12,'Unit Sales'!$S:$S,'Monthly cashflow'!F$3)</f>
        <v>0</v>
      </c>
      <c r="G12" s="103">
        <f>SUMIFS('Unit Sales'!$Q:$Q,'Unit Sales'!$U:$U,'Monthly cashflow'!$B$4,'Unit Sales'!$C:$C,'Monthly cashflow'!$C12,'Unit Sales'!$S:$S,'Monthly cashflow'!G$3)</f>
        <v>0</v>
      </c>
      <c r="H12" s="103">
        <f>SUMIFS('Unit Sales'!$Q:$Q,'Unit Sales'!$U:$U,'Monthly cashflow'!$B$4,'Unit Sales'!$C:$C,'Monthly cashflow'!$C12,'Unit Sales'!$S:$S,'Monthly cashflow'!H$3)</f>
        <v>0</v>
      </c>
      <c r="I12" s="103">
        <f>SUMIFS('Unit Sales'!$Q:$Q,'Unit Sales'!$U:$U,'Monthly cashflow'!$B$4,'Unit Sales'!$C:$C,'Monthly cashflow'!$C12,'Unit Sales'!$S:$S,'Monthly cashflow'!I$3)</f>
        <v>0</v>
      </c>
      <c r="J12" s="103">
        <f>SUMIFS('Unit Sales'!$Q:$Q,'Unit Sales'!$U:$U,'Monthly cashflow'!$B$4,'Unit Sales'!$C:$C,'Monthly cashflow'!$C12,'Unit Sales'!$S:$S,'Monthly cashflow'!J$3)</f>
        <v>0</v>
      </c>
      <c r="K12" s="103">
        <f>SUMIFS('Unit Sales'!$Q:$Q,'Unit Sales'!$U:$U,'Monthly cashflow'!$B$4,'Unit Sales'!$C:$C,'Monthly cashflow'!$C12,'Unit Sales'!$S:$S,'Monthly cashflow'!K$3)</f>
        <v>0</v>
      </c>
      <c r="L12" s="103">
        <f>SUMIFS('Unit Sales'!$Q:$Q,'Unit Sales'!$U:$U,'Monthly cashflow'!$B$4,'Unit Sales'!$C:$C,'Monthly cashflow'!$C12,'Unit Sales'!$S:$S,'Monthly cashflow'!L$3)</f>
        <v>0</v>
      </c>
      <c r="M12" s="103">
        <f>SUMIFS('Unit Sales'!$Q:$Q,'Unit Sales'!$U:$U,'Monthly cashflow'!$B$4,'Unit Sales'!$C:$C,'Monthly cashflow'!$C12,'Unit Sales'!$S:$S,'Monthly cashflow'!M$3)</f>
        <v>0</v>
      </c>
      <c r="N12" s="103">
        <f>SUMIFS('Unit Sales'!$Q:$Q,'Unit Sales'!$U:$U,'Monthly cashflow'!$B$4,'Unit Sales'!$C:$C,'Monthly cashflow'!$C12,'Unit Sales'!$S:$S,'Monthly cashflow'!N$3)</f>
        <v>0</v>
      </c>
      <c r="O12" s="103">
        <f>SUMIFS('Unit Sales'!$Q:$Q,'Unit Sales'!$U:$U,'Monthly cashflow'!$B$4,'Unit Sales'!$C:$C,'Monthly cashflow'!$C12,'Unit Sales'!$S:$S,'Monthly cashflow'!O$3)</f>
        <v>0</v>
      </c>
      <c r="P12" s="103">
        <f>SUMIFS('Unit Sales'!$Q:$Q,'Unit Sales'!$U:$U,'Monthly cashflow'!$B$4,'Unit Sales'!$C:$C,'Monthly cashflow'!$C12,'Unit Sales'!$S:$S,'Monthly cashflow'!P$3)</f>
        <v>0</v>
      </c>
      <c r="Q12" s="103">
        <f>SUMIFS('Unit Sales'!$Q:$Q,'Unit Sales'!$U:$U,'Monthly cashflow'!$B$4,'Unit Sales'!$C:$C,'Monthly cashflow'!$C12,'Unit Sales'!$S:$S,'Monthly cashflow'!Q$3)</f>
        <v>0</v>
      </c>
      <c r="R12" s="103">
        <f>SUMIFS('Unit Sales'!$Q:$Q,'Unit Sales'!$U:$U,'Monthly cashflow'!$B$4,'Unit Sales'!$C:$C,'Monthly cashflow'!$C12,'Unit Sales'!$S:$S,'Monthly cashflow'!R$3)</f>
        <v>0</v>
      </c>
      <c r="S12" s="103">
        <f>SUMIFS('Unit Sales'!$Q:$Q,'Unit Sales'!$U:$U,'Monthly cashflow'!$B$4,'Unit Sales'!$C:$C,'Monthly cashflow'!$C12,'Unit Sales'!$S:$S,'Monthly cashflow'!S$3)</f>
        <v>0</v>
      </c>
      <c r="T12" s="103">
        <f>SUMIFS('Unit Sales'!$Q:$Q,'Unit Sales'!$U:$U,'Monthly cashflow'!$B$4,'Unit Sales'!$C:$C,'Monthly cashflow'!$C12,'Unit Sales'!$S:$S,'Monthly cashflow'!T$3)</f>
        <v>0</v>
      </c>
      <c r="U12" s="103">
        <f>SUMIFS('Unit Sales'!$Q:$Q,'Unit Sales'!$U:$U,'Monthly cashflow'!$B$4,'Unit Sales'!$C:$C,'Monthly cashflow'!$C12,'Unit Sales'!$S:$S,'Monthly cashflow'!U$3)</f>
        <v>0</v>
      </c>
      <c r="V12" s="103">
        <f>SUMIFS('Unit Sales'!$Q:$Q,'Unit Sales'!$U:$U,'Monthly cashflow'!$B$4,'Unit Sales'!$C:$C,'Monthly cashflow'!$C12,'Unit Sales'!$S:$S,'Monthly cashflow'!V$3)</f>
        <v>0</v>
      </c>
      <c r="W12" s="103">
        <f>SUMIFS('Unit Sales'!$Q:$Q,'Unit Sales'!$U:$U,'Monthly cashflow'!$B$4,'Unit Sales'!$C:$C,'Monthly cashflow'!$C12,'Unit Sales'!$S:$S,'Monthly cashflow'!W$3)</f>
        <v>0</v>
      </c>
      <c r="X12" s="103">
        <f>SUMIFS('Unit Sales'!$Q:$Q,'Unit Sales'!$U:$U,'Monthly cashflow'!$B$4,'Unit Sales'!$C:$C,'Monthly cashflow'!$C12,'Unit Sales'!$S:$S,'Monthly cashflow'!X$3)</f>
        <v>0</v>
      </c>
      <c r="Y12" s="103">
        <f>SUMIFS('Unit Sales'!$Q:$Q,'Unit Sales'!$U:$U,'Monthly cashflow'!$B$4,'Unit Sales'!$C:$C,'Monthly cashflow'!$C12,'Unit Sales'!$S:$S,'Monthly cashflow'!Y$3)</f>
        <v>0</v>
      </c>
      <c r="Z12" s="103">
        <f>SUMIFS('Unit Sales'!$Q:$Q,'Unit Sales'!$U:$U,'Monthly cashflow'!$B$4,'Unit Sales'!$C:$C,'Monthly cashflow'!$C12,'Unit Sales'!$S:$S,'Monthly cashflow'!Z$3)</f>
        <v>0</v>
      </c>
      <c r="AA12" s="103">
        <f>SUMIFS('Unit Sales'!$Q:$Q,'Unit Sales'!$U:$U,'Monthly cashflow'!$B$4,'Unit Sales'!$C:$C,'Monthly cashflow'!$C12,'Unit Sales'!$S:$S,'Monthly cashflow'!AA$3)</f>
        <v>0</v>
      </c>
      <c r="AB12" s="103">
        <f>SUMIFS('Unit Sales'!$Q:$Q,'Unit Sales'!$U:$U,'Monthly cashflow'!$B$4,'Unit Sales'!$C:$C,'Monthly cashflow'!$C12,'Unit Sales'!$S:$S,'Monthly cashflow'!AB$3)</f>
        <v>0</v>
      </c>
      <c r="AC12" s="103">
        <f>SUMIFS('Unit Sales'!$Q:$Q,'Unit Sales'!$U:$U,'Monthly cashflow'!$B$4,'Unit Sales'!$C:$C,'Monthly cashflow'!$C12,'Unit Sales'!$S:$S,'Monthly cashflow'!AC$3)</f>
        <v>0</v>
      </c>
      <c r="AD12" s="103">
        <f>SUMIFS('Unit Sales'!$Q:$Q,'Unit Sales'!$U:$U,'Monthly cashflow'!$B$4,'Unit Sales'!$C:$C,'Monthly cashflow'!$C12,'Unit Sales'!$S:$S,'Monthly cashflow'!AD$3)</f>
        <v>0</v>
      </c>
      <c r="AE12" s="103">
        <f>SUMIFS('Unit Sales'!$Q:$Q,'Unit Sales'!$U:$U,'Monthly cashflow'!$B$4,'Unit Sales'!$C:$C,'Monthly cashflow'!$C12,'Unit Sales'!$S:$S,'Monthly cashflow'!AE$3)</f>
        <v>0</v>
      </c>
      <c r="AF12" s="103">
        <f>SUMIFS('Unit Sales'!$Q:$Q,'Unit Sales'!$U:$U,'Monthly cashflow'!$B$4,'Unit Sales'!$C:$C,'Monthly cashflow'!$C12,'Unit Sales'!$S:$S,'Monthly cashflow'!AF$3)</f>
        <v>0</v>
      </c>
      <c r="AG12" s="103">
        <f>SUMIFS('Unit Sales'!$Q:$Q,'Unit Sales'!$U:$U,'Monthly cashflow'!$B$4,'Unit Sales'!$C:$C,'Monthly cashflow'!$C12,'Unit Sales'!$S:$S,'Monthly cashflow'!AG$3)</f>
        <v>0</v>
      </c>
      <c r="AH12" s="103">
        <f>SUMIFS('Unit Sales'!$Q:$Q,'Unit Sales'!$U:$U,'Monthly cashflow'!$B$4,'Unit Sales'!$C:$C,'Monthly cashflow'!$C12,'Unit Sales'!$S:$S,'Monthly cashflow'!AH$3)</f>
        <v>0</v>
      </c>
      <c r="AI12" s="103">
        <f>SUMIFS('Unit Sales'!$Q:$Q,'Unit Sales'!$U:$U,'Monthly cashflow'!$B$4,'Unit Sales'!$C:$C,'Monthly cashflow'!$C12,'Unit Sales'!$S:$S,'Monthly cashflow'!AI$3)</f>
        <v>0</v>
      </c>
      <c r="AJ12" s="103">
        <f>SUMIFS('Unit Sales'!$Q:$Q,'Unit Sales'!$U:$U,'Monthly cashflow'!$B$4,'Unit Sales'!$C:$C,'Monthly cashflow'!$C12,'Unit Sales'!$S:$S,'Monthly cashflow'!AJ$3)</f>
        <v>0</v>
      </c>
      <c r="AK12" s="103">
        <f>SUMIFS('Unit Sales'!$Q:$Q,'Unit Sales'!$U:$U,'Monthly cashflow'!$B$4,'Unit Sales'!$C:$C,'Monthly cashflow'!$C12,'Unit Sales'!$S:$S,'Monthly cashflow'!AK$3)</f>
        <v>0</v>
      </c>
      <c r="AL12" s="103">
        <f>SUMIFS('Unit Sales'!$Q:$Q,'Unit Sales'!$U:$U,'Monthly cashflow'!$B$4,'Unit Sales'!$C:$C,'Monthly cashflow'!$C12,'Unit Sales'!$S:$S,'Monthly cashflow'!AL$3)</f>
        <v>0</v>
      </c>
      <c r="AM12" s="103">
        <f>SUMIFS('Unit Sales'!$Q:$Q,'Unit Sales'!$U:$U,'Monthly cashflow'!$B$4,'Unit Sales'!$C:$C,'Monthly cashflow'!$C12,'Unit Sales'!$S:$S,'Monthly cashflow'!AM$3)</f>
        <v>0</v>
      </c>
      <c r="AN12" s="103">
        <f>SUMIFS('Unit Sales'!$Q:$Q,'Unit Sales'!$U:$U,'Monthly cashflow'!$B$4,'Unit Sales'!$C:$C,'Monthly cashflow'!$C12,'Unit Sales'!$S:$S,'Monthly cashflow'!AN$3)</f>
        <v>0</v>
      </c>
      <c r="AO12" s="103">
        <f>SUMIFS('Unit Sales'!$Q:$Q,'Unit Sales'!$U:$U,'Monthly cashflow'!$B$4,'Unit Sales'!$C:$C,'Monthly cashflow'!$C12,'Unit Sales'!$S:$S,'Monthly cashflow'!AO$3)</f>
        <v>0</v>
      </c>
      <c r="AP12" s="103">
        <f>SUMIFS('Unit Sales'!$Q:$Q,'Unit Sales'!$U:$U,'Monthly cashflow'!$B$4,'Unit Sales'!$C:$C,'Monthly cashflow'!$C12,'Unit Sales'!$S:$S,'Monthly cashflow'!AP$3)</f>
        <v>0</v>
      </c>
      <c r="AQ12" s="103">
        <f>SUMIFS('Unit Sales'!$Q:$Q,'Unit Sales'!$U:$U,'Monthly cashflow'!$B$4,'Unit Sales'!$C:$C,'Monthly cashflow'!$C12,'Unit Sales'!$S:$S,'Monthly cashflow'!AQ$3)</f>
        <v>0</v>
      </c>
      <c r="AR12" s="103">
        <f>SUMIFS('Unit Sales'!$Q:$Q,'Unit Sales'!$U:$U,'Monthly cashflow'!$B$4,'Unit Sales'!$C:$C,'Monthly cashflow'!$C12,'Unit Sales'!$S:$S,'Monthly cashflow'!AR$3)</f>
        <v>0</v>
      </c>
      <c r="AS12" s="103">
        <f>SUMIFS('Unit Sales'!$Q:$Q,'Unit Sales'!$U:$U,'Monthly cashflow'!$B$4,'Unit Sales'!$C:$C,'Monthly cashflow'!$C12,'Unit Sales'!$S:$S,'Monthly cashflow'!AS$3)</f>
        <v>0</v>
      </c>
      <c r="AT12" s="103">
        <f>SUMIFS('Unit Sales'!$Q:$Q,'Unit Sales'!$U:$U,'Monthly cashflow'!$B$4,'Unit Sales'!$C:$C,'Monthly cashflow'!$C12,'Unit Sales'!$S:$S,'Monthly cashflow'!AT$3)</f>
        <v>0</v>
      </c>
      <c r="AU12" s="103">
        <f>SUMIFS('Unit Sales'!$Q:$Q,'Unit Sales'!$U:$U,'Monthly cashflow'!$B$4,'Unit Sales'!$C:$C,'Monthly cashflow'!$C12,'Unit Sales'!$S:$S,'Monthly cashflow'!AU$3)</f>
        <v>0</v>
      </c>
      <c r="AV12" s="103">
        <f>SUMIFS('Unit Sales'!$Q:$Q,'Unit Sales'!$U:$U,'Monthly cashflow'!$B$4,'Unit Sales'!$C:$C,'Monthly cashflow'!$C12,'Unit Sales'!$S:$S,'Monthly cashflow'!AV$3)</f>
        <v>0</v>
      </c>
      <c r="AW12" s="103">
        <f>SUMIFS('Unit Sales'!$Q:$Q,'Unit Sales'!$U:$U,'Monthly cashflow'!$B$4,'Unit Sales'!$C:$C,'Monthly cashflow'!$C12,'Unit Sales'!$S:$S,'Monthly cashflow'!AW$3)</f>
        <v>0</v>
      </c>
      <c r="AX12" s="103">
        <f>SUMIFS('Unit Sales'!$Q:$Q,'Unit Sales'!$U:$U,'Monthly cashflow'!$B$4,'Unit Sales'!$C:$C,'Monthly cashflow'!$C12,'Unit Sales'!$S:$S,'Monthly cashflow'!AX$3)</f>
        <v>0</v>
      </c>
      <c r="AY12" s="103">
        <f>SUMIFS('Unit Sales'!$Q:$Q,'Unit Sales'!$U:$U,'Monthly cashflow'!$B$4,'Unit Sales'!$C:$C,'Monthly cashflow'!$C12,'Unit Sales'!$S:$S,'Monthly cashflow'!AY$3)</f>
        <v>0</v>
      </c>
      <c r="AZ12" s="103">
        <f>SUMIFS('Unit Sales'!$Q:$Q,'Unit Sales'!$U:$U,'Monthly cashflow'!$B$4,'Unit Sales'!$C:$C,'Monthly cashflow'!$C12,'Unit Sales'!$S:$S,'Monthly cashflow'!AZ$3)</f>
        <v>0</v>
      </c>
      <c r="BA12" s="103">
        <f>SUMIFS('Unit Sales'!$Q:$Q,'Unit Sales'!$U:$U,'Monthly cashflow'!$B$4,'Unit Sales'!$C:$C,'Monthly cashflow'!$C12,'Unit Sales'!$S:$S,'Monthly cashflow'!BA$3)</f>
        <v>0</v>
      </c>
      <c r="BB12" s="103">
        <f>SUMIFS('Unit Sales'!$Q:$Q,'Unit Sales'!$U:$U,'Monthly cashflow'!$B$4,'Unit Sales'!$C:$C,'Monthly cashflow'!$C12,'Unit Sales'!$S:$S,'Monthly cashflow'!BB$3)</f>
        <v>0</v>
      </c>
      <c r="BC12" s="103">
        <f>SUMIFS('Unit Sales'!$Q:$Q,'Unit Sales'!$U:$U,'Monthly cashflow'!$B$4,'Unit Sales'!$C:$C,'Monthly cashflow'!$C12,'Unit Sales'!$S:$S,'Monthly cashflow'!BC$3)</f>
        <v>0</v>
      </c>
      <c r="BD12" s="103">
        <f>SUMIFS('Unit Sales'!$Q:$Q,'Unit Sales'!$U:$U,'Monthly cashflow'!$B$4,'Unit Sales'!$C:$C,'Monthly cashflow'!$C12,'Unit Sales'!$S:$S,'Monthly cashflow'!BD$3)</f>
        <v>0</v>
      </c>
      <c r="BE12" s="103">
        <f>SUMIFS('Unit Sales'!$Q:$Q,'Unit Sales'!$U:$U,'Monthly cashflow'!$B$4,'Unit Sales'!$C:$C,'Monthly cashflow'!$C12,'Unit Sales'!$S:$S,'Monthly cashflow'!BE$3)</f>
        <v>0</v>
      </c>
      <c r="BF12" s="103">
        <f>SUMIFS('Unit Sales'!$Q:$Q,'Unit Sales'!$U:$U,'Monthly cashflow'!$B$4,'Unit Sales'!$C:$C,'Monthly cashflow'!$C12,'Unit Sales'!$S:$S,'Monthly cashflow'!BF$3)</f>
        <v>0</v>
      </c>
      <c r="BG12" s="103">
        <f>SUMIFS('Unit Sales'!$Q:$Q,'Unit Sales'!$U:$U,'Monthly cashflow'!$B$4,'Unit Sales'!$C:$C,'Monthly cashflow'!$C12,'Unit Sales'!$S:$S,'Monthly cashflow'!BG$3)</f>
        <v>0</v>
      </c>
      <c r="BH12" s="103">
        <f>SUMIFS('Unit Sales'!$Q:$Q,'Unit Sales'!$U:$U,'Monthly cashflow'!$B$4,'Unit Sales'!$C:$C,'Monthly cashflow'!$C12,'Unit Sales'!$S:$S,'Monthly cashflow'!BH$3)</f>
        <v>0</v>
      </c>
      <c r="BI12" s="103">
        <f>SUMIFS('Unit Sales'!$Q:$Q,'Unit Sales'!$U:$U,'Monthly cashflow'!$B$4,'Unit Sales'!$C:$C,'Monthly cashflow'!$C12,'Unit Sales'!$S:$S,'Monthly cashflow'!BI$3)</f>
        <v>0</v>
      </c>
      <c r="BJ12" s="103">
        <f>SUMIFS('Unit Sales'!$Q:$Q,'Unit Sales'!$U:$U,'Monthly cashflow'!$B$4,'Unit Sales'!$C:$C,'Monthly cashflow'!$C12,'Unit Sales'!$S:$S,'Monthly cashflow'!BJ$3)</f>
        <v>0</v>
      </c>
      <c r="BK12" s="103">
        <f>SUMIFS('Unit Sales'!$Q:$Q,'Unit Sales'!$U:$U,'Monthly cashflow'!$B$4,'Unit Sales'!$C:$C,'Monthly cashflow'!$C12,'Unit Sales'!$S:$S,'Monthly cashflow'!BK$3)</f>
        <v>0</v>
      </c>
      <c r="BL12" s="103">
        <f>SUMIFS('Unit Sales'!$Q:$Q,'Unit Sales'!$U:$U,'Monthly cashflow'!$B$4,'Unit Sales'!$C:$C,'Monthly cashflow'!$C12,'Unit Sales'!$S:$S,'Monthly cashflow'!BL$3)</f>
        <v>0</v>
      </c>
      <c r="BM12" s="113">
        <f t="shared" si="1"/>
        <v>0</v>
      </c>
    </row>
    <row r="13" spans="2:65" x14ac:dyDescent="0.25">
      <c r="B13" s="25"/>
      <c r="C13" s="11" t="s">
        <v>69</v>
      </c>
      <c r="D13" s="102">
        <f t="shared" si="0"/>
        <v>0</v>
      </c>
      <c r="E13" s="103">
        <f>SUMIFS('Unit Sales'!$Q:$Q,'Unit Sales'!$U:$U,'Monthly cashflow'!$B$4,'Unit Sales'!$C:$C,'Monthly cashflow'!$C13,'Unit Sales'!$S:$S,'Monthly cashflow'!E$3)</f>
        <v>0</v>
      </c>
      <c r="F13" s="103">
        <f>SUMIFS('Unit Sales'!$Q:$Q,'Unit Sales'!$U:$U,'Monthly cashflow'!$B$4,'Unit Sales'!$C:$C,'Monthly cashflow'!$C13,'Unit Sales'!$S:$S,'Monthly cashflow'!F$3)</f>
        <v>0</v>
      </c>
      <c r="G13" s="103">
        <f>SUMIFS('Unit Sales'!$Q:$Q,'Unit Sales'!$U:$U,'Monthly cashflow'!$B$4,'Unit Sales'!$C:$C,'Monthly cashflow'!$C13,'Unit Sales'!$S:$S,'Monthly cashflow'!G$3)</f>
        <v>0</v>
      </c>
      <c r="H13" s="103">
        <f>SUMIFS('Unit Sales'!$Q:$Q,'Unit Sales'!$U:$U,'Monthly cashflow'!$B$4,'Unit Sales'!$C:$C,'Monthly cashflow'!$C13,'Unit Sales'!$S:$S,'Monthly cashflow'!H$3)</f>
        <v>0</v>
      </c>
      <c r="I13" s="103">
        <f>SUMIFS('Unit Sales'!$Q:$Q,'Unit Sales'!$U:$U,'Monthly cashflow'!$B$4,'Unit Sales'!$C:$C,'Monthly cashflow'!$C13,'Unit Sales'!$S:$S,'Monthly cashflow'!I$3)</f>
        <v>0</v>
      </c>
      <c r="J13" s="103">
        <f>SUMIFS('Unit Sales'!$Q:$Q,'Unit Sales'!$U:$U,'Monthly cashflow'!$B$4,'Unit Sales'!$C:$C,'Monthly cashflow'!$C13,'Unit Sales'!$S:$S,'Monthly cashflow'!J$3)</f>
        <v>0</v>
      </c>
      <c r="K13" s="103">
        <f>SUMIFS('Unit Sales'!$Q:$Q,'Unit Sales'!$U:$U,'Monthly cashflow'!$B$4,'Unit Sales'!$C:$C,'Monthly cashflow'!$C13,'Unit Sales'!$S:$S,'Monthly cashflow'!K$3)</f>
        <v>0</v>
      </c>
      <c r="L13" s="103">
        <f>SUMIFS('Unit Sales'!$Q:$Q,'Unit Sales'!$U:$U,'Monthly cashflow'!$B$4,'Unit Sales'!$C:$C,'Monthly cashflow'!$C13,'Unit Sales'!$S:$S,'Monthly cashflow'!L$3)</f>
        <v>0</v>
      </c>
      <c r="M13" s="103">
        <f>SUMIFS('Unit Sales'!$Q:$Q,'Unit Sales'!$U:$U,'Monthly cashflow'!$B$4,'Unit Sales'!$C:$C,'Monthly cashflow'!$C13,'Unit Sales'!$S:$S,'Monthly cashflow'!M$3)</f>
        <v>0</v>
      </c>
      <c r="N13" s="103">
        <f>SUMIFS('Unit Sales'!$Q:$Q,'Unit Sales'!$U:$U,'Monthly cashflow'!$B$4,'Unit Sales'!$C:$C,'Monthly cashflow'!$C13,'Unit Sales'!$S:$S,'Monthly cashflow'!N$3)</f>
        <v>0</v>
      </c>
      <c r="O13" s="103">
        <f>SUMIFS('Unit Sales'!$Q:$Q,'Unit Sales'!$U:$U,'Monthly cashflow'!$B$4,'Unit Sales'!$C:$C,'Monthly cashflow'!$C13,'Unit Sales'!$S:$S,'Monthly cashflow'!O$3)</f>
        <v>0</v>
      </c>
      <c r="P13" s="103">
        <f>SUMIFS('Unit Sales'!$Q:$Q,'Unit Sales'!$U:$U,'Monthly cashflow'!$B$4,'Unit Sales'!$C:$C,'Monthly cashflow'!$C13,'Unit Sales'!$S:$S,'Monthly cashflow'!P$3)</f>
        <v>0</v>
      </c>
      <c r="Q13" s="103">
        <f>SUMIFS('Unit Sales'!$Q:$Q,'Unit Sales'!$U:$U,'Monthly cashflow'!$B$4,'Unit Sales'!$C:$C,'Monthly cashflow'!$C13,'Unit Sales'!$S:$S,'Monthly cashflow'!Q$3)</f>
        <v>0</v>
      </c>
      <c r="R13" s="103">
        <f>SUMIFS('Unit Sales'!$Q:$Q,'Unit Sales'!$U:$U,'Monthly cashflow'!$B$4,'Unit Sales'!$C:$C,'Monthly cashflow'!$C13,'Unit Sales'!$S:$S,'Monthly cashflow'!R$3)</f>
        <v>0</v>
      </c>
      <c r="S13" s="103">
        <f>SUMIFS('Unit Sales'!$Q:$Q,'Unit Sales'!$U:$U,'Monthly cashflow'!$B$4,'Unit Sales'!$C:$C,'Monthly cashflow'!$C13,'Unit Sales'!$S:$S,'Monthly cashflow'!S$3)</f>
        <v>0</v>
      </c>
      <c r="T13" s="103">
        <f>SUMIFS('Unit Sales'!$Q:$Q,'Unit Sales'!$U:$U,'Monthly cashflow'!$B$4,'Unit Sales'!$C:$C,'Monthly cashflow'!$C13,'Unit Sales'!$S:$S,'Monthly cashflow'!T$3)</f>
        <v>0</v>
      </c>
      <c r="U13" s="103">
        <f>SUMIFS('Unit Sales'!$Q:$Q,'Unit Sales'!$U:$U,'Monthly cashflow'!$B$4,'Unit Sales'!$C:$C,'Monthly cashflow'!$C13,'Unit Sales'!$S:$S,'Monthly cashflow'!U$3)</f>
        <v>0</v>
      </c>
      <c r="V13" s="103">
        <f>SUMIFS('Unit Sales'!$Q:$Q,'Unit Sales'!$U:$U,'Monthly cashflow'!$B$4,'Unit Sales'!$C:$C,'Monthly cashflow'!$C13,'Unit Sales'!$S:$S,'Monthly cashflow'!V$3)</f>
        <v>0</v>
      </c>
      <c r="W13" s="103">
        <f>SUMIFS('Unit Sales'!$Q:$Q,'Unit Sales'!$U:$U,'Monthly cashflow'!$B$4,'Unit Sales'!$C:$C,'Monthly cashflow'!$C13,'Unit Sales'!$S:$S,'Monthly cashflow'!W$3)</f>
        <v>0</v>
      </c>
      <c r="X13" s="103">
        <f>SUMIFS('Unit Sales'!$Q:$Q,'Unit Sales'!$U:$U,'Monthly cashflow'!$B$4,'Unit Sales'!$C:$C,'Monthly cashflow'!$C13,'Unit Sales'!$S:$S,'Monthly cashflow'!X$3)</f>
        <v>0</v>
      </c>
      <c r="Y13" s="103">
        <f>SUMIFS('Unit Sales'!$Q:$Q,'Unit Sales'!$U:$U,'Monthly cashflow'!$B$4,'Unit Sales'!$C:$C,'Monthly cashflow'!$C13,'Unit Sales'!$S:$S,'Monthly cashflow'!Y$3)</f>
        <v>0</v>
      </c>
      <c r="Z13" s="103">
        <f>SUMIFS('Unit Sales'!$Q:$Q,'Unit Sales'!$U:$U,'Monthly cashflow'!$B$4,'Unit Sales'!$C:$C,'Monthly cashflow'!$C13,'Unit Sales'!$S:$S,'Monthly cashflow'!Z$3)</f>
        <v>0</v>
      </c>
      <c r="AA13" s="103">
        <f>SUMIFS('Unit Sales'!$Q:$Q,'Unit Sales'!$U:$U,'Monthly cashflow'!$B$4,'Unit Sales'!$C:$C,'Monthly cashflow'!$C13,'Unit Sales'!$S:$S,'Monthly cashflow'!AA$3)</f>
        <v>0</v>
      </c>
      <c r="AB13" s="103">
        <f>SUMIFS('Unit Sales'!$Q:$Q,'Unit Sales'!$U:$U,'Monthly cashflow'!$B$4,'Unit Sales'!$C:$C,'Monthly cashflow'!$C13,'Unit Sales'!$S:$S,'Monthly cashflow'!AB$3)</f>
        <v>0</v>
      </c>
      <c r="AC13" s="103">
        <f>SUMIFS('Unit Sales'!$Q:$Q,'Unit Sales'!$U:$U,'Monthly cashflow'!$B$4,'Unit Sales'!$C:$C,'Monthly cashflow'!$C13,'Unit Sales'!$S:$S,'Monthly cashflow'!AC$3)</f>
        <v>0</v>
      </c>
      <c r="AD13" s="103">
        <f>SUMIFS('Unit Sales'!$Q:$Q,'Unit Sales'!$U:$U,'Monthly cashflow'!$B$4,'Unit Sales'!$C:$C,'Monthly cashflow'!$C13,'Unit Sales'!$S:$S,'Monthly cashflow'!AD$3)</f>
        <v>0</v>
      </c>
      <c r="AE13" s="103">
        <f>SUMIFS('Unit Sales'!$Q:$Q,'Unit Sales'!$U:$U,'Monthly cashflow'!$B$4,'Unit Sales'!$C:$C,'Monthly cashflow'!$C13,'Unit Sales'!$S:$S,'Monthly cashflow'!AE$3)</f>
        <v>0</v>
      </c>
      <c r="AF13" s="103">
        <f>SUMIFS('Unit Sales'!$Q:$Q,'Unit Sales'!$U:$U,'Monthly cashflow'!$B$4,'Unit Sales'!$C:$C,'Monthly cashflow'!$C13,'Unit Sales'!$S:$S,'Monthly cashflow'!AF$3)</f>
        <v>0</v>
      </c>
      <c r="AG13" s="103">
        <f>SUMIFS('Unit Sales'!$Q:$Q,'Unit Sales'!$U:$U,'Monthly cashflow'!$B$4,'Unit Sales'!$C:$C,'Monthly cashflow'!$C13,'Unit Sales'!$S:$S,'Monthly cashflow'!AG$3)</f>
        <v>0</v>
      </c>
      <c r="AH13" s="103">
        <f>SUMIFS('Unit Sales'!$Q:$Q,'Unit Sales'!$U:$U,'Monthly cashflow'!$B$4,'Unit Sales'!$C:$C,'Monthly cashflow'!$C13,'Unit Sales'!$S:$S,'Monthly cashflow'!AH$3)</f>
        <v>0</v>
      </c>
      <c r="AI13" s="103">
        <f>SUMIFS('Unit Sales'!$Q:$Q,'Unit Sales'!$U:$U,'Monthly cashflow'!$B$4,'Unit Sales'!$C:$C,'Monthly cashflow'!$C13,'Unit Sales'!$S:$S,'Monthly cashflow'!AI$3)</f>
        <v>0</v>
      </c>
      <c r="AJ13" s="103">
        <f>SUMIFS('Unit Sales'!$Q:$Q,'Unit Sales'!$U:$U,'Monthly cashflow'!$B$4,'Unit Sales'!$C:$C,'Monthly cashflow'!$C13,'Unit Sales'!$S:$S,'Monthly cashflow'!AJ$3)</f>
        <v>0</v>
      </c>
      <c r="AK13" s="103">
        <f>SUMIFS('Unit Sales'!$Q:$Q,'Unit Sales'!$U:$U,'Monthly cashflow'!$B$4,'Unit Sales'!$C:$C,'Monthly cashflow'!$C13,'Unit Sales'!$S:$S,'Monthly cashflow'!AK$3)</f>
        <v>0</v>
      </c>
      <c r="AL13" s="103">
        <f>SUMIFS('Unit Sales'!$Q:$Q,'Unit Sales'!$U:$U,'Monthly cashflow'!$B$4,'Unit Sales'!$C:$C,'Monthly cashflow'!$C13,'Unit Sales'!$S:$S,'Monthly cashflow'!AL$3)</f>
        <v>0</v>
      </c>
      <c r="AM13" s="103">
        <f>SUMIFS('Unit Sales'!$Q:$Q,'Unit Sales'!$U:$U,'Monthly cashflow'!$B$4,'Unit Sales'!$C:$C,'Monthly cashflow'!$C13,'Unit Sales'!$S:$S,'Monthly cashflow'!AM$3)</f>
        <v>0</v>
      </c>
      <c r="AN13" s="103">
        <f>SUMIFS('Unit Sales'!$Q:$Q,'Unit Sales'!$U:$U,'Monthly cashflow'!$B$4,'Unit Sales'!$C:$C,'Monthly cashflow'!$C13,'Unit Sales'!$S:$S,'Monthly cashflow'!AN$3)</f>
        <v>0</v>
      </c>
      <c r="AO13" s="103">
        <f>SUMIFS('Unit Sales'!$Q:$Q,'Unit Sales'!$U:$U,'Monthly cashflow'!$B$4,'Unit Sales'!$C:$C,'Monthly cashflow'!$C13,'Unit Sales'!$S:$S,'Monthly cashflow'!AO$3)</f>
        <v>0</v>
      </c>
      <c r="AP13" s="103">
        <f>SUMIFS('Unit Sales'!$Q:$Q,'Unit Sales'!$U:$U,'Monthly cashflow'!$B$4,'Unit Sales'!$C:$C,'Monthly cashflow'!$C13,'Unit Sales'!$S:$S,'Monthly cashflow'!AP$3)</f>
        <v>0</v>
      </c>
      <c r="AQ13" s="103">
        <f>SUMIFS('Unit Sales'!$Q:$Q,'Unit Sales'!$U:$U,'Monthly cashflow'!$B$4,'Unit Sales'!$C:$C,'Monthly cashflow'!$C13,'Unit Sales'!$S:$S,'Monthly cashflow'!AQ$3)</f>
        <v>0</v>
      </c>
      <c r="AR13" s="103">
        <f>SUMIFS('Unit Sales'!$Q:$Q,'Unit Sales'!$U:$U,'Monthly cashflow'!$B$4,'Unit Sales'!$C:$C,'Monthly cashflow'!$C13,'Unit Sales'!$S:$S,'Monthly cashflow'!AR$3)</f>
        <v>0</v>
      </c>
      <c r="AS13" s="103">
        <f>SUMIFS('Unit Sales'!$Q:$Q,'Unit Sales'!$U:$U,'Monthly cashflow'!$B$4,'Unit Sales'!$C:$C,'Monthly cashflow'!$C13,'Unit Sales'!$S:$S,'Monthly cashflow'!AS$3)</f>
        <v>0</v>
      </c>
      <c r="AT13" s="103">
        <f>SUMIFS('Unit Sales'!$Q:$Q,'Unit Sales'!$U:$U,'Monthly cashflow'!$B$4,'Unit Sales'!$C:$C,'Monthly cashflow'!$C13,'Unit Sales'!$S:$S,'Monthly cashflow'!AT$3)</f>
        <v>0</v>
      </c>
      <c r="AU13" s="103">
        <f>SUMIFS('Unit Sales'!$Q:$Q,'Unit Sales'!$U:$U,'Monthly cashflow'!$B$4,'Unit Sales'!$C:$C,'Monthly cashflow'!$C13,'Unit Sales'!$S:$S,'Monthly cashflow'!AU$3)</f>
        <v>0</v>
      </c>
      <c r="AV13" s="103">
        <f>SUMIFS('Unit Sales'!$Q:$Q,'Unit Sales'!$U:$U,'Monthly cashflow'!$B$4,'Unit Sales'!$C:$C,'Monthly cashflow'!$C13,'Unit Sales'!$S:$S,'Monthly cashflow'!AV$3)</f>
        <v>0</v>
      </c>
      <c r="AW13" s="103">
        <f>SUMIFS('Unit Sales'!$Q:$Q,'Unit Sales'!$U:$U,'Monthly cashflow'!$B$4,'Unit Sales'!$C:$C,'Monthly cashflow'!$C13,'Unit Sales'!$S:$S,'Monthly cashflow'!AW$3)</f>
        <v>0</v>
      </c>
      <c r="AX13" s="103">
        <f>SUMIFS('Unit Sales'!$Q:$Q,'Unit Sales'!$U:$U,'Monthly cashflow'!$B$4,'Unit Sales'!$C:$C,'Monthly cashflow'!$C13,'Unit Sales'!$S:$S,'Monthly cashflow'!AX$3)</f>
        <v>0</v>
      </c>
      <c r="AY13" s="103">
        <f>SUMIFS('Unit Sales'!$Q:$Q,'Unit Sales'!$U:$U,'Monthly cashflow'!$B$4,'Unit Sales'!$C:$C,'Monthly cashflow'!$C13,'Unit Sales'!$S:$S,'Monthly cashflow'!AY$3)</f>
        <v>0</v>
      </c>
      <c r="AZ13" s="103">
        <f>SUMIFS('Unit Sales'!$Q:$Q,'Unit Sales'!$U:$U,'Monthly cashflow'!$B$4,'Unit Sales'!$C:$C,'Monthly cashflow'!$C13,'Unit Sales'!$S:$S,'Monthly cashflow'!AZ$3)</f>
        <v>0</v>
      </c>
      <c r="BA13" s="103">
        <f>SUMIFS('Unit Sales'!$Q:$Q,'Unit Sales'!$U:$U,'Monthly cashflow'!$B$4,'Unit Sales'!$C:$C,'Monthly cashflow'!$C13,'Unit Sales'!$S:$S,'Monthly cashflow'!BA$3)</f>
        <v>0</v>
      </c>
      <c r="BB13" s="103">
        <f>SUMIFS('Unit Sales'!$Q:$Q,'Unit Sales'!$U:$U,'Monthly cashflow'!$B$4,'Unit Sales'!$C:$C,'Monthly cashflow'!$C13,'Unit Sales'!$S:$S,'Monthly cashflow'!BB$3)</f>
        <v>0</v>
      </c>
      <c r="BC13" s="103">
        <f>SUMIFS('Unit Sales'!$Q:$Q,'Unit Sales'!$U:$U,'Monthly cashflow'!$B$4,'Unit Sales'!$C:$C,'Monthly cashflow'!$C13,'Unit Sales'!$S:$S,'Monthly cashflow'!BC$3)</f>
        <v>0</v>
      </c>
      <c r="BD13" s="103">
        <f>SUMIFS('Unit Sales'!$Q:$Q,'Unit Sales'!$U:$U,'Monthly cashflow'!$B$4,'Unit Sales'!$C:$C,'Monthly cashflow'!$C13,'Unit Sales'!$S:$S,'Monthly cashflow'!BD$3)</f>
        <v>0</v>
      </c>
      <c r="BE13" s="103">
        <f>SUMIFS('Unit Sales'!$Q:$Q,'Unit Sales'!$U:$U,'Monthly cashflow'!$B$4,'Unit Sales'!$C:$C,'Monthly cashflow'!$C13,'Unit Sales'!$S:$S,'Monthly cashflow'!BE$3)</f>
        <v>0</v>
      </c>
      <c r="BF13" s="103">
        <f>SUMIFS('Unit Sales'!$Q:$Q,'Unit Sales'!$U:$U,'Monthly cashflow'!$B$4,'Unit Sales'!$C:$C,'Monthly cashflow'!$C13,'Unit Sales'!$S:$S,'Monthly cashflow'!BF$3)</f>
        <v>0</v>
      </c>
      <c r="BG13" s="103">
        <f>SUMIFS('Unit Sales'!$Q:$Q,'Unit Sales'!$U:$U,'Monthly cashflow'!$B$4,'Unit Sales'!$C:$C,'Monthly cashflow'!$C13,'Unit Sales'!$S:$S,'Monthly cashflow'!BG$3)</f>
        <v>0</v>
      </c>
      <c r="BH13" s="103">
        <f>SUMIFS('Unit Sales'!$Q:$Q,'Unit Sales'!$U:$U,'Monthly cashflow'!$B$4,'Unit Sales'!$C:$C,'Monthly cashflow'!$C13,'Unit Sales'!$S:$S,'Monthly cashflow'!BH$3)</f>
        <v>0</v>
      </c>
      <c r="BI13" s="103">
        <f>SUMIFS('Unit Sales'!$Q:$Q,'Unit Sales'!$U:$U,'Monthly cashflow'!$B$4,'Unit Sales'!$C:$C,'Monthly cashflow'!$C13,'Unit Sales'!$S:$S,'Monthly cashflow'!BI$3)</f>
        <v>0</v>
      </c>
      <c r="BJ13" s="103">
        <f>SUMIFS('Unit Sales'!$Q:$Q,'Unit Sales'!$U:$U,'Monthly cashflow'!$B$4,'Unit Sales'!$C:$C,'Monthly cashflow'!$C13,'Unit Sales'!$S:$S,'Monthly cashflow'!BJ$3)</f>
        <v>0</v>
      </c>
      <c r="BK13" s="103">
        <f>SUMIFS('Unit Sales'!$Q:$Q,'Unit Sales'!$U:$U,'Monthly cashflow'!$B$4,'Unit Sales'!$C:$C,'Monthly cashflow'!$C13,'Unit Sales'!$S:$S,'Monthly cashflow'!BK$3)</f>
        <v>0</v>
      </c>
      <c r="BL13" s="103">
        <f>SUMIFS('Unit Sales'!$Q:$Q,'Unit Sales'!$U:$U,'Monthly cashflow'!$B$4,'Unit Sales'!$C:$C,'Monthly cashflow'!$C13,'Unit Sales'!$S:$S,'Monthly cashflow'!BL$3)</f>
        <v>0</v>
      </c>
      <c r="BM13" s="113">
        <f t="shared" si="1"/>
        <v>0</v>
      </c>
    </row>
    <row r="14" spans="2:65" x14ac:dyDescent="0.25">
      <c r="B14" s="28" t="s">
        <v>86</v>
      </c>
      <c r="C14" s="29"/>
      <c r="D14" s="114">
        <f t="shared" si="0"/>
        <v>0</v>
      </c>
      <c r="E14" s="115">
        <f>SUM(E4:E13)</f>
        <v>0</v>
      </c>
      <c r="F14" s="115">
        <f t="shared" ref="F14:BM14" si="2">SUM(F4:F13)</f>
        <v>0</v>
      </c>
      <c r="G14" s="115">
        <f t="shared" si="2"/>
        <v>0</v>
      </c>
      <c r="H14" s="115">
        <f t="shared" si="2"/>
        <v>0</v>
      </c>
      <c r="I14" s="115">
        <f t="shared" si="2"/>
        <v>0</v>
      </c>
      <c r="J14" s="115">
        <f t="shared" si="2"/>
        <v>0</v>
      </c>
      <c r="K14" s="115">
        <f t="shared" si="2"/>
        <v>0</v>
      </c>
      <c r="L14" s="115">
        <f t="shared" si="2"/>
        <v>0</v>
      </c>
      <c r="M14" s="115">
        <f t="shared" si="2"/>
        <v>0</v>
      </c>
      <c r="N14" s="115">
        <f t="shared" si="2"/>
        <v>0</v>
      </c>
      <c r="O14" s="115">
        <f t="shared" si="2"/>
        <v>0</v>
      </c>
      <c r="P14" s="115">
        <f t="shared" si="2"/>
        <v>0</v>
      </c>
      <c r="Q14" s="115">
        <f t="shared" si="2"/>
        <v>0</v>
      </c>
      <c r="R14" s="115">
        <f t="shared" si="2"/>
        <v>0</v>
      </c>
      <c r="S14" s="115">
        <f t="shared" si="2"/>
        <v>0</v>
      </c>
      <c r="T14" s="115">
        <f t="shared" si="2"/>
        <v>0</v>
      </c>
      <c r="U14" s="115">
        <f t="shared" si="2"/>
        <v>0</v>
      </c>
      <c r="V14" s="115">
        <f t="shared" si="2"/>
        <v>0</v>
      </c>
      <c r="W14" s="115">
        <f t="shared" si="2"/>
        <v>0</v>
      </c>
      <c r="X14" s="115">
        <f t="shared" si="2"/>
        <v>0</v>
      </c>
      <c r="Y14" s="115">
        <f t="shared" si="2"/>
        <v>0</v>
      </c>
      <c r="Z14" s="115">
        <f t="shared" si="2"/>
        <v>0</v>
      </c>
      <c r="AA14" s="115">
        <f t="shared" si="2"/>
        <v>0</v>
      </c>
      <c r="AB14" s="115">
        <f t="shared" si="2"/>
        <v>0</v>
      </c>
      <c r="AC14" s="115">
        <f t="shared" si="2"/>
        <v>0</v>
      </c>
      <c r="AD14" s="115">
        <f t="shared" si="2"/>
        <v>0</v>
      </c>
      <c r="AE14" s="115">
        <f t="shared" si="2"/>
        <v>0</v>
      </c>
      <c r="AF14" s="115">
        <f t="shared" si="2"/>
        <v>0</v>
      </c>
      <c r="AG14" s="115">
        <f t="shared" si="2"/>
        <v>0</v>
      </c>
      <c r="AH14" s="115">
        <f t="shared" si="2"/>
        <v>0</v>
      </c>
      <c r="AI14" s="115">
        <f t="shared" si="2"/>
        <v>0</v>
      </c>
      <c r="AJ14" s="115">
        <f t="shared" si="2"/>
        <v>0</v>
      </c>
      <c r="AK14" s="115">
        <f t="shared" si="2"/>
        <v>0</v>
      </c>
      <c r="AL14" s="115">
        <f t="shared" si="2"/>
        <v>0</v>
      </c>
      <c r="AM14" s="115">
        <f t="shared" si="2"/>
        <v>0</v>
      </c>
      <c r="AN14" s="115">
        <f t="shared" si="2"/>
        <v>0</v>
      </c>
      <c r="AO14" s="115">
        <f t="shared" si="2"/>
        <v>0</v>
      </c>
      <c r="AP14" s="115">
        <f t="shared" si="2"/>
        <v>0</v>
      </c>
      <c r="AQ14" s="115">
        <f t="shared" si="2"/>
        <v>0</v>
      </c>
      <c r="AR14" s="115">
        <f t="shared" si="2"/>
        <v>0</v>
      </c>
      <c r="AS14" s="115">
        <f t="shared" si="2"/>
        <v>0</v>
      </c>
      <c r="AT14" s="115">
        <f t="shared" si="2"/>
        <v>0</v>
      </c>
      <c r="AU14" s="115">
        <f t="shared" si="2"/>
        <v>0</v>
      </c>
      <c r="AV14" s="115">
        <f t="shared" si="2"/>
        <v>0</v>
      </c>
      <c r="AW14" s="115">
        <f t="shared" si="2"/>
        <v>0</v>
      </c>
      <c r="AX14" s="115">
        <f t="shared" si="2"/>
        <v>0</v>
      </c>
      <c r="AY14" s="115">
        <f t="shared" si="2"/>
        <v>0</v>
      </c>
      <c r="AZ14" s="115">
        <f t="shared" si="2"/>
        <v>0</v>
      </c>
      <c r="BA14" s="115">
        <f t="shared" si="2"/>
        <v>0</v>
      </c>
      <c r="BB14" s="115">
        <f t="shared" si="2"/>
        <v>0</v>
      </c>
      <c r="BC14" s="115">
        <f t="shared" si="2"/>
        <v>0</v>
      </c>
      <c r="BD14" s="115">
        <f t="shared" si="2"/>
        <v>0</v>
      </c>
      <c r="BE14" s="115">
        <f t="shared" si="2"/>
        <v>0</v>
      </c>
      <c r="BF14" s="115">
        <f t="shared" si="2"/>
        <v>0</v>
      </c>
      <c r="BG14" s="115">
        <f t="shared" si="2"/>
        <v>0</v>
      </c>
      <c r="BH14" s="115">
        <f t="shared" si="2"/>
        <v>0</v>
      </c>
      <c r="BI14" s="115">
        <f t="shared" si="2"/>
        <v>0</v>
      </c>
      <c r="BJ14" s="115">
        <f t="shared" si="2"/>
        <v>0</v>
      </c>
      <c r="BK14" s="115">
        <f t="shared" si="2"/>
        <v>0</v>
      </c>
      <c r="BL14" s="115">
        <f t="shared" si="2"/>
        <v>0</v>
      </c>
      <c r="BM14" s="114">
        <f t="shared" si="2"/>
        <v>0</v>
      </c>
    </row>
    <row r="15" spans="2:65" x14ac:dyDescent="0.25">
      <c r="B15" s="25" t="s">
        <v>71</v>
      </c>
      <c r="C15" s="11" t="s">
        <v>13</v>
      </c>
      <c r="D15" s="102">
        <f t="shared" si="0"/>
        <v>0</v>
      </c>
      <c r="E15" s="103">
        <f>SUMIFS('Unit Sales'!$Q:$Q,'Unit Sales'!$U:$U,'Monthly cashflow'!$B$15,'Unit Sales'!$C:$C,'Monthly cashflow'!$C15,'Unit Sales'!$S:$S,'Monthly cashflow'!E$3)</f>
        <v>0</v>
      </c>
      <c r="F15" s="103">
        <f>SUMIFS('Unit Sales'!$Q:$Q,'Unit Sales'!$U:$U,'Monthly cashflow'!$B$15,'Unit Sales'!$C:$C,'Monthly cashflow'!$C15,'Unit Sales'!$S:$S,'Monthly cashflow'!F$3)</f>
        <v>0</v>
      </c>
      <c r="G15" s="103">
        <f>SUMIFS('Unit Sales'!$Q:$Q,'Unit Sales'!$U:$U,'Monthly cashflow'!$B$15,'Unit Sales'!$C:$C,'Monthly cashflow'!$C15,'Unit Sales'!$S:$S,'Monthly cashflow'!G$3)</f>
        <v>0</v>
      </c>
      <c r="H15" s="103">
        <f>SUMIFS('Unit Sales'!$Q:$Q,'Unit Sales'!$U:$U,'Monthly cashflow'!$B$15,'Unit Sales'!$C:$C,'Monthly cashflow'!$C15,'Unit Sales'!$S:$S,'Monthly cashflow'!H$3)</f>
        <v>0</v>
      </c>
      <c r="I15" s="103">
        <f>SUMIFS('Unit Sales'!$Q:$Q,'Unit Sales'!$U:$U,'Monthly cashflow'!$B$15,'Unit Sales'!$C:$C,'Monthly cashflow'!$C15,'Unit Sales'!$S:$S,'Monthly cashflow'!I$3)</f>
        <v>0</v>
      </c>
      <c r="J15" s="103">
        <f>SUMIFS('Unit Sales'!$Q:$Q,'Unit Sales'!$U:$U,'Monthly cashflow'!$B$15,'Unit Sales'!$C:$C,'Monthly cashflow'!$C15,'Unit Sales'!$S:$S,'Monthly cashflow'!J$3)</f>
        <v>0</v>
      </c>
      <c r="K15" s="103">
        <f>SUMIFS('Unit Sales'!$Q:$Q,'Unit Sales'!$U:$U,'Monthly cashflow'!$B$15,'Unit Sales'!$C:$C,'Monthly cashflow'!$C15,'Unit Sales'!$S:$S,'Monthly cashflow'!K$3)</f>
        <v>0</v>
      </c>
      <c r="L15" s="103">
        <f>SUMIFS('Unit Sales'!$Q:$Q,'Unit Sales'!$U:$U,'Monthly cashflow'!$B$15,'Unit Sales'!$C:$C,'Monthly cashflow'!$C15,'Unit Sales'!$S:$S,'Monthly cashflow'!L$3)</f>
        <v>0</v>
      </c>
      <c r="M15" s="103">
        <f>SUMIFS('Unit Sales'!$Q:$Q,'Unit Sales'!$U:$U,'Monthly cashflow'!$B$15,'Unit Sales'!$C:$C,'Monthly cashflow'!$C15,'Unit Sales'!$S:$S,'Monthly cashflow'!M$3)</f>
        <v>0</v>
      </c>
      <c r="N15" s="103">
        <f>SUMIFS('Unit Sales'!$Q:$Q,'Unit Sales'!$U:$U,'Monthly cashflow'!$B$15,'Unit Sales'!$C:$C,'Monthly cashflow'!$C15,'Unit Sales'!$S:$S,'Monthly cashflow'!N$3)</f>
        <v>0</v>
      </c>
      <c r="O15" s="103">
        <f>SUMIFS('Unit Sales'!$Q:$Q,'Unit Sales'!$U:$U,'Monthly cashflow'!$B$15,'Unit Sales'!$C:$C,'Monthly cashflow'!$C15,'Unit Sales'!$S:$S,'Monthly cashflow'!O$3)</f>
        <v>0</v>
      </c>
      <c r="P15" s="103">
        <f>SUMIFS('Unit Sales'!$Q:$Q,'Unit Sales'!$U:$U,'Monthly cashflow'!$B$15,'Unit Sales'!$C:$C,'Monthly cashflow'!$C15,'Unit Sales'!$S:$S,'Monthly cashflow'!P$3)</f>
        <v>0</v>
      </c>
      <c r="Q15" s="103">
        <f>SUMIFS('Unit Sales'!$Q:$Q,'Unit Sales'!$U:$U,'Monthly cashflow'!$B$15,'Unit Sales'!$C:$C,'Monthly cashflow'!$C15,'Unit Sales'!$S:$S,'Monthly cashflow'!Q$3)</f>
        <v>0</v>
      </c>
      <c r="R15" s="103">
        <f>SUMIFS('Unit Sales'!$Q:$Q,'Unit Sales'!$U:$U,'Monthly cashflow'!$B$15,'Unit Sales'!$C:$C,'Monthly cashflow'!$C15,'Unit Sales'!$S:$S,'Monthly cashflow'!R$3)</f>
        <v>0</v>
      </c>
      <c r="S15" s="103">
        <f>SUMIFS('Unit Sales'!$Q:$Q,'Unit Sales'!$U:$U,'Monthly cashflow'!$B$15,'Unit Sales'!$C:$C,'Monthly cashflow'!$C15,'Unit Sales'!$S:$S,'Monthly cashflow'!S$3)</f>
        <v>0</v>
      </c>
      <c r="T15" s="103">
        <f>SUMIFS('Unit Sales'!$Q:$Q,'Unit Sales'!$U:$U,'Monthly cashflow'!$B$15,'Unit Sales'!$C:$C,'Monthly cashflow'!$C15,'Unit Sales'!$S:$S,'Monthly cashflow'!T$3)</f>
        <v>0</v>
      </c>
      <c r="U15" s="103">
        <f>SUMIFS('Unit Sales'!$Q:$Q,'Unit Sales'!$U:$U,'Monthly cashflow'!$B$15,'Unit Sales'!$C:$C,'Monthly cashflow'!$C15,'Unit Sales'!$S:$S,'Monthly cashflow'!U$3)</f>
        <v>0</v>
      </c>
      <c r="V15" s="103">
        <f>SUMIFS('Unit Sales'!$Q:$Q,'Unit Sales'!$U:$U,'Monthly cashflow'!$B$15,'Unit Sales'!$C:$C,'Monthly cashflow'!$C15,'Unit Sales'!$S:$S,'Monthly cashflow'!V$3)</f>
        <v>0</v>
      </c>
      <c r="W15" s="103">
        <f>SUMIFS('Unit Sales'!$Q:$Q,'Unit Sales'!$U:$U,'Monthly cashflow'!$B$15,'Unit Sales'!$C:$C,'Monthly cashflow'!$C15,'Unit Sales'!$S:$S,'Monthly cashflow'!W$3)</f>
        <v>0</v>
      </c>
      <c r="X15" s="103">
        <f>SUMIFS('Unit Sales'!$Q:$Q,'Unit Sales'!$U:$U,'Monthly cashflow'!$B$15,'Unit Sales'!$C:$C,'Monthly cashflow'!$C15,'Unit Sales'!$S:$S,'Monthly cashflow'!X$3)</f>
        <v>0</v>
      </c>
      <c r="Y15" s="103">
        <f>SUMIFS('Unit Sales'!$Q:$Q,'Unit Sales'!$U:$U,'Monthly cashflow'!$B$15,'Unit Sales'!$C:$C,'Monthly cashflow'!$C15,'Unit Sales'!$S:$S,'Monthly cashflow'!Y$3)</f>
        <v>0</v>
      </c>
      <c r="Z15" s="103">
        <f>SUMIFS('Unit Sales'!$Q:$Q,'Unit Sales'!$U:$U,'Monthly cashflow'!$B$15,'Unit Sales'!$C:$C,'Monthly cashflow'!$C15,'Unit Sales'!$S:$S,'Monthly cashflow'!Z$3)</f>
        <v>0</v>
      </c>
      <c r="AA15" s="103">
        <f>SUMIFS('Unit Sales'!$Q:$Q,'Unit Sales'!$U:$U,'Monthly cashflow'!$B$15,'Unit Sales'!$C:$C,'Monthly cashflow'!$C15,'Unit Sales'!$S:$S,'Monthly cashflow'!AA$3)</f>
        <v>0</v>
      </c>
      <c r="AB15" s="103">
        <f>SUMIFS('Unit Sales'!$Q:$Q,'Unit Sales'!$U:$U,'Monthly cashflow'!$B$15,'Unit Sales'!$C:$C,'Monthly cashflow'!$C15,'Unit Sales'!$S:$S,'Monthly cashflow'!AB$3)</f>
        <v>0</v>
      </c>
      <c r="AC15" s="103">
        <f>SUMIFS('Unit Sales'!$Q:$Q,'Unit Sales'!$U:$U,'Monthly cashflow'!$B$15,'Unit Sales'!$C:$C,'Monthly cashflow'!$C15,'Unit Sales'!$S:$S,'Monthly cashflow'!AC$3)</f>
        <v>0</v>
      </c>
      <c r="AD15" s="103">
        <f>SUMIFS('Unit Sales'!$Q:$Q,'Unit Sales'!$U:$U,'Monthly cashflow'!$B$15,'Unit Sales'!$C:$C,'Monthly cashflow'!$C15,'Unit Sales'!$S:$S,'Monthly cashflow'!AD$3)</f>
        <v>0</v>
      </c>
      <c r="AE15" s="103">
        <f>SUMIFS('Unit Sales'!$Q:$Q,'Unit Sales'!$U:$U,'Monthly cashflow'!$B$15,'Unit Sales'!$C:$C,'Monthly cashflow'!$C15,'Unit Sales'!$S:$S,'Monthly cashflow'!AE$3)</f>
        <v>0</v>
      </c>
      <c r="AF15" s="103">
        <f>SUMIFS('Unit Sales'!$Q:$Q,'Unit Sales'!$U:$U,'Monthly cashflow'!$B$15,'Unit Sales'!$C:$C,'Monthly cashflow'!$C15,'Unit Sales'!$S:$S,'Monthly cashflow'!AF$3)</f>
        <v>0</v>
      </c>
      <c r="AG15" s="103">
        <f>SUMIFS('Unit Sales'!$Q:$Q,'Unit Sales'!$U:$U,'Monthly cashflow'!$B$15,'Unit Sales'!$C:$C,'Monthly cashflow'!$C15,'Unit Sales'!$S:$S,'Monthly cashflow'!AG$3)</f>
        <v>0</v>
      </c>
      <c r="AH15" s="103">
        <f>SUMIFS('Unit Sales'!$Q:$Q,'Unit Sales'!$U:$U,'Monthly cashflow'!$B$15,'Unit Sales'!$C:$C,'Monthly cashflow'!$C15,'Unit Sales'!$S:$S,'Monthly cashflow'!AH$3)</f>
        <v>0</v>
      </c>
      <c r="AI15" s="103">
        <f>SUMIFS('Unit Sales'!$Q:$Q,'Unit Sales'!$U:$U,'Monthly cashflow'!$B$15,'Unit Sales'!$C:$C,'Monthly cashflow'!$C15,'Unit Sales'!$S:$S,'Monthly cashflow'!AI$3)</f>
        <v>0</v>
      </c>
      <c r="AJ15" s="103">
        <f>SUMIFS('Unit Sales'!$Q:$Q,'Unit Sales'!$U:$U,'Monthly cashflow'!$B$15,'Unit Sales'!$C:$C,'Monthly cashflow'!$C15,'Unit Sales'!$S:$S,'Monthly cashflow'!AJ$3)</f>
        <v>0</v>
      </c>
      <c r="AK15" s="103">
        <f>SUMIFS('Unit Sales'!$Q:$Q,'Unit Sales'!$U:$U,'Monthly cashflow'!$B$15,'Unit Sales'!$C:$C,'Monthly cashflow'!$C15,'Unit Sales'!$S:$S,'Monthly cashflow'!AK$3)</f>
        <v>0</v>
      </c>
      <c r="AL15" s="103">
        <f>SUMIFS('Unit Sales'!$Q:$Q,'Unit Sales'!$U:$U,'Monthly cashflow'!$B$15,'Unit Sales'!$C:$C,'Monthly cashflow'!$C15,'Unit Sales'!$S:$S,'Monthly cashflow'!AL$3)</f>
        <v>0</v>
      </c>
      <c r="AM15" s="103">
        <f>SUMIFS('Unit Sales'!$Q:$Q,'Unit Sales'!$U:$U,'Monthly cashflow'!$B$15,'Unit Sales'!$C:$C,'Monthly cashflow'!$C15,'Unit Sales'!$S:$S,'Monthly cashflow'!AM$3)</f>
        <v>0</v>
      </c>
      <c r="AN15" s="103">
        <f>SUMIFS('Unit Sales'!$Q:$Q,'Unit Sales'!$U:$U,'Monthly cashflow'!$B$15,'Unit Sales'!$C:$C,'Monthly cashflow'!$C15,'Unit Sales'!$S:$S,'Monthly cashflow'!AN$3)</f>
        <v>0</v>
      </c>
      <c r="AO15" s="103">
        <f>SUMIFS('Unit Sales'!$Q:$Q,'Unit Sales'!$U:$U,'Monthly cashflow'!$B$15,'Unit Sales'!$C:$C,'Monthly cashflow'!$C15,'Unit Sales'!$S:$S,'Monthly cashflow'!AO$3)</f>
        <v>0</v>
      </c>
      <c r="AP15" s="103">
        <f>SUMIFS('Unit Sales'!$Q:$Q,'Unit Sales'!$U:$U,'Monthly cashflow'!$B$15,'Unit Sales'!$C:$C,'Monthly cashflow'!$C15,'Unit Sales'!$S:$S,'Monthly cashflow'!AP$3)</f>
        <v>0</v>
      </c>
      <c r="AQ15" s="103">
        <f>SUMIFS('Unit Sales'!$Q:$Q,'Unit Sales'!$U:$U,'Monthly cashflow'!$B$15,'Unit Sales'!$C:$C,'Monthly cashflow'!$C15,'Unit Sales'!$S:$S,'Monthly cashflow'!AQ$3)</f>
        <v>0</v>
      </c>
      <c r="AR15" s="103">
        <f>SUMIFS('Unit Sales'!$Q:$Q,'Unit Sales'!$U:$U,'Monthly cashflow'!$B$15,'Unit Sales'!$C:$C,'Monthly cashflow'!$C15,'Unit Sales'!$S:$S,'Monthly cashflow'!AR$3)</f>
        <v>0</v>
      </c>
      <c r="AS15" s="103">
        <f>SUMIFS('Unit Sales'!$Q:$Q,'Unit Sales'!$U:$U,'Monthly cashflow'!$B$15,'Unit Sales'!$C:$C,'Monthly cashflow'!$C15,'Unit Sales'!$S:$S,'Monthly cashflow'!AS$3)</f>
        <v>0</v>
      </c>
      <c r="AT15" s="103">
        <f>SUMIFS('Unit Sales'!$Q:$Q,'Unit Sales'!$U:$U,'Monthly cashflow'!$B$15,'Unit Sales'!$C:$C,'Monthly cashflow'!$C15,'Unit Sales'!$S:$S,'Monthly cashflow'!AT$3)</f>
        <v>0</v>
      </c>
      <c r="AU15" s="103">
        <f>SUMIFS('Unit Sales'!$Q:$Q,'Unit Sales'!$U:$U,'Monthly cashflow'!$B$15,'Unit Sales'!$C:$C,'Monthly cashflow'!$C15,'Unit Sales'!$S:$S,'Monthly cashflow'!AU$3)</f>
        <v>0</v>
      </c>
      <c r="AV15" s="103">
        <f>SUMIFS('Unit Sales'!$Q:$Q,'Unit Sales'!$U:$U,'Monthly cashflow'!$B$15,'Unit Sales'!$C:$C,'Monthly cashflow'!$C15,'Unit Sales'!$S:$S,'Monthly cashflow'!AV$3)</f>
        <v>0</v>
      </c>
      <c r="AW15" s="103">
        <f>SUMIFS('Unit Sales'!$Q:$Q,'Unit Sales'!$U:$U,'Monthly cashflow'!$B$15,'Unit Sales'!$C:$C,'Monthly cashflow'!$C15,'Unit Sales'!$S:$S,'Monthly cashflow'!AW$3)</f>
        <v>0</v>
      </c>
      <c r="AX15" s="103">
        <f>SUMIFS('Unit Sales'!$Q:$Q,'Unit Sales'!$U:$U,'Monthly cashflow'!$B$15,'Unit Sales'!$C:$C,'Monthly cashflow'!$C15,'Unit Sales'!$S:$S,'Monthly cashflow'!AX$3)</f>
        <v>0</v>
      </c>
      <c r="AY15" s="103">
        <f>SUMIFS('Unit Sales'!$Q:$Q,'Unit Sales'!$U:$U,'Monthly cashflow'!$B$15,'Unit Sales'!$C:$C,'Monthly cashflow'!$C15,'Unit Sales'!$S:$S,'Monthly cashflow'!AY$3)</f>
        <v>0</v>
      </c>
      <c r="AZ15" s="103">
        <f>SUMIFS('Unit Sales'!$Q:$Q,'Unit Sales'!$U:$U,'Monthly cashflow'!$B$15,'Unit Sales'!$C:$C,'Monthly cashflow'!$C15,'Unit Sales'!$S:$S,'Monthly cashflow'!AZ$3)</f>
        <v>0</v>
      </c>
      <c r="BA15" s="103">
        <f>SUMIFS('Unit Sales'!$Q:$Q,'Unit Sales'!$U:$U,'Monthly cashflow'!$B$15,'Unit Sales'!$C:$C,'Monthly cashflow'!$C15,'Unit Sales'!$S:$S,'Monthly cashflow'!BA$3)</f>
        <v>0</v>
      </c>
      <c r="BB15" s="103">
        <f>SUMIFS('Unit Sales'!$Q:$Q,'Unit Sales'!$U:$U,'Monthly cashflow'!$B$15,'Unit Sales'!$C:$C,'Monthly cashflow'!$C15,'Unit Sales'!$S:$S,'Monthly cashflow'!BB$3)</f>
        <v>0</v>
      </c>
      <c r="BC15" s="103">
        <f>SUMIFS('Unit Sales'!$Q:$Q,'Unit Sales'!$U:$U,'Monthly cashflow'!$B$15,'Unit Sales'!$C:$C,'Monthly cashflow'!$C15,'Unit Sales'!$S:$S,'Monthly cashflow'!BC$3)</f>
        <v>0</v>
      </c>
      <c r="BD15" s="103">
        <f>SUMIFS('Unit Sales'!$Q:$Q,'Unit Sales'!$U:$U,'Monthly cashflow'!$B$15,'Unit Sales'!$C:$C,'Monthly cashflow'!$C15,'Unit Sales'!$S:$S,'Monthly cashflow'!BD$3)</f>
        <v>0</v>
      </c>
      <c r="BE15" s="103">
        <f>SUMIFS('Unit Sales'!$Q:$Q,'Unit Sales'!$U:$U,'Monthly cashflow'!$B$15,'Unit Sales'!$C:$C,'Monthly cashflow'!$C15,'Unit Sales'!$S:$S,'Monthly cashflow'!BE$3)</f>
        <v>0</v>
      </c>
      <c r="BF15" s="103">
        <f>SUMIFS('Unit Sales'!$Q:$Q,'Unit Sales'!$U:$U,'Monthly cashflow'!$B$15,'Unit Sales'!$C:$C,'Monthly cashflow'!$C15,'Unit Sales'!$S:$S,'Monthly cashflow'!BF$3)</f>
        <v>0</v>
      </c>
      <c r="BG15" s="103">
        <f>SUMIFS('Unit Sales'!$Q:$Q,'Unit Sales'!$U:$U,'Monthly cashflow'!$B$15,'Unit Sales'!$C:$C,'Monthly cashflow'!$C15,'Unit Sales'!$S:$S,'Monthly cashflow'!BG$3)</f>
        <v>0</v>
      </c>
      <c r="BH15" s="103">
        <f>SUMIFS('Unit Sales'!$Q:$Q,'Unit Sales'!$U:$U,'Monthly cashflow'!$B$15,'Unit Sales'!$C:$C,'Monthly cashflow'!$C15,'Unit Sales'!$S:$S,'Monthly cashflow'!BH$3)</f>
        <v>0</v>
      </c>
      <c r="BI15" s="103">
        <f>SUMIFS('Unit Sales'!$Q:$Q,'Unit Sales'!$U:$U,'Monthly cashflow'!$B$15,'Unit Sales'!$C:$C,'Monthly cashflow'!$C15,'Unit Sales'!$S:$S,'Monthly cashflow'!BI$3)</f>
        <v>0</v>
      </c>
      <c r="BJ15" s="103">
        <f>SUMIFS('Unit Sales'!$Q:$Q,'Unit Sales'!$U:$U,'Monthly cashflow'!$B$15,'Unit Sales'!$C:$C,'Monthly cashflow'!$C15,'Unit Sales'!$S:$S,'Monthly cashflow'!BJ$3)</f>
        <v>0</v>
      </c>
      <c r="BK15" s="103">
        <f>SUMIFS('Unit Sales'!$Q:$Q,'Unit Sales'!$U:$U,'Monthly cashflow'!$B$15,'Unit Sales'!$C:$C,'Monthly cashflow'!$C15,'Unit Sales'!$S:$S,'Monthly cashflow'!BK$3)</f>
        <v>0</v>
      </c>
      <c r="BL15" s="103">
        <f>SUMIFS('Unit Sales'!$Q:$Q,'Unit Sales'!$U:$U,'Monthly cashflow'!$B$15,'Unit Sales'!$C:$C,'Monthly cashflow'!$C15,'Unit Sales'!$S:$S,'Monthly cashflow'!BL$3)</f>
        <v>0</v>
      </c>
      <c r="BM15" s="113">
        <f t="shared" si="1"/>
        <v>0</v>
      </c>
    </row>
    <row r="16" spans="2:65" x14ac:dyDescent="0.25">
      <c r="B16" s="25"/>
      <c r="C16" s="11" t="s">
        <v>14</v>
      </c>
      <c r="D16" s="102">
        <f t="shared" si="0"/>
        <v>0</v>
      </c>
      <c r="E16" s="103">
        <f>SUMIFS('Unit Sales'!$Q:$Q,'Unit Sales'!$U:$U,'Monthly cashflow'!$B$15,'Unit Sales'!$C:$C,'Monthly cashflow'!$C16,'Unit Sales'!$S:$S,'Monthly cashflow'!E$3)</f>
        <v>0</v>
      </c>
      <c r="F16" s="103">
        <f>SUMIFS('Unit Sales'!$Q:$Q,'Unit Sales'!$U:$U,'Monthly cashflow'!$B$15,'Unit Sales'!$C:$C,'Monthly cashflow'!$C16,'Unit Sales'!$S:$S,'Monthly cashflow'!F$3)</f>
        <v>0</v>
      </c>
      <c r="G16" s="103">
        <f>SUMIFS('Unit Sales'!$Q:$Q,'Unit Sales'!$U:$U,'Monthly cashflow'!$B$15,'Unit Sales'!$C:$C,'Monthly cashflow'!$C16,'Unit Sales'!$S:$S,'Monthly cashflow'!G$3)</f>
        <v>0</v>
      </c>
      <c r="H16" s="103">
        <f>SUMIFS('Unit Sales'!$Q:$Q,'Unit Sales'!$U:$U,'Monthly cashflow'!$B$15,'Unit Sales'!$C:$C,'Monthly cashflow'!$C16,'Unit Sales'!$S:$S,'Monthly cashflow'!H$3)</f>
        <v>0</v>
      </c>
      <c r="I16" s="103">
        <f>SUMIFS('Unit Sales'!$Q:$Q,'Unit Sales'!$U:$U,'Monthly cashflow'!$B$15,'Unit Sales'!$C:$C,'Monthly cashflow'!$C16,'Unit Sales'!$S:$S,'Monthly cashflow'!I$3)</f>
        <v>0</v>
      </c>
      <c r="J16" s="103">
        <f>SUMIFS('Unit Sales'!$Q:$Q,'Unit Sales'!$U:$U,'Monthly cashflow'!$B$15,'Unit Sales'!$C:$C,'Monthly cashflow'!$C16,'Unit Sales'!$S:$S,'Monthly cashflow'!J$3)</f>
        <v>0</v>
      </c>
      <c r="K16" s="103">
        <f>SUMIFS('Unit Sales'!$Q:$Q,'Unit Sales'!$U:$U,'Monthly cashflow'!$B$15,'Unit Sales'!$C:$C,'Monthly cashflow'!$C16,'Unit Sales'!$S:$S,'Monthly cashflow'!K$3)</f>
        <v>0</v>
      </c>
      <c r="L16" s="103">
        <f>SUMIFS('Unit Sales'!$Q:$Q,'Unit Sales'!$U:$U,'Monthly cashflow'!$B$15,'Unit Sales'!$C:$C,'Monthly cashflow'!$C16,'Unit Sales'!$S:$S,'Monthly cashflow'!L$3)</f>
        <v>0</v>
      </c>
      <c r="M16" s="103">
        <f>SUMIFS('Unit Sales'!$Q:$Q,'Unit Sales'!$U:$U,'Monthly cashflow'!$B$15,'Unit Sales'!$C:$C,'Monthly cashflow'!$C16,'Unit Sales'!$S:$S,'Monthly cashflow'!M$3)</f>
        <v>0</v>
      </c>
      <c r="N16" s="103">
        <f>SUMIFS('Unit Sales'!$Q:$Q,'Unit Sales'!$U:$U,'Monthly cashflow'!$B$15,'Unit Sales'!$C:$C,'Monthly cashflow'!$C16,'Unit Sales'!$S:$S,'Monthly cashflow'!N$3)</f>
        <v>0</v>
      </c>
      <c r="O16" s="103">
        <f>SUMIFS('Unit Sales'!$Q:$Q,'Unit Sales'!$U:$U,'Monthly cashflow'!$B$15,'Unit Sales'!$C:$C,'Monthly cashflow'!$C16,'Unit Sales'!$S:$S,'Monthly cashflow'!O$3)</f>
        <v>0</v>
      </c>
      <c r="P16" s="103">
        <f>SUMIFS('Unit Sales'!$Q:$Q,'Unit Sales'!$U:$U,'Monthly cashflow'!$B$15,'Unit Sales'!$C:$C,'Monthly cashflow'!$C16,'Unit Sales'!$S:$S,'Monthly cashflow'!P$3)</f>
        <v>0</v>
      </c>
      <c r="Q16" s="103">
        <f>SUMIFS('Unit Sales'!$Q:$Q,'Unit Sales'!$U:$U,'Monthly cashflow'!$B$15,'Unit Sales'!$C:$C,'Monthly cashflow'!$C16,'Unit Sales'!$S:$S,'Monthly cashflow'!Q$3)</f>
        <v>0</v>
      </c>
      <c r="R16" s="103">
        <f>SUMIFS('Unit Sales'!$Q:$Q,'Unit Sales'!$U:$U,'Monthly cashflow'!$B$15,'Unit Sales'!$C:$C,'Monthly cashflow'!$C16,'Unit Sales'!$S:$S,'Monthly cashflow'!R$3)</f>
        <v>0</v>
      </c>
      <c r="S16" s="103">
        <f>SUMIFS('Unit Sales'!$Q:$Q,'Unit Sales'!$U:$U,'Monthly cashflow'!$B$15,'Unit Sales'!$C:$C,'Monthly cashflow'!$C16,'Unit Sales'!$S:$S,'Monthly cashflow'!S$3)</f>
        <v>0</v>
      </c>
      <c r="T16" s="103">
        <f>SUMIFS('Unit Sales'!$Q:$Q,'Unit Sales'!$U:$U,'Monthly cashflow'!$B$15,'Unit Sales'!$C:$C,'Monthly cashflow'!$C16,'Unit Sales'!$S:$S,'Monthly cashflow'!T$3)</f>
        <v>0</v>
      </c>
      <c r="U16" s="103">
        <f>SUMIFS('Unit Sales'!$Q:$Q,'Unit Sales'!$U:$U,'Monthly cashflow'!$B$15,'Unit Sales'!$C:$C,'Monthly cashflow'!$C16,'Unit Sales'!$S:$S,'Monthly cashflow'!U$3)</f>
        <v>0</v>
      </c>
      <c r="V16" s="103">
        <f>SUMIFS('Unit Sales'!$Q:$Q,'Unit Sales'!$U:$U,'Monthly cashflow'!$B$15,'Unit Sales'!$C:$C,'Monthly cashflow'!$C16,'Unit Sales'!$S:$S,'Monthly cashflow'!V$3)</f>
        <v>0</v>
      </c>
      <c r="W16" s="103">
        <f>SUMIFS('Unit Sales'!$Q:$Q,'Unit Sales'!$U:$U,'Monthly cashflow'!$B$15,'Unit Sales'!$C:$C,'Monthly cashflow'!$C16,'Unit Sales'!$S:$S,'Monthly cashflow'!W$3)</f>
        <v>0</v>
      </c>
      <c r="X16" s="103">
        <f>SUMIFS('Unit Sales'!$Q:$Q,'Unit Sales'!$U:$U,'Monthly cashflow'!$B$15,'Unit Sales'!$C:$C,'Monthly cashflow'!$C16,'Unit Sales'!$S:$S,'Monthly cashflow'!X$3)</f>
        <v>0</v>
      </c>
      <c r="Y16" s="103">
        <f>SUMIFS('Unit Sales'!$Q:$Q,'Unit Sales'!$U:$U,'Monthly cashflow'!$B$15,'Unit Sales'!$C:$C,'Monthly cashflow'!$C16,'Unit Sales'!$S:$S,'Monthly cashflow'!Y$3)</f>
        <v>0</v>
      </c>
      <c r="Z16" s="103">
        <f>SUMIFS('Unit Sales'!$Q:$Q,'Unit Sales'!$U:$U,'Monthly cashflow'!$B$15,'Unit Sales'!$C:$C,'Monthly cashflow'!$C16,'Unit Sales'!$S:$S,'Monthly cashflow'!Z$3)</f>
        <v>0</v>
      </c>
      <c r="AA16" s="103">
        <f>SUMIFS('Unit Sales'!$Q:$Q,'Unit Sales'!$U:$U,'Monthly cashflow'!$B$15,'Unit Sales'!$C:$C,'Monthly cashflow'!$C16,'Unit Sales'!$S:$S,'Monthly cashflow'!AA$3)</f>
        <v>0</v>
      </c>
      <c r="AB16" s="103">
        <f>SUMIFS('Unit Sales'!$Q:$Q,'Unit Sales'!$U:$U,'Monthly cashflow'!$B$15,'Unit Sales'!$C:$C,'Monthly cashflow'!$C16,'Unit Sales'!$S:$S,'Monthly cashflow'!AB$3)</f>
        <v>0</v>
      </c>
      <c r="AC16" s="103">
        <f>SUMIFS('Unit Sales'!$Q:$Q,'Unit Sales'!$U:$U,'Monthly cashflow'!$B$15,'Unit Sales'!$C:$C,'Monthly cashflow'!$C16,'Unit Sales'!$S:$S,'Monthly cashflow'!AC$3)</f>
        <v>0</v>
      </c>
      <c r="AD16" s="103">
        <f>SUMIFS('Unit Sales'!$Q:$Q,'Unit Sales'!$U:$U,'Monthly cashflow'!$B$15,'Unit Sales'!$C:$C,'Monthly cashflow'!$C16,'Unit Sales'!$S:$S,'Monthly cashflow'!AD$3)</f>
        <v>0</v>
      </c>
      <c r="AE16" s="103">
        <f>SUMIFS('Unit Sales'!$Q:$Q,'Unit Sales'!$U:$U,'Monthly cashflow'!$B$15,'Unit Sales'!$C:$C,'Monthly cashflow'!$C16,'Unit Sales'!$S:$S,'Monthly cashflow'!AE$3)</f>
        <v>0</v>
      </c>
      <c r="AF16" s="103">
        <f>SUMIFS('Unit Sales'!$Q:$Q,'Unit Sales'!$U:$U,'Monthly cashflow'!$B$15,'Unit Sales'!$C:$C,'Monthly cashflow'!$C16,'Unit Sales'!$S:$S,'Monthly cashflow'!AF$3)</f>
        <v>0</v>
      </c>
      <c r="AG16" s="103">
        <f>SUMIFS('Unit Sales'!$Q:$Q,'Unit Sales'!$U:$U,'Monthly cashflow'!$B$15,'Unit Sales'!$C:$C,'Monthly cashflow'!$C16,'Unit Sales'!$S:$S,'Monthly cashflow'!AG$3)</f>
        <v>0</v>
      </c>
      <c r="AH16" s="103">
        <f>SUMIFS('Unit Sales'!$Q:$Q,'Unit Sales'!$U:$U,'Monthly cashflow'!$B$15,'Unit Sales'!$C:$C,'Monthly cashflow'!$C16,'Unit Sales'!$S:$S,'Monthly cashflow'!AH$3)</f>
        <v>0</v>
      </c>
      <c r="AI16" s="103">
        <f>SUMIFS('Unit Sales'!$Q:$Q,'Unit Sales'!$U:$U,'Monthly cashflow'!$B$15,'Unit Sales'!$C:$C,'Monthly cashflow'!$C16,'Unit Sales'!$S:$S,'Monthly cashflow'!AI$3)</f>
        <v>0</v>
      </c>
      <c r="AJ16" s="103">
        <f>SUMIFS('Unit Sales'!$Q:$Q,'Unit Sales'!$U:$U,'Monthly cashflow'!$B$15,'Unit Sales'!$C:$C,'Monthly cashflow'!$C16,'Unit Sales'!$S:$S,'Monthly cashflow'!AJ$3)</f>
        <v>0</v>
      </c>
      <c r="AK16" s="103">
        <f>SUMIFS('Unit Sales'!$Q:$Q,'Unit Sales'!$U:$U,'Monthly cashflow'!$B$15,'Unit Sales'!$C:$C,'Monthly cashflow'!$C16,'Unit Sales'!$S:$S,'Monthly cashflow'!AK$3)</f>
        <v>0</v>
      </c>
      <c r="AL16" s="103">
        <f>SUMIFS('Unit Sales'!$Q:$Q,'Unit Sales'!$U:$U,'Monthly cashflow'!$B$15,'Unit Sales'!$C:$C,'Monthly cashflow'!$C16,'Unit Sales'!$S:$S,'Monthly cashflow'!AL$3)</f>
        <v>0</v>
      </c>
      <c r="AM16" s="103">
        <f>SUMIFS('Unit Sales'!$Q:$Q,'Unit Sales'!$U:$U,'Monthly cashflow'!$B$15,'Unit Sales'!$C:$C,'Monthly cashflow'!$C16,'Unit Sales'!$S:$S,'Monthly cashflow'!AM$3)</f>
        <v>0</v>
      </c>
      <c r="AN16" s="103">
        <f>SUMIFS('Unit Sales'!$Q:$Q,'Unit Sales'!$U:$U,'Monthly cashflow'!$B$15,'Unit Sales'!$C:$C,'Monthly cashflow'!$C16,'Unit Sales'!$S:$S,'Monthly cashflow'!AN$3)</f>
        <v>0</v>
      </c>
      <c r="AO16" s="103">
        <f>SUMIFS('Unit Sales'!$Q:$Q,'Unit Sales'!$U:$U,'Monthly cashflow'!$B$15,'Unit Sales'!$C:$C,'Monthly cashflow'!$C16,'Unit Sales'!$S:$S,'Monthly cashflow'!AO$3)</f>
        <v>0</v>
      </c>
      <c r="AP16" s="103">
        <f>SUMIFS('Unit Sales'!$Q:$Q,'Unit Sales'!$U:$U,'Monthly cashflow'!$B$15,'Unit Sales'!$C:$C,'Monthly cashflow'!$C16,'Unit Sales'!$S:$S,'Monthly cashflow'!AP$3)</f>
        <v>0</v>
      </c>
      <c r="AQ16" s="103">
        <f>SUMIFS('Unit Sales'!$Q:$Q,'Unit Sales'!$U:$U,'Monthly cashflow'!$B$15,'Unit Sales'!$C:$C,'Monthly cashflow'!$C16,'Unit Sales'!$S:$S,'Monthly cashflow'!AQ$3)</f>
        <v>0</v>
      </c>
      <c r="AR16" s="103">
        <f>SUMIFS('Unit Sales'!$Q:$Q,'Unit Sales'!$U:$U,'Monthly cashflow'!$B$15,'Unit Sales'!$C:$C,'Monthly cashflow'!$C16,'Unit Sales'!$S:$S,'Monthly cashflow'!AR$3)</f>
        <v>0</v>
      </c>
      <c r="AS16" s="103">
        <f>SUMIFS('Unit Sales'!$Q:$Q,'Unit Sales'!$U:$U,'Monthly cashflow'!$B$15,'Unit Sales'!$C:$C,'Monthly cashflow'!$C16,'Unit Sales'!$S:$S,'Monthly cashflow'!AS$3)</f>
        <v>0</v>
      </c>
      <c r="AT16" s="103">
        <f>SUMIFS('Unit Sales'!$Q:$Q,'Unit Sales'!$U:$U,'Monthly cashflow'!$B$15,'Unit Sales'!$C:$C,'Monthly cashflow'!$C16,'Unit Sales'!$S:$S,'Monthly cashflow'!AT$3)</f>
        <v>0</v>
      </c>
      <c r="AU16" s="103">
        <f>SUMIFS('Unit Sales'!$Q:$Q,'Unit Sales'!$U:$U,'Monthly cashflow'!$B$15,'Unit Sales'!$C:$C,'Monthly cashflow'!$C16,'Unit Sales'!$S:$S,'Monthly cashflow'!AU$3)</f>
        <v>0</v>
      </c>
      <c r="AV16" s="103">
        <f>SUMIFS('Unit Sales'!$Q:$Q,'Unit Sales'!$U:$U,'Monthly cashflow'!$B$15,'Unit Sales'!$C:$C,'Monthly cashflow'!$C16,'Unit Sales'!$S:$S,'Monthly cashflow'!AV$3)</f>
        <v>0</v>
      </c>
      <c r="AW16" s="103">
        <f>SUMIFS('Unit Sales'!$Q:$Q,'Unit Sales'!$U:$U,'Monthly cashflow'!$B$15,'Unit Sales'!$C:$C,'Monthly cashflow'!$C16,'Unit Sales'!$S:$S,'Monthly cashflow'!AW$3)</f>
        <v>0</v>
      </c>
      <c r="AX16" s="103">
        <f>SUMIFS('Unit Sales'!$Q:$Q,'Unit Sales'!$U:$U,'Monthly cashflow'!$B$15,'Unit Sales'!$C:$C,'Monthly cashflow'!$C16,'Unit Sales'!$S:$S,'Monthly cashflow'!AX$3)</f>
        <v>0</v>
      </c>
      <c r="AY16" s="103">
        <f>SUMIFS('Unit Sales'!$Q:$Q,'Unit Sales'!$U:$U,'Monthly cashflow'!$B$15,'Unit Sales'!$C:$C,'Monthly cashflow'!$C16,'Unit Sales'!$S:$S,'Monthly cashflow'!AY$3)</f>
        <v>0</v>
      </c>
      <c r="AZ16" s="103">
        <f>SUMIFS('Unit Sales'!$Q:$Q,'Unit Sales'!$U:$U,'Monthly cashflow'!$B$15,'Unit Sales'!$C:$C,'Monthly cashflow'!$C16,'Unit Sales'!$S:$S,'Monthly cashflow'!AZ$3)</f>
        <v>0</v>
      </c>
      <c r="BA16" s="103">
        <f>SUMIFS('Unit Sales'!$Q:$Q,'Unit Sales'!$U:$U,'Monthly cashflow'!$B$15,'Unit Sales'!$C:$C,'Monthly cashflow'!$C16,'Unit Sales'!$S:$S,'Monthly cashflow'!BA$3)</f>
        <v>0</v>
      </c>
      <c r="BB16" s="103">
        <f>SUMIFS('Unit Sales'!$Q:$Q,'Unit Sales'!$U:$U,'Monthly cashflow'!$B$15,'Unit Sales'!$C:$C,'Monthly cashflow'!$C16,'Unit Sales'!$S:$S,'Monthly cashflow'!BB$3)</f>
        <v>0</v>
      </c>
      <c r="BC16" s="103">
        <f>SUMIFS('Unit Sales'!$Q:$Q,'Unit Sales'!$U:$U,'Monthly cashflow'!$B$15,'Unit Sales'!$C:$C,'Monthly cashflow'!$C16,'Unit Sales'!$S:$S,'Monthly cashflow'!BC$3)</f>
        <v>0</v>
      </c>
      <c r="BD16" s="103">
        <f>SUMIFS('Unit Sales'!$Q:$Q,'Unit Sales'!$U:$U,'Monthly cashflow'!$B$15,'Unit Sales'!$C:$C,'Monthly cashflow'!$C16,'Unit Sales'!$S:$S,'Monthly cashflow'!BD$3)</f>
        <v>0</v>
      </c>
      <c r="BE16" s="103">
        <f>SUMIFS('Unit Sales'!$Q:$Q,'Unit Sales'!$U:$U,'Monthly cashflow'!$B$15,'Unit Sales'!$C:$C,'Monthly cashflow'!$C16,'Unit Sales'!$S:$S,'Monthly cashflow'!BE$3)</f>
        <v>0</v>
      </c>
      <c r="BF16" s="103">
        <f>SUMIFS('Unit Sales'!$Q:$Q,'Unit Sales'!$U:$U,'Monthly cashflow'!$B$15,'Unit Sales'!$C:$C,'Monthly cashflow'!$C16,'Unit Sales'!$S:$S,'Monthly cashflow'!BF$3)</f>
        <v>0</v>
      </c>
      <c r="BG16" s="103">
        <f>SUMIFS('Unit Sales'!$Q:$Q,'Unit Sales'!$U:$U,'Monthly cashflow'!$B$15,'Unit Sales'!$C:$C,'Monthly cashflow'!$C16,'Unit Sales'!$S:$S,'Monthly cashflow'!BG$3)</f>
        <v>0</v>
      </c>
      <c r="BH16" s="103">
        <f>SUMIFS('Unit Sales'!$Q:$Q,'Unit Sales'!$U:$U,'Monthly cashflow'!$B$15,'Unit Sales'!$C:$C,'Monthly cashflow'!$C16,'Unit Sales'!$S:$S,'Monthly cashflow'!BH$3)</f>
        <v>0</v>
      </c>
      <c r="BI16" s="103">
        <f>SUMIFS('Unit Sales'!$Q:$Q,'Unit Sales'!$U:$U,'Monthly cashflow'!$B$15,'Unit Sales'!$C:$C,'Monthly cashflow'!$C16,'Unit Sales'!$S:$S,'Monthly cashflow'!BI$3)</f>
        <v>0</v>
      </c>
      <c r="BJ16" s="103">
        <f>SUMIFS('Unit Sales'!$Q:$Q,'Unit Sales'!$U:$U,'Monthly cashflow'!$B$15,'Unit Sales'!$C:$C,'Monthly cashflow'!$C16,'Unit Sales'!$S:$S,'Monthly cashflow'!BJ$3)</f>
        <v>0</v>
      </c>
      <c r="BK16" s="103">
        <f>SUMIFS('Unit Sales'!$Q:$Q,'Unit Sales'!$U:$U,'Monthly cashflow'!$B$15,'Unit Sales'!$C:$C,'Monthly cashflow'!$C16,'Unit Sales'!$S:$S,'Monthly cashflow'!BK$3)</f>
        <v>0</v>
      </c>
      <c r="BL16" s="103">
        <f>SUMIFS('Unit Sales'!$Q:$Q,'Unit Sales'!$U:$U,'Monthly cashflow'!$B$15,'Unit Sales'!$C:$C,'Monthly cashflow'!$C16,'Unit Sales'!$S:$S,'Monthly cashflow'!BL$3)</f>
        <v>0</v>
      </c>
      <c r="BM16" s="113">
        <f t="shared" si="1"/>
        <v>0</v>
      </c>
    </row>
    <row r="17" spans="2:65" x14ac:dyDescent="0.25">
      <c r="B17" s="25"/>
      <c r="C17" s="11" t="s">
        <v>15</v>
      </c>
      <c r="D17" s="102">
        <f t="shared" si="0"/>
        <v>0</v>
      </c>
      <c r="E17" s="103">
        <f>SUMIFS('Unit Sales'!$Q:$Q,'Unit Sales'!$U:$U,'Monthly cashflow'!$B$15,'Unit Sales'!$C:$C,'Monthly cashflow'!$C17,'Unit Sales'!$S:$S,'Monthly cashflow'!E$3)</f>
        <v>0</v>
      </c>
      <c r="F17" s="103">
        <f>SUMIFS('Unit Sales'!$Q:$Q,'Unit Sales'!$U:$U,'Monthly cashflow'!$B$15,'Unit Sales'!$C:$C,'Monthly cashflow'!$C17,'Unit Sales'!$S:$S,'Monthly cashflow'!F$3)</f>
        <v>0</v>
      </c>
      <c r="G17" s="103">
        <f>SUMIFS('Unit Sales'!$Q:$Q,'Unit Sales'!$U:$U,'Monthly cashflow'!$B$15,'Unit Sales'!$C:$C,'Monthly cashflow'!$C17,'Unit Sales'!$S:$S,'Monthly cashflow'!G$3)</f>
        <v>0</v>
      </c>
      <c r="H17" s="103">
        <f>SUMIFS('Unit Sales'!$Q:$Q,'Unit Sales'!$U:$U,'Monthly cashflow'!$B$15,'Unit Sales'!$C:$C,'Monthly cashflow'!$C17,'Unit Sales'!$S:$S,'Monthly cashflow'!H$3)</f>
        <v>0</v>
      </c>
      <c r="I17" s="103">
        <f>SUMIFS('Unit Sales'!$Q:$Q,'Unit Sales'!$U:$U,'Monthly cashflow'!$B$15,'Unit Sales'!$C:$C,'Monthly cashflow'!$C17,'Unit Sales'!$S:$S,'Monthly cashflow'!I$3)</f>
        <v>0</v>
      </c>
      <c r="J17" s="103">
        <f>SUMIFS('Unit Sales'!$Q:$Q,'Unit Sales'!$U:$U,'Monthly cashflow'!$B$15,'Unit Sales'!$C:$C,'Monthly cashflow'!$C17,'Unit Sales'!$S:$S,'Monthly cashflow'!J$3)</f>
        <v>0</v>
      </c>
      <c r="K17" s="103">
        <f>SUMIFS('Unit Sales'!$Q:$Q,'Unit Sales'!$U:$U,'Monthly cashflow'!$B$15,'Unit Sales'!$C:$C,'Monthly cashflow'!$C17,'Unit Sales'!$S:$S,'Monthly cashflow'!K$3)</f>
        <v>0</v>
      </c>
      <c r="L17" s="103">
        <f>SUMIFS('Unit Sales'!$Q:$Q,'Unit Sales'!$U:$U,'Monthly cashflow'!$B$15,'Unit Sales'!$C:$C,'Monthly cashflow'!$C17,'Unit Sales'!$S:$S,'Monthly cashflow'!L$3)</f>
        <v>0</v>
      </c>
      <c r="M17" s="103">
        <f>SUMIFS('Unit Sales'!$Q:$Q,'Unit Sales'!$U:$U,'Monthly cashflow'!$B$15,'Unit Sales'!$C:$C,'Monthly cashflow'!$C17,'Unit Sales'!$S:$S,'Monthly cashflow'!M$3)</f>
        <v>0</v>
      </c>
      <c r="N17" s="103">
        <f>SUMIFS('Unit Sales'!$Q:$Q,'Unit Sales'!$U:$U,'Monthly cashflow'!$B$15,'Unit Sales'!$C:$C,'Monthly cashflow'!$C17,'Unit Sales'!$S:$S,'Monthly cashflow'!N$3)</f>
        <v>0</v>
      </c>
      <c r="O17" s="103">
        <f>SUMIFS('Unit Sales'!$Q:$Q,'Unit Sales'!$U:$U,'Monthly cashflow'!$B$15,'Unit Sales'!$C:$C,'Monthly cashflow'!$C17,'Unit Sales'!$S:$S,'Monthly cashflow'!O$3)</f>
        <v>0</v>
      </c>
      <c r="P17" s="103">
        <f>SUMIFS('Unit Sales'!$Q:$Q,'Unit Sales'!$U:$U,'Monthly cashflow'!$B$15,'Unit Sales'!$C:$C,'Monthly cashflow'!$C17,'Unit Sales'!$S:$S,'Monthly cashflow'!P$3)</f>
        <v>0</v>
      </c>
      <c r="Q17" s="103">
        <f>SUMIFS('Unit Sales'!$Q:$Q,'Unit Sales'!$U:$U,'Monthly cashflow'!$B$15,'Unit Sales'!$C:$C,'Monthly cashflow'!$C17,'Unit Sales'!$S:$S,'Monthly cashflow'!Q$3)</f>
        <v>0</v>
      </c>
      <c r="R17" s="103">
        <f>SUMIFS('Unit Sales'!$Q:$Q,'Unit Sales'!$U:$U,'Monthly cashflow'!$B$15,'Unit Sales'!$C:$C,'Monthly cashflow'!$C17,'Unit Sales'!$S:$S,'Monthly cashflow'!R$3)</f>
        <v>0</v>
      </c>
      <c r="S17" s="103">
        <f>SUMIFS('Unit Sales'!$Q:$Q,'Unit Sales'!$U:$U,'Monthly cashflow'!$B$15,'Unit Sales'!$C:$C,'Monthly cashflow'!$C17,'Unit Sales'!$S:$S,'Monthly cashflow'!S$3)</f>
        <v>0</v>
      </c>
      <c r="T17" s="103">
        <f>SUMIFS('Unit Sales'!$Q:$Q,'Unit Sales'!$U:$U,'Monthly cashflow'!$B$15,'Unit Sales'!$C:$C,'Monthly cashflow'!$C17,'Unit Sales'!$S:$S,'Monthly cashflow'!T$3)</f>
        <v>0</v>
      </c>
      <c r="U17" s="103">
        <f>SUMIFS('Unit Sales'!$Q:$Q,'Unit Sales'!$U:$U,'Monthly cashflow'!$B$15,'Unit Sales'!$C:$C,'Monthly cashflow'!$C17,'Unit Sales'!$S:$S,'Monthly cashflow'!U$3)</f>
        <v>0</v>
      </c>
      <c r="V17" s="103">
        <f>SUMIFS('Unit Sales'!$Q:$Q,'Unit Sales'!$U:$U,'Monthly cashflow'!$B$15,'Unit Sales'!$C:$C,'Monthly cashflow'!$C17,'Unit Sales'!$S:$S,'Monthly cashflow'!V$3)</f>
        <v>0</v>
      </c>
      <c r="W17" s="103">
        <f>SUMIFS('Unit Sales'!$Q:$Q,'Unit Sales'!$U:$U,'Monthly cashflow'!$B$15,'Unit Sales'!$C:$C,'Monthly cashflow'!$C17,'Unit Sales'!$S:$S,'Monthly cashflow'!W$3)</f>
        <v>0</v>
      </c>
      <c r="X17" s="103">
        <f>SUMIFS('Unit Sales'!$Q:$Q,'Unit Sales'!$U:$U,'Monthly cashflow'!$B$15,'Unit Sales'!$C:$C,'Monthly cashflow'!$C17,'Unit Sales'!$S:$S,'Monthly cashflow'!X$3)</f>
        <v>0</v>
      </c>
      <c r="Y17" s="103">
        <f>SUMIFS('Unit Sales'!$Q:$Q,'Unit Sales'!$U:$U,'Monthly cashflow'!$B$15,'Unit Sales'!$C:$C,'Monthly cashflow'!$C17,'Unit Sales'!$S:$S,'Monthly cashflow'!Y$3)</f>
        <v>0</v>
      </c>
      <c r="Z17" s="103">
        <f>SUMIFS('Unit Sales'!$Q:$Q,'Unit Sales'!$U:$U,'Monthly cashflow'!$B$15,'Unit Sales'!$C:$C,'Monthly cashflow'!$C17,'Unit Sales'!$S:$S,'Monthly cashflow'!Z$3)</f>
        <v>0</v>
      </c>
      <c r="AA17" s="103">
        <f>SUMIFS('Unit Sales'!$Q:$Q,'Unit Sales'!$U:$U,'Monthly cashflow'!$B$15,'Unit Sales'!$C:$C,'Monthly cashflow'!$C17,'Unit Sales'!$S:$S,'Monthly cashflow'!AA$3)</f>
        <v>0</v>
      </c>
      <c r="AB17" s="103">
        <f>SUMIFS('Unit Sales'!$Q:$Q,'Unit Sales'!$U:$U,'Monthly cashflow'!$B$15,'Unit Sales'!$C:$C,'Monthly cashflow'!$C17,'Unit Sales'!$S:$S,'Monthly cashflow'!AB$3)</f>
        <v>0</v>
      </c>
      <c r="AC17" s="103">
        <f>SUMIFS('Unit Sales'!$Q:$Q,'Unit Sales'!$U:$U,'Monthly cashflow'!$B$15,'Unit Sales'!$C:$C,'Monthly cashflow'!$C17,'Unit Sales'!$S:$S,'Monthly cashflow'!AC$3)</f>
        <v>0</v>
      </c>
      <c r="AD17" s="103">
        <f>SUMIFS('Unit Sales'!$Q:$Q,'Unit Sales'!$U:$U,'Monthly cashflow'!$B$15,'Unit Sales'!$C:$C,'Monthly cashflow'!$C17,'Unit Sales'!$S:$S,'Monthly cashflow'!AD$3)</f>
        <v>0</v>
      </c>
      <c r="AE17" s="103">
        <f>SUMIFS('Unit Sales'!$Q:$Q,'Unit Sales'!$U:$U,'Monthly cashflow'!$B$15,'Unit Sales'!$C:$C,'Monthly cashflow'!$C17,'Unit Sales'!$S:$S,'Monthly cashflow'!AE$3)</f>
        <v>0</v>
      </c>
      <c r="AF17" s="103">
        <f>SUMIFS('Unit Sales'!$Q:$Q,'Unit Sales'!$U:$U,'Monthly cashflow'!$B$15,'Unit Sales'!$C:$C,'Monthly cashflow'!$C17,'Unit Sales'!$S:$S,'Monthly cashflow'!AF$3)</f>
        <v>0</v>
      </c>
      <c r="AG17" s="103">
        <f>SUMIFS('Unit Sales'!$Q:$Q,'Unit Sales'!$U:$U,'Monthly cashflow'!$B$15,'Unit Sales'!$C:$C,'Monthly cashflow'!$C17,'Unit Sales'!$S:$S,'Monthly cashflow'!AG$3)</f>
        <v>0</v>
      </c>
      <c r="AH17" s="103">
        <f>SUMIFS('Unit Sales'!$Q:$Q,'Unit Sales'!$U:$U,'Monthly cashflow'!$B$15,'Unit Sales'!$C:$C,'Monthly cashflow'!$C17,'Unit Sales'!$S:$S,'Monthly cashflow'!AH$3)</f>
        <v>0</v>
      </c>
      <c r="AI17" s="103">
        <f>SUMIFS('Unit Sales'!$Q:$Q,'Unit Sales'!$U:$U,'Monthly cashflow'!$B$15,'Unit Sales'!$C:$C,'Monthly cashflow'!$C17,'Unit Sales'!$S:$S,'Monthly cashflow'!AI$3)</f>
        <v>0</v>
      </c>
      <c r="AJ17" s="103">
        <f>SUMIFS('Unit Sales'!$Q:$Q,'Unit Sales'!$U:$U,'Monthly cashflow'!$B$15,'Unit Sales'!$C:$C,'Monthly cashflow'!$C17,'Unit Sales'!$S:$S,'Monthly cashflow'!AJ$3)</f>
        <v>0</v>
      </c>
      <c r="AK17" s="103">
        <f>SUMIFS('Unit Sales'!$Q:$Q,'Unit Sales'!$U:$U,'Monthly cashflow'!$B$15,'Unit Sales'!$C:$C,'Monthly cashflow'!$C17,'Unit Sales'!$S:$S,'Monthly cashflow'!AK$3)</f>
        <v>0</v>
      </c>
      <c r="AL17" s="103">
        <f>SUMIFS('Unit Sales'!$Q:$Q,'Unit Sales'!$U:$U,'Monthly cashflow'!$B$15,'Unit Sales'!$C:$C,'Monthly cashflow'!$C17,'Unit Sales'!$S:$S,'Monthly cashflow'!AL$3)</f>
        <v>0</v>
      </c>
      <c r="AM17" s="103">
        <f>SUMIFS('Unit Sales'!$Q:$Q,'Unit Sales'!$U:$U,'Monthly cashflow'!$B$15,'Unit Sales'!$C:$C,'Monthly cashflow'!$C17,'Unit Sales'!$S:$S,'Monthly cashflow'!AM$3)</f>
        <v>0</v>
      </c>
      <c r="AN17" s="103">
        <f>SUMIFS('Unit Sales'!$Q:$Q,'Unit Sales'!$U:$U,'Monthly cashflow'!$B$15,'Unit Sales'!$C:$C,'Monthly cashflow'!$C17,'Unit Sales'!$S:$S,'Monthly cashflow'!AN$3)</f>
        <v>0</v>
      </c>
      <c r="AO17" s="103">
        <f>SUMIFS('Unit Sales'!$Q:$Q,'Unit Sales'!$U:$U,'Monthly cashflow'!$B$15,'Unit Sales'!$C:$C,'Monthly cashflow'!$C17,'Unit Sales'!$S:$S,'Monthly cashflow'!AO$3)</f>
        <v>0</v>
      </c>
      <c r="AP17" s="103">
        <f>SUMIFS('Unit Sales'!$Q:$Q,'Unit Sales'!$U:$U,'Monthly cashflow'!$B$15,'Unit Sales'!$C:$C,'Monthly cashflow'!$C17,'Unit Sales'!$S:$S,'Monthly cashflow'!AP$3)</f>
        <v>0</v>
      </c>
      <c r="AQ17" s="103">
        <f>SUMIFS('Unit Sales'!$Q:$Q,'Unit Sales'!$U:$U,'Monthly cashflow'!$B$15,'Unit Sales'!$C:$C,'Monthly cashflow'!$C17,'Unit Sales'!$S:$S,'Monthly cashflow'!AQ$3)</f>
        <v>0</v>
      </c>
      <c r="AR17" s="103">
        <f>SUMIFS('Unit Sales'!$Q:$Q,'Unit Sales'!$U:$U,'Monthly cashflow'!$B$15,'Unit Sales'!$C:$C,'Monthly cashflow'!$C17,'Unit Sales'!$S:$S,'Monthly cashflow'!AR$3)</f>
        <v>0</v>
      </c>
      <c r="AS17" s="103">
        <f>SUMIFS('Unit Sales'!$Q:$Q,'Unit Sales'!$U:$U,'Monthly cashflow'!$B$15,'Unit Sales'!$C:$C,'Monthly cashflow'!$C17,'Unit Sales'!$S:$S,'Monthly cashflow'!AS$3)</f>
        <v>0</v>
      </c>
      <c r="AT17" s="103">
        <f>SUMIFS('Unit Sales'!$Q:$Q,'Unit Sales'!$U:$U,'Monthly cashflow'!$B$15,'Unit Sales'!$C:$C,'Monthly cashflow'!$C17,'Unit Sales'!$S:$S,'Monthly cashflow'!AT$3)</f>
        <v>0</v>
      </c>
      <c r="AU17" s="103">
        <f>SUMIFS('Unit Sales'!$Q:$Q,'Unit Sales'!$U:$U,'Monthly cashflow'!$B$15,'Unit Sales'!$C:$C,'Monthly cashflow'!$C17,'Unit Sales'!$S:$S,'Monthly cashflow'!AU$3)</f>
        <v>0</v>
      </c>
      <c r="AV17" s="103">
        <f>SUMIFS('Unit Sales'!$Q:$Q,'Unit Sales'!$U:$U,'Monthly cashflow'!$B$15,'Unit Sales'!$C:$C,'Monthly cashflow'!$C17,'Unit Sales'!$S:$S,'Monthly cashflow'!AV$3)</f>
        <v>0</v>
      </c>
      <c r="AW17" s="103">
        <f>SUMIFS('Unit Sales'!$Q:$Q,'Unit Sales'!$U:$U,'Monthly cashflow'!$B$15,'Unit Sales'!$C:$C,'Monthly cashflow'!$C17,'Unit Sales'!$S:$S,'Monthly cashflow'!AW$3)</f>
        <v>0</v>
      </c>
      <c r="AX17" s="103">
        <f>SUMIFS('Unit Sales'!$Q:$Q,'Unit Sales'!$U:$U,'Monthly cashflow'!$B$15,'Unit Sales'!$C:$C,'Monthly cashflow'!$C17,'Unit Sales'!$S:$S,'Monthly cashflow'!AX$3)</f>
        <v>0</v>
      </c>
      <c r="AY17" s="103">
        <f>SUMIFS('Unit Sales'!$Q:$Q,'Unit Sales'!$U:$U,'Monthly cashflow'!$B$15,'Unit Sales'!$C:$C,'Monthly cashflow'!$C17,'Unit Sales'!$S:$S,'Monthly cashflow'!AY$3)</f>
        <v>0</v>
      </c>
      <c r="AZ17" s="103">
        <f>SUMIFS('Unit Sales'!$Q:$Q,'Unit Sales'!$U:$U,'Monthly cashflow'!$B$15,'Unit Sales'!$C:$C,'Monthly cashflow'!$C17,'Unit Sales'!$S:$S,'Monthly cashflow'!AZ$3)</f>
        <v>0</v>
      </c>
      <c r="BA17" s="103">
        <f>SUMIFS('Unit Sales'!$Q:$Q,'Unit Sales'!$U:$U,'Monthly cashflow'!$B$15,'Unit Sales'!$C:$C,'Monthly cashflow'!$C17,'Unit Sales'!$S:$S,'Monthly cashflow'!BA$3)</f>
        <v>0</v>
      </c>
      <c r="BB17" s="103">
        <f>SUMIFS('Unit Sales'!$Q:$Q,'Unit Sales'!$U:$U,'Monthly cashflow'!$B$15,'Unit Sales'!$C:$C,'Monthly cashflow'!$C17,'Unit Sales'!$S:$S,'Monthly cashflow'!BB$3)</f>
        <v>0</v>
      </c>
      <c r="BC17" s="103">
        <f>SUMIFS('Unit Sales'!$Q:$Q,'Unit Sales'!$U:$U,'Monthly cashflow'!$B$15,'Unit Sales'!$C:$C,'Monthly cashflow'!$C17,'Unit Sales'!$S:$S,'Monthly cashflow'!BC$3)</f>
        <v>0</v>
      </c>
      <c r="BD17" s="103">
        <f>SUMIFS('Unit Sales'!$Q:$Q,'Unit Sales'!$U:$U,'Monthly cashflow'!$B$15,'Unit Sales'!$C:$C,'Monthly cashflow'!$C17,'Unit Sales'!$S:$S,'Monthly cashflow'!BD$3)</f>
        <v>0</v>
      </c>
      <c r="BE17" s="103">
        <f>SUMIFS('Unit Sales'!$Q:$Q,'Unit Sales'!$U:$U,'Monthly cashflow'!$B$15,'Unit Sales'!$C:$C,'Monthly cashflow'!$C17,'Unit Sales'!$S:$S,'Monthly cashflow'!BE$3)</f>
        <v>0</v>
      </c>
      <c r="BF17" s="103">
        <f>SUMIFS('Unit Sales'!$Q:$Q,'Unit Sales'!$U:$U,'Monthly cashflow'!$B$15,'Unit Sales'!$C:$C,'Monthly cashflow'!$C17,'Unit Sales'!$S:$S,'Monthly cashflow'!BF$3)</f>
        <v>0</v>
      </c>
      <c r="BG17" s="103">
        <f>SUMIFS('Unit Sales'!$Q:$Q,'Unit Sales'!$U:$U,'Monthly cashflow'!$B$15,'Unit Sales'!$C:$C,'Monthly cashflow'!$C17,'Unit Sales'!$S:$S,'Monthly cashflow'!BG$3)</f>
        <v>0</v>
      </c>
      <c r="BH17" s="103">
        <f>SUMIFS('Unit Sales'!$Q:$Q,'Unit Sales'!$U:$U,'Monthly cashflow'!$B$15,'Unit Sales'!$C:$C,'Monthly cashflow'!$C17,'Unit Sales'!$S:$S,'Monthly cashflow'!BH$3)</f>
        <v>0</v>
      </c>
      <c r="BI17" s="103">
        <f>SUMIFS('Unit Sales'!$Q:$Q,'Unit Sales'!$U:$U,'Monthly cashflow'!$B$15,'Unit Sales'!$C:$C,'Monthly cashflow'!$C17,'Unit Sales'!$S:$S,'Monthly cashflow'!BI$3)</f>
        <v>0</v>
      </c>
      <c r="BJ17" s="103">
        <f>SUMIFS('Unit Sales'!$Q:$Q,'Unit Sales'!$U:$U,'Monthly cashflow'!$B$15,'Unit Sales'!$C:$C,'Monthly cashflow'!$C17,'Unit Sales'!$S:$S,'Monthly cashflow'!BJ$3)</f>
        <v>0</v>
      </c>
      <c r="BK17" s="103">
        <f>SUMIFS('Unit Sales'!$Q:$Q,'Unit Sales'!$U:$U,'Monthly cashflow'!$B$15,'Unit Sales'!$C:$C,'Monthly cashflow'!$C17,'Unit Sales'!$S:$S,'Monthly cashflow'!BK$3)</f>
        <v>0</v>
      </c>
      <c r="BL17" s="103">
        <f>SUMIFS('Unit Sales'!$Q:$Q,'Unit Sales'!$U:$U,'Monthly cashflow'!$B$15,'Unit Sales'!$C:$C,'Monthly cashflow'!$C17,'Unit Sales'!$S:$S,'Monthly cashflow'!BL$3)</f>
        <v>0</v>
      </c>
      <c r="BM17" s="113">
        <f t="shared" si="1"/>
        <v>0</v>
      </c>
    </row>
    <row r="18" spans="2:65" x14ac:dyDescent="0.25">
      <c r="B18" s="25"/>
      <c r="C18" s="11" t="s">
        <v>26</v>
      </c>
      <c r="D18" s="102">
        <f t="shared" si="0"/>
        <v>0</v>
      </c>
      <c r="E18" s="103">
        <f>SUMIFS('Unit Sales'!$Q:$Q,'Unit Sales'!$U:$U,'Monthly cashflow'!$B$15,'Unit Sales'!$C:$C,'Monthly cashflow'!$C18,'Unit Sales'!$S:$S,'Monthly cashflow'!E$3)</f>
        <v>0</v>
      </c>
      <c r="F18" s="103">
        <f>SUMIFS('Unit Sales'!$Q:$Q,'Unit Sales'!$U:$U,'Monthly cashflow'!$B$15,'Unit Sales'!$C:$C,'Monthly cashflow'!$C18,'Unit Sales'!$S:$S,'Monthly cashflow'!F$3)</f>
        <v>0</v>
      </c>
      <c r="G18" s="103">
        <f>SUMIFS('Unit Sales'!$Q:$Q,'Unit Sales'!$U:$U,'Monthly cashflow'!$B$15,'Unit Sales'!$C:$C,'Monthly cashflow'!$C18,'Unit Sales'!$S:$S,'Monthly cashflow'!G$3)</f>
        <v>0</v>
      </c>
      <c r="H18" s="103">
        <f>SUMIFS('Unit Sales'!$Q:$Q,'Unit Sales'!$U:$U,'Monthly cashflow'!$B$15,'Unit Sales'!$C:$C,'Monthly cashflow'!$C18,'Unit Sales'!$S:$S,'Monthly cashflow'!H$3)</f>
        <v>0</v>
      </c>
      <c r="I18" s="103">
        <f>SUMIFS('Unit Sales'!$Q:$Q,'Unit Sales'!$U:$U,'Monthly cashflow'!$B$15,'Unit Sales'!$C:$C,'Monthly cashflow'!$C18,'Unit Sales'!$S:$S,'Monthly cashflow'!I$3)</f>
        <v>0</v>
      </c>
      <c r="J18" s="103">
        <f>SUMIFS('Unit Sales'!$Q:$Q,'Unit Sales'!$U:$U,'Monthly cashflow'!$B$15,'Unit Sales'!$C:$C,'Monthly cashflow'!$C18,'Unit Sales'!$S:$S,'Monthly cashflow'!J$3)</f>
        <v>0</v>
      </c>
      <c r="K18" s="103">
        <f>SUMIFS('Unit Sales'!$Q:$Q,'Unit Sales'!$U:$U,'Monthly cashflow'!$B$15,'Unit Sales'!$C:$C,'Monthly cashflow'!$C18,'Unit Sales'!$S:$S,'Monthly cashflow'!K$3)</f>
        <v>0</v>
      </c>
      <c r="L18" s="103">
        <f>SUMIFS('Unit Sales'!$Q:$Q,'Unit Sales'!$U:$U,'Monthly cashflow'!$B$15,'Unit Sales'!$C:$C,'Monthly cashflow'!$C18,'Unit Sales'!$S:$S,'Monthly cashflow'!L$3)</f>
        <v>0</v>
      </c>
      <c r="M18" s="103">
        <f>SUMIFS('Unit Sales'!$Q:$Q,'Unit Sales'!$U:$U,'Monthly cashflow'!$B$15,'Unit Sales'!$C:$C,'Monthly cashflow'!$C18,'Unit Sales'!$S:$S,'Monthly cashflow'!M$3)</f>
        <v>0</v>
      </c>
      <c r="N18" s="103">
        <f>SUMIFS('Unit Sales'!$Q:$Q,'Unit Sales'!$U:$U,'Monthly cashflow'!$B$15,'Unit Sales'!$C:$C,'Monthly cashflow'!$C18,'Unit Sales'!$S:$S,'Monthly cashflow'!N$3)</f>
        <v>0</v>
      </c>
      <c r="O18" s="103">
        <f>SUMIFS('Unit Sales'!$Q:$Q,'Unit Sales'!$U:$U,'Monthly cashflow'!$B$15,'Unit Sales'!$C:$C,'Monthly cashflow'!$C18,'Unit Sales'!$S:$S,'Monthly cashflow'!O$3)</f>
        <v>0</v>
      </c>
      <c r="P18" s="103">
        <f>SUMIFS('Unit Sales'!$Q:$Q,'Unit Sales'!$U:$U,'Monthly cashflow'!$B$15,'Unit Sales'!$C:$C,'Monthly cashflow'!$C18,'Unit Sales'!$S:$S,'Monthly cashflow'!P$3)</f>
        <v>0</v>
      </c>
      <c r="Q18" s="103">
        <f>SUMIFS('Unit Sales'!$Q:$Q,'Unit Sales'!$U:$U,'Monthly cashflow'!$B$15,'Unit Sales'!$C:$C,'Monthly cashflow'!$C18,'Unit Sales'!$S:$S,'Monthly cashflow'!Q$3)</f>
        <v>0</v>
      </c>
      <c r="R18" s="103">
        <f>SUMIFS('Unit Sales'!$Q:$Q,'Unit Sales'!$U:$U,'Monthly cashflow'!$B$15,'Unit Sales'!$C:$C,'Monthly cashflow'!$C18,'Unit Sales'!$S:$S,'Monthly cashflow'!R$3)</f>
        <v>0</v>
      </c>
      <c r="S18" s="103">
        <f>SUMIFS('Unit Sales'!$Q:$Q,'Unit Sales'!$U:$U,'Monthly cashflow'!$B$15,'Unit Sales'!$C:$C,'Monthly cashflow'!$C18,'Unit Sales'!$S:$S,'Monthly cashflow'!S$3)</f>
        <v>0</v>
      </c>
      <c r="T18" s="103">
        <f>SUMIFS('Unit Sales'!$Q:$Q,'Unit Sales'!$U:$U,'Monthly cashflow'!$B$15,'Unit Sales'!$C:$C,'Monthly cashflow'!$C18,'Unit Sales'!$S:$S,'Monthly cashflow'!T$3)</f>
        <v>0</v>
      </c>
      <c r="U18" s="103">
        <f>SUMIFS('Unit Sales'!$Q:$Q,'Unit Sales'!$U:$U,'Monthly cashflow'!$B$15,'Unit Sales'!$C:$C,'Monthly cashflow'!$C18,'Unit Sales'!$S:$S,'Monthly cashflow'!U$3)</f>
        <v>0</v>
      </c>
      <c r="V18" s="103">
        <f>SUMIFS('Unit Sales'!$Q:$Q,'Unit Sales'!$U:$U,'Monthly cashflow'!$B$15,'Unit Sales'!$C:$C,'Monthly cashflow'!$C18,'Unit Sales'!$S:$S,'Monthly cashflow'!V$3)</f>
        <v>0</v>
      </c>
      <c r="W18" s="103">
        <f>SUMIFS('Unit Sales'!$Q:$Q,'Unit Sales'!$U:$U,'Monthly cashflow'!$B$15,'Unit Sales'!$C:$C,'Monthly cashflow'!$C18,'Unit Sales'!$S:$S,'Monthly cashflow'!W$3)</f>
        <v>0</v>
      </c>
      <c r="X18" s="103">
        <f>SUMIFS('Unit Sales'!$Q:$Q,'Unit Sales'!$U:$U,'Monthly cashflow'!$B$15,'Unit Sales'!$C:$C,'Monthly cashflow'!$C18,'Unit Sales'!$S:$S,'Monthly cashflow'!X$3)</f>
        <v>0</v>
      </c>
      <c r="Y18" s="103">
        <f>SUMIFS('Unit Sales'!$Q:$Q,'Unit Sales'!$U:$U,'Monthly cashflow'!$B$15,'Unit Sales'!$C:$C,'Monthly cashflow'!$C18,'Unit Sales'!$S:$S,'Monthly cashflow'!Y$3)</f>
        <v>0</v>
      </c>
      <c r="Z18" s="103">
        <f>SUMIFS('Unit Sales'!$Q:$Q,'Unit Sales'!$U:$U,'Monthly cashflow'!$B$15,'Unit Sales'!$C:$C,'Monthly cashflow'!$C18,'Unit Sales'!$S:$S,'Monthly cashflow'!Z$3)</f>
        <v>0</v>
      </c>
      <c r="AA18" s="103">
        <f>SUMIFS('Unit Sales'!$Q:$Q,'Unit Sales'!$U:$U,'Monthly cashflow'!$B$15,'Unit Sales'!$C:$C,'Monthly cashflow'!$C18,'Unit Sales'!$S:$S,'Monthly cashflow'!AA$3)</f>
        <v>0</v>
      </c>
      <c r="AB18" s="103">
        <f>SUMIFS('Unit Sales'!$Q:$Q,'Unit Sales'!$U:$U,'Monthly cashflow'!$B$15,'Unit Sales'!$C:$C,'Monthly cashflow'!$C18,'Unit Sales'!$S:$S,'Monthly cashflow'!AB$3)</f>
        <v>0</v>
      </c>
      <c r="AC18" s="103">
        <f>SUMIFS('Unit Sales'!$Q:$Q,'Unit Sales'!$U:$U,'Monthly cashflow'!$B$15,'Unit Sales'!$C:$C,'Monthly cashflow'!$C18,'Unit Sales'!$S:$S,'Monthly cashflow'!AC$3)</f>
        <v>0</v>
      </c>
      <c r="AD18" s="103">
        <f>SUMIFS('Unit Sales'!$Q:$Q,'Unit Sales'!$U:$U,'Monthly cashflow'!$B$15,'Unit Sales'!$C:$C,'Monthly cashflow'!$C18,'Unit Sales'!$S:$S,'Monthly cashflow'!AD$3)</f>
        <v>0</v>
      </c>
      <c r="AE18" s="103">
        <f>SUMIFS('Unit Sales'!$Q:$Q,'Unit Sales'!$U:$U,'Monthly cashflow'!$B$15,'Unit Sales'!$C:$C,'Monthly cashflow'!$C18,'Unit Sales'!$S:$S,'Monthly cashflow'!AE$3)</f>
        <v>0</v>
      </c>
      <c r="AF18" s="103">
        <f>SUMIFS('Unit Sales'!$Q:$Q,'Unit Sales'!$U:$U,'Monthly cashflow'!$B$15,'Unit Sales'!$C:$C,'Monthly cashflow'!$C18,'Unit Sales'!$S:$S,'Monthly cashflow'!AF$3)</f>
        <v>0</v>
      </c>
      <c r="AG18" s="103">
        <f>SUMIFS('Unit Sales'!$Q:$Q,'Unit Sales'!$U:$U,'Monthly cashflow'!$B$15,'Unit Sales'!$C:$C,'Monthly cashflow'!$C18,'Unit Sales'!$S:$S,'Monthly cashflow'!AG$3)</f>
        <v>0</v>
      </c>
      <c r="AH18" s="103">
        <f>SUMIFS('Unit Sales'!$Q:$Q,'Unit Sales'!$U:$U,'Monthly cashflow'!$B$15,'Unit Sales'!$C:$C,'Monthly cashflow'!$C18,'Unit Sales'!$S:$S,'Monthly cashflow'!AH$3)</f>
        <v>0</v>
      </c>
      <c r="AI18" s="103">
        <f>SUMIFS('Unit Sales'!$Q:$Q,'Unit Sales'!$U:$U,'Monthly cashflow'!$B$15,'Unit Sales'!$C:$C,'Monthly cashflow'!$C18,'Unit Sales'!$S:$S,'Monthly cashflow'!AI$3)</f>
        <v>0</v>
      </c>
      <c r="AJ18" s="103">
        <f>SUMIFS('Unit Sales'!$Q:$Q,'Unit Sales'!$U:$U,'Monthly cashflow'!$B$15,'Unit Sales'!$C:$C,'Monthly cashflow'!$C18,'Unit Sales'!$S:$S,'Monthly cashflow'!AJ$3)</f>
        <v>0</v>
      </c>
      <c r="AK18" s="103">
        <f>SUMIFS('Unit Sales'!$Q:$Q,'Unit Sales'!$U:$U,'Monthly cashflow'!$B$15,'Unit Sales'!$C:$C,'Monthly cashflow'!$C18,'Unit Sales'!$S:$S,'Monthly cashflow'!AK$3)</f>
        <v>0</v>
      </c>
      <c r="AL18" s="103">
        <f>SUMIFS('Unit Sales'!$Q:$Q,'Unit Sales'!$U:$U,'Monthly cashflow'!$B$15,'Unit Sales'!$C:$C,'Monthly cashflow'!$C18,'Unit Sales'!$S:$S,'Monthly cashflow'!AL$3)</f>
        <v>0</v>
      </c>
      <c r="AM18" s="103">
        <f>SUMIFS('Unit Sales'!$Q:$Q,'Unit Sales'!$U:$U,'Monthly cashflow'!$B$15,'Unit Sales'!$C:$C,'Monthly cashflow'!$C18,'Unit Sales'!$S:$S,'Monthly cashflow'!AM$3)</f>
        <v>0</v>
      </c>
      <c r="AN18" s="103">
        <f>SUMIFS('Unit Sales'!$Q:$Q,'Unit Sales'!$U:$U,'Monthly cashflow'!$B$15,'Unit Sales'!$C:$C,'Monthly cashflow'!$C18,'Unit Sales'!$S:$S,'Monthly cashflow'!AN$3)</f>
        <v>0</v>
      </c>
      <c r="AO18" s="103">
        <f>SUMIFS('Unit Sales'!$Q:$Q,'Unit Sales'!$U:$U,'Monthly cashflow'!$B$15,'Unit Sales'!$C:$C,'Monthly cashflow'!$C18,'Unit Sales'!$S:$S,'Monthly cashflow'!AO$3)</f>
        <v>0</v>
      </c>
      <c r="AP18" s="103">
        <f>SUMIFS('Unit Sales'!$Q:$Q,'Unit Sales'!$U:$U,'Monthly cashflow'!$B$15,'Unit Sales'!$C:$C,'Monthly cashflow'!$C18,'Unit Sales'!$S:$S,'Monthly cashflow'!AP$3)</f>
        <v>0</v>
      </c>
      <c r="AQ18" s="103">
        <f>SUMIFS('Unit Sales'!$Q:$Q,'Unit Sales'!$U:$U,'Monthly cashflow'!$B$15,'Unit Sales'!$C:$C,'Monthly cashflow'!$C18,'Unit Sales'!$S:$S,'Monthly cashflow'!AQ$3)</f>
        <v>0</v>
      </c>
      <c r="AR18" s="103">
        <f>SUMIFS('Unit Sales'!$Q:$Q,'Unit Sales'!$U:$U,'Monthly cashflow'!$B$15,'Unit Sales'!$C:$C,'Monthly cashflow'!$C18,'Unit Sales'!$S:$S,'Monthly cashflow'!AR$3)</f>
        <v>0</v>
      </c>
      <c r="AS18" s="103">
        <f>SUMIFS('Unit Sales'!$Q:$Q,'Unit Sales'!$U:$U,'Monthly cashflow'!$B$15,'Unit Sales'!$C:$C,'Monthly cashflow'!$C18,'Unit Sales'!$S:$S,'Monthly cashflow'!AS$3)</f>
        <v>0</v>
      </c>
      <c r="AT18" s="103">
        <f>SUMIFS('Unit Sales'!$Q:$Q,'Unit Sales'!$U:$U,'Monthly cashflow'!$B$15,'Unit Sales'!$C:$C,'Monthly cashflow'!$C18,'Unit Sales'!$S:$S,'Monthly cashflow'!AT$3)</f>
        <v>0</v>
      </c>
      <c r="AU18" s="103">
        <f>SUMIFS('Unit Sales'!$Q:$Q,'Unit Sales'!$U:$U,'Monthly cashflow'!$B$15,'Unit Sales'!$C:$C,'Monthly cashflow'!$C18,'Unit Sales'!$S:$S,'Monthly cashflow'!AU$3)</f>
        <v>0</v>
      </c>
      <c r="AV18" s="103">
        <f>SUMIFS('Unit Sales'!$Q:$Q,'Unit Sales'!$U:$U,'Monthly cashflow'!$B$15,'Unit Sales'!$C:$C,'Monthly cashflow'!$C18,'Unit Sales'!$S:$S,'Monthly cashflow'!AV$3)</f>
        <v>0</v>
      </c>
      <c r="AW18" s="103">
        <f>SUMIFS('Unit Sales'!$Q:$Q,'Unit Sales'!$U:$U,'Monthly cashflow'!$B$15,'Unit Sales'!$C:$C,'Monthly cashflow'!$C18,'Unit Sales'!$S:$S,'Monthly cashflow'!AW$3)</f>
        <v>0</v>
      </c>
      <c r="AX18" s="103">
        <f>SUMIFS('Unit Sales'!$Q:$Q,'Unit Sales'!$U:$U,'Monthly cashflow'!$B$15,'Unit Sales'!$C:$C,'Monthly cashflow'!$C18,'Unit Sales'!$S:$S,'Monthly cashflow'!AX$3)</f>
        <v>0</v>
      </c>
      <c r="AY18" s="103">
        <f>SUMIFS('Unit Sales'!$Q:$Q,'Unit Sales'!$U:$U,'Monthly cashflow'!$B$15,'Unit Sales'!$C:$C,'Monthly cashflow'!$C18,'Unit Sales'!$S:$S,'Monthly cashflow'!AY$3)</f>
        <v>0</v>
      </c>
      <c r="AZ18" s="103">
        <f>SUMIFS('Unit Sales'!$Q:$Q,'Unit Sales'!$U:$U,'Monthly cashflow'!$B$15,'Unit Sales'!$C:$C,'Monthly cashflow'!$C18,'Unit Sales'!$S:$S,'Monthly cashflow'!AZ$3)</f>
        <v>0</v>
      </c>
      <c r="BA18" s="103">
        <f>SUMIFS('Unit Sales'!$Q:$Q,'Unit Sales'!$U:$U,'Monthly cashflow'!$B$15,'Unit Sales'!$C:$C,'Monthly cashflow'!$C18,'Unit Sales'!$S:$S,'Monthly cashflow'!BA$3)</f>
        <v>0</v>
      </c>
      <c r="BB18" s="103">
        <f>SUMIFS('Unit Sales'!$Q:$Q,'Unit Sales'!$U:$U,'Monthly cashflow'!$B$15,'Unit Sales'!$C:$C,'Monthly cashflow'!$C18,'Unit Sales'!$S:$S,'Monthly cashflow'!BB$3)</f>
        <v>0</v>
      </c>
      <c r="BC18" s="103">
        <f>SUMIFS('Unit Sales'!$Q:$Q,'Unit Sales'!$U:$U,'Monthly cashflow'!$B$15,'Unit Sales'!$C:$C,'Monthly cashflow'!$C18,'Unit Sales'!$S:$S,'Monthly cashflow'!BC$3)</f>
        <v>0</v>
      </c>
      <c r="BD18" s="103">
        <f>SUMIFS('Unit Sales'!$Q:$Q,'Unit Sales'!$U:$U,'Monthly cashflow'!$B$15,'Unit Sales'!$C:$C,'Monthly cashflow'!$C18,'Unit Sales'!$S:$S,'Monthly cashflow'!BD$3)</f>
        <v>0</v>
      </c>
      <c r="BE18" s="103">
        <f>SUMIFS('Unit Sales'!$Q:$Q,'Unit Sales'!$U:$U,'Monthly cashflow'!$B$15,'Unit Sales'!$C:$C,'Monthly cashflow'!$C18,'Unit Sales'!$S:$S,'Monthly cashflow'!BE$3)</f>
        <v>0</v>
      </c>
      <c r="BF18" s="103">
        <f>SUMIFS('Unit Sales'!$Q:$Q,'Unit Sales'!$U:$U,'Monthly cashflow'!$B$15,'Unit Sales'!$C:$C,'Monthly cashflow'!$C18,'Unit Sales'!$S:$S,'Monthly cashflow'!BF$3)</f>
        <v>0</v>
      </c>
      <c r="BG18" s="103">
        <f>SUMIFS('Unit Sales'!$Q:$Q,'Unit Sales'!$U:$U,'Monthly cashflow'!$B$15,'Unit Sales'!$C:$C,'Monthly cashflow'!$C18,'Unit Sales'!$S:$S,'Monthly cashflow'!BG$3)</f>
        <v>0</v>
      </c>
      <c r="BH18" s="103">
        <f>SUMIFS('Unit Sales'!$Q:$Q,'Unit Sales'!$U:$U,'Monthly cashflow'!$B$15,'Unit Sales'!$C:$C,'Monthly cashflow'!$C18,'Unit Sales'!$S:$S,'Monthly cashflow'!BH$3)</f>
        <v>0</v>
      </c>
      <c r="BI18" s="103">
        <f>SUMIFS('Unit Sales'!$Q:$Q,'Unit Sales'!$U:$U,'Monthly cashflow'!$B$15,'Unit Sales'!$C:$C,'Monthly cashflow'!$C18,'Unit Sales'!$S:$S,'Monthly cashflow'!BI$3)</f>
        <v>0</v>
      </c>
      <c r="BJ18" s="103">
        <f>SUMIFS('Unit Sales'!$Q:$Q,'Unit Sales'!$U:$U,'Monthly cashflow'!$B$15,'Unit Sales'!$C:$C,'Monthly cashflow'!$C18,'Unit Sales'!$S:$S,'Monthly cashflow'!BJ$3)</f>
        <v>0</v>
      </c>
      <c r="BK18" s="103">
        <f>SUMIFS('Unit Sales'!$Q:$Q,'Unit Sales'!$U:$U,'Monthly cashflow'!$B$15,'Unit Sales'!$C:$C,'Monthly cashflow'!$C18,'Unit Sales'!$S:$S,'Monthly cashflow'!BK$3)</f>
        <v>0</v>
      </c>
      <c r="BL18" s="103">
        <f>SUMIFS('Unit Sales'!$Q:$Q,'Unit Sales'!$U:$U,'Monthly cashflow'!$B$15,'Unit Sales'!$C:$C,'Monthly cashflow'!$C18,'Unit Sales'!$S:$S,'Monthly cashflow'!BL$3)</f>
        <v>0</v>
      </c>
      <c r="BM18" s="113">
        <f t="shared" si="1"/>
        <v>0</v>
      </c>
    </row>
    <row r="19" spans="2:65" x14ac:dyDescent="0.25">
      <c r="B19" s="25"/>
      <c r="C19" s="11" t="s">
        <v>64</v>
      </c>
      <c r="D19" s="102">
        <f t="shared" si="0"/>
        <v>0</v>
      </c>
      <c r="E19" s="103">
        <f>SUMIFS('Unit Sales'!$Q:$Q,'Unit Sales'!$U:$U,'Monthly cashflow'!$B$15,'Unit Sales'!$C:$C,'Monthly cashflow'!$C19,'Unit Sales'!$S:$S,'Monthly cashflow'!E$3)</f>
        <v>0</v>
      </c>
      <c r="F19" s="103">
        <f>SUMIFS('Unit Sales'!$Q:$Q,'Unit Sales'!$U:$U,'Monthly cashflow'!$B$15,'Unit Sales'!$C:$C,'Monthly cashflow'!$C19,'Unit Sales'!$S:$S,'Monthly cashflow'!F$3)</f>
        <v>0</v>
      </c>
      <c r="G19" s="103">
        <f>SUMIFS('Unit Sales'!$Q:$Q,'Unit Sales'!$U:$U,'Monthly cashflow'!$B$15,'Unit Sales'!$C:$C,'Monthly cashflow'!$C19,'Unit Sales'!$S:$S,'Monthly cashflow'!G$3)</f>
        <v>0</v>
      </c>
      <c r="H19" s="103">
        <f>SUMIFS('Unit Sales'!$Q:$Q,'Unit Sales'!$U:$U,'Monthly cashflow'!$B$15,'Unit Sales'!$C:$C,'Monthly cashflow'!$C19,'Unit Sales'!$S:$S,'Monthly cashflow'!H$3)</f>
        <v>0</v>
      </c>
      <c r="I19" s="103">
        <f>SUMIFS('Unit Sales'!$Q:$Q,'Unit Sales'!$U:$U,'Monthly cashflow'!$B$15,'Unit Sales'!$C:$C,'Monthly cashflow'!$C19,'Unit Sales'!$S:$S,'Monthly cashflow'!I$3)</f>
        <v>0</v>
      </c>
      <c r="J19" s="103">
        <f>SUMIFS('Unit Sales'!$Q:$Q,'Unit Sales'!$U:$U,'Monthly cashflow'!$B$15,'Unit Sales'!$C:$C,'Monthly cashflow'!$C19,'Unit Sales'!$S:$S,'Monthly cashflow'!J$3)</f>
        <v>0</v>
      </c>
      <c r="K19" s="103">
        <f>SUMIFS('Unit Sales'!$Q:$Q,'Unit Sales'!$U:$U,'Monthly cashflow'!$B$15,'Unit Sales'!$C:$C,'Monthly cashflow'!$C19,'Unit Sales'!$S:$S,'Monthly cashflow'!K$3)</f>
        <v>0</v>
      </c>
      <c r="L19" s="103">
        <f>SUMIFS('Unit Sales'!$Q:$Q,'Unit Sales'!$U:$U,'Monthly cashflow'!$B$15,'Unit Sales'!$C:$C,'Monthly cashflow'!$C19,'Unit Sales'!$S:$S,'Monthly cashflow'!L$3)</f>
        <v>0</v>
      </c>
      <c r="M19" s="103">
        <f>SUMIFS('Unit Sales'!$Q:$Q,'Unit Sales'!$U:$U,'Monthly cashflow'!$B$15,'Unit Sales'!$C:$C,'Monthly cashflow'!$C19,'Unit Sales'!$S:$S,'Monthly cashflow'!M$3)</f>
        <v>0</v>
      </c>
      <c r="N19" s="103">
        <f>SUMIFS('Unit Sales'!$Q:$Q,'Unit Sales'!$U:$U,'Monthly cashflow'!$B$15,'Unit Sales'!$C:$C,'Monthly cashflow'!$C19,'Unit Sales'!$S:$S,'Monthly cashflow'!N$3)</f>
        <v>0</v>
      </c>
      <c r="O19" s="103">
        <f>SUMIFS('Unit Sales'!$Q:$Q,'Unit Sales'!$U:$U,'Monthly cashflow'!$B$15,'Unit Sales'!$C:$C,'Monthly cashflow'!$C19,'Unit Sales'!$S:$S,'Monthly cashflow'!O$3)</f>
        <v>0</v>
      </c>
      <c r="P19" s="103">
        <f>SUMIFS('Unit Sales'!$Q:$Q,'Unit Sales'!$U:$U,'Monthly cashflow'!$B$15,'Unit Sales'!$C:$C,'Monthly cashflow'!$C19,'Unit Sales'!$S:$S,'Monthly cashflow'!P$3)</f>
        <v>0</v>
      </c>
      <c r="Q19" s="103">
        <f>SUMIFS('Unit Sales'!$Q:$Q,'Unit Sales'!$U:$U,'Monthly cashflow'!$B$15,'Unit Sales'!$C:$C,'Monthly cashflow'!$C19,'Unit Sales'!$S:$S,'Monthly cashflow'!Q$3)</f>
        <v>0</v>
      </c>
      <c r="R19" s="103">
        <f>SUMIFS('Unit Sales'!$Q:$Q,'Unit Sales'!$U:$U,'Monthly cashflow'!$B$15,'Unit Sales'!$C:$C,'Monthly cashflow'!$C19,'Unit Sales'!$S:$S,'Monthly cashflow'!R$3)</f>
        <v>0</v>
      </c>
      <c r="S19" s="103">
        <f>SUMIFS('Unit Sales'!$Q:$Q,'Unit Sales'!$U:$U,'Monthly cashflow'!$B$15,'Unit Sales'!$C:$C,'Monthly cashflow'!$C19,'Unit Sales'!$S:$S,'Monthly cashflow'!S$3)</f>
        <v>0</v>
      </c>
      <c r="T19" s="103">
        <f>SUMIFS('Unit Sales'!$Q:$Q,'Unit Sales'!$U:$U,'Monthly cashflow'!$B$15,'Unit Sales'!$C:$C,'Monthly cashflow'!$C19,'Unit Sales'!$S:$S,'Monthly cashflow'!T$3)</f>
        <v>0</v>
      </c>
      <c r="U19" s="103">
        <f>SUMIFS('Unit Sales'!$Q:$Q,'Unit Sales'!$U:$U,'Monthly cashflow'!$B$15,'Unit Sales'!$C:$C,'Monthly cashflow'!$C19,'Unit Sales'!$S:$S,'Monthly cashflow'!U$3)</f>
        <v>0</v>
      </c>
      <c r="V19" s="103">
        <f>SUMIFS('Unit Sales'!$Q:$Q,'Unit Sales'!$U:$U,'Monthly cashflow'!$B$15,'Unit Sales'!$C:$C,'Monthly cashflow'!$C19,'Unit Sales'!$S:$S,'Monthly cashflow'!V$3)</f>
        <v>0</v>
      </c>
      <c r="W19" s="103">
        <f>SUMIFS('Unit Sales'!$Q:$Q,'Unit Sales'!$U:$U,'Monthly cashflow'!$B$15,'Unit Sales'!$C:$C,'Monthly cashflow'!$C19,'Unit Sales'!$S:$S,'Monthly cashflow'!W$3)</f>
        <v>0</v>
      </c>
      <c r="X19" s="103">
        <f>SUMIFS('Unit Sales'!$Q:$Q,'Unit Sales'!$U:$U,'Monthly cashflow'!$B$15,'Unit Sales'!$C:$C,'Monthly cashflow'!$C19,'Unit Sales'!$S:$S,'Monthly cashflow'!X$3)</f>
        <v>0</v>
      </c>
      <c r="Y19" s="103">
        <f>SUMIFS('Unit Sales'!$Q:$Q,'Unit Sales'!$U:$U,'Monthly cashflow'!$B$15,'Unit Sales'!$C:$C,'Monthly cashflow'!$C19,'Unit Sales'!$S:$S,'Monthly cashflow'!Y$3)</f>
        <v>0</v>
      </c>
      <c r="Z19" s="103">
        <f>SUMIFS('Unit Sales'!$Q:$Q,'Unit Sales'!$U:$U,'Monthly cashflow'!$B$15,'Unit Sales'!$C:$C,'Monthly cashflow'!$C19,'Unit Sales'!$S:$S,'Monthly cashflow'!Z$3)</f>
        <v>0</v>
      </c>
      <c r="AA19" s="103">
        <f>SUMIFS('Unit Sales'!$Q:$Q,'Unit Sales'!$U:$U,'Monthly cashflow'!$B$15,'Unit Sales'!$C:$C,'Monthly cashflow'!$C19,'Unit Sales'!$S:$S,'Monthly cashflow'!AA$3)</f>
        <v>0</v>
      </c>
      <c r="AB19" s="103">
        <f>SUMIFS('Unit Sales'!$Q:$Q,'Unit Sales'!$U:$U,'Monthly cashflow'!$B$15,'Unit Sales'!$C:$C,'Monthly cashflow'!$C19,'Unit Sales'!$S:$S,'Monthly cashflow'!AB$3)</f>
        <v>0</v>
      </c>
      <c r="AC19" s="103">
        <f>SUMIFS('Unit Sales'!$Q:$Q,'Unit Sales'!$U:$U,'Monthly cashflow'!$B$15,'Unit Sales'!$C:$C,'Monthly cashflow'!$C19,'Unit Sales'!$S:$S,'Monthly cashflow'!AC$3)</f>
        <v>0</v>
      </c>
      <c r="AD19" s="103">
        <f>SUMIFS('Unit Sales'!$Q:$Q,'Unit Sales'!$U:$U,'Monthly cashflow'!$B$15,'Unit Sales'!$C:$C,'Monthly cashflow'!$C19,'Unit Sales'!$S:$S,'Monthly cashflow'!AD$3)</f>
        <v>0</v>
      </c>
      <c r="AE19" s="103">
        <f>SUMIFS('Unit Sales'!$Q:$Q,'Unit Sales'!$U:$U,'Monthly cashflow'!$B$15,'Unit Sales'!$C:$C,'Monthly cashflow'!$C19,'Unit Sales'!$S:$S,'Monthly cashflow'!AE$3)</f>
        <v>0</v>
      </c>
      <c r="AF19" s="103">
        <f>SUMIFS('Unit Sales'!$Q:$Q,'Unit Sales'!$U:$U,'Monthly cashflow'!$B$15,'Unit Sales'!$C:$C,'Monthly cashflow'!$C19,'Unit Sales'!$S:$S,'Monthly cashflow'!AF$3)</f>
        <v>0</v>
      </c>
      <c r="AG19" s="103">
        <f>SUMIFS('Unit Sales'!$Q:$Q,'Unit Sales'!$U:$U,'Monthly cashflow'!$B$15,'Unit Sales'!$C:$C,'Monthly cashflow'!$C19,'Unit Sales'!$S:$S,'Monthly cashflow'!AG$3)</f>
        <v>0</v>
      </c>
      <c r="AH19" s="103">
        <f>SUMIFS('Unit Sales'!$Q:$Q,'Unit Sales'!$U:$U,'Monthly cashflow'!$B$15,'Unit Sales'!$C:$C,'Monthly cashflow'!$C19,'Unit Sales'!$S:$S,'Monthly cashflow'!AH$3)</f>
        <v>0</v>
      </c>
      <c r="AI19" s="103">
        <f>SUMIFS('Unit Sales'!$Q:$Q,'Unit Sales'!$U:$U,'Monthly cashflow'!$B$15,'Unit Sales'!$C:$C,'Monthly cashflow'!$C19,'Unit Sales'!$S:$S,'Monthly cashflow'!AI$3)</f>
        <v>0</v>
      </c>
      <c r="AJ19" s="103">
        <f>SUMIFS('Unit Sales'!$Q:$Q,'Unit Sales'!$U:$U,'Monthly cashflow'!$B$15,'Unit Sales'!$C:$C,'Monthly cashflow'!$C19,'Unit Sales'!$S:$S,'Monthly cashflow'!AJ$3)</f>
        <v>0</v>
      </c>
      <c r="AK19" s="103">
        <f>SUMIFS('Unit Sales'!$Q:$Q,'Unit Sales'!$U:$U,'Monthly cashflow'!$B$15,'Unit Sales'!$C:$C,'Monthly cashflow'!$C19,'Unit Sales'!$S:$S,'Monthly cashflow'!AK$3)</f>
        <v>0</v>
      </c>
      <c r="AL19" s="103">
        <f>SUMIFS('Unit Sales'!$Q:$Q,'Unit Sales'!$U:$U,'Monthly cashflow'!$B$15,'Unit Sales'!$C:$C,'Monthly cashflow'!$C19,'Unit Sales'!$S:$S,'Monthly cashflow'!AL$3)</f>
        <v>0</v>
      </c>
      <c r="AM19" s="103">
        <f>SUMIFS('Unit Sales'!$Q:$Q,'Unit Sales'!$U:$U,'Monthly cashflow'!$B$15,'Unit Sales'!$C:$C,'Monthly cashflow'!$C19,'Unit Sales'!$S:$S,'Monthly cashflow'!AM$3)</f>
        <v>0</v>
      </c>
      <c r="AN19" s="103">
        <f>SUMIFS('Unit Sales'!$Q:$Q,'Unit Sales'!$U:$U,'Monthly cashflow'!$B$15,'Unit Sales'!$C:$C,'Monthly cashflow'!$C19,'Unit Sales'!$S:$S,'Monthly cashflow'!AN$3)</f>
        <v>0</v>
      </c>
      <c r="AO19" s="103">
        <f>SUMIFS('Unit Sales'!$Q:$Q,'Unit Sales'!$U:$U,'Monthly cashflow'!$B$15,'Unit Sales'!$C:$C,'Monthly cashflow'!$C19,'Unit Sales'!$S:$S,'Monthly cashflow'!AO$3)</f>
        <v>0</v>
      </c>
      <c r="AP19" s="103">
        <f>SUMIFS('Unit Sales'!$Q:$Q,'Unit Sales'!$U:$U,'Monthly cashflow'!$B$15,'Unit Sales'!$C:$C,'Monthly cashflow'!$C19,'Unit Sales'!$S:$S,'Monthly cashflow'!AP$3)</f>
        <v>0</v>
      </c>
      <c r="AQ19" s="103">
        <f>SUMIFS('Unit Sales'!$Q:$Q,'Unit Sales'!$U:$U,'Monthly cashflow'!$B$15,'Unit Sales'!$C:$C,'Monthly cashflow'!$C19,'Unit Sales'!$S:$S,'Monthly cashflow'!AQ$3)</f>
        <v>0</v>
      </c>
      <c r="AR19" s="103">
        <f>SUMIFS('Unit Sales'!$Q:$Q,'Unit Sales'!$U:$U,'Monthly cashflow'!$B$15,'Unit Sales'!$C:$C,'Monthly cashflow'!$C19,'Unit Sales'!$S:$S,'Monthly cashflow'!AR$3)</f>
        <v>0</v>
      </c>
      <c r="AS19" s="103">
        <f>SUMIFS('Unit Sales'!$Q:$Q,'Unit Sales'!$U:$U,'Monthly cashflow'!$B$15,'Unit Sales'!$C:$C,'Monthly cashflow'!$C19,'Unit Sales'!$S:$S,'Monthly cashflow'!AS$3)</f>
        <v>0</v>
      </c>
      <c r="AT19" s="103">
        <f>SUMIFS('Unit Sales'!$Q:$Q,'Unit Sales'!$U:$U,'Monthly cashflow'!$B$15,'Unit Sales'!$C:$C,'Monthly cashflow'!$C19,'Unit Sales'!$S:$S,'Monthly cashflow'!AT$3)</f>
        <v>0</v>
      </c>
      <c r="AU19" s="103">
        <f>SUMIFS('Unit Sales'!$Q:$Q,'Unit Sales'!$U:$U,'Monthly cashflow'!$B$15,'Unit Sales'!$C:$C,'Monthly cashflow'!$C19,'Unit Sales'!$S:$S,'Monthly cashflow'!AU$3)</f>
        <v>0</v>
      </c>
      <c r="AV19" s="103">
        <f>SUMIFS('Unit Sales'!$Q:$Q,'Unit Sales'!$U:$U,'Monthly cashflow'!$B$15,'Unit Sales'!$C:$C,'Monthly cashflow'!$C19,'Unit Sales'!$S:$S,'Monthly cashflow'!AV$3)</f>
        <v>0</v>
      </c>
      <c r="AW19" s="103">
        <f>SUMIFS('Unit Sales'!$Q:$Q,'Unit Sales'!$U:$U,'Monthly cashflow'!$B$15,'Unit Sales'!$C:$C,'Monthly cashflow'!$C19,'Unit Sales'!$S:$S,'Monthly cashflow'!AW$3)</f>
        <v>0</v>
      </c>
      <c r="AX19" s="103">
        <f>SUMIFS('Unit Sales'!$Q:$Q,'Unit Sales'!$U:$U,'Monthly cashflow'!$B$15,'Unit Sales'!$C:$C,'Monthly cashflow'!$C19,'Unit Sales'!$S:$S,'Monthly cashflow'!AX$3)</f>
        <v>0</v>
      </c>
      <c r="AY19" s="103">
        <f>SUMIFS('Unit Sales'!$Q:$Q,'Unit Sales'!$U:$U,'Monthly cashflow'!$B$15,'Unit Sales'!$C:$C,'Monthly cashflow'!$C19,'Unit Sales'!$S:$S,'Monthly cashflow'!AY$3)</f>
        <v>0</v>
      </c>
      <c r="AZ19" s="103">
        <f>SUMIFS('Unit Sales'!$Q:$Q,'Unit Sales'!$U:$U,'Monthly cashflow'!$B$15,'Unit Sales'!$C:$C,'Monthly cashflow'!$C19,'Unit Sales'!$S:$S,'Monthly cashflow'!AZ$3)</f>
        <v>0</v>
      </c>
      <c r="BA19" s="103">
        <f>SUMIFS('Unit Sales'!$Q:$Q,'Unit Sales'!$U:$U,'Monthly cashflow'!$B$15,'Unit Sales'!$C:$C,'Monthly cashflow'!$C19,'Unit Sales'!$S:$S,'Monthly cashflow'!BA$3)</f>
        <v>0</v>
      </c>
      <c r="BB19" s="103">
        <f>SUMIFS('Unit Sales'!$Q:$Q,'Unit Sales'!$U:$U,'Monthly cashflow'!$B$15,'Unit Sales'!$C:$C,'Monthly cashflow'!$C19,'Unit Sales'!$S:$S,'Monthly cashflow'!BB$3)</f>
        <v>0</v>
      </c>
      <c r="BC19" s="103">
        <f>SUMIFS('Unit Sales'!$Q:$Q,'Unit Sales'!$U:$U,'Monthly cashflow'!$B$15,'Unit Sales'!$C:$C,'Monthly cashflow'!$C19,'Unit Sales'!$S:$S,'Monthly cashflow'!BC$3)</f>
        <v>0</v>
      </c>
      <c r="BD19" s="103">
        <f>SUMIFS('Unit Sales'!$Q:$Q,'Unit Sales'!$U:$U,'Monthly cashflow'!$B$15,'Unit Sales'!$C:$C,'Monthly cashflow'!$C19,'Unit Sales'!$S:$S,'Monthly cashflow'!BD$3)</f>
        <v>0</v>
      </c>
      <c r="BE19" s="103">
        <f>SUMIFS('Unit Sales'!$Q:$Q,'Unit Sales'!$U:$U,'Monthly cashflow'!$B$15,'Unit Sales'!$C:$C,'Monthly cashflow'!$C19,'Unit Sales'!$S:$S,'Monthly cashflow'!BE$3)</f>
        <v>0</v>
      </c>
      <c r="BF19" s="103">
        <f>SUMIFS('Unit Sales'!$Q:$Q,'Unit Sales'!$U:$U,'Monthly cashflow'!$B$15,'Unit Sales'!$C:$C,'Monthly cashflow'!$C19,'Unit Sales'!$S:$S,'Monthly cashflow'!BF$3)</f>
        <v>0</v>
      </c>
      <c r="BG19" s="103">
        <f>SUMIFS('Unit Sales'!$Q:$Q,'Unit Sales'!$U:$U,'Monthly cashflow'!$B$15,'Unit Sales'!$C:$C,'Monthly cashflow'!$C19,'Unit Sales'!$S:$S,'Monthly cashflow'!BG$3)</f>
        <v>0</v>
      </c>
      <c r="BH19" s="103">
        <f>SUMIFS('Unit Sales'!$Q:$Q,'Unit Sales'!$U:$U,'Monthly cashflow'!$B$15,'Unit Sales'!$C:$C,'Monthly cashflow'!$C19,'Unit Sales'!$S:$S,'Monthly cashflow'!BH$3)</f>
        <v>0</v>
      </c>
      <c r="BI19" s="103">
        <f>SUMIFS('Unit Sales'!$Q:$Q,'Unit Sales'!$U:$U,'Monthly cashflow'!$B$15,'Unit Sales'!$C:$C,'Monthly cashflow'!$C19,'Unit Sales'!$S:$S,'Monthly cashflow'!BI$3)</f>
        <v>0</v>
      </c>
      <c r="BJ19" s="103">
        <f>SUMIFS('Unit Sales'!$Q:$Q,'Unit Sales'!$U:$U,'Monthly cashflow'!$B$15,'Unit Sales'!$C:$C,'Monthly cashflow'!$C19,'Unit Sales'!$S:$S,'Monthly cashflow'!BJ$3)</f>
        <v>0</v>
      </c>
      <c r="BK19" s="103">
        <f>SUMIFS('Unit Sales'!$Q:$Q,'Unit Sales'!$U:$U,'Monthly cashflow'!$B$15,'Unit Sales'!$C:$C,'Monthly cashflow'!$C19,'Unit Sales'!$S:$S,'Monthly cashflow'!BK$3)</f>
        <v>0</v>
      </c>
      <c r="BL19" s="103">
        <f>SUMIFS('Unit Sales'!$Q:$Q,'Unit Sales'!$U:$U,'Monthly cashflow'!$B$15,'Unit Sales'!$C:$C,'Monthly cashflow'!$C19,'Unit Sales'!$S:$S,'Monthly cashflow'!BL$3)</f>
        <v>0</v>
      </c>
      <c r="BM19" s="113">
        <f t="shared" si="1"/>
        <v>0</v>
      </c>
    </row>
    <row r="20" spans="2:65" x14ac:dyDescent="0.25">
      <c r="B20" s="25"/>
      <c r="C20" s="11" t="s">
        <v>65</v>
      </c>
      <c r="D20" s="102">
        <f t="shared" si="0"/>
        <v>0</v>
      </c>
      <c r="E20" s="103">
        <f>SUMIFS('Unit Sales'!$Q:$Q,'Unit Sales'!$U:$U,'Monthly cashflow'!$B$15,'Unit Sales'!$C:$C,'Monthly cashflow'!$C20,'Unit Sales'!$S:$S,'Monthly cashflow'!E$3)</f>
        <v>0</v>
      </c>
      <c r="F20" s="103">
        <f>SUMIFS('Unit Sales'!$Q:$Q,'Unit Sales'!$U:$U,'Monthly cashflow'!$B$15,'Unit Sales'!$C:$C,'Monthly cashflow'!$C20,'Unit Sales'!$S:$S,'Monthly cashflow'!F$3)</f>
        <v>0</v>
      </c>
      <c r="G20" s="103">
        <f>SUMIFS('Unit Sales'!$Q:$Q,'Unit Sales'!$U:$U,'Monthly cashflow'!$B$15,'Unit Sales'!$C:$C,'Monthly cashflow'!$C20,'Unit Sales'!$S:$S,'Monthly cashflow'!G$3)</f>
        <v>0</v>
      </c>
      <c r="H20" s="103">
        <f>SUMIFS('Unit Sales'!$Q:$Q,'Unit Sales'!$U:$U,'Monthly cashflow'!$B$15,'Unit Sales'!$C:$C,'Monthly cashflow'!$C20,'Unit Sales'!$S:$S,'Monthly cashflow'!H$3)</f>
        <v>0</v>
      </c>
      <c r="I20" s="103">
        <f>SUMIFS('Unit Sales'!$Q:$Q,'Unit Sales'!$U:$U,'Monthly cashflow'!$B$15,'Unit Sales'!$C:$C,'Monthly cashflow'!$C20,'Unit Sales'!$S:$S,'Monthly cashflow'!I$3)</f>
        <v>0</v>
      </c>
      <c r="J20" s="103">
        <f>SUMIFS('Unit Sales'!$Q:$Q,'Unit Sales'!$U:$U,'Monthly cashflow'!$B$15,'Unit Sales'!$C:$C,'Monthly cashflow'!$C20,'Unit Sales'!$S:$S,'Monthly cashflow'!J$3)</f>
        <v>0</v>
      </c>
      <c r="K20" s="103">
        <f>SUMIFS('Unit Sales'!$Q:$Q,'Unit Sales'!$U:$U,'Monthly cashflow'!$B$15,'Unit Sales'!$C:$C,'Monthly cashflow'!$C20,'Unit Sales'!$S:$S,'Monthly cashflow'!K$3)</f>
        <v>0</v>
      </c>
      <c r="L20" s="103">
        <f>SUMIFS('Unit Sales'!$Q:$Q,'Unit Sales'!$U:$U,'Monthly cashflow'!$B$15,'Unit Sales'!$C:$C,'Monthly cashflow'!$C20,'Unit Sales'!$S:$S,'Monthly cashflow'!L$3)</f>
        <v>0</v>
      </c>
      <c r="M20" s="103">
        <f>SUMIFS('Unit Sales'!$Q:$Q,'Unit Sales'!$U:$U,'Monthly cashflow'!$B$15,'Unit Sales'!$C:$C,'Monthly cashflow'!$C20,'Unit Sales'!$S:$S,'Monthly cashflow'!M$3)</f>
        <v>0</v>
      </c>
      <c r="N20" s="103">
        <f>SUMIFS('Unit Sales'!$Q:$Q,'Unit Sales'!$U:$U,'Monthly cashflow'!$B$15,'Unit Sales'!$C:$C,'Monthly cashflow'!$C20,'Unit Sales'!$S:$S,'Monthly cashflow'!N$3)</f>
        <v>0</v>
      </c>
      <c r="O20" s="103">
        <f>SUMIFS('Unit Sales'!$Q:$Q,'Unit Sales'!$U:$U,'Monthly cashflow'!$B$15,'Unit Sales'!$C:$C,'Monthly cashflow'!$C20,'Unit Sales'!$S:$S,'Monthly cashflow'!O$3)</f>
        <v>0</v>
      </c>
      <c r="P20" s="103">
        <f>SUMIFS('Unit Sales'!$Q:$Q,'Unit Sales'!$U:$U,'Monthly cashflow'!$B$15,'Unit Sales'!$C:$C,'Monthly cashflow'!$C20,'Unit Sales'!$S:$S,'Monthly cashflow'!P$3)</f>
        <v>0</v>
      </c>
      <c r="Q20" s="103">
        <f>SUMIFS('Unit Sales'!$Q:$Q,'Unit Sales'!$U:$U,'Monthly cashflow'!$B$15,'Unit Sales'!$C:$C,'Monthly cashflow'!$C20,'Unit Sales'!$S:$S,'Monthly cashflow'!Q$3)</f>
        <v>0</v>
      </c>
      <c r="R20" s="103">
        <f>SUMIFS('Unit Sales'!$Q:$Q,'Unit Sales'!$U:$U,'Monthly cashflow'!$B$15,'Unit Sales'!$C:$C,'Monthly cashflow'!$C20,'Unit Sales'!$S:$S,'Monthly cashflow'!R$3)</f>
        <v>0</v>
      </c>
      <c r="S20" s="103">
        <f>SUMIFS('Unit Sales'!$Q:$Q,'Unit Sales'!$U:$U,'Monthly cashflow'!$B$15,'Unit Sales'!$C:$C,'Monthly cashflow'!$C20,'Unit Sales'!$S:$S,'Monthly cashflow'!S$3)</f>
        <v>0</v>
      </c>
      <c r="T20" s="103">
        <f>SUMIFS('Unit Sales'!$Q:$Q,'Unit Sales'!$U:$U,'Monthly cashflow'!$B$15,'Unit Sales'!$C:$C,'Monthly cashflow'!$C20,'Unit Sales'!$S:$S,'Monthly cashflow'!T$3)</f>
        <v>0</v>
      </c>
      <c r="U20" s="103">
        <f>SUMIFS('Unit Sales'!$Q:$Q,'Unit Sales'!$U:$U,'Monthly cashflow'!$B$15,'Unit Sales'!$C:$C,'Monthly cashflow'!$C20,'Unit Sales'!$S:$S,'Monthly cashflow'!U$3)</f>
        <v>0</v>
      </c>
      <c r="V20" s="103">
        <f>SUMIFS('Unit Sales'!$Q:$Q,'Unit Sales'!$U:$U,'Monthly cashflow'!$B$15,'Unit Sales'!$C:$C,'Monthly cashflow'!$C20,'Unit Sales'!$S:$S,'Monthly cashflow'!V$3)</f>
        <v>0</v>
      </c>
      <c r="W20" s="103">
        <f>SUMIFS('Unit Sales'!$Q:$Q,'Unit Sales'!$U:$U,'Monthly cashflow'!$B$15,'Unit Sales'!$C:$C,'Monthly cashflow'!$C20,'Unit Sales'!$S:$S,'Monthly cashflow'!W$3)</f>
        <v>0</v>
      </c>
      <c r="X20" s="103">
        <f>SUMIFS('Unit Sales'!$Q:$Q,'Unit Sales'!$U:$U,'Monthly cashflow'!$B$15,'Unit Sales'!$C:$C,'Monthly cashflow'!$C20,'Unit Sales'!$S:$S,'Monthly cashflow'!X$3)</f>
        <v>0</v>
      </c>
      <c r="Y20" s="103">
        <f>SUMIFS('Unit Sales'!$Q:$Q,'Unit Sales'!$U:$U,'Monthly cashflow'!$B$15,'Unit Sales'!$C:$C,'Monthly cashflow'!$C20,'Unit Sales'!$S:$S,'Monthly cashflow'!Y$3)</f>
        <v>0</v>
      </c>
      <c r="Z20" s="103">
        <f>SUMIFS('Unit Sales'!$Q:$Q,'Unit Sales'!$U:$U,'Monthly cashflow'!$B$15,'Unit Sales'!$C:$C,'Monthly cashflow'!$C20,'Unit Sales'!$S:$S,'Monthly cashflow'!Z$3)</f>
        <v>0</v>
      </c>
      <c r="AA20" s="103">
        <f>SUMIFS('Unit Sales'!$Q:$Q,'Unit Sales'!$U:$U,'Monthly cashflow'!$B$15,'Unit Sales'!$C:$C,'Monthly cashflow'!$C20,'Unit Sales'!$S:$S,'Monthly cashflow'!AA$3)</f>
        <v>0</v>
      </c>
      <c r="AB20" s="103">
        <f>SUMIFS('Unit Sales'!$Q:$Q,'Unit Sales'!$U:$U,'Monthly cashflow'!$B$15,'Unit Sales'!$C:$C,'Monthly cashflow'!$C20,'Unit Sales'!$S:$S,'Monthly cashflow'!AB$3)</f>
        <v>0</v>
      </c>
      <c r="AC20" s="103">
        <f>SUMIFS('Unit Sales'!$Q:$Q,'Unit Sales'!$U:$U,'Monthly cashflow'!$B$15,'Unit Sales'!$C:$C,'Monthly cashflow'!$C20,'Unit Sales'!$S:$S,'Monthly cashflow'!AC$3)</f>
        <v>0</v>
      </c>
      <c r="AD20" s="103">
        <f>SUMIFS('Unit Sales'!$Q:$Q,'Unit Sales'!$U:$U,'Monthly cashflow'!$B$15,'Unit Sales'!$C:$C,'Monthly cashflow'!$C20,'Unit Sales'!$S:$S,'Monthly cashflow'!AD$3)</f>
        <v>0</v>
      </c>
      <c r="AE20" s="103">
        <f>SUMIFS('Unit Sales'!$Q:$Q,'Unit Sales'!$U:$U,'Monthly cashflow'!$B$15,'Unit Sales'!$C:$C,'Monthly cashflow'!$C20,'Unit Sales'!$S:$S,'Monthly cashflow'!AE$3)</f>
        <v>0</v>
      </c>
      <c r="AF20" s="103">
        <f>SUMIFS('Unit Sales'!$Q:$Q,'Unit Sales'!$U:$U,'Monthly cashflow'!$B$15,'Unit Sales'!$C:$C,'Monthly cashflow'!$C20,'Unit Sales'!$S:$S,'Monthly cashflow'!AF$3)</f>
        <v>0</v>
      </c>
      <c r="AG20" s="103">
        <f>SUMIFS('Unit Sales'!$Q:$Q,'Unit Sales'!$U:$U,'Monthly cashflow'!$B$15,'Unit Sales'!$C:$C,'Monthly cashflow'!$C20,'Unit Sales'!$S:$S,'Monthly cashflow'!AG$3)</f>
        <v>0</v>
      </c>
      <c r="AH20" s="103">
        <f>SUMIFS('Unit Sales'!$Q:$Q,'Unit Sales'!$U:$U,'Monthly cashflow'!$B$15,'Unit Sales'!$C:$C,'Monthly cashflow'!$C20,'Unit Sales'!$S:$S,'Monthly cashflow'!AH$3)</f>
        <v>0</v>
      </c>
      <c r="AI20" s="103">
        <f>SUMIFS('Unit Sales'!$Q:$Q,'Unit Sales'!$U:$U,'Monthly cashflow'!$B$15,'Unit Sales'!$C:$C,'Monthly cashflow'!$C20,'Unit Sales'!$S:$S,'Monthly cashflow'!AI$3)</f>
        <v>0</v>
      </c>
      <c r="AJ20" s="103">
        <f>SUMIFS('Unit Sales'!$Q:$Q,'Unit Sales'!$U:$U,'Monthly cashflow'!$B$15,'Unit Sales'!$C:$C,'Monthly cashflow'!$C20,'Unit Sales'!$S:$S,'Monthly cashflow'!AJ$3)</f>
        <v>0</v>
      </c>
      <c r="AK20" s="103">
        <f>SUMIFS('Unit Sales'!$Q:$Q,'Unit Sales'!$U:$U,'Monthly cashflow'!$B$15,'Unit Sales'!$C:$C,'Monthly cashflow'!$C20,'Unit Sales'!$S:$S,'Monthly cashflow'!AK$3)</f>
        <v>0</v>
      </c>
      <c r="AL20" s="103">
        <f>SUMIFS('Unit Sales'!$Q:$Q,'Unit Sales'!$U:$U,'Monthly cashflow'!$B$15,'Unit Sales'!$C:$C,'Monthly cashflow'!$C20,'Unit Sales'!$S:$S,'Monthly cashflow'!AL$3)</f>
        <v>0</v>
      </c>
      <c r="AM20" s="103">
        <f>SUMIFS('Unit Sales'!$Q:$Q,'Unit Sales'!$U:$U,'Monthly cashflow'!$B$15,'Unit Sales'!$C:$C,'Monthly cashflow'!$C20,'Unit Sales'!$S:$S,'Monthly cashflow'!AM$3)</f>
        <v>0</v>
      </c>
      <c r="AN20" s="103">
        <f>SUMIFS('Unit Sales'!$Q:$Q,'Unit Sales'!$U:$U,'Monthly cashflow'!$B$15,'Unit Sales'!$C:$C,'Monthly cashflow'!$C20,'Unit Sales'!$S:$S,'Monthly cashflow'!AN$3)</f>
        <v>0</v>
      </c>
      <c r="AO20" s="103">
        <f>SUMIFS('Unit Sales'!$Q:$Q,'Unit Sales'!$U:$U,'Monthly cashflow'!$B$15,'Unit Sales'!$C:$C,'Monthly cashflow'!$C20,'Unit Sales'!$S:$S,'Monthly cashflow'!AO$3)</f>
        <v>0</v>
      </c>
      <c r="AP20" s="103">
        <f>SUMIFS('Unit Sales'!$Q:$Q,'Unit Sales'!$U:$U,'Monthly cashflow'!$B$15,'Unit Sales'!$C:$C,'Monthly cashflow'!$C20,'Unit Sales'!$S:$S,'Monthly cashflow'!AP$3)</f>
        <v>0</v>
      </c>
      <c r="AQ20" s="103">
        <f>SUMIFS('Unit Sales'!$Q:$Q,'Unit Sales'!$U:$U,'Monthly cashflow'!$B$15,'Unit Sales'!$C:$C,'Monthly cashflow'!$C20,'Unit Sales'!$S:$S,'Monthly cashflow'!AQ$3)</f>
        <v>0</v>
      </c>
      <c r="AR20" s="103">
        <f>SUMIFS('Unit Sales'!$Q:$Q,'Unit Sales'!$U:$U,'Monthly cashflow'!$B$15,'Unit Sales'!$C:$C,'Monthly cashflow'!$C20,'Unit Sales'!$S:$S,'Monthly cashflow'!AR$3)</f>
        <v>0</v>
      </c>
      <c r="AS20" s="103">
        <f>SUMIFS('Unit Sales'!$Q:$Q,'Unit Sales'!$U:$U,'Monthly cashflow'!$B$15,'Unit Sales'!$C:$C,'Monthly cashflow'!$C20,'Unit Sales'!$S:$S,'Monthly cashflow'!AS$3)</f>
        <v>0</v>
      </c>
      <c r="AT20" s="103">
        <f>SUMIFS('Unit Sales'!$Q:$Q,'Unit Sales'!$U:$U,'Monthly cashflow'!$B$15,'Unit Sales'!$C:$C,'Monthly cashflow'!$C20,'Unit Sales'!$S:$S,'Monthly cashflow'!AT$3)</f>
        <v>0</v>
      </c>
      <c r="AU20" s="103">
        <f>SUMIFS('Unit Sales'!$Q:$Q,'Unit Sales'!$U:$U,'Monthly cashflow'!$B$15,'Unit Sales'!$C:$C,'Monthly cashflow'!$C20,'Unit Sales'!$S:$S,'Monthly cashflow'!AU$3)</f>
        <v>0</v>
      </c>
      <c r="AV20" s="103">
        <f>SUMIFS('Unit Sales'!$Q:$Q,'Unit Sales'!$U:$U,'Monthly cashflow'!$B$15,'Unit Sales'!$C:$C,'Monthly cashflow'!$C20,'Unit Sales'!$S:$S,'Monthly cashflow'!AV$3)</f>
        <v>0</v>
      </c>
      <c r="AW20" s="103">
        <f>SUMIFS('Unit Sales'!$Q:$Q,'Unit Sales'!$U:$U,'Monthly cashflow'!$B$15,'Unit Sales'!$C:$C,'Monthly cashflow'!$C20,'Unit Sales'!$S:$S,'Monthly cashflow'!AW$3)</f>
        <v>0</v>
      </c>
      <c r="AX20" s="103">
        <f>SUMIFS('Unit Sales'!$Q:$Q,'Unit Sales'!$U:$U,'Monthly cashflow'!$B$15,'Unit Sales'!$C:$C,'Monthly cashflow'!$C20,'Unit Sales'!$S:$S,'Monthly cashflow'!AX$3)</f>
        <v>0</v>
      </c>
      <c r="AY20" s="103">
        <f>SUMIFS('Unit Sales'!$Q:$Q,'Unit Sales'!$U:$U,'Monthly cashflow'!$B$15,'Unit Sales'!$C:$C,'Monthly cashflow'!$C20,'Unit Sales'!$S:$S,'Monthly cashflow'!AY$3)</f>
        <v>0</v>
      </c>
      <c r="AZ20" s="103">
        <f>SUMIFS('Unit Sales'!$Q:$Q,'Unit Sales'!$U:$U,'Monthly cashflow'!$B$15,'Unit Sales'!$C:$C,'Monthly cashflow'!$C20,'Unit Sales'!$S:$S,'Monthly cashflow'!AZ$3)</f>
        <v>0</v>
      </c>
      <c r="BA20" s="103">
        <f>SUMIFS('Unit Sales'!$Q:$Q,'Unit Sales'!$U:$U,'Monthly cashflow'!$B$15,'Unit Sales'!$C:$C,'Monthly cashflow'!$C20,'Unit Sales'!$S:$S,'Monthly cashflow'!BA$3)</f>
        <v>0</v>
      </c>
      <c r="BB20" s="103">
        <f>SUMIFS('Unit Sales'!$Q:$Q,'Unit Sales'!$U:$U,'Monthly cashflow'!$B$15,'Unit Sales'!$C:$C,'Monthly cashflow'!$C20,'Unit Sales'!$S:$S,'Monthly cashflow'!BB$3)</f>
        <v>0</v>
      </c>
      <c r="BC20" s="103">
        <f>SUMIFS('Unit Sales'!$Q:$Q,'Unit Sales'!$U:$U,'Monthly cashflow'!$B$15,'Unit Sales'!$C:$C,'Monthly cashflow'!$C20,'Unit Sales'!$S:$S,'Monthly cashflow'!BC$3)</f>
        <v>0</v>
      </c>
      <c r="BD20" s="103">
        <f>SUMIFS('Unit Sales'!$Q:$Q,'Unit Sales'!$U:$U,'Monthly cashflow'!$B$15,'Unit Sales'!$C:$C,'Monthly cashflow'!$C20,'Unit Sales'!$S:$S,'Monthly cashflow'!BD$3)</f>
        <v>0</v>
      </c>
      <c r="BE20" s="103">
        <f>SUMIFS('Unit Sales'!$Q:$Q,'Unit Sales'!$U:$U,'Monthly cashflow'!$B$15,'Unit Sales'!$C:$C,'Monthly cashflow'!$C20,'Unit Sales'!$S:$S,'Monthly cashflow'!BE$3)</f>
        <v>0</v>
      </c>
      <c r="BF20" s="103">
        <f>SUMIFS('Unit Sales'!$Q:$Q,'Unit Sales'!$U:$U,'Monthly cashflow'!$B$15,'Unit Sales'!$C:$C,'Monthly cashflow'!$C20,'Unit Sales'!$S:$S,'Monthly cashflow'!BF$3)</f>
        <v>0</v>
      </c>
      <c r="BG20" s="103">
        <f>SUMIFS('Unit Sales'!$Q:$Q,'Unit Sales'!$U:$U,'Monthly cashflow'!$B$15,'Unit Sales'!$C:$C,'Monthly cashflow'!$C20,'Unit Sales'!$S:$S,'Monthly cashflow'!BG$3)</f>
        <v>0</v>
      </c>
      <c r="BH20" s="103">
        <f>SUMIFS('Unit Sales'!$Q:$Q,'Unit Sales'!$U:$U,'Monthly cashflow'!$B$15,'Unit Sales'!$C:$C,'Monthly cashflow'!$C20,'Unit Sales'!$S:$S,'Monthly cashflow'!BH$3)</f>
        <v>0</v>
      </c>
      <c r="BI20" s="103">
        <f>SUMIFS('Unit Sales'!$Q:$Q,'Unit Sales'!$U:$U,'Monthly cashflow'!$B$15,'Unit Sales'!$C:$C,'Monthly cashflow'!$C20,'Unit Sales'!$S:$S,'Monthly cashflow'!BI$3)</f>
        <v>0</v>
      </c>
      <c r="BJ20" s="103">
        <f>SUMIFS('Unit Sales'!$Q:$Q,'Unit Sales'!$U:$U,'Monthly cashflow'!$B$15,'Unit Sales'!$C:$C,'Monthly cashflow'!$C20,'Unit Sales'!$S:$S,'Monthly cashflow'!BJ$3)</f>
        <v>0</v>
      </c>
      <c r="BK20" s="103">
        <f>SUMIFS('Unit Sales'!$Q:$Q,'Unit Sales'!$U:$U,'Monthly cashflow'!$B$15,'Unit Sales'!$C:$C,'Monthly cashflow'!$C20,'Unit Sales'!$S:$S,'Monthly cashflow'!BK$3)</f>
        <v>0</v>
      </c>
      <c r="BL20" s="103">
        <f>SUMIFS('Unit Sales'!$Q:$Q,'Unit Sales'!$U:$U,'Monthly cashflow'!$B$15,'Unit Sales'!$C:$C,'Monthly cashflow'!$C20,'Unit Sales'!$S:$S,'Monthly cashflow'!BL$3)</f>
        <v>0</v>
      </c>
      <c r="BM20" s="113">
        <f t="shared" si="1"/>
        <v>0</v>
      </c>
    </row>
    <row r="21" spans="2:65" x14ac:dyDescent="0.25">
      <c r="B21" s="25"/>
      <c r="C21" s="11" t="s">
        <v>66</v>
      </c>
      <c r="D21" s="102">
        <f t="shared" si="0"/>
        <v>0</v>
      </c>
      <c r="E21" s="103">
        <f>SUMIFS('Unit Sales'!$Q:$Q,'Unit Sales'!$U:$U,'Monthly cashflow'!$B$15,'Unit Sales'!$C:$C,'Monthly cashflow'!$C21,'Unit Sales'!$S:$S,'Monthly cashflow'!E$3)</f>
        <v>0</v>
      </c>
      <c r="F21" s="103">
        <f>SUMIFS('Unit Sales'!$Q:$Q,'Unit Sales'!$U:$U,'Monthly cashflow'!$B$15,'Unit Sales'!$C:$C,'Monthly cashflow'!$C21,'Unit Sales'!$S:$S,'Monthly cashflow'!F$3)</f>
        <v>0</v>
      </c>
      <c r="G21" s="103">
        <f>SUMIFS('Unit Sales'!$Q:$Q,'Unit Sales'!$U:$U,'Monthly cashflow'!$B$15,'Unit Sales'!$C:$C,'Monthly cashflow'!$C21,'Unit Sales'!$S:$S,'Monthly cashflow'!G$3)</f>
        <v>0</v>
      </c>
      <c r="H21" s="103">
        <f>SUMIFS('Unit Sales'!$Q:$Q,'Unit Sales'!$U:$U,'Monthly cashflow'!$B$15,'Unit Sales'!$C:$C,'Monthly cashflow'!$C21,'Unit Sales'!$S:$S,'Monthly cashflow'!H$3)</f>
        <v>0</v>
      </c>
      <c r="I21" s="103">
        <f>SUMIFS('Unit Sales'!$Q:$Q,'Unit Sales'!$U:$U,'Monthly cashflow'!$B$15,'Unit Sales'!$C:$C,'Monthly cashflow'!$C21,'Unit Sales'!$S:$S,'Monthly cashflow'!I$3)</f>
        <v>0</v>
      </c>
      <c r="J21" s="103">
        <f>SUMIFS('Unit Sales'!$Q:$Q,'Unit Sales'!$U:$U,'Monthly cashflow'!$B$15,'Unit Sales'!$C:$C,'Monthly cashflow'!$C21,'Unit Sales'!$S:$S,'Monthly cashflow'!J$3)</f>
        <v>0</v>
      </c>
      <c r="K21" s="103">
        <f>SUMIFS('Unit Sales'!$Q:$Q,'Unit Sales'!$U:$U,'Monthly cashflow'!$B$15,'Unit Sales'!$C:$C,'Monthly cashflow'!$C21,'Unit Sales'!$S:$S,'Monthly cashflow'!K$3)</f>
        <v>0</v>
      </c>
      <c r="L21" s="103">
        <f>SUMIFS('Unit Sales'!$Q:$Q,'Unit Sales'!$U:$U,'Monthly cashflow'!$B$15,'Unit Sales'!$C:$C,'Monthly cashflow'!$C21,'Unit Sales'!$S:$S,'Monthly cashflow'!L$3)</f>
        <v>0</v>
      </c>
      <c r="M21" s="103">
        <f>SUMIFS('Unit Sales'!$Q:$Q,'Unit Sales'!$U:$U,'Monthly cashflow'!$B$15,'Unit Sales'!$C:$C,'Monthly cashflow'!$C21,'Unit Sales'!$S:$S,'Monthly cashflow'!M$3)</f>
        <v>0</v>
      </c>
      <c r="N21" s="103">
        <f>SUMIFS('Unit Sales'!$Q:$Q,'Unit Sales'!$U:$U,'Monthly cashflow'!$B$15,'Unit Sales'!$C:$C,'Monthly cashflow'!$C21,'Unit Sales'!$S:$S,'Monthly cashflow'!N$3)</f>
        <v>0</v>
      </c>
      <c r="O21" s="103">
        <f>SUMIFS('Unit Sales'!$Q:$Q,'Unit Sales'!$U:$U,'Monthly cashflow'!$B$15,'Unit Sales'!$C:$C,'Monthly cashflow'!$C21,'Unit Sales'!$S:$S,'Monthly cashflow'!O$3)</f>
        <v>0</v>
      </c>
      <c r="P21" s="103">
        <f>SUMIFS('Unit Sales'!$Q:$Q,'Unit Sales'!$U:$U,'Monthly cashflow'!$B$15,'Unit Sales'!$C:$C,'Monthly cashflow'!$C21,'Unit Sales'!$S:$S,'Monthly cashflow'!P$3)</f>
        <v>0</v>
      </c>
      <c r="Q21" s="103">
        <f>SUMIFS('Unit Sales'!$Q:$Q,'Unit Sales'!$U:$U,'Monthly cashflow'!$B$15,'Unit Sales'!$C:$C,'Monthly cashflow'!$C21,'Unit Sales'!$S:$S,'Monthly cashflow'!Q$3)</f>
        <v>0</v>
      </c>
      <c r="R21" s="103">
        <f>SUMIFS('Unit Sales'!$Q:$Q,'Unit Sales'!$U:$U,'Monthly cashflow'!$B$15,'Unit Sales'!$C:$C,'Monthly cashflow'!$C21,'Unit Sales'!$S:$S,'Monthly cashflow'!R$3)</f>
        <v>0</v>
      </c>
      <c r="S21" s="103">
        <f>SUMIFS('Unit Sales'!$Q:$Q,'Unit Sales'!$U:$U,'Monthly cashflow'!$B$15,'Unit Sales'!$C:$C,'Monthly cashflow'!$C21,'Unit Sales'!$S:$S,'Monthly cashflow'!S$3)</f>
        <v>0</v>
      </c>
      <c r="T21" s="103">
        <f>SUMIFS('Unit Sales'!$Q:$Q,'Unit Sales'!$U:$U,'Monthly cashflow'!$B$15,'Unit Sales'!$C:$C,'Monthly cashflow'!$C21,'Unit Sales'!$S:$S,'Monthly cashflow'!T$3)</f>
        <v>0</v>
      </c>
      <c r="U21" s="103">
        <f>SUMIFS('Unit Sales'!$Q:$Q,'Unit Sales'!$U:$U,'Monthly cashflow'!$B$15,'Unit Sales'!$C:$C,'Monthly cashflow'!$C21,'Unit Sales'!$S:$S,'Monthly cashflow'!U$3)</f>
        <v>0</v>
      </c>
      <c r="V21" s="103">
        <f>SUMIFS('Unit Sales'!$Q:$Q,'Unit Sales'!$U:$U,'Monthly cashflow'!$B$15,'Unit Sales'!$C:$C,'Monthly cashflow'!$C21,'Unit Sales'!$S:$S,'Monthly cashflow'!V$3)</f>
        <v>0</v>
      </c>
      <c r="W21" s="103">
        <f>SUMIFS('Unit Sales'!$Q:$Q,'Unit Sales'!$U:$U,'Monthly cashflow'!$B$15,'Unit Sales'!$C:$C,'Monthly cashflow'!$C21,'Unit Sales'!$S:$S,'Monthly cashflow'!W$3)</f>
        <v>0</v>
      </c>
      <c r="X21" s="103">
        <f>SUMIFS('Unit Sales'!$Q:$Q,'Unit Sales'!$U:$U,'Monthly cashflow'!$B$15,'Unit Sales'!$C:$C,'Monthly cashflow'!$C21,'Unit Sales'!$S:$S,'Monthly cashflow'!X$3)</f>
        <v>0</v>
      </c>
      <c r="Y21" s="103">
        <f>SUMIFS('Unit Sales'!$Q:$Q,'Unit Sales'!$U:$U,'Monthly cashflow'!$B$15,'Unit Sales'!$C:$C,'Monthly cashflow'!$C21,'Unit Sales'!$S:$S,'Monthly cashflow'!Y$3)</f>
        <v>0</v>
      </c>
      <c r="Z21" s="103">
        <f>SUMIFS('Unit Sales'!$Q:$Q,'Unit Sales'!$U:$U,'Monthly cashflow'!$B$15,'Unit Sales'!$C:$C,'Monthly cashflow'!$C21,'Unit Sales'!$S:$S,'Monthly cashflow'!Z$3)</f>
        <v>0</v>
      </c>
      <c r="AA21" s="103">
        <f>SUMIFS('Unit Sales'!$Q:$Q,'Unit Sales'!$U:$U,'Monthly cashflow'!$B$15,'Unit Sales'!$C:$C,'Monthly cashflow'!$C21,'Unit Sales'!$S:$S,'Monthly cashflow'!AA$3)</f>
        <v>0</v>
      </c>
      <c r="AB21" s="103">
        <f>SUMIFS('Unit Sales'!$Q:$Q,'Unit Sales'!$U:$U,'Monthly cashflow'!$B$15,'Unit Sales'!$C:$C,'Monthly cashflow'!$C21,'Unit Sales'!$S:$S,'Monthly cashflow'!AB$3)</f>
        <v>0</v>
      </c>
      <c r="AC21" s="103">
        <f>SUMIFS('Unit Sales'!$Q:$Q,'Unit Sales'!$U:$U,'Monthly cashflow'!$B$15,'Unit Sales'!$C:$C,'Monthly cashflow'!$C21,'Unit Sales'!$S:$S,'Monthly cashflow'!AC$3)</f>
        <v>0</v>
      </c>
      <c r="AD21" s="103">
        <f>SUMIFS('Unit Sales'!$Q:$Q,'Unit Sales'!$U:$U,'Monthly cashflow'!$B$15,'Unit Sales'!$C:$C,'Monthly cashflow'!$C21,'Unit Sales'!$S:$S,'Monthly cashflow'!AD$3)</f>
        <v>0</v>
      </c>
      <c r="AE21" s="103">
        <f>SUMIFS('Unit Sales'!$Q:$Q,'Unit Sales'!$U:$U,'Monthly cashflow'!$B$15,'Unit Sales'!$C:$C,'Monthly cashflow'!$C21,'Unit Sales'!$S:$S,'Monthly cashflow'!AE$3)</f>
        <v>0</v>
      </c>
      <c r="AF21" s="103">
        <f>SUMIFS('Unit Sales'!$Q:$Q,'Unit Sales'!$U:$U,'Monthly cashflow'!$B$15,'Unit Sales'!$C:$C,'Monthly cashflow'!$C21,'Unit Sales'!$S:$S,'Monthly cashflow'!AF$3)</f>
        <v>0</v>
      </c>
      <c r="AG21" s="103">
        <f>SUMIFS('Unit Sales'!$Q:$Q,'Unit Sales'!$U:$U,'Monthly cashflow'!$B$15,'Unit Sales'!$C:$C,'Monthly cashflow'!$C21,'Unit Sales'!$S:$S,'Monthly cashflow'!AG$3)</f>
        <v>0</v>
      </c>
      <c r="AH21" s="103">
        <f>SUMIFS('Unit Sales'!$Q:$Q,'Unit Sales'!$U:$U,'Monthly cashflow'!$B$15,'Unit Sales'!$C:$C,'Monthly cashflow'!$C21,'Unit Sales'!$S:$S,'Monthly cashflow'!AH$3)</f>
        <v>0</v>
      </c>
      <c r="AI21" s="103">
        <f>SUMIFS('Unit Sales'!$Q:$Q,'Unit Sales'!$U:$U,'Monthly cashflow'!$B$15,'Unit Sales'!$C:$C,'Monthly cashflow'!$C21,'Unit Sales'!$S:$S,'Monthly cashflow'!AI$3)</f>
        <v>0</v>
      </c>
      <c r="AJ21" s="103">
        <f>SUMIFS('Unit Sales'!$Q:$Q,'Unit Sales'!$U:$U,'Monthly cashflow'!$B$15,'Unit Sales'!$C:$C,'Monthly cashflow'!$C21,'Unit Sales'!$S:$S,'Monthly cashflow'!AJ$3)</f>
        <v>0</v>
      </c>
      <c r="AK21" s="103">
        <f>SUMIFS('Unit Sales'!$Q:$Q,'Unit Sales'!$U:$U,'Monthly cashflow'!$B$15,'Unit Sales'!$C:$C,'Monthly cashflow'!$C21,'Unit Sales'!$S:$S,'Monthly cashflow'!AK$3)</f>
        <v>0</v>
      </c>
      <c r="AL21" s="103">
        <f>SUMIFS('Unit Sales'!$Q:$Q,'Unit Sales'!$U:$U,'Monthly cashflow'!$B$15,'Unit Sales'!$C:$C,'Monthly cashflow'!$C21,'Unit Sales'!$S:$S,'Monthly cashflow'!AL$3)</f>
        <v>0</v>
      </c>
      <c r="AM21" s="103">
        <f>SUMIFS('Unit Sales'!$Q:$Q,'Unit Sales'!$U:$U,'Monthly cashflow'!$B$15,'Unit Sales'!$C:$C,'Monthly cashflow'!$C21,'Unit Sales'!$S:$S,'Monthly cashflow'!AM$3)</f>
        <v>0</v>
      </c>
      <c r="AN21" s="103">
        <f>SUMIFS('Unit Sales'!$Q:$Q,'Unit Sales'!$U:$U,'Monthly cashflow'!$B$15,'Unit Sales'!$C:$C,'Monthly cashflow'!$C21,'Unit Sales'!$S:$S,'Monthly cashflow'!AN$3)</f>
        <v>0</v>
      </c>
      <c r="AO21" s="103">
        <f>SUMIFS('Unit Sales'!$Q:$Q,'Unit Sales'!$U:$U,'Monthly cashflow'!$B$15,'Unit Sales'!$C:$C,'Monthly cashflow'!$C21,'Unit Sales'!$S:$S,'Monthly cashflow'!AO$3)</f>
        <v>0</v>
      </c>
      <c r="AP21" s="103">
        <f>SUMIFS('Unit Sales'!$Q:$Q,'Unit Sales'!$U:$U,'Monthly cashflow'!$B$15,'Unit Sales'!$C:$C,'Monthly cashflow'!$C21,'Unit Sales'!$S:$S,'Monthly cashflow'!AP$3)</f>
        <v>0</v>
      </c>
      <c r="AQ21" s="103">
        <f>SUMIFS('Unit Sales'!$Q:$Q,'Unit Sales'!$U:$U,'Monthly cashflow'!$B$15,'Unit Sales'!$C:$C,'Monthly cashflow'!$C21,'Unit Sales'!$S:$S,'Monthly cashflow'!AQ$3)</f>
        <v>0</v>
      </c>
      <c r="AR21" s="103">
        <f>SUMIFS('Unit Sales'!$Q:$Q,'Unit Sales'!$U:$U,'Monthly cashflow'!$B$15,'Unit Sales'!$C:$C,'Monthly cashflow'!$C21,'Unit Sales'!$S:$S,'Monthly cashflow'!AR$3)</f>
        <v>0</v>
      </c>
      <c r="AS21" s="103">
        <f>SUMIFS('Unit Sales'!$Q:$Q,'Unit Sales'!$U:$U,'Monthly cashflow'!$B$15,'Unit Sales'!$C:$C,'Monthly cashflow'!$C21,'Unit Sales'!$S:$S,'Monthly cashflow'!AS$3)</f>
        <v>0</v>
      </c>
      <c r="AT21" s="103">
        <f>SUMIFS('Unit Sales'!$Q:$Q,'Unit Sales'!$U:$U,'Monthly cashflow'!$B$15,'Unit Sales'!$C:$C,'Monthly cashflow'!$C21,'Unit Sales'!$S:$S,'Monthly cashflow'!AT$3)</f>
        <v>0</v>
      </c>
      <c r="AU21" s="103">
        <f>SUMIFS('Unit Sales'!$Q:$Q,'Unit Sales'!$U:$U,'Monthly cashflow'!$B$15,'Unit Sales'!$C:$C,'Monthly cashflow'!$C21,'Unit Sales'!$S:$S,'Monthly cashflow'!AU$3)</f>
        <v>0</v>
      </c>
      <c r="AV21" s="103">
        <f>SUMIFS('Unit Sales'!$Q:$Q,'Unit Sales'!$U:$U,'Monthly cashflow'!$B$15,'Unit Sales'!$C:$C,'Monthly cashflow'!$C21,'Unit Sales'!$S:$S,'Monthly cashflow'!AV$3)</f>
        <v>0</v>
      </c>
      <c r="AW21" s="103">
        <f>SUMIFS('Unit Sales'!$Q:$Q,'Unit Sales'!$U:$U,'Monthly cashflow'!$B$15,'Unit Sales'!$C:$C,'Monthly cashflow'!$C21,'Unit Sales'!$S:$S,'Monthly cashflow'!AW$3)</f>
        <v>0</v>
      </c>
      <c r="AX21" s="103">
        <f>SUMIFS('Unit Sales'!$Q:$Q,'Unit Sales'!$U:$U,'Monthly cashflow'!$B$15,'Unit Sales'!$C:$C,'Monthly cashflow'!$C21,'Unit Sales'!$S:$S,'Monthly cashflow'!AX$3)</f>
        <v>0</v>
      </c>
      <c r="AY21" s="103">
        <f>SUMIFS('Unit Sales'!$Q:$Q,'Unit Sales'!$U:$U,'Monthly cashflow'!$B$15,'Unit Sales'!$C:$C,'Monthly cashflow'!$C21,'Unit Sales'!$S:$S,'Monthly cashflow'!AY$3)</f>
        <v>0</v>
      </c>
      <c r="AZ21" s="103">
        <f>SUMIFS('Unit Sales'!$Q:$Q,'Unit Sales'!$U:$U,'Monthly cashflow'!$B$15,'Unit Sales'!$C:$C,'Monthly cashflow'!$C21,'Unit Sales'!$S:$S,'Monthly cashflow'!AZ$3)</f>
        <v>0</v>
      </c>
      <c r="BA21" s="103">
        <f>SUMIFS('Unit Sales'!$Q:$Q,'Unit Sales'!$U:$U,'Monthly cashflow'!$B$15,'Unit Sales'!$C:$C,'Monthly cashflow'!$C21,'Unit Sales'!$S:$S,'Monthly cashflow'!BA$3)</f>
        <v>0</v>
      </c>
      <c r="BB21" s="103">
        <f>SUMIFS('Unit Sales'!$Q:$Q,'Unit Sales'!$U:$U,'Monthly cashflow'!$B$15,'Unit Sales'!$C:$C,'Monthly cashflow'!$C21,'Unit Sales'!$S:$S,'Monthly cashflow'!BB$3)</f>
        <v>0</v>
      </c>
      <c r="BC21" s="103">
        <f>SUMIFS('Unit Sales'!$Q:$Q,'Unit Sales'!$U:$U,'Monthly cashflow'!$B$15,'Unit Sales'!$C:$C,'Monthly cashflow'!$C21,'Unit Sales'!$S:$S,'Monthly cashflow'!BC$3)</f>
        <v>0</v>
      </c>
      <c r="BD21" s="103">
        <f>SUMIFS('Unit Sales'!$Q:$Q,'Unit Sales'!$U:$U,'Monthly cashflow'!$B$15,'Unit Sales'!$C:$C,'Monthly cashflow'!$C21,'Unit Sales'!$S:$S,'Monthly cashflow'!BD$3)</f>
        <v>0</v>
      </c>
      <c r="BE21" s="103">
        <f>SUMIFS('Unit Sales'!$Q:$Q,'Unit Sales'!$U:$U,'Monthly cashflow'!$B$15,'Unit Sales'!$C:$C,'Monthly cashflow'!$C21,'Unit Sales'!$S:$S,'Monthly cashflow'!BE$3)</f>
        <v>0</v>
      </c>
      <c r="BF21" s="103">
        <f>SUMIFS('Unit Sales'!$Q:$Q,'Unit Sales'!$U:$U,'Monthly cashflow'!$B$15,'Unit Sales'!$C:$C,'Monthly cashflow'!$C21,'Unit Sales'!$S:$S,'Monthly cashflow'!BF$3)</f>
        <v>0</v>
      </c>
      <c r="BG21" s="103">
        <f>SUMIFS('Unit Sales'!$Q:$Q,'Unit Sales'!$U:$U,'Monthly cashflow'!$B$15,'Unit Sales'!$C:$C,'Monthly cashflow'!$C21,'Unit Sales'!$S:$S,'Monthly cashflow'!BG$3)</f>
        <v>0</v>
      </c>
      <c r="BH21" s="103">
        <f>SUMIFS('Unit Sales'!$Q:$Q,'Unit Sales'!$U:$U,'Monthly cashflow'!$B$15,'Unit Sales'!$C:$C,'Monthly cashflow'!$C21,'Unit Sales'!$S:$S,'Monthly cashflow'!BH$3)</f>
        <v>0</v>
      </c>
      <c r="BI21" s="103">
        <f>SUMIFS('Unit Sales'!$Q:$Q,'Unit Sales'!$U:$U,'Monthly cashflow'!$B$15,'Unit Sales'!$C:$C,'Monthly cashflow'!$C21,'Unit Sales'!$S:$S,'Monthly cashflow'!BI$3)</f>
        <v>0</v>
      </c>
      <c r="BJ21" s="103">
        <f>SUMIFS('Unit Sales'!$Q:$Q,'Unit Sales'!$U:$U,'Monthly cashflow'!$B$15,'Unit Sales'!$C:$C,'Monthly cashflow'!$C21,'Unit Sales'!$S:$S,'Monthly cashflow'!BJ$3)</f>
        <v>0</v>
      </c>
      <c r="BK21" s="103">
        <f>SUMIFS('Unit Sales'!$Q:$Q,'Unit Sales'!$U:$U,'Monthly cashflow'!$B$15,'Unit Sales'!$C:$C,'Monthly cashflow'!$C21,'Unit Sales'!$S:$S,'Monthly cashflow'!BK$3)</f>
        <v>0</v>
      </c>
      <c r="BL21" s="103">
        <f>SUMIFS('Unit Sales'!$Q:$Q,'Unit Sales'!$U:$U,'Monthly cashflow'!$B$15,'Unit Sales'!$C:$C,'Monthly cashflow'!$C21,'Unit Sales'!$S:$S,'Monthly cashflow'!BL$3)</f>
        <v>0</v>
      </c>
      <c r="BM21" s="113">
        <f t="shared" si="1"/>
        <v>0</v>
      </c>
    </row>
    <row r="22" spans="2:65" x14ac:dyDescent="0.25">
      <c r="B22" s="25"/>
      <c r="C22" s="11" t="s">
        <v>67</v>
      </c>
      <c r="D22" s="102">
        <f t="shared" si="0"/>
        <v>0</v>
      </c>
      <c r="E22" s="103">
        <f>SUMIFS('Unit Sales'!$Q:$Q,'Unit Sales'!$U:$U,'Monthly cashflow'!$B$15,'Unit Sales'!$C:$C,'Monthly cashflow'!$C22,'Unit Sales'!$S:$S,'Monthly cashflow'!E$3)</f>
        <v>0</v>
      </c>
      <c r="F22" s="103">
        <f>SUMIFS('Unit Sales'!$Q:$Q,'Unit Sales'!$U:$U,'Monthly cashflow'!$B$15,'Unit Sales'!$C:$C,'Monthly cashflow'!$C22,'Unit Sales'!$S:$S,'Monthly cashflow'!F$3)</f>
        <v>0</v>
      </c>
      <c r="G22" s="103">
        <f>SUMIFS('Unit Sales'!$Q:$Q,'Unit Sales'!$U:$U,'Monthly cashflow'!$B$15,'Unit Sales'!$C:$C,'Monthly cashflow'!$C22,'Unit Sales'!$S:$S,'Monthly cashflow'!G$3)</f>
        <v>0</v>
      </c>
      <c r="H22" s="103">
        <f>SUMIFS('Unit Sales'!$Q:$Q,'Unit Sales'!$U:$U,'Monthly cashflow'!$B$15,'Unit Sales'!$C:$C,'Monthly cashflow'!$C22,'Unit Sales'!$S:$S,'Monthly cashflow'!H$3)</f>
        <v>0</v>
      </c>
      <c r="I22" s="103">
        <f>SUMIFS('Unit Sales'!$Q:$Q,'Unit Sales'!$U:$U,'Monthly cashflow'!$B$15,'Unit Sales'!$C:$C,'Monthly cashflow'!$C22,'Unit Sales'!$S:$S,'Monthly cashflow'!I$3)</f>
        <v>0</v>
      </c>
      <c r="J22" s="103">
        <f>SUMIFS('Unit Sales'!$Q:$Q,'Unit Sales'!$U:$U,'Monthly cashflow'!$B$15,'Unit Sales'!$C:$C,'Monthly cashflow'!$C22,'Unit Sales'!$S:$S,'Monthly cashflow'!J$3)</f>
        <v>0</v>
      </c>
      <c r="K22" s="103">
        <f>SUMIFS('Unit Sales'!$Q:$Q,'Unit Sales'!$U:$U,'Monthly cashflow'!$B$15,'Unit Sales'!$C:$C,'Monthly cashflow'!$C22,'Unit Sales'!$S:$S,'Monthly cashflow'!K$3)</f>
        <v>0</v>
      </c>
      <c r="L22" s="103">
        <f>SUMIFS('Unit Sales'!$Q:$Q,'Unit Sales'!$U:$U,'Monthly cashflow'!$B$15,'Unit Sales'!$C:$C,'Monthly cashflow'!$C22,'Unit Sales'!$S:$S,'Monthly cashflow'!L$3)</f>
        <v>0</v>
      </c>
      <c r="M22" s="103">
        <f>SUMIFS('Unit Sales'!$Q:$Q,'Unit Sales'!$U:$U,'Monthly cashflow'!$B$15,'Unit Sales'!$C:$C,'Monthly cashflow'!$C22,'Unit Sales'!$S:$S,'Monthly cashflow'!M$3)</f>
        <v>0</v>
      </c>
      <c r="N22" s="103">
        <f>SUMIFS('Unit Sales'!$Q:$Q,'Unit Sales'!$U:$U,'Monthly cashflow'!$B$15,'Unit Sales'!$C:$C,'Monthly cashflow'!$C22,'Unit Sales'!$S:$S,'Monthly cashflow'!N$3)</f>
        <v>0</v>
      </c>
      <c r="O22" s="103">
        <f>SUMIFS('Unit Sales'!$Q:$Q,'Unit Sales'!$U:$U,'Monthly cashflow'!$B$15,'Unit Sales'!$C:$C,'Monthly cashflow'!$C22,'Unit Sales'!$S:$S,'Monthly cashflow'!O$3)</f>
        <v>0</v>
      </c>
      <c r="P22" s="103">
        <f>SUMIFS('Unit Sales'!$Q:$Q,'Unit Sales'!$U:$U,'Monthly cashflow'!$B$15,'Unit Sales'!$C:$C,'Monthly cashflow'!$C22,'Unit Sales'!$S:$S,'Monthly cashflow'!P$3)</f>
        <v>0</v>
      </c>
      <c r="Q22" s="103">
        <f>SUMIFS('Unit Sales'!$Q:$Q,'Unit Sales'!$U:$U,'Monthly cashflow'!$B$15,'Unit Sales'!$C:$C,'Monthly cashflow'!$C22,'Unit Sales'!$S:$S,'Monthly cashflow'!Q$3)</f>
        <v>0</v>
      </c>
      <c r="R22" s="103">
        <f>SUMIFS('Unit Sales'!$Q:$Q,'Unit Sales'!$U:$U,'Monthly cashflow'!$B$15,'Unit Sales'!$C:$C,'Monthly cashflow'!$C22,'Unit Sales'!$S:$S,'Monthly cashflow'!R$3)</f>
        <v>0</v>
      </c>
      <c r="S22" s="103">
        <f>SUMIFS('Unit Sales'!$Q:$Q,'Unit Sales'!$U:$U,'Monthly cashflow'!$B$15,'Unit Sales'!$C:$C,'Monthly cashflow'!$C22,'Unit Sales'!$S:$S,'Monthly cashflow'!S$3)</f>
        <v>0</v>
      </c>
      <c r="T22" s="103">
        <f>SUMIFS('Unit Sales'!$Q:$Q,'Unit Sales'!$U:$U,'Monthly cashflow'!$B$15,'Unit Sales'!$C:$C,'Monthly cashflow'!$C22,'Unit Sales'!$S:$S,'Monthly cashflow'!T$3)</f>
        <v>0</v>
      </c>
      <c r="U22" s="103">
        <f>SUMIFS('Unit Sales'!$Q:$Q,'Unit Sales'!$U:$U,'Monthly cashflow'!$B$15,'Unit Sales'!$C:$C,'Monthly cashflow'!$C22,'Unit Sales'!$S:$S,'Monthly cashflow'!U$3)</f>
        <v>0</v>
      </c>
      <c r="V22" s="103">
        <f>SUMIFS('Unit Sales'!$Q:$Q,'Unit Sales'!$U:$U,'Monthly cashflow'!$B$15,'Unit Sales'!$C:$C,'Monthly cashflow'!$C22,'Unit Sales'!$S:$S,'Monthly cashflow'!V$3)</f>
        <v>0</v>
      </c>
      <c r="W22" s="103">
        <f>SUMIFS('Unit Sales'!$Q:$Q,'Unit Sales'!$U:$U,'Monthly cashflow'!$B$15,'Unit Sales'!$C:$C,'Monthly cashflow'!$C22,'Unit Sales'!$S:$S,'Monthly cashflow'!W$3)</f>
        <v>0</v>
      </c>
      <c r="X22" s="103">
        <f>SUMIFS('Unit Sales'!$Q:$Q,'Unit Sales'!$U:$U,'Monthly cashflow'!$B$15,'Unit Sales'!$C:$C,'Monthly cashflow'!$C22,'Unit Sales'!$S:$S,'Monthly cashflow'!X$3)</f>
        <v>0</v>
      </c>
      <c r="Y22" s="103">
        <f>SUMIFS('Unit Sales'!$Q:$Q,'Unit Sales'!$U:$U,'Monthly cashflow'!$B$15,'Unit Sales'!$C:$C,'Monthly cashflow'!$C22,'Unit Sales'!$S:$S,'Monthly cashflow'!Y$3)</f>
        <v>0</v>
      </c>
      <c r="Z22" s="103">
        <f>SUMIFS('Unit Sales'!$Q:$Q,'Unit Sales'!$U:$U,'Monthly cashflow'!$B$15,'Unit Sales'!$C:$C,'Monthly cashflow'!$C22,'Unit Sales'!$S:$S,'Monthly cashflow'!Z$3)</f>
        <v>0</v>
      </c>
      <c r="AA22" s="103">
        <f>SUMIFS('Unit Sales'!$Q:$Q,'Unit Sales'!$U:$U,'Monthly cashflow'!$B$15,'Unit Sales'!$C:$C,'Monthly cashflow'!$C22,'Unit Sales'!$S:$S,'Monthly cashflow'!AA$3)</f>
        <v>0</v>
      </c>
      <c r="AB22" s="103">
        <f>SUMIFS('Unit Sales'!$Q:$Q,'Unit Sales'!$U:$U,'Monthly cashflow'!$B$15,'Unit Sales'!$C:$C,'Monthly cashflow'!$C22,'Unit Sales'!$S:$S,'Monthly cashflow'!AB$3)</f>
        <v>0</v>
      </c>
      <c r="AC22" s="103">
        <f>SUMIFS('Unit Sales'!$Q:$Q,'Unit Sales'!$U:$U,'Monthly cashflow'!$B$15,'Unit Sales'!$C:$C,'Monthly cashflow'!$C22,'Unit Sales'!$S:$S,'Monthly cashflow'!AC$3)</f>
        <v>0</v>
      </c>
      <c r="AD22" s="103">
        <f>SUMIFS('Unit Sales'!$Q:$Q,'Unit Sales'!$U:$U,'Monthly cashflow'!$B$15,'Unit Sales'!$C:$C,'Monthly cashflow'!$C22,'Unit Sales'!$S:$S,'Monthly cashflow'!AD$3)</f>
        <v>0</v>
      </c>
      <c r="AE22" s="103">
        <f>SUMIFS('Unit Sales'!$Q:$Q,'Unit Sales'!$U:$U,'Monthly cashflow'!$B$15,'Unit Sales'!$C:$C,'Monthly cashflow'!$C22,'Unit Sales'!$S:$S,'Monthly cashflow'!AE$3)</f>
        <v>0</v>
      </c>
      <c r="AF22" s="103">
        <f>SUMIFS('Unit Sales'!$Q:$Q,'Unit Sales'!$U:$U,'Monthly cashflow'!$B$15,'Unit Sales'!$C:$C,'Monthly cashflow'!$C22,'Unit Sales'!$S:$S,'Monthly cashflow'!AF$3)</f>
        <v>0</v>
      </c>
      <c r="AG22" s="103">
        <f>SUMIFS('Unit Sales'!$Q:$Q,'Unit Sales'!$U:$U,'Monthly cashflow'!$B$15,'Unit Sales'!$C:$C,'Monthly cashflow'!$C22,'Unit Sales'!$S:$S,'Monthly cashflow'!AG$3)</f>
        <v>0</v>
      </c>
      <c r="AH22" s="103">
        <f>SUMIFS('Unit Sales'!$Q:$Q,'Unit Sales'!$U:$U,'Monthly cashflow'!$B$15,'Unit Sales'!$C:$C,'Monthly cashflow'!$C22,'Unit Sales'!$S:$S,'Monthly cashflow'!AH$3)</f>
        <v>0</v>
      </c>
      <c r="AI22" s="103">
        <f>SUMIFS('Unit Sales'!$Q:$Q,'Unit Sales'!$U:$U,'Monthly cashflow'!$B$15,'Unit Sales'!$C:$C,'Monthly cashflow'!$C22,'Unit Sales'!$S:$S,'Monthly cashflow'!AI$3)</f>
        <v>0</v>
      </c>
      <c r="AJ22" s="103">
        <f>SUMIFS('Unit Sales'!$Q:$Q,'Unit Sales'!$U:$U,'Monthly cashflow'!$B$15,'Unit Sales'!$C:$C,'Monthly cashflow'!$C22,'Unit Sales'!$S:$S,'Monthly cashflow'!AJ$3)</f>
        <v>0</v>
      </c>
      <c r="AK22" s="103">
        <f>SUMIFS('Unit Sales'!$Q:$Q,'Unit Sales'!$U:$U,'Monthly cashflow'!$B$15,'Unit Sales'!$C:$C,'Monthly cashflow'!$C22,'Unit Sales'!$S:$S,'Monthly cashflow'!AK$3)</f>
        <v>0</v>
      </c>
      <c r="AL22" s="103">
        <f>SUMIFS('Unit Sales'!$Q:$Q,'Unit Sales'!$U:$U,'Monthly cashflow'!$B$15,'Unit Sales'!$C:$C,'Monthly cashflow'!$C22,'Unit Sales'!$S:$S,'Monthly cashflow'!AL$3)</f>
        <v>0</v>
      </c>
      <c r="AM22" s="103">
        <f>SUMIFS('Unit Sales'!$Q:$Q,'Unit Sales'!$U:$U,'Monthly cashflow'!$B$15,'Unit Sales'!$C:$C,'Monthly cashflow'!$C22,'Unit Sales'!$S:$S,'Monthly cashflow'!AM$3)</f>
        <v>0</v>
      </c>
      <c r="AN22" s="103">
        <f>SUMIFS('Unit Sales'!$Q:$Q,'Unit Sales'!$U:$U,'Monthly cashflow'!$B$15,'Unit Sales'!$C:$C,'Monthly cashflow'!$C22,'Unit Sales'!$S:$S,'Monthly cashflow'!AN$3)</f>
        <v>0</v>
      </c>
      <c r="AO22" s="103">
        <f>SUMIFS('Unit Sales'!$Q:$Q,'Unit Sales'!$U:$U,'Monthly cashflow'!$B$15,'Unit Sales'!$C:$C,'Monthly cashflow'!$C22,'Unit Sales'!$S:$S,'Monthly cashflow'!AO$3)</f>
        <v>0</v>
      </c>
      <c r="AP22" s="103">
        <f>SUMIFS('Unit Sales'!$Q:$Q,'Unit Sales'!$U:$U,'Monthly cashflow'!$B$15,'Unit Sales'!$C:$C,'Monthly cashflow'!$C22,'Unit Sales'!$S:$S,'Monthly cashflow'!AP$3)</f>
        <v>0</v>
      </c>
      <c r="AQ22" s="103">
        <f>SUMIFS('Unit Sales'!$Q:$Q,'Unit Sales'!$U:$U,'Monthly cashflow'!$B$15,'Unit Sales'!$C:$C,'Monthly cashflow'!$C22,'Unit Sales'!$S:$S,'Monthly cashflow'!AQ$3)</f>
        <v>0</v>
      </c>
      <c r="AR22" s="103">
        <f>SUMIFS('Unit Sales'!$Q:$Q,'Unit Sales'!$U:$U,'Monthly cashflow'!$B$15,'Unit Sales'!$C:$C,'Monthly cashflow'!$C22,'Unit Sales'!$S:$S,'Monthly cashflow'!AR$3)</f>
        <v>0</v>
      </c>
      <c r="AS22" s="103">
        <f>SUMIFS('Unit Sales'!$Q:$Q,'Unit Sales'!$U:$U,'Monthly cashflow'!$B$15,'Unit Sales'!$C:$C,'Monthly cashflow'!$C22,'Unit Sales'!$S:$S,'Monthly cashflow'!AS$3)</f>
        <v>0</v>
      </c>
      <c r="AT22" s="103">
        <f>SUMIFS('Unit Sales'!$Q:$Q,'Unit Sales'!$U:$U,'Monthly cashflow'!$B$15,'Unit Sales'!$C:$C,'Monthly cashflow'!$C22,'Unit Sales'!$S:$S,'Monthly cashflow'!AT$3)</f>
        <v>0</v>
      </c>
      <c r="AU22" s="103">
        <f>SUMIFS('Unit Sales'!$Q:$Q,'Unit Sales'!$U:$U,'Monthly cashflow'!$B$15,'Unit Sales'!$C:$C,'Monthly cashflow'!$C22,'Unit Sales'!$S:$S,'Monthly cashflow'!AU$3)</f>
        <v>0</v>
      </c>
      <c r="AV22" s="103">
        <f>SUMIFS('Unit Sales'!$Q:$Q,'Unit Sales'!$U:$U,'Monthly cashflow'!$B$15,'Unit Sales'!$C:$C,'Monthly cashflow'!$C22,'Unit Sales'!$S:$S,'Monthly cashflow'!AV$3)</f>
        <v>0</v>
      </c>
      <c r="AW22" s="103">
        <f>SUMIFS('Unit Sales'!$Q:$Q,'Unit Sales'!$U:$U,'Monthly cashflow'!$B$15,'Unit Sales'!$C:$C,'Monthly cashflow'!$C22,'Unit Sales'!$S:$S,'Monthly cashflow'!AW$3)</f>
        <v>0</v>
      </c>
      <c r="AX22" s="103">
        <f>SUMIFS('Unit Sales'!$Q:$Q,'Unit Sales'!$U:$U,'Monthly cashflow'!$B$15,'Unit Sales'!$C:$C,'Monthly cashflow'!$C22,'Unit Sales'!$S:$S,'Monthly cashflow'!AX$3)</f>
        <v>0</v>
      </c>
      <c r="AY22" s="103">
        <f>SUMIFS('Unit Sales'!$Q:$Q,'Unit Sales'!$U:$U,'Monthly cashflow'!$B$15,'Unit Sales'!$C:$C,'Monthly cashflow'!$C22,'Unit Sales'!$S:$S,'Monthly cashflow'!AY$3)</f>
        <v>0</v>
      </c>
      <c r="AZ22" s="103">
        <f>SUMIFS('Unit Sales'!$Q:$Q,'Unit Sales'!$U:$U,'Monthly cashflow'!$B$15,'Unit Sales'!$C:$C,'Monthly cashflow'!$C22,'Unit Sales'!$S:$S,'Monthly cashflow'!AZ$3)</f>
        <v>0</v>
      </c>
      <c r="BA22" s="103">
        <f>SUMIFS('Unit Sales'!$Q:$Q,'Unit Sales'!$U:$U,'Monthly cashflow'!$B$15,'Unit Sales'!$C:$C,'Monthly cashflow'!$C22,'Unit Sales'!$S:$S,'Monthly cashflow'!BA$3)</f>
        <v>0</v>
      </c>
      <c r="BB22" s="103">
        <f>SUMIFS('Unit Sales'!$Q:$Q,'Unit Sales'!$U:$U,'Monthly cashflow'!$B$15,'Unit Sales'!$C:$C,'Monthly cashflow'!$C22,'Unit Sales'!$S:$S,'Monthly cashflow'!BB$3)</f>
        <v>0</v>
      </c>
      <c r="BC22" s="103">
        <f>SUMIFS('Unit Sales'!$Q:$Q,'Unit Sales'!$U:$U,'Monthly cashflow'!$B$15,'Unit Sales'!$C:$C,'Monthly cashflow'!$C22,'Unit Sales'!$S:$S,'Monthly cashflow'!BC$3)</f>
        <v>0</v>
      </c>
      <c r="BD22" s="103">
        <f>SUMIFS('Unit Sales'!$Q:$Q,'Unit Sales'!$U:$U,'Monthly cashflow'!$B$15,'Unit Sales'!$C:$C,'Monthly cashflow'!$C22,'Unit Sales'!$S:$S,'Monthly cashflow'!BD$3)</f>
        <v>0</v>
      </c>
      <c r="BE22" s="103">
        <f>SUMIFS('Unit Sales'!$Q:$Q,'Unit Sales'!$U:$U,'Monthly cashflow'!$B$15,'Unit Sales'!$C:$C,'Monthly cashflow'!$C22,'Unit Sales'!$S:$S,'Monthly cashflow'!BE$3)</f>
        <v>0</v>
      </c>
      <c r="BF22" s="103">
        <f>SUMIFS('Unit Sales'!$Q:$Q,'Unit Sales'!$U:$U,'Monthly cashflow'!$B$15,'Unit Sales'!$C:$C,'Monthly cashflow'!$C22,'Unit Sales'!$S:$S,'Monthly cashflow'!BF$3)</f>
        <v>0</v>
      </c>
      <c r="BG22" s="103">
        <f>SUMIFS('Unit Sales'!$Q:$Q,'Unit Sales'!$U:$U,'Monthly cashflow'!$B$15,'Unit Sales'!$C:$C,'Monthly cashflow'!$C22,'Unit Sales'!$S:$S,'Monthly cashflow'!BG$3)</f>
        <v>0</v>
      </c>
      <c r="BH22" s="103">
        <f>SUMIFS('Unit Sales'!$Q:$Q,'Unit Sales'!$U:$U,'Monthly cashflow'!$B$15,'Unit Sales'!$C:$C,'Monthly cashflow'!$C22,'Unit Sales'!$S:$S,'Monthly cashflow'!BH$3)</f>
        <v>0</v>
      </c>
      <c r="BI22" s="103">
        <f>SUMIFS('Unit Sales'!$Q:$Q,'Unit Sales'!$U:$U,'Monthly cashflow'!$B$15,'Unit Sales'!$C:$C,'Monthly cashflow'!$C22,'Unit Sales'!$S:$S,'Monthly cashflow'!BI$3)</f>
        <v>0</v>
      </c>
      <c r="BJ22" s="103">
        <f>SUMIFS('Unit Sales'!$Q:$Q,'Unit Sales'!$U:$U,'Monthly cashflow'!$B$15,'Unit Sales'!$C:$C,'Monthly cashflow'!$C22,'Unit Sales'!$S:$S,'Monthly cashflow'!BJ$3)</f>
        <v>0</v>
      </c>
      <c r="BK22" s="103">
        <f>SUMIFS('Unit Sales'!$Q:$Q,'Unit Sales'!$U:$U,'Monthly cashflow'!$B$15,'Unit Sales'!$C:$C,'Monthly cashflow'!$C22,'Unit Sales'!$S:$S,'Monthly cashflow'!BK$3)</f>
        <v>0</v>
      </c>
      <c r="BL22" s="103">
        <f>SUMIFS('Unit Sales'!$Q:$Q,'Unit Sales'!$U:$U,'Monthly cashflow'!$B$15,'Unit Sales'!$C:$C,'Monthly cashflow'!$C22,'Unit Sales'!$S:$S,'Monthly cashflow'!BL$3)</f>
        <v>0</v>
      </c>
      <c r="BM22" s="113">
        <f t="shared" si="1"/>
        <v>0</v>
      </c>
    </row>
    <row r="23" spans="2:65" x14ac:dyDescent="0.25">
      <c r="B23" s="25"/>
      <c r="C23" s="11" t="s">
        <v>68</v>
      </c>
      <c r="D23" s="102">
        <f t="shared" si="0"/>
        <v>0</v>
      </c>
      <c r="E23" s="103">
        <f>SUMIFS('Unit Sales'!$Q:$Q,'Unit Sales'!$U:$U,'Monthly cashflow'!$B$15,'Unit Sales'!$C:$C,'Monthly cashflow'!$C23,'Unit Sales'!$S:$S,'Monthly cashflow'!E$3)</f>
        <v>0</v>
      </c>
      <c r="F23" s="103">
        <f>SUMIFS('Unit Sales'!$Q:$Q,'Unit Sales'!$U:$U,'Monthly cashflow'!$B$15,'Unit Sales'!$C:$C,'Monthly cashflow'!$C23,'Unit Sales'!$S:$S,'Monthly cashflow'!F$3)</f>
        <v>0</v>
      </c>
      <c r="G23" s="103">
        <f>SUMIFS('Unit Sales'!$Q:$Q,'Unit Sales'!$U:$U,'Monthly cashflow'!$B$15,'Unit Sales'!$C:$C,'Monthly cashflow'!$C23,'Unit Sales'!$S:$S,'Monthly cashflow'!G$3)</f>
        <v>0</v>
      </c>
      <c r="H23" s="103">
        <f>SUMIFS('Unit Sales'!$Q:$Q,'Unit Sales'!$U:$U,'Monthly cashflow'!$B$15,'Unit Sales'!$C:$C,'Monthly cashflow'!$C23,'Unit Sales'!$S:$S,'Monthly cashflow'!H$3)</f>
        <v>0</v>
      </c>
      <c r="I23" s="103">
        <f>SUMIFS('Unit Sales'!$Q:$Q,'Unit Sales'!$U:$U,'Monthly cashflow'!$B$15,'Unit Sales'!$C:$C,'Monthly cashflow'!$C23,'Unit Sales'!$S:$S,'Monthly cashflow'!I$3)</f>
        <v>0</v>
      </c>
      <c r="J23" s="103">
        <f>SUMIFS('Unit Sales'!$Q:$Q,'Unit Sales'!$U:$U,'Monthly cashflow'!$B$15,'Unit Sales'!$C:$C,'Monthly cashflow'!$C23,'Unit Sales'!$S:$S,'Monthly cashflow'!J$3)</f>
        <v>0</v>
      </c>
      <c r="K23" s="103">
        <f>SUMIFS('Unit Sales'!$Q:$Q,'Unit Sales'!$U:$U,'Monthly cashflow'!$B$15,'Unit Sales'!$C:$C,'Monthly cashflow'!$C23,'Unit Sales'!$S:$S,'Monthly cashflow'!K$3)</f>
        <v>0</v>
      </c>
      <c r="L23" s="103">
        <f>SUMIFS('Unit Sales'!$Q:$Q,'Unit Sales'!$U:$U,'Monthly cashflow'!$B$15,'Unit Sales'!$C:$C,'Monthly cashflow'!$C23,'Unit Sales'!$S:$S,'Monthly cashflow'!L$3)</f>
        <v>0</v>
      </c>
      <c r="M23" s="103">
        <f>SUMIFS('Unit Sales'!$Q:$Q,'Unit Sales'!$U:$U,'Monthly cashflow'!$B$15,'Unit Sales'!$C:$C,'Monthly cashflow'!$C23,'Unit Sales'!$S:$S,'Monthly cashflow'!M$3)</f>
        <v>0</v>
      </c>
      <c r="N23" s="103">
        <f>SUMIFS('Unit Sales'!$Q:$Q,'Unit Sales'!$U:$U,'Monthly cashflow'!$B$15,'Unit Sales'!$C:$C,'Monthly cashflow'!$C23,'Unit Sales'!$S:$S,'Monthly cashflow'!N$3)</f>
        <v>0</v>
      </c>
      <c r="O23" s="103">
        <f>SUMIFS('Unit Sales'!$Q:$Q,'Unit Sales'!$U:$U,'Monthly cashflow'!$B$15,'Unit Sales'!$C:$C,'Monthly cashflow'!$C23,'Unit Sales'!$S:$S,'Monthly cashflow'!O$3)</f>
        <v>0</v>
      </c>
      <c r="P23" s="103">
        <f>SUMIFS('Unit Sales'!$Q:$Q,'Unit Sales'!$U:$U,'Monthly cashflow'!$B$15,'Unit Sales'!$C:$C,'Monthly cashflow'!$C23,'Unit Sales'!$S:$S,'Monthly cashflow'!P$3)</f>
        <v>0</v>
      </c>
      <c r="Q23" s="103">
        <f>SUMIFS('Unit Sales'!$Q:$Q,'Unit Sales'!$U:$U,'Monthly cashflow'!$B$15,'Unit Sales'!$C:$C,'Monthly cashflow'!$C23,'Unit Sales'!$S:$S,'Monthly cashflow'!Q$3)</f>
        <v>0</v>
      </c>
      <c r="R23" s="103">
        <f>SUMIFS('Unit Sales'!$Q:$Q,'Unit Sales'!$U:$U,'Monthly cashflow'!$B$15,'Unit Sales'!$C:$C,'Monthly cashflow'!$C23,'Unit Sales'!$S:$S,'Monthly cashflow'!R$3)</f>
        <v>0</v>
      </c>
      <c r="S23" s="103">
        <f>SUMIFS('Unit Sales'!$Q:$Q,'Unit Sales'!$U:$U,'Monthly cashflow'!$B$15,'Unit Sales'!$C:$C,'Monthly cashflow'!$C23,'Unit Sales'!$S:$S,'Monthly cashflow'!S$3)</f>
        <v>0</v>
      </c>
      <c r="T23" s="103">
        <f>SUMIFS('Unit Sales'!$Q:$Q,'Unit Sales'!$U:$U,'Monthly cashflow'!$B$15,'Unit Sales'!$C:$C,'Monthly cashflow'!$C23,'Unit Sales'!$S:$S,'Monthly cashflow'!T$3)</f>
        <v>0</v>
      </c>
      <c r="U23" s="103">
        <f>SUMIFS('Unit Sales'!$Q:$Q,'Unit Sales'!$U:$U,'Monthly cashflow'!$B$15,'Unit Sales'!$C:$C,'Monthly cashflow'!$C23,'Unit Sales'!$S:$S,'Monthly cashflow'!U$3)</f>
        <v>0</v>
      </c>
      <c r="V23" s="103">
        <f>SUMIFS('Unit Sales'!$Q:$Q,'Unit Sales'!$U:$U,'Monthly cashflow'!$B$15,'Unit Sales'!$C:$C,'Monthly cashflow'!$C23,'Unit Sales'!$S:$S,'Monthly cashflow'!V$3)</f>
        <v>0</v>
      </c>
      <c r="W23" s="103">
        <f>SUMIFS('Unit Sales'!$Q:$Q,'Unit Sales'!$U:$U,'Monthly cashflow'!$B$15,'Unit Sales'!$C:$C,'Monthly cashflow'!$C23,'Unit Sales'!$S:$S,'Monthly cashflow'!W$3)</f>
        <v>0</v>
      </c>
      <c r="X23" s="103">
        <f>SUMIFS('Unit Sales'!$Q:$Q,'Unit Sales'!$U:$U,'Monthly cashflow'!$B$15,'Unit Sales'!$C:$C,'Monthly cashflow'!$C23,'Unit Sales'!$S:$S,'Monthly cashflow'!X$3)</f>
        <v>0</v>
      </c>
      <c r="Y23" s="103">
        <f>SUMIFS('Unit Sales'!$Q:$Q,'Unit Sales'!$U:$U,'Monthly cashflow'!$B$15,'Unit Sales'!$C:$C,'Monthly cashflow'!$C23,'Unit Sales'!$S:$S,'Monthly cashflow'!Y$3)</f>
        <v>0</v>
      </c>
      <c r="Z23" s="103">
        <f>SUMIFS('Unit Sales'!$Q:$Q,'Unit Sales'!$U:$U,'Monthly cashflow'!$B$15,'Unit Sales'!$C:$C,'Monthly cashflow'!$C23,'Unit Sales'!$S:$S,'Monthly cashflow'!Z$3)</f>
        <v>0</v>
      </c>
      <c r="AA23" s="103">
        <f>SUMIFS('Unit Sales'!$Q:$Q,'Unit Sales'!$U:$U,'Monthly cashflow'!$B$15,'Unit Sales'!$C:$C,'Monthly cashflow'!$C23,'Unit Sales'!$S:$S,'Monthly cashflow'!AA$3)</f>
        <v>0</v>
      </c>
      <c r="AB23" s="103">
        <f>SUMIFS('Unit Sales'!$Q:$Q,'Unit Sales'!$U:$U,'Monthly cashflow'!$B$15,'Unit Sales'!$C:$C,'Monthly cashflow'!$C23,'Unit Sales'!$S:$S,'Monthly cashflow'!AB$3)</f>
        <v>0</v>
      </c>
      <c r="AC23" s="103">
        <f>SUMIFS('Unit Sales'!$Q:$Q,'Unit Sales'!$U:$U,'Monthly cashflow'!$B$15,'Unit Sales'!$C:$C,'Monthly cashflow'!$C23,'Unit Sales'!$S:$S,'Monthly cashflow'!AC$3)</f>
        <v>0</v>
      </c>
      <c r="AD23" s="103">
        <f>SUMIFS('Unit Sales'!$Q:$Q,'Unit Sales'!$U:$U,'Monthly cashflow'!$B$15,'Unit Sales'!$C:$C,'Monthly cashflow'!$C23,'Unit Sales'!$S:$S,'Monthly cashflow'!AD$3)</f>
        <v>0</v>
      </c>
      <c r="AE23" s="103">
        <f>SUMIFS('Unit Sales'!$Q:$Q,'Unit Sales'!$U:$U,'Monthly cashflow'!$B$15,'Unit Sales'!$C:$C,'Monthly cashflow'!$C23,'Unit Sales'!$S:$S,'Monthly cashflow'!AE$3)</f>
        <v>0</v>
      </c>
      <c r="AF23" s="103">
        <f>SUMIFS('Unit Sales'!$Q:$Q,'Unit Sales'!$U:$U,'Monthly cashflow'!$B$15,'Unit Sales'!$C:$C,'Monthly cashflow'!$C23,'Unit Sales'!$S:$S,'Monthly cashflow'!AF$3)</f>
        <v>0</v>
      </c>
      <c r="AG23" s="103">
        <f>SUMIFS('Unit Sales'!$Q:$Q,'Unit Sales'!$U:$U,'Monthly cashflow'!$B$15,'Unit Sales'!$C:$C,'Monthly cashflow'!$C23,'Unit Sales'!$S:$S,'Monthly cashflow'!AG$3)</f>
        <v>0</v>
      </c>
      <c r="AH23" s="103">
        <f>SUMIFS('Unit Sales'!$Q:$Q,'Unit Sales'!$U:$U,'Monthly cashflow'!$B$15,'Unit Sales'!$C:$C,'Monthly cashflow'!$C23,'Unit Sales'!$S:$S,'Monthly cashflow'!AH$3)</f>
        <v>0</v>
      </c>
      <c r="AI23" s="103">
        <f>SUMIFS('Unit Sales'!$Q:$Q,'Unit Sales'!$U:$U,'Monthly cashflow'!$B$15,'Unit Sales'!$C:$C,'Monthly cashflow'!$C23,'Unit Sales'!$S:$S,'Monthly cashflow'!AI$3)</f>
        <v>0</v>
      </c>
      <c r="AJ23" s="103">
        <f>SUMIFS('Unit Sales'!$Q:$Q,'Unit Sales'!$U:$U,'Monthly cashflow'!$B$15,'Unit Sales'!$C:$C,'Monthly cashflow'!$C23,'Unit Sales'!$S:$S,'Monthly cashflow'!AJ$3)</f>
        <v>0</v>
      </c>
      <c r="AK23" s="103">
        <f>SUMIFS('Unit Sales'!$Q:$Q,'Unit Sales'!$U:$U,'Monthly cashflow'!$B$15,'Unit Sales'!$C:$C,'Monthly cashflow'!$C23,'Unit Sales'!$S:$S,'Monthly cashflow'!AK$3)</f>
        <v>0</v>
      </c>
      <c r="AL23" s="103">
        <f>SUMIFS('Unit Sales'!$Q:$Q,'Unit Sales'!$U:$U,'Monthly cashflow'!$B$15,'Unit Sales'!$C:$C,'Monthly cashflow'!$C23,'Unit Sales'!$S:$S,'Monthly cashflow'!AL$3)</f>
        <v>0</v>
      </c>
      <c r="AM23" s="103">
        <f>SUMIFS('Unit Sales'!$Q:$Q,'Unit Sales'!$U:$U,'Monthly cashflow'!$B$15,'Unit Sales'!$C:$C,'Monthly cashflow'!$C23,'Unit Sales'!$S:$S,'Monthly cashflow'!AM$3)</f>
        <v>0</v>
      </c>
      <c r="AN23" s="103">
        <f>SUMIFS('Unit Sales'!$Q:$Q,'Unit Sales'!$U:$U,'Monthly cashflow'!$B$15,'Unit Sales'!$C:$C,'Monthly cashflow'!$C23,'Unit Sales'!$S:$S,'Monthly cashflow'!AN$3)</f>
        <v>0</v>
      </c>
      <c r="AO23" s="103">
        <f>SUMIFS('Unit Sales'!$Q:$Q,'Unit Sales'!$U:$U,'Monthly cashflow'!$B$15,'Unit Sales'!$C:$C,'Monthly cashflow'!$C23,'Unit Sales'!$S:$S,'Monthly cashflow'!AO$3)</f>
        <v>0</v>
      </c>
      <c r="AP23" s="103">
        <f>SUMIFS('Unit Sales'!$Q:$Q,'Unit Sales'!$U:$U,'Monthly cashflow'!$B$15,'Unit Sales'!$C:$C,'Monthly cashflow'!$C23,'Unit Sales'!$S:$S,'Monthly cashflow'!AP$3)</f>
        <v>0</v>
      </c>
      <c r="AQ23" s="103">
        <f>SUMIFS('Unit Sales'!$Q:$Q,'Unit Sales'!$U:$U,'Monthly cashflow'!$B$15,'Unit Sales'!$C:$C,'Monthly cashflow'!$C23,'Unit Sales'!$S:$S,'Monthly cashflow'!AQ$3)</f>
        <v>0</v>
      </c>
      <c r="AR23" s="103">
        <f>SUMIFS('Unit Sales'!$Q:$Q,'Unit Sales'!$U:$U,'Monthly cashflow'!$B$15,'Unit Sales'!$C:$C,'Monthly cashflow'!$C23,'Unit Sales'!$S:$S,'Monthly cashflow'!AR$3)</f>
        <v>0</v>
      </c>
      <c r="AS23" s="103">
        <f>SUMIFS('Unit Sales'!$Q:$Q,'Unit Sales'!$U:$U,'Monthly cashflow'!$B$15,'Unit Sales'!$C:$C,'Monthly cashflow'!$C23,'Unit Sales'!$S:$S,'Monthly cashflow'!AS$3)</f>
        <v>0</v>
      </c>
      <c r="AT23" s="103">
        <f>SUMIFS('Unit Sales'!$Q:$Q,'Unit Sales'!$U:$U,'Monthly cashflow'!$B$15,'Unit Sales'!$C:$C,'Monthly cashflow'!$C23,'Unit Sales'!$S:$S,'Monthly cashflow'!AT$3)</f>
        <v>0</v>
      </c>
      <c r="AU23" s="103">
        <f>SUMIFS('Unit Sales'!$Q:$Q,'Unit Sales'!$U:$U,'Monthly cashflow'!$B$15,'Unit Sales'!$C:$C,'Monthly cashflow'!$C23,'Unit Sales'!$S:$S,'Monthly cashflow'!AU$3)</f>
        <v>0</v>
      </c>
      <c r="AV23" s="103">
        <f>SUMIFS('Unit Sales'!$Q:$Q,'Unit Sales'!$U:$U,'Monthly cashflow'!$B$15,'Unit Sales'!$C:$C,'Monthly cashflow'!$C23,'Unit Sales'!$S:$S,'Monthly cashflow'!AV$3)</f>
        <v>0</v>
      </c>
      <c r="AW23" s="103">
        <f>SUMIFS('Unit Sales'!$Q:$Q,'Unit Sales'!$U:$U,'Monthly cashflow'!$B$15,'Unit Sales'!$C:$C,'Monthly cashflow'!$C23,'Unit Sales'!$S:$S,'Monthly cashflow'!AW$3)</f>
        <v>0</v>
      </c>
      <c r="AX23" s="103">
        <f>SUMIFS('Unit Sales'!$Q:$Q,'Unit Sales'!$U:$U,'Monthly cashflow'!$B$15,'Unit Sales'!$C:$C,'Monthly cashflow'!$C23,'Unit Sales'!$S:$S,'Monthly cashflow'!AX$3)</f>
        <v>0</v>
      </c>
      <c r="AY23" s="103">
        <f>SUMIFS('Unit Sales'!$Q:$Q,'Unit Sales'!$U:$U,'Monthly cashflow'!$B$15,'Unit Sales'!$C:$C,'Monthly cashflow'!$C23,'Unit Sales'!$S:$S,'Monthly cashflow'!AY$3)</f>
        <v>0</v>
      </c>
      <c r="AZ23" s="103">
        <f>SUMIFS('Unit Sales'!$Q:$Q,'Unit Sales'!$U:$U,'Monthly cashflow'!$B$15,'Unit Sales'!$C:$C,'Monthly cashflow'!$C23,'Unit Sales'!$S:$S,'Monthly cashflow'!AZ$3)</f>
        <v>0</v>
      </c>
      <c r="BA23" s="103">
        <f>SUMIFS('Unit Sales'!$Q:$Q,'Unit Sales'!$U:$U,'Monthly cashflow'!$B$15,'Unit Sales'!$C:$C,'Monthly cashflow'!$C23,'Unit Sales'!$S:$S,'Monthly cashflow'!BA$3)</f>
        <v>0</v>
      </c>
      <c r="BB23" s="103">
        <f>SUMIFS('Unit Sales'!$Q:$Q,'Unit Sales'!$U:$U,'Monthly cashflow'!$B$15,'Unit Sales'!$C:$C,'Monthly cashflow'!$C23,'Unit Sales'!$S:$S,'Monthly cashflow'!BB$3)</f>
        <v>0</v>
      </c>
      <c r="BC23" s="103">
        <f>SUMIFS('Unit Sales'!$Q:$Q,'Unit Sales'!$U:$U,'Monthly cashflow'!$B$15,'Unit Sales'!$C:$C,'Monthly cashflow'!$C23,'Unit Sales'!$S:$S,'Monthly cashflow'!BC$3)</f>
        <v>0</v>
      </c>
      <c r="BD23" s="103">
        <f>SUMIFS('Unit Sales'!$Q:$Q,'Unit Sales'!$U:$U,'Monthly cashflow'!$B$15,'Unit Sales'!$C:$C,'Monthly cashflow'!$C23,'Unit Sales'!$S:$S,'Monthly cashflow'!BD$3)</f>
        <v>0</v>
      </c>
      <c r="BE23" s="103">
        <f>SUMIFS('Unit Sales'!$Q:$Q,'Unit Sales'!$U:$U,'Monthly cashflow'!$B$15,'Unit Sales'!$C:$C,'Monthly cashflow'!$C23,'Unit Sales'!$S:$S,'Monthly cashflow'!BE$3)</f>
        <v>0</v>
      </c>
      <c r="BF23" s="103">
        <f>SUMIFS('Unit Sales'!$Q:$Q,'Unit Sales'!$U:$U,'Monthly cashflow'!$B$15,'Unit Sales'!$C:$C,'Monthly cashflow'!$C23,'Unit Sales'!$S:$S,'Monthly cashflow'!BF$3)</f>
        <v>0</v>
      </c>
      <c r="BG23" s="103">
        <f>SUMIFS('Unit Sales'!$Q:$Q,'Unit Sales'!$U:$U,'Monthly cashflow'!$B$15,'Unit Sales'!$C:$C,'Monthly cashflow'!$C23,'Unit Sales'!$S:$S,'Monthly cashflow'!BG$3)</f>
        <v>0</v>
      </c>
      <c r="BH23" s="103">
        <f>SUMIFS('Unit Sales'!$Q:$Q,'Unit Sales'!$U:$U,'Monthly cashflow'!$B$15,'Unit Sales'!$C:$C,'Monthly cashflow'!$C23,'Unit Sales'!$S:$S,'Monthly cashflow'!BH$3)</f>
        <v>0</v>
      </c>
      <c r="BI23" s="103">
        <f>SUMIFS('Unit Sales'!$Q:$Q,'Unit Sales'!$U:$U,'Monthly cashflow'!$B$15,'Unit Sales'!$C:$C,'Monthly cashflow'!$C23,'Unit Sales'!$S:$S,'Monthly cashflow'!BI$3)</f>
        <v>0</v>
      </c>
      <c r="BJ23" s="103">
        <f>SUMIFS('Unit Sales'!$Q:$Q,'Unit Sales'!$U:$U,'Monthly cashflow'!$B$15,'Unit Sales'!$C:$C,'Monthly cashflow'!$C23,'Unit Sales'!$S:$S,'Monthly cashflow'!BJ$3)</f>
        <v>0</v>
      </c>
      <c r="BK23" s="103">
        <f>SUMIFS('Unit Sales'!$Q:$Q,'Unit Sales'!$U:$U,'Monthly cashflow'!$B$15,'Unit Sales'!$C:$C,'Monthly cashflow'!$C23,'Unit Sales'!$S:$S,'Monthly cashflow'!BK$3)</f>
        <v>0</v>
      </c>
      <c r="BL23" s="103">
        <f>SUMIFS('Unit Sales'!$Q:$Q,'Unit Sales'!$U:$U,'Monthly cashflow'!$B$15,'Unit Sales'!$C:$C,'Monthly cashflow'!$C23,'Unit Sales'!$S:$S,'Monthly cashflow'!BL$3)</f>
        <v>0</v>
      </c>
      <c r="BM23" s="113">
        <f t="shared" si="1"/>
        <v>0</v>
      </c>
    </row>
    <row r="24" spans="2:65" x14ac:dyDescent="0.25">
      <c r="B24" s="25"/>
      <c r="C24" s="11" t="s">
        <v>69</v>
      </c>
      <c r="D24" s="102">
        <f t="shared" si="0"/>
        <v>0</v>
      </c>
      <c r="E24" s="103">
        <f>SUMIFS('Unit Sales'!$Q:$Q,'Unit Sales'!$U:$U,'Monthly cashflow'!$B$15,'Unit Sales'!$C:$C,'Monthly cashflow'!$C24,'Unit Sales'!$S:$S,'Monthly cashflow'!E$3)</f>
        <v>0</v>
      </c>
      <c r="F24" s="103">
        <f>SUMIFS('Unit Sales'!$Q:$Q,'Unit Sales'!$U:$U,'Monthly cashflow'!$B$15,'Unit Sales'!$C:$C,'Monthly cashflow'!$C24,'Unit Sales'!$S:$S,'Monthly cashflow'!F$3)</f>
        <v>0</v>
      </c>
      <c r="G24" s="103">
        <f>SUMIFS('Unit Sales'!$Q:$Q,'Unit Sales'!$U:$U,'Monthly cashflow'!$B$15,'Unit Sales'!$C:$C,'Monthly cashflow'!$C24,'Unit Sales'!$S:$S,'Monthly cashflow'!G$3)</f>
        <v>0</v>
      </c>
      <c r="H24" s="103">
        <f>SUMIFS('Unit Sales'!$Q:$Q,'Unit Sales'!$U:$U,'Monthly cashflow'!$B$15,'Unit Sales'!$C:$C,'Monthly cashflow'!$C24,'Unit Sales'!$S:$S,'Monthly cashflow'!H$3)</f>
        <v>0</v>
      </c>
      <c r="I24" s="103">
        <f>SUMIFS('Unit Sales'!$Q:$Q,'Unit Sales'!$U:$U,'Monthly cashflow'!$B$15,'Unit Sales'!$C:$C,'Monthly cashflow'!$C24,'Unit Sales'!$S:$S,'Monthly cashflow'!I$3)</f>
        <v>0</v>
      </c>
      <c r="J24" s="103">
        <f>SUMIFS('Unit Sales'!$Q:$Q,'Unit Sales'!$U:$U,'Monthly cashflow'!$B$15,'Unit Sales'!$C:$C,'Monthly cashflow'!$C24,'Unit Sales'!$S:$S,'Monthly cashflow'!J$3)</f>
        <v>0</v>
      </c>
      <c r="K24" s="103">
        <f>SUMIFS('Unit Sales'!$Q:$Q,'Unit Sales'!$U:$U,'Monthly cashflow'!$B$15,'Unit Sales'!$C:$C,'Monthly cashflow'!$C24,'Unit Sales'!$S:$S,'Monthly cashflow'!K$3)</f>
        <v>0</v>
      </c>
      <c r="L24" s="103">
        <f>SUMIFS('Unit Sales'!$Q:$Q,'Unit Sales'!$U:$U,'Monthly cashflow'!$B$15,'Unit Sales'!$C:$C,'Monthly cashflow'!$C24,'Unit Sales'!$S:$S,'Monthly cashflow'!L$3)</f>
        <v>0</v>
      </c>
      <c r="M24" s="103">
        <f>SUMIFS('Unit Sales'!$Q:$Q,'Unit Sales'!$U:$U,'Monthly cashflow'!$B$15,'Unit Sales'!$C:$C,'Monthly cashflow'!$C24,'Unit Sales'!$S:$S,'Monthly cashflow'!M$3)</f>
        <v>0</v>
      </c>
      <c r="N24" s="103">
        <f>SUMIFS('Unit Sales'!$Q:$Q,'Unit Sales'!$U:$U,'Monthly cashflow'!$B$15,'Unit Sales'!$C:$C,'Monthly cashflow'!$C24,'Unit Sales'!$S:$S,'Monthly cashflow'!N$3)</f>
        <v>0</v>
      </c>
      <c r="O24" s="103">
        <f>SUMIFS('Unit Sales'!$Q:$Q,'Unit Sales'!$U:$U,'Monthly cashflow'!$B$15,'Unit Sales'!$C:$C,'Monthly cashflow'!$C24,'Unit Sales'!$S:$S,'Monthly cashflow'!O$3)</f>
        <v>0</v>
      </c>
      <c r="P24" s="103">
        <f>SUMIFS('Unit Sales'!$Q:$Q,'Unit Sales'!$U:$U,'Monthly cashflow'!$B$15,'Unit Sales'!$C:$C,'Monthly cashflow'!$C24,'Unit Sales'!$S:$S,'Monthly cashflow'!P$3)</f>
        <v>0</v>
      </c>
      <c r="Q24" s="103">
        <f>SUMIFS('Unit Sales'!$Q:$Q,'Unit Sales'!$U:$U,'Monthly cashflow'!$B$15,'Unit Sales'!$C:$C,'Monthly cashflow'!$C24,'Unit Sales'!$S:$S,'Monthly cashflow'!Q$3)</f>
        <v>0</v>
      </c>
      <c r="R24" s="103">
        <f>SUMIFS('Unit Sales'!$Q:$Q,'Unit Sales'!$U:$U,'Monthly cashflow'!$B$15,'Unit Sales'!$C:$C,'Monthly cashflow'!$C24,'Unit Sales'!$S:$S,'Monthly cashflow'!R$3)</f>
        <v>0</v>
      </c>
      <c r="S24" s="103">
        <f>SUMIFS('Unit Sales'!$Q:$Q,'Unit Sales'!$U:$U,'Monthly cashflow'!$B$15,'Unit Sales'!$C:$C,'Monthly cashflow'!$C24,'Unit Sales'!$S:$S,'Monthly cashflow'!S$3)</f>
        <v>0</v>
      </c>
      <c r="T24" s="103">
        <f>SUMIFS('Unit Sales'!$Q:$Q,'Unit Sales'!$U:$U,'Monthly cashflow'!$B$15,'Unit Sales'!$C:$C,'Monthly cashflow'!$C24,'Unit Sales'!$S:$S,'Monthly cashflow'!T$3)</f>
        <v>0</v>
      </c>
      <c r="U24" s="103">
        <f>SUMIFS('Unit Sales'!$Q:$Q,'Unit Sales'!$U:$U,'Monthly cashflow'!$B$15,'Unit Sales'!$C:$C,'Monthly cashflow'!$C24,'Unit Sales'!$S:$S,'Monthly cashflow'!U$3)</f>
        <v>0</v>
      </c>
      <c r="V24" s="103">
        <f>SUMIFS('Unit Sales'!$Q:$Q,'Unit Sales'!$U:$U,'Monthly cashflow'!$B$15,'Unit Sales'!$C:$C,'Monthly cashflow'!$C24,'Unit Sales'!$S:$S,'Monthly cashflow'!V$3)</f>
        <v>0</v>
      </c>
      <c r="W24" s="103">
        <f>SUMIFS('Unit Sales'!$Q:$Q,'Unit Sales'!$U:$U,'Monthly cashflow'!$B$15,'Unit Sales'!$C:$C,'Monthly cashflow'!$C24,'Unit Sales'!$S:$S,'Monthly cashflow'!W$3)</f>
        <v>0</v>
      </c>
      <c r="X24" s="103">
        <f>SUMIFS('Unit Sales'!$Q:$Q,'Unit Sales'!$U:$U,'Monthly cashflow'!$B$15,'Unit Sales'!$C:$C,'Monthly cashflow'!$C24,'Unit Sales'!$S:$S,'Monthly cashflow'!X$3)</f>
        <v>0</v>
      </c>
      <c r="Y24" s="103">
        <f>SUMIFS('Unit Sales'!$Q:$Q,'Unit Sales'!$U:$U,'Monthly cashflow'!$B$15,'Unit Sales'!$C:$C,'Monthly cashflow'!$C24,'Unit Sales'!$S:$S,'Monthly cashflow'!Y$3)</f>
        <v>0</v>
      </c>
      <c r="Z24" s="103">
        <f>SUMIFS('Unit Sales'!$Q:$Q,'Unit Sales'!$U:$U,'Monthly cashflow'!$B$15,'Unit Sales'!$C:$C,'Monthly cashflow'!$C24,'Unit Sales'!$S:$S,'Monthly cashflow'!Z$3)</f>
        <v>0</v>
      </c>
      <c r="AA24" s="103">
        <f>SUMIFS('Unit Sales'!$Q:$Q,'Unit Sales'!$U:$U,'Monthly cashflow'!$B$15,'Unit Sales'!$C:$C,'Monthly cashflow'!$C24,'Unit Sales'!$S:$S,'Monthly cashflow'!AA$3)</f>
        <v>0</v>
      </c>
      <c r="AB24" s="103">
        <f>SUMIFS('Unit Sales'!$Q:$Q,'Unit Sales'!$U:$U,'Monthly cashflow'!$B$15,'Unit Sales'!$C:$C,'Monthly cashflow'!$C24,'Unit Sales'!$S:$S,'Monthly cashflow'!AB$3)</f>
        <v>0</v>
      </c>
      <c r="AC24" s="103">
        <f>SUMIFS('Unit Sales'!$Q:$Q,'Unit Sales'!$U:$U,'Monthly cashflow'!$B$15,'Unit Sales'!$C:$C,'Monthly cashflow'!$C24,'Unit Sales'!$S:$S,'Monthly cashflow'!AC$3)</f>
        <v>0</v>
      </c>
      <c r="AD24" s="103">
        <f>SUMIFS('Unit Sales'!$Q:$Q,'Unit Sales'!$U:$U,'Monthly cashflow'!$B$15,'Unit Sales'!$C:$C,'Monthly cashflow'!$C24,'Unit Sales'!$S:$S,'Monthly cashflow'!AD$3)</f>
        <v>0</v>
      </c>
      <c r="AE24" s="103">
        <f>SUMIFS('Unit Sales'!$Q:$Q,'Unit Sales'!$U:$U,'Monthly cashflow'!$B$15,'Unit Sales'!$C:$C,'Monthly cashflow'!$C24,'Unit Sales'!$S:$S,'Monthly cashflow'!AE$3)</f>
        <v>0</v>
      </c>
      <c r="AF24" s="103">
        <f>SUMIFS('Unit Sales'!$Q:$Q,'Unit Sales'!$U:$U,'Monthly cashflow'!$B$15,'Unit Sales'!$C:$C,'Monthly cashflow'!$C24,'Unit Sales'!$S:$S,'Monthly cashflow'!AF$3)</f>
        <v>0</v>
      </c>
      <c r="AG24" s="103">
        <f>SUMIFS('Unit Sales'!$Q:$Q,'Unit Sales'!$U:$U,'Monthly cashflow'!$B$15,'Unit Sales'!$C:$C,'Monthly cashflow'!$C24,'Unit Sales'!$S:$S,'Monthly cashflow'!AG$3)</f>
        <v>0</v>
      </c>
      <c r="AH24" s="103">
        <f>SUMIFS('Unit Sales'!$Q:$Q,'Unit Sales'!$U:$U,'Monthly cashflow'!$B$15,'Unit Sales'!$C:$C,'Monthly cashflow'!$C24,'Unit Sales'!$S:$S,'Monthly cashflow'!AH$3)</f>
        <v>0</v>
      </c>
      <c r="AI24" s="103">
        <f>SUMIFS('Unit Sales'!$Q:$Q,'Unit Sales'!$U:$U,'Monthly cashflow'!$B$15,'Unit Sales'!$C:$C,'Monthly cashflow'!$C24,'Unit Sales'!$S:$S,'Monthly cashflow'!AI$3)</f>
        <v>0</v>
      </c>
      <c r="AJ24" s="103">
        <f>SUMIFS('Unit Sales'!$Q:$Q,'Unit Sales'!$U:$U,'Monthly cashflow'!$B$15,'Unit Sales'!$C:$C,'Monthly cashflow'!$C24,'Unit Sales'!$S:$S,'Monthly cashflow'!AJ$3)</f>
        <v>0</v>
      </c>
      <c r="AK24" s="103">
        <f>SUMIFS('Unit Sales'!$Q:$Q,'Unit Sales'!$U:$U,'Monthly cashflow'!$B$15,'Unit Sales'!$C:$C,'Monthly cashflow'!$C24,'Unit Sales'!$S:$S,'Monthly cashflow'!AK$3)</f>
        <v>0</v>
      </c>
      <c r="AL24" s="103">
        <f>SUMIFS('Unit Sales'!$Q:$Q,'Unit Sales'!$U:$U,'Monthly cashflow'!$B$15,'Unit Sales'!$C:$C,'Monthly cashflow'!$C24,'Unit Sales'!$S:$S,'Monthly cashflow'!AL$3)</f>
        <v>0</v>
      </c>
      <c r="AM24" s="103">
        <f>SUMIFS('Unit Sales'!$Q:$Q,'Unit Sales'!$U:$U,'Monthly cashflow'!$B$15,'Unit Sales'!$C:$C,'Monthly cashflow'!$C24,'Unit Sales'!$S:$S,'Monthly cashflow'!AM$3)</f>
        <v>0</v>
      </c>
      <c r="AN24" s="103">
        <f>SUMIFS('Unit Sales'!$Q:$Q,'Unit Sales'!$U:$U,'Monthly cashflow'!$B$15,'Unit Sales'!$C:$C,'Monthly cashflow'!$C24,'Unit Sales'!$S:$S,'Monthly cashflow'!AN$3)</f>
        <v>0</v>
      </c>
      <c r="AO24" s="103">
        <f>SUMIFS('Unit Sales'!$Q:$Q,'Unit Sales'!$U:$U,'Monthly cashflow'!$B$15,'Unit Sales'!$C:$C,'Monthly cashflow'!$C24,'Unit Sales'!$S:$S,'Monthly cashflow'!AO$3)</f>
        <v>0</v>
      </c>
      <c r="AP24" s="103">
        <f>SUMIFS('Unit Sales'!$Q:$Q,'Unit Sales'!$U:$U,'Monthly cashflow'!$B$15,'Unit Sales'!$C:$C,'Monthly cashflow'!$C24,'Unit Sales'!$S:$S,'Monthly cashflow'!AP$3)</f>
        <v>0</v>
      </c>
      <c r="AQ24" s="103">
        <f>SUMIFS('Unit Sales'!$Q:$Q,'Unit Sales'!$U:$U,'Monthly cashflow'!$B$15,'Unit Sales'!$C:$C,'Monthly cashflow'!$C24,'Unit Sales'!$S:$S,'Monthly cashflow'!AQ$3)</f>
        <v>0</v>
      </c>
      <c r="AR24" s="103">
        <f>SUMIFS('Unit Sales'!$Q:$Q,'Unit Sales'!$U:$U,'Monthly cashflow'!$B$15,'Unit Sales'!$C:$C,'Monthly cashflow'!$C24,'Unit Sales'!$S:$S,'Monthly cashflow'!AR$3)</f>
        <v>0</v>
      </c>
      <c r="AS24" s="103">
        <f>SUMIFS('Unit Sales'!$Q:$Q,'Unit Sales'!$U:$U,'Monthly cashflow'!$B$15,'Unit Sales'!$C:$C,'Monthly cashflow'!$C24,'Unit Sales'!$S:$S,'Monthly cashflow'!AS$3)</f>
        <v>0</v>
      </c>
      <c r="AT24" s="103">
        <f>SUMIFS('Unit Sales'!$Q:$Q,'Unit Sales'!$U:$U,'Monthly cashflow'!$B$15,'Unit Sales'!$C:$C,'Monthly cashflow'!$C24,'Unit Sales'!$S:$S,'Monthly cashflow'!AT$3)</f>
        <v>0</v>
      </c>
      <c r="AU24" s="103">
        <f>SUMIFS('Unit Sales'!$Q:$Q,'Unit Sales'!$U:$U,'Monthly cashflow'!$B$15,'Unit Sales'!$C:$C,'Monthly cashflow'!$C24,'Unit Sales'!$S:$S,'Monthly cashflow'!AU$3)</f>
        <v>0</v>
      </c>
      <c r="AV24" s="103">
        <f>SUMIFS('Unit Sales'!$Q:$Q,'Unit Sales'!$U:$U,'Monthly cashflow'!$B$15,'Unit Sales'!$C:$C,'Monthly cashflow'!$C24,'Unit Sales'!$S:$S,'Monthly cashflow'!AV$3)</f>
        <v>0</v>
      </c>
      <c r="AW24" s="103">
        <f>SUMIFS('Unit Sales'!$Q:$Q,'Unit Sales'!$U:$U,'Monthly cashflow'!$B$15,'Unit Sales'!$C:$C,'Monthly cashflow'!$C24,'Unit Sales'!$S:$S,'Monthly cashflow'!AW$3)</f>
        <v>0</v>
      </c>
      <c r="AX24" s="103">
        <f>SUMIFS('Unit Sales'!$Q:$Q,'Unit Sales'!$U:$U,'Monthly cashflow'!$B$15,'Unit Sales'!$C:$C,'Monthly cashflow'!$C24,'Unit Sales'!$S:$S,'Monthly cashflow'!AX$3)</f>
        <v>0</v>
      </c>
      <c r="AY24" s="103">
        <f>SUMIFS('Unit Sales'!$Q:$Q,'Unit Sales'!$U:$U,'Monthly cashflow'!$B$15,'Unit Sales'!$C:$C,'Monthly cashflow'!$C24,'Unit Sales'!$S:$S,'Monthly cashflow'!AY$3)</f>
        <v>0</v>
      </c>
      <c r="AZ24" s="103">
        <f>SUMIFS('Unit Sales'!$Q:$Q,'Unit Sales'!$U:$U,'Monthly cashflow'!$B$15,'Unit Sales'!$C:$C,'Monthly cashflow'!$C24,'Unit Sales'!$S:$S,'Monthly cashflow'!AZ$3)</f>
        <v>0</v>
      </c>
      <c r="BA24" s="103">
        <f>SUMIFS('Unit Sales'!$Q:$Q,'Unit Sales'!$U:$U,'Monthly cashflow'!$B$15,'Unit Sales'!$C:$C,'Monthly cashflow'!$C24,'Unit Sales'!$S:$S,'Monthly cashflow'!BA$3)</f>
        <v>0</v>
      </c>
      <c r="BB24" s="103">
        <f>SUMIFS('Unit Sales'!$Q:$Q,'Unit Sales'!$U:$U,'Monthly cashflow'!$B$15,'Unit Sales'!$C:$C,'Monthly cashflow'!$C24,'Unit Sales'!$S:$S,'Monthly cashflow'!BB$3)</f>
        <v>0</v>
      </c>
      <c r="BC24" s="103">
        <f>SUMIFS('Unit Sales'!$Q:$Q,'Unit Sales'!$U:$U,'Monthly cashflow'!$B$15,'Unit Sales'!$C:$C,'Monthly cashflow'!$C24,'Unit Sales'!$S:$S,'Monthly cashflow'!BC$3)</f>
        <v>0</v>
      </c>
      <c r="BD24" s="103">
        <f>SUMIFS('Unit Sales'!$Q:$Q,'Unit Sales'!$U:$U,'Monthly cashflow'!$B$15,'Unit Sales'!$C:$C,'Monthly cashflow'!$C24,'Unit Sales'!$S:$S,'Monthly cashflow'!BD$3)</f>
        <v>0</v>
      </c>
      <c r="BE24" s="103">
        <f>SUMIFS('Unit Sales'!$Q:$Q,'Unit Sales'!$U:$U,'Monthly cashflow'!$B$15,'Unit Sales'!$C:$C,'Monthly cashflow'!$C24,'Unit Sales'!$S:$S,'Monthly cashflow'!BE$3)</f>
        <v>0</v>
      </c>
      <c r="BF24" s="103">
        <f>SUMIFS('Unit Sales'!$Q:$Q,'Unit Sales'!$U:$U,'Monthly cashflow'!$B$15,'Unit Sales'!$C:$C,'Monthly cashflow'!$C24,'Unit Sales'!$S:$S,'Monthly cashflow'!BF$3)</f>
        <v>0</v>
      </c>
      <c r="BG24" s="103">
        <f>SUMIFS('Unit Sales'!$Q:$Q,'Unit Sales'!$U:$U,'Monthly cashflow'!$B$15,'Unit Sales'!$C:$C,'Monthly cashflow'!$C24,'Unit Sales'!$S:$S,'Monthly cashflow'!BG$3)</f>
        <v>0</v>
      </c>
      <c r="BH24" s="103">
        <f>SUMIFS('Unit Sales'!$Q:$Q,'Unit Sales'!$U:$U,'Monthly cashflow'!$B$15,'Unit Sales'!$C:$C,'Monthly cashflow'!$C24,'Unit Sales'!$S:$S,'Monthly cashflow'!BH$3)</f>
        <v>0</v>
      </c>
      <c r="BI24" s="103">
        <f>SUMIFS('Unit Sales'!$Q:$Q,'Unit Sales'!$U:$U,'Monthly cashflow'!$B$15,'Unit Sales'!$C:$C,'Monthly cashflow'!$C24,'Unit Sales'!$S:$S,'Monthly cashflow'!BI$3)</f>
        <v>0</v>
      </c>
      <c r="BJ24" s="103">
        <f>SUMIFS('Unit Sales'!$Q:$Q,'Unit Sales'!$U:$U,'Monthly cashflow'!$B$15,'Unit Sales'!$C:$C,'Monthly cashflow'!$C24,'Unit Sales'!$S:$S,'Monthly cashflow'!BJ$3)</f>
        <v>0</v>
      </c>
      <c r="BK24" s="103">
        <f>SUMIFS('Unit Sales'!$Q:$Q,'Unit Sales'!$U:$U,'Monthly cashflow'!$B$15,'Unit Sales'!$C:$C,'Monthly cashflow'!$C24,'Unit Sales'!$S:$S,'Monthly cashflow'!BK$3)</f>
        <v>0</v>
      </c>
      <c r="BL24" s="103">
        <f>SUMIFS('Unit Sales'!$Q:$Q,'Unit Sales'!$U:$U,'Monthly cashflow'!$B$15,'Unit Sales'!$C:$C,'Monthly cashflow'!$C24,'Unit Sales'!$S:$S,'Monthly cashflow'!BL$3)</f>
        <v>0</v>
      </c>
      <c r="BM24" s="113">
        <f t="shared" si="1"/>
        <v>0</v>
      </c>
    </row>
    <row r="25" spans="2:65" x14ac:dyDescent="0.25">
      <c r="B25" s="28" t="s">
        <v>87</v>
      </c>
      <c r="C25" s="29"/>
      <c r="D25" s="114">
        <f t="shared" si="0"/>
        <v>0</v>
      </c>
      <c r="E25" s="115">
        <f>SUM(E15:E24)</f>
        <v>0</v>
      </c>
      <c r="F25" s="115">
        <f t="shared" ref="F25" si="3">SUM(F15:F24)</f>
        <v>0</v>
      </c>
      <c r="G25" s="115">
        <f t="shared" ref="G25" si="4">SUM(G15:G24)</f>
        <v>0</v>
      </c>
      <c r="H25" s="115">
        <f t="shared" ref="H25" si="5">SUM(H15:H24)</f>
        <v>0</v>
      </c>
      <c r="I25" s="115">
        <f t="shared" ref="I25" si="6">SUM(I15:I24)</f>
        <v>0</v>
      </c>
      <c r="J25" s="115">
        <f t="shared" ref="J25" si="7">SUM(J15:J24)</f>
        <v>0</v>
      </c>
      <c r="K25" s="115">
        <f t="shared" ref="K25" si="8">SUM(K15:K24)</f>
        <v>0</v>
      </c>
      <c r="L25" s="115">
        <f t="shared" ref="L25" si="9">SUM(L15:L24)</f>
        <v>0</v>
      </c>
      <c r="M25" s="115">
        <f t="shared" ref="M25" si="10">SUM(M15:M24)</f>
        <v>0</v>
      </c>
      <c r="N25" s="115">
        <f t="shared" ref="N25" si="11">SUM(N15:N24)</f>
        <v>0</v>
      </c>
      <c r="O25" s="115">
        <f t="shared" ref="O25" si="12">SUM(O15:O24)</f>
        <v>0</v>
      </c>
      <c r="P25" s="115">
        <f t="shared" ref="P25" si="13">SUM(P15:P24)</f>
        <v>0</v>
      </c>
      <c r="Q25" s="115">
        <f t="shared" ref="Q25" si="14">SUM(Q15:Q24)</f>
        <v>0</v>
      </c>
      <c r="R25" s="115">
        <f t="shared" ref="R25" si="15">SUM(R15:R24)</f>
        <v>0</v>
      </c>
      <c r="S25" s="115">
        <f t="shared" ref="S25" si="16">SUM(S15:S24)</f>
        <v>0</v>
      </c>
      <c r="T25" s="115">
        <f t="shared" ref="T25" si="17">SUM(T15:T24)</f>
        <v>0</v>
      </c>
      <c r="U25" s="115">
        <f t="shared" ref="U25" si="18">SUM(U15:U24)</f>
        <v>0</v>
      </c>
      <c r="V25" s="115">
        <f t="shared" ref="V25" si="19">SUM(V15:V24)</f>
        <v>0</v>
      </c>
      <c r="W25" s="115">
        <f t="shared" ref="W25" si="20">SUM(W15:W24)</f>
        <v>0</v>
      </c>
      <c r="X25" s="115">
        <f t="shared" ref="X25" si="21">SUM(X15:X24)</f>
        <v>0</v>
      </c>
      <c r="Y25" s="115">
        <f t="shared" ref="Y25" si="22">SUM(Y15:Y24)</f>
        <v>0</v>
      </c>
      <c r="Z25" s="115">
        <f t="shared" ref="Z25" si="23">SUM(Z15:Z24)</f>
        <v>0</v>
      </c>
      <c r="AA25" s="115">
        <f t="shared" ref="AA25" si="24">SUM(AA15:AA24)</f>
        <v>0</v>
      </c>
      <c r="AB25" s="115">
        <f t="shared" ref="AB25" si="25">SUM(AB15:AB24)</f>
        <v>0</v>
      </c>
      <c r="AC25" s="115">
        <f t="shared" ref="AC25" si="26">SUM(AC15:AC24)</f>
        <v>0</v>
      </c>
      <c r="AD25" s="115">
        <f t="shared" ref="AD25" si="27">SUM(AD15:AD24)</f>
        <v>0</v>
      </c>
      <c r="AE25" s="115">
        <f t="shared" ref="AE25" si="28">SUM(AE15:AE24)</f>
        <v>0</v>
      </c>
      <c r="AF25" s="115">
        <f t="shared" ref="AF25" si="29">SUM(AF15:AF24)</f>
        <v>0</v>
      </c>
      <c r="AG25" s="115">
        <f t="shared" ref="AG25" si="30">SUM(AG15:AG24)</f>
        <v>0</v>
      </c>
      <c r="AH25" s="115">
        <f t="shared" ref="AH25" si="31">SUM(AH15:AH24)</f>
        <v>0</v>
      </c>
      <c r="AI25" s="115">
        <f t="shared" ref="AI25" si="32">SUM(AI15:AI24)</f>
        <v>0</v>
      </c>
      <c r="AJ25" s="115">
        <f t="shared" ref="AJ25" si="33">SUM(AJ15:AJ24)</f>
        <v>0</v>
      </c>
      <c r="AK25" s="115">
        <f t="shared" ref="AK25" si="34">SUM(AK15:AK24)</f>
        <v>0</v>
      </c>
      <c r="AL25" s="115">
        <f t="shared" ref="AL25" si="35">SUM(AL15:AL24)</f>
        <v>0</v>
      </c>
      <c r="AM25" s="115">
        <f t="shared" ref="AM25" si="36">SUM(AM15:AM24)</f>
        <v>0</v>
      </c>
      <c r="AN25" s="115">
        <f t="shared" ref="AN25" si="37">SUM(AN15:AN24)</f>
        <v>0</v>
      </c>
      <c r="AO25" s="115">
        <f t="shared" ref="AO25" si="38">SUM(AO15:AO24)</f>
        <v>0</v>
      </c>
      <c r="AP25" s="115">
        <f t="shared" ref="AP25" si="39">SUM(AP15:AP24)</f>
        <v>0</v>
      </c>
      <c r="AQ25" s="115">
        <f t="shared" ref="AQ25" si="40">SUM(AQ15:AQ24)</f>
        <v>0</v>
      </c>
      <c r="AR25" s="115">
        <f t="shared" ref="AR25" si="41">SUM(AR15:AR24)</f>
        <v>0</v>
      </c>
      <c r="AS25" s="115">
        <f t="shared" ref="AS25" si="42">SUM(AS15:AS24)</f>
        <v>0</v>
      </c>
      <c r="AT25" s="115">
        <f t="shared" ref="AT25" si="43">SUM(AT15:AT24)</f>
        <v>0</v>
      </c>
      <c r="AU25" s="115">
        <f t="shared" ref="AU25" si="44">SUM(AU15:AU24)</f>
        <v>0</v>
      </c>
      <c r="AV25" s="115">
        <f t="shared" ref="AV25" si="45">SUM(AV15:AV24)</f>
        <v>0</v>
      </c>
      <c r="AW25" s="115">
        <f t="shared" ref="AW25" si="46">SUM(AW15:AW24)</f>
        <v>0</v>
      </c>
      <c r="AX25" s="115">
        <f t="shared" ref="AX25" si="47">SUM(AX15:AX24)</f>
        <v>0</v>
      </c>
      <c r="AY25" s="115">
        <f t="shared" ref="AY25" si="48">SUM(AY15:AY24)</f>
        <v>0</v>
      </c>
      <c r="AZ25" s="115">
        <f t="shared" ref="AZ25" si="49">SUM(AZ15:AZ24)</f>
        <v>0</v>
      </c>
      <c r="BA25" s="115">
        <f t="shared" ref="BA25" si="50">SUM(BA15:BA24)</f>
        <v>0</v>
      </c>
      <c r="BB25" s="115">
        <f t="shared" ref="BB25" si="51">SUM(BB15:BB24)</f>
        <v>0</v>
      </c>
      <c r="BC25" s="115">
        <f t="shared" ref="BC25" si="52">SUM(BC15:BC24)</f>
        <v>0</v>
      </c>
      <c r="BD25" s="115">
        <f t="shared" ref="BD25" si="53">SUM(BD15:BD24)</f>
        <v>0</v>
      </c>
      <c r="BE25" s="115">
        <f t="shared" ref="BE25" si="54">SUM(BE15:BE24)</f>
        <v>0</v>
      </c>
      <c r="BF25" s="115">
        <f t="shared" ref="BF25" si="55">SUM(BF15:BF24)</f>
        <v>0</v>
      </c>
      <c r="BG25" s="115">
        <f t="shared" ref="BG25" si="56">SUM(BG15:BG24)</f>
        <v>0</v>
      </c>
      <c r="BH25" s="115">
        <f t="shared" ref="BH25" si="57">SUM(BH15:BH24)</f>
        <v>0</v>
      </c>
      <c r="BI25" s="115">
        <f t="shared" ref="BI25" si="58">SUM(BI15:BI24)</f>
        <v>0</v>
      </c>
      <c r="BJ25" s="115">
        <f t="shared" ref="BJ25" si="59">SUM(BJ15:BJ24)</f>
        <v>0</v>
      </c>
      <c r="BK25" s="115">
        <f t="shared" ref="BK25" si="60">SUM(BK15:BK24)</f>
        <v>0</v>
      </c>
      <c r="BL25" s="115">
        <f t="shared" ref="BL25" si="61">SUM(BL15:BL24)</f>
        <v>0</v>
      </c>
      <c r="BM25" s="114">
        <f t="shared" ref="BM25" si="62">SUM(BM15:BM24)</f>
        <v>0</v>
      </c>
    </row>
    <row r="26" spans="2:65" x14ac:dyDescent="0.25">
      <c r="B26" s="25" t="s">
        <v>3</v>
      </c>
      <c r="C26" s="11"/>
      <c r="D26" s="102">
        <f t="shared" si="0"/>
        <v>0</v>
      </c>
      <c r="E26" s="103">
        <f>SUMIFS('Unit Sales'!$Q:$Q,'Unit Sales'!$U:$U,'Monthly cashflow'!$B$26,'Unit Sales'!$S:$S,'Monthly cashflow'!E$3)</f>
        <v>0</v>
      </c>
      <c r="F26" s="103">
        <f>SUMIFS('Unit Sales'!$Q:$Q,'Unit Sales'!$U:$U,'Monthly cashflow'!$B$26,'Unit Sales'!$S:$S,'Monthly cashflow'!F$3)</f>
        <v>0</v>
      </c>
      <c r="G26" s="103">
        <f>SUMIFS('Unit Sales'!$Q:$Q,'Unit Sales'!$U:$U,'Monthly cashflow'!$B$26,'Unit Sales'!$S:$S,'Monthly cashflow'!G$3)</f>
        <v>0</v>
      </c>
      <c r="H26" s="103">
        <f>SUMIFS('Unit Sales'!$Q:$Q,'Unit Sales'!$U:$U,'Monthly cashflow'!$B$26,'Unit Sales'!$S:$S,'Monthly cashflow'!H$3)</f>
        <v>0</v>
      </c>
      <c r="I26" s="103">
        <f>SUMIFS('Unit Sales'!$Q:$Q,'Unit Sales'!$U:$U,'Monthly cashflow'!$B$26,'Unit Sales'!$S:$S,'Monthly cashflow'!I$3)</f>
        <v>0</v>
      </c>
      <c r="J26" s="103">
        <f>SUMIFS('Unit Sales'!$Q:$Q,'Unit Sales'!$U:$U,'Monthly cashflow'!$B$26,'Unit Sales'!$S:$S,'Monthly cashflow'!J$3)</f>
        <v>0</v>
      </c>
      <c r="K26" s="103">
        <f>SUMIFS('Unit Sales'!$Q:$Q,'Unit Sales'!$U:$U,'Monthly cashflow'!$B$26,'Unit Sales'!$S:$S,'Monthly cashflow'!K$3)</f>
        <v>0</v>
      </c>
      <c r="L26" s="103">
        <f>SUMIFS('Unit Sales'!$Q:$Q,'Unit Sales'!$U:$U,'Monthly cashflow'!$B$26,'Unit Sales'!$S:$S,'Monthly cashflow'!L$3)</f>
        <v>0</v>
      </c>
      <c r="M26" s="103">
        <f>SUMIFS('Unit Sales'!$Q:$Q,'Unit Sales'!$U:$U,'Monthly cashflow'!$B$26,'Unit Sales'!$S:$S,'Monthly cashflow'!M$3)</f>
        <v>0</v>
      </c>
      <c r="N26" s="103">
        <f>SUMIFS('Unit Sales'!$Q:$Q,'Unit Sales'!$U:$U,'Monthly cashflow'!$B$26,'Unit Sales'!$S:$S,'Monthly cashflow'!N$3)</f>
        <v>0</v>
      </c>
      <c r="O26" s="103">
        <f>SUMIFS('Unit Sales'!$Q:$Q,'Unit Sales'!$U:$U,'Monthly cashflow'!$B$26,'Unit Sales'!$S:$S,'Monthly cashflow'!O$3)</f>
        <v>0</v>
      </c>
      <c r="P26" s="103">
        <f>SUMIFS('Unit Sales'!$Q:$Q,'Unit Sales'!$U:$U,'Monthly cashflow'!$B$26,'Unit Sales'!$S:$S,'Monthly cashflow'!P$3)</f>
        <v>0</v>
      </c>
      <c r="Q26" s="103">
        <f>SUMIFS('Unit Sales'!$Q:$Q,'Unit Sales'!$U:$U,'Monthly cashflow'!$B$26,'Unit Sales'!$S:$S,'Monthly cashflow'!Q$3)</f>
        <v>0</v>
      </c>
      <c r="R26" s="103">
        <f>SUMIFS('Unit Sales'!$Q:$Q,'Unit Sales'!$U:$U,'Monthly cashflow'!$B$26,'Unit Sales'!$S:$S,'Monthly cashflow'!R$3)</f>
        <v>0</v>
      </c>
      <c r="S26" s="103">
        <f>SUMIFS('Unit Sales'!$Q:$Q,'Unit Sales'!$U:$U,'Monthly cashflow'!$B$26,'Unit Sales'!$S:$S,'Monthly cashflow'!S$3)</f>
        <v>0</v>
      </c>
      <c r="T26" s="103">
        <f>SUMIFS('Unit Sales'!$Q:$Q,'Unit Sales'!$U:$U,'Monthly cashflow'!$B$26,'Unit Sales'!$S:$S,'Monthly cashflow'!T$3)</f>
        <v>0</v>
      </c>
      <c r="U26" s="103">
        <f>SUMIFS('Unit Sales'!$Q:$Q,'Unit Sales'!$U:$U,'Monthly cashflow'!$B$26,'Unit Sales'!$S:$S,'Monthly cashflow'!U$3)</f>
        <v>0</v>
      </c>
      <c r="V26" s="103">
        <f>SUMIFS('Unit Sales'!$Q:$Q,'Unit Sales'!$U:$U,'Monthly cashflow'!$B$26,'Unit Sales'!$S:$S,'Monthly cashflow'!V$3)</f>
        <v>0</v>
      </c>
      <c r="W26" s="103">
        <f>SUMIFS('Unit Sales'!$Q:$Q,'Unit Sales'!$U:$U,'Monthly cashflow'!$B$26,'Unit Sales'!$S:$S,'Monthly cashflow'!W$3)</f>
        <v>0</v>
      </c>
      <c r="X26" s="103">
        <f>SUMIFS('Unit Sales'!$Q:$Q,'Unit Sales'!$U:$U,'Monthly cashflow'!$B$26,'Unit Sales'!$S:$S,'Monthly cashflow'!X$3)</f>
        <v>0</v>
      </c>
      <c r="Y26" s="103">
        <f>SUMIFS('Unit Sales'!$Q:$Q,'Unit Sales'!$U:$U,'Monthly cashflow'!$B$26,'Unit Sales'!$S:$S,'Monthly cashflow'!Y$3)</f>
        <v>0</v>
      </c>
      <c r="Z26" s="103">
        <f>SUMIFS('Unit Sales'!$Q:$Q,'Unit Sales'!$U:$U,'Monthly cashflow'!$B$26,'Unit Sales'!$S:$S,'Monthly cashflow'!Z$3)</f>
        <v>0</v>
      </c>
      <c r="AA26" s="103">
        <f>SUMIFS('Unit Sales'!$Q:$Q,'Unit Sales'!$U:$U,'Monthly cashflow'!$B$26,'Unit Sales'!$S:$S,'Monthly cashflow'!AA$3)</f>
        <v>0</v>
      </c>
      <c r="AB26" s="103">
        <f>SUMIFS('Unit Sales'!$Q:$Q,'Unit Sales'!$U:$U,'Monthly cashflow'!$B$26,'Unit Sales'!$S:$S,'Monthly cashflow'!AB$3)</f>
        <v>0</v>
      </c>
      <c r="AC26" s="103">
        <f>SUMIFS('Unit Sales'!$Q:$Q,'Unit Sales'!$U:$U,'Monthly cashflow'!$B$26,'Unit Sales'!$S:$S,'Monthly cashflow'!AC$3)</f>
        <v>0</v>
      </c>
      <c r="AD26" s="103">
        <f>SUMIFS('Unit Sales'!$Q:$Q,'Unit Sales'!$U:$U,'Monthly cashflow'!$B$26,'Unit Sales'!$S:$S,'Monthly cashflow'!AD$3)</f>
        <v>0</v>
      </c>
      <c r="AE26" s="103">
        <f>SUMIFS('Unit Sales'!$Q:$Q,'Unit Sales'!$U:$U,'Monthly cashflow'!$B$26,'Unit Sales'!$S:$S,'Monthly cashflow'!AE$3)</f>
        <v>0</v>
      </c>
      <c r="AF26" s="103">
        <f>SUMIFS('Unit Sales'!$Q:$Q,'Unit Sales'!$U:$U,'Monthly cashflow'!$B$26,'Unit Sales'!$S:$S,'Monthly cashflow'!AF$3)</f>
        <v>0</v>
      </c>
      <c r="AG26" s="103">
        <f>SUMIFS('Unit Sales'!$Q:$Q,'Unit Sales'!$U:$U,'Monthly cashflow'!$B$26,'Unit Sales'!$S:$S,'Monthly cashflow'!AG$3)</f>
        <v>0</v>
      </c>
      <c r="AH26" s="103">
        <f>SUMIFS('Unit Sales'!$Q:$Q,'Unit Sales'!$U:$U,'Monthly cashflow'!$B$26,'Unit Sales'!$S:$S,'Monthly cashflow'!AH$3)</f>
        <v>0</v>
      </c>
      <c r="AI26" s="103">
        <f>SUMIFS('Unit Sales'!$Q:$Q,'Unit Sales'!$U:$U,'Monthly cashflow'!$B$26,'Unit Sales'!$S:$S,'Monthly cashflow'!AI$3)</f>
        <v>0</v>
      </c>
      <c r="AJ26" s="103">
        <f>SUMIFS('Unit Sales'!$Q:$Q,'Unit Sales'!$U:$U,'Monthly cashflow'!$B$26,'Unit Sales'!$S:$S,'Monthly cashflow'!AJ$3)</f>
        <v>0</v>
      </c>
      <c r="AK26" s="103">
        <f>SUMIFS('Unit Sales'!$Q:$Q,'Unit Sales'!$U:$U,'Monthly cashflow'!$B$26,'Unit Sales'!$S:$S,'Monthly cashflow'!AK$3)</f>
        <v>0</v>
      </c>
      <c r="AL26" s="103">
        <f>SUMIFS('Unit Sales'!$Q:$Q,'Unit Sales'!$U:$U,'Monthly cashflow'!$B$26,'Unit Sales'!$S:$S,'Monthly cashflow'!AL$3)</f>
        <v>0</v>
      </c>
      <c r="AM26" s="103">
        <f>SUMIFS('Unit Sales'!$Q:$Q,'Unit Sales'!$U:$U,'Monthly cashflow'!$B$26,'Unit Sales'!$S:$S,'Monthly cashflow'!AM$3)</f>
        <v>0</v>
      </c>
      <c r="AN26" s="103">
        <f>SUMIFS('Unit Sales'!$Q:$Q,'Unit Sales'!$U:$U,'Monthly cashflow'!$B$26,'Unit Sales'!$S:$S,'Monthly cashflow'!AN$3)</f>
        <v>0</v>
      </c>
      <c r="AO26" s="103">
        <f>SUMIFS('Unit Sales'!$Q:$Q,'Unit Sales'!$U:$U,'Monthly cashflow'!$B$26,'Unit Sales'!$S:$S,'Monthly cashflow'!AO$3)</f>
        <v>0</v>
      </c>
      <c r="AP26" s="103">
        <f>SUMIFS('Unit Sales'!$Q:$Q,'Unit Sales'!$U:$U,'Monthly cashflow'!$B$26,'Unit Sales'!$S:$S,'Monthly cashflow'!AP$3)</f>
        <v>0</v>
      </c>
      <c r="AQ26" s="103">
        <f>SUMIFS('Unit Sales'!$Q:$Q,'Unit Sales'!$U:$U,'Monthly cashflow'!$B$26,'Unit Sales'!$S:$S,'Monthly cashflow'!AQ$3)</f>
        <v>0</v>
      </c>
      <c r="AR26" s="103">
        <f>SUMIFS('Unit Sales'!$Q:$Q,'Unit Sales'!$U:$U,'Monthly cashflow'!$B$26,'Unit Sales'!$S:$S,'Monthly cashflow'!AR$3)</f>
        <v>0</v>
      </c>
      <c r="AS26" s="103">
        <f>SUMIFS('Unit Sales'!$Q:$Q,'Unit Sales'!$U:$U,'Monthly cashflow'!$B$26,'Unit Sales'!$S:$S,'Monthly cashflow'!AS$3)</f>
        <v>0</v>
      </c>
      <c r="AT26" s="103">
        <f>SUMIFS('Unit Sales'!$Q:$Q,'Unit Sales'!$U:$U,'Monthly cashflow'!$B$26,'Unit Sales'!$S:$S,'Monthly cashflow'!AT$3)</f>
        <v>0</v>
      </c>
      <c r="AU26" s="103">
        <f>SUMIFS('Unit Sales'!$Q:$Q,'Unit Sales'!$U:$U,'Monthly cashflow'!$B$26,'Unit Sales'!$S:$S,'Monthly cashflow'!AU$3)</f>
        <v>0</v>
      </c>
      <c r="AV26" s="103">
        <f>SUMIFS('Unit Sales'!$Q:$Q,'Unit Sales'!$U:$U,'Monthly cashflow'!$B$26,'Unit Sales'!$S:$S,'Monthly cashflow'!AV$3)</f>
        <v>0</v>
      </c>
      <c r="AW26" s="103">
        <f>SUMIFS('Unit Sales'!$Q:$Q,'Unit Sales'!$U:$U,'Monthly cashflow'!$B$26,'Unit Sales'!$S:$S,'Monthly cashflow'!AW$3)</f>
        <v>0</v>
      </c>
      <c r="AX26" s="103">
        <f>SUMIFS('Unit Sales'!$Q:$Q,'Unit Sales'!$U:$U,'Monthly cashflow'!$B$26,'Unit Sales'!$S:$S,'Monthly cashflow'!AX$3)</f>
        <v>0</v>
      </c>
      <c r="AY26" s="103">
        <f>SUMIFS('Unit Sales'!$Q:$Q,'Unit Sales'!$U:$U,'Monthly cashflow'!$B$26,'Unit Sales'!$S:$S,'Monthly cashflow'!AY$3)</f>
        <v>0</v>
      </c>
      <c r="AZ26" s="103">
        <f>SUMIFS('Unit Sales'!$Q:$Q,'Unit Sales'!$U:$U,'Monthly cashflow'!$B$26,'Unit Sales'!$S:$S,'Monthly cashflow'!AZ$3)</f>
        <v>0</v>
      </c>
      <c r="BA26" s="103">
        <f>SUMIFS('Unit Sales'!$Q:$Q,'Unit Sales'!$U:$U,'Monthly cashflow'!$B$26,'Unit Sales'!$S:$S,'Monthly cashflow'!BA$3)</f>
        <v>0</v>
      </c>
      <c r="BB26" s="103">
        <f>SUMIFS('Unit Sales'!$Q:$Q,'Unit Sales'!$U:$U,'Monthly cashflow'!$B$26,'Unit Sales'!$S:$S,'Monthly cashflow'!BB$3)</f>
        <v>0</v>
      </c>
      <c r="BC26" s="103">
        <f>SUMIFS('Unit Sales'!$Q:$Q,'Unit Sales'!$U:$U,'Monthly cashflow'!$B$26,'Unit Sales'!$S:$S,'Monthly cashflow'!BC$3)</f>
        <v>0</v>
      </c>
      <c r="BD26" s="103">
        <f>SUMIFS('Unit Sales'!$Q:$Q,'Unit Sales'!$U:$U,'Monthly cashflow'!$B$26,'Unit Sales'!$S:$S,'Monthly cashflow'!BD$3)</f>
        <v>0</v>
      </c>
      <c r="BE26" s="103">
        <f>SUMIFS('Unit Sales'!$Q:$Q,'Unit Sales'!$U:$U,'Monthly cashflow'!$B$26,'Unit Sales'!$S:$S,'Monthly cashflow'!BE$3)</f>
        <v>0</v>
      </c>
      <c r="BF26" s="103">
        <f>SUMIFS('Unit Sales'!$Q:$Q,'Unit Sales'!$U:$U,'Monthly cashflow'!$B$26,'Unit Sales'!$S:$S,'Monthly cashflow'!BF$3)</f>
        <v>0</v>
      </c>
      <c r="BG26" s="103">
        <f>SUMIFS('Unit Sales'!$Q:$Q,'Unit Sales'!$U:$U,'Monthly cashflow'!$B$26,'Unit Sales'!$S:$S,'Monthly cashflow'!BG$3)</f>
        <v>0</v>
      </c>
      <c r="BH26" s="103">
        <f>SUMIFS('Unit Sales'!$Q:$Q,'Unit Sales'!$U:$U,'Monthly cashflow'!$B$26,'Unit Sales'!$S:$S,'Monthly cashflow'!BH$3)</f>
        <v>0</v>
      </c>
      <c r="BI26" s="103">
        <f>SUMIFS('Unit Sales'!$Q:$Q,'Unit Sales'!$U:$U,'Monthly cashflow'!$B$26,'Unit Sales'!$S:$S,'Monthly cashflow'!BI$3)</f>
        <v>0</v>
      </c>
      <c r="BJ26" s="103">
        <f>SUMIFS('Unit Sales'!$Q:$Q,'Unit Sales'!$U:$U,'Monthly cashflow'!$B$26,'Unit Sales'!$S:$S,'Monthly cashflow'!BJ$3)</f>
        <v>0</v>
      </c>
      <c r="BK26" s="103">
        <f>SUMIFS('Unit Sales'!$Q:$Q,'Unit Sales'!$U:$U,'Monthly cashflow'!$B$26,'Unit Sales'!$S:$S,'Monthly cashflow'!BK$3)</f>
        <v>0</v>
      </c>
      <c r="BL26" s="103">
        <f>SUMIFS('Unit Sales'!$Q:$Q,'Unit Sales'!$U:$U,'Monthly cashflow'!$B$26,'Unit Sales'!$S:$S,'Monthly cashflow'!BL$3)</f>
        <v>0</v>
      </c>
      <c r="BM26" s="113">
        <f t="shared" si="1"/>
        <v>0</v>
      </c>
    </row>
    <row r="27" spans="2:65" x14ac:dyDescent="0.25">
      <c r="B27" s="30" t="s">
        <v>28</v>
      </c>
      <c r="C27" s="31"/>
      <c r="D27" s="116">
        <f t="shared" si="0"/>
        <v>0</v>
      </c>
      <c r="E27" s="117">
        <f>E26+E25+E14</f>
        <v>0</v>
      </c>
      <c r="F27" s="117">
        <f>F26+F25+F14</f>
        <v>0</v>
      </c>
      <c r="G27" s="117">
        <f t="shared" ref="G27:BM27" si="63">G26+G25+G14</f>
        <v>0</v>
      </c>
      <c r="H27" s="117">
        <f t="shared" si="63"/>
        <v>0</v>
      </c>
      <c r="I27" s="117">
        <f t="shared" si="63"/>
        <v>0</v>
      </c>
      <c r="J27" s="117">
        <f t="shared" si="63"/>
        <v>0</v>
      </c>
      <c r="K27" s="117">
        <f t="shared" si="63"/>
        <v>0</v>
      </c>
      <c r="L27" s="117">
        <f t="shared" si="63"/>
        <v>0</v>
      </c>
      <c r="M27" s="117">
        <f t="shared" si="63"/>
        <v>0</v>
      </c>
      <c r="N27" s="117">
        <f t="shared" si="63"/>
        <v>0</v>
      </c>
      <c r="O27" s="117">
        <f t="shared" si="63"/>
        <v>0</v>
      </c>
      <c r="P27" s="117">
        <f t="shared" si="63"/>
        <v>0</v>
      </c>
      <c r="Q27" s="117">
        <f t="shared" si="63"/>
        <v>0</v>
      </c>
      <c r="R27" s="117">
        <f t="shared" si="63"/>
        <v>0</v>
      </c>
      <c r="S27" s="117">
        <f t="shared" si="63"/>
        <v>0</v>
      </c>
      <c r="T27" s="117">
        <f t="shared" si="63"/>
        <v>0</v>
      </c>
      <c r="U27" s="117">
        <f t="shared" si="63"/>
        <v>0</v>
      </c>
      <c r="V27" s="117">
        <f t="shared" si="63"/>
        <v>0</v>
      </c>
      <c r="W27" s="117">
        <f t="shared" si="63"/>
        <v>0</v>
      </c>
      <c r="X27" s="117">
        <f t="shared" si="63"/>
        <v>0</v>
      </c>
      <c r="Y27" s="117">
        <f t="shared" si="63"/>
        <v>0</v>
      </c>
      <c r="Z27" s="117">
        <f t="shared" si="63"/>
        <v>0</v>
      </c>
      <c r="AA27" s="117">
        <f t="shared" si="63"/>
        <v>0</v>
      </c>
      <c r="AB27" s="117">
        <f t="shared" si="63"/>
        <v>0</v>
      </c>
      <c r="AC27" s="117">
        <f t="shared" si="63"/>
        <v>0</v>
      </c>
      <c r="AD27" s="117">
        <f t="shared" si="63"/>
        <v>0</v>
      </c>
      <c r="AE27" s="117">
        <f t="shared" si="63"/>
        <v>0</v>
      </c>
      <c r="AF27" s="117">
        <f t="shared" si="63"/>
        <v>0</v>
      </c>
      <c r="AG27" s="117">
        <f t="shared" si="63"/>
        <v>0</v>
      </c>
      <c r="AH27" s="117">
        <f t="shared" si="63"/>
        <v>0</v>
      </c>
      <c r="AI27" s="117">
        <f t="shared" si="63"/>
        <v>0</v>
      </c>
      <c r="AJ27" s="117">
        <f t="shared" si="63"/>
        <v>0</v>
      </c>
      <c r="AK27" s="117">
        <f t="shared" si="63"/>
        <v>0</v>
      </c>
      <c r="AL27" s="117">
        <f t="shared" si="63"/>
        <v>0</v>
      </c>
      <c r="AM27" s="117">
        <f t="shared" si="63"/>
        <v>0</v>
      </c>
      <c r="AN27" s="117">
        <f t="shared" si="63"/>
        <v>0</v>
      </c>
      <c r="AO27" s="117">
        <f t="shared" si="63"/>
        <v>0</v>
      </c>
      <c r="AP27" s="117">
        <f t="shared" si="63"/>
        <v>0</v>
      </c>
      <c r="AQ27" s="117">
        <f t="shared" si="63"/>
        <v>0</v>
      </c>
      <c r="AR27" s="117">
        <f t="shared" si="63"/>
        <v>0</v>
      </c>
      <c r="AS27" s="117">
        <f t="shared" si="63"/>
        <v>0</v>
      </c>
      <c r="AT27" s="117">
        <f t="shared" si="63"/>
        <v>0</v>
      </c>
      <c r="AU27" s="117">
        <f t="shared" si="63"/>
        <v>0</v>
      </c>
      <c r="AV27" s="117">
        <f t="shared" si="63"/>
        <v>0</v>
      </c>
      <c r="AW27" s="117">
        <f t="shared" si="63"/>
        <v>0</v>
      </c>
      <c r="AX27" s="117">
        <f t="shared" si="63"/>
        <v>0</v>
      </c>
      <c r="AY27" s="117">
        <f t="shared" si="63"/>
        <v>0</v>
      </c>
      <c r="AZ27" s="117">
        <f t="shared" si="63"/>
        <v>0</v>
      </c>
      <c r="BA27" s="117">
        <f t="shared" si="63"/>
        <v>0</v>
      </c>
      <c r="BB27" s="117">
        <f t="shared" si="63"/>
        <v>0</v>
      </c>
      <c r="BC27" s="117">
        <f t="shared" si="63"/>
        <v>0</v>
      </c>
      <c r="BD27" s="117">
        <f t="shared" si="63"/>
        <v>0</v>
      </c>
      <c r="BE27" s="117">
        <f t="shared" si="63"/>
        <v>0</v>
      </c>
      <c r="BF27" s="117">
        <f t="shared" si="63"/>
        <v>0</v>
      </c>
      <c r="BG27" s="117">
        <f t="shared" si="63"/>
        <v>0</v>
      </c>
      <c r="BH27" s="117">
        <f t="shared" si="63"/>
        <v>0</v>
      </c>
      <c r="BI27" s="117">
        <f t="shared" si="63"/>
        <v>0</v>
      </c>
      <c r="BJ27" s="117">
        <f t="shared" si="63"/>
        <v>0</v>
      </c>
      <c r="BK27" s="117">
        <f t="shared" si="63"/>
        <v>0</v>
      </c>
      <c r="BL27" s="117">
        <f t="shared" si="63"/>
        <v>0</v>
      </c>
      <c r="BM27" s="116">
        <f t="shared" si="63"/>
        <v>0</v>
      </c>
    </row>
    <row r="28" spans="2:65" x14ac:dyDescent="0.25">
      <c r="B28" s="25" t="s">
        <v>704</v>
      </c>
      <c r="C28" s="89"/>
      <c r="D28" s="102">
        <f t="shared" si="0"/>
        <v>0</v>
      </c>
      <c r="E28" s="103">
        <f>(E25/(1+0.09)*(0.09))+(E14/(1+0.135)*(0.135))</f>
        <v>0</v>
      </c>
      <c r="F28" s="103">
        <f t="shared" ref="F28:BL28" si="64">(F25/(1+0.09)*(0.09))+(F14/(1+0.135)*(0.135))</f>
        <v>0</v>
      </c>
      <c r="G28" s="103">
        <f t="shared" si="64"/>
        <v>0</v>
      </c>
      <c r="H28" s="103">
        <f t="shared" si="64"/>
        <v>0</v>
      </c>
      <c r="I28" s="103">
        <f t="shared" si="64"/>
        <v>0</v>
      </c>
      <c r="J28" s="103">
        <f t="shared" si="64"/>
        <v>0</v>
      </c>
      <c r="K28" s="103">
        <f t="shared" si="64"/>
        <v>0</v>
      </c>
      <c r="L28" s="103">
        <f t="shared" si="64"/>
        <v>0</v>
      </c>
      <c r="M28" s="103">
        <f t="shared" si="64"/>
        <v>0</v>
      </c>
      <c r="N28" s="103">
        <f t="shared" si="64"/>
        <v>0</v>
      </c>
      <c r="O28" s="103">
        <f t="shared" si="64"/>
        <v>0</v>
      </c>
      <c r="P28" s="103">
        <f t="shared" si="64"/>
        <v>0</v>
      </c>
      <c r="Q28" s="103">
        <f t="shared" si="64"/>
        <v>0</v>
      </c>
      <c r="R28" s="103">
        <f t="shared" si="64"/>
        <v>0</v>
      </c>
      <c r="S28" s="103">
        <f t="shared" si="64"/>
        <v>0</v>
      </c>
      <c r="T28" s="103">
        <f t="shared" si="64"/>
        <v>0</v>
      </c>
      <c r="U28" s="103">
        <f t="shared" si="64"/>
        <v>0</v>
      </c>
      <c r="V28" s="103">
        <f t="shared" si="64"/>
        <v>0</v>
      </c>
      <c r="W28" s="103">
        <f t="shared" si="64"/>
        <v>0</v>
      </c>
      <c r="X28" s="103">
        <f t="shared" si="64"/>
        <v>0</v>
      </c>
      <c r="Y28" s="103">
        <f t="shared" si="64"/>
        <v>0</v>
      </c>
      <c r="Z28" s="103">
        <f t="shared" si="64"/>
        <v>0</v>
      </c>
      <c r="AA28" s="103">
        <f t="shared" si="64"/>
        <v>0</v>
      </c>
      <c r="AB28" s="103">
        <f t="shared" si="64"/>
        <v>0</v>
      </c>
      <c r="AC28" s="103">
        <f t="shared" si="64"/>
        <v>0</v>
      </c>
      <c r="AD28" s="103">
        <f t="shared" si="64"/>
        <v>0</v>
      </c>
      <c r="AE28" s="103">
        <f t="shared" si="64"/>
        <v>0</v>
      </c>
      <c r="AF28" s="103">
        <f t="shared" si="64"/>
        <v>0</v>
      </c>
      <c r="AG28" s="103">
        <f t="shared" si="64"/>
        <v>0</v>
      </c>
      <c r="AH28" s="103">
        <f t="shared" si="64"/>
        <v>0</v>
      </c>
      <c r="AI28" s="103">
        <f t="shared" si="64"/>
        <v>0</v>
      </c>
      <c r="AJ28" s="103">
        <f t="shared" si="64"/>
        <v>0</v>
      </c>
      <c r="AK28" s="103">
        <f t="shared" si="64"/>
        <v>0</v>
      </c>
      <c r="AL28" s="103">
        <f t="shared" si="64"/>
        <v>0</v>
      </c>
      <c r="AM28" s="103">
        <f t="shared" si="64"/>
        <v>0</v>
      </c>
      <c r="AN28" s="103">
        <f t="shared" si="64"/>
        <v>0</v>
      </c>
      <c r="AO28" s="103">
        <f t="shared" si="64"/>
        <v>0</v>
      </c>
      <c r="AP28" s="103">
        <f t="shared" si="64"/>
        <v>0</v>
      </c>
      <c r="AQ28" s="103">
        <f t="shared" si="64"/>
        <v>0</v>
      </c>
      <c r="AR28" s="103">
        <f t="shared" si="64"/>
        <v>0</v>
      </c>
      <c r="AS28" s="103">
        <f t="shared" si="64"/>
        <v>0</v>
      </c>
      <c r="AT28" s="103">
        <f t="shared" si="64"/>
        <v>0</v>
      </c>
      <c r="AU28" s="103">
        <f t="shared" si="64"/>
        <v>0</v>
      </c>
      <c r="AV28" s="103">
        <f t="shared" si="64"/>
        <v>0</v>
      </c>
      <c r="AW28" s="103">
        <f t="shared" si="64"/>
        <v>0</v>
      </c>
      <c r="AX28" s="103">
        <f t="shared" si="64"/>
        <v>0</v>
      </c>
      <c r="AY28" s="103">
        <f t="shared" si="64"/>
        <v>0</v>
      </c>
      <c r="AZ28" s="103">
        <f t="shared" si="64"/>
        <v>0</v>
      </c>
      <c r="BA28" s="103">
        <f t="shared" si="64"/>
        <v>0</v>
      </c>
      <c r="BB28" s="103">
        <f t="shared" si="64"/>
        <v>0</v>
      </c>
      <c r="BC28" s="103">
        <f t="shared" si="64"/>
        <v>0</v>
      </c>
      <c r="BD28" s="103">
        <f t="shared" si="64"/>
        <v>0</v>
      </c>
      <c r="BE28" s="103">
        <f t="shared" si="64"/>
        <v>0</v>
      </c>
      <c r="BF28" s="103">
        <f t="shared" si="64"/>
        <v>0</v>
      </c>
      <c r="BG28" s="103">
        <f t="shared" si="64"/>
        <v>0</v>
      </c>
      <c r="BH28" s="103">
        <f t="shared" si="64"/>
        <v>0</v>
      </c>
      <c r="BI28" s="103">
        <f t="shared" si="64"/>
        <v>0</v>
      </c>
      <c r="BJ28" s="103">
        <f t="shared" si="64"/>
        <v>0</v>
      </c>
      <c r="BK28" s="103">
        <f t="shared" si="64"/>
        <v>0</v>
      </c>
      <c r="BL28" s="103">
        <f t="shared" si="64"/>
        <v>0</v>
      </c>
      <c r="BM28" s="113">
        <f t="shared" ref="BM28:BM95" si="65">SUM(E28:BL28)</f>
        <v>0</v>
      </c>
    </row>
    <row r="29" spans="2:65" x14ac:dyDescent="0.25">
      <c r="B29" s="25" t="s">
        <v>321</v>
      </c>
      <c r="C29" s="32">
        <f>Overview!B55</f>
        <v>0</v>
      </c>
      <c r="D29" s="102">
        <f t="shared" si="0"/>
        <v>0</v>
      </c>
      <c r="E29" s="103">
        <f>E27*$C$29*1.23</f>
        <v>0</v>
      </c>
      <c r="F29" s="103">
        <f t="shared" ref="F29:BL29" si="66">F27*$C$29*1.23</f>
        <v>0</v>
      </c>
      <c r="G29" s="103">
        <f t="shared" si="66"/>
        <v>0</v>
      </c>
      <c r="H29" s="103">
        <f t="shared" si="66"/>
        <v>0</v>
      </c>
      <c r="I29" s="103">
        <f t="shared" si="66"/>
        <v>0</v>
      </c>
      <c r="J29" s="103">
        <f t="shared" si="66"/>
        <v>0</v>
      </c>
      <c r="K29" s="103">
        <f t="shared" si="66"/>
        <v>0</v>
      </c>
      <c r="L29" s="103">
        <f t="shared" si="66"/>
        <v>0</v>
      </c>
      <c r="M29" s="103">
        <f t="shared" si="66"/>
        <v>0</v>
      </c>
      <c r="N29" s="103">
        <f t="shared" si="66"/>
        <v>0</v>
      </c>
      <c r="O29" s="103">
        <f t="shared" si="66"/>
        <v>0</v>
      </c>
      <c r="P29" s="103">
        <f t="shared" si="66"/>
        <v>0</v>
      </c>
      <c r="Q29" s="103">
        <f t="shared" si="66"/>
        <v>0</v>
      </c>
      <c r="R29" s="103">
        <f t="shared" si="66"/>
        <v>0</v>
      </c>
      <c r="S29" s="103">
        <f t="shared" si="66"/>
        <v>0</v>
      </c>
      <c r="T29" s="103">
        <f t="shared" si="66"/>
        <v>0</v>
      </c>
      <c r="U29" s="103">
        <f t="shared" si="66"/>
        <v>0</v>
      </c>
      <c r="V29" s="103">
        <f t="shared" si="66"/>
        <v>0</v>
      </c>
      <c r="W29" s="103">
        <f t="shared" si="66"/>
        <v>0</v>
      </c>
      <c r="X29" s="103">
        <f t="shared" si="66"/>
        <v>0</v>
      </c>
      <c r="Y29" s="103">
        <f t="shared" si="66"/>
        <v>0</v>
      </c>
      <c r="Z29" s="103">
        <f t="shared" si="66"/>
        <v>0</v>
      </c>
      <c r="AA29" s="103">
        <f t="shared" si="66"/>
        <v>0</v>
      </c>
      <c r="AB29" s="103">
        <f t="shared" si="66"/>
        <v>0</v>
      </c>
      <c r="AC29" s="103">
        <f t="shared" si="66"/>
        <v>0</v>
      </c>
      <c r="AD29" s="103">
        <f t="shared" si="66"/>
        <v>0</v>
      </c>
      <c r="AE29" s="103">
        <f t="shared" si="66"/>
        <v>0</v>
      </c>
      <c r="AF29" s="103">
        <f t="shared" si="66"/>
        <v>0</v>
      </c>
      <c r="AG29" s="103">
        <f t="shared" si="66"/>
        <v>0</v>
      </c>
      <c r="AH29" s="103">
        <f t="shared" si="66"/>
        <v>0</v>
      </c>
      <c r="AI29" s="103">
        <f t="shared" si="66"/>
        <v>0</v>
      </c>
      <c r="AJ29" s="103">
        <f t="shared" si="66"/>
        <v>0</v>
      </c>
      <c r="AK29" s="103">
        <f t="shared" si="66"/>
        <v>0</v>
      </c>
      <c r="AL29" s="103">
        <f t="shared" si="66"/>
        <v>0</v>
      </c>
      <c r="AM29" s="103">
        <f t="shared" si="66"/>
        <v>0</v>
      </c>
      <c r="AN29" s="103">
        <f t="shared" si="66"/>
        <v>0</v>
      </c>
      <c r="AO29" s="103">
        <f t="shared" si="66"/>
        <v>0</v>
      </c>
      <c r="AP29" s="103">
        <f t="shared" si="66"/>
        <v>0</v>
      </c>
      <c r="AQ29" s="103">
        <f t="shared" si="66"/>
        <v>0</v>
      </c>
      <c r="AR29" s="103">
        <f t="shared" si="66"/>
        <v>0</v>
      </c>
      <c r="AS29" s="103">
        <f t="shared" si="66"/>
        <v>0</v>
      </c>
      <c r="AT29" s="103">
        <f t="shared" si="66"/>
        <v>0</v>
      </c>
      <c r="AU29" s="103">
        <f t="shared" si="66"/>
        <v>0</v>
      </c>
      <c r="AV29" s="103">
        <f t="shared" si="66"/>
        <v>0</v>
      </c>
      <c r="AW29" s="103">
        <f t="shared" si="66"/>
        <v>0</v>
      </c>
      <c r="AX29" s="103">
        <f t="shared" si="66"/>
        <v>0</v>
      </c>
      <c r="AY29" s="103">
        <f t="shared" si="66"/>
        <v>0</v>
      </c>
      <c r="AZ29" s="103">
        <f t="shared" si="66"/>
        <v>0</v>
      </c>
      <c r="BA29" s="103">
        <f t="shared" si="66"/>
        <v>0</v>
      </c>
      <c r="BB29" s="103">
        <f t="shared" si="66"/>
        <v>0</v>
      </c>
      <c r="BC29" s="103">
        <f t="shared" si="66"/>
        <v>0</v>
      </c>
      <c r="BD29" s="103">
        <f t="shared" si="66"/>
        <v>0</v>
      </c>
      <c r="BE29" s="103">
        <f t="shared" si="66"/>
        <v>0</v>
      </c>
      <c r="BF29" s="103">
        <f t="shared" si="66"/>
        <v>0</v>
      </c>
      <c r="BG29" s="103">
        <f t="shared" si="66"/>
        <v>0</v>
      </c>
      <c r="BH29" s="103">
        <f t="shared" si="66"/>
        <v>0</v>
      </c>
      <c r="BI29" s="103">
        <f t="shared" si="66"/>
        <v>0</v>
      </c>
      <c r="BJ29" s="103">
        <f t="shared" si="66"/>
        <v>0</v>
      </c>
      <c r="BK29" s="103">
        <f t="shared" si="66"/>
        <v>0</v>
      </c>
      <c r="BL29" s="103">
        <f t="shared" si="66"/>
        <v>0</v>
      </c>
      <c r="BM29" s="113">
        <f t="shared" si="65"/>
        <v>0</v>
      </c>
    </row>
    <row r="30" spans="2:65" x14ac:dyDescent="0.25">
      <c r="B30" s="25" t="s">
        <v>322</v>
      </c>
      <c r="C30" s="32">
        <f>Overview!B56</f>
        <v>0</v>
      </c>
      <c r="D30" s="102">
        <f t="shared" si="0"/>
        <v>0</v>
      </c>
      <c r="E30" s="103">
        <f>E27*$C$30*1.23</f>
        <v>0</v>
      </c>
      <c r="F30" s="103">
        <f t="shared" ref="F30:BL30" si="67">F27*$C$30*1.23</f>
        <v>0</v>
      </c>
      <c r="G30" s="103">
        <f t="shared" si="67"/>
        <v>0</v>
      </c>
      <c r="H30" s="103">
        <f t="shared" si="67"/>
        <v>0</v>
      </c>
      <c r="I30" s="103">
        <f t="shared" si="67"/>
        <v>0</v>
      </c>
      <c r="J30" s="103">
        <f t="shared" si="67"/>
        <v>0</v>
      </c>
      <c r="K30" s="103">
        <f t="shared" si="67"/>
        <v>0</v>
      </c>
      <c r="L30" s="103">
        <f t="shared" si="67"/>
        <v>0</v>
      </c>
      <c r="M30" s="103">
        <f t="shared" si="67"/>
        <v>0</v>
      </c>
      <c r="N30" s="103">
        <f t="shared" si="67"/>
        <v>0</v>
      </c>
      <c r="O30" s="103">
        <f t="shared" si="67"/>
        <v>0</v>
      </c>
      <c r="P30" s="103">
        <f t="shared" si="67"/>
        <v>0</v>
      </c>
      <c r="Q30" s="103">
        <f t="shared" si="67"/>
        <v>0</v>
      </c>
      <c r="R30" s="103">
        <f t="shared" si="67"/>
        <v>0</v>
      </c>
      <c r="S30" s="103">
        <f t="shared" si="67"/>
        <v>0</v>
      </c>
      <c r="T30" s="103">
        <f t="shared" si="67"/>
        <v>0</v>
      </c>
      <c r="U30" s="103">
        <f t="shared" si="67"/>
        <v>0</v>
      </c>
      <c r="V30" s="103">
        <f t="shared" si="67"/>
        <v>0</v>
      </c>
      <c r="W30" s="103">
        <f t="shared" si="67"/>
        <v>0</v>
      </c>
      <c r="X30" s="103">
        <f t="shared" si="67"/>
        <v>0</v>
      </c>
      <c r="Y30" s="103">
        <f t="shared" si="67"/>
        <v>0</v>
      </c>
      <c r="Z30" s="103">
        <f t="shared" si="67"/>
        <v>0</v>
      </c>
      <c r="AA30" s="103">
        <f t="shared" si="67"/>
        <v>0</v>
      </c>
      <c r="AB30" s="103">
        <f t="shared" si="67"/>
        <v>0</v>
      </c>
      <c r="AC30" s="103">
        <f t="shared" si="67"/>
        <v>0</v>
      </c>
      <c r="AD30" s="103">
        <f t="shared" si="67"/>
        <v>0</v>
      </c>
      <c r="AE30" s="103">
        <f t="shared" si="67"/>
        <v>0</v>
      </c>
      <c r="AF30" s="103">
        <f t="shared" si="67"/>
        <v>0</v>
      </c>
      <c r="AG30" s="103">
        <f t="shared" si="67"/>
        <v>0</v>
      </c>
      <c r="AH30" s="103">
        <f t="shared" si="67"/>
        <v>0</v>
      </c>
      <c r="AI30" s="103">
        <f t="shared" si="67"/>
        <v>0</v>
      </c>
      <c r="AJ30" s="103">
        <f t="shared" si="67"/>
        <v>0</v>
      </c>
      <c r="AK30" s="103">
        <f t="shared" si="67"/>
        <v>0</v>
      </c>
      <c r="AL30" s="103">
        <f t="shared" si="67"/>
        <v>0</v>
      </c>
      <c r="AM30" s="103">
        <f t="shared" si="67"/>
        <v>0</v>
      </c>
      <c r="AN30" s="103">
        <f t="shared" si="67"/>
        <v>0</v>
      </c>
      <c r="AO30" s="103">
        <f t="shared" si="67"/>
        <v>0</v>
      </c>
      <c r="AP30" s="103">
        <f t="shared" si="67"/>
        <v>0</v>
      </c>
      <c r="AQ30" s="103">
        <f t="shared" si="67"/>
        <v>0</v>
      </c>
      <c r="AR30" s="103">
        <f t="shared" si="67"/>
        <v>0</v>
      </c>
      <c r="AS30" s="103">
        <f t="shared" si="67"/>
        <v>0</v>
      </c>
      <c r="AT30" s="103">
        <f t="shared" si="67"/>
        <v>0</v>
      </c>
      <c r="AU30" s="103">
        <f t="shared" si="67"/>
        <v>0</v>
      </c>
      <c r="AV30" s="103">
        <f t="shared" si="67"/>
        <v>0</v>
      </c>
      <c r="AW30" s="103">
        <f t="shared" si="67"/>
        <v>0</v>
      </c>
      <c r="AX30" s="103">
        <f t="shared" si="67"/>
        <v>0</v>
      </c>
      <c r="AY30" s="103">
        <f t="shared" si="67"/>
        <v>0</v>
      </c>
      <c r="AZ30" s="103">
        <f t="shared" si="67"/>
        <v>0</v>
      </c>
      <c r="BA30" s="103">
        <f t="shared" si="67"/>
        <v>0</v>
      </c>
      <c r="BB30" s="103">
        <f t="shared" si="67"/>
        <v>0</v>
      </c>
      <c r="BC30" s="103">
        <f t="shared" si="67"/>
        <v>0</v>
      </c>
      <c r="BD30" s="103">
        <f t="shared" si="67"/>
        <v>0</v>
      </c>
      <c r="BE30" s="103">
        <f t="shared" si="67"/>
        <v>0</v>
      </c>
      <c r="BF30" s="103">
        <f t="shared" si="67"/>
        <v>0</v>
      </c>
      <c r="BG30" s="103">
        <f t="shared" si="67"/>
        <v>0</v>
      </c>
      <c r="BH30" s="103">
        <f t="shared" si="67"/>
        <v>0</v>
      </c>
      <c r="BI30" s="103">
        <f t="shared" si="67"/>
        <v>0</v>
      </c>
      <c r="BJ30" s="103">
        <f t="shared" si="67"/>
        <v>0</v>
      </c>
      <c r="BK30" s="103">
        <f t="shared" si="67"/>
        <v>0</v>
      </c>
      <c r="BL30" s="103">
        <f t="shared" si="67"/>
        <v>0</v>
      </c>
      <c r="BM30" s="113">
        <f t="shared" si="65"/>
        <v>0</v>
      </c>
    </row>
    <row r="31" spans="2:65" s="20" customFormat="1" x14ac:dyDescent="0.25">
      <c r="B31" s="33" t="s">
        <v>30</v>
      </c>
      <c r="C31" s="34"/>
      <c r="D31" s="104">
        <f t="shared" si="0"/>
        <v>0</v>
      </c>
      <c r="E31" s="105">
        <f>E27-E28-E29-E30</f>
        <v>0</v>
      </c>
      <c r="F31" s="105">
        <f t="shared" ref="F31:BL31" si="68">F27-F28-F29-F30</f>
        <v>0</v>
      </c>
      <c r="G31" s="105">
        <f t="shared" si="68"/>
        <v>0</v>
      </c>
      <c r="H31" s="105">
        <f t="shared" si="68"/>
        <v>0</v>
      </c>
      <c r="I31" s="105">
        <f t="shared" si="68"/>
        <v>0</v>
      </c>
      <c r="J31" s="105">
        <f t="shared" si="68"/>
        <v>0</v>
      </c>
      <c r="K31" s="105">
        <f t="shared" si="68"/>
        <v>0</v>
      </c>
      <c r="L31" s="105">
        <f t="shared" si="68"/>
        <v>0</v>
      </c>
      <c r="M31" s="105">
        <f t="shared" si="68"/>
        <v>0</v>
      </c>
      <c r="N31" s="105">
        <f t="shared" si="68"/>
        <v>0</v>
      </c>
      <c r="O31" s="105">
        <f t="shared" si="68"/>
        <v>0</v>
      </c>
      <c r="P31" s="105">
        <f t="shared" si="68"/>
        <v>0</v>
      </c>
      <c r="Q31" s="105">
        <f t="shared" si="68"/>
        <v>0</v>
      </c>
      <c r="R31" s="105">
        <f t="shared" si="68"/>
        <v>0</v>
      </c>
      <c r="S31" s="105">
        <f t="shared" si="68"/>
        <v>0</v>
      </c>
      <c r="T31" s="105">
        <f t="shared" si="68"/>
        <v>0</v>
      </c>
      <c r="U31" s="105">
        <f t="shared" si="68"/>
        <v>0</v>
      </c>
      <c r="V31" s="105">
        <f t="shared" si="68"/>
        <v>0</v>
      </c>
      <c r="W31" s="105">
        <f t="shared" si="68"/>
        <v>0</v>
      </c>
      <c r="X31" s="105">
        <f t="shared" si="68"/>
        <v>0</v>
      </c>
      <c r="Y31" s="105">
        <f t="shared" si="68"/>
        <v>0</v>
      </c>
      <c r="Z31" s="105">
        <f t="shared" si="68"/>
        <v>0</v>
      </c>
      <c r="AA31" s="105">
        <f t="shared" si="68"/>
        <v>0</v>
      </c>
      <c r="AB31" s="105">
        <f t="shared" si="68"/>
        <v>0</v>
      </c>
      <c r="AC31" s="105">
        <f t="shared" si="68"/>
        <v>0</v>
      </c>
      <c r="AD31" s="105">
        <f t="shared" si="68"/>
        <v>0</v>
      </c>
      <c r="AE31" s="105">
        <f t="shared" si="68"/>
        <v>0</v>
      </c>
      <c r="AF31" s="105">
        <f t="shared" si="68"/>
        <v>0</v>
      </c>
      <c r="AG31" s="105">
        <f t="shared" si="68"/>
        <v>0</v>
      </c>
      <c r="AH31" s="105">
        <f t="shared" si="68"/>
        <v>0</v>
      </c>
      <c r="AI31" s="105">
        <f t="shared" si="68"/>
        <v>0</v>
      </c>
      <c r="AJ31" s="105">
        <f t="shared" si="68"/>
        <v>0</v>
      </c>
      <c r="AK31" s="105">
        <f t="shared" si="68"/>
        <v>0</v>
      </c>
      <c r="AL31" s="105">
        <f t="shared" si="68"/>
        <v>0</v>
      </c>
      <c r="AM31" s="105">
        <f t="shared" si="68"/>
        <v>0</v>
      </c>
      <c r="AN31" s="105">
        <f t="shared" si="68"/>
        <v>0</v>
      </c>
      <c r="AO31" s="105">
        <f t="shared" si="68"/>
        <v>0</v>
      </c>
      <c r="AP31" s="105">
        <f t="shared" si="68"/>
        <v>0</v>
      </c>
      <c r="AQ31" s="105">
        <f t="shared" si="68"/>
        <v>0</v>
      </c>
      <c r="AR31" s="105">
        <f t="shared" si="68"/>
        <v>0</v>
      </c>
      <c r="AS31" s="105">
        <f t="shared" si="68"/>
        <v>0</v>
      </c>
      <c r="AT31" s="105">
        <f t="shared" si="68"/>
        <v>0</v>
      </c>
      <c r="AU31" s="105">
        <f t="shared" si="68"/>
        <v>0</v>
      </c>
      <c r="AV31" s="105">
        <f t="shared" si="68"/>
        <v>0</v>
      </c>
      <c r="AW31" s="105">
        <f t="shared" si="68"/>
        <v>0</v>
      </c>
      <c r="AX31" s="105">
        <f t="shared" si="68"/>
        <v>0</v>
      </c>
      <c r="AY31" s="105">
        <f t="shared" si="68"/>
        <v>0</v>
      </c>
      <c r="AZ31" s="105">
        <f t="shared" si="68"/>
        <v>0</v>
      </c>
      <c r="BA31" s="105">
        <f t="shared" si="68"/>
        <v>0</v>
      </c>
      <c r="BB31" s="105">
        <f t="shared" si="68"/>
        <v>0</v>
      </c>
      <c r="BC31" s="105">
        <f t="shared" si="68"/>
        <v>0</v>
      </c>
      <c r="BD31" s="105">
        <f t="shared" si="68"/>
        <v>0</v>
      </c>
      <c r="BE31" s="105">
        <f t="shared" si="68"/>
        <v>0</v>
      </c>
      <c r="BF31" s="105">
        <f t="shared" si="68"/>
        <v>0</v>
      </c>
      <c r="BG31" s="105">
        <f t="shared" si="68"/>
        <v>0</v>
      </c>
      <c r="BH31" s="105">
        <f t="shared" si="68"/>
        <v>0</v>
      </c>
      <c r="BI31" s="105">
        <f t="shared" si="68"/>
        <v>0</v>
      </c>
      <c r="BJ31" s="105">
        <f t="shared" si="68"/>
        <v>0</v>
      </c>
      <c r="BK31" s="105">
        <f t="shared" si="68"/>
        <v>0</v>
      </c>
      <c r="BL31" s="105">
        <f t="shared" si="68"/>
        <v>0</v>
      </c>
      <c r="BM31" s="430">
        <f>BM27-BM28-BM29-BM30</f>
        <v>0</v>
      </c>
    </row>
    <row r="32" spans="2:65" x14ac:dyDescent="0.25">
      <c r="B32" s="320"/>
      <c r="C32" s="321"/>
      <c r="D32" s="26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88"/>
      <c r="Q32" s="188"/>
      <c r="R32" s="11"/>
      <c r="S32" s="11"/>
      <c r="T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35">
        <f t="shared" si="65"/>
        <v>0</v>
      </c>
    </row>
    <row r="33" spans="1:65" x14ac:dyDescent="0.25">
      <c r="B33" s="382" t="s">
        <v>32</v>
      </c>
      <c r="C33" s="21"/>
      <c r="D33" s="22" t="s">
        <v>38</v>
      </c>
      <c r="E33" s="23" t="str">
        <f t="shared" ref="E33:AJ33" si="69">E3</f>
        <v/>
      </c>
      <c r="F33" s="23" t="str">
        <f t="shared" si="69"/>
        <v/>
      </c>
      <c r="G33" s="23" t="str">
        <f t="shared" si="69"/>
        <v/>
      </c>
      <c r="H33" s="23" t="str">
        <f t="shared" si="69"/>
        <v/>
      </c>
      <c r="I33" s="23" t="str">
        <f t="shared" si="69"/>
        <v/>
      </c>
      <c r="J33" s="23" t="str">
        <f t="shared" si="69"/>
        <v/>
      </c>
      <c r="K33" s="23" t="str">
        <f t="shared" si="69"/>
        <v/>
      </c>
      <c r="L33" s="23" t="str">
        <f t="shared" si="69"/>
        <v/>
      </c>
      <c r="M33" s="23" t="str">
        <f t="shared" si="69"/>
        <v/>
      </c>
      <c r="N33" s="23" t="str">
        <f t="shared" si="69"/>
        <v/>
      </c>
      <c r="O33" s="23" t="str">
        <f t="shared" si="69"/>
        <v/>
      </c>
      <c r="P33" s="23" t="str">
        <f t="shared" si="69"/>
        <v/>
      </c>
      <c r="Q33" s="23" t="str">
        <f t="shared" si="69"/>
        <v/>
      </c>
      <c r="R33" s="23" t="str">
        <f t="shared" si="69"/>
        <v/>
      </c>
      <c r="S33" s="23" t="str">
        <f t="shared" si="69"/>
        <v/>
      </c>
      <c r="T33" s="375" t="str">
        <f t="shared" si="69"/>
        <v/>
      </c>
      <c r="U33" s="387" t="str">
        <f t="shared" si="69"/>
        <v/>
      </c>
      <c r="V33" s="315" t="str">
        <f t="shared" si="69"/>
        <v/>
      </c>
      <c r="W33" s="23" t="str">
        <f t="shared" si="69"/>
        <v/>
      </c>
      <c r="X33" s="23" t="str">
        <f t="shared" si="69"/>
        <v/>
      </c>
      <c r="Y33" s="23" t="str">
        <f t="shared" si="69"/>
        <v/>
      </c>
      <c r="Z33" s="23" t="str">
        <f t="shared" si="69"/>
        <v/>
      </c>
      <c r="AA33" s="23" t="str">
        <f t="shared" si="69"/>
        <v/>
      </c>
      <c r="AB33" s="23" t="str">
        <f t="shared" si="69"/>
        <v/>
      </c>
      <c r="AC33" s="23" t="str">
        <f t="shared" si="69"/>
        <v/>
      </c>
      <c r="AD33" s="23" t="str">
        <f t="shared" si="69"/>
        <v/>
      </c>
      <c r="AE33" s="23" t="str">
        <f t="shared" si="69"/>
        <v/>
      </c>
      <c r="AF33" s="23" t="str">
        <f t="shared" si="69"/>
        <v/>
      </c>
      <c r="AG33" s="23" t="str">
        <f t="shared" si="69"/>
        <v/>
      </c>
      <c r="AH33" s="23" t="str">
        <f t="shared" si="69"/>
        <v/>
      </c>
      <c r="AI33" s="23" t="str">
        <f t="shared" si="69"/>
        <v/>
      </c>
      <c r="AJ33" s="23" t="str">
        <f t="shared" si="69"/>
        <v/>
      </c>
      <c r="AK33" s="23" t="str">
        <f t="shared" ref="AK33:BL33" si="70">AK3</f>
        <v/>
      </c>
      <c r="AL33" s="23" t="str">
        <f t="shared" si="70"/>
        <v/>
      </c>
      <c r="AM33" s="23" t="str">
        <f t="shared" si="70"/>
        <v/>
      </c>
      <c r="AN33" s="23" t="str">
        <f t="shared" si="70"/>
        <v/>
      </c>
      <c r="AO33" s="23" t="str">
        <f t="shared" si="70"/>
        <v/>
      </c>
      <c r="AP33" s="23" t="str">
        <f t="shared" si="70"/>
        <v/>
      </c>
      <c r="AQ33" s="23" t="str">
        <f t="shared" si="70"/>
        <v/>
      </c>
      <c r="AR33" s="23" t="str">
        <f t="shared" si="70"/>
        <v/>
      </c>
      <c r="AS33" s="23" t="str">
        <f t="shared" si="70"/>
        <v/>
      </c>
      <c r="AT33" s="23" t="str">
        <f t="shared" si="70"/>
        <v/>
      </c>
      <c r="AU33" s="23" t="str">
        <f t="shared" si="70"/>
        <v/>
      </c>
      <c r="AV33" s="23" t="str">
        <f t="shared" si="70"/>
        <v/>
      </c>
      <c r="AW33" s="23" t="str">
        <f t="shared" si="70"/>
        <v/>
      </c>
      <c r="AX33" s="23" t="str">
        <f t="shared" si="70"/>
        <v/>
      </c>
      <c r="AY33" s="23" t="str">
        <f t="shared" si="70"/>
        <v/>
      </c>
      <c r="AZ33" s="23" t="str">
        <f t="shared" si="70"/>
        <v/>
      </c>
      <c r="BA33" s="23" t="str">
        <f t="shared" si="70"/>
        <v/>
      </c>
      <c r="BB33" s="23" t="str">
        <f t="shared" si="70"/>
        <v/>
      </c>
      <c r="BC33" s="23" t="str">
        <f t="shared" si="70"/>
        <v/>
      </c>
      <c r="BD33" s="23" t="str">
        <f t="shared" si="70"/>
        <v/>
      </c>
      <c r="BE33" s="23" t="str">
        <f t="shared" si="70"/>
        <v/>
      </c>
      <c r="BF33" s="23" t="str">
        <f t="shared" si="70"/>
        <v/>
      </c>
      <c r="BG33" s="23" t="str">
        <f t="shared" si="70"/>
        <v/>
      </c>
      <c r="BH33" s="23" t="str">
        <f t="shared" si="70"/>
        <v/>
      </c>
      <c r="BI33" s="23" t="str">
        <f t="shared" si="70"/>
        <v/>
      </c>
      <c r="BJ33" s="23" t="str">
        <f t="shared" si="70"/>
        <v/>
      </c>
      <c r="BK33" s="23" t="str">
        <f t="shared" si="70"/>
        <v/>
      </c>
      <c r="BL33" s="375" t="str">
        <f t="shared" si="70"/>
        <v/>
      </c>
      <c r="BM33" s="36" t="s">
        <v>4</v>
      </c>
    </row>
    <row r="34" spans="1:65" x14ac:dyDescent="0.25">
      <c r="A34" s="166"/>
      <c r="B34" s="382"/>
      <c r="C34" s="21"/>
      <c r="D34" s="22"/>
      <c r="E34" s="23">
        <f>IF((IF(E33&lt;Overview!$C$12,Overview!$A$12,IF(E33&lt;Overview!$C$13,Overview!$A$13,IF(E33&lt;Overview!$C$14,Overview!$A$14,IF(E33&lt;Overview!$C$15,Overview!$A$15,IF(E33&lt;Overview!$C$16,Overview!$A$16,IF(E33&lt;Overview!$C$17,Overview!$A$17,IF(E33&lt;Overview!$C$18,Overview!$A$18,IF(E33&lt;Overview!$C$19,Overview!$A$19,IF(E33&lt;Overview!$C$20,Overview!$A$20,IF(E33&lt;Overview!$C$21,Overview!$A$21,"")))))))))))&lt;&gt;"",IF(E33&lt;Overview!$C$12,Overview!$A$12,IF(E33&lt;Overview!$C$13,Overview!$A$13,IF(E33&lt;Overview!$C$14,Overview!$A$14,IF(E33&lt;Overview!$C$15,Overview!$A$15,IF(E33&lt;Overview!$C$16,Overview!$A$16,IF(E33&lt;Overview!$C$17,Overview!$A$17,IF(E33&lt;Overview!$C$18,Overview!$A$18,IF(E33&lt;Overview!$C$19,Overview!$A$19,IF(E33&lt;Overview!$C$20,Overview!$A$20,IF(E33&lt;Overview!$C$21,Overview!$A$21,"")))))))))),D34)</f>
        <v>0</v>
      </c>
      <c r="F34" s="23">
        <f>IF((IF(F33&lt;Overview!$C$12,Overview!$A$12,IF(F33&lt;Overview!$C$13,Overview!$A$13,IF(F33&lt;Overview!$C$14,Overview!$A$14,IF(F33&lt;Overview!$C$15,Overview!$A$15,IF(F33&lt;Overview!$C$16,Overview!$A$16,IF(F33&lt;Overview!$C$17,Overview!$A$17,IF(F33&lt;Overview!$C$18,Overview!$A$18,IF(F33&lt;Overview!$C$19,Overview!$A$19,IF(F33&lt;Overview!$C$20,Overview!$A$20,IF(F33&lt;Overview!$C$21,Overview!$A$21,"")))))))))))&lt;&gt;"",IF(F33&lt;Overview!$C$12,Overview!$A$12,IF(F33&lt;Overview!$C$13,Overview!$A$13,IF(F33&lt;Overview!$C$14,Overview!$A$14,IF(F33&lt;Overview!$C$15,Overview!$A$15,IF(F33&lt;Overview!$C$16,Overview!$A$16,IF(F33&lt;Overview!$C$17,Overview!$A$17,IF(F33&lt;Overview!$C$18,Overview!$A$18,IF(F33&lt;Overview!$C$19,Overview!$A$19,IF(F33&lt;Overview!$C$20,Overview!$A$20,IF(F33&lt;Overview!$C$21,Overview!$A$21,"")))))))))),E34)</f>
        <v>0</v>
      </c>
      <c r="G34" s="23">
        <f>IF((IF(G33&lt;Overview!$C$12,Overview!$A$12,IF(G33&lt;Overview!$C$13,Overview!$A$13,IF(G33&lt;Overview!$C$14,Overview!$A$14,IF(G33&lt;Overview!$C$15,Overview!$A$15,IF(G33&lt;Overview!$C$16,Overview!$A$16,IF(G33&lt;Overview!$C$17,Overview!$A$17,IF(G33&lt;Overview!$C$18,Overview!$A$18,IF(G33&lt;Overview!$C$19,Overview!$A$19,IF(G33&lt;Overview!$C$20,Overview!$A$20,IF(G33&lt;Overview!$C$21,Overview!$A$21,"")))))))))))&lt;&gt;"",IF(G33&lt;Overview!$C$12,Overview!$A$12,IF(G33&lt;Overview!$C$13,Overview!$A$13,IF(G33&lt;Overview!$C$14,Overview!$A$14,IF(G33&lt;Overview!$C$15,Overview!$A$15,IF(G33&lt;Overview!$C$16,Overview!$A$16,IF(G33&lt;Overview!$C$17,Overview!$A$17,IF(G33&lt;Overview!$C$18,Overview!$A$18,IF(G33&lt;Overview!$C$19,Overview!$A$19,IF(G33&lt;Overview!$C$20,Overview!$A$20,IF(G33&lt;Overview!$C$21,Overview!$A$21,"")))))))))),F34)</f>
        <v>0</v>
      </c>
      <c r="H34" s="23">
        <f>IF((IF(H33&lt;Overview!$C$12,Overview!$A$12,IF(H33&lt;Overview!$C$13,Overview!$A$13,IF(H33&lt;Overview!$C$14,Overview!$A$14,IF(H33&lt;Overview!$C$15,Overview!$A$15,IF(H33&lt;Overview!$C$16,Overview!$A$16,IF(H33&lt;Overview!$C$17,Overview!$A$17,IF(H33&lt;Overview!$C$18,Overview!$A$18,IF(H33&lt;Overview!$C$19,Overview!$A$19,IF(H33&lt;Overview!$C$20,Overview!$A$20,IF(H33&lt;Overview!$C$21,Overview!$A$21,"")))))))))))&lt;&gt;"",IF(H33&lt;Overview!$C$12,Overview!$A$12,IF(H33&lt;Overview!$C$13,Overview!$A$13,IF(H33&lt;Overview!$C$14,Overview!$A$14,IF(H33&lt;Overview!$C$15,Overview!$A$15,IF(H33&lt;Overview!$C$16,Overview!$A$16,IF(H33&lt;Overview!$C$17,Overview!$A$17,IF(H33&lt;Overview!$C$18,Overview!$A$18,IF(H33&lt;Overview!$C$19,Overview!$A$19,IF(H33&lt;Overview!$C$20,Overview!$A$20,IF(H33&lt;Overview!$C$21,Overview!$A$21,"")))))))))),G34)</f>
        <v>0</v>
      </c>
      <c r="I34" s="23">
        <f>IF((IF(I33&lt;Overview!$C$12,Overview!$A$12,IF(I33&lt;Overview!$C$13,Overview!$A$13,IF(I33&lt;Overview!$C$14,Overview!$A$14,IF(I33&lt;Overview!$C$15,Overview!$A$15,IF(I33&lt;Overview!$C$16,Overview!$A$16,IF(I33&lt;Overview!$C$17,Overview!$A$17,IF(I33&lt;Overview!$C$18,Overview!$A$18,IF(I33&lt;Overview!$C$19,Overview!$A$19,IF(I33&lt;Overview!$C$20,Overview!$A$20,IF(I33&lt;Overview!$C$21,Overview!$A$21,"")))))))))))&lt;&gt;"",IF(I33&lt;Overview!$C$12,Overview!$A$12,IF(I33&lt;Overview!$C$13,Overview!$A$13,IF(I33&lt;Overview!$C$14,Overview!$A$14,IF(I33&lt;Overview!$C$15,Overview!$A$15,IF(I33&lt;Overview!$C$16,Overview!$A$16,IF(I33&lt;Overview!$C$17,Overview!$A$17,IF(I33&lt;Overview!$C$18,Overview!$A$18,IF(I33&lt;Overview!$C$19,Overview!$A$19,IF(I33&lt;Overview!$C$20,Overview!$A$20,IF(I33&lt;Overview!$C$21,Overview!$A$21,"")))))))))),H34)</f>
        <v>0</v>
      </c>
      <c r="J34" s="23">
        <f>IF((IF(J33&lt;Overview!$C$12,Overview!$A$12,IF(J33&lt;Overview!$C$13,Overview!$A$13,IF(J33&lt;Overview!$C$14,Overview!$A$14,IF(J33&lt;Overview!$C$15,Overview!$A$15,IF(J33&lt;Overview!$C$16,Overview!$A$16,IF(J33&lt;Overview!$C$17,Overview!$A$17,IF(J33&lt;Overview!$C$18,Overview!$A$18,IF(J33&lt;Overview!$C$19,Overview!$A$19,IF(J33&lt;Overview!$C$20,Overview!$A$20,IF(J33&lt;Overview!$C$21,Overview!$A$21,"")))))))))))&lt;&gt;"",IF(J33&lt;Overview!$C$12,Overview!$A$12,IF(J33&lt;Overview!$C$13,Overview!$A$13,IF(J33&lt;Overview!$C$14,Overview!$A$14,IF(J33&lt;Overview!$C$15,Overview!$A$15,IF(J33&lt;Overview!$C$16,Overview!$A$16,IF(J33&lt;Overview!$C$17,Overview!$A$17,IF(J33&lt;Overview!$C$18,Overview!$A$18,IF(J33&lt;Overview!$C$19,Overview!$A$19,IF(J33&lt;Overview!$C$20,Overview!$A$20,IF(J33&lt;Overview!$C$21,Overview!$A$21,"")))))))))),I34)</f>
        <v>0</v>
      </c>
      <c r="K34" s="23">
        <f>IF((IF(K33&lt;Overview!$C$12,Overview!$A$12,IF(K33&lt;Overview!$C$13,Overview!$A$13,IF(K33&lt;Overview!$C$14,Overview!$A$14,IF(K33&lt;Overview!$C$15,Overview!$A$15,IF(K33&lt;Overview!$C$16,Overview!$A$16,IF(K33&lt;Overview!$C$17,Overview!$A$17,IF(K33&lt;Overview!$C$18,Overview!$A$18,IF(K33&lt;Overview!$C$19,Overview!$A$19,IF(K33&lt;Overview!$C$20,Overview!$A$20,IF(K33&lt;Overview!$C$21,Overview!$A$21,"")))))))))))&lt;&gt;"",IF(K33&lt;Overview!$C$12,Overview!$A$12,IF(K33&lt;Overview!$C$13,Overview!$A$13,IF(K33&lt;Overview!$C$14,Overview!$A$14,IF(K33&lt;Overview!$C$15,Overview!$A$15,IF(K33&lt;Overview!$C$16,Overview!$A$16,IF(K33&lt;Overview!$C$17,Overview!$A$17,IF(K33&lt;Overview!$C$18,Overview!$A$18,IF(K33&lt;Overview!$C$19,Overview!$A$19,IF(K33&lt;Overview!$C$20,Overview!$A$20,IF(K33&lt;Overview!$C$21,Overview!$A$21,"")))))))))),J34)</f>
        <v>0</v>
      </c>
      <c r="L34" s="23">
        <f>IF((IF(L33&lt;Overview!$C$12,Overview!$A$12,IF(L33&lt;Overview!$C$13,Overview!$A$13,IF(L33&lt;Overview!$C$14,Overview!$A$14,IF(L33&lt;Overview!$C$15,Overview!$A$15,IF(L33&lt;Overview!$C$16,Overview!$A$16,IF(L33&lt;Overview!$C$17,Overview!$A$17,IF(L33&lt;Overview!$C$18,Overview!$A$18,IF(L33&lt;Overview!$C$19,Overview!$A$19,IF(L33&lt;Overview!$C$20,Overview!$A$20,IF(L33&lt;Overview!$C$21,Overview!$A$21,"")))))))))))&lt;&gt;"",IF(L33&lt;Overview!$C$12,Overview!$A$12,IF(L33&lt;Overview!$C$13,Overview!$A$13,IF(L33&lt;Overview!$C$14,Overview!$A$14,IF(L33&lt;Overview!$C$15,Overview!$A$15,IF(L33&lt;Overview!$C$16,Overview!$A$16,IF(L33&lt;Overview!$C$17,Overview!$A$17,IF(L33&lt;Overview!$C$18,Overview!$A$18,IF(L33&lt;Overview!$C$19,Overview!$A$19,IF(L33&lt;Overview!$C$20,Overview!$A$20,IF(L33&lt;Overview!$C$21,Overview!$A$21,"")))))))))),K34)</f>
        <v>0</v>
      </c>
      <c r="M34" s="23">
        <f>IF((IF(M33&lt;Overview!$C$12,Overview!$A$12,IF(M33&lt;Overview!$C$13,Overview!$A$13,IF(M33&lt;Overview!$C$14,Overview!$A$14,IF(M33&lt;Overview!$C$15,Overview!$A$15,IF(M33&lt;Overview!$C$16,Overview!$A$16,IF(M33&lt;Overview!$C$17,Overview!$A$17,IF(M33&lt;Overview!$C$18,Overview!$A$18,IF(M33&lt;Overview!$C$19,Overview!$A$19,IF(M33&lt;Overview!$C$20,Overview!$A$20,IF(M33&lt;Overview!$C$21,Overview!$A$21,"")))))))))))&lt;&gt;"",IF(M33&lt;Overview!$C$12,Overview!$A$12,IF(M33&lt;Overview!$C$13,Overview!$A$13,IF(M33&lt;Overview!$C$14,Overview!$A$14,IF(M33&lt;Overview!$C$15,Overview!$A$15,IF(M33&lt;Overview!$C$16,Overview!$A$16,IF(M33&lt;Overview!$C$17,Overview!$A$17,IF(M33&lt;Overview!$C$18,Overview!$A$18,IF(M33&lt;Overview!$C$19,Overview!$A$19,IF(M33&lt;Overview!$C$20,Overview!$A$20,IF(M33&lt;Overview!$C$21,Overview!$A$21,"")))))))))),L34)</f>
        <v>0</v>
      </c>
      <c r="N34" s="23">
        <f>IF((IF(N33&lt;Overview!$C$12,Overview!$A$12,IF(N33&lt;Overview!$C$13,Overview!$A$13,IF(N33&lt;Overview!$C$14,Overview!$A$14,IF(N33&lt;Overview!$C$15,Overview!$A$15,IF(N33&lt;Overview!$C$16,Overview!$A$16,IF(N33&lt;Overview!$C$17,Overview!$A$17,IF(N33&lt;Overview!$C$18,Overview!$A$18,IF(N33&lt;Overview!$C$19,Overview!$A$19,IF(N33&lt;Overview!$C$20,Overview!$A$20,IF(N33&lt;Overview!$C$21,Overview!$A$21,"")))))))))))&lt;&gt;"",IF(N33&lt;Overview!$C$12,Overview!$A$12,IF(N33&lt;Overview!$C$13,Overview!$A$13,IF(N33&lt;Overview!$C$14,Overview!$A$14,IF(N33&lt;Overview!$C$15,Overview!$A$15,IF(N33&lt;Overview!$C$16,Overview!$A$16,IF(N33&lt;Overview!$C$17,Overview!$A$17,IF(N33&lt;Overview!$C$18,Overview!$A$18,IF(N33&lt;Overview!$C$19,Overview!$A$19,IF(N33&lt;Overview!$C$20,Overview!$A$20,IF(N33&lt;Overview!$C$21,Overview!$A$21,"")))))))))),M34)</f>
        <v>0</v>
      </c>
      <c r="O34" s="23">
        <f>IF((IF(O33&lt;Overview!$C$12,Overview!$A$12,IF(O33&lt;Overview!$C$13,Overview!$A$13,IF(O33&lt;Overview!$C$14,Overview!$A$14,IF(O33&lt;Overview!$C$15,Overview!$A$15,IF(O33&lt;Overview!$C$16,Overview!$A$16,IF(O33&lt;Overview!$C$17,Overview!$A$17,IF(O33&lt;Overview!$C$18,Overview!$A$18,IF(O33&lt;Overview!$C$19,Overview!$A$19,IF(O33&lt;Overview!$C$20,Overview!$A$20,IF(O33&lt;Overview!$C$21,Overview!$A$21,"")))))))))))&lt;&gt;"",IF(O33&lt;Overview!$C$12,Overview!$A$12,IF(O33&lt;Overview!$C$13,Overview!$A$13,IF(O33&lt;Overview!$C$14,Overview!$A$14,IF(O33&lt;Overview!$C$15,Overview!$A$15,IF(O33&lt;Overview!$C$16,Overview!$A$16,IF(O33&lt;Overview!$C$17,Overview!$A$17,IF(O33&lt;Overview!$C$18,Overview!$A$18,IF(O33&lt;Overview!$C$19,Overview!$A$19,IF(O33&lt;Overview!$C$20,Overview!$A$20,IF(O33&lt;Overview!$C$21,Overview!$A$21,"")))))))))),N34)</f>
        <v>0</v>
      </c>
      <c r="P34" s="23">
        <f>IF((IF(P33&lt;Overview!$C$12,Overview!$A$12,IF(P33&lt;Overview!$C$13,Overview!$A$13,IF(P33&lt;Overview!$C$14,Overview!$A$14,IF(P33&lt;Overview!$C$15,Overview!$A$15,IF(P33&lt;Overview!$C$16,Overview!$A$16,IF(P33&lt;Overview!$C$17,Overview!$A$17,IF(P33&lt;Overview!$C$18,Overview!$A$18,IF(P33&lt;Overview!$C$19,Overview!$A$19,IF(P33&lt;Overview!$C$20,Overview!$A$20,IF(P33&lt;Overview!$C$21,Overview!$A$21,"")))))))))))&lt;&gt;"",IF(P33&lt;Overview!$C$12,Overview!$A$12,IF(P33&lt;Overview!$C$13,Overview!$A$13,IF(P33&lt;Overview!$C$14,Overview!$A$14,IF(P33&lt;Overview!$C$15,Overview!$A$15,IF(P33&lt;Overview!$C$16,Overview!$A$16,IF(P33&lt;Overview!$C$17,Overview!$A$17,IF(P33&lt;Overview!$C$18,Overview!$A$18,IF(P33&lt;Overview!$C$19,Overview!$A$19,IF(P33&lt;Overview!$C$20,Overview!$A$20,IF(P33&lt;Overview!$C$21,Overview!$A$21,"")))))))))),O34)</f>
        <v>0</v>
      </c>
      <c r="Q34" s="23">
        <f>IF((IF(Q33&lt;Overview!$C$12,Overview!$A$12,IF(Q33&lt;Overview!$C$13,Overview!$A$13,IF(Q33&lt;Overview!$C$14,Overview!$A$14,IF(Q33&lt;Overview!$C$15,Overview!$A$15,IF(Q33&lt;Overview!$C$16,Overview!$A$16,IF(Q33&lt;Overview!$C$17,Overview!$A$17,IF(Q33&lt;Overview!$C$18,Overview!$A$18,IF(Q33&lt;Overview!$C$19,Overview!$A$19,IF(Q33&lt;Overview!$C$20,Overview!$A$20,IF(Q33&lt;Overview!$C$21,Overview!$A$21,"")))))))))))&lt;&gt;"",IF(Q33&lt;Overview!$C$12,Overview!$A$12,IF(Q33&lt;Overview!$C$13,Overview!$A$13,IF(Q33&lt;Overview!$C$14,Overview!$A$14,IF(Q33&lt;Overview!$C$15,Overview!$A$15,IF(Q33&lt;Overview!$C$16,Overview!$A$16,IF(Q33&lt;Overview!$C$17,Overview!$A$17,IF(Q33&lt;Overview!$C$18,Overview!$A$18,IF(Q33&lt;Overview!$C$19,Overview!$A$19,IF(Q33&lt;Overview!$C$20,Overview!$A$20,IF(Q33&lt;Overview!$C$21,Overview!$A$21,"")))))))))),P34)</f>
        <v>0</v>
      </c>
      <c r="R34" s="23">
        <f>IF((IF(R33&lt;Overview!$C$12,Overview!$A$12,IF(R33&lt;Overview!$C$13,Overview!$A$13,IF(R33&lt;Overview!$C$14,Overview!$A$14,IF(R33&lt;Overview!$C$15,Overview!$A$15,IF(R33&lt;Overview!$C$16,Overview!$A$16,IF(R33&lt;Overview!$C$17,Overview!$A$17,IF(R33&lt;Overview!$C$18,Overview!$A$18,IF(R33&lt;Overview!$C$19,Overview!$A$19,IF(R33&lt;Overview!$C$20,Overview!$A$20,IF(R33&lt;Overview!$C$21,Overview!$A$21,"")))))))))))&lt;&gt;"",IF(R33&lt;Overview!$C$12,Overview!$A$12,IF(R33&lt;Overview!$C$13,Overview!$A$13,IF(R33&lt;Overview!$C$14,Overview!$A$14,IF(R33&lt;Overview!$C$15,Overview!$A$15,IF(R33&lt;Overview!$C$16,Overview!$A$16,IF(R33&lt;Overview!$C$17,Overview!$A$17,IF(R33&lt;Overview!$C$18,Overview!$A$18,IF(R33&lt;Overview!$C$19,Overview!$A$19,IF(R33&lt;Overview!$C$20,Overview!$A$20,IF(R33&lt;Overview!$C$21,Overview!$A$21,"")))))))))),Q34)</f>
        <v>0</v>
      </c>
      <c r="S34" s="23">
        <f>IF((IF(S33&lt;Overview!$C$12,Overview!$A$12,IF(S33&lt;Overview!$C$13,Overview!$A$13,IF(S33&lt;Overview!$C$14,Overview!$A$14,IF(S33&lt;Overview!$C$15,Overview!$A$15,IF(S33&lt;Overview!$C$16,Overview!$A$16,IF(S33&lt;Overview!$C$17,Overview!$A$17,IF(S33&lt;Overview!$C$18,Overview!$A$18,IF(S33&lt;Overview!$C$19,Overview!$A$19,IF(S33&lt;Overview!$C$20,Overview!$A$20,IF(S33&lt;Overview!$C$21,Overview!$A$21,"")))))))))))&lt;&gt;"",IF(S33&lt;Overview!$C$12,Overview!$A$12,IF(S33&lt;Overview!$C$13,Overview!$A$13,IF(S33&lt;Overview!$C$14,Overview!$A$14,IF(S33&lt;Overview!$C$15,Overview!$A$15,IF(S33&lt;Overview!$C$16,Overview!$A$16,IF(S33&lt;Overview!$C$17,Overview!$A$17,IF(S33&lt;Overview!$C$18,Overview!$A$18,IF(S33&lt;Overview!$C$19,Overview!$A$19,IF(S33&lt;Overview!$C$20,Overview!$A$20,IF(S33&lt;Overview!$C$21,Overview!$A$21,"")))))))))),R34)</f>
        <v>0</v>
      </c>
      <c r="T34" s="375">
        <f>IF((IF(T33&lt;Overview!$C$12,Overview!$A$12,IF(T33&lt;Overview!$C$13,Overview!$A$13,IF(T33&lt;Overview!$C$14,Overview!$A$14,IF(T33&lt;Overview!$C$15,Overview!$A$15,IF(T33&lt;Overview!$C$16,Overview!$A$16,IF(T33&lt;Overview!$C$17,Overview!$A$17,IF(T33&lt;Overview!$C$18,Overview!$A$18,IF(T33&lt;Overview!$C$19,Overview!$A$19,IF(T33&lt;Overview!$C$20,Overview!$A$20,IF(T33&lt;Overview!$C$21,Overview!$A$21,"")))))))))))&lt;&gt;"",IF(T33&lt;Overview!$C$12,Overview!$A$12,IF(T33&lt;Overview!$C$13,Overview!$A$13,IF(T33&lt;Overview!$C$14,Overview!$A$14,IF(T33&lt;Overview!$C$15,Overview!$A$15,IF(T33&lt;Overview!$C$16,Overview!$A$16,IF(T33&lt;Overview!$C$17,Overview!$A$17,IF(T33&lt;Overview!$C$18,Overview!$A$18,IF(T33&lt;Overview!$C$19,Overview!$A$19,IF(T33&lt;Overview!$C$20,Overview!$A$20,IF(T33&lt;Overview!$C$21,Overview!$A$21,"")))))))))),S34)</f>
        <v>0</v>
      </c>
      <c r="U34" s="387">
        <f>IF((IF(U33&lt;Overview!$C$12,Overview!$A$12,IF(U33&lt;Overview!$C$13,Overview!$A$13,IF(U33&lt;Overview!$C$14,Overview!$A$14,IF(U33&lt;Overview!$C$15,Overview!$A$15,IF(U33&lt;Overview!$C$16,Overview!$A$16,IF(U33&lt;Overview!$C$17,Overview!$A$17,IF(U33&lt;Overview!$C$18,Overview!$A$18,IF(U33&lt;Overview!$C$19,Overview!$A$19,IF(U33&lt;Overview!$C$20,Overview!$A$20,IF(U33&lt;Overview!$C$21,Overview!$A$21,"")))))))))))&lt;&gt;"",IF(U33&lt;Overview!$C$12,Overview!$A$12,IF(U33&lt;Overview!$C$13,Overview!$A$13,IF(U33&lt;Overview!$C$14,Overview!$A$14,IF(U33&lt;Overview!$C$15,Overview!$A$15,IF(U33&lt;Overview!$C$16,Overview!$A$16,IF(U33&lt;Overview!$C$17,Overview!$A$17,IF(U33&lt;Overview!$C$18,Overview!$A$18,IF(U33&lt;Overview!$C$19,Overview!$A$19,IF(U33&lt;Overview!$C$20,Overview!$A$20,IF(U33&lt;Overview!$C$21,Overview!$A$21,"")))))))))),T34)</f>
        <v>0</v>
      </c>
      <c r="V34" s="315">
        <f>IF((IF(V33&lt;Overview!$C$12,Overview!$A$12,IF(V33&lt;Overview!$C$13,Overview!$A$13,IF(V33&lt;Overview!$C$14,Overview!$A$14,IF(V33&lt;Overview!$C$15,Overview!$A$15,IF(V33&lt;Overview!$C$16,Overview!$A$16,IF(V33&lt;Overview!$C$17,Overview!$A$17,IF(V33&lt;Overview!$C$18,Overview!$A$18,IF(V33&lt;Overview!$C$19,Overview!$A$19,IF(V33&lt;Overview!$C$20,Overview!$A$20,IF(V33&lt;Overview!$C$21,Overview!$A$21,"")))))))))))&lt;&gt;"",IF(V33&lt;Overview!$C$12,Overview!$A$12,IF(V33&lt;Overview!$C$13,Overview!$A$13,IF(V33&lt;Overview!$C$14,Overview!$A$14,IF(V33&lt;Overview!$C$15,Overview!$A$15,IF(V33&lt;Overview!$C$16,Overview!$A$16,IF(V33&lt;Overview!$C$17,Overview!$A$17,IF(V33&lt;Overview!$C$18,Overview!$A$18,IF(V33&lt;Overview!$C$19,Overview!$A$19,IF(V33&lt;Overview!$C$20,Overview!$A$20,IF(V33&lt;Overview!$C$21,Overview!$A$21,"")))))))))),U34)</f>
        <v>0</v>
      </c>
      <c r="W34" s="23">
        <f>IF((IF(W33&lt;Overview!$C$12,Overview!$A$12,IF(W33&lt;Overview!$C$13,Overview!$A$13,IF(W33&lt;Overview!$C$14,Overview!$A$14,IF(W33&lt;Overview!$C$15,Overview!$A$15,IF(W33&lt;Overview!$C$16,Overview!$A$16,IF(W33&lt;Overview!$C$17,Overview!$A$17,IF(W33&lt;Overview!$C$18,Overview!$A$18,IF(W33&lt;Overview!$C$19,Overview!$A$19,IF(W33&lt;Overview!$C$20,Overview!$A$20,IF(W33&lt;Overview!$C$21,Overview!$A$21,"")))))))))))&lt;&gt;"",IF(W33&lt;Overview!$C$12,Overview!$A$12,IF(W33&lt;Overview!$C$13,Overview!$A$13,IF(W33&lt;Overview!$C$14,Overview!$A$14,IF(W33&lt;Overview!$C$15,Overview!$A$15,IF(W33&lt;Overview!$C$16,Overview!$A$16,IF(W33&lt;Overview!$C$17,Overview!$A$17,IF(W33&lt;Overview!$C$18,Overview!$A$18,IF(W33&lt;Overview!$C$19,Overview!$A$19,IF(W33&lt;Overview!$C$20,Overview!$A$20,IF(W33&lt;Overview!$C$21,Overview!$A$21,"")))))))))),V34)</f>
        <v>0</v>
      </c>
      <c r="X34" s="23">
        <f>IF((IF(X33&lt;Overview!$C$12,Overview!$A$12,IF(X33&lt;Overview!$C$13,Overview!$A$13,IF(X33&lt;Overview!$C$14,Overview!$A$14,IF(X33&lt;Overview!$C$15,Overview!$A$15,IF(X33&lt;Overview!$C$16,Overview!$A$16,IF(X33&lt;Overview!$C$17,Overview!$A$17,IF(X33&lt;Overview!$C$18,Overview!$A$18,IF(X33&lt;Overview!$C$19,Overview!$A$19,IF(X33&lt;Overview!$C$20,Overview!$A$20,IF(X33&lt;Overview!$C$21,Overview!$A$21,"")))))))))))&lt;&gt;"",IF(X33&lt;Overview!$C$12,Overview!$A$12,IF(X33&lt;Overview!$C$13,Overview!$A$13,IF(X33&lt;Overview!$C$14,Overview!$A$14,IF(X33&lt;Overview!$C$15,Overview!$A$15,IF(X33&lt;Overview!$C$16,Overview!$A$16,IF(X33&lt;Overview!$C$17,Overview!$A$17,IF(X33&lt;Overview!$C$18,Overview!$A$18,IF(X33&lt;Overview!$C$19,Overview!$A$19,IF(X33&lt;Overview!$C$20,Overview!$A$20,IF(X33&lt;Overview!$C$21,Overview!$A$21,"")))))))))),W34)</f>
        <v>0</v>
      </c>
      <c r="Y34" s="23">
        <f>IF((IF(Y33&lt;Overview!$C$12,Overview!$A$12,IF(Y33&lt;Overview!$C$13,Overview!$A$13,IF(Y33&lt;Overview!$C$14,Overview!$A$14,IF(Y33&lt;Overview!$C$15,Overview!$A$15,IF(Y33&lt;Overview!$C$16,Overview!$A$16,IF(Y33&lt;Overview!$C$17,Overview!$A$17,IF(Y33&lt;Overview!$C$18,Overview!$A$18,IF(Y33&lt;Overview!$C$19,Overview!$A$19,IF(Y33&lt;Overview!$C$20,Overview!$A$20,IF(Y33&lt;Overview!$C$21,Overview!$A$21,"")))))))))))&lt;&gt;"",IF(Y33&lt;Overview!$C$12,Overview!$A$12,IF(Y33&lt;Overview!$C$13,Overview!$A$13,IF(Y33&lt;Overview!$C$14,Overview!$A$14,IF(Y33&lt;Overview!$C$15,Overview!$A$15,IF(Y33&lt;Overview!$C$16,Overview!$A$16,IF(Y33&lt;Overview!$C$17,Overview!$A$17,IF(Y33&lt;Overview!$C$18,Overview!$A$18,IF(Y33&lt;Overview!$C$19,Overview!$A$19,IF(Y33&lt;Overview!$C$20,Overview!$A$20,IF(Y33&lt;Overview!$C$21,Overview!$A$21,"")))))))))),X34)</f>
        <v>0</v>
      </c>
      <c r="Z34" s="23">
        <f>IF((IF(Z33&lt;Overview!$C$12,Overview!$A$12,IF(Z33&lt;Overview!$C$13,Overview!$A$13,IF(Z33&lt;Overview!$C$14,Overview!$A$14,IF(Z33&lt;Overview!$C$15,Overview!$A$15,IF(Z33&lt;Overview!$C$16,Overview!$A$16,IF(Z33&lt;Overview!$C$17,Overview!$A$17,IF(Z33&lt;Overview!$C$18,Overview!$A$18,IF(Z33&lt;Overview!$C$19,Overview!$A$19,IF(Z33&lt;Overview!$C$20,Overview!$A$20,IF(Z33&lt;Overview!$C$21,Overview!$A$21,"")))))))))))&lt;&gt;"",IF(Z33&lt;Overview!$C$12,Overview!$A$12,IF(Z33&lt;Overview!$C$13,Overview!$A$13,IF(Z33&lt;Overview!$C$14,Overview!$A$14,IF(Z33&lt;Overview!$C$15,Overview!$A$15,IF(Z33&lt;Overview!$C$16,Overview!$A$16,IF(Z33&lt;Overview!$C$17,Overview!$A$17,IF(Z33&lt;Overview!$C$18,Overview!$A$18,IF(Z33&lt;Overview!$C$19,Overview!$A$19,IF(Z33&lt;Overview!$C$20,Overview!$A$20,IF(Z33&lt;Overview!$C$21,Overview!$A$21,"")))))))))),Y34)</f>
        <v>0</v>
      </c>
      <c r="AA34" s="23">
        <f>IF((IF(AA33&lt;Overview!$C$12,Overview!$A$12,IF(AA33&lt;Overview!$C$13,Overview!$A$13,IF(AA33&lt;Overview!$C$14,Overview!$A$14,IF(AA33&lt;Overview!$C$15,Overview!$A$15,IF(AA33&lt;Overview!$C$16,Overview!$A$16,IF(AA33&lt;Overview!$C$17,Overview!$A$17,IF(AA33&lt;Overview!$C$18,Overview!$A$18,IF(AA33&lt;Overview!$C$19,Overview!$A$19,IF(AA33&lt;Overview!$C$20,Overview!$A$20,IF(AA33&lt;Overview!$C$21,Overview!$A$21,"")))))))))))&lt;&gt;"",IF(AA33&lt;Overview!$C$12,Overview!$A$12,IF(AA33&lt;Overview!$C$13,Overview!$A$13,IF(AA33&lt;Overview!$C$14,Overview!$A$14,IF(AA33&lt;Overview!$C$15,Overview!$A$15,IF(AA33&lt;Overview!$C$16,Overview!$A$16,IF(AA33&lt;Overview!$C$17,Overview!$A$17,IF(AA33&lt;Overview!$C$18,Overview!$A$18,IF(AA33&lt;Overview!$C$19,Overview!$A$19,IF(AA33&lt;Overview!$C$20,Overview!$A$20,IF(AA33&lt;Overview!$C$21,Overview!$A$21,"")))))))))),Z34)</f>
        <v>0</v>
      </c>
      <c r="AB34" s="23">
        <f>IF((IF(AB33&lt;Overview!$C$12,Overview!$A$12,IF(AB33&lt;Overview!$C$13,Overview!$A$13,IF(AB33&lt;Overview!$C$14,Overview!$A$14,IF(AB33&lt;Overview!$C$15,Overview!$A$15,IF(AB33&lt;Overview!$C$16,Overview!$A$16,IF(AB33&lt;Overview!$C$17,Overview!$A$17,IF(AB33&lt;Overview!$C$18,Overview!$A$18,IF(AB33&lt;Overview!$C$19,Overview!$A$19,IF(AB33&lt;Overview!$C$20,Overview!$A$20,IF(AB33&lt;Overview!$C$21,Overview!$A$21,"")))))))))))&lt;&gt;"",IF(AB33&lt;Overview!$C$12,Overview!$A$12,IF(AB33&lt;Overview!$C$13,Overview!$A$13,IF(AB33&lt;Overview!$C$14,Overview!$A$14,IF(AB33&lt;Overview!$C$15,Overview!$A$15,IF(AB33&lt;Overview!$C$16,Overview!$A$16,IF(AB33&lt;Overview!$C$17,Overview!$A$17,IF(AB33&lt;Overview!$C$18,Overview!$A$18,IF(AB33&lt;Overview!$C$19,Overview!$A$19,IF(AB33&lt;Overview!$C$20,Overview!$A$20,IF(AB33&lt;Overview!$C$21,Overview!$A$21,"")))))))))),AA34)</f>
        <v>0</v>
      </c>
      <c r="AC34" s="23">
        <f>IF((IF(AC33&lt;Overview!$C$12,Overview!$A$12,IF(AC33&lt;Overview!$C$13,Overview!$A$13,IF(AC33&lt;Overview!$C$14,Overview!$A$14,IF(AC33&lt;Overview!$C$15,Overview!$A$15,IF(AC33&lt;Overview!$C$16,Overview!$A$16,IF(AC33&lt;Overview!$C$17,Overview!$A$17,IF(AC33&lt;Overview!$C$18,Overview!$A$18,IF(AC33&lt;Overview!$C$19,Overview!$A$19,IF(AC33&lt;Overview!$C$20,Overview!$A$20,IF(AC33&lt;Overview!$C$21,Overview!$A$21,"")))))))))))&lt;&gt;"",IF(AC33&lt;Overview!$C$12,Overview!$A$12,IF(AC33&lt;Overview!$C$13,Overview!$A$13,IF(AC33&lt;Overview!$C$14,Overview!$A$14,IF(AC33&lt;Overview!$C$15,Overview!$A$15,IF(AC33&lt;Overview!$C$16,Overview!$A$16,IF(AC33&lt;Overview!$C$17,Overview!$A$17,IF(AC33&lt;Overview!$C$18,Overview!$A$18,IF(AC33&lt;Overview!$C$19,Overview!$A$19,IF(AC33&lt;Overview!$C$20,Overview!$A$20,IF(AC33&lt;Overview!$C$21,Overview!$A$21,"")))))))))),AB34)</f>
        <v>0</v>
      </c>
      <c r="AD34" s="23">
        <f>IF((IF(AD33&lt;Overview!$C$12,Overview!$A$12,IF(AD33&lt;Overview!$C$13,Overview!$A$13,IF(AD33&lt;Overview!$C$14,Overview!$A$14,IF(AD33&lt;Overview!$C$15,Overview!$A$15,IF(AD33&lt;Overview!$C$16,Overview!$A$16,IF(AD33&lt;Overview!$C$17,Overview!$A$17,IF(AD33&lt;Overview!$C$18,Overview!$A$18,IF(AD33&lt;Overview!$C$19,Overview!$A$19,IF(AD33&lt;Overview!$C$20,Overview!$A$20,IF(AD33&lt;Overview!$C$21,Overview!$A$21,"")))))))))))&lt;&gt;"",IF(AD33&lt;Overview!$C$12,Overview!$A$12,IF(AD33&lt;Overview!$C$13,Overview!$A$13,IF(AD33&lt;Overview!$C$14,Overview!$A$14,IF(AD33&lt;Overview!$C$15,Overview!$A$15,IF(AD33&lt;Overview!$C$16,Overview!$A$16,IF(AD33&lt;Overview!$C$17,Overview!$A$17,IF(AD33&lt;Overview!$C$18,Overview!$A$18,IF(AD33&lt;Overview!$C$19,Overview!$A$19,IF(AD33&lt;Overview!$C$20,Overview!$A$20,IF(AD33&lt;Overview!$C$21,Overview!$A$21,"")))))))))),AC34)</f>
        <v>0</v>
      </c>
      <c r="AE34" s="23">
        <f>IF((IF(AE33&lt;Overview!$C$12,Overview!$A$12,IF(AE33&lt;Overview!$C$13,Overview!$A$13,IF(AE33&lt;Overview!$C$14,Overview!$A$14,IF(AE33&lt;Overview!$C$15,Overview!$A$15,IF(AE33&lt;Overview!$C$16,Overview!$A$16,IF(AE33&lt;Overview!$C$17,Overview!$A$17,IF(AE33&lt;Overview!$C$18,Overview!$A$18,IF(AE33&lt;Overview!$C$19,Overview!$A$19,IF(AE33&lt;Overview!$C$20,Overview!$A$20,IF(AE33&lt;Overview!$C$21,Overview!$A$21,"")))))))))))&lt;&gt;"",IF(AE33&lt;Overview!$C$12,Overview!$A$12,IF(AE33&lt;Overview!$C$13,Overview!$A$13,IF(AE33&lt;Overview!$C$14,Overview!$A$14,IF(AE33&lt;Overview!$C$15,Overview!$A$15,IF(AE33&lt;Overview!$C$16,Overview!$A$16,IF(AE33&lt;Overview!$C$17,Overview!$A$17,IF(AE33&lt;Overview!$C$18,Overview!$A$18,IF(AE33&lt;Overview!$C$19,Overview!$A$19,IF(AE33&lt;Overview!$C$20,Overview!$A$20,IF(AE33&lt;Overview!$C$21,Overview!$A$21,"")))))))))),AD34)</f>
        <v>0</v>
      </c>
      <c r="AF34" s="23">
        <f>IF((IF(AF33&lt;Overview!$C$12,Overview!$A$12,IF(AF33&lt;Overview!$C$13,Overview!$A$13,IF(AF33&lt;Overview!$C$14,Overview!$A$14,IF(AF33&lt;Overview!$C$15,Overview!$A$15,IF(AF33&lt;Overview!$C$16,Overview!$A$16,IF(AF33&lt;Overview!$C$17,Overview!$A$17,IF(AF33&lt;Overview!$C$18,Overview!$A$18,IF(AF33&lt;Overview!$C$19,Overview!$A$19,IF(AF33&lt;Overview!$C$20,Overview!$A$20,IF(AF33&lt;Overview!$C$21,Overview!$A$21,"")))))))))))&lt;&gt;"",IF(AF33&lt;Overview!$C$12,Overview!$A$12,IF(AF33&lt;Overview!$C$13,Overview!$A$13,IF(AF33&lt;Overview!$C$14,Overview!$A$14,IF(AF33&lt;Overview!$C$15,Overview!$A$15,IF(AF33&lt;Overview!$C$16,Overview!$A$16,IF(AF33&lt;Overview!$C$17,Overview!$A$17,IF(AF33&lt;Overview!$C$18,Overview!$A$18,IF(AF33&lt;Overview!$C$19,Overview!$A$19,IF(AF33&lt;Overview!$C$20,Overview!$A$20,IF(AF33&lt;Overview!$C$21,Overview!$A$21,"")))))))))),AE34)</f>
        <v>0</v>
      </c>
      <c r="AG34" s="23">
        <f>IF((IF(AG33&lt;Overview!$C$12,Overview!$A$12,IF(AG33&lt;Overview!$C$13,Overview!$A$13,IF(AG33&lt;Overview!$C$14,Overview!$A$14,IF(AG33&lt;Overview!$C$15,Overview!$A$15,IF(AG33&lt;Overview!$C$16,Overview!$A$16,IF(AG33&lt;Overview!$C$17,Overview!$A$17,IF(AG33&lt;Overview!$C$18,Overview!$A$18,IF(AG33&lt;Overview!$C$19,Overview!$A$19,IF(AG33&lt;Overview!$C$20,Overview!$A$20,IF(AG33&lt;Overview!$C$21,Overview!$A$21,"")))))))))))&lt;&gt;"",IF(AG33&lt;Overview!$C$12,Overview!$A$12,IF(AG33&lt;Overview!$C$13,Overview!$A$13,IF(AG33&lt;Overview!$C$14,Overview!$A$14,IF(AG33&lt;Overview!$C$15,Overview!$A$15,IF(AG33&lt;Overview!$C$16,Overview!$A$16,IF(AG33&lt;Overview!$C$17,Overview!$A$17,IF(AG33&lt;Overview!$C$18,Overview!$A$18,IF(AG33&lt;Overview!$C$19,Overview!$A$19,IF(AG33&lt;Overview!$C$20,Overview!$A$20,IF(AG33&lt;Overview!$C$21,Overview!$A$21,"")))))))))),AF34)</f>
        <v>0</v>
      </c>
      <c r="AH34" s="23">
        <f>IF((IF(AH33&lt;Overview!$C$12,Overview!$A$12,IF(AH33&lt;Overview!$C$13,Overview!$A$13,IF(AH33&lt;Overview!$C$14,Overview!$A$14,IF(AH33&lt;Overview!$C$15,Overview!$A$15,IF(AH33&lt;Overview!$C$16,Overview!$A$16,IF(AH33&lt;Overview!$C$17,Overview!$A$17,IF(AH33&lt;Overview!$C$18,Overview!$A$18,IF(AH33&lt;Overview!$C$19,Overview!$A$19,IF(AH33&lt;Overview!$C$20,Overview!$A$20,IF(AH33&lt;Overview!$C$21,Overview!$A$21,"")))))))))))&lt;&gt;"",IF(AH33&lt;Overview!$C$12,Overview!$A$12,IF(AH33&lt;Overview!$C$13,Overview!$A$13,IF(AH33&lt;Overview!$C$14,Overview!$A$14,IF(AH33&lt;Overview!$C$15,Overview!$A$15,IF(AH33&lt;Overview!$C$16,Overview!$A$16,IF(AH33&lt;Overview!$C$17,Overview!$A$17,IF(AH33&lt;Overview!$C$18,Overview!$A$18,IF(AH33&lt;Overview!$C$19,Overview!$A$19,IF(AH33&lt;Overview!$C$20,Overview!$A$20,IF(AH33&lt;Overview!$C$21,Overview!$A$21,"")))))))))),AG34)</f>
        <v>0</v>
      </c>
      <c r="AI34" s="23">
        <f>IF((IF(AI33&lt;Overview!$C$12,Overview!$A$12,IF(AI33&lt;Overview!$C$13,Overview!$A$13,IF(AI33&lt;Overview!$C$14,Overview!$A$14,IF(AI33&lt;Overview!$C$15,Overview!$A$15,IF(AI33&lt;Overview!$C$16,Overview!$A$16,IF(AI33&lt;Overview!$C$17,Overview!$A$17,IF(AI33&lt;Overview!$C$18,Overview!$A$18,IF(AI33&lt;Overview!$C$19,Overview!$A$19,IF(AI33&lt;Overview!$C$20,Overview!$A$20,IF(AI33&lt;Overview!$C$21,Overview!$A$21,"")))))))))))&lt;&gt;"",IF(AI33&lt;Overview!$C$12,Overview!$A$12,IF(AI33&lt;Overview!$C$13,Overview!$A$13,IF(AI33&lt;Overview!$C$14,Overview!$A$14,IF(AI33&lt;Overview!$C$15,Overview!$A$15,IF(AI33&lt;Overview!$C$16,Overview!$A$16,IF(AI33&lt;Overview!$C$17,Overview!$A$17,IF(AI33&lt;Overview!$C$18,Overview!$A$18,IF(AI33&lt;Overview!$C$19,Overview!$A$19,IF(AI33&lt;Overview!$C$20,Overview!$A$20,IF(AI33&lt;Overview!$C$21,Overview!$A$21,"")))))))))),AH34)</f>
        <v>0</v>
      </c>
      <c r="AJ34" s="23">
        <f>IF((IF(AJ33&lt;Overview!$C$12,Overview!$A$12,IF(AJ33&lt;Overview!$C$13,Overview!$A$13,IF(AJ33&lt;Overview!$C$14,Overview!$A$14,IF(AJ33&lt;Overview!$C$15,Overview!$A$15,IF(AJ33&lt;Overview!$C$16,Overview!$A$16,IF(AJ33&lt;Overview!$C$17,Overview!$A$17,IF(AJ33&lt;Overview!$C$18,Overview!$A$18,IF(AJ33&lt;Overview!$C$19,Overview!$A$19,IF(AJ33&lt;Overview!$C$20,Overview!$A$20,IF(AJ33&lt;Overview!$C$21,Overview!$A$21,"")))))))))))&lt;&gt;"",IF(AJ33&lt;Overview!$C$12,Overview!$A$12,IF(AJ33&lt;Overview!$C$13,Overview!$A$13,IF(AJ33&lt;Overview!$C$14,Overview!$A$14,IF(AJ33&lt;Overview!$C$15,Overview!$A$15,IF(AJ33&lt;Overview!$C$16,Overview!$A$16,IF(AJ33&lt;Overview!$C$17,Overview!$A$17,IF(AJ33&lt;Overview!$C$18,Overview!$A$18,IF(AJ33&lt;Overview!$C$19,Overview!$A$19,IF(AJ33&lt;Overview!$C$20,Overview!$A$20,IF(AJ33&lt;Overview!$C$21,Overview!$A$21,"")))))))))),AI34)</f>
        <v>0</v>
      </c>
      <c r="AK34" s="23">
        <f>IF((IF(AK33&lt;Overview!$C$12,Overview!$A$12,IF(AK33&lt;Overview!$C$13,Overview!$A$13,IF(AK33&lt;Overview!$C$14,Overview!$A$14,IF(AK33&lt;Overview!$C$15,Overview!$A$15,IF(AK33&lt;Overview!$C$16,Overview!$A$16,IF(AK33&lt;Overview!$C$17,Overview!$A$17,IF(AK33&lt;Overview!$C$18,Overview!$A$18,IF(AK33&lt;Overview!$C$19,Overview!$A$19,IF(AK33&lt;Overview!$C$20,Overview!$A$20,IF(AK33&lt;Overview!$C$21,Overview!$A$21,"")))))))))))&lt;&gt;"",IF(AK33&lt;Overview!$C$12,Overview!$A$12,IF(AK33&lt;Overview!$C$13,Overview!$A$13,IF(AK33&lt;Overview!$C$14,Overview!$A$14,IF(AK33&lt;Overview!$C$15,Overview!$A$15,IF(AK33&lt;Overview!$C$16,Overview!$A$16,IF(AK33&lt;Overview!$C$17,Overview!$A$17,IF(AK33&lt;Overview!$C$18,Overview!$A$18,IF(AK33&lt;Overview!$C$19,Overview!$A$19,IF(AK33&lt;Overview!$C$20,Overview!$A$20,IF(AK33&lt;Overview!$C$21,Overview!$A$21,"")))))))))),AJ34)</f>
        <v>0</v>
      </c>
      <c r="AL34" s="23">
        <f>IF((IF(AL33&lt;Overview!$C$12,Overview!$A$12,IF(AL33&lt;Overview!$C$13,Overview!$A$13,IF(AL33&lt;Overview!$C$14,Overview!$A$14,IF(AL33&lt;Overview!$C$15,Overview!$A$15,IF(AL33&lt;Overview!$C$16,Overview!$A$16,IF(AL33&lt;Overview!$C$17,Overview!$A$17,IF(AL33&lt;Overview!$C$18,Overview!$A$18,IF(AL33&lt;Overview!$C$19,Overview!$A$19,IF(AL33&lt;Overview!$C$20,Overview!$A$20,IF(AL33&lt;Overview!$C$21,Overview!$A$21,"")))))))))))&lt;&gt;"",IF(AL33&lt;Overview!$C$12,Overview!$A$12,IF(AL33&lt;Overview!$C$13,Overview!$A$13,IF(AL33&lt;Overview!$C$14,Overview!$A$14,IF(AL33&lt;Overview!$C$15,Overview!$A$15,IF(AL33&lt;Overview!$C$16,Overview!$A$16,IF(AL33&lt;Overview!$C$17,Overview!$A$17,IF(AL33&lt;Overview!$C$18,Overview!$A$18,IF(AL33&lt;Overview!$C$19,Overview!$A$19,IF(AL33&lt;Overview!$C$20,Overview!$A$20,IF(AL33&lt;Overview!$C$21,Overview!$A$21,"")))))))))),AK34)</f>
        <v>0</v>
      </c>
      <c r="AM34" s="23">
        <f>IF((IF(AM33&lt;Overview!$C$12,Overview!$A$12,IF(AM33&lt;Overview!$C$13,Overview!$A$13,IF(AM33&lt;Overview!$C$14,Overview!$A$14,IF(AM33&lt;Overview!$C$15,Overview!$A$15,IF(AM33&lt;Overview!$C$16,Overview!$A$16,IF(AM33&lt;Overview!$C$17,Overview!$A$17,IF(AM33&lt;Overview!$C$18,Overview!$A$18,IF(AM33&lt;Overview!$C$19,Overview!$A$19,IF(AM33&lt;Overview!$C$20,Overview!$A$20,IF(AM33&lt;Overview!$C$21,Overview!$A$21,"")))))))))))&lt;&gt;"",IF(AM33&lt;Overview!$C$12,Overview!$A$12,IF(AM33&lt;Overview!$C$13,Overview!$A$13,IF(AM33&lt;Overview!$C$14,Overview!$A$14,IF(AM33&lt;Overview!$C$15,Overview!$A$15,IF(AM33&lt;Overview!$C$16,Overview!$A$16,IF(AM33&lt;Overview!$C$17,Overview!$A$17,IF(AM33&lt;Overview!$C$18,Overview!$A$18,IF(AM33&lt;Overview!$C$19,Overview!$A$19,IF(AM33&lt;Overview!$C$20,Overview!$A$20,IF(AM33&lt;Overview!$C$21,Overview!$A$21,"")))))))))),AL34)</f>
        <v>0</v>
      </c>
      <c r="AN34" s="23">
        <f>IF((IF(AN33&lt;Overview!$C$12,Overview!$A$12,IF(AN33&lt;Overview!$C$13,Overview!$A$13,IF(AN33&lt;Overview!$C$14,Overview!$A$14,IF(AN33&lt;Overview!$C$15,Overview!$A$15,IF(AN33&lt;Overview!$C$16,Overview!$A$16,IF(AN33&lt;Overview!$C$17,Overview!$A$17,IF(AN33&lt;Overview!$C$18,Overview!$A$18,IF(AN33&lt;Overview!$C$19,Overview!$A$19,IF(AN33&lt;Overview!$C$20,Overview!$A$20,IF(AN33&lt;Overview!$C$21,Overview!$A$21,"")))))))))))&lt;&gt;"",IF(AN33&lt;Overview!$C$12,Overview!$A$12,IF(AN33&lt;Overview!$C$13,Overview!$A$13,IF(AN33&lt;Overview!$C$14,Overview!$A$14,IF(AN33&lt;Overview!$C$15,Overview!$A$15,IF(AN33&lt;Overview!$C$16,Overview!$A$16,IF(AN33&lt;Overview!$C$17,Overview!$A$17,IF(AN33&lt;Overview!$C$18,Overview!$A$18,IF(AN33&lt;Overview!$C$19,Overview!$A$19,IF(AN33&lt;Overview!$C$20,Overview!$A$20,IF(AN33&lt;Overview!$C$21,Overview!$A$21,"")))))))))),AM34)</f>
        <v>0</v>
      </c>
      <c r="AO34" s="23">
        <f>IF((IF(AO33&lt;Overview!$C$12,Overview!$A$12,IF(AO33&lt;Overview!$C$13,Overview!$A$13,IF(AO33&lt;Overview!$C$14,Overview!$A$14,IF(AO33&lt;Overview!$C$15,Overview!$A$15,IF(AO33&lt;Overview!$C$16,Overview!$A$16,IF(AO33&lt;Overview!$C$17,Overview!$A$17,IF(AO33&lt;Overview!$C$18,Overview!$A$18,IF(AO33&lt;Overview!$C$19,Overview!$A$19,IF(AO33&lt;Overview!$C$20,Overview!$A$20,IF(AO33&lt;Overview!$C$21,Overview!$A$21,"")))))))))))&lt;&gt;"",IF(AO33&lt;Overview!$C$12,Overview!$A$12,IF(AO33&lt;Overview!$C$13,Overview!$A$13,IF(AO33&lt;Overview!$C$14,Overview!$A$14,IF(AO33&lt;Overview!$C$15,Overview!$A$15,IF(AO33&lt;Overview!$C$16,Overview!$A$16,IF(AO33&lt;Overview!$C$17,Overview!$A$17,IF(AO33&lt;Overview!$C$18,Overview!$A$18,IF(AO33&lt;Overview!$C$19,Overview!$A$19,IF(AO33&lt;Overview!$C$20,Overview!$A$20,IF(AO33&lt;Overview!$C$21,Overview!$A$21,"")))))))))),AN34)</f>
        <v>0</v>
      </c>
      <c r="AP34" s="23">
        <f>IF((IF(AP33&lt;Overview!$C$12,Overview!$A$12,IF(AP33&lt;Overview!$C$13,Overview!$A$13,IF(AP33&lt;Overview!$C$14,Overview!$A$14,IF(AP33&lt;Overview!$C$15,Overview!$A$15,IF(AP33&lt;Overview!$C$16,Overview!$A$16,IF(AP33&lt;Overview!$C$17,Overview!$A$17,IF(AP33&lt;Overview!$C$18,Overview!$A$18,IF(AP33&lt;Overview!$C$19,Overview!$A$19,IF(AP33&lt;Overview!$C$20,Overview!$A$20,IF(AP33&lt;Overview!$C$21,Overview!$A$21,"")))))))))))&lt;&gt;"",IF(AP33&lt;Overview!$C$12,Overview!$A$12,IF(AP33&lt;Overview!$C$13,Overview!$A$13,IF(AP33&lt;Overview!$C$14,Overview!$A$14,IF(AP33&lt;Overview!$C$15,Overview!$A$15,IF(AP33&lt;Overview!$C$16,Overview!$A$16,IF(AP33&lt;Overview!$C$17,Overview!$A$17,IF(AP33&lt;Overview!$C$18,Overview!$A$18,IF(AP33&lt;Overview!$C$19,Overview!$A$19,IF(AP33&lt;Overview!$C$20,Overview!$A$20,IF(AP33&lt;Overview!$C$21,Overview!$A$21,"")))))))))),AO34)</f>
        <v>0</v>
      </c>
      <c r="AQ34" s="23">
        <f>IF((IF(AQ33&lt;Overview!$C$12,Overview!$A$12,IF(AQ33&lt;Overview!$C$13,Overview!$A$13,IF(AQ33&lt;Overview!$C$14,Overview!$A$14,IF(AQ33&lt;Overview!$C$15,Overview!$A$15,IF(AQ33&lt;Overview!$C$16,Overview!$A$16,IF(AQ33&lt;Overview!$C$17,Overview!$A$17,IF(AQ33&lt;Overview!$C$18,Overview!$A$18,IF(AQ33&lt;Overview!$C$19,Overview!$A$19,IF(AQ33&lt;Overview!$C$20,Overview!$A$20,IF(AQ33&lt;Overview!$C$21,Overview!$A$21,"")))))))))))&lt;&gt;"",IF(AQ33&lt;Overview!$C$12,Overview!$A$12,IF(AQ33&lt;Overview!$C$13,Overview!$A$13,IF(AQ33&lt;Overview!$C$14,Overview!$A$14,IF(AQ33&lt;Overview!$C$15,Overview!$A$15,IF(AQ33&lt;Overview!$C$16,Overview!$A$16,IF(AQ33&lt;Overview!$C$17,Overview!$A$17,IF(AQ33&lt;Overview!$C$18,Overview!$A$18,IF(AQ33&lt;Overview!$C$19,Overview!$A$19,IF(AQ33&lt;Overview!$C$20,Overview!$A$20,IF(AQ33&lt;Overview!$C$21,Overview!$A$21,"")))))))))),AP34)</f>
        <v>0</v>
      </c>
      <c r="AR34" s="23">
        <f>IF((IF(AR33&lt;Overview!$C$12,Overview!$A$12,IF(AR33&lt;Overview!$C$13,Overview!$A$13,IF(AR33&lt;Overview!$C$14,Overview!$A$14,IF(AR33&lt;Overview!$C$15,Overview!$A$15,IF(AR33&lt;Overview!$C$16,Overview!$A$16,IF(AR33&lt;Overview!$C$17,Overview!$A$17,IF(AR33&lt;Overview!$C$18,Overview!$A$18,IF(AR33&lt;Overview!$C$19,Overview!$A$19,IF(AR33&lt;Overview!$C$20,Overview!$A$20,IF(AR33&lt;Overview!$C$21,Overview!$A$21,"")))))))))))&lt;&gt;"",IF(AR33&lt;Overview!$C$12,Overview!$A$12,IF(AR33&lt;Overview!$C$13,Overview!$A$13,IF(AR33&lt;Overview!$C$14,Overview!$A$14,IF(AR33&lt;Overview!$C$15,Overview!$A$15,IF(AR33&lt;Overview!$C$16,Overview!$A$16,IF(AR33&lt;Overview!$C$17,Overview!$A$17,IF(AR33&lt;Overview!$C$18,Overview!$A$18,IF(AR33&lt;Overview!$C$19,Overview!$A$19,IF(AR33&lt;Overview!$C$20,Overview!$A$20,IF(AR33&lt;Overview!$C$21,Overview!$A$21,"")))))))))),AQ34)</f>
        <v>0</v>
      </c>
      <c r="AS34" s="23">
        <f>IF((IF(AS33&lt;Overview!$C$12,Overview!$A$12,IF(AS33&lt;Overview!$C$13,Overview!$A$13,IF(AS33&lt;Overview!$C$14,Overview!$A$14,IF(AS33&lt;Overview!$C$15,Overview!$A$15,IF(AS33&lt;Overview!$C$16,Overview!$A$16,IF(AS33&lt;Overview!$C$17,Overview!$A$17,IF(AS33&lt;Overview!$C$18,Overview!$A$18,IF(AS33&lt;Overview!$C$19,Overview!$A$19,IF(AS33&lt;Overview!$C$20,Overview!$A$20,IF(AS33&lt;Overview!$C$21,Overview!$A$21,"")))))))))))&lt;&gt;"",IF(AS33&lt;Overview!$C$12,Overview!$A$12,IF(AS33&lt;Overview!$C$13,Overview!$A$13,IF(AS33&lt;Overview!$C$14,Overview!$A$14,IF(AS33&lt;Overview!$C$15,Overview!$A$15,IF(AS33&lt;Overview!$C$16,Overview!$A$16,IF(AS33&lt;Overview!$C$17,Overview!$A$17,IF(AS33&lt;Overview!$C$18,Overview!$A$18,IF(AS33&lt;Overview!$C$19,Overview!$A$19,IF(AS33&lt;Overview!$C$20,Overview!$A$20,IF(AS33&lt;Overview!$C$21,Overview!$A$21,"")))))))))),AR34)</f>
        <v>0</v>
      </c>
      <c r="AT34" s="23">
        <f>IF((IF(AT33&lt;Overview!$C$12,Overview!$A$12,IF(AT33&lt;Overview!$C$13,Overview!$A$13,IF(AT33&lt;Overview!$C$14,Overview!$A$14,IF(AT33&lt;Overview!$C$15,Overview!$A$15,IF(AT33&lt;Overview!$C$16,Overview!$A$16,IF(AT33&lt;Overview!$C$17,Overview!$A$17,IF(AT33&lt;Overview!$C$18,Overview!$A$18,IF(AT33&lt;Overview!$C$19,Overview!$A$19,IF(AT33&lt;Overview!$C$20,Overview!$A$20,IF(AT33&lt;Overview!$C$21,Overview!$A$21,"")))))))))))&lt;&gt;"",IF(AT33&lt;Overview!$C$12,Overview!$A$12,IF(AT33&lt;Overview!$C$13,Overview!$A$13,IF(AT33&lt;Overview!$C$14,Overview!$A$14,IF(AT33&lt;Overview!$C$15,Overview!$A$15,IF(AT33&lt;Overview!$C$16,Overview!$A$16,IF(AT33&lt;Overview!$C$17,Overview!$A$17,IF(AT33&lt;Overview!$C$18,Overview!$A$18,IF(AT33&lt;Overview!$C$19,Overview!$A$19,IF(AT33&lt;Overview!$C$20,Overview!$A$20,IF(AT33&lt;Overview!$C$21,Overview!$A$21,"")))))))))),AS34)</f>
        <v>0</v>
      </c>
      <c r="AU34" s="23">
        <f>IF((IF(AU33&lt;Overview!$C$12,Overview!$A$12,IF(AU33&lt;Overview!$C$13,Overview!$A$13,IF(AU33&lt;Overview!$C$14,Overview!$A$14,IF(AU33&lt;Overview!$C$15,Overview!$A$15,IF(AU33&lt;Overview!$C$16,Overview!$A$16,IF(AU33&lt;Overview!$C$17,Overview!$A$17,IF(AU33&lt;Overview!$C$18,Overview!$A$18,IF(AU33&lt;Overview!$C$19,Overview!$A$19,IF(AU33&lt;Overview!$C$20,Overview!$A$20,IF(AU33&lt;Overview!$C$21,Overview!$A$21,"")))))))))))&lt;&gt;"",IF(AU33&lt;Overview!$C$12,Overview!$A$12,IF(AU33&lt;Overview!$C$13,Overview!$A$13,IF(AU33&lt;Overview!$C$14,Overview!$A$14,IF(AU33&lt;Overview!$C$15,Overview!$A$15,IF(AU33&lt;Overview!$C$16,Overview!$A$16,IF(AU33&lt;Overview!$C$17,Overview!$A$17,IF(AU33&lt;Overview!$C$18,Overview!$A$18,IF(AU33&lt;Overview!$C$19,Overview!$A$19,IF(AU33&lt;Overview!$C$20,Overview!$A$20,IF(AU33&lt;Overview!$C$21,Overview!$A$21,"")))))))))),AT34)</f>
        <v>0</v>
      </c>
      <c r="AV34" s="23">
        <f>IF((IF(AV33&lt;Overview!$C$12,Overview!$A$12,IF(AV33&lt;Overview!$C$13,Overview!$A$13,IF(AV33&lt;Overview!$C$14,Overview!$A$14,IF(AV33&lt;Overview!$C$15,Overview!$A$15,IF(AV33&lt;Overview!$C$16,Overview!$A$16,IF(AV33&lt;Overview!$C$17,Overview!$A$17,IF(AV33&lt;Overview!$C$18,Overview!$A$18,IF(AV33&lt;Overview!$C$19,Overview!$A$19,IF(AV33&lt;Overview!$C$20,Overview!$A$20,IF(AV33&lt;Overview!$C$21,Overview!$A$21,"")))))))))))&lt;&gt;"",IF(AV33&lt;Overview!$C$12,Overview!$A$12,IF(AV33&lt;Overview!$C$13,Overview!$A$13,IF(AV33&lt;Overview!$C$14,Overview!$A$14,IF(AV33&lt;Overview!$C$15,Overview!$A$15,IF(AV33&lt;Overview!$C$16,Overview!$A$16,IF(AV33&lt;Overview!$C$17,Overview!$A$17,IF(AV33&lt;Overview!$C$18,Overview!$A$18,IF(AV33&lt;Overview!$C$19,Overview!$A$19,IF(AV33&lt;Overview!$C$20,Overview!$A$20,IF(AV33&lt;Overview!$C$21,Overview!$A$21,"")))))))))),AU34)</f>
        <v>0</v>
      </c>
      <c r="AW34" s="23">
        <f>IF((IF(AW33&lt;Overview!$C$12,Overview!$A$12,IF(AW33&lt;Overview!$C$13,Overview!$A$13,IF(AW33&lt;Overview!$C$14,Overview!$A$14,IF(AW33&lt;Overview!$C$15,Overview!$A$15,IF(AW33&lt;Overview!$C$16,Overview!$A$16,IF(AW33&lt;Overview!$C$17,Overview!$A$17,IF(AW33&lt;Overview!$C$18,Overview!$A$18,IF(AW33&lt;Overview!$C$19,Overview!$A$19,IF(AW33&lt;Overview!$C$20,Overview!$A$20,IF(AW33&lt;Overview!$C$21,Overview!$A$21,"")))))))))))&lt;&gt;"",IF(AW33&lt;Overview!$C$12,Overview!$A$12,IF(AW33&lt;Overview!$C$13,Overview!$A$13,IF(AW33&lt;Overview!$C$14,Overview!$A$14,IF(AW33&lt;Overview!$C$15,Overview!$A$15,IF(AW33&lt;Overview!$C$16,Overview!$A$16,IF(AW33&lt;Overview!$C$17,Overview!$A$17,IF(AW33&lt;Overview!$C$18,Overview!$A$18,IF(AW33&lt;Overview!$C$19,Overview!$A$19,IF(AW33&lt;Overview!$C$20,Overview!$A$20,IF(AW33&lt;Overview!$C$21,Overview!$A$21,"")))))))))),AV34)</f>
        <v>0</v>
      </c>
      <c r="AX34" s="23">
        <f>IF((IF(AX33&lt;Overview!$C$12,Overview!$A$12,IF(AX33&lt;Overview!$C$13,Overview!$A$13,IF(AX33&lt;Overview!$C$14,Overview!$A$14,IF(AX33&lt;Overview!$C$15,Overview!$A$15,IF(AX33&lt;Overview!$C$16,Overview!$A$16,IF(AX33&lt;Overview!$C$17,Overview!$A$17,IF(AX33&lt;Overview!$C$18,Overview!$A$18,IF(AX33&lt;Overview!$C$19,Overview!$A$19,IF(AX33&lt;Overview!$C$20,Overview!$A$20,IF(AX33&lt;Overview!$C$21,Overview!$A$21,"")))))))))))&lt;&gt;"",IF(AX33&lt;Overview!$C$12,Overview!$A$12,IF(AX33&lt;Overview!$C$13,Overview!$A$13,IF(AX33&lt;Overview!$C$14,Overview!$A$14,IF(AX33&lt;Overview!$C$15,Overview!$A$15,IF(AX33&lt;Overview!$C$16,Overview!$A$16,IF(AX33&lt;Overview!$C$17,Overview!$A$17,IF(AX33&lt;Overview!$C$18,Overview!$A$18,IF(AX33&lt;Overview!$C$19,Overview!$A$19,IF(AX33&lt;Overview!$C$20,Overview!$A$20,IF(AX33&lt;Overview!$C$21,Overview!$A$21,"")))))))))),AW34)</f>
        <v>0</v>
      </c>
      <c r="AY34" s="23">
        <f>IF((IF(AY33&lt;Overview!$C$12,Overview!$A$12,IF(AY33&lt;Overview!$C$13,Overview!$A$13,IF(AY33&lt;Overview!$C$14,Overview!$A$14,IF(AY33&lt;Overview!$C$15,Overview!$A$15,IF(AY33&lt;Overview!$C$16,Overview!$A$16,IF(AY33&lt;Overview!$C$17,Overview!$A$17,IF(AY33&lt;Overview!$C$18,Overview!$A$18,IF(AY33&lt;Overview!$C$19,Overview!$A$19,IF(AY33&lt;Overview!$C$20,Overview!$A$20,IF(AY33&lt;Overview!$C$21,Overview!$A$21,"")))))))))))&lt;&gt;"",IF(AY33&lt;Overview!$C$12,Overview!$A$12,IF(AY33&lt;Overview!$C$13,Overview!$A$13,IF(AY33&lt;Overview!$C$14,Overview!$A$14,IF(AY33&lt;Overview!$C$15,Overview!$A$15,IF(AY33&lt;Overview!$C$16,Overview!$A$16,IF(AY33&lt;Overview!$C$17,Overview!$A$17,IF(AY33&lt;Overview!$C$18,Overview!$A$18,IF(AY33&lt;Overview!$C$19,Overview!$A$19,IF(AY33&lt;Overview!$C$20,Overview!$A$20,IF(AY33&lt;Overview!$C$21,Overview!$A$21,"")))))))))),AX34)</f>
        <v>0</v>
      </c>
      <c r="AZ34" s="23">
        <f>IF((IF(AZ33&lt;Overview!$C$12,Overview!$A$12,IF(AZ33&lt;Overview!$C$13,Overview!$A$13,IF(AZ33&lt;Overview!$C$14,Overview!$A$14,IF(AZ33&lt;Overview!$C$15,Overview!$A$15,IF(AZ33&lt;Overview!$C$16,Overview!$A$16,IF(AZ33&lt;Overview!$C$17,Overview!$A$17,IF(AZ33&lt;Overview!$C$18,Overview!$A$18,IF(AZ33&lt;Overview!$C$19,Overview!$A$19,IF(AZ33&lt;Overview!$C$20,Overview!$A$20,IF(AZ33&lt;Overview!$C$21,Overview!$A$21,"")))))))))))&lt;&gt;"",IF(AZ33&lt;Overview!$C$12,Overview!$A$12,IF(AZ33&lt;Overview!$C$13,Overview!$A$13,IF(AZ33&lt;Overview!$C$14,Overview!$A$14,IF(AZ33&lt;Overview!$C$15,Overview!$A$15,IF(AZ33&lt;Overview!$C$16,Overview!$A$16,IF(AZ33&lt;Overview!$C$17,Overview!$A$17,IF(AZ33&lt;Overview!$C$18,Overview!$A$18,IF(AZ33&lt;Overview!$C$19,Overview!$A$19,IF(AZ33&lt;Overview!$C$20,Overview!$A$20,IF(AZ33&lt;Overview!$C$21,Overview!$A$21,"")))))))))),AY34)</f>
        <v>0</v>
      </c>
      <c r="BA34" s="23">
        <f>IF((IF(BA33&lt;Overview!$C$12,Overview!$A$12,IF(BA33&lt;Overview!$C$13,Overview!$A$13,IF(BA33&lt;Overview!$C$14,Overview!$A$14,IF(BA33&lt;Overview!$C$15,Overview!$A$15,IF(BA33&lt;Overview!$C$16,Overview!$A$16,IF(BA33&lt;Overview!$C$17,Overview!$A$17,IF(BA33&lt;Overview!$C$18,Overview!$A$18,IF(BA33&lt;Overview!$C$19,Overview!$A$19,IF(BA33&lt;Overview!$C$20,Overview!$A$20,IF(BA33&lt;Overview!$C$21,Overview!$A$21,"")))))))))))&lt;&gt;"",IF(BA33&lt;Overview!$C$12,Overview!$A$12,IF(BA33&lt;Overview!$C$13,Overview!$A$13,IF(BA33&lt;Overview!$C$14,Overview!$A$14,IF(BA33&lt;Overview!$C$15,Overview!$A$15,IF(BA33&lt;Overview!$C$16,Overview!$A$16,IF(BA33&lt;Overview!$C$17,Overview!$A$17,IF(BA33&lt;Overview!$C$18,Overview!$A$18,IF(BA33&lt;Overview!$C$19,Overview!$A$19,IF(BA33&lt;Overview!$C$20,Overview!$A$20,IF(BA33&lt;Overview!$C$21,Overview!$A$21,"")))))))))),AZ34)</f>
        <v>0</v>
      </c>
      <c r="BB34" s="23">
        <f>IF((IF(BB33&lt;Overview!$C$12,Overview!$A$12,IF(BB33&lt;Overview!$C$13,Overview!$A$13,IF(BB33&lt;Overview!$C$14,Overview!$A$14,IF(BB33&lt;Overview!$C$15,Overview!$A$15,IF(BB33&lt;Overview!$C$16,Overview!$A$16,IF(BB33&lt;Overview!$C$17,Overview!$A$17,IF(BB33&lt;Overview!$C$18,Overview!$A$18,IF(BB33&lt;Overview!$C$19,Overview!$A$19,IF(BB33&lt;Overview!$C$20,Overview!$A$20,IF(BB33&lt;Overview!$C$21,Overview!$A$21,"")))))))))))&lt;&gt;"",IF(BB33&lt;Overview!$C$12,Overview!$A$12,IF(BB33&lt;Overview!$C$13,Overview!$A$13,IF(BB33&lt;Overview!$C$14,Overview!$A$14,IF(BB33&lt;Overview!$C$15,Overview!$A$15,IF(BB33&lt;Overview!$C$16,Overview!$A$16,IF(BB33&lt;Overview!$C$17,Overview!$A$17,IF(BB33&lt;Overview!$C$18,Overview!$A$18,IF(BB33&lt;Overview!$C$19,Overview!$A$19,IF(BB33&lt;Overview!$C$20,Overview!$A$20,IF(BB33&lt;Overview!$C$21,Overview!$A$21,"")))))))))),BA34)</f>
        <v>0</v>
      </c>
      <c r="BC34" s="23">
        <f>IF((IF(BC33&lt;Overview!$C$12,Overview!$A$12,IF(BC33&lt;Overview!$C$13,Overview!$A$13,IF(BC33&lt;Overview!$C$14,Overview!$A$14,IF(BC33&lt;Overview!$C$15,Overview!$A$15,IF(BC33&lt;Overview!$C$16,Overview!$A$16,IF(BC33&lt;Overview!$C$17,Overview!$A$17,IF(BC33&lt;Overview!$C$18,Overview!$A$18,IF(BC33&lt;Overview!$C$19,Overview!$A$19,IF(BC33&lt;Overview!$C$20,Overview!$A$20,IF(BC33&lt;Overview!$C$21,Overview!$A$21,"")))))))))))&lt;&gt;"",IF(BC33&lt;Overview!$C$12,Overview!$A$12,IF(BC33&lt;Overview!$C$13,Overview!$A$13,IF(BC33&lt;Overview!$C$14,Overview!$A$14,IF(BC33&lt;Overview!$C$15,Overview!$A$15,IF(BC33&lt;Overview!$C$16,Overview!$A$16,IF(BC33&lt;Overview!$C$17,Overview!$A$17,IF(BC33&lt;Overview!$C$18,Overview!$A$18,IF(BC33&lt;Overview!$C$19,Overview!$A$19,IF(BC33&lt;Overview!$C$20,Overview!$A$20,IF(BC33&lt;Overview!$C$21,Overview!$A$21,"")))))))))),BB34)</f>
        <v>0</v>
      </c>
      <c r="BD34" s="23">
        <f>IF((IF(BD33&lt;Overview!$C$12,Overview!$A$12,IF(BD33&lt;Overview!$C$13,Overview!$A$13,IF(BD33&lt;Overview!$C$14,Overview!$A$14,IF(BD33&lt;Overview!$C$15,Overview!$A$15,IF(BD33&lt;Overview!$C$16,Overview!$A$16,IF(BD33&lt;Overview!$C$17,Overview!$A$17,IF(BD33&lt;Overview!$C$18,Overview!$A$18,IF(BD33&lt;Overview!$C$19,Overview!$A$19,IF(BD33&lt;Overview!$C$20,Overview!$A$20,IF(BD33&lt;Overview!$C$21,Overview!$A$21,"")))))))))))&lt;&gt;"",IF(BD33&lt;Overview!$C$12,Overview!$A$12,IF(BD33&lt;Overview!$C$13,Overview!$A$13,IF(BD33&lt;Overview!$C$14,Overview!$A$14,IF(BD33&lt;Overview!$C$15,Overview!$A$15,IF(BD33&lt;Overview!$C$16,Overview!$A$16,IF(BD33&lt;Overview!$C$17,Overview!$A$17,IF(BD33&lt;Overview!$C$18,Overview!$A$18,IF(BD33&lt;Overview!$C$19,Overview!$A$19,IF(BD33&lt;Overview!$C$20,Overview!$A$20,IF(BD33&lt;Overview!$C$21,Overview!$A$21,"")))))))))),BC34)</f>
        <v>0</v>
      </c>
      <c r="BE34" s="23">
        <f>IF((IF(BE33&lt;Overview!$C$12,Overview!$A$12,IF(BE33&lt;Overview!$C$13,Overview!$A$13,IF(BE33&lt;Overview!$C$14,Overview!$A$14,IF(BE33&lt;Overview!$C$15,Overview!$A$15,IF(BE33&lt;Overview!$C$16,Overview!$A$16,IF(BE33&lt;Overview!$C$17,Overview!$A$17,IF(BE33&lt;Overview!$C$18,Overview!$A$18,IF(BE33&lt;Overview!$C$19,Overview!$A$19,IF(BE33&lt;Overview!$C$20,Overview!$A$20,IF(BE33&lt;Overview!$C$21,Overview!$A$21,"")))))))))))&lt;&gt;"",IF(BE33&lt;Overview!$C$12,Overview!$A$12,IF(BE33&lt;Overview!$C$13,Overview!$A$13,IF(BE33&lt;Overview!$C$14,Overview!$A$14,IF(BE33&lt;Overview!$C$15,Overview!$A$15,IF(BE33&lt;Overview!$C$16,Overview!$A$16,IF(BE33&lt;Overview!$C$17,Overview!$A$17,IF(BE33&lt;Overview!$C$18,Overview!$A$18,IF(BE33&lt;Overview!$C$19,Overview!$A$19,IF(BE33&lt;Overview!$C$20,Overview!$A$20,IF(BE33&lt;Overview!$C$21,Overview!$A$21,"")))))))))),BD34)</f>
        <v>0</v>
      </c>
      <c r="BF34" s="23">
        <f>IF((IF(BF33&lt;Overview!$C$12,Overview!$A$12,IF(BF33&lt;Overview!$C$13,Overview!$A$13,IF(BF33&lt;Overview!$C$14,Overview!$A$14,IF(BF33&lt;Overview!$C$15,Overview!$A$15,IF(BF33&lt;Overview!$C$16,Overview!$A$16,IF(BF33&lt;Overview!$C$17,Overview!$A$17,IF(BF33&lt;Overview!$C$18,Overview!$A$18,IF(BF33&lt;Overview!$C$19,Overview!$A$19,IF(BF33&lt;Overview!$C$20,Overview!$A$20,IF(BF33&lt;Overview!$C$21,Overview!$A$21,"")))))))))))&lt;&gt;"",IF(BF33&lt;Overview!$C$12,Overview!$A$12,IF(BF33&lt;Overview!$C$13,Overview!$A$13,IF(BF33&lt;Overview!$C$14,Overview!$A$14,IF(BF33&lt;Overview!$C$15,Overview!$A$15,IF(BF33&lt;Overview!$C$16,Overview!$A$16,IF(BF33&lt;Overview!$C$17,Overview!$A$17,IF(BF33&lt;Overview!$C$18,Overview!$A$18,IF(BF33&lt;Overview!$C$19,Overview!$A$19,IF(BF33&lt;Overview!$C$20,Overview!$A$20,IF(BF33&lt;Overview!$C$21,Overview!$A$21,"")))))))))),BE34)</f>
        <v>0</v>
      </c>
      <c r="BG34" s="23">
        <f>IF((IF(BG33&lt;Overview!$C$12,Overview!$A$12,IF(BG33&lt;Overview!$C$13,Overview!$A$13,IF(BG33&lt;Overview!$C$14,Overview!$A$14,IF(BG33&lt;Overview!$C$15,Overview!$A$15,IF(BG33&lt;Overview!$C$16,Overview!$A$16,IF(BG33&lt;Overview!$C$17,Overview!$A$17,IF(BG33&lt;Overview!$C$18,Overview!$A$18,IF(BG33&lt;Overview!$C$19,Overview!$A$19,IF(BG33&lt;Overview!$C$20,Overview!$A$20,IF(BG33&lt;Overview!$C$21,Overview!$A$21,"")))))))))))&lt;&gt;"",IF(BG33&lt;Overview!$C$12,Overview!$A$12,IF(BG33&lt;Overview!$C$13,Overview!$A$13,IF(BG33&lt;Overview!$C$14,Overview!$A$14,IF(BG33&lt;Overview!$C$15,Overview!$A$15,IF(BG33&lt;Overview!$C$16,Overview!$A$16,IF(BG33&lt;Overview!$C$17,Overview!$A$17,IF(BG33&lt;Overview!$C$18,Overview!$A$18,IF(BG33&lt;Overview!$C$19,Overview!$A$19,IF(BG33&lt;Overview!$C$20,Overview!$A$20,IF(BG33&lt;Overview!$C$21,Overview!$A$21,"")))))))))),BF34)</f>
        <v>0</v>
      </c>
      <c r="BH34" s="23">
        <f>IF((IF(BH33&lt;Overview!$C$12,Overview!$A$12,IF(BH33&lt;Overview!$C$13,Overview!$A$13,IF(BH33&lt;Overview!$C$14,Overview!$A$14,IF(BH33&lt;Overview!$C$15,Overview!$A$15,IF(BH33&lt;Overview!$C$16,Overview!$A$16,IF(BH33&lt;Overview!$C$17,Overview!$A$17,IF(BH33&lt;Overview!$C$18,Overview!$A$18,IF(BH33&lt;Overview!$C$19,Overview!$A$19,IF(BH33&lt;Overview!$C$20,Overview!$A$20,IF(BH33&lt;Overview!$C$21,Overview!$A$21,"")))))))))))&lt;&gt;"",IF(BH33&lt;Overview!$C$12,Overview!$A$12,IF(BH33&lt;Overview!$C$13,Overview!$A$13,IF(BH33&lt;Overview!$C$14,Overview!$A$14,IF(BH33&lt;Overview!$C$15,Overview!$A$15,IF(BH33&lt;Overview!$C$16,Overview!$A$16,IF(BH33&lt;Overview!$C$17,Overview!$A$17,IF(BH33&lt;Overview!$C$18,Overview!$A$18,IF(BH33&lt;Overview!$C$19,Overview!$A$19,IF(BH33&lt;Overview!$C$20,Overview!$A$20,IF(BH33&lt;Overview!$C$21,Overview!$A$21,"")))))))))),BG34)</f>
        <v>0</v>
      </c>
      <c r="BI34" s="23">
        <f>IF((IF(BI33&lt;Overview!$C$12,Overview!$A$12,IF(BI33&lt;Overview!$C$13,Overview!$A$13,IF(BI33&lt;Overview!$C$14,Overview!$A$14,IF(BI33&lt;Overview!$C$15,Overview!$A$15,IF(BI33&lt;Overview!$C$16,Overview!$A$16,IF(BI33&lt;Overview!$C$17,Overview!$A$17,IF(BI33&lt;Overview!$C$18,Overview!$A$18,IF(BI33&lt;Overview!$C$19,Overview!$A$19,IF(BI33&lt;Overview!$C$20,Overview!$A$20,IF(BI33&lt;Overview!$C$21,Overview!$A$21,"")))))))))))&lt;&gt;"",IF(BI33&lt;Overview!$C$12,Overview!$A$12,IF(BI33&lt;Overview!$C$13,Overview!$A$13,IF(BI33&lt;Overview!$C$14,Overview!$A$14,IF(BI33&lt;Overview!$C$15,Overview!$A$15,IF(BI33&lt;Overview!$C$16,Overview!$A$16,IF(BI33&lt;Overview!$C$17,Overview!$A$17,IF(BI33&lt;Overview!$C$18,Overview!$A$18,IF(BI33&lt;Overview!$C$19,Overview!$A$19,IF(BI33&lt;Overview!$C$20,Overview!$A$20,IF(BI33&lt;Overview!$C$21,Overview!$A$21,"")))))))))),BH34)</f>
        <v>0</v>
      </c>
      <c r="BJ34" s="23">
        <f>IF((IF(BJ33&lt;Overview!$C$12,Overview!$A$12,IF(BJ33&lt;Overview!$C$13,Overview!$A$13,IF(BJ33&lt;Overview!$C$14,Overview!$A$14,IF(BJ33&lt;Overview!$C$15,Overview!$A$15,IF(BJ33&lt;Overview!$C$16,Overview!$A$16,IF(BJ33&lt;Overview!$C$17,Overview!$A$17,IF(BJ33&lt;Overview!$C$18,Overview!$A$18,IF(BJ33&lt;Overview!$C$19,Overview!$A$19,IF(BJ33&lt;Overview!$C$20,Overview!$A$20,IF(BJ33&lt;Overview!$C$21,Overview!$A$21,"")))))))))))&lt;&gt;"",IF(BJ33&lt;Overview!$C$12,Overview!$A$12,IF(BJ33&lt;Overview!$C$13,Overview!$A$13,IF(BJ33&lt;Overview!$C$14,Overview!$A$14,IF(BJ33&lt;Overview!$C$15,Overview!$A$15,IF(BJ33&lt;Overview!$C$16,Overview!$A$16,IF(BJ33&lt;Overview!$C$17,Overview!$A$17,IF(BJ33&lt;Overview!$C$18,Overview!$A$18,IF(BJ33&lt;Overview!$C$19,Overview!$A$19,IF(BJ33&lt;Overview!$C$20,Overview!$A$20,IF(BJ33&lt;Overview!$C$21,Overview!$A$21,"")))))))))),BI34)</f>
        <v>0</v>
      </c>
      <c r="BK34" s="23">
        <f>IF((IF(BK33&lt;Overview!$C$12,Overview!$A$12,IF(BK33&lt;Overview!$C$13,Overview!$A$13,IF(BK33&lt;Overview!$C$14,Overview!$A$14,IF(BK33&lt;Overview!$C$15,Overview!$A$15,IF(BK33&lt;Overview!$C$16,Overview!$A$16,IF(BK33&lt;Overview!$C$17,Overview!$A$17,IF(BK33&lt;Overview!$C$18,Overview!$A$18,IF(BK33&lt;Overview!$C$19,Overview!$A$19,IF(BK33&lt;Overview!$C$20,Overview!$A$20,IF(BK33&lt;Overview!$C$21,Overview!$A$21,"")))))))))))&lt;&gt;"",IF(BK33&lt;Overview!$C$12,Overview!$A$12,IF(BK33&lt;Overview!$C$13,Overview!$A$13,IF(BK33&lt;Overview!$C$14,Overview!$A$14,IF(BK33&lt;Overview!$C$15,Overview!$A$15,IF(BK33&lt;Overview!$C$16,Overview!$A$16,IF(BK33&lt;Overview!$C$17,Overview!$A$17,IF(BK33&lt;Overview!$C$18,Overview!$A$18,IF(BK33&lt;Overview!$C$19,Overview!$A$19,IF(BK33&lt;Overview!$C$20,Overview!$A$20,IF(BK33&lt;Overview!$C$21,Overview!$A$21,"")))))))))),BJ34)</f>
        <v>0</v>
      </c>
      <c r="BL34" s="375">
        <f>IF((IF(BL33&lt;Overview!$C$12,Overview!$A$12,IF(BL33&lt;Overview!$C$13,Overview!$A$13,IF(BL33&lt;Overview!$C$14,Overview!$A$14,IF(BL33&lt;Overview!$C$15,Overview!$A$15,IF(BL33&lt;Overview!$C$16,Overview!$A$16,IF(BL33&lt;Overview!$C$17,Overview!$A$17,IF(BL33&lt;Overview!$C$18,Overview!$A$18,IF(BL33&lt;Overview!$C$19,Overview!$A$19,IF(BL33&lt;Overview!$C$20,Overview!$A$20,IF(BL33&lt;Overview!$C$21,Overview!$A$21,"")))))))))))&lt;&gt;"",IF(BL33&lt;Overview!$C$12,Overview!$A$12,IF(BL33&lt;Overview!$C$13,Overview!$A$13,IF(BL33&lt;Overview!$C$14,Overview!$A$14,IF(BL33&lt;Overview!$C$15,Overview!$A$15,IF(BL33&lt;Overview!$C$16,Overview!$A$16,IF(BL33&lt;Overview!$C$17,Overview!$A$17,IF(BL33&lt;Overview!$C$18,Overview!$A$18,IF(BL33&lt;Overview!$C$19,Overview!$A$19,IF(BL33&lt;Overview!$C$20,Overview!$A$20,IF(BL33&lt;Overview!$C$21,Overview!$A$21,"")))))))))),BK34)</f>
        <v>0</v>
      </c>
      <c r="BM34" s="36"/>
    </row>
    <row r="35" spans="1:65" x14ac:dyDescent="0.25">
      <c r="A35" s="166"/>
      <c r="B35" s="25"/>
      <c r="C35" s="11"/>
      <c r="D35" s="26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6"/>
    </row>
    <row r="36" spans="1:65" x14ac:dyDescent="0.25">
      <c r="A36" s="166"/>
      <c r="B36" s="37" t="s">
        <v>316</v>
      </c>
      <c r="C36" s="38"/>
      <c r="D36" s="100">
        <f t="shared" ref="D36" si="71">SUM(E36:BL36)</f>
        <v>0</v>
      </c>
      <c r="E36" s="101">
        <f>SUM(E37:E38)</f>
        <v>0</v>
      </c>
      <c r="F36" s="101">
        <f t="shared" ref="F36:BL36" si="72">SUM(F37:F38)</f>
        <v>0</v>
      </c>
      <c r="G36" s="101">
        <f t="shared" si="72"/>
        <v>0</v>
      </c>
      <c r="H36" s="101">
        <f t="shared" si="72"/>
        <v>0</v>
      </c>
      <c r="I36" s="101">
        <f t="shared" si="72"/>
        <v>0</v>
      </c>
      <c r="J36" s="101">
        <f t="shared" si="72"/>
        <v>0</v>
      </c>
      <c r="K36" s="101">
        <f t="shared" si="72"/>
        <v>0</v>
      </c>
      <c r="L36" s="101">
        <f t="shared" si="72"/>
        <v>0</v>
      </c>
      <c r="M36" s="101">
        <f t="shared" si="72"/>
        <v>0</v>
      </c>
      <c r="N36" s="101">
        <f t="shared" si="72"/>
        <v>0</v>
      </c>
      <c r="O36" s="101">
        <f t="shared" si="72"/>
        <v>0</v>
      </c>
      <c r="P36" s="101">
        <f t="shared" si="72"/>
        <v>0</v>
      </c>
      <c r="Q36" s="101">
        <f t="shared" si="72"/>
        <v>0</v>
      </c>
      <c r="R36" s="101">
        <f t="shared" si="72"/>
        <v>0</v>
      </c>
      <c r="S36" s="101">
        <f t="shared" si="72"/>
        <v>0</v>
      </c>
      <c r="T36" s="101">
        <f t="shared" si="72"/>
        <v>0</v>
      </c>
      <c r="U36" s="101">
        <f t="shared" si="72"/>
        <v>0</v>
      </c>
      <c r="V36" s="101">
        <f t="shared" si="72"/>
        <v>0</v>
      </c>
      <c r="W36" s="101">
        <f t="shared" si="72"/>
        <v>0</v>
      </c>
      <c r="X36" s="101">
        <f t="shared" si="72"/>
        <v>0</v>
      </c>
      <c r="Y36" s="101">
        <f t="shared" si="72"/>
        <v>0</v>
      </c>
      <c r="Z36" s="101">
        <f t="shared" si="72"/>
        <v>0</v>
      </c>
      <c r="AA36" s="101">
        <f t="shared" si="72"/>
        <v>0</v>
      </c>
      <c r="AB36" s="101">
        <f t="shared" si="72"/>
        <v>0</v>
      </c>
      <c r="AC36" s="101">
        <f t="shared" si="72"/>
        <v>0</v>
      </c>
      <c r="AD36" s="101">
        <f t="shared" si="72"/>
        <v>0</v>
      </c>
      <c r="AE36" s="101">
        <f t="shared" si="72"/>
        <v>0</v>
      </c>
      <c r="AF36" s="101">
        <f t="shared" si="72"/>
        <v>0</v>
      </c>
      <c r="AG36" s="101">
        <f t="shared" si="72"/>
        <v>0</v>
      </c>
      <c r="AH36" s="101">
        <f t="shared" si="72"/>
        <v>0</v>
      </c>
      <c r="AI36" s="101">
        <f t="shared" si="72"/>
        <v>0</v>
      </c>
      <c r="AJ36" s="101">
        <f t="shared" si="72"/>
        <v>0</v>
      </c>
      <c r="AK36" s="101">
        <f t="shared" si="72"/>
        <v>0</v>
      </c>
      <c r="AL36" s="101">
        <f t="shared" si="72"/>
        <v>0</v>
      </c>
      <c r="AM36" s="101">
        <f t="shared" si="72"/>
        <v>0</v>
      </c>
      <c r="AN36" s="101">
        <f t="shared" si="72"/>
        <v>0</v>
      </c>
      <c r="AO36" s="101">
        <f t="shared" si="72"/>
        <v>0</v>
      </c>
      <c r="AP36" s="101">
        <f t="shared" si="72"/>
        <v>0</v>
      </c>
      <c r="AQ36" s="101">
        <f t="shared" si="72"/>
        <v>0</v>
      </c>
      <c r="AR36" s="101">
        <f t="shared" si="72"/>
        <v>0</v>
      </c>
      <c r="AS36" s="101">
        <f t="shared" si="72"/>
        <v>0</v>
      </c>
      <c r="AT36" s="101">
        <f t="shared" si="72"/>
        <v>0</v>
      </c>
      <c r="AU36" s="101">
        <f t="shared" si="72"/>
        <v>0</v>
      </c>
      <c r="AV36" s="101">
        <f t="shared" si="72"/>
        <v>0</v>
      </c>
      <c r="AW36" s="101">
        <f>SUM(AW37:AW38)</f>
        <v>0</v>
      </c>
      <c r="AX36" s="101">
        <f t="shared" si="72"/>
        <v>0</v>
      </c>
      <c r="AY36" s="101">
        <f t="shared" si="72"/>
        <v>0</v>
      </c>
      <c r="AZ36" s="101">
        <f t="shared" si="72"/>
        <v>0</v>
      </c>
      <c r="BA36" s="101">
        <f t="shared" si="72"/>
        <v>0</v>
      </c>
      <c r="BB36" s="101">
        <f t="shared" si="72"/>
        <v>0</v>
      </c>
      <c r="BC36" s="101">
        <f t="shared" si="72"/>
        <v>0</v>
      </c>
      <c r="BD36" s="101">
        <f t="shared" si="72"/>
        <v>0</v>
      </c>
      <c r="BE36" s="101">
        <f t="shared" si="72"/>
        <v>0</v>
      </c>
      <c r="BF36" s="101">
        <f t="shared" si="72"/>
        <v>0</v>
      </c>
      <c r="BG36" s="101">
        <f t="shared" si="72"/>
        <v>0</v>
      </c>
      <c r="BH36" s="101">
        <f t="shared" si="72"/>
        <v>0</v>
      </c>
      <c r="BI36" s="101">
        <f t="shared" si="72"/>
        <v>0</v>
      </c>
      <c r="BJ36" s="101">
        <f t="shared" si="72"/>
        <v>0</v>
      </c>
      <c r="BK36" s="101">
        <f t="shared" si="72"/>
        <v>0</v>
      </c>
      <c r="BL36" s="101">
        <f t="shared" si="72"/>
        <v>0</v>
      </c>
      <c r="BM36" s="100">
        <f>SUM(E36:BL36)</f>
        <v>0</v>
      </c>
    </row>
    <row r="37" spans="1:65" x14ac:dyDescent="0.25">
      <c r="A37" s="166"/>
      <c r="B37" s="25" t="s">
        <v>191</v>
      </c>
      <c r="C37" s="11"/>
      <c r="D37" s="102">
        <f>SUM(E37:BL37)</f>
        <v>0</v>
      </c>
      <c r="E37" s="103">
        <f>IF(Overview!B34="y",Overview!B33,IF(Overview!B38="y",Overview!B39,0))</f>
        <v>0</v>
      </c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2">
        <f>SUM(E37:BL37)</f>
        <v>0</v>
      </c>
    </row>
    <row r="38" spans="1:65" x14ac:dyDescent="0.25">
      <c r="B38" s="25" t="s">
        <v>162</v>
      </c>
      <c r="C38" s="11"/>
      <c r="D38" s="102">
        <f t="shared" ref="D38:D95" si="73">SUM(E38:BL38)</f>
        <v>0</v>
      </c>
      <c r="E38" s="103">
        <f>Overview!B35</f>
        <v>0</v>
      </c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2">
        <f t="shared" si="65"/>
        <v>0</v>
      </c>
    </row>
    <row r="39" spans="1:65" x14ac:dyDescent="0.25">
      <c r="B39" s="25"/>
      <c r="C39" s="11"/>
      <c r="D39" s="102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2"/>
    </row>
    <row r="40" spans="1:65" x14ac:dyDescent="0.25">
      <c r="A40" s="166"/>
      <c r="B40" s="37" t="s">
        <v>39</v>
      </c>
      <c r="C40" s="38"/>
      <c r="D40" s="100">
        <f t="shared" si="73"/>
        <v>0</v>
      </c>
      <c r="E40" s="101">
        <f>SUM(E41:E46)</f>
        <v>0</v>
      </c>
      <c r="F40" s="101">
        <f t="shared" ref="F40:O40" si="74">SUM(F41:F46)</f>
        <v>0</v>
      </c>
      <c r="G40" s="101">
        <f t="shared" si="74"/>
        <v>0</v>
      </c>
      <c r="H40" s="101">
        <f t="shared" si="74"/>
        <v>0</v>
      </c>
      <c r="I40" s="101">
        <f t="shared" si="74"/>
        <v>0</v>
      </c>
      <c r="J40" s="101">
        <f t="shared" si="74"/>
        <v>0</v>
      </c>
      <c r="K40" s="101">
        <f t="shared" si="74"/>
        <v>0</v>
      </c>
      <c r="L40" s="101">
        <f t="shared" si="74"/>
        <v>0</v>
      </c>
      <c r="M40" s="101">
        <f t="shared" si="74"/>
        <v>0</v>
      </c>
      <c r="N40" s="101">
        <f t="shared" si="74"/>
        <v>0</v>
      </c>
      <c r="O40" s="101">
        <f t="shared" si="74"/>
        <v>0</v>
      </c>
      <c r="P40" s="101">
        <f t="shared" ref="P40:BL40" si="75">SUM(P41:P46)</f>
        <v>0</v>
      </c>
      <c r="Q40" s="101">
        <f t="shared" si="75"/>
        <v>0</v>
      </c>
      <c r="R40" s="101">
        <f t="shared" si="75"/>
        <v>0</v>
      </c>
      <c r="S40" s="101">
        <f t="shared" si="75"/>
        <v>0</v>
      </c>
      <c r="T40" s="101">
        <f t="shared" si="75"/>
        <v>0</v>
      </c>
      <c r="U40" s="101">
        <f t="shared" si="75"/>
        <v>0</v>
      </c>
      <c r="V40" s="101">
        <f t="shared" si="75"/>
        <v>0</v>
      </c>
      <c r="W40" s="101">
        <f t="shared" si="75"/>
        <v>0</v>
      </c>
      <c r="X40" s="101">
        <f t="shared" si="75"/>
        <v>0</v>
      </c>
      <c r="Y40" s="101">
        <f t="shared" si="75"/>
        <v>0</v>
      </c>
      <c r="Z40" s="101">
        <f t="shared" si="75"/>
        <v>0</v>
      </c>
      <c r="AA40" s="101">
        <f t="shared" si="75"/>
        <v>0</v>
      </c>
      <c r="AB40" s="101">
        <f t="shared" si="75"/>
        <v>0</v>
      </c>
      <c r="AC40" s="101">
        <f t="shared" si="75"/>
        <v>0</v>
      </c>
      <c r="AD40" s="101">
        <f t="shared" si="75"/>
        <v>0</v>
      </c>
      <c r="AE40" s="101">
        <f t="shared" si="75"/>
        <v>0</v>
      </c>
      <c r="AF40" s="101">
        <f t="shared" si="75"/>
        <v>0</v>
      </c>
      <c r="AG40" s="101">
        <f t="shared" si="75"/>
        <v>0</v>
      </c>
      <c r="AH40" s="101">
        <f t="shared" si="75"/>
        <v>0</v>
      </c>
      <c r="AI40" s="101">
        <f t="shared" si="75"/>
        <v>0</v>
      </c>
      <c r="AJ40" s="101">
        <f t="shared" si="75"/>
        <v>0</v>
      </c>
      <c r="AK40" s="101">
        <f t="shared" si="75"/>
        <v>0</v>
      </c>
      <c r="AL40" s="101">
        <f t="shared" si="75"/>
        <v>0</v>
      </c>
      <c r="AM40" s="101">
        <f t="shared" si="75"/>
        <v>0</v>
      </c>
      <c r="AN40" s="101">
        <f t="shared" si="75"/>
        <v>0</v>
      </c>
      <c r="AO40" s="101">
        <f t="shared" si="75"/>
        <v>0</v>
      </c>
      <c r="AP40" s="101">
        <f t="shared" si="75"/>
        <v>0</v>
      </c>
      <c r="AQ40" s="101">
        <f t="shared" si="75"/>
        <v>0</v>
      </c>
      <c r="AR40" s="101">
        <f t="shared" si="75"/>
        <v>0</v>
      </c>
      <c r="AS40" s="101">
        <f t="shared" si="75"/>
        <v>0</v>
      </c>
      <c r="AT40" s="101">
        <f t="shared" si="75"/>
        <v>0</v>
      </c>
      <c r="AU40" s="101">
        <f t="shared" si="75"/>
        <v>0</v>
      </c>
      <c r="AV40" s="101">
        <f t="shared" si="75"/>
        <v>0</v>
      </c>
      <c r="AW40" s="101">
        <f t="shared" si="75"/>
        <v>0</v>
      </c>
      <c r="AX40" s="101">
        <f t="shared" si="75"/>
        <v>0</v>
      </c>
      <c r="AY40" s="101">
        <f t="shared" si="75"/>
        <v>0</v>
      </c>
      <c r="AZ40" s="101">
        <f t="shared" si="75"/>
        <v>0</v>
      </c>
      <c r="BA40" s="101">
        <f t="shared" si="75"/>
        <v>0</v>
      </c>
      <c r="BB40" s="101">
        <f t="shared" si="75"/>
        <v>0</v>
      </c>
      <c r="BC40" s="101">
        <f t="shared" si="75"/>
        <v>0</v>
      </c>
      <c r="BD40" s="101">
        <f t="shared" si="75"/>
        <v>0</v>
      </c>
      <c r="BE40" s="101">
        <f t="shared" si="75"/>
        <v>0</v>
      </c>
      <c r="BF40" s="101">
        <f t="shared" si="75"/>
        <v>0</v>
      </c>
      <c r="BG40" s="101">
        <f t="shared" si="75"/>
        <v>0</v>
      </c>
      <c r="BH40" s="101">
        <f t="shared" si="75"/>
        <v>0</v>
      </c>
      <c r="BI40" s="101">
        <f t="shared" si="75"/>
        <v>0</v>
      </c>
      <c r="BJ40" s="101">
        <f t="shared" si="75"/>
        <v>0</v>
      </c>
      <c r="BK40" s="101">
        <f t="shared" si="75"/>
        <v>0</v>
      </c>
      <c r="BL40" s="101">
        <f t="shared" si="75"/>
        <v>0</v>
      </c>
      <c r="BM40" s="100">
        <f>SUM(BM41:BM46)</f>
        <v>0</v>
      </c>
    </row>
    <row r="41" spans="1:65" x14ac:dyDescent="0.25">
      <c r="A41" s="204">
        <f>Capex!A14+1</f>
        <v>49</v>
      </c>
      <c r="B41" s="165" t="s">
        <v>262</v>
      </c>
      <c r="C41" s="11"/>
      <c r="D41" s="102">
        <f t="shared" si="73"/>
        <v>0</v>
      </c>
      <c r="E41" s="366"/>
      <c r="F41" s="366"/>
      <c r="G41" s="366"/>
      <c r="H41" s="366"/>
      <c r="I41" s="366"/>
      <c r="J41" s="366"/>
      <c r="K41" s="366"/>
      <c r="L41" s="366"/>
      <c r="M41" s="366"/>
      <c r="N41" s="366"/>
      <c r="O41" s="366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  <c r="AE41" s="221"/>
      <c r="AF41" s="225"/>
      <c r="AG41" s="225"/>
      <c r="AH41" s="225"/>
      <c r="AI41" s="225"/>
      <c r="AJ41" s="225"/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225"/>
      <c r="AZ41" s="225"/>
      <c r="BA41" s="225"/>
      <c r="BB41" s="225"/>
      <c r="BC41" s="225"/>
      <c r="BD41" s="225"/>
      <c r="BE41" s="225"/>
      <c r="BF41" s="225"/>
      <c r="BG41" s="225"/>
      <c r="BH41" s="225"/>
      <c r="BI41" s="225"/>
      <c r="BJ41" s="225"/>
      <c r="BK41" s="225"/>
      <c r="BL41" s="225"/>
      <c r="BM41" s="102">
        <f t="shared" si="65"/>
        <v>0</v>
      </c>
    </row>
    <row r="42" spans="1:65" x14ac:dyDescent="0.25">
      <c r="A42" s="204">
        <f>A41+1</f>
        <v>50</v>
      </c>
      <c r="B42" s="25" t="s">
        <v>263</v>
      </c>
      <c r="C42" s="11"/>
      <c r="D42" s="102">
        <f t="shared" si="73"/>
        <v>0</v>
      </c>
      <c r="E42" s="366"/>
      <c r="F42" s="366"/>
      <c r="G42" s="366"/>
      <c r="H42" s="366"/>
      <c r="I42" s="366"/>
      <c r="J42" s="366"/>
      <c r="K42" s="366"/>
      <c r="L42" s="366"/>
      <c r="M42" s="366"/>
      <c r="N42" s="366"/>
      <c r="O42" s="366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5"/>
      <c r="AG42" s="225"/>
      <c r="AH42" s="225"/>
      <c r="AI42" s="225"/>
      <c r="AJ42" s="225"/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225"/>
      <c r="AZ42" s="225"/>
      <c r="BA42" s="225"/>
      <c r="BB42" s="225"/>
      <c r="BC42" s="225"/>
      <c r="BD42" s="225"/>
      <c r="BE42" s="225"/>
      <c r="BF42" s="225"/>
      <c r="BG42" s="225"/>
      <c r="BH42" s="225"/>
      <c r="BI42" s="225"/>
      <c r="BJ42" s="225"/>
      <c r="BK42" s="225"/>
      <c r="BL42" s="225"/>
      <c r="BM42" s="102">
        <f t="shared" si="65"/>
        <v>0</v>
      </c>
    </row>
    <row r="43" spans="1:65" x14ac:dyDescent="0.25">
      <c r="A43" s="204">
        <f t="shared" ref="A43:A46" si="76">A42+1</f>
        <v>51</v>
      </c>
      <c r="B43" s="25" t="s">
        <v>264</v>
      </c>
      <c r="C43" s="11"/>
      <c r="D43" s="102">
        <f t="shared" si="73"/>
        <v>0</v>
      </c>
      <c r="E43" s="366"/>
      <c r="F43" s="366"/>
      <c r="G43" s="366"/>
      <c r="H43" s="366"/>
      <c r="I43" s="366"/>
      <c r="J43" s="366"/>
      <c r="K43" s="366"/>
      <c r="L43" s="366"/>
      <c r="M43" s="366"/>
      <c r="N43" s="366"/>
      <c r="O43" s="366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5"/>
      <c r="AG43" s="225"/>
      <c r="AH43" s="225"/>
      <c r="AI43" s="225"/>
      <c r="AJ43" s="225"/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225"/>
      <c r="AZ43" s="225"/>
      <c r="BA43" s="225"/>
      <c r="BB43" s="225"/>
      <c r="BC43" s="225"/>
      <c r="BD43" s="225"/>
      <c r="BE43" s="225"/>
      <c r="BF43" s="225"/>
      <c r="BG43" s="225"/>
      <c r="BH43" s="225"/>
      <c r="BI43" s="225"/>
      <c r="BJ43" s="225"/>
      <c r="BK43" s="225"/>
      <c r="BL43" s="225"/>
      <c r="BM43" s="102">
        <f t="shared" si="65"/>
        <v>0</v>
      </c>
    </row>
    <row r="44" spans="1:65" x14ac:dyDescent="0.25">
      <c r="A44" s="204">
        <f t="shared" si="76"/>
        <v>52</v>
      </c>
      <c r="B44" s="25" t="s">
        <v>37</v>
      </c>
      <c r="C44" s="11"/>
      <c r="D44" s="102">
        <f t="shared" si="73"/>
        <v>0</v>
      </c>
      <c r="E44" s="366"/>
      <c r="F44" s="366"/>
      <c r="G44" s="366"/>
      <c r="H44" s="366"/>
      <c r="I44" s="366"/>
      <c r="J44" s="366"/>
      <c r="K44" s="366"/>
      <c r="L44" s="366"/>
      <c r="M44" s="366"/>
      <c r="N44" s="366"/>
      <c r="O44" s="366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5"/>
      <c r="AG44" s="225"/>
      <c r="AH44" s="225"/>
      <c r="AI44" s="225"/>
      <c r="AJ44" s="225"/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225"/>
      <c r="AZ44" s="225"/>
      <c r="BA44" s="225"/>
      <c r="BB44" s="225"/>
      <c r="BC44" s="225"/>
      <c r="BD44" s="225"/>
      <c r="BE44" s="225"/>
      <c r="BF44" s="225"/>
      <c r="BG44" s="225"/>
      <c r="BH44" s="225"/>
      <c r="BI44" s="225"/>
      <c r="BJ44" s="225"/>
      <c r="BK44" s="225"/>
      <c r="BL44" s="225"/>
      <c r="BM44" s="102">
        <f t="shared" si="65"/>
        <v>0</v>
      </c>
    </row>
    <row r="45" spans="1:65" x14ac:dyDescent="0.25">
      <c r="A45" s="204">
        <f t="shared" si="76"/>
        <v>53</v>
      </c>
      <c r="B45" s="223" t="s">
        <v>9</v>
      </c>
      <c r="C45" s="11"/>
      <c r="D45" s="102">
        <f t="shared" si="73"/>
        <v>0</v>
      </c>
      <c r="E45" s="366"/>
      <c r="F45" s="366"/>
      <c r="G45" s="366"/>
      <c r="H45" s="366"/>
      <c r="I45" s="366"/>
      <c r="J45" s="366"/>
      <c r="K45" s="366"/>
      <c r="L45" s="366"/>
      <c r="M45" s="366"/>
      <c r="N45" s="366"/>
      <c r="O45" s="366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21"/>
      <c r="AA45" s="221"/>
      <c r="AB45" s="221"/>
      <c r="AC45" s="221"/>
      <c r="AD45" s="221"/>
      <c r="AE45" s="221"/>
      <c r="AF45" s="225"/>
      <c r="AG45" s="225"/>
      <c r="AH45" s="225"/>
      <c r="AI45" s="225"/>
      <c r="AJ45" s="225"/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225"/>
      <c r="AZ45" s="225"/>
      <c r="BA45" s="225"/>
      <c r="BB45" s="225"/>
      <c r="BC45" s="225"/>
      <c r="BD45" s="225"/>
      <c r="BE45" s="225"/>
      <c r="BF45" s="225"/>
      <c r="BG45" s="225"/>
      <c r="BH45" s="225"/>
      <c r="BI45" s="225"/>
      <c r="BJ45" s="225"/>
      <c r="BK45" s="225"/>
      <c r="BL45" s="225"/>
      <c r="BM45" s="102">
        <f t="shared" si="65"/>
        <v>0</v>
      </c>
    </row>
    <row r="46" spans="1:65" x14ac:dyDescent="0.25">
      <c r="A46" s="204">
        <f t="shared" si="76"/>
        <v>54</v>
      </c>
      <c r="B46" s="25" t="s">
        <v>265</v>
      </c>
      <c r="C46" s="11"/>
      <c r="D46" s="102">
        <f t="shared" si="73"/>
        <v>0</v>
      </c>
      <c r="E46" s="366"/>
      <c r="F46" s="366"/>
      <c r="G46" s="366"/>
      <c r="H46" s="366"/>
      <c r="I46" s="366"/>
      <c r="J46" s="366"/>
      <c r="K46" s="366"/>
      <c r="L46" s="366"/>
      <c r="M46" s="366"/>
      <c r="N46" s="366"/>
      <c r="O46" s="366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  <c r="AC46" s="221"/>
      <c r="AD46" s="221"/>
      <c r="AE46" s="221"/>
      <c r="AF46" s="225"/>
      <c r="AG46" s="225"/>
      <c r="AH46" s="225"/>
      <c r="AI46" s="225"/>
      <c r="AJ46" s="225"/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225"/>
      <c r="AZ46" s="225"/>
      <c r="BA46" s="225"/>
      <c r="BB46" s="225"/>
      <c r="BC46" s="225"/>
      <c r="BD46" s="225"/>
      <c r="BE46" s="225"/>
      <c r="BF46" s="225"/>
      <c r="BG46" s="225"/>
      <c r="BH46" s="225"/>
      <c r="BI46" s="225"/>
      <c r="BJ46" s="225"/>
      <c r="BK46" s="225"/>
      <c r="BL46" s="225"/>
      <c r="BM46" s="102">
        <f t="shared" si="65"/>
        <v>0</v>
      </c>
    </row>
    <row r="47" spans="1:65" x14ac:dyDescent="0.25">
      <c r="B47" s="25"/>
      <c r="C47" s="11"/>
      <c r="D47" s="102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2"/>
    </row>
    <row r="48" spans="1:65" x14ac:dyDescent="0.25">
      <c r="B48" s="37" t="s">
        <v>266</v>
      </c>
      <c r="C48" s="38"/>
      <c r="D48" s="100">
        <f t="shared" si="73"/>
        <v>0</v>
      </c>
      <c r="E48" s="101">
        <f t="shared" ref="E48:AJ48" si="77">SUM(E49:E56)</f>
        <v>0</v>
      </c>
      <c r="F48" s="101">
        <f t="shared" si="77"/>
        <v>0</v>
      </c>
      <c r="G48" s="101">
        <f t="shared" si="77"/>
        <v>0</v>
      </c>
      <c r="H48" s="101">
        <f t="shared" si="77"/>
        <v>0</v>
      </c>
      <c r="I48" s="101">
        <f t="shared" si="77"/>
        <v>0</v>
      </c>
      <c r="J48" s="101">
        <f t="shared" si="77"/>
        <v>0</v>
      </c>
      <c r="K48" s="101">
        <f t="shared" si="77"/>
        <v>0</v>
      </c>
      <c r="L48" s="101">
        <f t="shared" si="77"/>
        <v>0</v>
      </c>
      <c r="M48" s="101">
        <f t="shared" si="77"/>
        <v>0</v>
      </c>
      <c r="N48" s="101">
        <f t="shared" si="77"/>
        <v>0</v>
      </c>
      <c r="O48" s="101">
        <f t="shared" si="77"/>
        <v>0</v>
      </c>
      <c r="P48" s="101">
        <f t="shared" si="77"/>
        <v>0</v>
      </c>
      <c r="Q48" s="101">
        <f t="shared" si="77"/>
        <v>0</v>
      </c>
      <c r="R48" s="101">
        <f t="shared" si="77"/>
        <v>0</v>
      </c>
      <c r="S48" s="101">
        <f t="shared" si="77"/>
        <v>0</v>
      </c>
      <c r="T48" s="101">
        <f t="shared" si="77"/>
        <v>0</v>
      </c>
      <c r="U48" s="101">
        <f t="shared" si="77"/>
        <v>0</v>
      </c>
      <c r="V48" s="101">
        <f t="shared" si="77"/>
        <v>0</v>
      </c>
      <c r="W48" s="101">
        <f t="shared" si="77"/>
        <v>0</v>
      </c>
      <c r="X48" s="101">
        <f t="shared" si="77"/>
        <v>0</v>
      </c>
      <c r="Y48" s="101">
        <f t="shared" si="77"/>
        <v>0</v>
      </c>
      <c r="Z48" s="101">
        <f t="shared" si="77"/>
        <v>0</v>
      </c>
      <c r="AA48" s="101">
        <f t="shared" si="77"/>
        <v>0</v>
      </c>
      <c r="AB48" s="101">
        <f t="shared" si="77"/>
        <v>0</v>
      </c>
      <c r="AC48" s="101">
        <f t="shared" si="77"/>
        <v>0</v>
      </c>
      <c r="AD48" s="101">
        <f t="shared" si="77"/>
        <v>0</v>
      </c>
      <c r="AE48" s="101">
        <f t="shared" si="77"/>
        <v>0</v>
      </c>
      <c r="AF48" s="101">
        <f t="shared" si="77"/>
        <v>0</v>
      </c>
      <c r="AG48" s="101">
        <f t="shared" si="77"/>
        <v>0</v>
      </c>
      <c r="AH48" s="101">
        <f t="shared" si="77"/>
        <v>0</v>
      </c>
      <c r="AI48" s="101">
        <f t="shared" si="77"/>
        <v>0</v>
      </c>
      <c r="AJ48" s="101">
        <f t="shared" si="77"/>
        <v>0</v>
      </c>
      <c r="AK48" s="101">
        <f t="shared" ref="AK48:BM48" si="78">SUM(AK49:AK56)</f>
        <v>0</v>
      </c>
      <c r="AL48" s="101">
        <f t="shared" si="78"/>
        <v>0</v>
      </c>
      <c r="AM48" s="101">
        <f t="shared" si="78"/>
        <v>0</v>
      </c>
      <c r="AN48" s="101">
        <f t="shared" si="78"/>
        <v>0</v>
      </c>
      <c r="AO48" s="101">
        <f t="shared" si="78"/>
        <v>0</v>
      </c>
      <c r="AP48" s="101">
        <f t="shared" si="78"/>
        <v>0</v>
      </c>
      <c r="AQ48" s="101">
        <f t="shared" si="78"/>
        <v>0</v>
      </c>
      <c r="AR48" s="101">
        <f t="shared" si="78"/>
        <v>0</v>
      </c>
      <c r="AS48" s="101">
        <f t="shared" si="78"/>
        <v>0</v>
      </c>
      <c r="AT48" s="101">
        <f t="shared" si="78"/>
        <v>0</v>
      </c>
      <c r="AU48" s="101">
        <f t="shared" si="78"/>
        <v>0</v>
      </c>
      <c r="AV48" s="101">
        <f t="shared" si="78"/>
        <v>0</v>
      </c>
      <c r="AW48" s="101">
        <f t="shared" si="78"/>
        <v>0</v>
      </c>
      <c r="AX48" s="101">
        <f t="shared" si="78"/>
        <v>0</v>
      </c>
      <c r="AY48" s="101">
        <f t="shared" si="78"/>
        <v>0</v>
      </c>
      <c r="AZ48" s="101">
        <f t="shared" si="78"/>
        <v>0</v>
      </c>
      <c r="BA48" s="101">
        <f t="shared" si="78"/>
        <v>0</v>
      </c>
      <c r="BB48" s="101">
        <f t="shared" si="78"/>
        <v>0</v>
      </c>
      <c r="BC48" s="101">
        <f t="shared" si="78"/>
        <v>0</v>
      </c>
      <c r="BD48" s="101">
        <f t="shared" si="78"/>
        <v>0</v>
      </c>
      <c r="BE48" s="101">
        <f t="shared" si="78"/>
        <v>0</v>
      </c>
      <c r="BF48" s="101">
        <f t="shared" si="78"/>
        <v>0</v>
      </c>
      <c r="BG48" s="101">
        <f t="shared" si="78"/>
        <v>0</v>
      </c>
      <c r="BH48" s="101">
        <f t="shared" si="78"/>
        <v>0</v>
      </c>
      <c r="BI48" s="101">
        <f t="shared" si="78"/>
        <v>0</v>
      </c>
      <c r="BJ48" s="101">
        <f t="shared" si="78"/>
        <v>0</v>
      </c>
      <c r="BK48" s="101">
        <f t="shared" si="78"/>
        <v>0</v>
      </c>
      <c r="BL48" s="101">
        <f t="shared" si="78"/>
        <v>0</v>
      </c>
      <c r="BM48" s="100">
        <f t="shared" si="78"/>
        <v>0</v>
      </c>
    </row>
    <row r="49" spans="1:65" x14ac:dyDescent="0.25">
      <c r="A49" s="204">
        <f>A46+1</f>
        <v>55</v>
      </c>
      <c r="B49" s="165" t="s">
        <v>267</v>
      </c>
      <c r="C49" s="11"/>
      <c r="D49" s="102">
        <f t="shared" si="73"/>
        <v>0</v>
      </c>
      <c r="E49" s="225"/>
      <c r="F49" s="225"/>
      <c r="G49" s="225"/>
      <c r="H49" s="225"/>
      <c r="I49" s="225"/>
      <c r="J49" s="225"/>
      <c r="K49" s="225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  <c r="AH49" s="225"/>
      <c r="AI49" s="225"/>
      <c r="AJ49" s="225"/>
      <c r="AK49" s="225"/>
      <c r="AL49" s="225"/>
      <c r="AM49" s="225"/>
      <c r="AN49" s="225"/>
      <c r="AO49" s="225"/>
      <c r="AP49" s="225"/>
      <c r="AQ49" s="225"/>
      <c r="AR49" s="225"/>
      <c r="AS49" s="225"/>
      <c r="AT49" s="225"/>
      <c r="AU49" s="225"/>
      <c r="AV49" s="225"/>
      <c r="AW49" s="225"/>
      <c r="AX49" s="225"/>
      <c r="AY49" s="225"/>
      <c r="AZ49" s="225"/>
      <c r="BA49" s="225"/>
      <c r="BB49" s="225"/>
      <c r="BC49" s="225"/>
      <c r="BD49" s="225"/>
      <c r="BE49" s="225"/>
      <c r="BF49" s="225"/>
      <c r="BG49" s="225"/>
      <c r="BH49" s="225"/>
      <c r="BI49" s="225"/>
      <c r="BJ49" s="225"/>
      <c r="BK49" s="225"/>
      <c r="BL49" s="225"/>
      <c r="BM49" s="102">
        <f t="shared" si="65"/>
        <v>0</v>
      </c>
    </row>
    <row r="50" spans="1:65" x14ac:dyDescent="0.25">
      <c r="A50" s="204">
        <f t="shared" ref="A50:A56" si="79">A49+1</f>
        <v>56</v>
      </c>
      <c r="B50" s="25" t="s">
        <v>270</v>
      </c>
      <c r="C50" s="11"/>
      <c r="D50" s="102">
        <f t="shared" si="73"/>
        <v>0</v>
      </c>
      <c r="E50" s="225"/>
      <c r="F50" s="225"/>
      <c r="G50" s="225"/>
      <c r="H50" s="225"/>
      <c r="I50" s="225"/>
      <c r="J50" s="225"/>
      <c r="K50" s="225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  <c r="AH50" s="225"/>
      <c r="AI50" s="225"/>
      <c r="AJ50" s="225"/>
      <c r="AK50" s="225"/>
      <c r="AL50" s="225"/>
      <c r="AM50" s="225"/>
      <c r="AN50" s="225"/>
      <c r="AO50" s="225"/>
      <c r="AP50" s="225"/>
      <c r="AQ50" s="225"/>
      <c r="AR50" s="225"/>
      <c r="AS50" s="225"/>
      <c r="AT50" s="225"/>
      <c r="AU50" s="225"/>
      <c r="AV50" s="225"/>
      <c r="AW50" s="225"/>
      <c r="AX50" s="225"/>
      <c r="AY50" s="225"/>
      <c r="AZ50" s="225"/>
      <c r="BA50" s="225"/>
      <c r="BB50" s="225"/>
      <c r="BC50" s="225"/>
      <c r="BD50" s="225"/>
      <c r="BE50" s="225"/>
      <c r="BF50" s="225"/>
      <c r="BG50" s="225"/>
      <c r="BH50" s="225"/>
      <c r="BI50" s="225"/>
      <c r="BJ50" s="225"/>
      <c r="BK50" s="225"/>
      <c r="BL50" s="225"/>
      <c r="BM50" s="102">
        <f t="shared" si="65"/>
        <v>0</v>
      </c>
    </row>
    <row r="51" spans="1:65" x14ac:dyDescent="0.25">
      <c r="A51" s="204">
        <f t="shared" si="79"/>
        <v>57</v>
      </c>
      <c r="B51" s="25" t="s">
        <v>268</v>
      </c>
      <c r="C51" s="11"/>
      <c r="D51" s="102">
        <f t="shared" si="73"/>
        <v>0</v>
      </c>
      <c r="E51" s="225"/>
      <c r="F51" s="225"/>
      <c r="G51" s="225"/>
      <c r="H51" s="225"/>
      <c r="I51" s="225"/>
      <c r="J51" s="225"/>
      <c r="K51" s="225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  <c r="AH51" s="225"/>
      <c r="AI51" s="225"/>
      <c r="AJ51" s="225"/>
      <c r="AK51" s="225"/>
      <c r="AL51" s="225"/>
      <c r="AM51" s="225"/>
      <c r="AN51" s="225"/>
      <c r="AO51" s="225"/>
      <c r="AP51" s="225"/>
      <c r="AQ51" s="225"/>
      <c r="AR51" s="225"/>
      <c r="AS51" s="225"/>
      <c r="AT51" s="225"/>
      <c r="AU51" s="225"/>
      <c r="AV51" s="225"/>
      <c r="AW51" s="225"/>
      <c r="AX51" s="225"/>
      <c r="AY51" s="225"/>
      <c r="AZ51" s="225"/>
      <c r="BA51" s="225"/>
      <c r="BB51" s="225"/>
      <c r="BC51" s="225"/>
      <c r="BD51" s="225"/>
      <c r="BE51" s="225"/>
      <c r="BF51" s="225"/>
      <c r="BG51" s="225"/>
      <c r="BH51" s="225"/>
      <c r="BI51" s="225"/>
      <c r="BJ51" s="225"/>
      <c r="BK51" s="225"/>
      <c r="BL51" s="225"/>
      <c r="BM51" s="102">
        <f t="shared" si="65"/>
        <v>0</v>
      </c>
    </row>
    <row r="52" spans="1:65" x14ac:dyDescent="0.25">
      <c r="A52" s="204">
        <f t="shared" si="79"/>
        <v>58</v>
      </c>
      <c r="B52" s="25" t="s">
        <v>271</v>
      </c>
      <c r="C52" s="11"/>
      <c r="D52" s="102">
        <f t="shared" si="73"/>
        <v>0</v>
      </c>
      <c r="E52" s="225"/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  <c r="AH52" s="225"/>
      <c r="AI52" s="225"/>
      <c r="AJ52" s="225"/>
      <c r="AK52" s="225"/>
      <c r="AL52" s="225"/>
      <c r="AM52" s="225"/>
      <c r="AN52" s="225"/>
      <c r="AO52" s="225"/>
      <c r="AP52" s="225"/>
      <c r="AQ52" s="225"/>
      <c r="AR52" s="225"/>
      <c r="AS52" s="225"/>
      <c r="AT52" s="225"/>
      <c r="AU52" s="225"/>
      <c r="AV52" s="225"/>
      <c r="AW52" s="225"/>
      <c r="AX52" s="225"/>
      <c r="AY52" s="225"/>
      <c r="AZ52" s="225"/>
      <c r="BA52" s="225"/>
      <c r="BB52" s="225"/>
      <c r="BC52" s="225"/>
      <c r="BD52" s="225"/>
      <c r="BE52" s="225"/>
      <c r="BF52" s="225"/>
      <c r="BG52" s="225"/>
      <c r="BH52" s="225"/>
      <c r="BI52" s="225"/>
      <c r="BJ52" s="225"/>
      <c r="BK52" s="225"/>
      <c r="BL52" s="225"/>
      <c r="BM52" s="102">
        <f t="shared" si="65"/>
        <v>0</v>
      </c>
    </row>
    <row r="53" spans="1:65" x14ac:dyDescent="0.25">
      <c r="A53" s="204">
        <f t="shared" si="79"/>
        <v>59</v>
      </c>
      <c r="B53" s="25" t="s">
        <v>273</v>
      </c>
      <c r="C53" s="11"/>
      <c r="D53" s="102">
        <f t="shared" si="73"/>
        <v>0</v>
      </c>
      <c r="E53" s="225"/>
      <c r="F53" s="225"/>
      <c r="G53" s="225"/>
      <c r="H53" s="225"/>
      <c r="I53" s="225"/>
      <c r="J53" s="225"/>
      <c r="K53" s="225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  <c r="AH53" s="225"/>
      <c r="AI53" s="225"/>
      <c r="AJ53" s="225"/>
      <c r="AK53" s="225"/>
      <c r="AL53" s="225"/>
      <c r="AM53" s="225"/>
      <c r="AN53" s="225"/>
      <c r="AO53" s="225"/>
      <c r="AP53" s="225"/>
      <c r="AQ53" s="225"/>
      <c r="AR53" s="225"/>
      <c r="AS53" s="225"/>
      <c r="AT53" s="225"/>
      <c r="AU53" s="225"/>
      <c r="AV53" s="225"/>
      <c r="AW53" s="225"/>
      <c r="AX53" s="225"/>
      <c r="AY53" s="225"/>
      <c r="AZ53" s="225"/>
      <c r="BA53" s="225"/>
      <c r="BB53" s="225"/>
      <c r="BC53" s="225"/>
      <c r="BD53" s="225"/>
      <c r="BE53" s="225"/>
      <c r="BF53" s="225"/>
      <c r="BG53" s="225"/>
      <c r="BH53" s="225"/>
      <c r="BI53" s="225"/>
      <c r="BJ53" s="225"/>
      <c r="BK53" s="225"/>
      <c r="BL53" s="225"/>
      <c r="BM53" s="102">
        <f t="shared" si="65"/>
        <v>0</v>
      </c>
    </row>
    <row r="54" spans="1:65" x14ac:dyDescent="0.25">
      <c r="A54" s="204">
        <f t="shared" si="79"/>
        <v>60</v>
      </c>
      <c r="B54" s="25" t="s">
        <v>269</v>
      </c>
      <c r="C54" s="11"/>
      <c r="D54" s="102">
        <f t="shared" si="73"/>
        <v>0</v>
      </c>
      <c r="E54" s="225"/>
      <c r="F54" s="225"/>
      <c r="G54" s="225"/>
      <c r="H54" s="225"/>
      <c r="I54" s="225"/>
      <c r="J54" s="225"/>
      <c r="K54" s="225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  <c r="AH54" s="225"/>
      <c r="AI54" s="225"/>
      <c r="AJ54" s="225"/>
      <c r="AK54" s="225"/>
      <c r="AL54" s="225"/>
      <c r="AM54" s="225"/>
      <c r="AN54" s="225"/>
      <c r="AO54" s="225"/>
      <c r="AP54" s="225"/>
      <c r="AQ54" s="225"/>
      <c r="AR54" s="225"/>
      <c r="AS54" s="225"/>
      <c r="AT54" s="225"/>
      <c r="AU54" s="225"/>
      <c r="AV54" s="225"/>
      <c r="AW54" s="225"/>
      <c r="AX54" s="225"/>
      <c r="AY54" s="225"/>
      <c r="AZ54" s="225"/>
      <c r="BA54" s="225"/>
      <c r="BB54" s="225"/>
      <c r="BC54" s="225"/>
      <c r="BD54" s="225"/>
      <c r="BE54" s="225"/>
      <c r="BF54" s="225"/>
      <c r="BG54" s="225"/>
      <c r="BH54" s="225"/>
      <c r="BI54" s="225"/>
      <c r="BJ54" s="225"/>
      <c r="BK54" s="225"/>
      <c r="BL54" s="225"/>
      <c r="BM54" s="102">
        <f t="shared" si="65"/>
        <v>0</v>
      </c>
    </row>
    <row r="55" spans="1:65" x14ac:dyDescent="0.25">
      <c r="A55" s="204">
        <f t="shared" si="79"/>
        <v>61</v>
      </c>
      <c r="B55" s="25" t="s">
        <v>272</v>
      </c>
      <c r="C55" s="11"/>
      <c r="D55" s="102">
        <f t="shared" si="73"/>
        <v>0</v>
      </c>
      <c r="E55" s="225"/>
      <c r="F55" s="225"/>
      <c r="G55" s="225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  <c r="AH55" s="225"/>
      <c r="AI55" s="225"/>
      <c r="AJ55" s="225"/>
      <c r="AK55" s="225"/>
      <c r="AL55" s="225"/>
      <c r="AM55" s="225"/>
      <c r="AN55" s="225"/>
      <c r="AO55" s="225"/>
      <c r="AP55" s="225"/>
      <c r="AQ55" s="225"/>
      <c r="AR55" s="225"/>
      <c r="AS55" s="225"/>
      <c r="AT55" s="225"/>
      <c r="AU55" s="225"/>
      <c r="AV55" s="225"/>
      <c r="AW55" s="225"/>
      <c r="AX55" s="225"/>
      <c r="AY55" s="225"/>
      <c r="AZ55" s="225"/>
      <c r="BA55" s="225"/>
      <c r="BB55" s="225"/>
      <c r="BC55" s="225"/>
      <c r="BD55" s="225"/>
      <c r="BE55" s="225"/>
      <c r="BF55" s="225"/>
      <c r="BG55" s="225"/>
      <c r="BH55" s="225"/>
      <c r="BI55" s="225"/>
      <c r="BJ55" s="225"/>
      <c r="BK55" s="225"/>
      <c r="BL55" s="225"/>
      <c r="BM55" s="102">
        <f t="shared" si="65"/>
        <v>0</v>
      </c>
    </row>
    <row r="56" spans="1:65" x14ac:dyDescent="0.25">
      <c r="A56" s="204">
        <f t="shared" si="79"/>
        <v>62</v>
      </c>
      <c r="B56" s="25" t="s">
        <v>274</v>
      </c>
      <c r="C56" s="11"/>
      <c r="D56" s="102">
        <f t="shared" si="73"/>
        <v>0</v>
      </c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  <c r="AH56" s="225"/>
      <c r="AI56" s="225"/>
      <c r="AJ56" s="225"/>
      <c r="AK56" s="225"/>
      <c r="AL56" s="225"/>
      <c r="AM56" s="225"/>
      <c r="AN56" s="225"/>
      <c r="AO56" s="225"/>
      <c r="AP56" s="225"/>
      <c r="AQ56" s="225"/>
      <c r="AR56" s="225"/>
      <c r="AS56" s="225"/>
      <c r="AT56" s="225"/>
      <c r="AU56" s="225"/>
      <c r="AV56" s="225"/>
      <c r="AW56" s="225"/>
      <c r="AX56" s="225"/>
      <c r="AY56" s="225"/>
      <c r="AZ56" s="225"/>
      <c r="BA56" s="225"/>
      <c r="BB56" s="225"/>
      <c r="BC56" s="225"/>
      <c r="BD56" s="225"/>
      <c r="BE56" s="225"/>
      <c r="BF56" s="225"/>
      <c r="BG56" s="225"/>
      <c r="BH56" s="225"/>
      <c r="BI56" s="225"/>
      <c r="BJ56" s="225"/>
      <c r="BK56" s="225"/>
      <c r="BL56" s="225"/>
      <c r="BM56" s="102">
        <f t="shared" si="65"/>
        <v>0</v>
      </c>
    </row>
    <row r="57" spans="1:65" x14ac:dyDescent="0.25">
      <c r="B57" s="25"/>
      <c r="C57" s="11"/>
      <c r="D57" s="102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2"/>
    </row>
    <row r="58" spans="1:65" x14ac:dyDescent="0.25">
      <c r="B58" s="37" t="s">
        <v>275</v>
      </c>
      <c r="C58" s="38"/>
      <c r="D58" s="100">
        <f t="shared" si="73"/>
        <v>0</v>
      </c>
      <c r="E58" s="101">
        <f t="shared" ref="E58:AJ58" si="80">SUM(E59:E69)</f>
        <v>0</v>
      </c>
      <c r="F58" s="101">
        <f t="shared" si="80"/>
        <v>0</v>
      </c>
      <c r="G58" s="101">
        <f t="shared" si="80"/>
        <v>0</v>
      </c>
      <c r="H58" s="101">
        <f t="shared" si="80"/>
        <v>0</v>
      </c>
      <c r="I58" s="101">
        <f t="shared" si="80"/>
        <v>0</v>
      </c>
      <c r="J58" s="101">
        <f t="shared" si="80"/>
        <v>0</v>
      </c>
      <c r="K58" s="101">
        <f t="shared" si="80"/>
        <v>0</v>
      </c>
      <c r="L58" s="101">
        <f t="shared" si="80"/>
        <v>0</v>
      </c>
      <c r="M58" s="101">
        <f t="shared" si="80"/>
        <v>0</v>
      </c>
      <c r="N58" s="101">
        <f t="shared" si="80"/>
        <v>0</v>
      </c>
      <c r="O58" s="101">
        <f t="shared" si="80"/>
        <v>0</v>
      </c>
      <c r="P58" s="101">
        <f t="shared" si="80"/>
        <v>0</v>
      </c>
      <c r="Q58" s="101">
        <f t="shared" si="80"/>
        <v>0</v>
      </c>
      <c r="R58" s="101">
        <f t="shared" si="80"/>
        <v>0</v>
      </c>
      <c r="S58" s="101">
        <f t="shared" si="80"/>
        <v>0</v>
      </c>
      <c r="T58" s="101">
        <f t="shared" si="80"/>
        <v>0</v>
      </c>
      <c r="U58" s="101">
        <f t="shared" si="80"/>
        <v>0</v>
      </c>
      <c r="V58" s="101">
        <f t="shared" si="80"/>
        <v>0</v>
      </c>
      <c r="W58" s="101">
        <f t="shared" si="80"/>
        <v>0</v>
      </c>
      <c r="X58" s="101">
        <f t="shared" si="80"/>
        <v>0</v>
      </c>
      <c r="Y58" s="101">
        <f t="shared" si="80"/>
        <v>0</v>
      </c>
      <c r="Z58" s="101">
        <f t="shared" si="80"/>
        <v>0</v>
      </c>
      <c r="AA58" s="101">
        <f t="shared" si="80"/>
        <v>0</v>
      </c>
      <c r="AB58" s="101">
        <f t="shared" si="80"/>
        <v>0</v>
      </c>
      <c r="AC58" s="101">
        <f t="shared" si="80"/>
        <v>0</v>
      </c>
      <c r="AD58" s="101">
        <f t="shared" si="80"/>
        <v>0</v>
      </c>
      <c r="AE58" s="101">
        <f t="shared" si="80"/>
        <v>0</v>
      </c>
      <c r="AF58" s="101">
        <f t="shared" si="80"/>
        <v>0</v>
      </c>
      <c r="AG58" s="101">
        <f t="shared" si="80"/>
        <v>0</v>
      </c>
      <c r="AH58" s="101">
        <f t="shared" si="80"/>
        <v>0</v>
      </c>
      <c r="AI58" s="101">
        <f t="shared" si="80"/>
        <v>0</v>
      </c>
      <c r="AJ58" s="101">
        <f t="shared" si="80"/>
        <v>0</v>
      </c>
      <c r="AK58" s="101">
        <f t="shared" ref="AK58:BM58" si="81">SUM(AK59:AK69)</f>
        <v>0</v>
      </c>
      <c r="AL58" s="101">
        <f t="shared" si="81"/>
        <v>0</v>
      </c>
      <c r="AM58" s="101">
        <f t="shared" si="81"/>
        <v>0</v>
      </c>
      <c r="AN58" s="101">
        <f t="shared" si="81"/>
        <v>0</v>
      </c>
      <c r="AO58" s="101">
        <f t="shared" si="81"/>
        <v>0</v>
      </c>
      <c r="AP58" s="101">
        <f t="shared" si="81"/>
        <v>0</v>
      </c>
      <c r="AQ58" s="101">
        <f t="shared" si="81"/>
        <v>0</v>
      </c>
      <c r="AR58" s="101">
        <f t="shared" si="81"/>
        <v>0</v>
      </c>
      <c r="AS58" s="101">
        <f t="shared" si="81"/>
        <v>0</v>
      </c>
      <c r="AT58" s="101">
        <f t="shared" si="81"/>
        <v>0</v>
      </c>
      <c r="AU58" s="101">
        <f t="shared" si="81"/>
        <v>0</v>
      </c>
      <c r="AV58" s="101">
        <f t="shared" si="81"/>
        <v>0</v>
      </c>
      <c r="AW58" s="101">
        <f t="shared" si="81"/>
        <v>0</v>
      </c>
      <c r="AX58" s="101">
        <f t="shared" si="81"/>
        <v>0</v>
      </c>
      <c r="AY58" s="101">
        <f t="shared" si="81"/>
        <v>0</v>
      </c>
      <c r="AZ58" s="101">
        <f t="shared" si="81"/>
        <v>0</v>
      </c>
      <c r="BA58" s="101">
        <f t="shared" si="81"/>
        <v>0</v>
      </c>
      <c r="BB58" s="101">
        <f t="shared" si="81"/>
        <v>0</v>
      </c>
      <c r="BC58" s="101">
        <f t="shared" si="81"/>
        <v>0</v>
      </c>
      <c r="BD58" s="101">
        <f t="shared" si="81"/>
        <v>0</v>
      </c>
      <c r="BE58" s="101">
        <f t="shared" si="81"/>
        <v>0</v>
      </c>
      <c r="BF58" s="101">
        <f t="shared" si="81"/>
        <v>0</v>
      </c>
      <c r="BG58" s="101">
        <f t="shared" si="81"/>
        <v>0</v>
      </c>
      <c r="BH58" s="101">
        <f t="shared" si="81"/>
        <v>0</v>
      </c>
      <c r="BI58" s="101">
        <f t="shared" si="81"/>
        <v>0</v>
      </c>
      <c r="BJ58" s="101">
        <f t="shared" si="81"/>
        <v>0</v>
      </c>
      <c r="BK58" s="101">
        <f t="shared" si="81"/>
        <v>0</v>
      </c>
      <c r="BL58" s="101">
        <f t="shared" si="81"/>
        <v>0</v>
      </c>
      <c r="BM58" s="100">
        <f t="shared" si="81"/>
        <v>0</v>
      </c>
    </row>
    <row r="59" spans="1:65" x14ac:dyDescent="0.25">
      <c r="A59" s="204">
        <f>A56+1</f>
        <v>63</v>
      </c>
      <c r="B59" s="25" t="s">
        <v>276</v>
      </c>
      <c r="C59" s="11"/>
      <c r="D59" s="102">
        <f t="shared" si="73"/>
        <v>0</v>
      </c>
      <c r="E59" s="225"/>
      <c r="F59" s="225"/>
      <c r="G59" s="225"/>
      <c r="H59" s="225"/>
      <c r="I59" s="225"/>
      <c r="J59" s="225"/>
      <c r="K59" s="225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  <c r="AH59" s="225"/>
      <c r="AI59" s="225"/>
      <c r="AJ59" s="225"/>
      <c r="AK59" s="225"/>
      <c r="AL59" s="225"/>
      <c r="AM59" s="225"/>
      <c r="AN59" s="225"/>
      <c r="AO59" s="225"/>
      <c r="AP59" s="225"/>
      <c r="AQ59" s="225"/>
      <c r="AR59" s="225"/>
      <c r="AS59" s="225"/>
      <c r="AT59" s="225"/>
      <c r="AU59" s="225"/>
      <c r="AV59" s="225"/>
      <c r="AW59" s="225"/>
      <c r="AX59" s="225"/>
      <c r="AY59" s="225"/>
      <c r="AZ59" s="225"/>
      <c r="BA59" s="225"/>
      <c r="BB59" s="225"/>
      <c r="BC59" s="225"/>
      <c r="BD59" s="225"/>
      <c r="BE59" s="225"/>
      <c r="BF59" s="225"/>
      <c r="BG59" s="225"/>
      <c r="BH59" s="225"/>
      <c r="BI59" s="225"/>
      <c r="BJ59" s="225"/>
      <c r="BK59" s="225"/>
      <c r="BL59" s="225"/>
      <c r="BM59" s="102">
        <f t="shared" si="65"/>
        <v>0</v>
      </c>
    </row>
    <row r="60" spans="1:65" x14ac:dyDescent="0.25">
      <c r="A60" s="204">
        <f t="shared" ref="A60:A69" si="82">A59+1</f>
        <v>64</v>
      </c>
      <c r="B60" s="25" t="s">
        <v>277</v>
      </c>
      <c r="C60" s="11"/>
      <c r="D60" s="102">
        <f t="shared" si="73"/>
        <v>0</v>
      </c>
      <c r="E60" s="225"/>
      <c r="F60" s="225"/>
      <c r="G60" s="225"/>
      <c r="H60" s="225"/>
      <c r="I60" s="225"/>
      <c r="J60" s="225"/>
      <c r="K60" s="225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  <c r="AH60" s="225"/>
      <c r="AI60" s="225"/>
      <c r="AJ60" s="225"/>
      <c r="AK60" s="225"/>
      <c r="AL60" s="225"/>
      <c r="AM60" s="225"/>
      <c r="AN60" s="225"/>
      <c r="AO60" s="225"/>
      <c r="AP60" s="225"/>
      <c r="AQ60" s="225"/>
      <c r="AR60" s="225"/>
      <c r="AS60" s="225"/>
      <c r="AT60" s="225"/>
      <c r="AU60" s="225"/>
      <c r="AV60" s="225"/>
      <c r="AW60" s="225"/>
      <c r="AX60" s="225"/>
      <c r="AY60" s="225"/>
      <c r="AZ60" s="225"/>
      <c r="BA60" s="225"/>
      <c r="BB60" s="225"/>
      <c r="BC60" s="225"/>
      <c r="BD60" s="225"/>
      <c r="BE60" s="225"/>
      <c r="BF60" s="225"/>
      <c r="BG60" s="225"/>
      <c r="BH60" s="225"/>
      <c r="BI60" s="225"/>
      <c r="BJ60" s="225"/>
      <c r="BK60" s="225"/>
      <c r="BL60" s="225"/>
      <c r="BM60" s="102">
        <f t="shared" si="65"/>
        <v>0</v>
      </c>
    </row>
    <row r="61" spans="1:65" x14ac:dyDescent="0.25">
      <c r="A61" s="204">
        <f t="shared" si="82"/>
        <v>65</v>
      </c>
      <c r="B61" s="25" t="s">
        <v>278</v>
      </c>
      <c r="C61" s="11"/>
      <c r="D61" s="102">
        <f t="shared" si="73"/>
        <v>0</v>
      </c>
      <c r="E61" s="225"/>
      <c r="F61" s="225"/>
      <c r="G61" s="225"/>
      <c r="H61" s="225"/>
      <c r="I61" s="225"/>
      <c r="J61" s="225"/>
      <c r="K61" s="225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  <c r="AH61" s="225"/>
      <c r="AI61" s="225"/>
      <c r="AJ61" s="225"/>
      <c r="AK61" s="225"/>
      <c r="AL61" s="225"/>
      <c r="AM61" s="225"/>
      <c r="AN61" s="225"/>
      <c r="AO61" s="225"/>
      <c r="AP61" s="225"/>
      <c r="AQ61" s="225"/>
      <c r="AR61" s="225"/>
      <c r="AS61" s="225"/>
      <c r="AT61" s="225"/>
      <c r="AU61" s="225"/>
      <c r="AV61" s="225"/>
      <c r="AW61" s="225"/>
      <c r="AX61" s="225"/>
      <c r="AY61" s="225"/>
      <c r="AZ61" s="225"/>
      <c r="BA61" s="225"/>
      <c r="BB61" s="225"/>
      <c r="BC61" s="225"/>
      <c r="BD61" s="225"/>
      <c r="BE61" s="225"/>
      <c r="BF61" s="225"/>
      <c r="BG61" s="225"/>
      <c r="BH61" s="225"/>
      <c r="BI61" s="225"/>
      <c r="BJ61" s="225"/>
      <c r="BK61" s="225"/>
      <c r="BL61" s="225"/>
      <c r="BM61" s="102">
        <f t="shared" si="65"/>
        <v>0</v>
      </c>
    </row>
    <row r="62" spans="1:65" x14ac:dyDescent="0.25">
      <c r="A62" s="204">
        <f t="shared" si="82"/>
        <v>66</v>
      </c>
      <c r="B62" s="25" t="s">
        <v>279</v>
      </c>
      <c r="C62" s="11"/>
      <c r="D62" s="102">
        <f t="shared" si="73"/>
        <v>0</v>
      </c>
      <c r="E62" s="225"/>
      <c r="F62" s="225"/>
      <c r="G62" s="225"/>
      <c r="H62" s="225"/>
      <c r="I62" s="225"/>
      <c r="J62" s="225"/>
      <c r="K62" s="225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  <c r="AH62" s="225"/>
      <c r="AI62" s="225"/>
      <c r="AJ62" s="225"/>
      <c r="AK62" s="225"/>
      <c r="AL62" s="225"/>
      <c r="AM62" s="225"/>
      <c r="AN62" s="225"/>
      <c r="AO62" s="225"/>
      <c r="AP62" s="225"/>
      <c r="AQ62" s="225"/>
      <c r="AR62" s="225"/>
      <c r="AS62" s="225"/>
      <c r="AT62" s="225"/>
      <c r="AU62" s="225"/>
      <c r="AV62" s="225"/>
      <c r="AW62" s="225"/>
      <c r="AX62" s="225"/>
      <c r="AY62" s="225"/>
      <c r="AZ62" s="225"/>
      <c r="BA62" s="225"/>
      <c r="BB62" s="225"/>
      <c r="BC62" s="225"/>
      <c r="BD62" s="225"/>
      <c r="BE62" s="225"/>
      <c r="BF62" s="225"/>
      <c r="BG62" s="225"/>
      <c r="BH62" s="225"/>
      <c r="BI62" s="225"/>
      <c r="BJ62" s="225"/>
      <c r="BK62" s="225"/>
      <c r="BL62" s="225"/>
      <c r="BM62" s="102">
        <f t="shared" si="65"/>
        <v>0</v>
      </c>
    </row>
    <row r="63" spans="1:65" x14ac:dyDescent="0.25">
      <c r="A63" s="204">
        <f t="shared" si="82"/>
        <v>67</v>
      </c>
      <c r="B63" s="25" t="s">
        <v>280</v>
      </c>
      <c r="C63" s="11"/>
      <c r="D63" s="102">
        <f t="shared" si="73"/>
        <v>0</v>
      </c>
      <c r="E63" s="225"/>
      <c r="F63" s="225"/>
      <c r="G63" s="225"/>
      <c r="H63" s="225"/>
      <c r="I63" s="225"/>
      <c r="J63" s="225"/>
      <c r="K63" s="225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  <c r="AH63" s="225"/>
      <c r="AI63" s="225"/>
      <c r="AJ63" s="225"/>
      <c r="AK63" s="225"/>
      <c r="AL63" s="225"/>
      <c r="AM63" s="225"/>
      <c r="AN63" s="225"/>
      <c r="AO63" s="225"/>
      <c r="AP63" s="225"/>
      <c r="AQ63" s="225"/>
      <c r="AR63" s="225"/>
      <c r="AS63" s="225"/>
      <c r="AT63" s="225"/>
      <c r="AU63" s="225"/>
      <c r="AV63" s="225"/>
      <c r="AW63" s="225"/>
      <c r="AX63" s="225"/>
      <c r="AY63" s="225"/>
      <c r="AZ63" s="225"/>
      <c r="BA63" s="225"/>
      <c r="BB63" s="225"/>
      <c r="BC63" s="225"/>
      <c r="BD63" s="225"/>
      <c r="BE63" s="225"/>
      <c r="BF63" s="225"/>
      <c r="BG63" s="225"/>
      <c r="BH63" s="225"/>
      <c r="BI63" s="225"/>
      <c r="BJ63" s="225"/>
      <c r="BK63" s="225"/>
      <c r="BL63" s="225"/>
      <c r="BM63" s="102">
        <f t="shared" si="65"/>
        <v>0</v>
      </c>
    </row>
    <row r="64" spans="1:65" x14ac:dyDescent="0.25">
      <c r="A64" s="204">
        <f t="shared" si="82"/>
        <v>68</v>
      </c>
      <c r="B64" s="25" t="s">
        <v>281</v>
      </c>
      <c r="C64" s="11"/>
      <c r="D64" s="102">
        <f t="shared" si="73"/>
        <v>0</v>
      </c>
      <c r="E64" s="225"/>
      <c r="F64" s="225"/>
      <c r="G64" s="225"/>
      <c r="H64" s="225"/>
      <c r="I64" s="225"/>
      <c r="J64" s="225"/>
      <c r="K64" s="225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  <c r="AH64" s="225"/>
      <c r="AI64" s="225"/>
      <c r="AJ64" s="225"/>
      <c r="AK64" s="225"/>
      <c r="AL64" s="225"/>
      <c r="AM64" s="225"/>
      <c r="AN64" s="225"/>
      <c r="AO64" s="225"/>
      <c r="AP64" s="225"/>
      <c r="AQ64" s="225"/>
      <c r="AR64" s="225"/>
      <c r="AS64" s="225"/>
      <c r="AT64" s="225"/>
      <c r="AU64" s="225"/>
      <c r="AV64" s="225"/>
      <c r="AW64" s="225"/>
      <c r="AX64" s="225"/>
      <c r="AY64" s="225"/>
      <c r="AZ64" s="225"/>
      <c r="BA64" s="225"/>
      <c r="BB64" s="225"/>
      <c r="BC64" s="225"/>
      <c r="BD64" s="225"/>
      <c r="BE64" s="225"/>
      <c r="BF64" s="225"/>
      <c r="BG64" s="225"/>
      <c r="BH64" s="225"/>
      <c r="BI64" s="225"/>
      <c r="BJ64" s="225"/>
      <c r="BK64" s="225"/>
      <c r="BL64" s="225"/>
      <c r="BM64" s="102">
        <f t="shared" si="65"/>
        <v>0</v>
      </c>
    </row>
    <row r="65" spans="1:65" x14ac:dyDescent="0.25">
      <c r="A65" s="204">
        <f t="shared" si="82"/>
        <v>69</v>
      </c>
      <c r="B65" s="25" t="s">
        <v>288</v>
      </c>
      <c r="C65" s="11"/>
      <c r="D65" s="102">
        <f t="shared" si="73"/>
        <v>0</v>
      </c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  <c r="AP65" s="225"/>
      <c r="AQ65" s="225"/>
      <c r="AR65" s="225"/>
      <c r="AS65" s="225"/>
      <c r="AT65" s="225"/>
      <c r="AU65" s="225"/>
      <c r="AV65" s="225"/>
      <c r="AW65" s="225"/>
      <c r="AX65" s="225"/>
      <c r="AY65" s="225"/>
      <c r="AZ65" s="225"/>
      <c r="BA65" s="225"/>
      <c r="BB65" s="225"/>
      <c r="BC65" s="225"/>
      <c r="BD65" s="225"/>
      <c r="BE65" s="225"/>
      <c r="BF65" s="225"/>
      <c r="BG65" s="225"/>
      <c r="BH65" s="225"/>
      <c r="BI65" s="225"/>
      <c r="BJ65" s="225"/>
      <c r="BK65" s="225"/>
      <c r="BL65" s="225"/>
      <c r="BM65" s="102">
        <f t="shared" si="65"/>
        <v>0</v>
      </c>
    </row>
    <row r="66" spans="1:65" x14ac:dyDescent="0.25">
      <c r="A66" s="204">
        <f t="shared" si="82"/>
        <v>70</v>
      </c>
      <c r="B66" s="25" t="s">
        <v>282</v>
      </c>
      <c r="C66" s="11"/>
      <c r="D66" s="102">
        <f t="shared" si="73"/>
        <v>0</v>
      </c>
      <c r="E66" s="225"/>
      <c r="F66" s="225"/>
      <c r="G66" s="225"/>
      <c r="H66" s="225"/>
      <c r="I66" s="225"/>
      <c r="J66" s="225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  <c r="AH66" s="225"/>
      <c r="AI66" s="225"/>
      <c r="AJ66" s="225"/>
      <c r="AK66" s="225"/>
      <c r="AL66" s="225"/>
      <c r="AM66" s="225"/>
      <c r="AN66" s="225"/>
      <c r="AO66" s="225"/>
      <c r="AP66" s="225"/>
      <c r="AQ66" s="225"/>
      <c r="AR66" s="225"/>
      <c r="AS66" s="225"/>
      <c r="AT66" s="225"/>
      <c r="AU66" s="225"/>
      <c r="AV66" s="225"/>
      <c r="AW66" s="225"/>
      <c r="AX66" s="225"/>
      <c r="AY66" s="225"/>
      <c r="AZ66" s="225"/>
      <c r="BA66" s="225"/>
      <c r="BB66" s="225"/>
      <c r="BC66" s="225"/>
      <c r="BD66" s="225"/>
      <c r="BE66" s="225"/>
      <c r="BF66" s="225"/>
      <c r="BG66" s="225"/>
      <c r="BH66" s="225"/>
      <c r="BI66" s="225"/>
      <c r="BJ66" s="225"/>
      <c r="BK66" s="225"/>
      <c r="BL66" s="225"/>
      <c r="BM66" s="102">
        <f t="shared" si="65"/>
        <v>0</v>
      </c>
    </row>
    <row r="67" spans="1:65" x14ac:dyDescent="0.25">
      <c r="A67" s="204">
        <f t="shared" si="82"/>
        <v>71</v>
      </c>
      <c r="B67" s="25" t="s">
        <v>283</v>
      </c>
      <c r="C67" s="11"/>
      <c r="D67" s="102">
        <f t="shared" si="73"/>
        <v>0</v>
      </c>
      <c r="E67" s="225"/>
      <c r="F67" s="225"/>
      <c r="G67" s="225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  <c r="AH67" s="225"/>
      <c r="AI67" s="225"/>
      <c r="AJ67" s="225"/>
      <c r="AK67" s="225"/>
      <c r="AL67" s="225"/>
      <c r="AM67" s="225"/>
      <c r="AN67" s="225"/>
      <c r="AO67" s="225"/>
      <c r="AP67" s="225"/>
      <c r="AQ67" s="225"/>
      <c r="AR67" s="225"/>
      <c r="AS67" s="225"/>
      <c r="AT67" s="225"/>
      <c r="AU67" s="225"/>
      <c r="AV67" s="225"/>
      <c r="AW67" s="225"/>
      <c r="AX67" s="225"/>
      <c r="AY67" s="225"/>
      <c r="AZ67" s="225"/>
      <c r="BA67" s="225"/>
      <c r="BB67" s="225"/>
      <c r="BC67" s="225"/>
      <c r="BD67" s="225"/>
      <c r="BE67" s="225"/>
      <c r="BF67" s="225"/>
      <c r="BG67" s="225"/>
      <c r="BH67" s="225"/>
      <c r="BI67" s="225"/>
      <c r="BJ67" s="225"/>
      <c r="BK67" s="225"/>
      <c r="BL67" s="225"/>
      <c r="BM67" s="102">
        <f t="shared" si="65"/>
        <v>0</v>
      </c>
    </row>
    <row r="68" spans="1:65" x14ac:dyDescent="0.25">
      <c r="A68" s="204">
        <f t="shared" si="82"/>
        <v>72</v>
      </c>
      <c r="B68" s="224" t="s">
        <v>284</v>
      </c>
      <c r="C68" s="11"/>
      <c r="D68" s="102">
        <f t="shared" si="73"/>
        <v>0</v>
      </c>
      <c r="E68" s="225"/>
      <c r="F68" s="225"/>
      <c r="G68" s="225"/>
      <c r="H68" s="225"/>
      <c r="I68" s="225"/>
      <c r="J68" s="225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  <c r="AT68" s="225"/>
      <c r="AU68" s="225"/>
      <c r="AV68" s="225"/>
      <c r="AW68" s="225"/>
      <c r="AX68" s="225"/>
      <c r="AY68" s="225"/>
      <c r="AZ68" s="225"/>
      <c r="BA68" s="225"/>
      <c r="BB68" s="225"/>
      <c r="BC68" s="225"/>
      <c r="BD68" s="225"/>
      <c r="BE68" s="225"/>
      <c r="BF68" s="225"/>
      <c r="BG68" s="225"/>
      <c r="BH68" s="225"/>
      <c r="BI68" s="225"/>
      <c r="BJ68" s="225"/>
      <c r="BK68" s="225"/>
      <c r="BL68" s="225"/>
      <c r="BM68" s="102">
        <f t="shared" si="65"/>
        <v>0</v>
      </c>
    </row>
    <row r="69" spans="1:65" x14ac:dyDescent="0.25">
      <c r="A69" s="204">
        <f t="shared" si="82"/>
        <v>73</v>
      </c>
      <c r="B69" s="224" t="s">
        <v>285</v>
      </c>
      <c r="C69" s="11"/>
      <c r="D69" s="102">
        <f t="shared" si="73"/>
        <v>0</v>
      </c>
      <c r="E69" s="225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  <c r="AH69" s="225"/>
      <c r="AI69" s="225"/>
      <c r="AJ69" s="225"/>
      <c r="AK69" s="225"/>
      <c r="AL69" s="225"/>
      <c r="AM69" s="225"/>
      <c r="AN69" s="225"/>
      <c r="AO69" s="225"/>
      <c r="AP69" s="225"/>
      <c r="AQ69" s="225"/>
      <c r="AR69" s="225"/>
      <c r="AS69" s="225"/>
      <c r="AT69" s="225"/>
      <c r="AU69" s="225"/>
      <c r="AV69" s="225"/>
      <c r="AW69" s="225"/>
      <c r="AX69" s="225"/>
      <c r="AY69" s="225"/>
      <c r="AZ69" s="225"/>
      <c r="BA69" s="225"/>
      <c r="BB69" s="225"/>
      <c r="BC69" s="225"/>
      <c r="BD69" s="225"/>
      <c r="BE69" s="225"/>
      <c r="BF69" s="225"/>
      <c r="BG69" s="225"/>
      <c r="BH69" s="225"/>
      <c r="BI69" s="225"/>
      <c r="BJ69" s="225"/>
      <c r="BK69" s="225"/>
      <c r="BL69" s="225"/>
      <c r="BM69" s="102">
        <f t="shared" si="65"/>
        <v>0</v>
      </c>
    </row>
    <row r="70" spans="1:65" x14ac:dyDescent="0.25">
      <c r="B70" s="25"/>
      <c r="C70" s="11"/>
      <c r="D70" s="102"/>
      <c r="E70" s="103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  <c r="AV70" s="103"/>
      <c r="AW70" s="103"/>
      <c r="AX70" s="103"/>
      <c r="AY70" s="103"/>
      <c r="AZ70" s="103"/>
      <c r="BA70" s="103"/>
      <c r="BB70" s="103"/>
      <c r="BC70" s="103"/>
      <c r="BD70" s="103"/>
      <c r="BE70" s="103"/>
      <c r="BF70" s="103"/>
      <c r="BG70" s="103"/>
      <c r="BH70" s="103"/>
      <c r="BI70" s="103"/>
      <c r="BJ70" s="103"/>
      <c r="BK70" s="103"/>
      <c r="BL70" s="103"/>
      <c r="BM70" s="102"/>
    </row>
    <row r="71" spans="1:65" x14ac:dyDescent="0.25">
      <c r="B71" s="37" t="s">
        <v>513</v>
      </c>
      <c r="C71" s="38"/>
      <c r="D71" s="100">
        <f t="shared" si="73"/>
        <v>0</v>
      </c>
      <c r="E71" s="101">
        <f>SUM(E72:E78)</f>
        <v>0</v>
      </c>
      <c r="F71" s="101">
        <f t="shared" ref="F71:BM71" si="83">SUM(F72:F78)</f>
        <v>0</v>
      </c>
      <c r="G71" s="101">
        <f t="shared" si="83"/>
        <v>0</v>
      </c>
      <c r="H71" s="101">
        <f t="shared" si="83"/>
        <v>0</v>
      </c>
      <c r="I71" s="101">
        <f t="shared" si="83"/>
        <v>0</v>
      </c>
      <c r="J71" s="101">
        <f t="shared" si="83"/>
        <v>0</v>
      </c>
      <c r="K71" s="101">
        <f t="shared" si="83"/>
        <v>0</v>
      </c>
      <c r="L71" s="101">
        <f t="shared" si="83"/>
        <v>0</v>
      </c>
      <c r="M71" s="101">
        <f t="shared" si="83"/>
        <v>0</v>
      </c>
      <c r="N71" s="101">
        <f t="shared" si="83"/>
        <v>0</v>
      </c>
      <c r="O71" s="101">
        <f t="shared" si="83"/>
        <v>0</v>
      </c>
      <c r="P71" s="101">
        <f t="shared" si="83"/>
        <v>0</v>
      </c>
      <c r="Q71" s="101">
        <f t="shared" si="83"/>
        <v>0</v>
      </c>
      <c r="R71" s="101">
        <f t="shared" si="83"/>
        <v>0</v>
      </c>
      <c r="S71" s="101">
        <f t="shared" si="83"/>
        <v>0</v>
      </c>
      <c r="T71" s="101">
        <f t="shared" si="83"/>
        <v>0</v>
      </c>
      <c r="U71" s="101">
        <f t="shared" si="83"/>
        <v>0</v>
      </c>
      <c r="V71" s="101">
        <f t="shared" si="83"/>
        <v>0</v>
      </c>
      <c r="W71" s="101">
        <f t="shared" si="83"/>
        <v>0</v>
      </c>
      <c r="X71" s="101">
        <f t="shared" si="83"/>
        <v>0</v>
      </c>
      <c r="Y71" s="101">
        <f t="shared" si="83"/>
        <v>0</v>
      </c>
      <c r="Z71" s="101">
        <f t="shared" si="83"/>
        <v>0</v>
      </c>
      <c r="AA71" s="101">
        <f t="shared" si="83"/>
        <v>0</v>
      </c>
      <c r="AB71" s="101">
        <f t="shared" si="83"/>
        <v>0</v>
      </c>
      <c r="AC71" s="101">
        <f t="shared" si="83"/>
        <v>0</v>
      </c>
      <c r="AD71" s="101">
        <f t="shared" si="83"/>
        <v>0</v>
      </c>
      <c r="AE71" s="101">
        <f t="shared" si="83"/>
        <v>0</v>
      </c>
      <c r="AF71" s="101">
        <f t="shared" si="83"/>
        <v>0</v>
      </c>
      <c r="AG71" s="101">
        <f t="shared" si="83"/>
        <v>0</v>
      </c>
      <c r="AH71" s="101">
        <f t="shared" si="83"/>
        <v>0</v>
      </c>
      <c r="AI71" s="101">
        <f t="shared" si="83"/>
        <v>0</v>
      </c>
      <c r="AJ71" s="101">
        <f t="shared" si="83"/>
        <v>0</v>
      </c>
      <c r="AK71" s="101">
        <f t="shared" si="83"/>
        <v>0</v>
      </c>
      <c r="AL71" s="101">
        <f t="shared" si="83"/>
        <v>0</v>
      </c>
      <c r="AM71" s="101">
        <f t="shared" si="83"/>
        <v>0</v>
      </c>
      <c r="AN71" s="101">
        <f t="shared" si="83"/>
        <v>0</v>
      </c>
      <c r="AO71" s="101">
        <f t="shared" si="83"/>
        <v>0</v>
      </c>
      <c r="AP71" s="101">
        <f t="shared" si="83"/>
        <v>0</v>
      </c>
      <c r="AQ71" s="101">
        <f t="shared" si="83"/>
        <v>0</v>
      </c>
      <c r="AR71" s="101">
        <f t="shared" si="83"/>
        <v>0</v>
      </c>
      <c r="AS71" s="101">
        <f t="shared" si="83"/>
        <v>0</v>
      </c>
      <c r="AT71" s="101">
        <f t="shared" si="83"/>
        <v>0</v>
      </c>
      <c r="AU71" s="101">
        <f t="shared" si="83"/>
        <v>0</v>
      </c>
      <c r="AV71" s="101">
        <f t="shared" si="83"/>
        <v>0</v>
      </c>
      <c r="AW71" s="101">
        <f t="shared" si="83"/>
        <v>0</v>
      </c>
      <c r="AX71" s="101">
        <f t="shared" si="83"/>
        <v>0</v>
      </c>
      <c r="AY71" s="101">
        <f t="shared" si="83"/>
        <v>0</v>
      </c>
      <c r="AZ71" s="101">
        <f t="shared" si="83"/>
        <v>0</v>
      </c>
      <c r="BA71" s="101">
        <f t="shared" si="83"/>
        <v>0</v>
      </c>
      <c r="BB71" s="101">
        <f t="shared" si="83"/>
        <v>0</v>
      </c>
      <c r="BC71" s="101">
        <f t="shared" si="83"/>
        <v>0</v>
      </c>
      <c r="BD71" s="101">
        <f t="shared" si="83"/>
        <v>0</v>
      </c>
      <c r="BE71" s="101">
        <f t="shared" si="83"/>
        <v>0</v>
      </c>
      <c r="BF71" s="101">
        <f t="shared" si="83"/>
        <v>0</v>
      </c>
      <c r="BG71" s="101">
        <f t="shared" si="83"/>
        <v>0</v>
      </c>
      <c r="BH71" s="101">
        <f t="shared" si="83"/>
        <v>0</v>
      </c>
      <c r="BI71" s="101">
        <f t="shared" si="83"/>
        <v>0</v>
      </c>
      <c r="BJ71" s="101">
        <f t="shared" si="83"/>
        <v>0</v>
      </c>
      <c r="BK71" s="101">
        <f t="shared" si="83"/>
        <v>0</v>
      </c>
      <c r="BL71" s="101">
        <f t="shared" si="83"/>
        <v>0</v>
      </c>
      <c r="BM71" s="100">
        <f t="shared" si="83"/>
        <v>0</v>
      </c>
    </row>
    <row r="72" spans="1:65" x14ac:dyDescent="0.25">
      <c r="A72" s="204">
        <f>A69+1</f>
        <v>74</v>
      </c>
      <c r="B72" s="25" t="s">
        <v>287</v>
      </c>
      <c r="C72" s="11"/>
      <c r="D72" s="102">
        <f t="shared" si="73"/>
        <v>0</v>
      </c>
      <c r="E72" s="225"/>
      <c r="F72" s="225"/>
      <c r="G72" s="225"/>
      <c r="H72" s="225"/>
      <c r="I72" s="225"/>
      <c r="J72" s="225"/>
      <c r="K72" s="225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  <c r="AH72" s="225"/>
      <c r="AI72" s="225"/>
      <c r="AJ72" s="225"/>
      <c r="AK72" s="225"/>
      <c r="AL72" s="225"/>
      <c r="AM72" s="225"/>
      <c r="AN72" s="225"/>
      <c r="AO72" s="225"/>
      <c r="AP72" s="225"/>
      <c r="AQ72" s="225"/>
      <c r="AR72" s="225"/>
      <c r="AS72" s="225"/>
      <c r="AT72" s="225"/>
      <c r="AU72" s="225"/>
      <c r="AV72" s="225"/>
      <c r="AW72" s="225"/>
      <c r="AX72" s="225"/>
      <c r="AY72" s="225"/>
      <c r="AZ72" s="225"/>
      <c r="BA72" s="225"/>
      <c r="BB72" s="225"/>
      <c r="BC72" s="225"/>
      <c r="BD72" s="225"/>
      <c r="BE72" s="225"/>
      <c r="BF72" s="225"/>
      <c r="BG72" s="225"/>
      <c r="BH72" s="225"/>
      <c r="BI72" s="225"/>
      <c r="BJ72" s="225"/>
      <c r="BK72" s="225"/>
      <c r="BL72" s="225"/>
      <c r="BM72" s="102">
        <f t="shared" ref="BM72:BM77" si="84">SUM(E72:BL72)</f>
        <v>0</v>
      </c>
    </row>
    <row r="73" spans="1:65" x14ac:dyDescent="0.25">
      <c r="A73" s="204">
        <f>A72+1</f>
        <v>75</v>
      </c>
      <c r="B73" s="25" t="s">
        <v>23</v>
      </c>
      <c r="C73" s="11"/>
      <c r="D73" s="102">
        <f t="shared" si="73"/>
        <v>0</v>
      </c>
      <c r="E73" s="225"/>
      <c r="F73" s="225"/>
      <c r="G73" s="225"/>
      <c r="H73" s="225"/>
      <c r="I73" s="225"/>
      <c r="J73" s="225"/>
      <c r="K73" s="225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  <c r="AH73" s="225"/>
      <c r="AI73" s="225"/>
      <c r="AJ73" s="225"/>
      <c r="AK73" s="225"/>
      <c r="AL73" s="225"/>
      <c r="AM73" s="225"/>
      <c r="AN73" s="225"/>
      <c r="AO73" s="225"/>
      <c r="AP73" s="225"/>
      <c r="AQ73" s="225"/>
      <c r="AR73" s="225"/>
      <c r="AS73" s="225"/>
      <c r="AT73" s="225"/>
      <c r="AU73" s="225"/>
      <c r="AV73" s="225"/>
      <c r="AW73" s="225"/>
      <c r="AX73" s="225"/>
      <c r="AY73" s="225"/>
      <c r="AZ73" s="225"/>
      <c r="BA73" s="225"/>
      <c r="BB73" s="225"/>
      <c r="BC73" s="225"/>
      <c r="BD73" s="225"/>
      <c r="BE73" s="225"/>
      <c r="BF73" s="225"/>
      <c r="BG73" s="225"/>
      <c r="BH73" s="225"/>
      <c r="BI73" s="225"/>
      <c r="BJ73" s="225"/>
      <c r="BK73" s="225"/>
      <c r="BL73" s="225"/>
      <c r="BM73" s="102">
        <f t="shared" si="84"/>
        <v>0</v>
      </c>
    </row>
    <row r="74" spans="1:65" x14ac:dyDescent="0.25">
      <c r="A74" s="204">
        <f t="shared" ref="A74:A78" si="85">A73+1</f>
        <v>76</v>
      </c>
      <c r="B74" s="25" t="s">
        <v>42</v>
      </c>
      <c r="C74" s="11"/>
      <c r="D74" s="102">
        <f t="shared" si="73"/>
        <v>0</v>
      </c>
      <c r="E74" s="225"/>
      <c r="F74" s="225"/>
      <c r="G74" s="225"/>
      <c r="H74" s="225"/>
      <c r="I74" s="225"/>
      <c r="J74" s="225"/>
      <c r="K74" s="225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  <c r="AH74" s="225"/>
      <c r="AI74" s="225"/>
      <c r="AJ74" s="225"/>
      <c r="AK74" s="225"/>
      <c r="AL74" s="225"/>
      <c r="AM74" s="225"/>
      <c r="AN74" s="225"/>
      <c r="AO74" s="225"/>
      <c r="AP74" s="225"/>
      <c r="AQ74" s="225"/>
      <c r="AR74" s="225"/>
      <c r="AS74" s="225"/>
      <c r="AT74" s="225"/>
      <c r="AU74" s="225"/>
      <c r="AV74" s="225"/>
      <c r="AW74" s="225"/>
      <c r="AX74" s="225"/>
      <c r="AY74" s="225"/>
      <c r="AZ74" s="225"/>
      <c r="BA74" s="225"/>
      <c r="BB74" s="225"/>
      <c r="BC74" s="225"/>
      <c r="BD74" s="225"/>
      <c r="BE74" s="225"/>
      <c r="BF74" s="225"/>
      <c r="BG74" s="225"/>
      <c r="BH74" s="225"/>
      <c r="BI74" s="225"/>
      <c r="BJ74" s="225"/>
      <c r="BK74" s="225"/>
      <c r="BL74" s="225"/>
      <c r="BM74" s="102">
        <f t="shared" si="84"/>
        <v>0</v>
      </c>
    </row>
    <row r="75" spans="1:65" x14ac:dyDescent="0.25">
      <c r="A75" s="204">
        <f t="shared" si="85"/>
        <v>77</v>
      </c>
      <c r="B75" s="25" t="s">
        <v>289</v>
      </c>
      <c r="C75" s="11"/>
      <c r="D75" s="102">
        <f t="shared" si="73"/>
        <v>0</v>
      </c>
      <c r="E75" s="225"/>
      <c r="F75" s="225"/>
      <c r="G75" s="225"/>
      <c r="H75" s="225"/>
      <c r="I75" s="225"/>
      <c r="J75" s="225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  <c r="AP75" s="225"/>
      <c r="AQ75" s="225"/>
      <c r="AR75" s="225"/>
      <c r="AS75" s="225"/>
      <c r="AT75" s="225"/>
      <c r="AU75" s="225"/>
      <c r="AV75" s="225"/>
      <c r="AW75" s="225"/>
      <c r="AX75" s="225"/>
      <c r="AY75" s="225"/>
      <c r="AZ75" s="225"/>
      <c r="BA75" s="225"/>
      <c r="BB75" s="225"/>
      <c r="BC75" s="225"/>
      <c r="BD75" s="225"/>
      <c r="BE75" s="225"/>
      <c r="BF75" s="225"/>
      <c r="BG75" s="225"/>
      <c r="BH75" s="225"/>
      <c r="BI75" s="225"/>
      <c r="BJ75" s="225"/>
      <c r="BK75" s="225"/>
      <c r="BL75" s="225"/>
      <c r="BM75" s="102">
        <f t="shared" si="84"/>
        <v>0</v>
      </c>
    </row>
    <row r="76" spans="1:65" x14ac:dyDescent="0.25">
      <c r="A76" s="204">
        <f t="shared" si="85"/>
        <v>78</v>
      </c>
      <c r="B76" s="25" t="s">
        <v>374</v>
      </c>
      <c r="C76" s="11"/>
      <c r="D76" s="102">
        <f t="shared" si="73"/>
        <v>0</v>
      </c>
      <c r="E76" s="225"/>
      <c r="F76" s="225"/>
      <c r="G76" s="225"/>
      <c r="H76" s="225"/>
      <c r="I76" s="225"/>
      <c r="J76" s="225"/>
      <c r="K76" s="225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5"/>
      <c r="AP76" s="225"/>
      <c r="AQ76" s="225"/>
      <c r="AR76" s="225"/>
      <c r="AS76" s="225"/>
      <c r="AT76" s="225"/>
      <c r="AU76" s="225"/>
      <c r="AV76" s="225"/>
      <c r="AW76" s="225"/>
      <c r="AX76" s="225"/>
      <c r="AY76" s="225"/>
      <c r="AZ76" s="225"/>
      <c r="BA76" s="225"/>
      <c r="BB76" s="225"/>
      <c r="BC76" s="225"/>
      <c r="BD76" s="225"/>
      <c r="BE76" s="225"/>
      <c r="BF76" s="225"/>
      <c r="BG76" s="225"/>
      <c r="BH76" s="225"/>
      <c r="BI76" s="225"/>
      <c r="BJ76" s="225"/>
      <c r="BK76" s="225"/>
      <c r="BL76" s="225"/>
      <c r="BM76" s="102">
        <f t="shared" si="84"/>
        <v>0</v>
      </c>
    </row>
    <row r="77" spans="1:65" x14ac:dyDescent="0.25">
      <c r="A77" s="204">
        <f t="shared" si="85"/>
        <v>79</v>
      </c>
      <c r="B77" s="25" t="s">
        <v>375</v>
      </c>
      <c r="C77" s="11"/>
      <c r="D77" s="102">
        <f t="shared" si="73"/>
        <v>0</v>
      </c>
      <c r="E77" s="225"/>
      <c r="F77" s="225"/>
      <c r="G77" s="225"/>
      <c r="H77" s="225"/>
      <c r="I77" s="225"/>
      <c r="J77" s="225"/>
      <c r="K77" s="225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  <c r="AH77" s="225"/>
      <c r="AI77" s="225"/>
      <c r="AJ77" s="225"/>
      <c r="AK77" s="225"/>
      <c r="AL77" s="225"/>
      <c r="AM77" s="225"/>
      <c r="AN77" s="225"/>
      <c r="AO77" s="225"/>
      <c r="AP77" s="225"/>
      <c r="AQ77" s="225"/>
      <c r="AR77" s="225"/>
      <c r="AS77" s="225"/>
      <c r="AT77" s="225"/>
      <c r="AU77" s="225"/>
      <c r="AV77" s="225"/>
      <c r="AW77" s="225"/>
      <c r="AX77" s="225"/>
      <c r="AY77" s="225"/>
      <c r="AZ77" s="225"/>
      <c r="BA77" s="225"/>
      <c r="BB77" s="225"/>
      <c r="BC77" s="225"/>
      <c r="BD77" s="225"/>
      <c r="BE77" s="225"/>
      <c r="BF77" s="225"/>
      <c r="BG77" s="225"/>
      <c r="BH77" s="225"/>
      <c r="BI77" s="225"/>
      <c r="BJ77" s="225"/>
      <c r="BK77" s="225"/>
      <c r="BL77" s="225"/>
      <c r="BM77" s="102">
        <f t="shared" si="84"/>
        <v>0</v>
      </c>
    </row>
    <row r="78" spans="1:65" x14ac:dyDescent="0.25">
      <c r="A78" s="204">
        <f t="shared" si="85"/>
        <v>80</v>
      </c>
      <c r="B78" s="25" t="s">
        <v>43</v>
      </c>
      <c r="C78" s="11"/>
      <c r="D78" s="102">
        <f t="shared" si="73"/>
        <v>0</v>
      </c>
      <c r="E78" s="225"/>
      <c r="F78" s="225"/>
      <c r="G78" s="225"/>
      <c r="H78" s="225"/>
      <c r="I78" s="225"/>
      <c r="J78" s="225"/>
      <c r="K78" s="225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  <c r="AH78" s="225"/>
      <c r="AI78" s="225"/>
      <c r="AJ78" s="225"/>
      <c r="AK78" s="225"/>
      <c r="AL78" s="225"/>
      <c r="AM78" s="225"/>
      <c r="AN78" s="225"/>
      <c r="AO78" s="225"/>
      <c r="AP78" s="225"/>
      <c r="AQ78" s="225"/>
      <c r="AR78" s="225"/>
      <c r="AS78" s="225"/>
      <c r="AT78" s="225"/>
      <c r="AU78" s="225"/>
      <c r="AV78" s="225"/>
      <c r="AW78" s="225"/>
      <c r="AX78" s="225"/>
      <c r="AY78" s="225"/>
      <c r="AZ78" s="225"/>
      <c r="BA78" s="225"/>
      <c r="BB78" s="225"/>
      <c r="BC78" s="225"/>
      <c r="BD78" s="225"/>
      <c r="BE78" s="225"/>
      <c r="BF78" s="225"/>
      <c r="BG78" s="225"/>
      <c r="BH78" s="225"/>
      <c r="BI78" s="225"/>
      <c r="BJ78" s="225"/>
      <c r="BK78" s="225"/>
      <c r="BL78" s="225"/>
      <c r="BM78" s="102">
        <f t="shared" si="65"/>
        <v>0</v>
      </c>
    </row>
    <row r="79" spans="1:65" x14ac:dyDescent="0.25">
      <c r="B79" s="25"/>
      <c r="C79" s="11"/>
      <c r="D79" s="102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2"/>
    </row>
    <row r="80" spans="1:65" x14ac:dyDescent="0.25">
      <c r="B80" s="37" t="s">
        <v>89</v>
      </c>
      <c r="C80" s="38"/>
      <c r="D80" s="100">
        <f t="shared" si="73"/>
        <v>0</v>
      </c>
      <c r="E80" s="101">
        <f>SUM(E81:E83)</f>
        <v>0</v>
      </c>
      <c r="F80" s="101">
        <f t="shared" ref="F80:BL80" si="86">SUM(F81:F83)</f>
        <v>0</v>
      </c>
      <c r="G80" s="101">
        <f t="shared" si="86"/>
        <v>0</v>
      </c>
      <c r="H80" s="101">
        <f t="shared" si="86"/>
        <v>0</v>
      </c>
      <c r="I80" s="101">
        <f t="shared" si="86"/>
        <v>0</v>
      </c>
      <c r="J80" s="101">
        <f t="shared" si="86"/>
        <v>0</v>
      </c>
      <c r="K80" s="101">
        <f t="shared" si="86"/>
        <v>0</v>
      </c>
      <c r="L80" s="101">
        <f t="shared" si="86"/>
        <v>0</v>
      </c>
      <c r="M80" s="101">
        <f t="shared" si="86"/>
        <v>0</v>
      </c>
      <c r="N80" s="101">
        <f t="shared" si="86"/>
        <v>0</v>
      </c>
      <c r="O80" s="101">
        <f t="shared" si="86"/>
        <v>0</v>
      </c>
      <c r="P80" s="101">
        <f t="shared" si="86"/>
        <v>0</v>
      </c>
      <c r="Q80" s="101">
        <f t="shared" si="86"/>
        <v>0</v>
      </c>
      <c r="R80" s="101">
        <f t="shared" si="86"/>
        <v>0</v>
      </c>
      <c r="S80" s="101">
        <f t="shared" si="86"/>
        <v>0</v>
      </c>
      <c r="T80" s="101">
        <f t="shared" si="86"/>
        <v>0</v>
      </c>
      <c r="U80" s="101">
        <f t="shared" si="86"/>
        <v>0</v>
      </c>
      <c r="V80" s="101">
        <f t="shared" si="86"/>
        <v>0</v>
      </c>
      <c r="W80" s="101">
        <f t="shared" si="86"/>
        <v>0</v>
      </c>
      <c r="X80" s="101">
        <f t="shared" si="86"/>
        <v>0</v>
      </c>
      <c r="Y80" s="101">
        <f t="shared" si="86"/>
        <v>0</v>
      </c>
      <c r="Z80" s="101">
        <f t="shared" si="86"/>
        <v>0</v>
      </c>
      <c r="AA80" s="101">
        <f t="shared" si="86"/>
        <v>0</v>
      </c>
      <c r="AB80" s="101">
        <f t="shared" si="86"/>
        <v>0</v>
      </c>
      <c r="AC80" s="101">
        <f t="shared" si="86"/>
        <v>0</v>
      </c>
      <c r="AD80" s="101">
        <f t="shared" si="86"/>
        <v>0</v>
      </c>
      <c r="AE80" s="101">
        <f t="shared" si="86"/>
        <v>0</v>
      </c>
      <c r="AF80" s="101">
        <f t="shared" si="86"/>
        <v>0</v>
      </c>
      <c r="AG80" s="101">
        <f t="shared" si="86"/>
        <v>0</v>
      </c>
      <c r="AH80" s="101">
        <f t="shared" si="86"/>
        <v>0</v>
      </c>
      <c r="AI80" s="101">
        <f t="shared" si="86"/>
        <v>0</v>
      </c>
      <c r="AJ80" s="101">
        <f t="shared" si="86"/>
        <v>0</v>
      </c>
      <c r="AK80" s="101">
        <f t="shared" si="86"/>
        <v>0</v>
      </c>
      <c r="AL80" s="101">
        <f t="shared" si="86"/>
        <v>0</v>
      </c>
      <c r="AM80" s="101">
        <f t="shared" si="86"/>
        <v>0</v>
      </c>
      <c r="AN80" s="101">
        <f t="shared" si="86"/>
        <v>0</v>
      </c>
      <c r="AO80" s="101">
        <f t="shared" si="86"/>
        <v>0</v>
      </c>
      <c r="AP80" s="101">
        <f t="shared" si="86"/>
        <v>0</v>
      </c>
      <c r="AQ80" s="101">
        <f t="shared" si="86"/>
        <v>0</v>
      </c>
      <c r="AR80" s="101">
        <f t="shared" si="86"/>
        <v>0</v>
      </c>
      <c r="AS80" s="101">
        <f t="shared" si="86"/>
        <v>0</v>
      </c>
      <c r="AT80" s="101">
        <f t="shared" si="86"/>
        <v>0</v>
      </c>
      <c r="AU80" s="101">
        <f t="shared" si="86"/>
        <v>0</v>
      </c>
      <c r="AV80" s="101">
        <f t="shared" si="86"/>
        <v>0</v>
      </c>
      <c r="AW80" s="101">
        <f t="shared" si="86"/>
        <v>0</v>
      </c>
      <c r="AX80" s="101">
        <f t="shared" si="86"/>
        <v>0</v>
      </c>
      <c r="AY80" s="101">
        <f t="shared" si="86"/>
        <v>0</v>
      </c>
      <c r="AZ80" s="101">
        <f t="shared" si="86"/>
        <v>0</v>
      </c>
      <c r="BA80" s="101">
        <f t="shared" si="86"/>
        <v>0</v>
      </c>
      <c r="BB80" s="101">
        <f t="shared" si="86"/>
        <v>0</v>
      </c>
      <c r="BC80" s="101">
        <f t="shared" si="86"/>
        <v>0</v>
      </c>
      <c r="BD80" s="101">
        <f t="shared" si="86"/>
        <v>0</v>
      </c>
      <c r="BE80" s="101">
        <f t="shared" si="86"/>
        <v>0</v>
      </c>
      <c r="BF80" s="101">
        <f t="shared" si="86"/>
        <v>0</v>
      </c>
      <c r="BG80" s="101">
        <f t="shared" si="86"/>
        <v>0</v>
      </c>
      <c r="BH80" s="101">
        <f t="shared" si="86"/>
        <v>0</v>
      </c>
      <c r="BI80" s="101">
        <f t="shared" si="86"/>
        <v>0</v>
      </c>
      <c r="BJ80" s="101">
        <f t="shared" si="86"/>
        <v>0</v>
      </c>
      <c r="BK80" s="101">
        <f t="shared" si="86"/>
        <v>0</v>
      </c>
      <c r="BL80" s="101">
        <f t="shared" si="86"/>
        <v>0</v>
      </c>
      <c r="BM80" s="100">
        <f>SUM(BM81:BM83)</f>
        <v>0</v>
      </c>
    </row>
    <row r="81" spans="1:65" x14ac:dyDescent="0.25">
      <c r="B81" s="25" t="s">
        <v>40</v>
      </c>
      <c r="C81" s="40">
        <f>Overview!B48</f>
        <v>0</v>
      </c>
      <c r="D81" s="102">
        <f t="shared" si="73"/>
        <v>0</v>
      </c>
      <c r="E81" s="103">
        <f t="shared" ref="E81:AJ81" si="87">(E40)*$C$81</f>
        <v>0</v>
      </c>
      <c r="F81" s="103">
        <f t="shared" si="87"/>
        <v>0</v>
      </c>
      <c r="G81" s="103">
        <f t="shared" si="87"/>
        <v>0</v>
      </c>
      <c r="H81" s="103">
        <f t="shared" si="87"/>
        <v>0</v>
      </c>
      <c r="I81" s="103">
        <f t="shared" si="87"/>
        <v>0</v>
      </c>
      <c r="J81" s="103">
        <f t="shared" si="87"/>
        <v>0</v>
      </c>
      <c r="K81" s="103">
        <f t="shared" si="87"/>
        <v>0</v>
      </c>
      <c r="L81" s="103">
        <f t="shared" si="87"/>
        <v>0</v>
      </c>
      <c r="M81" s="103">
        <f t="shared" si="87"/>
        <v>0</v>
      </c>
      <c r="N81" s="103">
        <f t="shared" si="87"/>
        <v>0</v>
      </c>
      <c r="O81" s="103">
        <f t="shared" si="87"/>
        <v>0</v>
      </c>
      <c r="P81" s="103">
        <f t="shared" si="87"/>
        <v>0</v>
      </c>
      <c r="Q81" s="103">
        <f t="shared" si="87"/>
        <v>0</v>
      </c>
      <c r="R81" s="103">
        <f t="shared" si="87"/>
        <v>0</v>
      </c>
      <c r="S81" s="103">
        <f t="shared" si="87"/>
        <v>0</v>
      </c>
      <c r="T81" s="103">
        <f t="shared" si="87"/>
        <v>0</v>
      </c>
      <c r="U81" s="103">
        <f t="shared" si="87"/>
        <v>0</v>
      </c>
      <c r="V81" s="103">
        <f t="shared" si="87"/>
        <v>0</v>
      </c>
      <c r="W81" s="103">
        <f t="shared" si="87"/>
        <v>0</v>
      </c>
      <c r="X81" s="103">
        <f t="shared" si="87"/>
        <v>0</v>
      </c>
      <c r="Y81" s="103">
        <f t="shared" si="87"/>
        <v>0</v>
      </c>
      <c r="Z81" s="103">
        <f t="shared" si="87"/>
        <v>0</v>
      </c>
      <c r="AA81" s="103">
        <f t="shared" si="87"/>
        <v>0</v>
      </c>
      <c r="AB81" s="103">
        <f t="shared" si="87"/>
        <v>0</v>
      </c>
      <c r="AC81" s="103">
        <f t="shared" si="87"/>
        <v>0</v>
      </c>
      <c r="AD81" s="103">
        <f t="shared" si="87"/>
        <v>0</v>
      </c>
      <c r="AE81" s="103">
        <f t="shared" si="87"/>
        <v>0</v>
      </c>
      <c r="AF81" s="103">
        <f t="shared" si="87"/>
        <v>0</v>
      </c>
      <c r="AG81" s="103">
        <f t="shared" si="87"/>
        <v>0</v>
      </c>
      <c r="AH81" s="103">
        <f t="shared" si="87"/>
        <v>0</v>
      </c>
      <c r="AI81" s="103">
        <f t="shared" si="87"/>
        <v>0</v>
      </c>
      <c r="AJ81" s="103">
        <f t="shared" si="87"/>
        <v>0</v>
      </c>
      <c r="AK81" s="103">
        <f t="shared" ref="AK81:BL81" si="88">(AK40)*$C$81</f>
        <v>0</v>
      </c>
      <c r="AL81" s="103">
        <f t="shared" si="88"/>
        <v>0</v>
      </c>
      <c r="AM81" s="103">
        <f t="shared" si="88"/>
        <v>0</v>
      </c>
      <c r="AN81" s="103">
        <f t="shared" si="88"/>
        <v>0</v>
      </c>
      <c r="AO81" s="103">
        <f t="shared" si="88"/>
        <v>0</v>
      </c>
      <c r="AP81" s="103">
        <f t="shared" si="88"/>
        <v>0</v>
      </c>
      <c r="AQ81" s="103">
        <f t="shared" si="88"/>
        <v>0</v>
      </c>
      <c r="AR81" s="103">
        <f t="shared" si="88"/>
        <v>0</v>
      </c>
      <c r="AS81" s="103">
        <f t="shared" si="88"/>
        <v>0</v>
      </c>
      <c r="AT81" s="103">
        <f t="shared" si="88"/>
        <v>0</v>
      </c>
      <c r="AU81" s="103">
        <f t="shared" si="88"/>
        <v>0</v>
      </c>
      <c r="AV81" s="103">
        <f t="shared" si="88"/>
        <v>0</v>
      </c>
      <c r="AW81" s="103">
        <f t="shared" si="88"/>
        <v>0</v>
      </c>
      <c r="AX81" s="103">
        <f t="shared" si="88"/>
        <v>0</v>
      </c>
      <c r="AY81" s="103">
        <f t="shared" si="88"/>
        <v>0</v>
      </c>
      <c r="AZ81" s="103">
        <f t="shared" si="88"/>
        <v>0</v>
      </c>
      <c r="BA81" s="103">
        <f t="shared" si="88"/>
        <v>0</v>
      </c>
      <c r="BB81" s="103">
        <f t="shared" si="88"/>
        <v>0</v>
      </c>
      <c r="BC81" s="103">
        <f t="shared" si="88"/>
        <v>0</v>
      </c>
      <c r="BD81" s="103">
        <f t="shared" si="88"/>
        <v>0</v>
      </c>
      <c r="BE81" s="103">
        <f t="shared" si="88"/>
        <v>0</v>
      </c>
      <c r="BF81" s="103">
        <f t="shared" si="88"/>
        <v>0</v>
      </c>
      <c r="BG81" s="103">
        <f t="shared" si="88"/>
        <v>0</v>
      </c>
      <c r="BH81" s="103">
        <f t="shared" si="88"/>
        <v>0</v>
      </c>
      <c r="BI81" s="103">
        <f t="shared" si="88"/>
        <v>0</v>
      </c>
      <c r="BJ81" s="103">
        <f t="shared" si="88"/>
        <v>0</v>
      </c>
      <c r="BK81" s="103">
        <f t="shared" si="88"/>
        <v>0</v>
      </c>
      <c r="BL81" s="103">
        <f t="shared" si="88"/>
        <v>0</v>
      </c>
      <c r="BM81" s="102">
        <f t="shared" si="65"/>
        <v>0</v>
      </c>
    </row>
    <row r="82" spans="1:65" x14ac:dyDescent="0.25">
      <c r="B82" s="25" t="s">
        <v>41</v>
      </c>
      <c r="C82" s="40">
        <f>Overview!B49</f>
        <v>0</v>
      </c>
      <c r="D82" s="102">
        <f t="shared" si="73"/>
        <v>0</v>
      </c>
      <c r="E82" s="103">
        <f t="shared" ref="E82:J82" si="89">((E48+E58+E71))*$C$82</f>
        <v>0</v>
      </c>
      <c r="F82" s="103">
        <f t="shared" si="89"/>
        <v>0</v>
      </c>
      <c r="G82" s="103">
        <f t="shared" si="89"/>
        <v>0</v>
      </c>
      <c r="H82" s="103">
        <f t="shared" si="89"/>
        <v>0</v>
      </c>
      <c r="I82" s="103">
        <f t="shared" si="89"/>
        <v>0</v>
      </c>
      <c r="J82" s="103">
        <f t="shared" si="89"/>
        <v>0</v>
      </c>
      <c r="K82" s="103">
        <f t="shared" ref="K82:BL82" si="90">((K48+K58+K71))*$C$82</f>
        <v>0</v>
      </c>
      <c r="L82" s="103">
        <f t="shared" si="90"/>
        <v>0</v>
      </c>
      <c r="M82" s="103">
        <f t="shared" si="90"/>
        <v>0</v>
      </c>
      <c r="N82" s="103">
        <f t="shared" si="90"/>
        <v>0</v>
      </c>
      <c r="O82" s="103">
        <f t="shared" si="90"/>
        <v>0</v>
      </c>
      <c r="P82" s="103">
        <f t="shared" si="90"/>
        <v>0</v>
      </c>
      <c r="Q82" s="103">
        <f t="shared" si="90"/>
        <v>0</v>
      </c>
      <c r="R82" s="103">
        <f t="shared" si="90"/>
        <v>0</v>
      </c>
      <c r="S82" s="103">
        <f t="shared" si="90"/>
        <v>0</v>
      </c>
      <c r="T82" s="103">
        <f t="shared" si="90"/>
        <v>0</v>
      </c>
      <c r="U82" s="103">
        <f t="shared" si="90"/>
        <v>0</v>
      </c>
      <c r="V82" s="103">
        <f t="shared" si="90"/>
        <v>0</v>
      </c>
      <c r="W82" s="103">
        <f t="shared" si="90"/>
        <v>0</v>
      </c>
      <c r="X82" s="103">
        <f t="shared" si="90"/>
        <v>0</v>
      </c>
      <c r="Y82" s="103">
        <f t="shared" si="90"/>
        <v>0</v>
      </c>
      <c r="Z82" s="103">
        <f t="shared" si="90"/>
        <v>0</v>
      </c>
      <c r="AA82" s="103">
        <f t="shared" si="90"/>
        <v>0</v>
      </c>
      <c r="AB82" s="103">
        <f t="shared" si="90"/>
        <v>0</v>
      </c>
      <c r="AC82" s="103">
        <f t="shared" si="90"/>
        <v>0</v>
      </c>
      <c r="AD82" s="103">
        <f t="shared" si="90"/>
        <v>0</v>
      </c>
      <c r="AE82" s="103">
        <f t="shared" si="90"/>
        <v>0</v>
      </c>
      <c r="AF82" s="103">
        <f t="shared" si="90"/>
        <v>0</v>
      </c>
      <c r="AG82" s="103">
        <f t="shared" si="90"/>
        <v>0</v>
      </c>
      <c r="AH82" s="103">
        <f t="shared" si="90"/>
        <v>0</v>
      </c>
      <c r="AI82" s="103">
        <f t="shared" si="90"/>
        <v>0</v>
      </c>
      <c r="AJ82" s="103">
        <f t="shared" si="90"/>
        <v>0</v>
      </c>
      <c r="AK82" s="103">
        <f t="shared" si="90"/>
        <v>0</v>
      </c>
      <c r="AL82" s="103">
        <f t="shared" si="90"/>
        <v>0</v>
      </c>
      <c r="AM82" s="103">
        <f t="shared" si="90"/>
        <v>0</v>
      </c>
      <c r="AN82" s="103">
        <f t="shared" si="90"/>
        <v>0</v>
      </c>
      <c r="AO82" s="103">
        <f t="shared" si="90"/>
        <v>0</v>
      </c>
      <c r="AP82" s="103">
        <f t="shared" si="90"/>
        <v>0</v>
      </c>
      <c r="AQ82" s="103">
        <f t="shared" si="90"/>
        <v>0</v>
      </c>
      <c r="AR82" s="103">
        <f t="shared" si="90"/>
        <v>0</v>
      </c>
      <c r="AS82" s="103">
        <f t="shared" si="90"/>
        <v>0</v>
      </c>
      <c r="AT82" s="103">
        <f t="shared" si="90"/>
        <v>0</v>
      </c>
      <c r="AU82" s="103">
        <f t="shared" si="90"/>
        <v>0</v>
      </c>
      <c r="AV82" s="103">
        <f t="shared" si="90"/>
        <v>0</v>
      </c>
      <c r="AW82" s="103">
        <f t="shared" si="90"/>
        <v>0</v>
      </c>
      <c r="AX82" s="103">
        <f t="shared" si="90"/>
        <v>0</v>
      </c>
      <c r="AY82" s="103">
        <f t="shared" si="90"/>
        <v>0</v>
      </c>
      <c r="AZ82" s="103">
        <f t="shared" si="90"/>
        <v>0</v>
      </c>
      <c r="BA82" s="103">
        <f t="shared" si="90"/>
        <v>0</v>
      </c>
      <c r="BB82" s="103">
        <f t="shared" si="90"/>
        <v>0</v>
      </c>
      <c r="BC82" s="103">
        <f t="shared" si="90"/>
        <v>0</v>
      </c>
      <c r="BD82" s="103">
        <f t="shared" si="90"/>
        <v>0</v>
      </c>
      <c r="BE82" s="103">
        <f t="shared" si="90"/>
        <v>0</v>
      </c>
      <c r="BF82" s="103">
        <f t="shared" si="90"/>
        <v>0</v>
      </c>
      <c r="BG82" s="103">
        <f t="shared" si="90"/>
        <v>0</v>
      </c>
      <c r="BH82" s="103">
        <f t="shared" si="90"/>
        <v>0</v>
      </c>
      <c r="BI82" s="103">
        <f t="shared" si="90"/>
        <v>0</v>
      </c>
      <c r="BJ82" s="103">
        <f t="shared" si="90"/>
        <v>0</v>
      </c>
      <c r="BK82" s="103">
        <f t="shared" si="90"/>
        <v>0</v>
      </c>
      <c r="BL82" s="103">
        <f t="shared" si="90"/>
        <v>0</v>
      </c>
      <c r="BM82" s="102">
        <f t="shared" si="65"/>
        <v>0</v>
      </c>
    </row>
    <row r="83" spans="1:65" x14ac:dyDescent="0.25">
      <c r="A83" s="204">
        <f>A78+1</f>
        <v>81</v>
      </c>
      <c r="B83" s="25" t="s">
        <v>291</v>
      </c>
      <c r="C83" s="40">
        <f>IFERROR(D83/D40,0)</f>
        <v>0</v>
      </c>
      <c r="D83" s="102">
        <f t="shared" si="73"/>
        <v>0</v>
      </c>
      <c r="E83" s="225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  <c r="AP83" s="225"/>
      <c r="AQ83" s="225"/>
      <c r="AR83" s="225"/>
      <c r="AS83" s="225"/>
      <c r="AT83" s="225"/>
      <c r="AU83" s="225"/>
      <c r="AV83" s="225"/>
      <c r="AW83" s="225"/>
      <c r="AX83" s="225"/>
      <c r="AY83" s="225"/>
      <c r="AZ83" s="225"/>
      <c r="BA83" s="225"/>
      <c r="BB83" s="225"/>
      <c r="BC83" s="225"/>
      <c r="BD83" s="225"/>
      <c r="BE83" s="225"/>
      <c r="BF83" s="225"/>
      <c r="BG83" s="225"/>
      <c r="BH83" s="225"/>
      <c r="BI83" s="225"/>
      <c r="BJ83" s="225"/>
      <c r="BK83" s="225"/>
      <c r="BL83" s="225"/>
      <c r="BM83" s="102">
        <f t="shared" si="65"/>
        <v>0</v>
      </c>
    </row>
    <row r="84" spans="1:65" x14ac:dyDescent="0.25">
      <c r="B84" s="25"/>
      <c r="C84" s="11"/>
      <c r="D84" s="102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/>
      <c r="AU84" s="103"/>
      <c r="AV84" s="103"/>
      <c r="AW84" s="103"/>
      <c r="AX84" s="103"/>
      <c r="AY84" s="103"/>
      <c r="AZ84" s="103"/>
      <c r="BA84" s="103"/>
      <c r="BB84" s="103"/>
      <c r="BC84" s="103"/>
      <c r="BD84" s="103"/>
      <c r="BE84" s="103"/>
      <c r="BF84" s="103"/>
      <c r="BG84" s="103"/>
      <c r="BH84" s="103"/>
      <c r="BI84" s="103"/>
      <c r="BJ84" s="103"/>
      <c r="BK84" s="103"/>
      <c r="BL84" s="103"/>
      <c r="BM84" s="102"/>
    </row>
    <row r="85" spans="1:65" s="20" customFormat="1" x14ac:dyDescent="0.25">
      <c r="B85" s="33" t="s">
        <v>44</v>
      </c>
      <c r="C85" s="34"/>
      <c r="D85" s="104">
        <f t="shared" si="73"/>
        <v>0</v>
      </c>
      <c r="E85" s="105">
        <f>E80+E58+E48+E40+E36+E71</f>
        <v>0</v>
      </c>
      <c r="F85" s="105">
        <f t="shared" ref="F85:BL85" si="91">F80+F58+F48+F40+F36+F71</f>
        <v>0</v>
      </c>
      <c r="G85" s="105">
        <f t="shared" si="91"/>
        <v>0</v>
      </c>
      <c r="H85" s="105">
        <f t="shared" si="91"/>
        <v>0</v>
      </c>
      <c r="I85" s="105">
        <f t="shared" si="91"/>
        <v>0</v>
      </c>
      <c r="J85" s="105">
        <f t="shared" si="91"/>
        <v>0</v>
      </c>
      <c r="K85" s="105">
        <f t="shared" si="91"/>
        <v>0</v>
      </c>
      <c r="L85" s="105">
        <f t="shared" si="91"/>
        <v>0</v>
      </c>
      <c r="M85" s="105">
        <f t="shared" si="91"/>
        <v>0</v>
      </c>
      <c r="N85" s="105">
        <f t="shared" si="91"/>
        <v>0</v>
      </c>
      <c r="O85" s="105">
        <f t="shared" si="91"/>
        <v>0</v>
      </c>
      <c r="P85" s="105">
        <f t="shared" si="91"/>
        <v>0</v>
      </c>
      <c r="Q85" s="105">
        <f t="shared" si="91"/>
        <v>0</v>
      </c>
      <c r="R85" s="105">
        <f t="shared" si="91"/>
        <v>0</v>
      </c>
      <c r="S85" s="105">
        <f t="shared" si="91"/>
        <v>0</v>
      </c>
      <c r="T85" s="105">
        <f t="shared" si="91"/>
        <v>0</v>
      </c>
      <c r="U85" s="105">
        <f t="shared" si="91"/>
        <v>0</v>
      </c>
      <c r="V85" s="105">
        <f t="shared" si="91"/>
        <v>0</v>
      </c>
      <c r="W85" s="105">
        <f t="shared" si="91"/>
        <v>0</v>
      </c>
      <c r="X85" s="105">
        <f t="shared" si="91"/>
        <v>0</v>
      </c>
      <c r="Y85" s="105">
        <f t="shared" si="91"/>
        <v>0</v>
      </c>
      <c r="Z85" s="105">
        <f t="shared" si="91"/>
        <v>0</v>
      </c>
      <c r="AA85" s="105">
        <f t="shared" si="91"/>
        <v>0</v>
      </c>
      <c r="AB85" s="105">
        <f t="shared" si="91"/>
        <v>0</v>
      </c>
      <c r="AC85" s="105">
        <f t="shared" si="91"/>
        <v>0</v>
      </c>
      <c r="AD85" s="105">
        <f t="shared" si="91"/>
        <v>0</v>
      </c>
      <c r="AE85" s="105">
        <f t="shared" si="91"/>
        <v>0</v>
      </c>
      <c r="AF85" s="105">
        <f t="shared" si="91"/>
        <v>0</v>
      </c>
      <c r="AG85" s="105">
        <f t="shared" si="91"/>
        <v>0</v>
      </c>
      <c r="AH85" s="105">
        <f t="shared" si="91"/>
        <v>0</v>
      </c>
      <c r="AI85" s="105">
        <f t="shared" si="91"/>
        <v>0</v>
      </c>
      <c r="AJ85" s="105">
        <f t="shared" si="91"/>
        <v>0</v>
      </c>
      <c r="AK85" s="105">
        <f t="shared" si="91"/>
        <v>0</v>
      </c>
      <c r="AL85" s="105">
        <f t="shared" si="91"/>
        <v>0</v>
      </c>
      <c r="AM85" s="105">
        <f t="shared" si="91"/>
        <v>0</v>
      </c>
      <c r="AN85" s="105">
        <f t="shared" si="91"/>
        <v>0</v>
      </c>
      <c r="AO85" s="105">
        <f t="shared" si="91"/>
        <v>0</v>
      </c>
      <c r="AP85" s="105">
        <f t="shared" si="91"/>
        <v>0</v>
      </c>
      <c r="AQ85" s="105">
        <f t="shared" si="91"/>
        <v>0</v>
      </c>
      <c r="AR85" s="105">
        <f t="shared" si="91"/>
        <v>0</v>
      </c>
      <c r="AS85" s="105">
        <f t="shared" si="91"/>
        <v>0</v>
      </c>
      <c r="AT85" s="105">
        <f t="shared" si="91"/>
        <v>0</v>
      </c>
      <c r="AU85" s="105">
        <f t="shared" si="91"/>
        <v>0</v>
      </c>
      <c r="AV85" s="105">
        <f t="shared" si="91"/>
        <v>0</v>
      </c>
      <c r="AW85" s="105">
        <f t="shared" si="91"/>
        <v>0</v>
      </c>
      <c r="AX85" s="105">
        <f t="shared" si="91"/>
        <v>0</v>
      </c>
      <c r="AY85" s="105">
        <f t="shared" si="91"/>
        <v>0</v>
      </c>
      <c r="AZ85" s="105">
        <f t="shared" si="91"/>
        <v>0</v>
      </c>
      <c r="BA85" s="105">
        <f t="shared" si="91"/>
        <v>0</v>
      </c>
      <c r="BB85" s="105">
        <f t="shared" si="91"/>
        <v>0</v>
      </c>
      <c r="BC85" s="105">
        <f t="shared" si="91"/>
        <v>0</v>
      </c>
      <c r="BD85" s="105">
        <f t="shared" si="91"/>
        <v>0</v>
      </c>
      <c r="BE85" s="105">
        <f t="shared" si="91"/>
        <v>0</v>
      </c>
      <c r="BF85" s="105">
        <f t="shared" si="91"/>
        <v>0</v>
      </c>
      <c r="BG85" s="105">
        <f t="shared" si="91"/>
        <v>0</v>
      </c>
      <c r="BH85" s="105">
        <f t="shared" si="91"/>
        <v>0</v>
      </c>
      <c r="BI85" s="105">
        <f t="shared" si="91"/>
        <v>0</v>
      </c>
      <c r="BJ85" s="105">
        <f t="shared" si="91"/>
        <v>0</v>
      </c>
      <c r="BK85" s="105">
        <f t="shared" si="91"/>
        <v>0</v>
      </c>
      <c r="BL85" s="105">
        <f t="shared" si="91"/>
        <v>0</v>
      </c>
      <c r="BM85" s="104">
        <f t="shared" si="65"/>
        <v>0</v>
      </c>
    </row>
    <row r="86" spans="1:65" x14ac:dyDescent="0.25">
      <c r="B86" s="25"/>
      <c r="C86" s="11"/>
      <c r="D86" s="102"/>
      <c r="E86" s="103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/>
      <c r="AU86" s="103"/>
      <c r="AV86" s="103"/>
      <c r="AW86" s="103"/>
      <c r="AX86" s="103"/>
      <c r="AY86" s="103"/>
      <c r="AZ86" s="103"/>
      <c r="BA86" s="103"/>
      <c r="BB86" s="103"/>
      <c r="BC86" s="103"/>
      <c r="BD86" s="103"/>
      <c r="BE86" s="103"/>
      <c r="BF86" s="103"/>
      <c r="BG86" s="103"/>
      <c r="BH86" s="103"/>
      <c r="BI86" s="103"/>
      <c r="BJ86" s="103"/>
      <c r="BK86" s="103"/>
      <c r="BL86" s="103"/>
      <c r="BM86" s="102">
        <f t="shared" ref="BM86:BM87" si="92">SUM(E86:BL86)</f>
        <v>0</v>
      </c>
    </row>
    <row r="87" spans="1:65" x14ac:dyDescent="0.25">
      <c r="B87" s="25" t="s">
        <v>568</v>
      </c>
      <c r="C87" s="40">
        <v>0.23</v>
      </c>
      <c r="D87" s="102">
        <f t="shared" si="73"/>
        <v>0</v>
      </c>
      <c r="E87" s="103">
        <f>(SUM(E59:E69)/(1+$C$87)*($C$87))</f>
        <v>0</v>
      </c>
      <c r="F87" s="103">
        <f t="shared" ref="F87:BL87" si="93">(SUM(F59:F69)/(1+$C$87)*($C$87))</f>
        <v>0</v>
      </c>
      <c r="G87" s="103">
        <f t="shared" si="93"/>
        <v>0</v>
      </c>
      <c r="H87" s="103">
        <f t="shared" si="93"/>
        <v>0</v>
      </c>
      <c r="I87" s="103">
        <f t="shared" si="93"/>
        <v>0</v>
      </c>
      <c r="J87" s="103">
        <f t="shared" si="93"/>
        <v>0</v>
      </c>
      <c r="K87" s="103">
        <f t="shared" si="93"/>
        <v>0</v>
      </c>
      <c r="L87" s="103">
        <f t="shared" si="93"/>
        <v>0</v>
      </c>
      <c r="M87" s="103">
        <f t="shared" si="93"/>
        <v>0</v>
      </c>
      <c r="N87" s="103">
        <f t="shared" si="93"/>
        <v>0</v>
      </c>
      <c r="O87" s="103">
        <f t="shared" si="93"/>
        <v>0</v>
      </c>
      <c r="P87" s="103">
        <f t="shared" si="93"/>
        <v>0</v>
      </c>
      <c r="Q87" s="103">
        <f t="shared" si="93"/>
        <v>0</v>
      </c>
      <c r="R87" s="103">
        <f t="shared" si="93"/>
        <v>0</v>
      </c>
      <c r="S87" s="103">
        <f t="shared" si="93"/>
        <v>0</v>
      </c>
      <c r="T87" s="103">
        <f t="shared" si="93"/>
        <v>0</v>
      </c>
      <c r="U87" s="103">
        <f t="shared" si="93"/>
        <v>0</v>
      </c>
      <c r="V87" s="103">
        <f t="shared" si="93"/>
        <v>0</v>
      </c>
      <c r="W87" s="103">
        <f t="shared" si="93"/>
        <v>0</v>
      </c>
      <c r="X87" s="103">
        <f t="shared" si="93"/>
        <v>0</v>
      </c>
      <c r="Y87" s="103">
        <f t="shared" si="93"/>
        <v>0</v>
      </c>
      <c r="Z87" s="103">
        <f t="shared" si="93"/>
        <v>0</v>
      </c>
      <c r="AA87" s="103">
        <f t="shared" si="93"/>
        <v>0</v>
      </c>
      <c r="AB87" s="103">
        <f t="shared" si="93"/>
        <v>0</v>
      </c>
      <c r="AC87" s="103">
        <f t="shared" si="93"/>
        <v>0</v>
      </c>
      <c r="AD87" s="103">
        <f t="shared" si="93"/>
        <v>0</v>
      </c>
      <c r="AE87" s="103">
        <f t="shared" si="93"/>
        <v>0</v>
      </c>
      <c r="AF87" s="103">
        <f t="shared" si="93"/>
        <v>0</v>
      </c>
      <c r="AG87" s="103">
        <f t="shared" si="93"/>
        <v>0</v>
      </c>
      <c r="AH87" s="103">
        <f t="shared" si="93"/>
        <v>0</v>
      </c>
      <c r="AI87" s="103">
        <f t="shared" si="93"/>
        <v>0</v>
      </c>
      <c r="AJ87" s="103">
        <f t="shared" si="93"/>
        <v>0</v>
      </c>
      <c r="AK87" s="103">
        <f t="shared" si="93"/>
        <v>0</v>
      </c>
      <c r="AL87" s="103">
        <f t="shared" si="93"/>
        <v>0</v>
      </c>
      <c r="AM87" s="103">
        <f t="shared" si="93"/>
        <v>0</v>
      </c>
      <c r="AN87" s="103">
        <f t="shared" si="93"/>
        <v>0</v>
      </c>
      <c r="AO87" s="103">
        <f t="shared" si="93"/>
        <v>0</v>
      </c>
      <c r="AP87" s="103">
        <f t="shared" si="93"/>
        <v>0</v>
      </c>
      <c r="AQ87" s="103">
        <f t="shared" si="93"/>
        <v>0</v>
      </c>
      <c r="AR87" s="103">
        <f t="shared" si="93"/>
        <v>0</v>
      </c>
      <c r="AS87" s="103">
        <f t="shared" si="93"/>
        <v>0</v>
      </c>
      <c r="AT87" s="103">
        <f t="shared" si="93"/>
        <v>0</v>
      </c>
      <c r="AU87" s="103">
        <f t="shared" si="93"/>
        <v>0</v>
      </c>
      <c r="AV87" s="103">
        <f t="shared" si="93"/>
        <v>0</v>
      </c>
      <c r="AW87" s="103">
        <f t="shared" si="93"/>
        <v>0</v>
      </c>
      <c r="AX87" s="103">
        <f t="shared" si="93"/>
        <v>0</v>
      </c>
      <c r="AY87" s="103">
        <f t="shared" si="93"/>
        <v>0</v>
      </c>
      <c r="AZ87" s="103">
        <f t="shared" si="93"/>
        <v>0</v>
      </c>
      <c r="BA87" s="103">
        <f t="shared" si="93"/>
        <v>0</v>
      </c>
      <c r="BB87" s="103">
        <f t="shared" si="93"/>
        <v>0</v>
      </c>
      <c r="BC87" s="103">
        <f t="shared" si="93"/>
        <v>0</v>
      </c>
      <c r="BD87" s="103">
        <f t="shared" si="93"/>
        <v>0</v>
      </c>
      <c r="BE87" s="103">
        <f t="shared" si="93"/>
        <v>0</v>
      </c>
      <c r="BF87" s="103">
        <f t="shared" si="93"/>
        <v>0</v>
      </c>
      <c r="BG87" s="103">
        <f t="shared" si="93"/>
        <v>0</v>
      </c>
      <c r="BH87" s="103">
        <f t="shared" si="93"/>
        <v>0</v>
      </c>
      <c r="BI87" s="103">
        <f t="shared" si="93"/>
        <v>0</v>
      </c>
      <c r="BJ87" s="103">
        <f t="shared" si="93"/>
        <v>0</v>
      </c>
      <c r="BK87" s="103">
        <f t="shared" si="93"/>
        <v>0</v>
      </c>
      <c r="BL87" s="103">
        <f t="shared" si="93"/>
        <v>0</v>
      </c>
      <c r="BM87" s="102">
        <f t="shared" si="92"/>
        <v>0</v>
      </c>
    </row>
    <row r="88" spans="1:65" x14ac:dyDescent="0.25">
      <c r="B88" s="25" t="s">
        <v>569</v>
      </c>
      <c r="C88" s="40">
        <v>0.23</v>
      </c>
      <c r="D88" s="102">
        <f t="shared" si="73"/>
        <v>0</v>
      </c>
      <c r="E88" s="103">
        <f t="shared" ref="E88:AJ88" si="94">(SUM(E29:E30)/(1+$C$87)*($C$87))</f>
        <v>0</v>
      </c>
      <c r="F88" s="103">
        <f t="shared" si="94"/>
        <v>0</v>
      </c>
      <c r="G88" s="103">
        <f t="shared" si="94"/>
        <v>0</v>
      </c>
      <c r="H88" s="103">
        <f t="shared" si="94"/>
        <v>0</v>
      </c>
      <c r="I88" s="103">
        <f t="shared" si="94"/>
        <v>0</v>
      </c>
      <c r="J88" s="103">
        <f t="shared" si="94"/>
        <v>0</v>
      </c>
      <c r="K88" s="103">
        <f t="shared" si="94"/>
        <v>0</v>
      </c>
      <c r="L88" s="103">
        <f t="shared" si="94"/>
        <v>0</v>
      </c>
      <c r="M88" s="103">
        <f t="shared" si="94"/>
        <v>0</v>
      </c>
      <c r="N88" s="103">
        <f t="shared" si="94"/>
        <v>0</v>
      </c>
      <c r="O88" s="103">
        <f t="shared" si="94"/>
        <v>0</v>
      </c>
      <c r="P88" s="103">
        <f t="shared" si="94"/>
        <v>0</v>
      </c>
      <c r="Q88" s="103">
        <f t="shared" si="94"/>
        <v>0</v>
      </c>
      <c r="R88" s="103">
        <f t="shared" si="94"/>
        <v>0</v>
      </c>
      <c r="S88" s="103">
        <f t="shared" si="94"/>
        <v>0</v>
      </c>
      <c r="T88" s="103">
        <f t="shared" si="94"/>
        <v>0</v>
      </c>
      <c r="U88" s="103">
        <f t="shared" si="94"/>
        <v>0</v>
      </c>
      <c r="V88" s="103">
        <f t="shared" si="94"/>
        <v>0</v>
      </c>
      <c r="W88" s="103">
        <f t="shared" si="94"/>
        <v>0</v>
      </c>
      <c r="X88" s="103">
        <f t="shared" si="94"/>
        <v>0</v>
      </c>
      <c r="Y88" s="103">
        <f t="shared" si="94"/>
        <v>0</v>
      </c>
      <c r="Z88" s="103">
        <f t="shared" si="94"/>
        <v>0</v>
      </c>
      <c r="AA88" s="103">
        <f t="shared" si="94"/>
        <v>0</v>
      </c>
      <c r="AB88" s="103">
        <f t="shared" si="94"/>
        <v>0</v>
      </c>
      <c r="AC88" s="103">
        <f t="shared" si="94"/>
        <v>0</v>
      </c>
      <c r="AD88" s="103">
        <f t="shared" si="94"/>
        <v>0</v>
      </c>
      <c r="AE88" s="103">
        <f t="shared" si="94"/>
        <v>0</v>
      </c>
      <c r="AF88" s="103">
        <f t="shared" si="94"/>
        <v>0</v>
      </c>
      <c r="AG88" s="103">
        <f t="shared" si="94"/>
        <v>0</v>
      </c>
      <c r="AH88" s="103">
        <f t="shared" si="94"/>
        <v>0</v>
      </c>
      <c r="AI88" s="103">
        <f t="shared" si="94"/>
        <v>0</v>
      </c>
      <c r="AJ88" s="103">
        <f t="shared" si="94"/>
        <v>0</v>
      </c>
      <c r="AK88" s="103">
        <f t="shared" ref="AK88:BL88" si="95">(SUM(AK29:AK30)/(1+$C$87)*($C$87))</f>
        <v>0</v>
      </c>
      <c r="AL88" s="103">
        <f t="shared" si="95"/>
        <v>0</v>
      </c>
      <c r="AM88" s="103">
        <f t="shared" si="95"/>
        <v>0</v>
      </c>
      <c r="AN88" s="103">
        <f t="shared" si="95"/>
        <v>0</v>
      </c>
      <c r="AO88" s="103">
        <f t="shared" si="95"/>
        <v>0</v>
      </c>
      <c r="AP88" s="103">
        <f t="shared" si="95"/>
        <v>0</v>
      </c>
      <c r="AQ88" s="103">
        <f t="shared" si="95"/>
        <v>0</v>
      </c>
      <c r="AR88" s="103">
        <f t="shared" si="95"/>
        <v>0</v>
      </c>
      <c r="AS88" s="103">
        <f t="shared" si="95"/>
        <v>0</v>
      </c>
      <c r="AT88" s="103">
        <f t="shared" si="95"/>
        <v>0</v>
      </c>
      <c r="AU88" s="103">
        <f t="shared" si="95"/>
        <v>0</v>
      </c>
      <c r="AV88" s="103">
        <f t="shared" si="95"/>
        <v>0</v>
      </c>
      <c r="AW88" s="103">
        <f t="shared" si="95"/>
        <v>0</v>
      </c>
      <c r="AX88" s="103">
        <f t="shared" si="95"/>
        <v>0</v>
      </c>
      <c r="AY88" s="103">
        <f t="shared" si="95"/>
        <v>0</v>
      </c>
      <c r="AZ88" s="103">
        <f t="shared" si="95"/>
        <v>0</v>
      </c>
      <c r="BA88" s="103">
        <f t="shared" si="95"/>
        <v>0</v>
      </c>
      <c r="BB88" s="103">
        <f t="shared" si="95"/>
        <v>0</v>
      </c>
      <c r="BC88" s="103">
        <f t="shared" si="95"/>
        <v>0</v>
      </c>
      <c r="BD88" s="103">
        <f t="shared" si="95"/>
        <v>0</v>
      </c>
      <c r="BE88" s="103">
        <f t="shared" si="95"/>
        <v>0</v>
      </c>
      <c r="BF88" s="103">
        <f t="shared" si="95"/>
        <v>0</v>
      </c>
      <c r="BG88" s="103">
        <f t="shared" si="95"/>
        <v>0</v>
      </c>
      <c r="BH88" s="103">
        <f t="shared" si="95"/>
        <v>0</v>
      </c>
      <c r="BI88" s="103">
        <f t="shared" si="95"/>
        <v>0</v>
      </c>
      <c r="BJ88" s="103">
        <f t="shared" si="95"/>
        <v>0</v>
      </c>
      <c r="BK88" s="103">
        <f t="shared" si="95"/>
        <v>0</v>
      </c>
      <c r="BL88" s="103">
        <f t="shared" si="95"/>
        <v>0</v>
      </c>
      <c r="BM88" s="102">
        <f t="shared" ref="BM88" si="96">SUM(E88:BL88)</f>
        <v>0</v>
      </c>
    </row>
    <row r="89" spans="1:65" x14ac:dyDescent="0.25">
      <c r="B89" s="25"/>
      <c r="C89" s="11"/>
      <c r="D89" s="102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AX89" s="103"/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2">
        <f t="shared" si="65"/>
        <v>0</v>
      </c>
    </row>
    <row r="90" spans="1:65" s="20" customFormat="1" x14ac:dyDescent="0.25">
      <c r="B90" s="33" t="s">
        <v>45</v>
      </c>
      <c r="C90" s="34"/>
      <c r="D90" s="104">
        <f t="shared" si="73"/>
        <v>0</v>
      </c>
      <c r="E90" s="105">
        <f>E31-E85</f>
        <v>0</v>
      </c>
      <c r="F90" s="105">
        <f t="shared" ref="F90:BL90" si="97">F31-F85</f>
        <v>0</v>
      </c>
      <c r="G90" s="105">
        <f t="shared" si="97"/>
        <v>0</v>
      </c>
      <c r="H90" s="105">
        <f t="shared" si="97"/>
        <v>0</v>
      </c>
      <c r="I90" s="105">
        <f t="shared" si="97"/>
        <v>0</v>
      </c>
      <c r="J90" s="105">
        <f t="shared" si="97"/>
        <v>0</v>
      </c>
      <c r="K90" s="105">
        <f t="shared" si="97"/>
        <v>0</v>
      </c>
      <c r="L90" s="105">
        <f t="shared" si="97"/>
        <v>0</v>
      </c>
      <c r="M90" s="105">
        <f t="shared" si="97"/>
        <v>0</v>
      </c>
      <c r="N90" s="105">
        <f t="shared" si="97"/>
        <v>0</v>
      </c>
      <c r="O90" s="105">
        <f t="shared" si="97"/>
        <v>0</v>
      </c>
      <c r="P90" s="105">
        <f t="shared" si="97"/>
        <v>0</v>
      </c>
      <c r="Q90" s="105">
        <f t="shared" si="97"/>
        <v>0</v>
      </c>
      <c r="R90" s="105">
        <f t="shared" si="97"/>
        <v>0</v>
      </c>
      <c r="S90" s="105">
        <f t="shared" si="97"/>
        <v>0</v>
      </c>
      <c r="T90" s="105">
        <f t="shared" si="97"/>
        <v>0</v>
      </c>
      <c r="U90" s="105">
        <f t="shared" si="97"/>
        <v>0</v>
      </c>
      <c r="V90" s="105">
        <f t="shared" si="97"/>
        <v>0</v>
      </c>
      <c r="W90" s="105">
        <f t="shared" si="97"/>
        <v>0</v>
      </c>
      <c r="X90" s="105">
        <f t="shared" si="97"/>
        <v>0</v>
      </c>
      <c r="Y90" s="105">
        <f t="shared" si="97"/>
        <v>0</v>
      </c>
      <c r="Z90" s="105">
        <f t="shared" si="97"/>
        <v>0</v>
      </c>
      <c r="AA90" s="105">
        <f t="shared" si="97"/>
        <v>0</v>
      </c>
      <c r="AB90" s="105">
        <f t="shared" si="97"/>
        <v>0</v>
      </c>
      <c r="AC90" s="105">
        <f t="shared" si="97"/>
        <v>0</v>
      </c>
      <c r="AD90" s="105">
        <f t="shared" si="97"/>
        <v>0</v>
      </c>
      <c r="AE90" s="105">
        <f t="shared" si="97"/>
        <v>0</v>
      </c>
      <c r="AF90" s="105">
        <f t="shared" si="97"/>
        <v>0</v>
      </c>
      <c r="AG90" s="105">
        <f t="shared" si="97"/>
        <v>0</v>
      </c>
      <c r="AH90" s="105">
        <f t="shared" si="97"/>
        <v>0</v>
      </c>
      <c r="AI90" s="105">
        <f t="shared" si="97"/>
        <v>0</v>
      </c>
      <c r="AJ90" s="105">
        <f t="shared" si="97"/>
        <v>0</v>
      </c>
      <c r="AK90" s="105">
        <f t="shared" si="97"/>
        <v>0</v>
      </c>
      <c r="AL90" s="105">
        <f t="shared" si="97"/>
        <v>0</v>
      </c>
      <c r="AM90" s="105">
        <f t="shared" si="97"/>
        <v>0</v>
      </c>
      <c r="AN90" s="105">
        <f t="shared" si="97"/>
        <v>0</v>
      </c>
      <c r="AO90" s="105">
        <f t="shared" si="97"/>
        <v>0</v>
      </c>
      <c r="AP90" s="105">
        <f t="shared" si="97"/>
        <v>0</v>
      </c>
      <c r="AQ90" s="105">
        <f t="shared" si="97"/>
        <v>0</v>
      </c>
      <c r="AR90" s="105">
        <f t="shared" si="97"/>
        <v>0</v>
      </c>
      <c r="AS90" s="105">
        <f t="shared" si="97"/>
        <v>0</v>
      </c>
      <c r="AT90" s="105">
        <f t="shared" si="97"/>
        <v>0</v>
      </c>
      <c r="AU90" s="105">
        <f t="shared" si="97"/>
        <v>0</v>
      </c>
      <c r="AV90" s="105">
        <f t="shared" si="97"/>
        <v>0</v>
      </c>
      <c r="AW90" s="105">
        <f t="shared" si="97"/>
        <v>0</v>
      </c>
      <c r="AX90" s="105">
        <f t="shared" si="97"/>
        <v>0</v>
      </c>
      <c r="AY90" s="105">
        <f t="shared" si="97"/>
        <v>0</v>
      </c>
      <c r="AZ90" s="105">
        <f t="shared" si="97"/>
        <v>0</v>
      </c>
      <c r="BA90" s="105">
        <f t="shared" si="97"/>
        <v>0</v>
      </c>
      <c r="BB90" s="105">
        <f t="shared" si="97"/>
        <v>0</v>
      </c>
      <c r="BC90" s="105">
        <f t="shared" si="97"/>
        <v>0</v>
      </c>
      <c r="BD90" s="105">
        <f t="shared" si="97"/>
        <v>0</v>
      </c>
      <c r="BE90" s="105">
        <f t="shared" si="97"/>
        <v>0</v>
      </c>
      <c r="BF90" s="105">
        <f t="shared" si="97"/>
        <v>0</v>
      </c>
      <c r="BG90" s="105">
        <f t="shared" si="97"/>
        <v>0</v>
      </c>
      <c r="BH90" s="105">
        <f t="shared" si="97"/>
        <v>0</v>
      </c>
      <c r="BI90" s="105">
        <f t="shared" si="97"/>
        <v>0</v>
      </c>
      <c r="BJ90" s="105">
        <f t="shared" si="97"/>
        <v>0</v>
      </c>
      <c r="BK90" s="105">
        <f t="shared" si="97"/>
        <v>0</v>
      </c>
      <c r="BL90" s="105">
        <f t="shared" si="97"/>
        <v>0</v>
      </c>
      <c r="BM90" s="104">
        <f t="shared" si="65"/>
        <v>0</v>
      </c>
    </row>
    <row r="91" spans="1:65" x14ac:dyDescent="0.25">
      <c r="B91" s="25"/>
      <c r="C91" s="11"/>
      <c r="D91" s="102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AX91" s="103"/>
      <c r="AY91" s="103"/>
      <c r="AZ91" s="103"/>
      <c r="BA91" s="103"/>
      <c r="BB91" s="103"/>
      <c r="BC91" s="103"/>
      <c r="BD91" s="103"/>
      <c r="BE91" s="103"/>
      <c r="BF91" s="103"/>
      <c r="BG91" s="103"/>
      <c r="BH91" s="103"/>
      <c r="BI91" s="103"/>
      <c r="BJ91" s="103"/>
      <c r="BK91" s="103"/>
      <c r="BL91" s="103"/>
      <c r="BM91" s="102">
        <f t="shared" si="65"/>
        <v>0</v>
      </c>
    </row>
    <row r="92" spans="1:65" s="20" customFormat="1" x14ac:dyDescent="0.25">
      <c r="B92" s="33" t="s">
        <v>183</v>
      </c>
      <c r="C92" s="34"/>
      <c r="D92" s="104">
        <f t="shared" si="73"/>
        <v>0</v>
      </c>
      <c r="E92" s="105">
        <f>E94+E93+E95</f>
        <v>0</v>
      </c>
      <c r="F92" s="105">
        <f t="shared" ref="F92:BL92" si="98">F94+F93+F95</f>
        <v>0</v>
      </c>
      <c r="G92" s="105">
        <f t="shared" si="98"/>
        <v>0</v>
      </c>
      <c r="H92" s="105">
        <f t="shared" si="98"/>
        <v>0</v>
      </c>
      <c r="I92" s="105">
        <f t="shared" si="98"/>
        <v>0</v>
      </c>
      <c r="J92" s="105">
        <f t="shared" si="98"/>
        <v>0</v>
      </c>
      <c r="K92" s="105">
        <f t="shared" si="98"/>
        <v>0</v>
      </c>
      <c r="L92" s="105">
        <f t="shared" si="98"/>
        <v>0</v>
      </c>
      <c r="M92" s="105">
        <f t="shared" si="98"/>
        <v>0</v>
      </c>
      <c r="N92" s="105">
        <f t="shared" si="98"/>
        <v>0</v>
      </c>
      <c r="O92" s="105">
        <f t="shared" si="98"/>
        <v>0</v>
      </c>
      <c r="P92" s="105">
        <f t="shared" si="98"/>
        <v>0</v>
      </c>
      <c r="Q92" s="105">
        <f t="shared" si="98"/>
        <v>0</v>
      </c>
      <c r="R92" s="105">
        <f t="shared" si="98"/>
        <v>0</v>
      </c>
      <c r="S92" s="105">
        <f t="shared" si="98"/>
        <v>0</v>
      </c>
      <c r="T92" s="105">
        <f t="shared" si="98"/>
        <v>0</v>
      </c>
      <c r="U92" s="105">
        <f t="shared" si="98"/>
        <v>0</v>
      </c>
      <c r="V92" s="105">
        <f t="shared" si="98"/>
        <v>0</v>
      </c>
      <c r="W92" s="105">
        <f t="shared" si="98"/>
        <v>0</v>
      </c>
      <c r="X92" s="105">
        <f t="shared" si="98"/>
        <v>0</v>
      </c>
      <c r="Y92" s="105">
        <f t="shared" si="98"/>
        <v>0</v>
      </c>
      <c r="Z92" s="105">
        <f t="shared" si="98"/>
        <v>0</v>
      </c>
      <c r="AA92" s="105">
        <f t="shared" si="98"/>
        <v>0</v>
      </c>
      <c r="AB92" s="105">
        <f t="shared" si="98"/>
        <v>0</v>
      </c>
      <c r="AC92" s="105">
        <f t="shared" si="98"/>
        <v>0</v>
      </c>
      <c r="AD92" s="105">
        <f t="shared" si="98"/>
        <v>0</v>
      </c>
      <c r="AE92" s="105">
        <f t="shared" si="98"/>
        <v>0</v>
      </c>
      <c r="AF92" s="105">
        <f t="shared" si="98"/>
        <v>0</v>
      </c>
      <c r="AG92" s="105">
        <f t="shared" si="98"/>
        <v>0</v>
      </c>
      <c r="AH92" s="105">
        <f t="shared" si="98"/>
        <v>0</v>
      </c>
      <c r="AI92" s="105">
        <f t="shared" si="98"/>
        <v>0</v>
      </c>
      <c r="AJ92" s="105">
        <f t="shared" si="98"/>
        <v>0</v>
      </c>
      <c r="AK92" s="105">
        <f t="shared" si="98"/>
        <v>0</v>
      </c>
      <c r="AL92" s="105">
        <f t="shared" si="98"/>
        <v>0</v>
      </c>
      <c r="AM92" s="105">
        <f t="shared" si="98"/>
        <v>0</v>
      </c>
      <c r="AN92" s="105">
        <f t="shared" si="98"/>
        <v>0</v>
      </c>
      <c r="AO92" s="105">
        <f t="shared" si="98"/>
        <v>0</v>
      </c>
      <c r="AP92" s="105">
        <f t="shared" si="98"/>
        <v>0</v>
      </c>
      <c r="AQ92" s="105">
        <f t="shared" si="98"/>
        <v>0</v>
      </c>
      <c r="AR92" s="105">
        <f t="shared" si="98"/>
        <v>0</v>
      </c>
      <c r="AS92" s="105">
        <f t="shared" si="98"/>
        <v>0</v>
      </c>
      <c r="AT92" s="105">
        <f t="shared" si="98"/>
        <v>0</v>
      </c>
      <c r="AU92" s="105">
        <f t="shared" si="98"/>
        <v>0</v>
      </c>
      <c r="AV92" s="105">
        <f t="shared" si="98"/>
        <v>0</v>
      </c>
      <c r="AW92" s="105">
        <f t="shared" si="98"/>
        <v>0</v>
      </c>
      <c r="AX92" s="105">
        <f t="shared" si="98"/>
        <v>0</v>
      </c>
      <c r="AY92" s="105">
        <f t="shared" si="98"/>
        <v>0</v>
      </c>
      <c r="AZ92" s="105">
        <f t="shared" si="98"/>
        <v>0</v>
      </c>
      <c r="BA92" s="105">
        <f t="shared" si="98"/>
        <v>0</v>
      </c>
      <c r="BB92" s="105">
        <f t="shared" si="98"/>
        <v>0</v>
      </c>
      <c r="BC92" s="105">
        <f t="shared" si="98"/>
        <v>0</v>
      </c>
      <c r="BD92" s="105">
        <f t="shared" si="98"/>
        <v>0</v>
      </c>
      <c r="BE92" s="105">
        <f t="shared" si="98"/>
        <v>0</v>
      </c>
      <c r="BF92" s="105">
        <f t="shared" si="98"/>
        <v>0</v>
      </c>
      <c r="BG92" s="105">
        <f t="shared" si="98"/>
        <v>0</v>
      </c>
      <c r="BH92" s="105">
        <f t="shared" si="98"/>
        <v>0</v>
      </c>
      <c r="BI92" s="105">
        <f t="shared" si="98"/>
        <v>0</v>
      </c>
      <c r="BJ92" s="105">
        <f t="shared" si="98"/>
        <v>0</v>
      </c>
      <c r="BK92" s="105">
        <f t="shared" si="98"/>
        <v>0</v>
      </c>
      <c r="BL92" s="105">
        <f t="shared" si="98"/>
        <v>0</v>
      </c>
      <c r="BM92" s="104">
        <f t="shared" si="65"/>
        <v>0</v>
      </c>
    </row>
    <row r="93" spans="1:65" x14ac:dyDescent="0.25">
      <c r="A93" s="204">
        <f>A95+1</f>
        <v>83</v>
      </c>
      <c r="B93" s="25" t="s">
        <v>563</v>
      </c>
      <c r="C93" s="40"/>
      <c r="D93" s="102">
        <f t="shared" si="73"/>
        <v>0</v>
      </c>
      <c r="E93" s="225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AX93" s="103"/>
      <c r="AY93" s="103"/>
      <c r="AZ93" s="103"/>
      <c r="BA93" s="103"/>
      <c r="BB93" s="103"/>
      <c r="BC93" s="103"/>
      <c r="BD93" s="103"/>
      <c r="BE93" s="103"/>
      <c r="BF93" s="103"/>
      <c r="BG93" s="103"/>
      <c r="BH93" s="103"/>
      <c r="BI93" s="103"/>
      <c r="BJ93" s="103"/>
      <c r="BK93" s="103"/>
      <c r="BL93" s="103"/>
      <c r="BM93" s="102">
        <f t="shared" ref="BM93" si="99">SUM(E93:BL93)</f>
        <v>0</v>
      </c>
    </row>
    <row r="94" spans="1:65" x14ac:dyDescent="0.25">
      <c r="A94" s="204">
        <f t="shared" ref="A94" si="100">A93+1</f>
        <v>84</v>
      </c>
      <c r="B94" s="25" t="s">
        <v>566</v>
      </c>
      <c r="C94" s="40"/>
      <c r="D94" s="102">
        <f t="shared" si="73"/>
        <v>0</v>
      </c>
      <c r="E94" s="225"/>
      <c r="F94" s="225"/>
      <c r="G94" s="225"/>
      <c r="H94" s="225"/>
      <c r="I94" s="225"/>
      <c r="J94" s="225"/>
      <c r="K94" s="225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5"/>
      <c r="AK94" s="225"/>
      <c r="AL94" s="225"/>
      <c r="AM94" s="225"/>
      <c r="AN94" s="225"/>
      <c r="AO94" s="225"/>
      <c r="AP94" s="225"/>
      <c r="AQ94" s="225"/>
      <c r="AR94" s="225"/>
      <c r="AS94" s="225"/>
      <c r="AT94" s="225"/>
      <c r="AU94" s="225"/>
      <c r="AV94" s="225"/>
      <c r="AW94" s="225"/>
      <c r="AX94" s="225"/>
      <c r="AY94" s="225"/>
      <c r="AZ94" s="225"/>
      <c r="BA94" s="225"/>
      <c r="BB94" s="225"/>
      <c r="BC94" s="225"/>
      <c r="BD94" s="225"/>
      <c r="BE94" s="225"/>
      <c r="BF94" s="225"/>
      <c r="BG94" s="225"/>
      <c r="BH94" s="225"/>
      <c r="BI94" s="225"/>
      <c r="BJ94" s="225"/>
      <c r="BK94" s="225"/>
      <c r="BL94" s="225"/>
      <c r="BM94" s="102">
        <f t="shared" si="65"/>
        <v>0</v>
      </c>
    </row>
    <row r="95" spans="1:65" x14ac:dyDescent="0.25">
      <c r="A95" s="204">
        <v>82</v>
      </c>
      <c r="B95" s="25" t="s">
        <v>564</v>
      </c>
      <c r="C95" s="11"/>
      <c r="D95" s="102">
        <f t="shared" si="73"/>
        <v>0</v>
      </c>
      <c r="E95" s="225"/>
      <c r="F95" s="225"/>
      <c r="G95" s="225"/>
      <c r="H95" s="225"/>
      <c r="I95" s="225"/>
      <c r="J95" s="225"/>
      <c r="K95" s="225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  <c r="AH95" s="225"/>
      <c r="AI95" s="225"/>
      <c r="AJ95" s="225"/>
      <c r="AK95" s="225"/>
      <c r="AL95" s="225"/>
      <c r="AM95" s="225"/>
      <c r="AN95" s="225"/>
      <c r="AO95" s="225"/>
      <c r="AP95" s="225"/>
      <c r="AQ95" s="225"/>
      <c r="AR95" s="225"/>
      <c r="AS95" s="225"/>
      <c r="AT95" s="225"/>
      <c r="AU95" s="225"/>
      <c r="AV95" s="225"/>
      <c r="AW95" s="225"/>
      <c r="AX95" s="225"/>
      <c r="AY95" s="225"/>
      <c r="AZ95" s="225"/>
      <c r="BA95" s="225"/>
      <c r="BB95" s="225"/>
      <c r="BC95" s="225"/>
      <c r="BD95" s="225"/>
      <c r="BE95" s="225"/>
      <c r="BF95" s="225"/>
      <c r="BG95" s="225"/>
      <c r="BH95" s="225"/>
      <c r="BI95" s="225"/>
      <c r="BJ95" s="225"/>
      <c r="BK95" s="225"/>
      <c r="BL95" s="225"/>
      <c r="BM95" s="102">
        <f t="shared" si="65"/>
        <v>0</v>
      </c>
    </row>
    <row r="96" spans="1:65" ht="15.75" thickBot="1" x14ac:dyDescent="0.3">
      <c r="A96" s="204"/>
      <c r="B96" s="25"/>
      <c r="C96" s="11"/>
      <c r="D96" s="102"/>
      <c r="E96" s="103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AX96" s="103"/>
      <c r="AY96" s="103"/>
      <c r="AZ96" s="103"/>
      <c r="BA96" s="103"/>
      <c r="BB96" s="103"/>
      <c r="BC96" s="103"/>
      <c r="BD96" s="103"/>
      <c r="BE96" s="103"/>
      <c r="BF96" s="103"/>
      <c r="BG96" s="103"/>
      <c r="BH96" s="103"/>
      <c r="BI96" s="103"/>
      <c r="BJ96" s="103"/>
      <c r="BK96" s="103"/>
      <c r="BL96" s="103"/>
      <c r="BM96" s="376"/>
    </row>
    <row r="97" spans="2:65" s="42" customFormat="1" x14ac:dyDescent="0.25">
      <c r="B97" s="41" t="s">
        <v>47</v>
      </c>
      <c r="C97" s="71" t="s">
        <v>99</v>
      </c>
      <c r="D97" s="106">
        <f>MIN(E97:BL97)</f>
        <v>0</v>
      </c>
      <c r="E97" s="107">
        <v>0</v>
      </c>
      <c r="F97" s="107">
        <f>IF(E3&gt;MAX(Overview!$B$12:$C$21),0,E104+E105)</f>
        <v>0</v>
      </c>
      <c r="G97" s="107">
        <f>IF(F3&gt;MAX(Overview!$B$12:$C$21),0,F104+F105)</f>
        <v>0</v>
      </c>
      <c r="H97" s="107">
        <f>IF(G3&gt;MAX(Overview!$B$12:$C$21),0,G104+G105)</f>
        <v>0</v>
      </c>
      <c r="I97" s="107">
        <f>IF(H3&gt;MAX(Overview!$B$12:$C$21),0,H104+H105)</f>
        <v>0</v>
      </c>
      <c r="J97" s="107">
        <f>IF(I3&gt;MAX(Overview!$B$12:$C$21),0,I104+I105)</f>
        <v>0</v>
      </c>
      <c r="K97" s="107">
        <f>IF(J3&gt;MAX(Overview!$B$12:$C$21),0,J104+J105)</f>
        <v>0</v>
      </c>
      <c r="L97" s="107">
        <f>IF(K3&gt;MAX(Overview!$B$12:$C$21),0,K104+K105)</f>
        <v>0</v>
      </c>
      <c r="M97" s="107">
        <f>IF(L3&gt;MAX(Overview!$B$12:$C$21),0,L104+L105)</f>
        <v>0</v>
      </c>
      <c r="N97" s="107">
        <f>IF(M3&gt;MAX(Overview!$B$12:$C$21),0,M104+M105)</f>
        <v>0</v>
      </c>
      <c r="O97" s="107">
        <f>IF(N3&gt;MAX(Overview!$B$12:$C$21),0,N104+N105)</f>
        <v>0</v>
      </c>
      <c r="P97" s="107">
        <f>IF(O3&gt;MAX(Overview!$B$12:$C$21),0,O104+O105)</f>
        <v>0</v>
      </c>
      <c r="Q97" s="107">
        <f>IF(P3&gt;MAX(Overview!$B$12:$C$21),0,P104+P105)</f>
        <v>0</v>
      </c>
      <c r="R97" s="107">
        <f>IF(Q3&gt;MAX(Overview!$B$12:$C$21),0,Q104+Q105)</f>
        <v>0</v>
      </c>
      <c r="S97" s="107">
        <f>IF(R3&gt;MAX(Overview!$B$12:$C$21),0,R104+R105)</f>
        <v>0</v>
      </c>
      <c r="T97" s="107">
        <f>IF(S3&gt;MAX(Overview!$B$12:$C$21),0,S104+S105)</f>
        <v>0</v>
      </c>
      <c r="U97" s="107">
        <f>IF(T3&gt;MAX(Overview!$B$12:$C$21),0,T104+T105)</f>
        <v>0</v>
      </c>
      <c r="V97" s="107">
        <f>IF(U3&gt;MAX(Overview!$B$12:$C$21),0,U104+U105)</f>
        <v>0</v>
      </c>
      <c r="W97" s="107">
        <f>IF(V3&gt;MAX(Overview!$B$12:$C$21),0,V104+V105)</f>
        <v>0</v>
      </c>
      <c r="X97" s="107">
        <f>IF(W3&gt;MAX(Overview!$B$12:$C$21),0,W104+W105)</f>
        <v>0</v>
      </c>
      <c r="Y97" s="107">
        <f>IF(X3&gt;MAX(Overview!$B$12:$C$21),0,X104+X105)</f>
        <v>0</v>
      </c>
      <c r="Z97" s="107">
        <f>IF(Y3&gt;MAX(Overview!$B$12:$C$21),0,Y104+Y105)</f>
        <v>0</v>
      </c>
      <c r="AA97" s="107">
        <f>IF(Z3&gt;MAX(Overview!$B$12:$C$21),0,Z104+Z105)</f>
        <v>0</v>
      </c>
      <c r="AB97" s="107">
        <f>IF(AA3&gt;MAX(Overview!$B$12:$C$21),0,AA104+AA105)</f>
        <v>0</v>
      </c>
      <c r="AC97" s="107">
        <f>IF(AB3&gt;MAX(Overview!$B$12:$C$21),0,AB104+AB105)</f>
        <v>0</v>
      </c>
      <c r="AD97" s="107">
        <f>IF(AC3&gt;MAX(Overview!$B$12:$C$21),0,AC104+AC105)</f>
        <v>0</v>
      </c>
      <c r="AE97" s="107">
        <f>IF(AD3&gt;MAX(Overview!$B$12:$C$21),0,AD104+AD105)</f>
        <v>0</v>
      </c>
      <c r="AF97" s="107">
        <f>IF(AE3&gt;MAX(Overview!$B$12:$C$21),0,AE104+AE105)</f>
        <v>0</v>
      </c>
      <c r="AG97" s="107">
        <f>IF(AF3&gt;MAX(Overview!$B$12:$C$21),0,AF104+AF105)</f>
        <v>0</v>
      </c>
      <c r="AH97" s="107">
        <f>IF(AG3&gt;MAX(Overview!$B$12:$C$21),0,AG104+AG105)</f>
        <v>0</v>
      </c>
      <c r="AI97" s="107">
        <f>IF(AH3&gt;MAX(Overview!$B$12:$C$21),0,AH104+AH105)</f>
        <v>0</v>
      </c>
      <c r="AJ97" s="107">
        <f>IF(AI3&gt;MAX(Overview!$B$12:$C$21),0,AI104+AI105)</f>
        <v>0</v>
      </c>
      <c r="AK97" s="107">
        <f>IF(AJ3&gt;MAX(Overview!$B$12:$C$21),0,AJ104+AJ105)</f>
        <v>0</v>
      </c>
      <c r="AL97" s="107">
        <f>IF(AK3&gt;MAX(Overview!$B$12:$C$21),0,AK104+AK105)</f>
        <v>0</v>
      </c>
      <c r="AM97" s="107">
        <f>IF(AL3&gt;MAX(Overview!$B$12:$C$21),0,AL104+AL105)</f>
        <v>0</v>
      </c>
      <c r="AN97" s="107">
        <f>IF(AM3&gt;MAX(Overview!$B$12:$C$21),0,AM104+AM105)</f>
        <v>0</v>
      </c>
      <c r="AO97" s="107">
        <f>IF(AN3&gt;MAX(Overview!$B$12:$C$21),0,AN104+AN105)</f>
        <v>0</v>
      </c>
      <c r="AP97" s="107">
        <f>IF(AO3&gt;MAX(Overview!$B$12:$C$21),0,AO104+AO105)</f>
        <v>0</v>
      </c>
      <c r="AQ97" s="107">
        <f>IF(AP3&gt;MAX(Overview!$B$12:$C$21),0,AP104+AP105)</f>
        <v>0</v>
      </c>
      <c r="AR97" s="107">
        <f>IF(AQ3&gt;MAX(Overview!$B$12:$C$21),0,AQ104+AQ105)</f>
        <v>0</v>
      </c>
      <c r="AS97" s="107">
        <f>IF(AR3&gt;MAX(Overview!$B$12:$C$21),0,AR104+AR105)</f>
        <v>0</v>
      </c>
      <c r="AT97" s="107">
        <f>IF(AS3&gt;MAX(Overview!$B$12:$C$21),0,AS104+AS105)</f>
        <v>0</v>
      </c>
      <c r="AU97" s="107">
        <f>IF(AT3&gt;MAX(Overview!$B$12:$C$21),0,AT104+AT105)</f>
        <v>0</v>
      </c>
      <c r="AV97" s="107">
        <f>IF(AU3&gt;MAX(Overview!$B$12:$C$21),0,AU104+AU105)</f>
        <v>0</v>
      </c>
      <c r="AW97" s="107">
        <f>IF(AV3&gt;MAX(Overview!$B$12:$C$21),0,AV104+AV105)</f>
        <v>0</v>
      </c>
      <c r="AX97" s="107">
        <f>IF(AW3&gt;MAX(Overview!$B$12:$C$21),0,AW104+AW105)</f>
        <v>0</v>
      </c>
      <c r="AY97" s="107">
        <f>IF(AX3&gt;MAX(Overview!$B$12:$C$21),0,AX104+AX105)</f>
        <v>0</v>
      </c>
      <c r="AZ97" s="107">
        <f>IF(AY3&gt;MAX(Overview!$B$12:$C$21),0,AY104+AY105)</f>
        <v>0</v>
      </c>
      <c r="BA97" s="107">
        <f>IF(AZ3&gt;MAX(Overview!$B$12:$C$21),0,AZ104+AZ105)</f>
        <v>0</v>
      </c>
      <c r="BB97" s="107">
        <f>IF(BA3&gt;MAX(Overview!$B$12:$C$21),0,BA104+BA105)</f>
        <v>0</v>
      </c>
      <c r="BC97" s="107">
        <f>IF(BB3&gt;MAX(Overview!$B$12:$C$21),0,BB104+BB105)</f>
        <v>0</v>
      </c>
      <c r="BD97" s="107">
        <f>IF(BC3&gt;MAX(Overview!$B$12:$C$21),0,BC104+BC105)</f>
        <v>0</v>
      </c>
      <c r="BE97" s="107">
        <f>IF(BD3&gt;MAX(Overview!$B$12:$C$21),0,BD104+BD105)</f>
        <v>0</v>
      </c>
      <c r="BF97" s="107">
        <f>IF(BE3&gt;MAX(Overview!$B$12:$C$21),0,BE104+BE105)</f>
        <v>0</v>
      </c>
      <c r="BG97" s="107">
        <f>IF(BF3&gt;MAX(Overview!$B$12:$C$21),0,BF104+BF105)</f>
        <v>0</v>
      </c>
      <c r="BH97" s="107">
        <f>IF(BG3&gt;MAX(Overview!$B$12:$C$21),0,BG104+BG105)</f>
        <v>0</v>
      </c>
      <c r="BI97" s="107">
        <f>IF(BH3&gt;MAX(Overview!$B$12:$C$21),0,BH104+BH105)</f>
        <v>0</v>
      </c>
      <c r="BJ97" s="107">
        <f>IF(BI3&gt;MAX(Overview!$B$12:$C$21),0,BI104+BI105)</f>
        <v>0</v>
      </c>
      <c r="BK97" s="107">
        <f>IF(BJ3&gt;MAX(Overview!$B$12:$C$21),0,BJ104+BJ105)</f>
        <v>0</v>
      </c>
      <c r="BL97" s="107">
        <f>IF(BK3&gt;MAX(Overview!$B$12:$C$21),0,BK104+BK105)</f>
        <v>0</v>
      </c>
      <c r="BM97" s="106"/>
    </row>
    <row r="98" spans="2:65" s="42" customFormat="1" x14ac:dyDescent="0.25">
      <c r="B98" s="43" t="s">
        <v>103</v>
      </c>
      <c r="C98" s="72" t="s">
        <v>100</v>
      </c>
      <c r="D98" s="108">
        <f t="shared" ref="D98:D103" si="101">SUM(E98:BL98)</f>
        <v>0</v>
      </c>
      <c r="E98" s="99">
        <f>-Overview!B53</f>
        <v>0</v>
      </c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99"/>
      <c r="AU98" s="99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  <c r="BJ98" s="99"/>
      <c r="BK98" s="99"/>
      <c r="BL98" s="99"/>
      <c r="BM98" s="108"/>
    </row>
    <row r="99" spans="2:65" s="42" customFormat="1" x14ac:dyDescent="0.25">
      <c r="B99" s="43" t="s">
        <v>46</v>
      </c>
      <c r="C99" s="72" t="s">
        <v>100</v>
      </c>
      <c r="D99" s="108">
        <f t="shared" si="101"/>
        <v>0</v>
      </c>
      <c r="E99" s="99">
        <f>MIN(-E85+E94+E93+E95,0)</f>
        <v>0</v>
      </c>
      <c r="F99" s="99">
        <f>IF(E104&gt;0,MIN(-F85+F93+F94+F95,0)-F100,MIN(-F85+F93+F94+F95,0))</f>
        <v>0</v>
      </c>
      <c r="G99" s="99">
        <f t="shared" ref="G99:BL99" si="102">IF(F104&gt;0,MIN(-G85+G93+G94+G95,0)-G100,MIN(-G85+G93+G94+G95,0))</f>
        <v>0</v>
      </c>
      <c r="H99" s="99">
        <f t="shared" si="102"/>
        <v>0</v>
      </c>
      <c r="I99" s="99">
        <f t="shared" si="102"/>
        <v>0</v>
      </c>
      <c r="J99" s="99">
        <f t="shared" si="102"/>
        <v>0</v>
      </c>
      <c r="K99" s="99">
        <f t="shared" si="102"/>
        <v>0</v>
      </c>
      <c r="L99" s="99">
        <f t="shared" si="102"/>
        <v>0</v>
      </c>
      <c r="M99" s="99">
        <f t="shared" si="102"/>
        <v>0</v>
      </c>
      <c r="N99" s="99">
        <f t="shared" si="102"/>
        <v>0</v>
      </c>
      <c r="O99" s="99">
        <f t="shared" si="102"/>
        <v>0</v>
      </c>
      <c r="P99" s="99">
        <f t="shared" si="102"/>
        <v>0</v>
      </c>
      <c r="Q99" s="99">
        <f t="shared" si="102"/>
        <v>0</v>
      </c>
      <c r="R99" s="99">
        <f t="shared" si="102"/>
        <v>0</v>
      </c>
      <c r="S99" s="99">
        <f t="shared" si="102"/>
        <v>0</v>
      </c>
      <c r="T99" s="99">
        <f t="shared" si="102"/>
        <v>0</v>
      </c>
      <c r="U99" s="99">
        <f t="shared" si="102"/>
        <v>0</v>
      </c>
      <c r="V99" s="99">
        <f t="shared" si="102"/>
        <v>0</v>
      </c>
      <c r="W99" s="99">
        <f t="shared" si="102"/>
        <v>0</v>
      </c>
      <c r="X99" s="99">
        <f t="shared" si="102"/>
        <v>0</v>
      </c>
      <c r="Y99" s="99">
        <f t="shared" si="102"/>
        <v>0</v>
      </c>
      <c r="Z99" s="99">
        <f t="shared" si="102"/>
        <v>0</v>
      </c>
      <c r="AA99" s="99">
        <f t="shared" si="102"/>
        <v>0</v>
      </c>
      <c r="AB99" s="99">
        <f t="shared" si="102"/>
        <v>0</v>
      </c>
      <c r="AC99" s="99">
        <f t="shared" si="102"/>
        <v>0</v>
      </c>
      <c r="AD99" s="99">
        <f t="shared" si="102"/>
        <v>0</v>
      </c>
      <c r="AE99" s="99">
        <f t="shared" si="102"/>
        <v>0</v>
      </c>
      <c r="AF99" s="99">
        <f t="shared" si="102"/>
        <v>0</v>
      </c>
      <c r="AG99" s="99">
        <f t="shared" si="102"/>
        <v>0</v>
      </c>
      <c r="AH99" s="99">
        <f t="shared" si="102"/>
        <v>0</v>
      </c>
      <c r="AI99" s="99">
        <f t="shared" si="102"/>
        <v>0</v>
      </c>
      <c r="AJ99" s="99">
        <f t="shared" si="102"/>
        <v>0</v>
      </c>
      <c r="AK99" s="99">
        <f t="shared" si="102"/>
        <v>0</v>
      </c>
      <c r="AL99" s="99">
        <f t="shared" si="102"/>
        <v>0</v>
      </c>
      <c r="AM99" s="99">
        <f t="shared" si="102"/>
        <v>0</v>
      </c>
      <c r="AN99" s="99">
        <f t="shared" si="102"/>
        <v>0</v>
      </c>
      <c r="AO99" s="99">
        <f t="shared" si="102"/>
        <v>0</v>
      </c>
      <c r="AP99" s="99">
        <f t="shared" si="102"/>
        <v>0</v>
      </c>
      <c r="AQ99" s="99">
        <f t="shared" si="102"/>
        <v>0</v>
      </c>
      <c r="AR99" s="99">
        <f t="shared" si="102"/>
        <v>0</v>
      </c>
      <c r="AS99" s="99">
        <f t="shared" si="102"/>
        <v>0</v>
      </c>
      <c r="AT99" s="99">
        <f t="shared" si="102"/>
        <v>0</v>
      </c>
      <c r="AU99" s="99">
        <f t="shared" si="102"/>
        <v>0</v>
      </c>
      <c r="AV99" s="99">
        <f t="shared" si="102"/>
        <v>0</v>
      </c>
      <c r="AW99" s="99">
        <f t="shared" si="102"/>
        <v>0</v>
      </c>
      <c r="AX99" s="99">
        <f t="shared" si="102"/>
        <v>0</v>
      </c>
      <c r="AY99" s="99">
        <f t="shared" si="102"/>
        <v>0</v>
      </c>
      <c r="AZ99" s="99">
        <f t="shared" si="102"/>
        <v>0</v>
      </c>
      <c r="BA99" s="99">
        <f t="shared" si="102"/>
        <v>0</v>
      </c>
      <c r="BB99" s="99">
        <f t="shared" si="102"/>
        <v>0</v>
      </c>
      <c r="BC99" s="99">
        <f t="shared" si="102"/>
        <v>0</v>
      </c>
      <c r="BD99" s="99">
        <f t="shared" si="102"/>
        <v>0</v>
      </c>
      <c r="BE99" s="99">
        <f t="shared" si="102"/>
        <v>0</v>
      </c>
      <c r="BF99" s="99">
        <f t="shared" si="102"/>
        <v>0</v>
      </c>
      <c r="BG99" s="99">
        <f t="shared" si="102"/>
        <v>0</v>
      </c>
      <c r="BH99" s="99">
        <f t="shared" si="102"/>
        <v>0</v>
      </c>
      <c r="BI99" s="99">
        <f t="shared" si="102"/>
        <v>0</v>
      </c>
      <c r="BJ99" s="99">
        <f t="shared" si="102"/>
        <v>0</v>
      </c>
      <c r="BK99" s="99">
        <f t="shared" si="102"/>
        <v>0</v>
      </c>
      <c r="BL99" s="99">
        <f t="shared" si="102"/>
        <v>0</v>
      </c>
      <c r="BM99" s="108"/>
    </row>
    <row r="100" spans="2:65" s="42" customFormat="1" x14ac:dyDescent="0.25">
      <c r="B100" s="43" t="s">
        <v>226</v>
      </c>
      <c r="C100" s="72" t="s">
        <v>100</v>
      </c>
      <c r="D100" s="108">
        <f t="shared" si="101"/>
        <v>0</v>
      </c>
      <c r="E100" s="99"/>
      <c r="F100" s="99">
        <f>IF(Overview!$B$72="Y",IF(E104&gt;0,MAX(-E104,MIN(-F85+F93+F94+F95,0)),0),0)</f>
        <v>0</v>
      </c>
      <c r="G100" s="99">
        <f>IF(Overview!$B$72="Y",IF(F104&gt;0,MAX(-F104,MIN(-G85+G93+G94+G95,0)),0),0)</f>
        <v>0</v>
      </c>
      <c r="H100" s="99">
        <f>IF(Overview!$B$72="Y",IF(G104&gt;0,MAX(-G104,MIN(-H85+H93+H94+H95,0)),0),0)</f>
        <v>0</v>
      </c>
      <c r="I100" s="99">
        <f>IF(Overview!$B$72="Y",IF(H104&gt;0,MAX(-H104,MIN(-I85+I93+I94+I95,0)),0),0)</f>
        <v>0</v>
      </c>
      <c r="J100" s="99">
        <f>IF(Overview!$B$72="Y",IF(I104&gt;0,MAX(-I104,MIN(-J85+J93+J94+J95,0)),0),0)</f>
        <v>0</v>
      </c>
      <c r="K100" s="99">
        <f>IF(Overview!$B$72="Y",IF(J104&gt;0,MAX(-J104,MIN(-K85+K93+K94+K95,0)),0),0)</f>
        <v>0</v>
      </c>
      <c r="L100" s="99">
        <f>IF(Overview!$B$72="Y",IF(K104&gt;0,MAX(-K104,MIN(-L85+L93+L94+L95,0)),0),0)</f>
        <v>0</v>
      </c>
      <c r="M100" s="99">
        <f>IF(Overview!$B$72="Y",IF(L104&gt;0,MAX(-L104,MIN(-M85+M93+M94+M95,0)),0),0)</f>
        <v>0</v>
      </c>
      <c r="N100" s="99">
        <f>IF(Overview!$B$72="Y",IF(M104&gt;0,MAX(-M104,MIN(-N85+N93+N94+N95,0)),0),0)</f>
        <v>0</v>
      </c>
      <c r="O100" s="99">
        <f>IF(Overview!$B$72="Y",IF(N104&gt;0,MAX(-N104,MIN(-O85+O93+O94+O95,0)),0),0)</f>
        <v>0</v>
      </c>
      <c r="P100" s="99">
        <f>IF(Overview!$B$72="Y",IF(O104&gt;0,MAX(-O104,MIN(-P85+P93+P94+P95,0)),0),0)</f>
        <v>0</v>
      </c>
      <c r="Q100" s="99">
        <f>IF(Overview!$B$72="Y",IF(P104&gt;0,MAX(-P104,MIN(-Q85+Q93+Q94+Q95,0)),0),0)</f>
        <v>0</v>
      </c>
      <c r="R100" s="99">
        <f>IF(Overview!$B$72="Y",IF(Q104&gt;0,MAX(-Q104,MIN(-R85+R93+R94+R95,0)),0),0)</f>
        <v>0</v>
      </c>
      <c r="S100" s="99">
        <f>IF(Overview!$B$72="Y",IF(R104&gt;0,MAX(-R104,MIN(-S85+S93+S94+S95,0)),0),0)</f>
        <v>0</v>
      </c>
      <c r="T100" s="99">
        <f>IF(Overview!$B$72="Y",IF(S104&gt;0,MAX(-S104,MIN(-T85+T93+T94+T95,0)),0),0)</f>
        <v>0</v>
      </c>
      <c r="U100" s="99">
        <f>IF(Overview!$B$72="Y",IF(T104&gt;0,MAX(-T104,MIN(-U85+U93+U94+U95,0)),0),0)</f>
        <v>0</v>
      </c>
      <c r="V100" s="99">
        <f>IF(Overview!$B$72="Y",IF(U104&gt;0,MAX(-U104,MIN(-V85+V93+V94+V95,0)),0),0)</f>
        <v>0</v>
      </c>
      <c r="W100" s="99">
        <f>IF(Overview!$B$72="Y",IF(V104&gt;0,MAX(-V104,MIN(-W85+W93+W94+W95,0)),0),0)</f>
        <v>0</v>
      </c>
      <c r="X100" s="99">
        <f>IF(Overview!$B$72="Y",IF(W104&gt;0,MAX(-W104,MIN(-X85+X93+X94+X95,0)),0),0)</f>
        <v>0</v>
      </c>
      <c r="Y100" s="99">
        <f>IF(Overview!$B$72="Y",IF(X104&gt;0,MAX(-X104,MIN(-Y85+Y93+Y94+Y95,0)),0),0)</f>
        <v>0</v>
      </c>
      <c r="Z100" s="99">
        <f>IF(Overview!$B$72="Y",IF(Y104&gt;0,MAX(-Y104,MIN(-Z85+Z93+Z94+Z95,0)),0),0)</f>
        <v>0</v>
      </c>
      <c r="AA100" s="99">
        <f>IF(Overview!$B$72="Y",IF(Z104&gt;0,MAX(-Z104,MIN(-AA85+AA93+AA94+AA95,0)),0),0)</f>
        <v>0</v>
      </c>
      <c r="AB100" s="99">
        <f>IF(Overview!$B$72="Y",IF(AA104&gt;0,MAX(-AA104,MIN(-AB85+AB93+AB94+AB95,0)),0),0)</f>
        <v>0</v>
      </c>
      <c r="AC100" s="99">
        <f>IF(Overview!$B$72="Y",IF(AB104&gt;0,MAX(-AB104,MIN(-AC85+AC93+AC94+AC95,0)),0),0)</f>
        <v>0</v>
      </c>
      <c r="AD100" s="99">
        <f>IF(Overview!$B$72="Y",IF(AC104&gt;0,MAX(-AC104,MIN(-AD85+AD93+AD94+AD95,0)),0),0)</f>
        <v>0</v>
      </c>
      <c r="AE100" s="99">
        <f>IF(Overview!$B$72="Y",IF(AD104&gt;0,MAX(-AD104,MIN(-AE85+AE93+AE94+AE95,0)),0),0)</f>
        <v>0</v>
      </c>
      <c r="AF100" s="99">
        <f>IF(Overview!$B$72="Y",IF(AE104&gt;0,MAX(-AE104,MIN(-AF85+AF93+AF94+AF95,0)),0),0)</f>
        <v>0</v>
      </c>
      <c r="AG100" s="99">
        <f>IF(Overview!$B$72="Y",IF(AF104&gt;0,MAX(-AF104,MIN(-AG85+AG93+AG94+AG95,0)),0),0)</f>
        <v>0</v>
      </c>
      <c r="AH100" s="99">
        <f>IF(Overview!$B$72="Y",IF(AG104&gt;0,MAX(-AG104,MIN(-AH85+AH93+AH94+AH95,0)),0),0)</f>
        <v>0</v>
      </c>
      <c r="AI100" s="99">
        <f>IF(Overview!$B$72="Y",IF(AH104&gt;0,MAX(-AH104,MIN(-AI85+AI93+AI94+AI95,0)),0),0)</f>
        <v>0</v>
      </c>
      <c r="AJ100" s="99">
        <f>IF(Overview!$B$72="Y",IF(AI104&gt;0,MAX(-AI104,MIN(-AJ85+AJ93+AJ94+AJ95,0)),0),0)</f>
        <v>0</v>
      </c>
      <c r="AK100" s="99">
        <f>IF(Overview!$B$72="Y",IF(AJ104&gt;0,MAX(-AJ104,MIN(-AK85+AK93+AK94+AK95,0)),0),0)</f>
        <v>0</v>
      </c>
      <c r="AL100" s="99">
        <f>IF(Overview!$B$72="Y",IF(AK104&gt;0,MAX(-AK104,MIN(-AL85+AL93+AL94+AL95,0)),0),0)</f>
        <v>0</v>
      </c>
      <c r="AM100" s="99">
        <f>IF(Overview!$B$72="Y",IF(AL104&gt;0,MAX(-AL104,MIN(-AM85+AM93+AM94+AM95,0)),0),0)</f>
        <v>0</v>
      </c>
      <c r="AN100" s="99">
        <f>IF(Overview!$B$72="Y",IF(AM104&gt;0,MAX(-AM104,MIN(-AN85+AN93+AN94+AN95,0)),0),0)</f>
        <v>0</v>
      </c>
      <c r="AO100" s="99">
        <f>IF(Overview!$B$72="Y",IF(AN104&gt;0,MAX(-AN104,MIN(-AO85+AO93+AO94+AO95,0)),0),0)</f>
        <v>0</v>
      </c>
      <c r="AP100" s="99">
        <f>IF(Overview!$B$72="Y",IF(AO104&gt;0,MAX(-AO104,MIN(-AP85+AP93+AP94+AP95,0)),0),0)</f>
        <v>0</v>
      </c>
      <c r="AQ100" s="99">
        <f>IF(Overview!$B$72="Y",IF(AP104&gt;0,MAX(-AP104,MIN(-AQ85+AQ93+AQ94+AQ95,0)),0),0)</f>
        <v>0</v>
      </c>
      <c r="AR100" s="99">
        <f>IF(Overview!$B$72="Y",IF(AQ104&gt;0,MAX(-AQ104,MIN(-AR85+AR93+AR94+AR95,0)),0),0)</f>
        <v>0</v>
      </c>
      <c r="AS100" s="99">
        <f>IF(Overview!$B$72="Y",IF(AR104&gt;0,MAX(-AR104,MIN(-AS85+AS93+AS94+AS95,0)),0),0)</f>
        <v>0</v>
      </c>
      <c r="AT100" s="99">
        <f>IF(Overview!$B$72="Y",IF(AS104&gt;0,MAX(-AS104,MIN(-AT85+AT93+AT94+AT95,0)),0),0)</f>
        <v>0</v>
      </c>
      <c r="AU100" s="99">
        <f>IF(Overview!$B$72="Y",IF(AT104&gt;0,MAX(-AT104,MIN(-AU85+AU93+AU94+AU95,0)),0),0)</f>
        <v>0</v>
      </c>
      <c r="AV100" s="99">
        <f>IF(Overview!$B$72="Y",IF(AU104&gt;0,MAX(-AU104,MIN(-AV85+AV93+AV94+AV95,0)),0),0)</f>
        <v>0</v>
      </c>
      <c r="AW100" s="99">
        <f>IF(Overview!$B$72="Y",IF(AV104&gt;0,MAX(-AV104,MIN(-AW85+AW93+AW94+AW95,0)),0),0)</f>
        <v>0</v>
      </c>
      <c r="AX100" s="99">
        <f>IF(Overview!$B$72="Y",IF(AW104&gt;0,MAX(-AW104,MIN(-AX85+AX93+AX94+AX95,0)),0),0)</f>
        <v>0</v>
      </c>
      <c r="AY100" s="99">
        <f>IF(Overview!$B$72="Y",IF(AX104&gt;0,MAX(-AX104,MIN(-AY85+AY93+AY94+AY95,0)),0),0)</f>
        <v>0</v>
      </c>
      <c r="AZ100" s="99">
        <f>IF(Overview!$B$72="Y",IF(AY104&gt;0,MAX(-AY104,MIN(-AZ85+AZ93+AZ94+AZ95,0)),0),0)</f>
        <v>0</v>
      </c>
      <c r="BA100" s="99">
        <f>IF(Overview!$B$72="Y",IF(AZ104&gt;0,MAX(-AZ104,MIN(-BA85+BA93+BA94+BA95,0)),0),0)</f>
        <v>0</v>
      </c>
      <c r="BB100" s="99">
        <f>IF(Overview!$B$72="Y",IF(BA104&gt;0,MAX(-BA104,MIN(-BB85+BB93+BB94+BB95,0)),0),0)</f>
        <v>0</v>
      </c>
      <c r="BC100" s="99">
        <f>IF(Overview!$B$72="Y",IF(BB104&gt;0,MAX(-BB104,MIN(-BC85+BC93+BC94+BC95,0)),0),0)</f>
        <v>0</v>
      </c>
      <c r="BD100" s="99">
        <f>IF(Overview!$B$72="Y",IF(BC104&gt;0,MAX(-BC104,MIN(-BD85+BD93+BD94+BD95,0)),0),0)</f>
        <v>0</v>
      </c>
      <c r="BE100" s="99">
        <f>IF(Overview!$B$72="Y",IF(BD104&gt;0,MAX(-BD104,MIN(-BE85+BE93+BE94+BE95,0)),0),0)</f>
        <v>0</v>
      </c>
      <c r="BF100" s="99">
        <f>IF(Overview!$B$72="Y",IF(BE104&gt;0,MAX(-BE104,MIN(-BF85+BF93+BF94+BF95,0)),0),0)</f>
        <v>0</v>
      </c>
      <c r="BG100" s="99">
        <f>IF(Overview!$B$72="Y",IF(BF104&gt;0,MAX(-BF104,MIN(-BG85+BG93+BG94+BG95,0)),0),0)</f>
        <v>0</v>
      </c>
      <c r="BH100" s="99">
        <f>IF(Overview!$B$72="Y",IF(BG104&gt;0,MAX(-BG104,MIN(-BH85+BH93+BH94+BH95,0)),0),0)</f>
        <v>0</v>
      </c>
      <c r="BI100" s="99">
        <f>IF(Overview!$B$72="Y",IF(BH104&gt;0,MAX(-BH104,MIN(-BI85+BI93+BI94+BI95,0)),0),0)</f>
        <v>0</v>
      </c>
      <c r="BJ100" s="99">
        <f>IF(Overview!$B$72="Y",IF(BI104&gt;0,MAX(-BI104,MIN(-BJ85+BJ93+BJ94+BJ95,0)),0),0)</f>
        <v>0</v>
      </c>
      <c r="BK100" s="99">
        <f>IF(Overview!$B$72="Y",IF(BJ104&gt;0,MAX(-BJ104,MIN(-BK85+BK93+BK94+BK95,0)),0),0)</f>
        <v>0</v>
      </c>
      <c r="BL100" s="99">
        <f>IF(Overview!$B$72="Y",IF(BK104&gt;0,MAX(-BK104,MIN(-BL85+BL93+BL94+BL95,0)),0),0)</f>
        <v>0</v>
      </c>
      <c r="BM100" s="108"/>
    </row>
    <row r="101" spans="2:65" s="42" customFormat="1" x14ac:dyDescent="0.25">
      <c r="B101" s="43" t="s">
        <v>163</v>
      </c>
      <c r="C101" s="72" t="s">
        <v>100</v>
      </c>
      <c r="D101" s="108">
        <f t="shared" si="101"/>
        <v>0</v>
      </c>
      <c r="E101" s="99">
        <v>0</v>
      </c>
      <c r="F101" s="99">
        <f>IF(E104&lt;0,(E104*(Overview!$B$59+Overview!$B$60))/12,0)</f>
        <v>0</v>
      </c>
      <c r="G101" s="99">
        <f>IF(F104&lt;0,(F104*(Overview!$B$59+Overview!$B$60))/12,0)</f>
        <v>0</v>
      </c>
      <c r="H101" s="99">
        <f>IF(G104&lt;0,(G104*(Overview!$B$59+Overview!$B$60))/12,0)</f>
        <v>0</v>
      </c>
      <c r="I101" s="99">
        <f>IF(H104&lt;0,(H104*(Overview!$B$59+Overview!$B$60))/12,0)</f>
        <v>0</v>
      </c>
      <c r="J101" s="99">
        <f>IF(I104&lt;0,(I104*(Overview!$B$59+Overview!$B$60))/12,0)</f>
        <v>0</v>
      </c>
      <c r="K101" s="99">
        <f>IF(J104&lt;0,(J104*(Overview!$B$59+Overview!$B$60))/12,0)</f>
        <v>0</v>
      </c>
      <c r="L101" s="99">
        <f>IF(K104&lt;0,(K104*(Overview!$B$59+Overview!$B$60))/12,0)</f>
        <v>0</v>
      </c>
      <c r="M101" s="99">
        <f>IF(L104&lt;0,(L104*(Overview!$B$59+Overview!$B$60))/12,0)</f>
        <v>0</v>
      </c>
      <c r="N101" s="99">
        <f>IF(M104&lt;0,(M104*(Overview!$B$59+Overview!$B$60))/12,0)</f>
        <v>0</v>
      </c>
      <c r="O101" s="99">
        <f>IF(N104&lt;0,(N104*(Overview!$B$59+Overview!$B$60))/12,0)</f>
        <v>0</v>
      </c>
      <c r="P101" s="99">
        <f>IF(O104&lt;0,(O104*(Overview!$B$59+Overview!$B$60))/12,0)</f>
        <v>0</v>
      </c>
      <c r="Q101" s="99">
        <f>IF(P104&lt;0,(P104*(Overview!$B$59+Overview!$B$60))/12,0)</f>
        <v>0</v>
      </c>
      <c r="R101" s="99">
        <f>IF(Q104&lt;0,(Q104*(Overview!$B$59+Overview!$B$60))/12,0)</f>
        <v>0</v>
      </c>
      <c r="S101" s="99">
        <f>IF(R104&lt;0,(R104*(Overview!$B$59+Overview!$B$60))/12,0)</f>
        <v>0</v>
      </c>
      <c r="T101" s="99">
        <f>IF(S104&lt;0,(S104*(Overview!$B$59+Overview!$B$60))/12,0)</f>
        <v>0</v>
      </c>
      <c r="U101" s="99">
        <f>IF(T104&lt;0,(T104*(Overview!$B$59+Overview!$B$60))/12,0)</f>
        <v>0</v>
      </c>
      <c r="V101" s="99">
        <f>IF(U104&lt;0,(U104*(Overview!$B$59+Overview!$B$60))/12,0)</f>
        <v>0</v>
      </c>
      <c r="W101" s="99">
        <f>IF(V104&lt;0,(V104*(Overview!$B$59+Overview!$B$60))/12,0)</f>
        <v>0</v>
      </c>
      <c r="X101" s="99">
        <f>IF(W104&lt;0,(W104*(Overview!$B$59+Overview!$B$60))/12,0)</f>
        <v>0</v>
      </c>
      <c r="Y101" s="99">
        <f>IF(X104&lt;0,(X104*(Overview!$B$59+Overview!$B$60))/12,0)</f>
        <v>0</v>
      </c>
      <c r="Z101" s="99">
        <f>IF(Y104&lt;0,(Y104*(Overview!$B$59+Overview!$B$60))/12,0)</f>
        <v>0</v>
      </c>
      <c r="AA101" s="99">
        <f>IF(Z104&lt;0,(Z104*(Overview!$B$59+Overview!$B$60))/12,0)</f>
        <v>0</v>
      </c>
      <c r="AB101" s="99">
        <f>IF(AA104&lt;0,(AA104*(Overview!$B$59+Overview!$B$60))/12,0)</f>
        <v>0</v>
      </c>
      <c r="AC101" s="99">
        <f>IF(AB104&lt;0,(AB104*(Overview!$B$59+Overview!$B$60))/12,0)</f>
        <v>0</v>
      </c>
      <c r="AD101" s="99">
        <f>IF(AC104&lt;0,(AC104*(Overview!$B$59+Overview!$B$60))/12,0)</f>
        <v>0</v>
      </c>
      <c r="AE101" s="99">
        <f>IF(AD104&lt;0,(AD104*(Overview!$B$59+Overview!$B$60))/12,0)</f>
        <v>0</v>
      </c>
      <c r="AF101" s="99">
        <f>IF(AE104&lt;0,(AE104*(Overview!$B$59+Overview!$B$60))/12,0)</f>
        <v>0</v>
      </c>
      <c r="AG101" s="99">
        <f>IF(AF104&lt;0,(AF104*(Overview!$B$59+Overview!$B$60))/12,0)</f>
        <v>0</v>
      </c>
      <c r="AH101" s="99">
        <f>IF(AG104&lt;0,(AG104*(Overview!$B$59+Overview!$B$60))/12,0)</f>
        <v>0</v>
      </c>
      <c r="AI101" s="99">
        <f>IF(AH104&lt;0,(AH104*(Overview!$B$59+Overview!$B$60))/12,0)</f>
        <v>0</v>
      </c>
      <c r="AJ101" s="99">
        <f>IF(AI104&lt;0,(AI104*(Overview!$B$59+Overview!$B$60))/12,0)</f>
        <v>0</v>
      </c>
      <c r="AK101" s="99">
        <f>IF(AJ104&lt;0,(AJ104*(Overview!$B$59+Overview!$B$60))/12,0)</f>
        <v>0</v>
      </c>
      <c r="AL101" s="99">
        <f>IF(AK104&lt;0,(AK104*(Overview!$B$59+Overview!$B$60))/12,0)</f>
        <v>0</v>
      </c>
      <c r="AM101" s="99">
        <f>IF(AL104&lt;0,(AL104*(Overview!$B$59+Overview!$B$60))/12,0)</f>
        <v>0</v>
      </c>
      <c r="AN101" s="99">
        <f>IF(AM104&lt;0,(AM104*(Overview!$B$59+Overview!$B$60))/12,0)</f>
        <v>0</v>
      </c>
      <c r="AO101" s="99">
        <f>IF(AN104&lt;0,(AN104*(Overview!$B$59+Overview!$B$60))/12,0)</f>
        <v>0</v>
      </c>
      <c r="AP101" s="99">
        <f>IF(AO104&lt;0,(AO104*(Overview!$B$59+Overview!$B$60))/12,0)</f>
        <v>0</v>
      </c>
      <c r="AQ101" s="99">
        <f>IF(AP104&lt;0,(AP104*(Overview!$B$59+Overview!$B$60))/12,0)</f>
        <v>0</v>
      </c>
      <c r="AR101" s="99">
        <f>IF(AQ104&lt;0,(AQ104*(Overview!$B$59+Overview!$B$60))/12,0)</f>
        <v>0</v>
      </c>
      <c r="AS101" s="99">
        <f>IF(AR104&lt;0,(AR104*(Overview!$B$59+Overview!$B$60))/12,0)</f>
        <v>0</v>
      </c>
      <c r="AT101" s="99">
        <f>IF(AS104&lt;0,(AS104*(Overview!$B$59+Overview!$B$60))/12,0)</f>
        <v>0</v>
      </c>
      <c r="AU101" s="99">
        <f>IF(AT104&lt;0,(AT104*(Overview!$B$59+Overview!$B$60))/12,0)</f>
        <v>0</v>
      </c>
      <c r="AV101" s="99">
        <f>IF(AU104&lt;0,(AU104*(Overview!$B$59+Overview!$B$60))/12,0)</f>
        <v>0</v>
      </c>
      <c r="AW101" s="99">
        <f>IF(AV104&lt;0,(AV104*(Overview!$B$59+Overview!$B$60))/12,0)</f>
        <v>0</v>
      </c>
      <c r="AX101" s="99">
        <f>IF(AW104&lt;0,(AW104*(Overview!$B$59+Overview!$B$60))/12,0)</f>
        <v>0</v>
      </c>
      <c r="AY101" s="99">
        <f>IF(AX104&lt;0,(AX104*(Overview!$B$59+Overview!$B$60))/12,0)</f>
        <v>0</v>
      </c>
      <c r="AZ101" s="99">
        <f>IF(AY104&lt;0,(AY104*(Overview!$B$59+Overview!$B$60))/12,0)</f>
        <v>0</v>
      </c>
      <c r="BA101" s="99">
        <f>IF(AZ104&lt;0,(AZ104*(Overview!$B$59+Overview!$B$60))/12,0)</f>
        <v>0</v>
      </c>
      <c r="BB101" s="99">
        <f>IF(BA104&lt;0,(BA104*(Overview!$B$59+Overview!$B$60))/12,0)</f>
        <v>0</v>
      </c>
      <c r="BC101" s="99">
        <f>IF(BB104&lt;0,(BB104*(Overview!$B$59+Overview!$B$60))/12,0)</f>
        <v>0</v>
      </c>
      <c r="BD101" s="99">
        <f>IF(BC104&lt;0,(BC104*(Overview!$B$59+Overview!$B$60))/12,0)</f>
        <v>0</v>
      </c>
      <c r="BE101" s="99">
        <f>IF(BD104&lt;0,(BD104*(Overview!$B$59+Overview!$B$60))/12,0)</f>
        <v>0</v>
      </c>
      <c r="BF101" s="99">
        <f>IF(BE104&lt;0,(BE104*(Overview!$B$59+Overview!$B$60))/12,0)</f>
        <v>0</v>
      </c>
      <c r="BG101" s="99">
        <f>IF(BF104&lt;0,(BF104*(Overview!$B$59+Overview!$B$60))/12,0)</f>
        <v>0</v>
      </c>
      <c r="BH101" s="99">
        <f>IF(BG104&lt;0,(BG104*(Overview!$B$59+Overview!$B$60))/12,0)</f>
        <v>0</v>
      </c>
      <c r="BI101" s="99">
        <f>IF(BH104&lt;0,(BH104*(Overview!$B$59+Overview!$B$60))/12,0)</f>
        <v>0</v>
      </c>
      <c r="BJ101" s="99">
        <f>IF(BI104&lt;0,(BI104*(Overview!$B$59+Overview!$B$60))/12,0)</f>
        <v>0</v>
      </c>
      <c r="BK101" s="99">
        <f>IF(BJ104&lt;0,(BJ104*(Overview!$B$59+Overview!$B$60))/12,0)</f>
        <v>0</v>
      </c>
      <c r="BL101" s="99">
        <f>IF(BK104&lt;0,(BK104*(Overview!$B$59+Overview!$B$60))/12,0)</f>
        <v>0</v>
      </c>
      <c r="BM101" s="108"/>
    </row>
    <row r="102" spans="2:65" s="42" customFormat="1" x14ac:dyDescent="0.25">
      <c r="B102" s="43" t="s">
        <v>168</v>
      </c>
      <c r="C102" s="73" t="s">
        <v>100</v>
      </c>
      <c r="D102" s="108">
        <f t="shared" si="101"/>
        <v>0</v>
      </c>
      <c r="E102" s="99"/>
      <c r="F102" s="99">
        <f>IF(-F103&lt;(F97+F99),MAX(-F97-F103,F101),0)</f>
        <v>0</v>
      </c>
      <c r="G102" s="99">
        <f>IF(G101&lt;0,IF(-G103&lt;(G97+G99),MAX(-G97-G103,G101+F101),0),0)</f>
        <v>0</v>
      </c>
      <c r="H102" s="99">
        <f>(SUM(F101:H101)-SUM(F102:G102))</f>
        <v>0</v>
      </c>
      <c r="I102" s="99">
        <f>IF(-I103&lt;(I97+I99),MAX(-I97-I103,I101),0)</f>
        <v>0</v>
      </c>
      <c r="J102" s="99">
        <f>IF(J101&lt;0,IF(-J103&lt;(J97+J99),MAX(-J97-J103,J101+I101),0),0)</f>
        <v>0</v>
      </c>
      <c r="K102" s="99">
        <f>(SUM(I101:K101)-SUM(I102:J102))</f>
        <v>0</v>
      </c>
      <c r="L102" s="99">
        <f>IF(-L103&lt;(L97+L99),MAX(-L97-L103,L101),0)</f>
        <v>0</v>
      </c>
      <c r="M102" s="99">
        <f>IF(M101&lt;0,IF(-M103&lt;(M97+M99),MAX(-M97-M103,M101+L101),0),0)</f>
        <v>0</v>
      </c>
      <c r="N102" s="99">
        <f>(SUM(L101:N101)-SUM(L102:M102))</f>
        <v>0</v>
      </c>
      <c r="O102" s="99">
        <f>IF(-O103&lt;(O97+O99),MAX(-O97-O103,O101),0)</f>
        <v>0</v>
      </c>
      <c r="P102" s="99">
        <f>IF(P101&lt;0,IF(-P103&lt;(P97+P99),MAX(-P97-P103,P101+O101),0),0)</f>
        <v>0</v>
      </c>
      <c r="Q102" s="99">
        <f>(SUM(O101:Q101)-SUM(O102:P102))</f>
        <v>0</v>
      </c>
      <c r="R102" s="99">
        <f>IF(-R103&lt;(R97+R99),MAX(-R97-R103,R101),0)</f>
        <v>0</v>
      </c>
      <c r="S102" s="99">
        <f>IF(S101&lt;0,IF(-S103&lt;(S97+S99),MAX(-S97-S103,S101+R101),0),0)</f>
        <v>0</v>
      </c>
      <c r="T102" s="99">
        <f>(SUM(R101:T101)-SUM(R102:S102))</f>
        <v>0</v>
      </c>
      <c r="U102" s="99">
        <f>IF(-U103&lt;(U97+U99),MAX(-U97-U103,U101),0)</f>
        <v>0</v>
      </c>
      <c r="V102" s="99">
        <f>IF(V101&lt;0,IF(-V103&lt;(V97+V99),MAX(-V97-V103,V101+U101),0),0)</f>
        <v>0</v>
      </c>
      <c r="W102" s="99">
        <f>(SUM(U101:W101)-SUM(U102:V102))</f>
        <v>0</v>
      </c>
      <c r="X102" s="99">
        <f>IF(-X103&lt;(X97+X99),MAX(-X97-X103,X101),0)</f>
        <v>0</v>
      </c>
      <c r="Y102" s="99">
        <f>IF(Y101&lt;0,IF(-Y103&lt;(Y97+Y99),MAX(-Y97-Y103,Y101+X101),0),0)</f>
        <v>0</v>
      </c>
      <c r="Z102" s="99">
        <f>(SUM(X101:Z101)-SUM(X102:Y102))</f>
        <v>0</v>
      </c>
      <c r="AA102" s="99">
        <f>IF(-AA103&lt;(AA97+AA99),MAX(-AA97-AA103,AA101),0)</f>
        <v>0</v>
      </c>
      <c r="AB102" s="99">
        <f>IF(AB101&lt;0,IF(-AB103&lt;(AB97+AB99),MAX(-AB97-AB103,AB101+AA101),0),0)</f>
        <v>0</v>
      </c>
      <c r="AC102" s="99">
        <f>(SUM(AA101:AC101)-SUM(AA102:AB102))</f>
        <v>0</v>
      </c>
      <c r="AD102" s="99">
        <f>IF(-AD103&lt;(AD97+AD99),MAX(-AD97-AD103,AD101),0)</f>
        <v>0</v>
      </c>
      <c r="AE102" s="99">
        <f>IF(AE101&lt;0,IF(-AE103&lt;(AE97+AE99),MAX(-AE97-AE103,AE101+AD101),0),0)</f>
        <v>0</v>
      </c>
      <c r="AF102" s="99">
        <f>(SUM(AD101:AF101)-SUM(AD102:AE102))</f>
        <v>0</v>
      </c>
      <c r="AG102" s="99">
        <f>IF(-AG103&lt;(AG97+AG99),MAX(-AG97-AG103,AG101),0)</f>
        <v>0</v>
      </c>
      <c r="AH102" s="99">
        <f>IF(AH101&lt;0,IF(-AH103&lt;(AH97+AH99),MAX(-AH97-AH103,AH101+AG101),0),0)</f>
        <v>0</v>
      </c>
      <c r="AI102" s="99">
        <f>(SUM(AG101:AI101)-SUM(AG102:AH102))</f>
        <v>0</v>
      </c>
      <c r="AJ102" s="99">
        <f>IF(-AJ103&lt;(AJ97+AJ99),MAX(-AJ97-AJ103,AJ101),0)</f>
        <v>0</v>
      </c>
      <c r="AK102" s="99">
        <f>IF(AK101&lt;0,IF(-AK103&lt;(AK97+AK99),MAX(-AK97-AK103,AK101+AJ101),0),0)</f>
        <v>0</v>
      </c>
      <c r="AL102" s="99">
        <f>(SUM(AJ101:AL101)-SUM(AJ102:AK102))</f>
        <v>0</v>
      </c>
      <c r="AM102" s="99">
        <f>IF(-AM103&lt;(AM97+AM99),MAX(-AM97-AM103,AM101),0)</f>
        <v>0</v>
      </c>
      <c r="AN102" s="99">
        <f>IF(AN101&lt;0,IF(-AN103&lt;(AN97+AN99),MAX(-AN97-AN103,AN101+AM101),0),0)</f>
        <v>0</v>
      </c>
      <c r="AO102" s="99">
        <f>(SUM(AM101:AO101)-SUM(AM102:AN102))</f>
        <v>0</v>
      </c>
      <c r="AP102" s="99">
        <f>IF(-AP103&lt;(AP97+AP99),MAX(-AP97-AP103,AP101),0)</f>
        <v>0</v>
      </c>
      <c r="AQ102" s="99">
        <f>IF(AQ101&lt;0,IF(-AQ103&lt;(AQ97+AQ99),MAX(-AQ97-AQ103,AQ101+AP101),0),0)</f>
        <v>0</v>
      </c>
      <c r="AR102" s="99">
        <f>(SUM(AP101:AR101)-SUM(AP102:AQ102))</f>
        <v>0</v>
      </c>
      <c r="AS102" s="99">
        <f>IF(-AS103&lt;(AS97+AS99),MAX(-AS97-AS103,AS101),0)</f>
        <v>0</v>
      </c>
      <c r="AT102" s="99">
        <f>IF(AT101&lt;0,IF(-AT103&lt;(AT97+AT99),MAX(-AT97-AT103,AT101+AS101),0),0)</f>
        <v>0</v>
      </c>
      <c r="AU102" s="99">
        <f>(SUM(AS101:AU101)-SUM(AS102:AT102))</f>
        <v>0</v>
      </c>
      <c r="AV102" s="99">
        <f>IF(-AV103&lt;(AV97+AV99),MAX(-AV97-AV103,AV101),0)</f>
        <v>0</v>
      </c>
      <c r="AW102" s="99">
        <f>IF(AW101&lt;0,IF(-AW103&lt;(AW97+AW99),MAX(-AW97-AW103,AW101+AV101),0),0)</f>
        <v>0</v>
      </c>
      <c r="AX102" s="99">
        <f>(SUM(AV101:AX101)-SUM(AV102:AW102))</f>
        <v>0</v>
      </c>
      <c r="AY102" s="99">
        <f>IF(-AY103&lt;(AY97+AY99),MAX(-AY97-AY103,AY101),0)</f>
        <v>0</v>
      </c>
      <c r="AZ102" s="99">
        <f>IF(AZ101&lt;0,IF(-AZ103&lt;(AZ97+AZ99),MAX(-AZ97-AZ103,AZ101+AY101),0),0)</f>
        <v>0</v>
      </c>
      <c r="BA102" s="99">
        <f>(SUM(AY101:BA101)-SUM(AY102:AZ102))</f>
        <v>0</v>
      </c>
      <c r="BB102" s="99">
        <f>IF(-BB103&lt;(BB97+BB99),MAX(-BB97-BB103,BB101),0)</f>
        <v>0</v>
      </c>
      <c r="BC102" s="99">
        <f>IF(BC101&lt;0,IF(-BC103&lt;(BC97+BC99),MAX(-BC97-BC103,BC101+BB101),0),0)</f>
        <v>0</v>
      </c>
      <c r="BD102" s="99">
        <f>(SUM(BB101:BD101)-SUM(BB102:BC102))</f>
        <v>0</v>
      </c>
      <c r="BE102" s="99">
        <f>IF(-BE103&lt;(BE97+BE99),MAX(-BE97-BE103,BE101),0)</f>
        <v>0</v>
      </c>
      <c r="BF102" s="99">
        <f>IF(BF101&lt;0,IF(-BF103&lt;(BF97+BF99),MAX(-BF97-BF103,BF101+BE101),0),0)</f>
        <v>0</v>
      </c>
      <c r="BG102" s="99">
        <f>(SUM(BE101:BG101)-SUM(BE102:BF102))</f>
        <v>0</v>
      </c>
      <c r="BH102" s="99">
        <f>IF(-BH103&lt;(BH97+BH99),MAX(-BH97-BH103,BH101),0)</f>
        <v>0</v>
      </c>
      <c r="BI102" s="99">
        <f>IF(BI101&lt;0,IF(-BI103&lt;(BI97+BI99),MAX(-BI97-BI103,BI101+BH101),0),0)</f>
        <v>0</v>
      </c>
      <c r="BJ102" s="99">
        <f>(SUM(BH101:BJ101)-SUM(BH102:BI102))</f>
        <v>0</v>
      </c>
      <c r="BK102" s="99">
        <f>IF(-BK103&lt;(BK97+BK99),MAX(-BK97-BK103,BK101),0)</f>
        <v>0</v>
      </c>
      <c r="BL102" s="99">
        <f>IF(BL101&lt;0,IF(-BL103&lt;(BL97+BL99),MAX(-BL97-BL103,BL101+BK101),0),0)</f>
        <v>0</v>
      </c>
      <c r="BM102" s="108"/>
    </row>
    <row r="103" spans="2:65" s="42" customFormat="1" x14ac:dyDescent="0.25">
      <c r="B103" s="43" t="s">
        <v>101</v>
      </c>
      <c r="C103" s="72" t="s">
        <v>100</v>
      </c>
      <c r="D103" s="108">
        <f t="shared" si="101"/>
        <v>0</v>
      </c>
      <c r="E103" s="99">
        <f>IF(E99&lt;0,E31,E31-E85+E95+E93+E94-E100)</f>
        <v>0</v>
      </c>
      <c r="F103" s="99">
        <f>IF(F99&lt;0,F31,F31-F85+F95+F93+F94-F100)</f>
        <v>0</v>
      </c>
      <c r="G103" s="99">
        <f t="shared" ref="G103:BL103" si="103">IF(G99&lt;0,G31,G31-G85+G95+G93+G94-G100)</f>
        <v>0</v>
      </c>
      <c r="H103" s="99">
        <f t="shared" si="103"/>
        <v>0</v>
      </c>
      <c r="I103" s="99">
        <f t="shared" si="103"/>
        <v>0</v>
      </c>
      <c r="J103" s="99">
        <f t="shared" si="103"/>
        <v>0</v>
      </c>
      <c r="K103" s="99">
        <f t="shared" si="103"/>
        <v>0</v>
      </c>
      <c r="L103" s="99">
        <f t="shared" si="103"/>
        <v>0</v>
      </c>
      <c r="M103" s="99">
        <f t="shared" si="103"/>
        <v>0</v>
      </c>
      <c r="N103" s="99">
        <f t="shared" si="103"/>
        <v>0</v>
      </c>
      <c r="O103" s="99">
        <f t="shared" si="103"/>
        <v>0</v>
      </c>
      <c r="P103" s="99">
        <f t="shared" si="103"/>
        <v>0</v>
      </c>
      <c r="Q103" s="99">
        <f t="shared" si="103"/>
        <v>0</v>
      </c>
      <c r="R103" s="99">
        <f t="shared" si="103"/>
        <v>0</v>
      </c>
      <c r="S103" s="99">
        <f t="shared" si="103"/>
        <v>0</v>
      </c>
      <c r="T103" s="99">
        <f t="shared" si="103"/>
        <v>0</v>
      </c>
      <c r="U103" s="99">
        <f t="shared" si="103"/>
        <v>0</v>
      </c>
      <c r="V103" s="99">
        <f t="shared" si="103"/>
        <v>0</v>
      </c>
      <c r="W103" s="99">
        <f t="shared" si="103"/>
        <v>0</v>
      </c>
      <c r="X103" s="99">
        <f t="shared" si="103"/>
        <v>0</v>
      </c>
      <c r="Y103" s="99">
        <f t="shared" si="103"/>
        <v>0</v>
      </c>
      <c r="Z103" s="99">
        <f t="shared" si="103"/>
        <v>0</v>
      </c>
      <c r="AA103" s="99">
        <f t="shared" si="103"/>
        <v>0</v>
      </c>
      <c r="AB103" s="99">
        <f t="shared" si="103"/>
        <v>0</v>
      </c>
      <c r="AC103" s="99">
        <f t="shared" si="103"/>
        <v>0</v>
      </c>
      <c r="AD103" s="99">
        <f t="shared" si="103"/>
        <v>0</v>
      </c>
      <c r="AE103" s="99">
        <f t="shared" si="103"/>
        <v>0</v>
      </c>
      <c r="AF103" s="99">
        <f t="shared" si="103"/>
        <v>0</v>
      </c>
      <c r="AG103" s="99">
        <f t="shared" si="103"/>
        <v>0</v>
      </c>
      <c r="AH103" s="99">
        <f t="shared" si="103"/>
        <v>0</v>
      </c>
      <c r="AI103" s="99">
        <f t="shared" si="103"/>
        <v>0</v>
      </c>
      <c r="AJ103" s="99">
        <f t="shared" si="103"/>
        <v>0</v>
      </c>
      <c r="AK103" s="99">
        <f t="shared" si="103"/>
        <v>0</v>
      </c>
      <c r="AL103" s="99">
        <f t="shared" si="103"/>
        <v>0</v>
      </c>
      <c r="AM103" s="99">
        <f t="shared" si="103"/>
        <v>0</v>
      </c>
      <c r="AN103" s="99">
        <f t="shared" si="103"/>
        <v>0</v>
      </c>
      <c r="AO103" s="99">
        <f t="shared" si="103"/>
        <v>0</v>
      </c>
      <c r="AP103" s="99">
        <f t="shared" si="103"/>
        <v>0</v>
      </c>
      <c r="AQ103" s="99">
        <f t="shared" si="103"/>
        <v>0</v>
      </c>
      <c r="AR103" s="99">
        <f t="shared" si="103"/>
        <v>0</v>
      </c>
      <c r="AS103" s="99">
        <f t="shared" si="103"/>
        <v>0</v>
      </c>
      <c r="AT103" s="99">
        <f t="shared" si="103"/>
        <v>0</v>
      </c>
      <c r="AU103" s="99">
        <f t="shared" si="103"/>
        <v>0</v>
      </c>
      <c r="AV103" s="99">
        <f t="shared" si="103"/>
        <v>0</v>
      </c>
      <c r="AW103" s="99">
        <f t="shared" si="103"/>
        <v>0</v>
      </c>
      <c r="AX103" s="99">
        <f t="shared" si="103"/>
        <v>0</v>
      </c>
      <c r="AY103" s="99">
        <f t="shared" si="103"/>
        <v>0</v>
      </c>
      <c r="AZ103" s="99">
        <f t="shared" si="103"/>
        <v>0</v>
      </c>
      <c r="BA103" s="99">
        <f t="shared" si="103"/>
        <v>0</v>
      </c>
      <c r="BB103" s="99">
        <f t="shared" si="103"/>
        <v>0</v>
      </c>
      <c r="BC103" s="99">
        <f t="shared" si="103"/>
        <v>0</v>
      </c>
      <c r="BD103" s="99">
        <f t="shared" si="103"/>
        <v>0</v>
      </c>
      <c r="BE103" s="99">
        <f t="shared" si="103"/>
        <v>0</v>
      </c>
      <c r="BF103" s="99">
        <f t="shared" si="103"/>
        <v>0</v>
      </c>
      <c r="BG103" s="99">
        <f t="shared" si="103"/>
        <v>0</v>
      </c>
      <c r="BH103" s="99">
        <f t="shared" si="103"/>
        <v>0</v>
      </c>
      <c r="BI103" s="99">
        <f t="shared" si="103"/>
        <v>0</v>
      </c>
      <c r="BJ103" s="99">
        <f t="shared" si="103"/>
        <v>0</v>
      </c>
      <c r="BK103" s="99">
        <f t="shared" si="103"/>
        <v>0</v>
      </c>
      <c r="BL103" s="99">
        <f t="shared" si="103"/>
        <v>0</v>
      </c>
      <c r="BM103" s="108"/>
    </row>
    <row r="104" spans="2:65" s="42" customFormat="1" x14ac:dyDescent="0.25">
      <c r="B104" s="43" t="s">
        <v>48</v>
      </c>
      <c r="C104" s="72" t="s">
        <v>99</v>
      </c>
      <c r="D104" s="108">
        <f>MIN(E104:BL104)</f>
        <v>0</v>
      </c>
      <c r="E104" s="99">
        <f>IF(Overview!$B$72="Y",E97+E99+E103+E102+E100+E98,MIN(E97+E99+E103+E102+E100+E98,0))</f>
        <v>0</v>
      </c>
      <c r="F104" s="99">
        <f>IF(Overview!$B$72="Y",F97+F99+F103+F102+F100+F98,MIN(F97+F99+F103+F102+F100+F98,0))</f>
        <v>0</v>
      </c>
      <c r="G104" s="99">
        <f>IF(Overview!$B$72="Y",G97+G99+G103+G102+G100+G98,MIN(G97+G99+G103+G102+G100+G98,0))</f>
        <v>0</v>
      </c>
      <c r="H104" s="99">
        <f>IF(Overview!$B$72="Y",H97+H99+H103+H102+H100+H98,MIN(H97+H99+H103+H102+H100+H98,0))</f>
        <v>0</v>
      </c>
      <c r="I104" s="99">
        <f>IF(Overview!$B$72="Y",I97+I99+I103+I102+I100+I98,MIN(I97+I99+I103+I102+I100+I98,0))</f>
        <v>0</v>
      </c>
      <c r="J104" s="99">
        <f>IF(Overview!$B$72="Y",J97+J99+J103+J102+J100+J98,MIN(J97+J99+J103+J102+J100+J98,0))</f>
        <v>0</v>
      </c>
      <c r="K104" s="99">
        <f>IF(Overview!$B$72="Y",K97+K99+K103+K102+K100+K98,MIN(K97+K99+K103+K102+K100+K98,0))</f>
        <v>0</v>
      </c>
      <c r="L104" s="99">
        <f>IF(Overview!$B$72="Y",L97+L99+L103+L102+L100+L98,MIN(L97+L99+L103+L102+L100+L98,0))</f>
        <v>0</v>
      </c>
      <c r="M104" s="99">
        <f>IF(Overview!$B$72="Y",M97+M99+M103+M102+M100+M98,MIN(M97+M99+M103+M102+M100+M98,0))</f>
        <v>0</v>
      </c>
      <c r="N104" s="99">
        <f>IF(Overview!$B$72="Y",N97+N99+N103+N102+N100+N98,MIN(N97+N99+N103+N102+N100+N98,0))</f>
        <v>0</v>
      </c>
      <c r="O104" s="99">
        <f>IF(Overview!$B$72="Y",O97+O99+O103+O102+O100+O98,MIN(O97+O99+O103+O102+O100+O98,0))</f>
        <v>0</v>
      </c>
      <c r="P104" s="99">
        <f>IF(Overview!$B$72="Y",P97+P99+P103+P102+P100+P98,MIN(P97+P99+P103+P102+P100+P98,0))</f>
        <v>0</v>
      </c>
      <c r="Q104" s="99">
        <f>IF(Overview!$B$72="Y",Q97+Q99+Q103+Q102+Q100+Q98,MIN(Q97+Q99+Q103+Q102+Q100+Q98,0))</f>
        <v>0</v>
      </c>
      <c r="R104" s="99">
        <f>IF(Overview!$B$72="Y",R97+R99+R103+R102+R100+R98,MIN(R97+R99+R103+R102+R100+R98,0))</f>
        <v>0</v>
      </c>
      <c r="S104" s="99">
        <f>IF(Overview!$B$72="Y",S97+S99+S103+S102+S100+S98,MIN(S97+S99+S103+S102+S100+S98,0))</f>
        <v>0</v>
      </c>
      <c r="T104" s="99">
        <f>IF(Overview!$B$72="Y",T97+T99+T103+T102+T100+T98,MIN(T97+T99+T103+T102+T100+T98,0))</f>
        <v>0</v>
      </c>
      <c r="U104" s="99">
        <f>IF(Overview!$B$72="Y",U97+U99+U103+U102+U100+U98,MIN(U97+U99+U103+U102+U100+U98,0))</f>
        <v>0</v>
      </c>
      <c r="V104" s="99">
        <f>IF(Overview!$B$72="Y",V97+V99+V103+V102+V100+V98,MIN(V97+V99+V103+V102+V100+V98,0))</f>
        <v>0</v>
      </c>
      <c r="W104" s="99">
        <f>IF(Overview!$B$72="Y",W97+W99+W103+W102+W100+W98,MIN(W97+W99+W103+W102+W100+W98,0))</f>
        <v>0</v>
      </c>
      <c r="X104" s="99">
        <f>IF(Overview!$B$72="Y",X97+X99+X103+X102+X100+X98,MIN(X97+X99+X103+X102+X100+X98,0))</f>
        <v>0</v>
      </c>
      <c r="Y104" s="99">
        <f>IF(Overview!$B$72="Y",Y97+Y99+Y103+Y102+Y100+Y98,MIN(Y97+Y99+Y103+Y102+Y100+Y98,0))</f>
        <v>0</v>
      </c>
      <c r="Z104" s="99">
        <f>IF(Overview!$B$72="Y",Z97+Z99+Z103+Z102+Z100+Z98,MIN(Z97+Z99+Z103+Z102+Z100+Z98,0))</f>
        <v>0</v>
      </c>
      <c r="AA104" s="99">
        <f>IF(Overview!$B$72="Y",AA97+AA99+AA103+AA102+AA100+AA98,MIN(AA97+AA99+AA103+AA102+AA100+AA98,0))</f>
        <v>0</v>
      </c>
      <c r="AB104" s="99">
        <f>IF(Overview!$B$72="Y",AB97+AB99+AB103+AB102+AB100+AB98,MIN(AB97+AB99+AB103+AB102+AB100+AB98,0))</f>
        <v>0</v>
      </c>
      <c r="AC104" s="99">
        <f>IF(Overview!$B$72="Y",AC97+AC99+AC103+AC102+AC100+AC98,MIN(AC97+AC99+AC103+AC102+AC100+AC98,0))</f>
        <v>0</v>
      </c>
      <c r="AD104" s="99">
        <f>IF(Overview!$B$72="Y",AD97+AD99+AD103+AD102+AD100+AD98,MIN(AD97+AD99+AD103+AD102+AD100+AD98,0))</f>
        <v>0</v>
      </c>
      <c r="AE104" s="99">
        <f>IF(Overview!$B$72="Y",AE97+AE99+AE103+AE102+AE100+AE98,MIN(AE97+AE99+AE103+AE102+AE100+AE98,0))</f>
        <v>0</v>
      </c>
      <c r="AF104" s="99">
        <f>IF(Overview!$B$72="Y",AF97+AF99+AF103+AF102+AF100+AF98,MIN(AF97+AF99+AF103+AF102+AF100+AF98,0))</f>
        <v>0</v>
      </c>
      <c r="AG104" s="99">
        <f>IF(Overview!$B$72="Y",AG97+AG99+AG103+AG102+AG100+AG98,MIN(AG97+AG99+AG103+AG102+AG100+AG98,0))</f>
        <v>0</v>
      </c>
      <c r="AH104" s="99">
        <f>IF(Overview!$B$72="Y",AH97+AH99+AH103+AH102+AH100+AH98,MIN(AH97+AH99+AH103+AH102+AH100+AH98,0))</f>
        <v>0</v>
      </c>
      <c r="AI104" s="99">
        <f>IF(Overview!$B$72="Y",AI97+AI99+AI103+AI102+AI100+AI98,MIN(AI97+AI99+AI103+AI102+AI100+AI98,0))</f>
        <v>0</v>
      </c>
      <c r="AJ104" s="99">
        <f>IF(Overview!$B$72="Y",AJ97+AJ99+AJ103+AJ102+AJ100+AJ98,MIN(AJ97+AJ99+AJ103+AJ102+AJ100+AJ98,0))</f>
        <v>0</v>
      </c>
      <c r="AK104" s="99">
        <f>IF(Overview!$B$72="Y",AK97+AK99+AK103+AK102+AK100+AK98,MIN(AK97+AK99+AK103+AK102+AK100+AK98,0))</f>
        <v>0</v>
      </c>
      <c r="AL104" s="99">
        <f>IF(Overview!$B$72="Y",AL97+AL99+AL103+AL102+AL100+AL98,MIN(AL97+AL99+AL103+AL102+AL100+AL98,0))</f>
        <v>0</v>
      </c>
      <c r="AM104" s="99">
        <f>IF(Overview!$B$72="Y",AM97+AM99+AM103+AM102+AM100+AM98,MIN(AM97+AM99+AM103+AM102+AM100+AM98,0))</f>
        <v>0</v>
      </c>
      <c r="AN104" s="99">
        <f>IF(Overview!$B$72="Y",AN97+AN99+AN103+AN102+AN100+AN98,MIN(AN97+AN99+AN103+AN102+AN100+AN98,0))</f>
        <v>0</v>
      </c>
      <c r="AO104" s="99">
        <f>IF(Overview!$B$72="Y",AO97+AO99+AO103+AO102+AO100+AO98,MIN(AO97+AO99+AO103+AO102+AO100+AO98,0))</f>
        <v>0</v>
      </c>
      <c r="AP104" s="99">
        <f>IF(Overview!$B$72="Y",AP97+AP99+AP103+AP102+AP100+AP98,MIN(AP97+AP99+AP103+AP102+AP100+AP98,0))</f>
        <v>0</v>
      </c>
      <c r="AQ104" s="99">
        <f>IF(Overview!$B$72="Y",AQ97+AQ99+AQ103+AQ102+AQ100+AQ98,MIN(AQ97+AQ99+AQ103+AQ102+AQ100+AQ98,0))</f>
        <v>0</v>
      </c>
      <c r="AR104" s="99">
        <f>IF(Overview!$B$72="Y",AR97+AR99+AR103+AR102+AR100+AR98,MIN(AR97+AR99+AR103+AR102+AR100+AR98,0))</f>
        <v>0</v>
      </c>
      <c r="AS104" s="99">
        <f>IF(Overview!$B$72="Y",AS97+AS99+AS103+AS102+AS100+AS98,MIN(AS97+AS99+AS103+AS102+AS100+AS98,0))</f>
        <v>0</v>
      </c>
      <c r="AT104" s="99">
        <f>IF(Overview!$B$72="Y",AT97+AT99+AT103+AT102+AT100+AT98,MIN(AT97+AT99+AT103+AT102+AT100+AT98,0))</f>
        <v>0</v>
      </c>
      <c r="AU104" s="99">
        <f>IF(Overview!$B$72="Y",AU97+AU99+AU103+AU102+AU100+AU98,MIN(AU97+AU99+AU103+AU102+AU100+AU98,0))</f>
        <v>0</v>
      </c>
      <c r="AV104" s="99">
        <f>IF(Overview!$B$72="Y",AV97+AV99+AV103+AV102+AV100+AV98,MIN(AV97+AV99+AV103+AV102+AV100+AV98,0))</f>
        <v>0</v>
      </c>
      <c r="AW104" s="99">
        <f>IF(Overview!$B$72="Y",AW97+AW99+AW103+AW102+AW100+AW98,MIN(AW97+AW99+AW103+AW102+AW100+AW98,0))</f>
        <v>0</v>
      </c>
      <c r="AX104" s="99">
        <f>IF(Overview!$B$72="Y",AX97+AX99+AX103+AX102+AX100+AX98,MIN(AX97+AX99+AX103+AX102+AX100+AX98,0))</f>
        <v>0</v>
      </c>
      <c r="AY104" s="99">
        <f>IF(Overview!$B$72="Y",AY97+AY99+AY103+AY102+AY100+AY98,MIN(AY97+AY99+AY103+AY102+AY100+AY98,0))</f>
        <v>0</v>
      </c>
      <c r="AZ104" s="99">
        <f>IF(Overview!$B$72="Y",AZ97+AZ99+AZ103+AZ102+AZ100+AZ98,MIN(AZ97+AZ99+AZ103+AZ102+AZ100+AZ98,0))</f>
        <v>0</v>
      </c>
      <c r="BA104" s="99">
        <f>IF(Overview!$B$72="Y",BA97+BA99+BA103+BA102+BA100+BA98,MIN(BA97+BA99+BA103+BA102+BA100+BA98,0))</f>
        <v>0</v>
      </c>
      <c r="BB104" s="99">
        <f>IF(Overview!$B$72="Y",BB97+BB99+BB103+BB102+BB100+BB98,MIN(BB97+BB99+BB103+BB102+BB100+BB98,0))</f>
        <v>0</v>
      </c>
      <c r="BC104" s="99">
        <f>IF(Overview!$B$72="Y",BC97+BC99+BC103+BC102+BC100+BC98,MIN(BC97+BC99+BC103+BC102+BC100+BC98,0))</f>
        <v>0</v>
      </c>
      <c r="BD104" s="99">
        <f>IF(Overview!$B$72="Y",BD97+BD99+BD103+BD102+BD100+BD98,MIN(BD97+BD99+BD103+BD102+BD100+BD98,0))</f>
        <v>0</v>
      </c>
      <c r="BE104" s="99">
        <f>IF(Overview!$B$72="Y",BE97+BE99+BE103+BE102+BE100+BE98,MIN(BE97+BE99+BE103+BE102+BE100+BE98,0))</f>
        <v>0</v>
      </c>
      <c r="BF104" s="99">
        <f>IF(Overview!$B$72="Y",BF97+BF99+BF103+BF102+BF100+BF98,MIN(BF97+BF99+BF103+BF102+BF100+BF98,0))</f>
        <v>0</v>
      </c>
      <c r="BG104" s="99">
        <f>IF(Overview!$B$72="Y",BG97+BG99+BG103+BG102+BG100+BG98,MIN(BG97+BG99+BG103+BG102+BG100+BG98,0))</f>
        <v>0</v>
      </c>
      <c r="BH104" s="99">
        <f>IF(Overview!$B$72="Y",BH97+BH99+BH103+BH102+BH100+BH98,MIN(BH97+BH99+BH103+BH102+BH100+BH98,0))</f>
        <v>0</v>
      </c>
      <c r="BI104" s="99">
        <f>IF(Overview!$B$72="Y",BI97+BI99+BI103+BI102+BI100+BI98,MIN(BI97+BI99+BI103+BI102+BI100+BI98,0))</f>
        <v>0</v>
      </c>
      <c r="BJ104" s="99">
        <f>IF(Overview!$B$72="Y",BJ97+BJ99+BJ103+BJ102+BJ100+BJ98,MIN(BJ97+BJ99+BJ103+BJ102+BJ100+BJ98,0))</f>
        <v>0</v>
      </c>
      <c r="BK104" s="99">
        <f>IF(Overview!$B$72="Y",BK97+BK99+BK103+BK102+BK100+BK98,MIN(BK97+BK99+BK103+BK102+BK100+BK98,0))</f>
        <v>0</v>
      </c>
      <c r="BL104" s="99">
        <f>IF(Overview!$B$72="Y",BL97+BL99+BL103+BL102+BL100+BL98,MIN(BL97+BL99+BL103+BL102+BL100+BL98,0))</f>
        <v>0</v>
      </c>
      <c r="BM104" s="108"/>
    </row>
    <row r="105" spans="2:65" s="42" customFormat="1" ht="15.75" thickBot="1" x14ac:dyDescent="0.3">
      <c r="B105" s="43" t="s">
        <v>104</v>
      </c>
      <c r="C105" s="72" t="s">
        <v>100</v>
      </c>
      <c r="D105" s="108">
        <f>SUM(E105:BL105)</f>
        <v>0</v>
      </c>
      <c r="E105" s="99">
        <f>IF(F3&gt;MAX(Overview!$B$12:$C$21),Overview!$B$54,0)</f>
        <v>0</v>
      </c>
      <c r="F105" s="99">
        <f>IF(SUM($E$105:E105)&lt;0,0,IF(G3&gt;MAX(Overview!$B$12:$C$21),-Overview!$B$54,0))</f>
        <v>0</v>
      </c>
      <c r="G105" s="99">
        <f>IF(SUM($E$105:F105)&lt;0,0,IF(H3&gt;MAX(Overview!$B$12:$C$21),-Overview!$B$54,0))</f>
        <v>0</v>
      </c>
      <c r="H105" s="99">
        <f>IF(SUM($E$105:G105)&lt;0,0,IF(I3&gt;MAX(Overview!$B$12:$C$21),-Overview!$B$54,0))</f>
        <v>0</v>
      </c>
      <c r="I105" s="99">
        <f>IF(SUM($E$105:H105)&lt;0,0,IF(J3&gt;MAX(Overview!$B$12:$C$21),-Overview!$B$54,0))</f>
        <v>0</v>
      </c>
      <c r="J105" s="99">
        <f>IF(SUM($E$105:I105)&lt;0,0,IF(K3&gt;MAX(Overview!$B$12:$C$21),-Overview!$B$54,0))</f>
        <v>0</v>
      </c>
      <c r="K105" s="99">
        <f>IF(SUM($E$105:J105)&lt;0,0,IF(L3&gt;MAX(Overview!$B$12:$C$21),-Overview!$B$54,0))</f>
        <v>0</v>
      </c>
      <c r="L105" s="99">
        <f>IF(SUM($E$105:K105)&lt;0,0,IF(M3&gt;MAX(Overview!$B$12:$C$21),-Overview!$B$54,0))</f>
        <v>0</v>
      </c>
      <c r="M105" s="99">
        <f>IF(SUM($E$105:L105)&lt;0,0,IF(N3&gt;MAX(Overview!$B$12:$C$21),-Overview!$B$54,0))</f>
        <v>0</v>
      </c>
      <c r="N105" s="99">
        <f>IF(SUM($E$105:M105)&lt;0,0,IF(O3&gt;MAX(Overview!$B$12:$C$21),-Overview!$B$54,0))</f>
        <v>0</v>
      </c>
      <c r="O105" s="99">
        <f>IF(SUM($E$105:N105)&lt;0,0,IF(P3&gt;MAX(Overview!$B$12:$C$21),-Overview!$B$54,0))</f>
        <v>0</v>
      </c>
      <c r="P105" s="99">
        <f>IF(SUM($E$105:O105)&lt;0,0,IF(Q3&gt;MAX(Overview!$B$12:$C$21),-Overview!$B$54,0))</f>
        <v>0</v>
      </c>
      <c r="Q105" s="99">
        <f>IF(SUM($E$105:P105)&lt;0,0,IF(R3&gt;MAX(Overview!$B$12:$C$21),-Overview!$B$54,0))</f>
        <v>0</v>
      </c>
      <c r="R105" s="99">
        <f>IF(SUM($E$105:Q105)&lt;0,0,IF(S3&gt;MAX(Overview!$B$12:$C$21),-Overview!$B$54,0))</f>
        <v>0</v>
      </c>
      <c r="S105" s="99">
        <f>IF(SUM($E$105:R105)&lt;0,0,IF(T3&gt;MAX(Overview!$B$12:$C$21),-Overview!$B$54,0))</f>
        <v>0</v>
      </c>
      <c r="T105" s="99">
        <f>IF(SUM($E$105:S105)&lt;0,0,IF(U3&gt;MAX(Overview!$B$12:$C$21),-Overview!$B$54,0))</f>
        <v>0</v>
      </c>
      <c r="U105" s="99">
        <f>IF(SUM($E$105:T105)&lt;0,0,IF(V3&gt;MAX(Overview!$B$12:$C$21),-Overview!$B$54,0))</f>
        <v>0</v>
      </c>
      <c r="V105" s="99">
        <f>IF(SUM($E$105:U105)&lt;0,0,IF(W3&gt;MAX(Overview!$B$12:$C$21),-Overview!$B$54,0))</f>
        <v>0</v>
      </c>
      <c r="W105" s="99">
        <f>IF(SUM($E$105:V105)&lt;0,0,IF(X3&gt;MAX(Overview!$B$12:$C$21),-Overview!$B$54,0))</f>
        <v>0</v>
      </c>
      <c r="X105" s="99">
        <f>IF(SUM($E$105:W105)&lt;0,0,IF(Y3&gt;MAX(Overview!$B$12:$C$21),-Overview!$B$54,0))</f>
        <v>0</v>
      </c>
      <c r="Y105" s="99">
        <f>IF(SUM($E$105:X105)&lt;0,0,IF(Z3&gt;MAX(Overview!$B$12:$C$21),-Overview!$B$54,0))</f>
        <v>0</v>
      </c>
      <c r="Z105" s="99">
        <f>IF(SUM($E$105:Y105)&lt;0,0,IF(AA3&gt;MAX(Overview!$B$12:$C$21),-Overview!$B$54,0))</f>
        <v>0</v>
      </c>
      <c r="AA105" s="99">
        <f>IF(SUM($E$105:Z105)&lt;0,0,IF(AB3&gt;MAX(Overview!$B$12:$C$21),-Overview!$B$54,0))</f>
        <v>0</v>
      </c>
      <c r="AB105" s="99">
        <f>IF(SUM($E$105:AA105)&lt;0,0,IF(AC3&gt;MAX(Overview!$B$12:$C$21),-Overview!$B$54,0))</f>
        <v>0</v>
      </c>
      <c r="AC105" s="99">
        <f>IF(SUM($E$105:AB105)&lt;0,0,IF(AD3&gt;MAX(Overview!$B$12:$C$21),-Overview!$B$54,0))</f>
        <v>0</v>
      </c>
      <c r="AD105" s="99">
        <f>IF(SUM($E$105:AC105)&lt;0,0,IF(AE3&gt;MAX(Overview!$B$12:$C$21),-Overview!$B$54,0))</f>
        <v>0</v>
      </c>
      <c r="AE105" s="99">
        <f>IF(SUM($E$105:AD105)&lt;0,0,IF(AF3&gt;MAX(Overview!$B$12:$C$21),-Overview!$B$54,0))</f>
        <v>0</v>
      </c>
      <c r="AF105" s="99">
        <f>IF(SUM($E$105:AE105)&lt;0,0,IF(AG3&gt;MAX(Overview!$B$12:$C$21),-Overview!$B$54,0))</f>
        <v>0</v>
      </c>
      <c r="AG105" s="99">
        <f>IF(SUM($E$105:AF105)&lt;0,0,IF(AH3&gt;MAX(Overview!$B$12:$C$21),-Overview!$B$54,0))</f>
        <v>0</v>
      </c>
      <c r="AH105" s="99">
        <f>IF(SUM($E$105:AG105)&lt;0,0,IF(AI3&gt;MAX(Overview!$B$12:$C$21),-Overview!$B$54,0))</f>
        <v>0</v>
      </c>
      <c r="AI105" s="99">
        <f>IF(SUM($E$105:AH105)&lt;0,0,IF(AJ3&gt;MAX(Overview!$B$12:$C$21),-Overview!$B$54,0))</f>
        <v>0</v>
      </c>
      <c r="AJ105" s="99">
        <f>IF(SUM($E$105:AI105)&lt;0,0,IF(AK3&gt;MAX(Overview!$B$12:$C$21),-Overview!$B$54,0))</f>
        <v>0</v>
      </c>
      <c r="AK105" s="99">
        <f>IF(SUM($E$105:AJ105)&lt;0,0,IF(AL3&gt;MAX(Overview!$B$12:$C$21),-Overview!$B$54,0))</f>
        <v>0</v>
      </c>
      <c r="AL105" s="99">
        <f>IF(SUM($E$105:AK105)&lt;0,0,IF(AM3&gt;MAX(Overview!$B$12:$C$21),-Overview!$B$54,0))</f>
        <v>0</v>
      </c>
      <c r="AM105" s="99">
        <f>IF(SUM($E$105:AL105)&lt;0,0,IF(AN3&gt;MAX(Overview!$B$12:$C$21),-Overview!$B$54,0))</f>
        <v>0</v>
      </c>
      <c r="AN105" s="99">
        <f>IF(SUM($E$105:AM105)&lt;0,0,IF(AO3&gt;MAX(Overview!$B$12:$C$21),-Overview!$B$54,0))</f>
        <v>0</v>
      </c>
      <c r="AO105" s="99">
        <f>IF(SUM($E$105:AN105)&lt;0,0,IF(AP3&gt;MAX(Overview!$B$12:$C$21),-Overview!$B$54,0))</f>
        <v>0</v>
      </c>
      <c r="AP105" s="99">
        <f>IF(SUM($E$105:AO105)&lt;0,0,IF(AQ3&gt;MAX(Overview!$B$12:$C$21),-Overview!$B$54,0))</f>
        <v>0</v>
      </c>
      <c r="AQ105" s="99">
        <f>IF(SUM($E$105:AP105)&lt;0,0,IF(AR3&gt;MAX(Overview!$B$12:$C$21),-Overview!$B$54,0))</f>
        <v>0</v>
      </c>
      <c r="AR105" s="99">
        <f>IF(SUM($E$105:AQ105)&lt;0,0,IF(AS3&gt;MAX(Overview!$B$12:$C$21),-Overview!$B$54,0))</f>
        <v>0</v>
      </c>
      <c r="AS105" s="99">
        <f>IF(SUM($E$105:AR105)&lt;0,0,IF(AT3&gt;MAX(Overview!$B$12:$C$21),-Overview!$B$54,0))</f>
        <v>0</v>
      </c>
      <c r="AT105" s="99">
        <f>IF(SUM($E$105:AS105)&lt;0,0,IF(AU3&gt;MAX(Overview!$B$12:$C$21),-Overview!$B$54,0))</f>
        <v>0</v>
      </c>
      <c r="AU105" s="99">
        <f>IF(SUM($E$105:AT105)&lt;0,0,IF(AV3&gt;MAX(Overview!$B$12:$C$21),-Overview!$B$54,0))</f>
        <v>0</v>
      </c>
      <c r="AV105" s="99">
        <f>IF(SUM($E$105:AU105)&lt;0,0,IF(AW3&gt;MAX(Overview!$B$12:$C$21),-Overview!$B$54,0))</f>
        <v>0</v>
      </c>
      <c r="AW105" s="99">
        <f>IF(SUM($E$105:AV105)&lt;0,0,IF(AX3&gt;MAX(Overview!$B$12:$C$21),-Overview!$B$54,0))</f>
        <v>0</v>
      </c>
      <c r="AX105" s="99">
        <f>IF(SUM($E$105:AW105)&lt;0,0,IF(AY3&gt;MAX(Overview!$B$12:$C$21),-Overview!$B$54,0))</f>
        <v>0</v>
      </c>
      <c r="AY105" s="99">
        <f>IF(SUM($E$105:AX105)&lt;0,0,IF(AZ3&gt;MAX(Overview!$B$12:$C$21),-Overview!$B$54,0))</f>
        <v>0</v>
      </c>
      <c r="AZ105" s="99">
        <f>IF(SUM($E$105:AY105)&lt;0,0,IF(BA3&gt;MAX(Overview!$B$12:$C$21),-Overview!$B$54,0))</f>
        <v>0</v>
      </c>
      <c r="BA105" s="99">
        <f>IF(SUM($E$105:AZ105)&lt;0,0,IF(BB3&gt;MAX(Overview!$B$12:$C$21),-Overview!$B$54,0))</f>
        <v>0</v>
      </c>
      <c r="BB105" s="99">
        <f>IF(SUM($E$105:BA105)&lt;0,0,IF(BC3&gt;MAX(Overview!$B$12:$C$21),-Overview!$B$54,0))</f>
        <v>0</v>
      </c>
      <c r="BC105" s="99">
        <f>IF(SUM($E$105:BB105)&lt;0,0,IF(BD3&gt;MAX(Overview!$B$12:$C$21),-Overview!$B$54,0))</f>
        <v>0</v>
      </c>
      <c r="BD105" s="99">
        <f>IF(SUM($E$105:BC105)&lt;0,0,IF(BE3&gt;MAX(Overview!$B$12:$C$21),-Overview!$B$54,0))</f>
        <v>0</v>
      </c>
      <c r="BE105" s="99">
        <f>IF(SUM($E$105:BD105)&lt;0,0,IF(BF3&gt;MAX(Overview!$B$12:$C$21),-Overview!$B$54,0))</f>
        <v>0</v>
      </c>
      <c r="BF105" s="99">
        <f>IF(SUM($E$105:BE105)&lt;0,0,IF(BG3&gt;MAX(Overview!$B$12:$C$21),-Overview!$B$54,0))</f>
        <v>0</v>
      </c>
      <c r="BG105" s="99">
        <f>IF(SUM($E$105:BF105)&lt;0,0,IF(BH3&gt;MAX(Overview!$B$12:$C$21),-Overview!$B$54,0))</f>
        <v>0</v>
      </c>
      <c r="BH105" s="99">
        <f>IF(SUM($E$105:BG105)&lt;0,0,IF(BI3&gt;MAX(Overview!$B$12:$C$21),-Overview!$B$54,0))</f>
        <v>0</v>
      </c>
      <c r="BI105" s="99">
        <f>IF(SUM($E$105:BH105)&lt;0,0,IF(BJ3&gt;MAX(Overview!$B$12:$C$21),-Overview!$B$54,0))</f>
        <v>0</v>
      </c>
      <c r="BJ105" s="99">
        <f>IF(SUM($E$105:BI105)&lt;0,0,IF(BK3&gt;MAX(Overview!$B$12:$C$21),-Overview!$B$54,0))</f>
        <v>0</v>
      </c>
      <c r="BK105" s="99">
        <f>IF(SUM($E$105:BJ105)&lt;0,0,IF(BL3&gt;MAX(Overview!$B$12:$C$21),-Overview!$B$54,0))</f>
        <v>0</v>
      </c>
      <c r="BL105" s="99">
        <f>IF(SUM($E$105:BK105)&lt;0,0,IF(BM3&gt;MAX(Overview!$B$12:$C$21),-Overview!$B$54,0))</f>
        <v>0</v>
      </c>
      <c r="BM105" s="108"/>
    </row>
    <row r="106" spans="2:65" x14ac:dyDescent="0.25">
      <c r="B106" s="44"/>
      <c r="C106" s="45"/>
      <c r="D106" s="109"/>
      <c r="E106" s="110"/>
      <c r="F106" s="110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63"/>
      <c r="U106" s="110"/>
      <c r="V106" s="110"/>
      <c r="W106" s="110"/>
      <c r="X106" s="110"/>
      <c r="Y106" s="110"/>
      <c r="Z106" s="110"/>
      <c r="AA106" s="110"/>
      <c r="AB106" s="110"/>
      <c r="AC106" s="110"/>
      <c r="AD106" s="110"/>
      <c r="AE106" s="110"/>
      <c r="AF106" s="110"/>
      <c r="AG106" s="110"/>
      <c r="AH106" s="110"/>
      <c r="AI106" s="110"/>
      <c r="AJ106" s="110"/>
      <c r="AK106" s="110"/>
      <c r="AL106" s="110"/>
      <c r="AM106" s="110"/>
      <c r="AN106" s="110"/>
      <c r="AO106" s="110"/>
      <c r="AP106" s="110"/>
      <c r="AQ106" s="110"/>
      <c r="AR106" s="110"/>
      <c r="AS106" s="110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1"/>
    </row>
    <row r="107" spans="2:65" ht="15.75" thickBot="1" x14ac:dyDescent="0.3">
      <c r="B107" s="25" t="s">
        <v>578</v>
      </c>
      <c r="C107" s="11"/>
      <c r="D107" s="27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35"/>
    </row>
    <row r="108" spans="2:65" s="42" customFormat="1" x14ac:dyDescent="0.25">
      <c r="B108" s="41" t="s">
        <v>579</v>
      </c>
      <c r="C108" s="71"/>
      <c r="D108" s="106"/>
      <c r="E108" s="107">
        <f>MIN(E104,0)</f>
        <v>0</v>
      </c>
      <c r="F108" s="107">
        <f t="shared" ref="F108:BL108" si="104">MIN(F104,0)</f>
        <v>0</v>
      </c>
      <c r="G108" s="107">
        <f t="shared" si="104"/>
        <v>0</v>
      </c>
      <c r="H108" s="107">
        <f t="shared" si="104"/>
        <v>0</v>
      </c>
      <c r="I108" s="107">
        <f t="shared" si="104"/>
        <v>0</v>
      </c>
      <c r="J108" s="107">
        <f t="shared" si="104"/>
        <v>0</v>
      </c>
      <c r="K108" s="107">
        <f t="shared" si="104"/>
        <v>0</v>
      </c>
      <c r="L108" s="107">
        <f t="shared" si="104"/>
        <v>0</v>
      </c>
      <c r="M108" s="107">
        <f t="shared" si="104"/>
        <v>0</v>
      </c>
      <c r="N108" s="107">
        <f t="shared" si="104"/>
        <v>0</v>
      </c>
      <c r="O108" s="107">
        <f t="shared" si="104"/>
        <v>0</v>
      </c>
      <c r="P108" s="107">
        <f t="shared" si="104"/>
        <v>0</v>
      </c>
      <c r="Q108" s="107">
        <f t="shared" si="104"/>
        <v>0</v>
      </c>
      <c r="R108" s="107">
        <f t="shared" si="104"/>
        <v>0</v>
      </c>
      <c r="S108" s="107">
        <f t="shared" si="104"/>
        <v>0</v>
      </c>
      <c r="T108" s="107">
        <f t="shared" si="104"/>
        <v>0</v>
      </c>
      <c r="U108" s="107">
        <f t="shared" si="104"/>
        <v>0</v>
      </c>
      <c r="V108" s="107">
        <f t="shared" si="104"/>
        <v>0</v>
      </c>
      <c r="W108" s="107">
        <f t="shared" si="104"/>
        <v>0</v>
      </c>
      <c r="X108" s="107">
        <f t="shared" si="104"/>
        <v>0</v>
      </c>
      <c r="Y108" s="107">
        <f t="shared" si="104"/>
        <v>0</v>
      </c>
      <c r="Z108" s="107">
        <f t="shared" si="104"/>
        <v>0</v>
      </c>
      <c r="AA108" s="107">
        <f t="shared" si="104"/>
        <v>0</v>
      </c>
      <c r="AB108" s="107">
        <f t="shared" si="104"/>
        <v>0</v>
      </c>
      <c r="AC108" s="107">
        <f t="shared" si="104"/>
        <v>0</v>
      </c>
      <c r="AD108" s="107">
        <f t="shared" si="104"/>
        <v>0</v>
      </c>
      <c r="AE108" s="107">
        <f t="shared" si="104"/>
        <v>0</v>
      </c>
      <c r="AF108" s="107">
        <f t="shared" si="104"/>
        <v>0</v>
      </c>
      <c r="AG108" s="107">
        <f t="shared" si="104"/>
        <v>0</v>
      </c>
      <c r="AH108" s="107">
        <f t="shared" si="104"/>
        <v>0</v>
      </c>
      <c r="AI108" s="107">
        <f t="shared" si="104"/>
        <v>0</v>
      </c>
      <c r="AJ108" s="107">
        <f t="shared" si="104"/>
        <v>0</v>
      </c>
      <c r="AK108" s="107">
        <f t="shared" si="104"/>
        <v>0</v>
      </c>
      <c r="AL108" s="107">
        <f t="shared" si="104"/>
        <v>0</v>
      </c>
      <c r="AM108" s="107">
        <f t="shared" si="104"/>
        <v>0</v>
      </c>
      <c r="AN108" s="107">
        <f t="shared" si="104"/>
        <v>0</v>
      </c>
      <c r="AO108" s="107">
        <f t="shared" si="104"/>
        <v>0</v>
      </c>
      <c r="AP108" s="107">
        <f t="shared" si="104"/>
        <v>0</v>
      </c>
      <c r="AQ108" s="107">
        <f t="shared" si="104"/>
        <v>0</v>
      </c>
      <c r="AR108" s="107">
        <f t="shared" si="104"/>
        <v>0</v>
      </c>
      <c r="AS108" s="107">
        <f t="shared" si="104"/>
        <v>0</v>
      </c>
      <c r="AT108" s="107">
        <f t="shared" si="104"/>
        <v>0</v>
      </c>
      <c r="AU108" s="107">
        <f t="shared" si="104"/>
        <v>0</v>
      </c>
      <c r="AV108" s="107">
        <f t="shared" si="104"/>
        <v>0</v>
      </c>
      <c r="AW108" s="107">
        <f t="shared" si="104"/>
        <v>0</v>
      </c>
      <c r="AX108" s="107">
        <f t="shared" si="104"/>
        <v>0</v>
      </c>
      <c r="AY108" s="107">
        <f t="shared" si="104"/>
        <v>0</v>
      </c>
      <c r="AZ108" s="107">
        <f t="shared" si="104"/>
        <v>0</v>
      </c>
      <c r="BA108" s="107">
        <f t="shared" si="104"/>
        <v>0</v>
      </c>
      <c r="BB108" s="107">
        <f t="shared" si="104"/>
        <v>0</v>
      </c>
      <c r="BC108" s="107">
        <f t="shared" si="104"/>
        <v>0</v>
      </c>
      <c r="BD108" s="107">
        <f t="shared" si="104"/>
        <v>0</v>
      </c>
      <c r="BE108" s="107">
        <f t="shared" si="104"/>
        <v>0</v>
      </c>
      <c r="BF108" s="107">
        <f t="shared" si="104"/>
        <v>0</v>
      </c>
      <c r="BG108" s="107">
        <f t="shared" si="104"/>
        <v>0</v>
      </c>
      <c r="BH108" s="107">
        <f t="shared" si="104"/>
        <v>0</v>
      </c>
      <c r="BI108" s="107">
        <f t="shared" si="104"/>
        <v>0</v>
      </c>
      <c r="BJ108" s="107">
        <f t="shared" si="104"/>
        <v>0</v>
      </c>
      <c r="BK108" s="107">
        <f t="shared" si="104"/>
        <v>0</v>
      </c>
      <c r="BL108" s="107">
        <f t="shared" si="104"/>
        <v>0</v>
      </c>
      <c r="BM108" s="106"/>
    </row>
    <row r="109" spans="2:65" s="42" customFormat="1" x14ac:dyDescent="0.25">
      <c r="B109" s="43" t="s">
        <v>580</v>
      </c>
      <c r="C109" s="72"/>
      <c r="D109" s="108"/>
      <c r="E109" s="99">
        <f>MIN(MAX($D$97,($D$98+$D$99+$D$102)-(SUM($E$98:E99)+SUM($E$102:E102))+E104),0)-E108</f>
        <v>0</v>
      </c>
      <c r="F109" s="99">
        <f>MIN(MAX($D$97,($D$98+$D$99+$D$102)-(SUM($E$98:F99)+SUM($E$102:F102))+F104),0)-F108</f>
        <v>0</v>
      </c>
      <c r="G109" s="99">
        <f>MIN(MAX($D$97,($D$98+$D$99+$D$102)-(SUM($E$98:G99)+SUM($E$102:G102))+G104),0)-G108</f>
        <v>0</v>
      </c>
      <c r="H109" s="99">
        <f>MIN(MAX($D$97,($D$98+$D$99+$D$102)-(SUM($E$98:H99)+SUM($E$102:H102))+H104),0)-H108</f>
        <v>0</v>
      </c>
      <c r="I109" s="99">
        <f>MIN(MAX($D$97,($D$98+$D$99+$D$102)-(SUM($E$98:I99)+SUM($E$102:I102))+I104),0)-I108</f>
        <v>0</v>
      </c>
      <c r="J109" s="99">
        <f>MIN(MAX($D$97,($D$98+$D$99+$D$102)-(SUM($E$98:J99)+SUM($E$102:J102))+J104),0)-J108</f>
        <v>0</v>
      </c>
      <c r="K109" s="99">
        <f>MIN(MAX($D$97,($D$98+$D$99+$D$102)-(SUM($E$98:K99)+SUM($E$102:K102))+K104),0)-K108</f>
        <v>0</v>
      </c>
      <c r="L109" s="99">
        <f>MIN(MAX($D$97,($D$98+$D$99+$D$102)-(SUM($E$98:L99)+SUM($E$102:L102))+L104),0)-L108</f>
        <v>0</v>
      </c>
      <c r="M109" s="99">
        <f>MIN(MAX($D$97,($D$98+$D$99+$D$102)-(SUM($E$98:M99)+SUM($E$102:M102))+M104),0)-M108</f>
        <v>0</v>
      </c>
      <c r="N109" s="99">
        <f>MIN(MAX($D$97,($D$98+$D$99+$D$102)-(SUM($E$98:N99)+SUM($E$102:N102))+N104),0)-N108</f>
        <v>0</v>
      </c>
      <c r="O109" s="99">
        <f>MIN(MAX($D$97,($D$98+$D$99+$D$102)-(SUM($E$98:O99)+SUM($E$102:O102))+O104),0)-O108</f>
        <v>0</v>
      </c>
      <c r="P109" s="99">
        <f>MIN(MAX($D$97,($D$98+$D$99+$D$102)-(SUM($E$98:P99)+SUM($E$102:P102))+P104),0)-P108</f>
        <v>0</v>
      </c>
      <c r="Q109" s="99">
        <f>MIN(MAX($D$97,($D$98+$D$99+$D$102)-(SUM($E$98:Q99)+SUM($E$102:Q102))+Q104),0)-Q108</f>
        <v>0</v>
      </c>
      <c r="R109" s="99">
        <f>MIN(MAX($D$97,($D$98+$D$99+$D$102)-(SUM($E$98:R99)+SUM($E$102:R102))+R104),0)-R108</f>
        <v>0</v>
      </c>
      <c r="S109" s="99">
        <f>MIN(MAX($D$97,($D$98+$D$99+$D$102)-(SUM($E$98:S99)+SUM($E$102:S102))+S104),0)-S108</f>
        <v>0</v>
      </c>
      <c r="T109" s="99">
        <f>MIN(MAX($D$97,($D$98+$D$99+$D$102)-(SUM($E$98:T99)+SUM($E$102:T102))+T104),0)-T108</f>
        <v>0</v>
      </c>
      <c r="U109" s="99">
        <f>MIN(MAX($D$97,($D$98+$D$99+$D$102)-(SUM($E$98:U99)+SUM($E$102:U102))+U104),0)-U108</f>
        <v>0</v>
      </c>
      <c r="V109" s="99">
        <f>MIN(MAX($D$97,($D$98+$D$99+$D$102)-(SUM($E$98:V99)+SUM($E$102:V102))+V104),0)-V108</f>
        <v>0</v>
      </c>
      <c r="W109" s="99">
        <f>MIN(MAX($D$97,($D$98+$D$99+$D$102)-(SUM($E$98:W99)+SUM($E$102:W102))+W104),0)-W108</f>
        <v>0</v>
      </c>
      <c r="X109" s="99">
        <f>MIN(MAX($D$97,($D$98+$D$99+$D$102)-(SUM($E$98:X99)+SUM($E$102:X102))+X104),0)-X108</f>
        <v>0</v>
      </c>
      <c r="Y109" s="99">
        <f>MIN(MAX($D$97,($D$98+$D$99+$D$102)-(SUM($E$98:Y99)+SUM($E$102:Y102))+Y104),0)-Y108</f>
        <v>0</v>
      </c>
      <c r="Z109" s="99">
        <f>MIN(MAX($D$97,($D$98+$D$99+$D$102)-(SUM($E$98:Z99)+SUM($E$102:Z102))+Z104),0)-Z108</f>
        <v>0</v>
      </c>
      <c r="AA109" s="99">
        <f>MIN(MAX($D$97,($D$98+$D$99+$D$102)-(SUM($E$98:AA99)+SUM($E$102:AA102))+AA104),0)-AA108</f>
        <v>0</v>
      </c>
      <c r="AB109" s="99">
        <f>MIN(MAX($D$97,($D$98+$D$99+$D$102)-(SUM($E$98:AB99)+SUM($E$102:AB102))+AB104),0)-AB108</f>
        <v>0</v>
      </c>
      <c r="AC109" s="99">
        <f>MIN(MAX($D$97,($D$98+$D$99+$D$102)-(SUM($E$98:AC99)+SUM($E$102:AC102))+AC104),0)-AC108</f>
        <v>0</v>
      </c>
      <c r="AD109" s="99">
        <f>MIN(MAX($D$97,($D$98+$D$99+$D$102)-(SUM($E$98:AD99)+SUM($E$102:AD102))+AD104),0)-AD108</f>
        <v>0</v>
      </c>
      <c r="AE109" s="99">
        <f>MIN(MAX($D$97,($D$98+$D$99+$D$102)-(SUM($E$98:AE99)+SUM($E$102:AE102))+AE104),0)-AE108</f>
        <v>0</v>
      </c>
      <c r="AF109" s="99">
        <f>MIN(MAX($D$97,($D$98+$D$99+$D$102)-(SUM($E$98:AF99)+SUM($E$102:AF102))+AF104),0)-AF108</f>
        <v>0</v>
      </c>
      <c r="AG109" s="99">
        <f>MIN(MAX($D$97,($D$98+$D$99+$D$102)-(SUM($E$98:AG99)+SUM($E$102:AG102))+AG104),0)-AG108</f>
        <v>0</v>
      </c>
      <c r="AH109" s="99">
        <f>MIN(MAX($D$97,($D$98+$D$99+$D$102)-(SUM($E$98:AH99)+SUM($E$102:AH102))+AH104),0)-AH108</f>
        <v>0</v>
      </c>
      <c r="AI109" s="99">
        <f>MIN(MAX($D$97,($D$98+$D$99+$D$102)-(SUM($E$98:AI99)+SUM($E$102:AI102))+AI104),0)-AI108</f>
        <v>0</v>
      </c>
      <c r="AJ109" s="99">
        <f>MIN(MAX($D$97,($D$98+$D$99+$D$102)-(SUM($E$98:AJ99)+SUM($E$102:AJ102))+AJ104),0)-AJ108</f>
        <v>0</v>
      </c>
      <c r="AK109" s="99">
        <f>MIN(MAX($D$97,($D$98+$D$99+$D$102)-(SUM($E$98:AK99)+SUM($E$102:AK102))+AK104),0)-AK108</f>
        <v>0</v>
      </c>
      <c r="AL109" s="99">
        <f>MIN(MAX($D$97,($D$98+$D$99+$D$102)-(SUM($E$98:AL99)+SUM($E$102:AL102))+AL104),0)-AL108</f>
        <v>0</v>
      </c>
      <c r="AM109" s="99">
        <f>MIN(MAX($D$97,($D$98+$D$99+$D$102)-(SUM($E$98:AM99)+SUM($E$102:AM102))+AM104),0)-AM108</f>
        <v>0</v>
      </c>
      <c r="AN109" s="99">
        <f>MIN(MAX($D$97,($D$98+$D$99+$D$102)-(SUM($E$98:AN99)+SUM($E$102:AN102))+AN104),0)-AN108</f>
        <v>0</v>
      </c>
      <c r="AO109" s="99">
        <f>MIN(MAX($D$97,($D$98+$D$99+$D$102)-(SUM($E$98:AO99)+SUM($E$102:AO102))+AO104),0)-AO108</f>
        <v>0</v>
      </c>
      <c r="AP109" s="99">
        <f>MIN(MAX($D$97,($D$98+$D$99+$D$102)-(SUM($E$98:AP99)+SUM($E$102:AP102))+AP104),0)-AP108</f>
        <v>0</v>
      </c>
      <c r="AQ109" s="99">
        <f>MIN(MAX($D$97,($D$98+$D$99+$D$102)-(SUM($E$98:AQ99)+SUM($E$102:AQ102))+AQ104),0)-AQ108</f>
        <v>0</v>
      </c>
      <c r="AR109" s="99">
        <f>MIN(MAX($D$97,($D$98+$D$99+$D$102)-(SUM($E$98:AR99)+SUM($E$102:AR102))+AR104),0)-AR108</f>
        <v>0</v>
      </c>
      <c r="AS109" s="99">
        <f>MIN(MAX($D$97,($D$98+$D$99+$D$102)-(SUM($E$98:AS99)+SUM($E$102:AS102))+AS104),0)-AS108</f>
        <v>0</v>
      </c>
      <c r="AT109" s="99">
        <f>MIN(MAX($D$97,($D$98+$D$99+$D$102)-(SUM($E$98:AT99)+SUM($E$102:AT102))+AT104),0)-AT108</f>
        <v>0</v>
      </c>
      <c r="AU109" s="99">
        <f>MIN(MAX($D$97,($D$98+$D$99+$D$102)-(SUM($E$98:AU99)+SUM($E$102:AU102))+AU104),0)-AU108</f>
        <v>0</v>
      </c>
      <c r="AV109" s="99">
        <f>MIN(MAX($D$97,($D$98+$D$99+$D$102)-(SUM($E$98:AV99)+SUM($E$102:AV102))+AV104),0)-AV108</f>
        <v>0</v>
      </c>
      <c r="AW109" s="99">
        <f>MIN(MAX($D$97,($D$98+$D$99+$D$102)-(SUM($E$98:AW99)+SUM($E$102:AW102))+AW104),0)-AW108</f>
        <v>0</v>
      </c>
      <c r="AX109" s="99">
        <f>MIN(MAX($D$97,($D$98+$D$99+$D$102)-(SUM($E$98:AX99)+SUM($E$102:AX102))+AX104),0)-AX108</f>
        <v>0</v>
      </c>
      <c r="AY109" s="99">
        <f>MIN(MAX($D$97,($D$98+$D$99+$D$102)-(SUM($E$98:AY99)+SUM($E$102:AY102))+AY104),0)-AY108</f>
        <v>0</v>
      </c>
      <c r="AZ109" s="99">
        <f>MIN(MAX($D$97,($D$98+$D$99+$D$102)-(SUM($E$98:AZ99)+SUM($E$102:AZ102))+AZ104),0)-AZ108</f>
        <v>0</v>
      </c>
      <c r="BA109" s="99">
        <f>MIN(MAX($D$97,($D$98+$D$99+$D$102)-(SUM($E$98:BA99)+SUM($E$102:BA102))+BA104),0)-BA108</f>
        <v>0</v>
      </c>
      <c r="BB109" s="99">
        <f>MIN(MAX($D$97,($D$98+$D$99+$D$102)-(SUM($E$98:BB99)+SUM($E$102:BB102))+BB104),0)-BB108</f>
        <v>0</v>
      </c>
      <c r="BC109" s="99">
        <f>MIN(MAX($D$97,($D$98+$D$99+$D$102)-(SUM($E$98:BC99)+SUM($E$102:BC102))+BC104),0)-BC108</f>
        <v>0</v>
      </c>
      <c r="BD109" s="99">
        <f>MIN(MAX($D$97,($D$98+$D$99+$D$102)-(SUM($E$98:BD99)+SUM($E$102:BD102))+BD104),0)-BD108</f>
        <v>0</v>
      </c>
      <c r="BE109" s="99">
        <f>MIN(MAX($D$97,($D$98+$D$99+$D$102)-(SUM($E$98:BE99)+SUM($E$102:BE102))+BE104),0)-BE108</f>
        <v>0</v>
      </c>
      <c r="BF109" s="99">
        <f>MIN(MAX($D$97,($D$98+$D$99+$D$102)-(SUM($E$98:BF99)+SUM($E$102:BF102))+BF104),0)-BF108</f>
        <v>0</v>
      </c>
      <c r="BG109" s="99">
        <f>MIN(MAX($D$97,($D$98+$D$99+$D$102)-(SUM($E$98:BG99)+SUM($E$102:BG102))+BG104),0)-BG108</f>
        <v>0</v>
      </c>
      <c r="BH109" s="99">
        <f>MIN(MAX($D$97,($D$98+$D$99+$D$102)-(SUM($E$98:BH99)+SUM($E$102:BH102))+BH104),0)-BH108</f>
        <v>0</v>
      </c>
      <c r="BI109" s="99">
        <f>MIN(MAX($D$97,($D$98+$D$99+$D$102)-(SUM($E$98:BI99)+SUM($E$102:BI102))+BI104),0)-BI108</f>
        <v>0</v>
      </c>
      <c r="BJ109" s="99">
        <f>MIN(MAX($D$97,($D$98+$D$99+$D$102)-(SUM($E$98:BJ99)+SUM($E$102:BJ102))+BJ104),0)-BJ108</f>
        <v>0</v>
      </c>
      <c r="BK109" s="99">
        <f>MIN(MAX($D$97,($D$98+$D$99+$D$102)-(SUM($E$98:BK99)+SUM($E$102:BK102))+BK104),0)-BK108</f>
        <v>0</v>
      </c>
      <c r="BL109" s="99">
        <f>MIN(MAX($D$97,($D$98+$D$99+$D$102)-(SUM($E$98:BL99)+SUM($E$102:BL102))+BL104),0)-BL108</f>
        <v>0</v>
      </c>
      <c r="BM109" s="108"/>
    </row>
    <row r="110" spans="2:65" s="42" customFormat="1" x14ac:dyDescent="0.25">
      <c r="B110" s="43" t="s">
        <v>581</v>
      </c>
      <c r="C110" s="72" t="s">
        <v>99</v>
      </c>
      <c r="D110" s="108">
        <f>MIN(E110:BL110)</f>
        <v>0</v>
      </c>
      <c r="E110" s="99">
        <v>0</v>
      </c>
      <c r="F110" s="99">
        <f>IF(E115&lt;0,E115,0)</f>
        <v>0</v>
      </c>
      <c r="G110" s="99">
        <f t="shared" ref="G110:BL110" si="105">IF(F115&lt;0,F115,0)</f>
        <v>0</v>
      </c>
      <c r="H110" s="99">
        <f t="shared" si="105"/>
        <v>0</v>
      </c>
      <c r="I110" s="99">
        <f t="shared" si="105"/>
        <v>0</v>
      </c>
      <c r="J110" s="99">
        <f t="shared" si="105"/>
        <v>0</v>
      </c>
      <c r="K110" s="99">
        <f t="shared" si="105"/>
        <v>0</v>
      </c>
      <c r="L110" s="99">
        <f t="shared" si="105"/>
        <v>0</v>
      </c>
      <c r="M110" s="99">
        <f t="shared" si="105"/>
        <v>0</v>
      </c>
      <c r="N110" s="99">
        <f t="shared" si="105"/>
        <v>0</v>
      </c>
      <c r="O110" s="99">
        <f t="shared" si="105"/>
        <v>0</v>
      </c>
      <c r="P110" s="99">
        <f t="shared" si="105"/>
        <v>0</v>
      </c>
      <c r="Q110" s="99">
        <f t="shared" si="105"/>
        <v>0</v>
      </c>
      <c r="R110" s="99">
        <f t="shared" si="105"/>
        <v>0</v>
      </c>
      <c r="S110" s="99">
        <f t="shared" si="105"/>
        <v>0</v>
      </c>
      <c r="T110" s="99">
        <f t="shared" si="105"/>
        <v>0</v>
      </c>
      <c r="U110" s="99">
        <f t="shared" si="105"/>
        <v>0</v>
      </c>
      <c r="V110" s="99">
        <f t="shared" si="105"/>
        <v>0</v>
      </c>
      <c r="W110" s="99">
        <f t="shared" si="105"/>
        <v>0</v>
      </c>
      <c r="X110" s="99">
        <f t="shared" si="105"/>
        <v>0</v>
      </c>
      <c r="Y110" s="99">
        <f t="shared" si="105"/>
        <v>0</v>
      </c>
      <c r="Z110" s="99">
        <f t="shared" si="105"/>
        <v>0</v>
      </c>
      <c r="AA110" s="99">
        <f t="shared" si="105"/>
        <v>0</v>
      </c>
      <c r="AB110" s="99">
        <f t="shared" si="105"/>
        <v>0</v>
      </c>
      <c r="AC110" s="99">
        <f t="shared" si="105"/>
        <v>0</v>
      </c>
      <c r="AD110" s="99">
        <f t="shared" si="105"/>
        <v>0</v>
      </c>
      <c r="AE110" s="99">
        <f t="shared" si="105"/>
        <v>0</v>
      </c>
      <c r="AF110" s="99">
        <f t="shared" si="105"/>
        <v>0</v>
      </c>
      <c r="AG110" s="99">
        <f t="shared" si="105"/>
        <v>0</v>
      </c>
      <c r="AH110" s="99">
        <f t="shared" si="105"/>
        <v>0</v>
      </c>
      <c r="AI110" s="99">
        <f t="shared" si="105"/>
        <v>0</v>
      </c>
      <c r="AJ110" s="99">
        <f t="shared" si="105"/>
        <v>0</v>
      </c>
      <c r="AK110" s="99">
        <f t="shared" si="105"/>
        <v>0</v>
      </c>
      <c r="AL110" s="99">
        <f t="shared" si="105"/>
        <v>0</v>
      </c>
      <c r="AM110" s="99">
        <f t="shared" si="105"/>
        <v>0</v>
      </c>
      <c r="AN110" s="99">
        <f t="shared" si="105"/>
        <v>0</v>
      </c>
      <c r="AO110" s="99">
        <f t="shared" si="105"/>
        <v>0</v>
      </c>
      <c r="AP110" s="99">
        <f t="shared" si="105"/>
        <v>0</v>
      </c>
      <c r="AQ110" s="99">
        <f t="shared" si="105"/>
        <v>0</v>
      </c>
      <c r="AR110" s="99">
        <f t="shared" si="105"/>
        <v>0</v>
      </c>
      <c r="AS110" s="99">
        <f t="shared" si="105"/>
        <v>0</v>
      </c>
      <c r="AT110" s="99">
        <f t="shared" si="105"/>
        <v>0</v>
      </c>
      <c r="AU110" s="99">
        <f t="shared" si="105"/>
        <v>0</v>
      </c>
      <c r="AV110" s="99">
        <f t="shared" si="105"/>
        <v>0</v>
      </c>
      <c r="AW110" s="99">
        <f t="shared" si="105"/>
        <v>0</v>
      </c>
      <c r="AX110" s="99">
        <f t="shared" si="105"/>
        <v>0</v>
      </c>
      <c r="AY110" s="99">
        <f t="shared" si="105"/>
        <v>0</v>
      </c>
      <c r="AZ110" s="99">
        <f t="shared" si="105"/>
        <v>0</v>
      </c>
      <c r="BA110" s="99">
        <f t="shared" si="105"/>
        <v>0</v>
      </c>
      <c r="BB110" s="99">
        <f t="shared" si="105"/>
        <v>0</v>
      </c>
      <c r="BC110" s="99">
        <f t="shared" si="105"/>
        <v>0</v>
      </c>
      <c r="BD110" s="99">
        <f t="shared" si="105"/>
        <v>0</v>
      </c>
      <c r="BE110" s="99">
        <f t="shared" si="105"/>
        <v>0</v>
      </c>
      <c r="BF110" s="99">
        <f t="shared" si="105"/>
        <v>0</v>
      </c>
      <c r="BG110" s="99">
        <f t="shared" si="105"/>
        <v>0</v>
      </c>
      <c r="BH110" s="99">
        <f t="shared" si="105"/>
        <v>0</v>
      </c>
      <c r="BI110" s="99">
        <f t="shared" si="105"/>
        <v>0</v>
      </c>
      <c r="BJ110" s="99">
        <f t="shared" si="105"/>
        <v>0</v>
      </c>
      <c r="BK110" s="99">
        <f t="shared" si="105"/>
        <v>0</v>
      </c>
      <c r="BL110" s="99">
        <f t="shared" si="105"/>
        <v>0</v>
      </c>
      <c r="BM110" s="108"/>
    </row>
    <row r="111" spans="2:65" s="42" customFormat="1" x14ac:dyDescent="0.25">
      <c r="B111" s="43" t="s">
        <v>578</v>
      </c>
      <c r="C111" s="72" t="s">
        <v>100</v>
      </c>
      <c r="D111" s="108">
        <f t="shared" ref="D111" si="106">SUM(E111:BL111)</f>
        <v>0</v>
      </c>
      <c r="E111" s="99"/>
      <c r="F111" s="99"/>
      <c r="G111" s="99">
        <f>G109*(Overview!$B$61/4)</f>
        <v>0</v>
      </c>
      <c r="H111" s="99"/>
      <c r="I111" s="99"/>
      <c r="J111" s="99">
        <f>J109*(Overview!$B$61/4)</f>
        <v>0</v>
      </c>
      <c r="K111" s="99"/>
      <c r="L111" s="99"/>
      <c r="M111" s="99">
        <f>M109*(Overview!$B$61/4)</f>
        <v>0</v>
      </c>
      <c r="N111" s="99"/>
      <c r="O111" s="99"/>
      <c r="P111" s="99">
        <f>P109*(Overview!$B$61/4)</f>
        <v>0</v>
      </c>
      <c r="Q111" s="99"/>
      <c r="R111" s="99"/>
      <c r="S111" s="99">
        <f>S109*(Overview!$B$61/4)</f>
        <v>0</v>
      </c>
      <c r="T111" s="99"/>
      <c r="U111" s="99"/>
      <c r="V111" s="99">
        <f>V109*(Overview!$B$61/4)</f>
        <v>0</v>
      </c>
      <c r="W111" s="99"/>
      <c r="X111" s="99"/>
      <c r="Y111" s="99">
        <f>Y109*(Overview!$B$61/4)</f>
        <v>0</v>
      </c>
      <c r="Z111" s="99"/>
      <c r="AA111" s="99"/>
      <c r="AB111" s="99">
        <f>AB109*(Overview!$B$61/4)</f>
        <v>0</v>
      </c>
      <c r="AC111" s="99"/>
      <c r="AD111" s="99"/>
      <c r="AE111" s="99">
        <f>AE109*(Overview!$B$61/4)</f>
        <v>0</v>
      </c>
      <c r="AF111" s="99"/>
      <c r="AG111" s="99"/>
      <c r="AH111" s="99">
        <f>AH109*(Overview!$B$61/4)</f>
        <v>0</v>
      </c>
      <c r="AI111" s="99"/>
      <c r="AJ111" s="99"/>
      <c r="AK111" s="99">
        <f>AK109*(Overview!$B$61/4)</f>
        <v>0</v>
      </c>
      <c r="AL111" s="99"/>
      <c r="AM111" s="99"/>
      <c r="AN111" s="99">
        <f>AN109*(Overview!$B$61/4)</f>
        <v>0</v>
      </c>
      <c r="AO111" s="99"/>
      <c r="AP111" s="99"/>
      <c r="AQ111" s="99">
        <f>AQ109*(Overview!$B$61/4)</f>
        <v>0</v>
      </c>
      <c r="AR111" s="99"/>
      <c r="AS111" s="99"/>
      <c r="AT111" s="99">
        <f>AT109*(Overview!$B$61/4)</f>
        <v>0</v>
      </c>
      <c r="AU111" s="99"/>
      <c r="AV111" s="99"/>
      <c r="AW111" s="99">
        <f>AW109*(Overview!$B$61/4)</f>
        <v>0</v>
      </c>
      <c r="AX111" s="99"/>
      <c r="AY111" s="99"/>
      <c r="AZ111" s="99">
        <f>AZ109*(Overview!$B$61/4)</f>
        <v>0</v>
      </c>
      <c r="BA111" s="99"/>
      <c r="BB111" s="99"/>
      <c r="BC111" s="99">
        <f>BC109*(Overview!$B$61/4)</f>
        <v>0</v>
      </c>
      <c r="BD111" s="99"/>
      <c r="BE111" s="99"/>
      <c r="BF111" s="99">
        <f>BF109*(Overview!$B$61/4)</f>
        <v>0</v>
      </c>
      <c r="BG111" s="99"/>
      <c r="BH111" s="99"/>
      <c r="BI111" s="99">
        <f>BI109*(Overview!$B$61/4)</f>
        <v>0</v>
      </c>
      <c r="BJ111" s="99"/>
      <c r="BK111" s="99"/>
      <c r="BL111" s="99">
        <f>BL109*(Overview!$B$61/4)</f>
        <v>0</v>
      </c>
      <c r="BM111" s="108"/>
    </row>
    <row r="112" spans="2:65" s="42" customFormat="1" x14ac:dyDescent="0.25">
      <c r="B112" s="43" t="s">
        <v>163</v>
      </c>
      <c r="C112" s="72" t="s">
        <v>100</v>
      </c>
      <c r="D112" s="108">
        <f t="shared" ref="D112:D114" si="107">SUM(E112:BL112)</f>
        <v>0</v>
      </c>
      <c r="E112" s="99">
        <v>0</v>
      </c>
      <c r="F112" s="99">
        <f>IF(E115&lt;0,(E115*(Overview!$B$60+Overview!$B$59))/12,0)</f>
        <v>0</v>
      </c>
      <c r="G112" s="99">
        <f>IF(F115&lt;0,(F115*(Overview!$B$60+Overview!$B$59))/12,0)</f>
        <v>0</v>
      </c>
      <c r="H112" s="99">
        <f>IF(G115&lt;0,(G115*(Overview!$B$60+Overview!$B$59))/12,0)</f>
        <v>0</v>
      </c>
      <c r="I112" s="99">
        <f>IF(H115&lt;0,(H115*(Overview!$B$60+Overview!$B$59))/12,0)</f>
        <v>0</v>
      </c>
      <c r="J112" s="99">
        <f>IF(I115&lt;0,(I115*(Overview!$B$60+Overview!$B$59))/12,0)</f>
        <v>0</v>
      </c>
      <c r="K112" s="99">
        <f>IF(J115&lt;0,(J115*(Overview!$B$60+Overview!$B$59))/12,0)</f>
        <v>0</v>
      </c>
      <c r="L112" s="99">
        <f>IF(K115&lt;0,(K115*(Overview!$B$60+Overview!$B$59))/12,0)</f>
        <v>0</v>
      </c>
      <c r="M112" s="99">
        <f>IF(L115&lt;0,(L115*(Overview!$B$60+Overview!$B$59))/12,0)</f>
        <v>0</v>
      </c>
      <c r="N112" s="99">
        <f>IF(M115&lt;0,(M115*(Overview!$B$60+Overview!$B$59))/12,0)</f>
        <v>0</v>
      </c>
      <c r="O112" s="99">
        <f>IF(N115&lt;0,(N115*(Overview!$B$60+Overview!$B$59))/12,0)</f>
        <v>0</v>
      </c>
      <c r="P112" s="99">
        <f>IF(O115&lt;0,(O115*(Overview!$B$60+Overview!$B$59))/12,0)</f>
        <v>0</v>
      </c>
      <c r="Q112" s="99">
        <f>IF(P115&lt;0,(P115*(Overview!$B$60+Overview!$B$59))/12,0)</f>
        <v>0</v>
      </c>
      <c r="R112" s="99">
        <f>IF(Q115&lt;0,(Q115*(Overview!$B$60+Overview!$B$59))/12,0)</f>
        <v>0</v>
      </c>
      <c r="S112" s="99">
        <f>IF(R115&lt;0,(R115*(Overview!$B$60+Overview!$B$59))/12,0)</f>
        <v>0</v>
      </c>
      <c r="T112" s="99">
        <f>IF(S115&lt;0,(S115*(Overview!$B$60+Overview!$B$59))/12,0)</f>
        <v>0</v>
      </c>
      <c r="U112" s="99">
        <f>IF(T115&lt;0,(T115*(Overview!$B$60+Overview!$B$59))/12,0)</f>
        <v>0</v>
      </c>
      <c r="V112" s="99">
        <f>IF(U115&lt;0,(U115*(Overview!$B$60+Overview!$B$59))/12,0)</f>
        <v>0</v>
      </c>
      <c r="W112" s="99">
        <f>IF(V115&lt;0,(V115*(Overview!$B$60+Overview!$B$59))/12,0)</f>
        <v>0</v>
      </c>
      <c r="X112" s="99">
        <f>IF(W115&lt;0,(W115*(Overview!$B$60+Overview!$B$59))/12,0)</f>
        <v>0</v>
      </c>
      <c r="Y112" s="99">
        <f>IF(X115&lt;0,(X115*(Overview!$B$60+Overview!$B$59))/12,0)</f>
        <v>0</v>
      </c>
      <c r="Z112" s="99">
        <f>IF(Y115&lt;0,(Y115*(Overview!$B$60+Overview!$B$59))/12,0)</f>
        <v>0</v>
      </c>
      <c r="AA112" s="99">
        <f>IF(Z115&lt;0,(Z115*(Overview!$B$60+Overview!$B$59))/12,0)</f>
        <v>0</v>
      </c>
      <c r="AB112" s="99">
        <f>IF(AA115&lt;0,(AA115*(Overview!$B$60+Overview!$B$59))/12,0)</f>
        <v>0</v>
      </c>
      <c r="AC112" s="99">
        <f>IF(AB115&lt;0,(AB115*(Overview!$B$60+Overview!$B$59))/12,0)</f>
        <v>0</v>
      </c>
      <c r="AD112" s="99">
        <f>IF(AC115&lt;0,(AC115*(Overview!$B$60+Overview!$B$59))/12,0)</f>
        <v>0</v>
      </c>
      <c r="AE112" s="99">
        <f>IF(AD115&lt;0,(AD115*(Overview!$B$60+Overview!$B$59))/12,0)</f>
        <v>0</v>
      </c>
      <c r="AF112" s="99">
        <f>IF(AE115&lt;0,(AE115*(Overview!$B$60+Overview!$B$59))/12,0)</f>
        <v>0</v>
      </c>
      <c r="AG112" s="99">
        <f>IF(AF115&lt;0,(AF115*(Overview!$B$60+Overview!$B$59))/12,0)</f>
        <v>0</v>
      </c>
      <c r="AH112" s="99">
        <f>IF(AG115&lt;0,(AG115*(Overview!$B$60+Overview!$B$59))/12,0)</f>
        <v>0</v>
      </c>
      <c r="AI112" s="99">
        <f>IF(AH115&lt;0,(AH115*(Overview!$B$60+Overview!$B$59))/12,0)</f>
        <v>0</v>
      </c>
      <c r="AJ112" s="99">
        <f>IF(AI115&lt;0,(AI115*(Overview!$B$60+Overview!$B$59))/12,0)</f>
        <v>0</v>
      </c>
      <c r="AK112" s="99">
        <f>IF(AJ115&lt;0,(AJ115*(Overview!$B$60+Overview!$B$59))/12,0)</f>
        <v>0</v>
      </c>
      <c r="AL112" s="99">
        <f>IF(AK115&lt;0,(AK115*(Overview!$B$60+Overview!$B$59))/12,0)</f>
        <v>0</v>
      </c>
      <c r="AM112" s="99">
        <f>IF(AL115&lt;0,(AL115*(Overview!$B$60+Overview!$B$59))/12,0)</f>
        <v>0</v>
      </c>
      <c r="AN112" s="99">
        <f>IF(AM115&lt;0,(AM115*(Overview!$B$60+Overview!$B$59))/12,0)</f>
        <v>0</v>
      </c>
      <c r="AO112" s="99">
        <f>IF(AN115&lt;0,(AN115*(Overview!$B$60+Overview!$B$59))/12,0)</f>
        <v>0</v>
      </c>
      <c r="AP112" s="99">
        <f>IF(AO115&lt;0,(AO115*(Overview!$B$60+Overview!$B$59))/12,0)</f>
        <v>0</v>
      </c>
      <c r="AQ112" s="99">
        <f>IF(AP115&lt;0,(AP115*(Overview!$B$60+Overview!$B$59))/12,0)</f>
        <v>0</v>
      </c>
      <c r="AR112" s="99">
        <f>IF(AQ115&lt;0,(AQ115*(Overview!$B$60+Overview!$B$59))/12,0)</f>
        <v>0</v>
      </c>
      <c r="AS112" s="99">
        <f>IF(AR115&lt;0,(AR115*(Overview!$B$60+Overview!$B$59))/12,0)</f>
        <v>0</v>
      </c>
      <c r="AT112" s="99">
        <f>IF(AS115&lt;0,(AS115*(Overview!$B$60+Overview!$B$59))/12,0)</f>
        <v>0</v>
      </c>
      <c r="AU112" s="99">
        <f>IF(AT115&lt;0,(AT115*(Overview!$B$60+Overview!$B$59))/12,0)</f>
        <v>0</v>
      </c>
      <c r="AV112" s="99">
        <f>IF(AU115&lt;0,(AU115*(Overview!$B$60+Overview!$B$59))/12,0)</f>
        <v>0</v>
      </c>
      <c r="AW112" s="99">
        <f>IF(AV115&lt;0,(AV115*(Overview!$B$60+Overview!$B$59))/12,0)</f>
        <v>0</v>
      </c>
      <c r="AX112" s="99">
        <f>IF(AW115&lt;0,(AW115*(Overview!$B$60+Overview!$B$59))/12,0)</f>
        <v>0</v>
      </c>
      <c r="AY112" s="99">
        <f>IF(AX115&lt;0,(AX115*(Overview!$B$60+Overview!$B$59))/12,0)</f>
        <v>0</v>
      </c>
      <c r="AZ112" s="99">
        <f>IF(AY115&lt;0,(AY115*(Overview!$B$60+Overview!$B$59))/12,0)</f>
        <v>0</v>
      </c>
      <c r="BA112" s="99">
        <f>IF(AZ115&lt;0,(AZ115*(Overview!$B$60+Overview!$B$59))/12,0)</f>
        <v>0</v>
      </c>
      <c r="BB112" s="99">
        <f>IF(BA115&lt;0,(BA115*(Overview!$B$60+Overview!$B$59))/12,0)</f>
        <v>0</v>
      </c>
      <c r="BC112" s="99">
        <f>IF(BB115&lt;0,(BB115*(Overview!$B$60+Overview!$B$59))/12,0)</f>
        <v>0</v>
      </c>
      <c r="BD112" s="99">
        <f>IF(BC115&lt;0,(BC115*(Overview!$B$60+Overview!$B$59))/12,0)</f>
        <v>0</v>
      </c>
      <c r="BE112" s="99">
        <f>IF(BD115&lt;0,(BD115*(Overview!$B$60+Overview!$B$59))/12,0)</f>
        <v>0</v>
      </c>
      <c r="BF112" s="99">
        <f>IF(BE115&lt;0,(BE115*(Overview!$B$60+Overview!$B$59))/12,0)</f>
        <v>0</v>
      </c>
      <c r="BG112" s="99">
        <f>IF(BF115&lt;0,(BF115*(Overview!$B$60+Overview!$B$59))/12,0)</f>
        <v>0</v>
      </c>
      <c r="BH112" s="99">
        <f>IF(BG115&lt;0,(BG115*(Overview!$B$60+Overview!$B$59))/12,0)</f>
        <v>0</v>
      </c>
      <c r="BI112" s="99">
        <f>IF(BH115&lt;0,(BH115*(Overview!$B$60+Overview!$B$59))/12,0)</f>
        <v>0</v>
      </c>
      <c r="BJ112" s="99">
        <f>IF(BI115&lt;0,(BI115*(Overview!$B$60+Overview!$B$59))/12,0)</f>
        <v>0</v>
      </c>
      <c r="BK112" s="99">
        <f>IF(BJ115&lt;0,(BJ115*(Overview!$B$60+Overview!$B$59))/12,0)</f>
        <v>0</v>
      </c>
      <c r="BL112" s="99">
        <f>IF(BK115&lt;0,(BK115*(Overview!$B$60+Overview!$B$59))/12,0)</f>
        <v>0</v>
      </c>
      <c r="BM112" s="108"/>
    </row>
    <row r="113" spans="2:65" s="42" customFormat="1" x14ac:dyDescent="0.25">
      <c r="B113" s="43" t="s">
        <v>168</v>
      </c>
      <c r="C113" s="72" t="s">
        <v>100</v>
      </c>
      <c r="D113" s="108">
        <f t="shared" si="107"/>
        <v>0</v>
      </c>
      <c r="E113" s="99"/>
      <c r="F113" s="99">
        <f>IF(-F114&lt;(F110+F111),MAX(-F110-F114,F112),0)</f>
        <v>0</v>
      </c>
      <c r="G113" s="99">
        <f>IF(G112&lt;0,IF(-G114&lt;(G110+G111),MAX(-G110-G114,G112+F112),0),0)</f>
        <v>0</v>
      </c>
      <c r="H113" s="99">
        <f>(SUM(F112:H112)-SUM(F113:G113))</f>
        <v>0</v>
      </c>
      <c r="I113" s="99">
        <f>IF(-I114&lt;(I110+I111),MAX(-I110-I114,I112),0)</f>
        <v>0</v>
      </c>
      <c r="J113" s="99">
        <f>IF(J112&lt;0,IF(-J114&lt;(J110+J111),MAX(-J110-J114,J112+I112),0),0)</f>
        <v>0</v>
      </c>
      <c r="K113" s="99">
        <f>(SUM(I112:K112)-SUM(I113:J113))</f>
        <v>0</v>
      </c>
      <c r="L113" s="99">
        <f>IF(-L114&lt;(L110+L111),MAX(-L110-L114,L112),0)</f>
        <v>0</v>
      </c>
      <c r="M113" s="99">
        <f>IF(M112&lt;0,IF(-M114&lt;(M110+M111),MAX(-M110-M114,M112+L112),0),0)</f>
        <v>0</v>
      </c>
      <c r="N113" s="99">
        <f>(SUM(L112:N112)-SUM(L113:M113))</f>
        <v>0</v>
      </c>
      <c r="O113" s="99">
        <f>IF(-O114&lt;(O110+O111),MAX(-O110-O114,O112),0)</f>
        <v>0</v>
      </c>
      <c r="P113" s="99">
        <f>IF(P112&lt;0,IF(-P114&lt;(P110+P111),MAX(-P110-P114,P112+O112),0),0)</f>
        <v>0</v>
      </c>
      <c r="Q113" s="99">
        <f>(SUM(O112:Q112)-SUM(O113:P113))</f>
        <v>0</v>
      </c>
      <c r="R113" s="99">
        <f>IF(-R114&lt;(R110+R111),MAX(-R110-R114,R112),0)</f>
        <v>0</v>
      </c>
      <c r="S113" s="99">
        <f>IF(S112&lt;0,IF(-S114&lt;(S110+S111),MAX(-S110-S114,S112+R112),0),0)</f>
        <v>0</v>
      </c>
      <c r="T113" s="99">
        <f>(SUM(R112:T112)-SUM(R113:S113))</f>
        <v>0</v>
      </c>
      <c r="U113" s="99">
        <f>IF(-U114&lt;(U110+U111),MAX(-U110-U114,U112),0)</f>
        <v>0</v>
      </c>
      <c r="V113" s="99">
        <f>IF(V112&lt;0,IF(-V114&lt;(V110+V111),MAX(-V110-V114,V112+U112),0),0)</f>
        <v>0</v>
      </c>
      <c r="W113" s="99">
        <f>(SUM(U112:W112)-SUM(U113:V113))</f>
        <v>0</v>
      </c>
      <c r="X113" s="99">
        <f>IF(-X114&lt;(X110+X111),MAX(-X110-X114,X112),0)</f>
        <v>0</v>
      </c>
      <c r="Y113" s="99">
        <f>IF(Y112&lt;0,IF(-Y114&lt;(Y110+Y111),MAX(-Y110-Y114,Y112+X112),0),0)</f>
        <v>0</v>
      </c>
      <c r="Z113" s="99">
        <f>(SUM(X112:Z112)-SUM(X113:Y113))</f>
        <v>0</v>
      </c>
      <c r="AA113" s="99">
        <f>IF(-AA114&lt;(AA110+AA111),MAX(-AA110-AA114,AA112),0)</f>
        <v>0</v>
      </c>
      <c r="AB113" s="99">
        <f>IF(AB112&lt;0,IF(-AB114&lt;(AB110+AB111),MAX(-AB110-AB114,AB112+AA112),0),0)</f>
        <v>0</v>
      </c>
      <c r="AC113" s="99">
        <f>(SUM(AA112:AC112)-SUM(AA113:AB113))</f>
        <v>0</v>
      </c>
      <c r="AD113" s="99">
        <f>IF(-AD114&lt;(AD110+AD111),MAX(-AD110-AD114,AD112),0)</f>
        <v>0</v>
      </c>
      <c r="AE113" s="99">
        <f>IF(AE112&lt;0,IF(-AE114&lt;(AE110+AE111),MAX(-AE110-AE114,AE112+AD112),0),0)</f>
        <v>0</v>
      </c>
      <c r="AF113" s="99">
        <f>(SUM(AD112:AF112)-SUM(AD113:AE113))</f>
        <v>0</v>
      </c>
      <c r="AG113" s="99">
        <f>IF(-AG114&lt;(AG110+AG111),MAX(-AG110-AG114,AG112),0)</f>
        <v>0</v>
      </c>
      <c r="AH113" s="99">
        <f>IF(AH112&lt;0,IF(-AH114&lt;(AH110+AH111),MAX(-AH110-AH114,AH112+AG112),0),0)</f>
        <v>0</v>
      </c>
      <c r="AI113" s="99">
        <f>(SUM(AG112:AI112)-SUM(AG113:AH113))</f>
        <v>0</v>
      </c>
      <c r="AJ113" s="99">
        <f>IF(-AJ114&lt;(AJ110+AJ111),MAX(-AJ110-AJ114,AJ112),0)</f>
        <v>0</v>
      </c>
      <c r="AK113" s="99">
        <f>IF(AK112&lt;0,IF(-AK114&lt;(AK110+AK111),MAX(-AK110-AK114,AK112+AJ112),0),0)</f>
        <v>0</v>
      </c>
      <c r="AL113" s="99">
        <f>(SUM(AJ112:AL112)-SUM(AJ113:AK113))</f>
        <v>0</v>
      </c>
      <c r="AM113" s="99">
        <f>IF(-AM114&lt;(AM110+AM111),MAX(-AM110-AM114,AM112),0)</f>
        <v>0</v>
      </c>
      <c r="AN113" s="99">
        <f>IF(AN112&lt;0,IF(-AN114&lt;(AN110+AN111),MAX(-AN110-AN114,AN112+AM112),0),0)</f>
        <v>0</v>
      </c>
      <c r="AO113" s="99">
        <f>(SUM(AM112:AO112)-SUM(AM113:AN113))</f>
        <v>0</v>
      </c>
      <c r="AP113" s="99">
        <f>IF(-AP114&lt;(AP110+AP111),MAX(-AP110-AP114,AP112),0)</f>
        <v>0</v>
      </c>
      <c r="AQ113" s="99">
        <f>IF(AQ112&lt;0,IF(-AQ114&lt;(AQ110+AQ111),MAX(-AQ110-AQ114,AQ112+AP112),0),0)</f>
        <v>0</v>
      </c>
      <c r="AR113" s="99">
        <f>(SUM(AP112:AR112)-SUM(AP113:AQ113))</f>
        <v>0</v>
      </c>
      <c r="AS113" s="99">
        <f>IF(-AS114&lt;(AS110+AS111),MAX(-AS110-AS114,AS112),0)</f>
        <v>0</v>
      </c>
      <c r="AT113" s="99">
        <f>IF(AT112&lt;0,IF(-AT114&lt;(AT110+AT111),MAX(-AT110-AT114,AT112+AS112),0),0)</f>
        <v>0</v>
      </c>
      <c r="AU113" s="99">
        <f>(SUM(AS112:AU112)-SUM(AS113:AT113))</f>
        <v>0</v>
      </c>
      <c r="AV113" s="99">
        <f>IF(-AV114&lt;(AV110+AV111),MAX(-AV110-AV114,AV112),0)</f>
        <v>0</v>
      </c>
      <c r="AW113" s="99">
        <f>IF(AW112&lt;0,IF(-AW114&lt;(AW110+AW111),MAX(-AW110-AW114,AW112+AV112),0),0)</f>
        <v>0</v>
      </c>
      <c r="AX113" s="99">
        <f>(SUM(AV112:AX112)-SUM(AV113:AW113))</f>
        <v>0</v>
      </c>
      <c r="AY113" s="99">
        <f>IF(-AY114&lt;(AY110+AY111),MAX(-AY110-AY114,AY112),0)</f>
        <v>0</v>
      </c>
      <c r="AZ113" s="99">
        <f>IF(AZ112&lt;0,IF(-AZ114&lt;(AZ110+AZ111),MAX(-AZ110-AZ114,AZ112+AY112),0),0)</f>
        <v>0</v>
      </c>
      <c r="BA113" s="99">
        <f>(SUM(AY112:BA112)-SUM(AY113:AZ113))</f>
        <v>0</v>
      </c>
      <c r="BB113" s="99">
        <f>IF(-BB114&lt;(BB110+BB111),MAX(-BB110-BB114,BB112),0)</f>
        <v>0</v>
      </c>
      <c r="BC113" s="99">
        <f>IF(BC112&lt;0,IF(-BC114&lt;(BC110+BC111),MAX(-BC110-BC114,BC112+BB112),0),0)</f>
        <v>0</v>
      </c>
      <c r="BD113" s="99">
        <f>(SUM(BB112:BD112)-SUM(BB113:BC113))</f>
        <v>0</v>
      </c>
      <c r="BE113" s="99">
        <f>IF(-BE114&lt;(BE110+BE111),MAX(-BE110-BE114,BE112),0)</f>
        <v>0</v>
      </c>
      <c r="BF113" s="99">
        <f>IF(BF112&lt;0,IF(-BF114&lt;(BF110+BF111),MAX(-BF110-BF114,BF112+BE112),0),0)</f>
        <v>0</v>
      </c>
      <c r="BG113" s="99">
        <f>(SUM(BE112:BG112)-SUM(BE113:BF113))</f>
        <v>0</v>
      </c>
      <c r="BH113" s="99">
        <f>IF(-BH114&lt;(BH110+BH111),MAX(-BH110-BH114,BH112),0)</f>
        <v>0</v>
      </c>
      <c r="BI113" s="99">
        <f>IF(BI112&lt;0,IF(-BI114&lt;(BI110+BI111),MAX(-BI110-BI114,BI112+BH112),0),0)</f>
        <v>0</v>
      </c>
      <c r="BJ113" s="99">
        <f>(SUM(BH112:BJ112)-SUM(BH113:BI113))</f>
        <v>0</v>
      </c>
      <c r="BK113" s="99">
        <f>IF(-BK114&lt;(BK110+BK111),MAX(-BK110-BK114,BK112),0)</f>
        <v>0</v>
      </c>
      <c r="BL113" s="99">
        <f>IF(BL112&lt;0,IF(-BL114&lt;(BL110+BL111),MAX(-BL110-BL114,BL112+BK112),0),0)</f>
        <v>0</v>
      </c>
      <c r="BM113" s="108"/>
    </row>
    <row r="114" spans="2:65" s="42" customFormat="1" x14ac:dyDescent="0.25">
      <c r="B114" s="43" t="s">
        <v>101</v>
      </c>
      <c r="C114" s="72" t="s">
        <v>100</v>
      </c>
      <c r="D114" s="108">
        <f t="shared" si="107"/>
        <v>0</v>
      </c>
      <c r="E114" s="99">
        <f>IF(F3&gt;MAX(Overview!$C$12:$C$21),'Monthly cashflow'!E104,0)</f>
        <v>0</v>
      </c>
      <c r="F114" s="99">
        <f>IF(Overview!$B$61&gt;0,IF(E114&gt;0,0,IF(G3&gt;MAX(Overview!$C$12:$C$21),F103+F102+F97+F99+F105,0)),0)</f>
        <v>0</v>
      </c>
      <c r="G114" s="99">
        <f>IF(Overview!$B$61&gt;0,IF(F114&gt;0,0,IF(H3&gt;MAX(Overview!$C$12:$C$21),G103+G102+G97+G99+G105,0)),0)</f>
        <v>0</v>
      </c>
      <c r="H114" s="99">
        <f>IF(Overview!$B$61&gt;0,IF(G114&gt;0,0,IF(I3&gt;MAX(Overview!$C$12:$C$21),H103+H102+H97+H99+H105,0)),0)</f>
        <v>0</v>
      </c>
      <c r="I114" s="99">
        <f>IF(Overview!$B$61&gt;0,IF(H114&gt;0,0,IF(J3&gt;MAX(Overview!$C$12:$C$21),I103+I102+I97+I99+I105,0)),0)</f>
        <v>0</v>
      </c>
      <c r="J114" s="99">
        <f>IF(Overview!$B$61&gt;0,IF(I114&gt;0,0,IF(K3&gt;MAX(Overview!$C$12:$C$21),J103+J102+J97+J99+J105,0)),0)</f>
        <v>0</v>
      </c>
      <c r="K114" s="99">
        <f>IF(Overview!$B$61&gt;0,IF(J114&gt;0,0,IF(L3&gt;MAX(Overview!$C$12:$C$21),K103+K102+K97+K99+K105,0)),0)</f>
        <v>0</v>
      </c>
      <c r="L114" s="99">
        <f>IF(Overview!$B$61&gt;0,IF(K114&gt;0,0,IF(M3&gt;MAX(Overview!$C$12:$C$21),L103+L102+L97+L99+L105,0)),0)</f>
        <v>0</v>
      </c>
      <c r="M114" s="99">
        <f>IF(Overview!$B$61&gt;0,IF(L114&gt;0,0,IF(N3&gt;MAX(Overview!$C$12:$C$21),M103+M102+M97+M99+M105,0)),0)</f>
        <v>0</v>
      </c>
      <c r="N114" s="99">
        <f>IF(Overview!$B$61&gt;0,IF(M114&gt;0,0,IF(O3&gt;MAX(Overview!$C$12:$C$21),N103+N102+N97+N99+N105,0)),0)</f>
        <v>0</v>
      </c>
      <c r="O114" s="99">
        <f>IF(Overview!$B$61&gt;0,IF(N114&gt;0,0,IF(P3&gt;MAX(Overview!$C$12:$C$21),O103+O102+O97+O99+O105,0)),0)</f>
        <v>0</v>
      </c>
      <c r="P114" s="99">
        <f>IF(Overview!$B$61&gt;0,IF(O114&gt;0,0,IF(Q3&gt;MAX(Overview!$C$12:$C$21),P103+P102+P97+P99+P105,0)),0)</f>
        <v>0</v>
      </c>
      <c r="Q114" s="99">
        <f>IF(Overview!$B$61&gt;0,IF(P114&gt;0,0,IF(R3&gt;MAX(Overview!$C$12:$C$21),Q103+Q102+Q97+Q99+Q105,0)),0)</f>
        <v>0</v>
      </c>
      <c r="R114" s="99">
        <f>IF(Overview!$B$61&gt;0,IF(Q114&gt;0,0,IF(S3&gt;MAX(Overview!$C$12:$C$21),R103+R102+R97+R99+R105,0)),0)</f>
        <v>0</v>
      </c>
      <c r="S114" s="99">
        <f>IF(Overview!$B$61&gt;0,IF(R114&gt;0,0,IF(T3&gt;MAX(Overview!$C$12:$C$21),S103+S102+S97+S99+S105,0)),0)</f>
        <v>0</v>
      </c>
      <c r="T114" s="99">
        <f>IF(Overview!$B$61&gt;0,IF(S114&gt;0,0,IF(U3&gt;MAX(Overview!$C$12:$C$21),T103+T102+T97+T99+T105,0)),0)</f>
        <v>0</v>
      </c>
      <c r="U114" s="99">
        <f>IF(Overview!$B$61&gt;0,IF(T114&gt;0,0,IF(V3&gt;MAX(Overview!$C$12:$C$21),U103+U102+U97+U99+U105,0)),0)</f>
        <v>0</v>
      </c>
      <c r="V114" s="99">
        <f>IF(Overview!$B$61&gt;0,IF(U114&gt;0,0,IF(W3&gt;MAX(Overview!$C$12:$C$21),V103+V102+V97+V99+V105,0)),0)</f>
        <v>0</v>
      </c>
      <c r="W114" s="99">
        <f>IF(Overview!$B$61&gt;0,IF(V114&gt;0,0,IF(X3&gt;MAX(Overview!$C$12:$C$21),W103+W102+W97+W99+W105,0)),0)</f>
        <v>0</v>
      </c>
      <c r="X114" s="99">
        <f>IF(Overview!$B$61&gt;0,IF(W114&gt;0,0,IF(Y3&gt;MAX(Overview!$C$12:$C$21),X103+X102+X97+X99+X105,0)),0)</f>
        <v>0</v>
      </c>
      <c r="Y114" s="99">
        <f>IF(Overview!$B$61&gt;0,IF(X114&gt;0,0,IF(Z3&gt;MAX(Overview!$C$12:$C$21),Y103+Y102+Y97+Y99+Y105,0)),0)</f>
        <v>0</v>
      </c>
      <c r="Z114" s="99">
        <f>IF(Overview!$B$61&gt;0,IF(Y114&gt;0,0,IF(AA3&gt;MAX(Overview!$C$12:$C$21),Z103+Z102+Z97+Z99+Z105,0)),0)</f>
        <v>0</v>
      </c>
      <c r="AA114" s="99">
        <f>IF(Overview!$B$61&gt;0,IF(Z114&gt;0,0,IF(AB3&gt;MAX(Overview!$C$12:$C$21),AA103+AA102+AA97+AA99+AA105,0)),0)</f>
        <v>0</v>
      </c>
      <c r="AB114" s="99">
        <f>IF(Overview!$B$61&gt;0,IF(AA114&gt;0,0,IF(AC3&gt;MAX(Overview!$C$12:$C$21),AB103+AB102+AB97+AB99+AB105,0)),0)</f>
        <v>0</v>
      </c>
      <c r="AC114" s="99">
        <f>IF(Overview!$B$61&gt;0,IF(AB114&gt;0,0,IF(AD3&gt;MAX(Overview!$C$12:$C$21),AC103+AC102+AC97+AC99+AC105,0)),0)</f>
        <v>0</v>
      </c>
      <c r="AD114" s="99">
        <f>IF(Overview!$B$61&gt;0,IF(AC114&gt;0,0,IF(AE3&gt;MAX(Overview!$C$12:$C$21),AD103+AD102+AD97+AD99+AD105,0)),0)</f>
        <v>0</v>
      </c>
      <c r="AE114" s="99">
        <f>IF(Overview!$B$61&gt;0,IF(AD114&gt;0,0,IF(AF3&gt;MAX(Overview!$C$12:$C$21),AE103+AE102+AE97+AE99+AE105,0)),0)</f>
        <v>0</v>
      </c>
      <c r="AF114" s="99">
        <f>IF(Overview!$B$61&gt;0,IF(AE114&gt;0,0,IF(AG3&gt;MAX(Overview!$C$12:$C$21),AF103+AF102+AF97+AF99+AF105,0)),0)</f>
        <v>0</v>
      </c>
      <c r="AG114" s="99">
        <f>IF(Overview!$B$61&gt;0,IF(AF114&gt;0,0,IF(AH3&gt;MAX(Overview!$C$12:$C$21),AG103+AG102+AG97+AG99+AG105,0)),0)</f>
        <v>0</v>
      </c>
      <c r="AH114" s="99">
        <f>IF(Overview!$B$61&gt;0,IF(AG114&gt;0,0,IF(AI3&gt;MAX(Overview!$C$12:$C$21),AH103+AH102+AH97+AH99+AH105,0)),0)</f>
        <v>0</v>
      </c>
      <c r="AI114" s="99">
        <f>IF(Overview!$B$61&gt;0,IF(AH114&gt;0,0,IF(AJ3&gt;MAX(Overview!$C$12:$C$21),AI103+AI102+AI97+AI99+AI105,0)),0)</f>
        <v>0</v>
      </c>
      <c r="AJ114" s="99">
        <f>IF(Overview!$B$61&gt;0,IF(AI114&gt;0,0,IF(AK3&gt;MAX(Overview!$C$12:$C$21),AJ103+AJ102+AJ97+AJ99+AJ105,0)),0)</f>
        <v>0</v>
      </c>
      <c r="AK114" s="99">
        <f>IF(Overview!$B$61&gt;0,IF(AJ114&gt;0,0,IF(AL3&gt;MAX(Overview!$C$12:$C$21),AK103+AK102+AK97+AK99+AK105,0)),0)</f>
        <v>0</v>
      </c>
      <c r="AL114" s="99">
        <f>IF(Overview!$B$61&gt;0,IF(AK114&gt;0,0,IF(AM3&gt;MAX(Overview!$C$12:$C$21),AL103+AL102+AL97+AL99+AL105,0)),0)</f>
        <v>0</v>
      </c>
      <c r="AM114" s="99">
        <f>IF(Overview!$B$61&gt;0,IF(AL114&gt;0,0,IF(AN3&gt;MAX(Overview!$C$12:$C$21),AM103+AM102+AM97+AM99+AM105,0)),0)</f>
        <v>0</v>
      </c>
      <c r="AN114" s="99">
        <f>IF(Overview!$B$61&gt;0,IF(AM114&gt;0,0,IF(AO3&gt;MAX(Overview!$C$12:$C$21),AN103+AN102+AN97+AN99+AN105,0)),0)</f>
        <v>0</v>
      </c>
      <c r="AO114" s="99">
        <f>IF(Overview!$B$61&gt;0,IF(AN114&gt;0,0,IF(AP3&gt;MAX(Overview!$C$12:$C$21),AO103+AO102+AO97+AO99+AO105,0)),0)</f>
        <v>0</v>
      </c>
      <c r="AP114" s="99">
        <f>IF(Overview!$B$61&gt;0,IF(AO114&gt;0,0,IF(AQ3&gt;MAX(Overview!$C$12:$C$21),AP103+AP102+AP97+AP99+AP105,0)),0)</f>
        <v>0</v>
      </c>
      <c r="AQ114" s="99">
        <f>IF(Overview!$B$61&gt;0,IF(AP114&gt;0,0,IF(AR3&gt;MAX(Overview!$C$12:$C$21),AQ103+AQ102+AQ97+AQ99+AQ105,0)),0)</f>
        <v>0</v>
      </c>
      <c r="AR114" s="99">
        <f>IF(Overview!$B$61&gt;0,IF(AQ114&gt;0,0,IF(AS3&gt;MAX(Overview!$C$12:$C$21),AR103+AR102+AR97+AR99+AR105,0)),0)</f>
        <v>0</v>
      </c>
      <c r="AS114" s="99">
        <f>IF(Overview!$B$61&gt;0,IF(AR114&gt;0,0,IF(AT3&gt;MAX(Overview!$C$12:$C$21),AS103+AS102+AS97+AS99+AS105,0)),0)</f>
        <v>0</v>
      </c>
      <c r="AT114" s="99">
        <f>IF(Overview!$B$61&gt;0,IF(AS114&gt;0,0,IF(AU3&gt;MAX(Overview!$C$12:$C$21),AT103+AT102+AT97+AT99+AT105,0)),0)</f>
        <v>0</v>
      </c>
      <c r="AU114" s="99">
        <f>IF(Overview!$B$61&gt;0,IF(AT114&gt;0,0,IF(AV3&gt;MAX(Overview!$C$12:$C$21),AU103+AU102+AU97+AU99+AU105,0)),0)</f>
        <v>0</v>
      </c>
      <c r="AV114" s="99">
        <f>IF(Overview!$B$61&gt;0,IF(AU114&gt;0,0,IF(AW3&gt;MAX(Overview!$C$12:$C$21),AV103+AV102+AV97+AV99+AV105,0)),0)</f>
        <v>0</v>
      </c>
      <c r="AW114" s="99">
        <f>IF(Overview!$B$61&gt;0,IF(AV114&gt;0,0,IF(AX3&gt;MAX(Overview!$C$12:$C$21),AW103+AW102+AW97+AW99+AW105,0)),0)</f>
        <v>0</v>
      </c>
      <c r="AX114" s="99">
        <f>IF(Overview!$B$61&gt;0,IF(AW114&gt;0,0,IF(AY3&gt;MAX(Overview!$C$12:$C$21),AX103+AX102+AX97+AX99+AX105,0)),0)</f>
        <v>0</v>
      </c>
      <c r="AY114" s="99">
        <f>IF(Overview!$B$61&gt;0,IF(AX114&gt;0,0,IF(AZ3&gt;MAX(Overview!$C$12:$C$21),AY103+AY102+AY97+AY99+AY105,0)),0)</f>
        <v>0</v>
      </c>
      <c r="AZ114" s="99">
        <f>IF(Overview!$B$61&gt;0,IF(AY114&gt;0,0,IF(BA3&gt;MAX(Overview!$C$12:$C$21),AZ103+AZ102+AZ97+AZ99+AZ105,0)),0)</f>
        <v>0</v>
      </c>
      <c r="BA114" s="99">
        <f>IF(Overview!$B$61&gt;0,IF(AZ114&gt;0,0,IF(BB3&gt;MAX(Overview!$C$12:$C$21),BA103+BA102+BA97+BA99+BA105,0)),0)</f>
        <v>0</v>
      </c>
      <c r="BB114" s="99">
        <f>IF(Overview!$B$61&gt;0,IF(BA114&gt;0,0,IF(BC3&gt;MAX(Overview!$C$12:$C$21),BB103+BB102+BB97+BB99+BB105,0)),0)</f>
        <v>0</v>
      </c>
      <c r="BC114" s="99">
        <f>IF(Overview!$B$61&gt;0,IF(BB114&gt;0,0,IF(BD3&gt;MAX(Overview!$C$12:$C$21),BC103+BC102+BC97+BC99+BC105,0)),0)</f>
        <v>0</v>
      </c>
      <c r="BD114" s="99">
        <f>IF(Overview!$B$61&gt;0,IF(BC114&gt;0,0,IF(BE3&gt;MAX(Overview!$C$12:$C$21),BD103+BD102+BD97+BD99+BD105,0)),0)</f>
        <v>0</v>
      </c>
      <c r="BE114" s="99">
        <f>IF(Overview!$B$61&gt;0,IF(BD114&gt;0,0,IF(BF3&gt;MAX(Overview!$C$12:$C$21),BE103+BE102+BE97+BE99+BE105,0)),0)</f>
        <v>0</v>
      </c>
      <c r="BF114" s="99">
        <f>IF(Overview!$B$61&gt;0,IF(BE114&gt;0,0,IF(BG3&gt;MAX(Overview!$C$12:$C$21),BF103+BF102+BF97+BF99+BF105,0)),0)</f>
        <v>0</v>
      </c>
      <c r="BG114" s="99">
        <f>IF(Overview!$B$61&gt;0,IF(BF114&gt;0,0,IF(BH3&gt;MAX(Overview!$C$12:$C$21),BG103+BG102+BG97+BG99+BG105,0)),0)</f>
        <v>0</v>
      </c>
      <c r="BH114" s="99">
        <f>IF(Overview!$B$61&gt;0,IF(BG114&gt;0,0,IF(BI3&gt;MAX(Overview!$C$12:$C$21),BH103+BH102+BH97+BH99+BH105,0)),0)</f>
        <v>0</v>
      </c>
      <c r="BI114" s="99">
        <f>IF(Overview!$B$61&gt;0,IF(BH114&gt;0,0,IF(BJ3&gt;MAX(Overview!$C$12:$C$21),BI103+BI102+BI97+BI99+BI105,0)),0)</f>
        <v>0</v>
      </c>
      <c r="BJ114" s="99">
        <f>IF(Overview!$B$61&gt;0,IF(BI114&gt;0,0,IF(BK3&gt;MAX(Overview!$C$12:$C$21),BJ103+BJ102+BJ97+BJ99+BJ105,0)),0)</f>
        <v>0</v>
      </c>
      <c r="BK114" s="99">
        <f>IF(Overview!$B$61&gt;0,IF(BJ114&gt;0,0,IF(BL3&gt;MAX(Overview!$C$12:$C$21),BK103+BK102+BK97+BK99+BK105,0)),0)</f>
        <v>0</v>
      </c>
      <c r="BL114" s="99">
        <f>IF(Overview!$B$61&gt;0,IF(BK114&gt;0,0,IF(BM3&gt;MAX(Overview!$C$12:$C$21),BL103+BL102+BL97+BL99+BL105,0)),0)</f>
        <v>0</v>
      </c>
      <c r="BM114" s="108"/>
    </row>
    <row r="115" spans="2:65" s="42" customFormat="1" ht="15.75" thickBot="1" x14ac:dyDescent="0.3">
      <c r="B115" s="368" t="s">
        <v>582</v>
      </c>
      <c r="C115" s="369" t="s">
        <v>99</v>
      </c>
      <c r="D115" s="370">
        <f>MIN(E115:BL115)</f>
        <v>0</v>
      </c>
      <c r="E115" s="311">
        <f>IF(E114&gt;0,E110+E113+E114,MIN(E110+E111+E113+E114,0))</f>
        <v>0</v>
      </c>
      <c r="F115" s="311">
        <f t="shared" ref="F115:BL115" si="108">IF(F114&gt;0,F110+F113+F114,MIN(F110+F111+F113+F114,0))</f>
        <v>0</v>
      </c>
      <c r="G115" s="311">
        <f t="shared" si="108"/>
        <v>0</v>
      </c>
      <c r="H115" s="311">
        <f t="shared" si="108"/>
        <v>0</v>
      </c>
      <c r="I115" s="311">
        <f t="shared" si="108"/>
        <v>0</v>
      </c>
      <c r="J115" s="311">
        <f t="shared" si="108"/>
        <v>0</v>
      </c>
      <c r="K115" s="311">
        <f t="shared" si="108"/>
        <v>0</v>
      </c>
      <c r="L115" s="311">
        <f t="shared" si="108"/>
        <v>0</v>
      </c>
      <c r="M115" s="311">
        <f t="shared" si="108"/>
        <v>0</v>
      </c>
      <c r="N115" s="311">
        <f t="shared" si="108"/>
        <v>0</v>
      </c>
      <c r="O115" s="311">
        <f t="shared" si="108"/>
        <v>0</v>
      </c>
      <c r="P115" s="311">
        <f t="shared" si="108"/>
        <v>0</v>
      </c>
      <c r="Q115" s="311">
        <f t="shared" si="108"/>
        <v>0</v>
      </c>
      <c r="R115" s="311">
        <f t="shared" si="108"/>
        <v>0</v>
      </c>
      <c r="S115" s="311">
        <f t="shared" si="108"/>
        <v>0</v>
      </c>
      <c r="T115" s="311">
        <f t="shared" si="108"/>
        <v>0</v>
      </c>
      <c r="U115" s="311">
        <f t="shared" si="108"/>
        <v>0</v>
      </c>
      <c r="V115" s="311">
        <f t="shared" si="108"/>
        <v>0</v>
      </c>
      <c r="W115" s="311">
        <f t="shared" si="108"/>
        <v>0</v>
      </c>
      <c r="X115" s="311">
        <f t="shared" si="108"/>
        <v>0</v>
      </c>
      <c r="Y115" s="311">
        <f t="shared" si="108"/>
        <v>0</v>
      </c>
      <c r="Z115" s="311">
        <f t="shared" si="108"/>
        <v>0</v>
      </c>
      <c r="AA115" s="311">
        <f t="shared" si="108"/>
        <v>0</v>
      </c>
      <c r="AB115" s="311">
        <f t="shared" si="108"/>
        <v>0</v>
      </c>
      <c r="AC115" s="311">
        <f t="shared" si="108"/>
        <v>0</v>
      </c>
      <c r="AD115" s="311">
        <f t="shared" si="108"/>
        <v>0</v>
      </c>
      <c r="AE115" s="311">
        <f t="shared" si="108"/>
        <v>0</v>
      </c>
      <c r="AF115" s="311">
        <f t="shared" si="108"/>
        <v>0</v>
      </c>
      <c r="AG115" s="311">
        <f t="shared" si="108"/>
        <v>0</v>
      </c>
      <c r="AH115" s="311">
        <f t="shared" si="108"/>
        <v>0</v>
      </c>
      <c r="AI115" s="311">
        <f t="shared" si="108"/>
        <v>0</v>
      </c>
      <c r="AJ115" s="311">
        <f t="shared" si="108"/>
        <v>0</v>
      </c>
      <c r="AK115" s="311">
        <f t="shared" si="108"/>
        <v>0</v>
      </c>
      <c r="AL115" s="311">
        <f t="shared" si="108"/>
        <v>0</v>
      </c>
      <c r="AM115" s="311">
        <f t="shared" si="108"/>
        <v>0</v>
      </c>
      <c r="AN115" s="311">
        <f t="shared" si="108"/>
        <v>0</v>
      </c>
      <c r="AO115" s="311">
        <f t="shared" si="108"/>
        <v>0</v>
      </c>
      <c r="AP115" s="311">
        <f t="shared" si="108"/>
        <v>0</v>
      </c>
      <c r="AQ115" s="311">
        <f t="shared" si="108"/>
        <v>0</v>
      </c>
      <c r="AR115" s="311">
        <f t="shared" si="108"/>
        <v>0</v>
      </c>
      <c r="AS115" s="311">
        <f t="shared" si="108"/>
        <v>0</v>
      </c>
      <c r="AT115" s="311">
        <f t="shared" si="108"/>
        <v>0</v>
      </c>
      <c r="AU115" s="311">
        <f t="shared" si="108"/>
        <v>0</v>
      </c>
      <c r="AV115" s="311">
        <f t="shared" si="108"/>
        <v>0</v>
      </c>
      <c r="AW115" s="311">
        <f t="shared" si="108"/>
        <v>0</v>
      </c>
      <c r="AX115" s="311">
        <f t="shared" si="108"/>
        <v>0</v>
      </c>
      <c r="AY115" s="311">
        <f t="shared" si="108"/>
        <v>0</v>
      </c>
      <c r="AZ115" s="311">
        <f t="shared" si="108"/>
        <v>0</v>
      </c>
      <c r="BA115" s="311">
        <f t="shared" si="108"/>
        <v>0</v>
      </c>
      <c r="BB115" s="311">
        <f t="shared" si="108"/>
        <v>0</v>
      </c>
      <c r="BC115" s="311">
        <f t="shared" si="108"/>
        <v>0</v>
      </c>
      <c r="BD115" s="311">
        <f t="shared" si="108"/>
        <v>0</v>
      </c>
      <c r="BE115" s="311">
        <f t="shared" si="108"/>
        <v>0</v>
      </c>
      <c r="BF115" s="311">
        <f t="shared" si="108"/>
        <v>0</v>
      </c>
      <c r="BG115" s="311">
        <f t="shared" si="108"/>
        <v>0</v>
      </c>
      <c r="BH115" s="311">
        <f t="shared" si="108"/>
        <v>0</v>
      </c>
      <c r="BI115" s="311">
        <f t="shared" si="108"/>
        <v>0</v>
      </c>
      <c r="BJ115" s="311">
        <f t="shared" si="108"/>
        <v>0</v>
      </c>
      <c r="BK115" s="311">
        <f t="shared" si="108"/>
        <v>0</v>
      </c>
      <c r="BL115" s="311">
        <f t="shared" si="108"/>
        <v>0</v>
      </c>
      <c r="BM115" s="370"/>
    </row>
    <row r="116" spans="2:65" ht="15.75" thickBot="1" x14ac:dyDescent="0.3">
      <c r="B116" s="44"/>
      <c r="C116" s="45"/>
      <c r="D116" s="109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367"/>
      <c r="U116" s="188"/>
      <c r="V116" s="188"/>
      <c r="W116" s="188"/>
      <c r="X116" s="188"/>
      <c r="Y116" s="188"/>
      <c r="Z116" s="188"/>
      <c r="AA116" s="188"/>
      <c r="AB116" s="188"/>
      <c r="AC116" s="188"/>
      <c r="AD116" s="188"/>
      <c r="AE116" s="188"/>
      <c r="AF116" s="188"/>
      <c r="AG116" s="188"/>
      <c r="AH116" s="188"/>
      <c r="AI116" s="188"/>
      <c r="AJ116" s="188"/>
      <c r="AK116" s="188"/>
      <c r="AL116" s="188"/>
      <c r="AM116" s="188"/>
      <c r="AN116" s="188"/>
      <c r="AO116" s="188"/>
      <c r="AP116" s="188"/>
      <c r="AQ116" s="188"/>
      <c r="AR116" s="188"/>
      <c r="AS116" s="188"/>
      <c r="AT116" s="188"/>
      <c r="AU116" s="188"/>
      <c r="AV116" s="188"/>
      <c r="AW116" s="188"/>
      <c r="AX116" s="188"/>
      <c r="AY116" s="188"/>
      <c r="AZ116" s="188"/>
      <c r="BA116" s="188"/>
      <c r="BB116" s="188"/>
      <c r="BC116" s="188"/>
      <c r="BD116" s="188"/>
      <c r="BE116" s="188"/>
      <c r="BF116" s="188"/>
      <c r="BG116" s="188"/>
      <c r="BH116" s="188"/>
      <c r="BI116" s="188"/>
      <c r="BJ116" s="188"/>
      <c r="BK116" s="188"/>
      <c r="BL116" s="188"/>
      <c r="BM116" s="113"/>
    </row>
    <row r="117" spans="2:65" ht="15.75" thickBot="1" x14ac:dyDescent="0.3">
      <c r="B117" s="372" t="s">
        <v>584</v>
      </c>
      <c r="C117" s="373" t="s">
        <v>100</v>
      </c>
      <c r="D117" s="374">
        <f>D99+D102+D98+D111+D113</f>
        <v>0</v>
      </c>
      <c r="E117" s="313">
        <f>IF(E104&gt;0,E115,E104+E115)</f>
        <v>0</v>
      </c>
      <c r="F117" s="313">
        <f t="shared" ref="F117:AJ117" si="109">IF(F115&gt;0,0,IF(F104&gt;0,F115,F104+F115))</f>
        <v>0</v>
      </c>
      <c r="G117" s="313">
        <f t="shared" si="109"/>
        <v>0</v>
      </c>
      <c r="H117" s="313">
        <f t="shared" si="109"/>
        <v>0</v>
      </c>
      <c r="I117" s="313">
        <f t="shared" si="109"/>
        <v>0</v>
      </c>
      <c r="J117" s="313">
        <f t="shared" si="109"/>
        <v>0</v>
      </c>
      <c r="K117" s="313">
        <f t="shared" si="109"/>
        <v>0</v>
      </c>
      <c r="L117" s="313">
        <f t="shared" si="109"/>
        <v>0</v>
      </c>
      <c r="M117" s="313">
        <f t="shared" si="109"/>
        <v>0</v>
      </c>
      <c r="N117" s="313">
        <f t="shared" si="109"/>
        <v>0</v>
      </c>
      <c r="O117" s="313">
        <f t="shared" si="109"/>
        <v>0</v>
      </c>
      <c r="P117" s="313">
        <f t="shared" si="109"/>
        <v>0</v>
      </c>
      <c r="Q117" s="313">
        <f t="shared" si="109"/>
        <v>0</v>
      </c>
      <c r="R117" s="313">
        <f t="shared" si="109"/>
        <v>0</v>
      </c>
      <c r="S117" s="313">
        <f t="shared" si="109"/>
        <v>0</v>
      </c>
      <c r="T117" s="313">
        <f t="shared" si="109"/>
        <v>0</v>
      </c>
      <c r="U117" s="313">
        <f t="shared" si="109"/>
        <v>0</v>
      </c>
      <c r="V117" s="313">
        <f t="shared" si="109"/>
        <v>0</v>
      </c>
      <c r="W117" s="313">
        <f t="shared" si="109"/>
        <v>0</v>
      </c>
      <c r="X117" s="313">
        <f t="shared" si="109"/>
        <v>0</v>
      </c>
      <c r="Y117" s="313">
        <f t="shared" si="109"/>
        <v>0</v>
      </c>
      <c r="Z117" s="313">
        <f t="shared" si="109"/>
        <v>0</v>
      </c>
      <c r="AA117" s="313">
        <f t="shared" si="109"/>
        <v>0</v>
      </c>
      <c r="AB117" s="313">
        <f t="shared" si="109"/>
        <v>0</v>
      </c>
      <c r="AC117" s="313">
        <f t="shared" si="109"/>
        <v>0</v>
      </c>
      <c r="AD117" s="313">
        <f t="shared" si="109"/>
        <v>0</v>
      </c>
      <c r="AE117" s="313">
        <f t="shared" si="109"/>
        <v>0</v>
      </c>
      <c r="AF117" s="313">
        <f t="shared" si="109"/>
        <v>0</v>
      </c>
      <c r="AG117" s="313">
        <f t="shared" si="109"/>
        <v>0</v>
      </c>
      <c r="AH117" s="313">
        <f t="shared" si="109"/>
        <v>0</v>
      </c>
      <c r="AI117" s="313">
        <f t="shared" si="109"/>
        <v>0</v>
      </c>
      <c r="AJ117" s="313">
        <f t="shared" si="109"/>
        <v>0</v>
      </c>
      <c r="AK117" s="313">
        <f>IF(AK115&gt;0,0,IF(AK104&gt;0,AK115,AK104+AK115))</f>
        <v>0</v>
      </c>
      <c r="AL117" s="313">
        <f t="shared" ref="AL117:BL117" si="110">IF(AL115&gt;0,0,IF(AL104&gt;0,AL115,AL104+AL115))</f>
        <v>0</v>
      </c>
      <c r="AM117" s="313">
        <f t="shared" si="110"/>
        <v>0</v>
      </c>
      <c r="AN117" s="313">
        <f t="shared" si="110"/>
        <v>0</v>
      </c>
      <c r="AO117" s="313">
        <f t="shared" si="110"/>
        <v>0</v>
      </c>
      <c r="AP117" s="313">
        <f t="shared" si="110"/>
        <v>0</v>
      </c>
      <c r="AQ117" s="313">
        <f t="shared" si="110"/>
        <v>0</v>
      </c>
      <c r="AR117" s="313">
        <f t="shared" si="110"/>
        <v>0</v>
      </c>
      <c r="AS117" s="313">
        <f t="shared" si="110"/>
        <v>0</v>
      </c>
      <c r="AT117" s="313">
        <f t="shared" si="110"/>
        <v>0</v>
      </c>
      <c r="AU117" s="313">
        <f t="shared" si="110"/>
        <v>0</v>
      </c>
      <c r="AV117" s="313">
        <f t="shared" si="110"/>
        <v>0</v>
      </c>
      <c r="AW117" s="313">
        <f t="shared" si="110"/>
        <v>0</v>
      </c>
      <c r="AX117" s="313">
        <f t="shared" si="110"/>
        <v>0</v>
      </c>
      <c r="AY117" s="313">
        <f t="shared" si="110"/>
        <v>0</v>
      </c>
      <c r="AZ117" s="313">
        <f t="shared" si="110"/>
        <v>0</v>
      </c>
      <c r="BA117" s="313">
        <f t="shared" si="110"/>
        <v>0</v>
      </c>
      <c r="BB117" s="313">
        <f t="shared" si="110"/>
        <v>0</v>
      </c>
      <c r="BC117" s="313">
        <f t="shared" si="110"/>
        <v>0</v>
      </c>
      <c r="BD117" s="313">
        <f t="shared" si="110"/>
        <v>0</v>
      </c>
      <c r="BE117" s="313">
        <f t="shared" si="110"/>
        <v>0</v>
      </c>
      <c r="BF117" s="313">
        <f t="shared" si="110"/>
        <v>0</v>
      </c>
      <c r="BG117" s="313">
        <f t="shared" si="110"/>
        <v>0</v>
      </c>
      <c r="BH117" s="313">
        <f t="shared" si="110"/>
        <v>0</v>
      </c>
      <c r="BI117" s="313">
        <f t="shared" si="110"/>
        <v>0</v>
      </c>
      <c r="BJ117" s="313">
        <f t="shared" si="110"/>
        <v>0</v>
      </c>
      <c r="BK117" s="313">
        <f t="shared" si="110"/>
        <v>0</v>
      </c>
      <c r="BL117" s="313">
        <f t="shared" si="110"/>
        <v>0</v>
      </c>
      <c r="BM117" s="383"/>
    </row>
    <row r="118" spans="2:65" ht="15.75" thickBot="1" x14ac:dyDescent="0.3">
      <c r="B118" s="372"/>
      <c r="C118" s="373" t="s">
        <v>99</v>
      </c>
      <c r="D118" s="374">
        <f>MIN(E117:BL117)</f>
        <v>0</v>
      </c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8"/>
      <c r="AA118" s="188"/>
      <c r="AB118" s="188"/>
      <c r="AC118" s="188"/>
      <c r="AD118" s="188"/>
      <c r="AE118" s="188"/>
      <c r="AF118" s="188"/>
      <c r="AG118" s="188"/>
      <c r="AH118" s="188"/>
      <c r="AI118" s="188"/>
      <c r="AJ118" s="188"/>
      <c r="AK118" s="188"/>
      <c r="AL118" s="188"/>
      <c r="AM118" s="188"/>
      <c r="AN118" s="188"/>
      <c r="AO118" s="188"/>
      <c r="AP118" s="188"/>
      <c r="AQ118" s="188"/>
      <c r="AR118" s="188"/>
      <c r="AS118" s="188"/>
      <c r="AT118" s="188"/>
      <c r="AU118" s="188"/>
      <c r="AV118" s="188"/>
      <c r="AW118" s="188"/>
      <c r="AX118" s="188"/>
      <c r="AY118" s="188"/>
      <c r="AZ118" s="188"/>
      <c r="BA118" s="188"/>
      <c r="BB118" s="188"/>
      <c r="BC118" s="188"/>
      <c r="BD118" s="188"/>
      <c r="BE118" s="188"/>
      <c r="BF118" s="188"/>
      <c r="BG118" s="188"/>
      <c r="BH118" s="188"/>
      <c r="BI118" s="188"/>
      <c r="BJ118" s="188"/>
      <c r="BK118" s="188"/>
      <c r="BL118" s="188"/>
      <c r="BM118" s="188"/>
    </row>
    <row r="119" spans="2:65" ht="15.75" thickBot="1" x14ac:dyDescent="0.3">
      <c r="B119" s="85" t="str">
        <f>IF(Overview!B75="Y","Revolving Facility Limit","")</f>
        <v/>
      </c>
      <c r="C119" s="86"/>
      <c r="D119" s="112" t="str">
        <f>IF(Overview!B75="Y",D97,"")</f>
        <v/>
      </c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8"/>
      <c r="AA119" s="188"/>
      <c r="AB119" s="188"/>
      <c r="AC119" s="188"/>
      <c r="AD119" s="188"/>
      <c r="AE119" s="188"/>
      <c r="AF119" s="188"/>
      <c r="AG119" s="188"/>
      <c r="AH119" s="188"/>
      <c r="AI119" s="188"/>
      <c r="AJ119" s="188"/>
      <c r="AK119" s="188"/>
      <c r="AL119" s="188"/>
      <c r="AM119" s="188"/>
      <c r="AN119" s="188"/>
      <c r="AO119" s="188"/>
      <c r="AP119" s="188"/>
      <c r="AQ119" s="188"/>
      <c r="AR119" s="188"/>
      <c r="AS119" s="188"/>
      <c r="AT119" s="188"/>
      <c r="AU119" s="188"/>
      <c r="AV119" s="188"/>
      <c r="AW119" s="188"/>
      <c r="AX119" s="188"/>
      <c r="AY119" s="188"/>
      <c r="AZ119" s="188"/>
      <c r="BA119" s="188"/>
      <c r="BB119" s="188"/>
      <c r="BC119" s="188"/>
      <c r="BD119" s="188"/>
      <c r="BE119" s="188"/>
      <c r="BF119" s="188"/>
      <c r="BG119" s="188"/>
      <c r="BH119" s="188"/>
      <c r="BI119" s="188"/>
      <c r="BJ119" s="188"/>
      <c r="BK119" s="188"/>
      <c r="BL119" s="188"/>
      <c r="BM119" s="188"/>
    </row>
    <row r="120" spans="2:65" ht="15.75" thickBot="1" x14ac:dyDescent="0.3">
      <c r="B120" s="85" t="str">
        <f>IF(Overview!B75="Y","Revolving Facility Equity %","")</f>
        <v/>
      </c>
      <c r="C120" s="86"/>
      <c r="D120" s="302" t="str">
        <f>Overview!B62</f>
        <v/>
      </c>
      <c r="E120" s="188"/>
      <c r="F120" s="188"/>
      <c r="G120" s="361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8"/>
      <c r="AA120" s="188"/>
      <c r="AB120" s="188"/>
      <c r="AC120" s="188"/>
      <c r="AD120" s="188"/>
      <c r="AE120" s="188"/>
      <c r="AF120" s="188"/>
      <c r="AG120" s="188"/>
      <c r="AH120" s="188"/>
      <c r="AI120" s="188"/>
      <c r="AJ120" s="188"/>
      <c r="AK120" s="188"/>
      <c r="AL120" s="188"/>
      <c r="AM120" s="188"/>
      <c r="AN120" s="188"/>
      <c r="AO120" s="188"/>
      <c r="AP120" s="188"/>
      <c r="AQ120" s="188"/>
      <c r="AR120" s="188"/>
      <c r="AS120" s="188"/>
      <c r="AT120" s="188"/>
      <c r="AU120" s="188"/>
      <c r="AV120" s="188"/>
      <c r="AW120" s="188"/>
      <c r="AX120" s="188"/>
      <c r="AY120" s="188"/>
      <c r="AZ120" s="188"/>
      <c r="BA120" s="188"/>
      <c r="BB120" s="188"/>
      <c r="BC120" s="188"/>
      <c r="BD120" s="188"/>
      <c r="BE120" s="188"/>
      <c r="BF120" s="188"/>
      <c r="BG120" s="188"/>
      <c r="BH120" s="188"/>
      <c r="BI120" s="188"/>
      <c r="BJ120" s="188"/>
      <c r="BK120" s="188"/>
      <c r="BL120" s="188"/>
      <c r="BM120" s="188"/>
    </row>
    <row r="121" spans="2:65" ht="15.75" thickBot="1" x14ac:dyDescent="0.3">
      <c r="B121" s="147"/>
      <c r="K121" s="147"/>
      <c r="L121" s="147"/>
      <c r="AK121" s="146"/>
      <c r="AL121" s="147"/>
      <c r="AM121" s="147"/>
      <c r="BM121" s="48"/>
    </row>
    <row r="122" spans="2:65" ht="15.75" thickBot="1" x14ac:dyDescent="0.3">
      <c r="C122" s="316" t="s">
        <v>512</v>
      </c>
      <c r="D122" s="317" t="s">
        <v>4</v>
      </c>
      <c r="E122" s="315" t="str">
        <f t="shared" ref="E122:AJ122" si="111">E3</f>
        <v/>
      </c>
      <c r="F122" s="23" t="str">
        <f t="shared" si="111"/>
        <v/>
      </c>
      <c r="G122" s="23" t="str">
        <f t="shared" si="111"/>
        <v/>
      </c>
      <c r="H122" s="23" t="str">
        <f t="shared" si="111"/>
        <v/>
      </c>
      <c r="I122" s="23" t="str">
        <f t="shared" si="111"/>
        <v/>
      </c>
      <c r="J122" s="23" t="str">
        <f t="shared" si="111"/>
        <v/>
      </c>
      <c r="K122" s="23" t="str">
        <f t="shared" si="111"/>
        <v/>
      </c>
      <c r="L122" s="23" t="str">
        <f t="shared" si="111"/>
        <v/>
      </c>
      <c r="M122" s="23" t="str">
        <f t="shared" si="111"/>
        <v/>
      </c>
      <c r="N122" s="23" t="str">
        <f t="shared" si="111"/>
        <v/>
      </c>
      <c r="O122" s="23" t="str">
        <f t="shared" si="111"/>
        <v/>
      </c>
      <c r="P122" s="23" t="str">
        <f t="shared" si="111"/>
        <v/>
      </c>
      <c r="Q122" s="23" t="str">
        <f t="shared" si="111"/>
        <v/>
      </c>
      <c r="R122" s="23" t="str">
        <f t="shared" si="111"/>
        <v/>
      </c>
      <c r="S122" s="23" t="str">
        <f t="shared" si="111"/>
        <v/>
      </c>
      <c r="T122" s="375" t="str">
        <f t="shared" si="111"/>
        <v/>
      </c>
      <c r="U122" s="387" t="str">
        <f t="shared" si="111"/>
        <v/>
      </c>
      <c r="V122" s="315" t="str">
        <f t="shared" si="111"/>
        <v/>
      </c>
      <c r="W122" s="23" t="str">
        <f t="shared" si="111"/>
        <v/>
      </c>
      <c r="X122" s="23" t="str">
        <f t="shared" si="111"/>
        <v/>
      </c>
      <c r="Y122" s="23" t="str">
        <f t="shared" si="111"/>
        <v/>
      </c>
      <c r="Z122" s="23" t="str">
        <f t="shared" si="111"/>
        <v/>
      </c>
      <c r="AA122" s="23" t="str">
        <f t="shared" si="111"/>
        <v/>
      </c>
      <c r="AB122" s="23" t="str">
        <f t="shared" si="111"/>
        <v/>
      </c>
      <c r="AC122" s="23" t="str">
        <f t="shared" si="111"/>
        <v/>
      </c>
      <c r="AD122" s="23" t="str">
        <f t="shared" si="111"/>
        <v/>
      </c>
      <c r="AE122" s="23" t="str">
        <f t="shared" si="111"/>
        <v/>
      </c>
      <c r="AF122" s="23" t="str">
        <f t="shared" si="111"/>
        <v/>
      </c>
      <c r="AG122" s="23" t="str">
        <f t="shared" si="111"/>
        <v/>
      </c>
      <c r="AH122" s="23" t="str">
        <f t="shared" si="111"/>
        <v/>
      </c>
      <c r="AI122" s="23" t="str">
        <f t="shared" si="111"/>
        <v/>
      </c>
      <c r="AJ122" s="23" t="str">
        <f t="shared" si="111"/>
        <v/>
      </c>
      <c r="AK122" s="23" t="str">
        <f t="shared" ref="AK122:BL122" si="112">AK3</f>
        <v/>
      </c>
      <c r="AL122" s="23" t="str">
        <f t="shared" si="112"/>
        <v/>
      </c>
      <c r="AM122" s="23" t="str">
        <f t="shared" si="112"/>
        <v/>
      </c>
      <c r="AN122" s="23" t="str">
        <f t="shared" si="112"/>
        <v/>
      </c>
      <c r="AO122" s="23" t="str">
        <f t="shared" si="112"/>
        <v/>
      </c>
      <c r="AP122" s="23" t="str">
        <f t="shared" si="112"/>
        <v/>
      </c>
      <c r="AQ122" s="23" t="str">
        <f t="shared" si="112"/>
        <v/>
      </c>
      <c r="AR122" s="23" t="str">
        <f t="shared" si="112"/>
        <v/>
      </c>
      <c r="AS122" s="23" t="str">
        <f t="shared" si="112"/>
        <v/>
      </c>
      <c r="AT122" s="23" t="str">
        <f t="shared" si="112"/>
        <v/>
      </c>
      <c r="AU122" s="23" t="str">
        <f t="shared" si="112"/>
        <v/>
      </c>
      <c r="AV122" s="23" t="str">
        <f t="shared" si="112"/>
        <v/>
      </c>
      <c r="AW122" s="23" t="str">
        <f t="shared" si="112"/>
        <v/>
      </c>
      <c r="AX122" s="23" t="str">
        <f t="shared" si="112"/>
        <v/>
      </c>
      <c r="AY122" s="23" t="str">
        <f t="shared" si="112"/>
        <v/>
      </c>
      <c r="AZ122" s="23" t="str">
        <f t="shared" si="112"/>
        <v/>
      </c>
      <c r="BA122" s="23" t="str">
        <f t="shared" si="112"/>
        <v/>
      </c>
      <c r="BB122" s="23" t="str">
        <f t="shared" si="112"/>
        <v/>
      </c>
      <c r="BC122" s="23" t="str">
        <f t="shared" si="112"/>
        <v/>
      </c>
      <c r="BD122" s="23" t="str">
        <f t="shared" si="112"/>
        <v/>
      </c>
      <c r="BE122" s="23" t="str">
        <f t="shared" si="112"/>
        <v/>
      </c>
      <c r="BF122" s="23" t="str">
        <f t="shared" si="112"/>
        <v/>
      </c>
      <c r="BG122" s="23" t="str">
        <f t="shared" si="112"/>
        <v/>
      </c>
      <c r="BH122" s="23" t="str">
        <f t="shared" si="112"/>
        <v/>
      </c>
      <c r="BI122" s="23" t="str">
        <f t="shared" si="112"/>
        <v/>
      </c>
      <c r="BJ122" s="23" t="str">
        <f t="shared" si="112"/>
        <v/>
      </c>
      <c r="BK122" s="23" t="str">
        <f t="shared" si="112"/>
        <v/>
      </c>
      <c r="BL122" s="23" t="str">
        <f t="shared" si="112"/>
        <v/>
      </c>
    </row>
    <row r="123" spans="2:65" s="137" customFormat="1" ht="15.75" thickBot="1" x14ac:dyDescent="0.3">
      <c r="B123" s="69" t="s">
        <v>389</v>
      </c>
      <c r="C123" s="307">
        <f>HLOOKUP($D$118,$E$117:$BL$124,7,0)</f>
        <v>0</v>
      </c>
      <c r="D123" s="202">
        <f>IFERROR((-SUM(D99,D98))/((D85+((Overview!$B$33+Overview!$B$35)-'Monthly cashflow'!$D$36))-D98),0)</f>
        <v>0</v>
      </c>
      <c r="E123" s="144">
        <f>E190</f>
        <v>0</v>
      </c>
      <c r="F123" s="145">
        <f>F190</f>
        <v>0</v>
      </c>
      <c r="G123" s="145">
        <f t="shared" ref="G123:BL123" si="113">G190</f>
        <v>0</v>
      </c>
      <c r="H123" s="145">
        <f t="shared" si="113"/>
        <v>0</v>
      </c>
      <c r="I123" s="145">
        <f t="shared" si="113"/>
        <v>0</v>
      </c>
      <c r="J123" s="145">
        <f t="shared" si="113"/>
        <v>0</v>
      </c>
      <c r="K123" s="145">
        <f t="shared" si="113"/>
        <v>0</v>
      </c>
      <c r="L123" s="145">
        <f t="shared" si="113"/>
        <v>0</v>
      </c>
      <c r="M123" s="145">
        <f t="shared" si="113"/>
        <v>0</v>
      </c>
      <c r="N123" s="145">
        <f t="shared" si="113"/>
        <v>0</v>
      </c>
      <c r="O123" s="145">
        <f t="shared" si="113"/>
        <v>0</v>
      </c>
      <c r="P123" s="145">
        <f t="shared" si="113"/>
        <v>0</v>
      </c>
      <c r="Q123" s="145">
        <f t="shared" si="113"/>
        <v>0</v>
      </c>
      <c r="R123" s="145">
        <f t="shared" si="113"/>
        <v>0</v>
      </c>
      <c r="S123" s="145">
        <f t="shared" si="113"/>
        <v>0</v>
      </c>
      <c r="T123" s="145">
        <f t="shared" si="113"/>
        <v>0</v>
      </c>
      <c r="U123" s="145">
        <f t="shared" si="113"/>
        <v>0</v>
      </c>
      <c r="V123" s="145">
        <f t="shared" si="113"/>
        <v>0</v>
      </c>
      <c r="W123" s="145">
        <f t="shared" si="113"/>
        <v>0</v>
      </c>
      <c r="X123" s="145">
        <f t="shared" si="113"/>
        <v>0</v>
      </c>
      <c r="Y123" s="145">
        <f t="shared" si="113"/>
        <v>0</v>
      </c>
      <c r="Z123" s="145">
        <f t="shared" si="113"/>
        <v>0</v>
      </c>
      <c r="AA123" s="145">
        <f t="shared" si="113"/>
        <v>0</v>
      </c>
      <c r="AB123" s="145">
        <f t="shared" si="113"/>
        <v>0</v>
      </c>
      <c r="AC123" s="145">
        <f t="shared" si="113"/>
        <v>0</v>
      </c>
      <c r="AD123" s="145">
        <f t="shared" si="113"/>
        <v>0</v>
      </c>
      <c r="AE123" s="145">
        <f t="shared" si="113"/>
        <v>0</v>
      </c>
      <c r="AF123" s="145">
        <f t="shared" si="113"/>
        <v>0</v>
      </c>
      <c r="AG123" s="145">
        <f t="shared" si="113"/>
        <v>0</v>
      </c>
      <c r="AH123" s="145">
        <f t="shared" si="113"/>
        <v>0</v>
      </c>
      <c r="AI123" s="145">
        <f t="shared" si="113"/>
        <v>0</v>
      </c>
      <c r="AJ123" s="145">
        <f t="shared" si="113"/>
        <v>0</v>
      </c>
      <c r="AK123" s="145">
        <f t="shared" si="113"/>
        <v>0</v>
      </c>
      <c r="AL123" s="145">
        <f t="shared" si="113"/>
        <v>0</v>
      </c>
      <c r="AM123" s="145">
        <f t="shared" si="113"/>
        <v>0</v>
      </c>
      <c r="AN123" s="145">
        <f t="shared" si="113"/>
        <v>0</v>
      </c>
      <c r="AO123" s="145">
        <f t="shared" si="113"/>
        <v>0</v>
      </c>
      <c r="AP123" s="145">
        <f t="shared" si="113"/>
        <v>0</v>
      </c>
      <c r="AQ123" s="145">
        <f t="shared" si="113"/>
        <v>0</v>
      </c>
      <c r="AR123" s="145">
        <f t="shared" si="113"/>
        <v>0</v>
      </c>
      <c r="AS123" s="145">
        <f t="shared" si="113"/>
        <v>0</v>
      </c>
      <c r="AT123" s="145">
        <f t="shared" si="113"/>
        <v>0</v>
      </c>
      <c r="AU123" s="145">
        <f t="shared" si="113"/>
        <v>0</v>
      </c>
      <c r="AV123" s="145">
        <f t="shared" si="113"/>
        <v>0</v>
      </c>
      <c r="AW123" s="145">
        <f t="shared" si="113"/>
        <v>0</v>
      </c>
      <c r="AX123" s="145">
        <f t="shared" si="113"/>
        <v>0</v>
      </c>
      <c r="AY123" s="145">
        <f t="shared" si="113"/>
        <v>0</v>
      </c>
      <c r="AZ123" s="145">
        <f t="shared" si="113"/>
        <v>0</v>
      </c>
      <c r="BA123" s="145">
        <f t="shared" si="113"/>
        <v>0</v>
      </c>
      <c r="BB123" s="145">
        <f t="shared" si="113"/>
        <v>0</v>
      </c>
      <c r="BC123" s="145">
        <f t="shared" si="113"/>
        <v>0</v>
      </c>
      <c r="BD123" s="145">
        <f t="shared" si="113"/>
        <v>0</v>
      </c>
      <c r="BE123" s="145">
        <f t="shared" si="113"/>
        <v>0</v>
      </c>
      <c r="BF123" s="145">
        <f t="shared" si="113"/>
        <v>0</v>
      </c>
      <c r="BG123" s="145">
        <f t="shared" si="113"/>
        <v>0</v>
      </c>
      <c r="BH123" s="145">
        <f t="shared" si="113"/>
        <v>0</v>
      </c>
      <c r="BI123" s="145">
        <f t="shared" si="113"/>
        <v>0</v>
      </c>
      <c r="BJ123" s="145">
        <f t="shared" si="113"/>
        <v>0</v>
      </c>
      <c r="BK123" s="145">
        <f t="shared" si="113"/>
        <v>0</v>
      </c>
      <c r="BL123" s="145">
        <f t="shared" si="113"/>
        <v>0</v>
      </c>
      <c r="BM123" s="142"/>
    </row>
    <row r="124" spans="2:65" s="137" customFormat="1" ht="15.75" thickBot="1" x14ac:dyDescent="0.3">
      <c r="B124" s="69" t="s">
        <v>508</v>
      </c>
      <c r="C124" s="307">
        <f>HLOOKUP($D$118,$E$117:$BL$124,8,0)</f>
        <v>0</v>
      </c>
      <c r="D124" s="202">
        <f>D130</f>
        <v>0</v>
      </c>
      <c r="E124" s="144">
        <f>E170</f>
        <v>0</v>
      </c>
      <c r="F124" s="145">
        <f t="shared" ref="F124:G124" si="114">F170</f>
        <v>0</v>
      </c>
      <c r="G124" s="145">
        <f t="shared" si="114"/>
        <v>0</v>
      </c>
      <c r="H124" s="145">
        <f t="shared" ref="H124:BL124" si="115">H170</f>
        <v>0</v>
      </c>
      <c r="I124" s="145">
        <f t="shared" si="115"/>
        <v>0</v>
      </c>
      <c r="J124" s="145">
        <f t="shared" si="115"/>
        <v>0</v>
      </c>
      <c r="K124" s="145">
        <f t="shared" si="115"/>
        <v>0</v>
      </c>
      <c r="L124" s="145">
        <f t="shared" si="115"/>
        <v>0</v>
      </c>
      <c r="M124" s="145">
        <f t="shared" si="115"/>
        <v>0</v>
      </c>
      <c r="N124" s="145">
        <f t="shared" si="115"/>
        <v>0</v>
      </c>
      <c r="O124" s="145">
        <f t="shared" si="115"/>
        <v>0</v>
      </c>
      <c r="P124" s="145">
        <f t="shared" si="115"/>
        <v>0</v>
      </c>
      <c r="Q124" s="145">
        <f t="shared" si="115"/>
        <v>0</v>
      </c>
      <c r="R124" s="145">
        <f t="shared" si="115"/>
        <v>0</v>
      </c>
      <c r="S124" s="145">
        <f t="shared" si="115"/>
        <v>0</v>
      </c>
      <c r="T124" s="145">
        <f t="shared" si="115"/>
        <v>0</v>
      </c>
      <c r="U124" s="145">
        <f t="shared" si="115"/>
        <v>0</v>
      </c>
      <c r="V124" s="145">
        <f t="shared" si="115"/>
        <v>0</v>
      </c>
      <c r="W124" s="145">
        <f t="shared" si="115"/>
        <v>0</v>
      </c>
      <c r="X124" s="145">
        <f t="shared" si="115"/>
        <v>0</v>
      </c>
      <c r="Y124" s="145">
        <f t="shared" si="115"/>
        <v>0</v>
      </c>
      <c r="Z124" s="145">
        <f t="shared" si="115"/>
        <v>0</v>
      </c>
      <c r="AA124" s="145">
        <f t="shared" si="115"/>
        <v>0</v>
      </c>
      <c r="AB124" s="145">
        <f t="shared" si="115"/>
        <v>0</v>
      </c>
      <c r="AC124" s="145">
        <f t="shared" si="115"/>
        <v>0</v>
      </c>
      <c r="AD124" s="145">
        <f t="shared" si="115"/>
        <v>0</v>
      </c>
      <c r="AE124" s="145">
        <f t="shared" si="115"/>
        <v>0</v>
      </c>
      <c r="AF124" s="145">
        <f t="shared" si="115"/>
        <v>0</v>
      </c>
      <c r="AG124" s="145">
        <f t="shared" si="115"/>
        <v>0</v>
      </c>
      <c r="AH124" s="145">
        <f t="shared" si="115"/>
        <v>0</v>
      </c>
      <c r="AI124" s="145">
        <f t="shared" si="115"/>
        <v>0</v>
      </c>
      <c r="AJ124" s="145">
        <f t="shared" si="115"/>
        <v>0</v>
      </c>
      <c r="AK124" s="145">
        <f t="shared" si="115"/>
        <v>0</v>
      </c>
      <c r="AL124" s="145">
        <f t="shared" si="115"/>
        <v>0</v>
      </c>
      <c r="AM124" s="145">
        <f t="shared" si="115"/>
        <v>0</v>
      </c>
      <c r="AN124" s="145">
        <f t="shared" si="115"/>
        <v>0</v>
      </c>
      <c r="AO124" s="145">
        <f t="shared" si="115"/>
        <v>0</v>
      </c>
      <c r="AP124" s="145">
        <f t="shared" si="115"/>
        <v>0</v>
      </c>
      <c r="AQ124" s="145">
        <f t="shared" si="115"/>
        <v>0</v>
      </c>
      <c r="AR124" s="145">
        <f t="shared" si="115"/>
        <v>0</v>
      </c>
      <c r="AS124" s="145">
        <f t="shared" si="115"/>
        <v>0</v>
      </c>
      <c r="AT124" s="145">
        <f t="shared" si="115"/>
        <v>0</v>
      </c>
      <c r="AU124" s="145">
        <f t="shared" si="115"/>
        <v>0</v>
      </c>
      <c r="AV124" s="145">
        <f t="shared" si="115"/>
        <v>0</v>
      </c>
      <c r="AW124" s="145">
        <f t="shared" si="115"/>
        <v>0</v>
      </c>
      <c r="AX124" s="145">
        <f t="shared" si="115"/>
        <v>0</v>
      </c>
      <c r="AY124" s="145">
        <f t="shared" si="115"/>
        <v>0</v>
      </c>
      <c r="AZ124" s="145">
        <f t="shared" si="115"/>
        <v>0</v>
      </c>
      <c r="BA124" s="145">
        <f t="shared" si="115"/>
        <v>0</v>
      </c>
      <c r="BB124" s="145">
        <f t="shared" si="115"/>
        <v>0</v>
      </c>
      <c r="BC124" s="145">
        <f t="shared" si="115"/>
        <v>0</v>
      </c>
      <c r="BD124" s="145">
        <f t="shared" si="115"/>
        <v>0</v>
      </c>
      <c r="BE124" s="145">
        <f t="shared" si="115"/>
        <v>0</v>
      </c>
      <c r="BF124" s="145">
        <f t="shared" si="115"/>
        <v>0</v>
      </c>
      <c r="BG124" s="145">
        <f t="shared" si="115"/>
        <v>0</v>
      </c>
      <c r="BH124" s="145">
        <f t="shared" si="115"/>
        <v>0</v>
      </c>
      <c r="BI124" s="145">
        <f t="shared" si="115"/>
        <v>0</v>
      </c>
      <c r="BJ124" s="145">
        <f t="shared" si="115"/>
        <v>0</v>
      </c>
      <c r="BK124" s="145">
        <f t="shared" si="115"/>
        <v>0</v>
      </c>
      <c r="BL124" s="145">
        <f t="shared" si="115"/>
        <v>0</v>
      </c>
      <c r="BM124" s="142"/>
    </row>
    <row r="125" spans="2:65" ht="15.75" thickBot="1" x14ac:dyDescent="0.3">
      <c r="B125" s="69" t="s">
        <v>567</v>
      </c>
      <c r="C125" s="307"/>
      <c r="D125" s="202">
        <f>IFERROR((-SUM(D99,D98))/((D85-D95+((Overview!$B$33+Overview!$B$35)-'Monthly cashflow'!$D$36))-D98),0)</f>
        <v>0</v>
      </c>
      <c r="K125" s="147"/>
      <c r="L125" s="147"/>
      <c r="AK125" s="146"/>
      <c r="AL125" s="147"/>
      <c r="AM125" s="147"/>
      <c r="BM125" s="48"/>
    </row>
    <row r="126" spans="2:65" s="137" customFormat="1" ht="15.75" outlineLevel="1" thickBot="1" x14ac:dyDescent="0.3">
      <c r="B126" s="69" t="s">
        <v>509</v>
      </c>
      <c r="C126" s="318">
        <f>MIN(E126:BL126)</f>
        <v>0</v>
      </c>
      <c r="D126" s="308">
        <f>D117</f>
        <v>0</v>
      </c>
      <c r="E126" s="312">
        <f t="shared" ref="E126:AJ126" si="116">MIN(E117,0)</f>
        <v>0</v>
      </c>
      <c r="F126" s="313">
        <f t="shared" si="116"/>
        <v>0</v>
      </c>
      <c r="G126" s="313">
        <f t="shared" si="116"/>
        <v>0</v>
      </c>
      <c r="H126" s="313">
        <f t="shared" si="116"/>
        <v>0</v>
      </c>
      <c r="I126" s="313">
        <f t="shared" si="116"/>
        <v>0</v>
      </c>
      <c r="J126" s="313">
        <f t="shared" si="116"/>
        <v>0</v>
      </c>
      <c r="K126" s="313">
        <f t="shared" si="116"/>
        <v>0</v>
      </c>
      <c r="L126" s="313">
        <f t="shared" si="116"/>
        <v>0</v>
      </c>
      <c r="M126" s="313">
        <f t="shared" si="116"/>
        <v>0</v>
      </c>
      <c r="N126" s="313">
        <f t="shared" si="116"/>
        <v>0</v>
      </c>
      <c r="O126" s="313">
        <f t="shared" si="116"/>
        <v>0</v>
      </c>
      <c r="P126" s="313">
        <f t="shared" si="116"/>
        <v>0</v>
      </c>
      <c r="Q126" s="313">
        <f t="shared" si="116"/>
        <v>0</v>
      </c>
      <c r="R126" s="313">
        <f t="shared" si="116"/>
        <v>0</v>
      </c>
      <c r="S126" s="313">
        <f t="shared" si="116"/>
        <v>0</v>
      </c>
      <c r="T126" s="313">
        <f t="shared" si="116"/>
        <v>0</v>
      </c>
      <c r="U126" s="313">
        <f t="shared" si="116"/>
        <v>0</v>
      </c>
      <c r="V126" s="313">
        <f t="shared" si="116"/>
        <v>0</v>
      </c>
      <c r="W126" s="313">
        <f t="shared" si="116"/>
        <v>0</v>
      </c>
      <c r="X126" s="313">
        <f t="shared" si="116"/>
        <v>0</v>
      </c>
      <c r="Y126" s="313">
        <f t="shared" si="116"/>
        <v>0</v>
      </c>
      <c r="Z126" s="313">
        <f t="shared" si="116"/>
        <v>0</v>
      </c>
      <c r="AA126" s="313">
        <f t="shared" si="116"/>
        <v>0</v>
      </c>
      <c r="AB126" s="313">
        <f t="shared" si="116"/>
        <v>0</v>
      </c>
      <c r="AC126" s="313">
        <f t="shared" si="116"/>
        <v>0</v>
      </c>
      <c r="AD126" s="313">
        <f t="shared" si="116"/>
        <v>0</v>
      </c>
      <c r="AE126" s="313">
        <f t="shared" si="116"/>
        <v>0</v>
      </c>
      <c r="AF126" s="313">
        <f t="shared" si="116"/>
        <v>0</v>
      </c>
      <c r="AG126" s="313">
        <f t="shared" si="116"/>
        <v>0</v>
      </c>
      <c r="AH126" s="313">
        <f t="shared" si="116"/>
        <v>0</v>
      </c>
      <c r="AI126" s="313">
        <f t="shared" si="116"/>
        <v>0</v>
      </c>
      <c r="AJ126" s="313">
        <f t="shared" si="116"/>
        <v>0</v>
      </c>
      <c r="AK126" s="313">
        <f t="shared" ref="AK126:BL126" si="117">MIN(AK117,0)</f>
        <v>0</v>
      </c>
      <c r="AL126" s="313">
        <f t="shared" si="117"/>
        <v>0</v>
      </c>
      <c r="AM126" s="313">
        <f t="shared" si="117"/>
        <v>0</v>
      </c>
      <c r="AN126" s="313">
        <f t="shared" si="117"/>
        <v>0</v>
      </c>
      <c r="AO126" s="313">
        <f t="shared" si="117"/>
        <v>0</v>
      </c>
      <c r="AP126" s="313">
        <f t="shared" si="117"/>
        <v>0</v>
      </c>
      <c r="AQ126" s="313">
        <f t="shared" si="117"/>
        <v>0</v>
      </c>
      <c r="AR126" s="313">
        <f t="shared" si="117"/>
        <v>0</v>
      </c>
      <c r="AS126" s="313">
        <f t="shared" si="117"/>
        <v>0</v>
      </c>
      <c r="AT126" s="313">
        <f t="shared" si="117"/>
        <v>0</v>
      </c>
      <c r="AU126" s="313">
        <f t="shared" si="117"/>
        <v>0</v>
      </c>
      <c r="AV126" s="313">
        <f t="shared" si="117"/>
        <v>0</v>
      </c>
      <c r="AW126" s="313">
        <f t="shared" si="117"/>
        <v>0</v>
      </c>
      <c r="AX126" s="313">
        <f t="shared" si="117"/>
        <v>0</v>
      </c>
      <c r="AY126" s="313">
        <f t="shared" si="117"/>
        <v>0</v>
      </c>
      <c r="AZ126" s="313">
        <f t="shared" si="117"/>
        <v>0</v>
      </c>
      <c r="BA126" s="313">
        <f t="shared" si="117"/>
        <v>0</v>
      </c>
      <c r="BB126" s="313">
        <f t="shared" si="117"/>
        <v>0</v>
      </c>
      <c r="BC126" s="313">
        <f t="shared" si="117"/>
        <v>0</v>
      </c>
      <c r="BD126" s="313">
        <f t="shared" si="117"/>
        <v>0</v>
      </c>
      <c r="BE126" s="313">
        <f t="shared" si="117"/>
        <v>0</v>
      </c>
      <c r="BF126" s="313">
        <f t="shared" si="117"/>
        <v>0</v>
      </c>
      <c r="BG126" s="313">
        <f t="shared" si="117"/>
        <v>0</v>
      </c>
      <c r="BH126" s="313">
        <f t="shared" si="117"/>
        <v>0</v>
      </c>
      <c r="BI126" s="313">
        <f t="shared" si="117"/>
        <v>0</v>
      </c>
      <c r="BJ126" s="313">
        <f t="shared" si="117"/>
        <v>0</v>
      </c>
      <c r="BK126" s="313">
        <f t="shared" si="117"/>
        <v>0</v>
      </c>
      <c r="BL126" s="314">
        <f t="shared" si="117"/>
        <v>0</v>
      </c>
      <c r="BM126" s="142"/>
    </row>
    <row r="127" spans="2:65" s="137" customFormat="1" ht="15.75" outlineLevel="1" thickBot="1" x14ac:dyDescent="0.3">
      <c r="B127" s="69" t="s">
        <v>511</v>
      </c>
      <c r="C127" s="318">
        <f>MIN(E127:BL127)</f>
        <v>0</v>
      </c>
      <c r="D127" s="308">
        <f>IF(Overview!$B$32&gt;0,-Overview!$B$32+'Monthly cashflow'!$D$36-D92,-Overview!$B$33-Overview!$B$35+'Monthly cashflow'!$D$36-D92)</f>
        <v>0</v>
      </c>
      <c r="E127" s="310">
        <f>IF(E104&gt;0,((E104-$D$93-$D$94)-(IF(Overview!$B$32&gt;0,Overview!$B$32,Overview!$B$33+Overview!$B$35)-'Monthly cashflow'!$D$36-Overview!$O$42)),D127-E93+E100)</f>
        <v>0</v>
      </c>
      <c r="F127" s="311">
        <f>IF(F104&gt;0,((F104-$D$93-$D$94)-(IF(Overview!$B$32&gt;0,Overview!$B$32,Overview!$B$33+Overview!$B$35)-'Monthly cashflow'!$D$36-Overview!$O$42)),E127-F93+F100)</f>
        <v>0</v>
      </c>
      <c r="G127" s="311">
        <f>IF(G104&gt;0,((G104-$D$93-$D$94)-(IF(Overview!$B$32&gt;0,Overview!$B$32,Overview!$B$33+Overview!$B$35)-'Monthly cashflow'!$D$36-Overview!$O$42)),F127-G93+G100)</f>
        <v>0</v>
      </c>
      <c r="H127" s="311">
        <f>IF(H104&gt;0,((H104-$D$93-$D$94)-(IF(Overview!$B$32&gt;0,Overview!$B$32,Overview!$B$33+Overview!$B$35)-'Monthly cashflow'!$D$36-Overview!$O$42)),G127-H93+H100)</f>
        <v>0</v>
      </c>
      <c r="I127" s="311">
        <f>IF(I104&gt;0,((I104-$D$93-$D$94)-(IF(Overview!$B$32&gt;0,Overview!$B$32,Overview!$B$33+Overview!$B$35)-'Monthly cashflow'!$D$36-Overview!$O$42)),H127-I93+I100)</f>
        <v>0</v>
      </c>
      <c r="J127" s="311">
        <f>IF(J104&gt;0,((J104-$D$93-$D$94)-(IF(Overview!$B$32&gt;0,Overview!$B$32,Overview!$B$33+Overview!$B$35)-'Monthly cashflow'!$D$36-Overview!$O$42)),I127-J93+J100)</f>
        <v>0</v>
      </c>
      <c r="K127" s="311">
        <f>IF(K104&gt;0,((K104-$D$93-$D$94)-(IF(Overview!$B$32&gt;0,Overview!$B$32,Overview!$B$33+Overview!$B$35)-'Monthly cashflow'!$D$36-Overview!$O$42)),J127-K93+K100)</f>
        <v>0</v>
      </c>
      <c r="L127" s="311">
        <f>IF(L104&gt;0,((L104-$D$93-$D$94)-(IF(Overview!$B$32&gt;0,Overview!$B$32,Overview!$B$33+Overview!$B$35)-'Monthly cashflow'!$D$36-Overview!$O$42)),K127-L93+L100)</f>
        <v>0</v>
      </c>
      <c r="M127" s="311">
        <f>IF(M104&gt;0,((M104-$D$93-$D$94)-(IF(Overview!$B$32&gt;0,Overview!$B$32,Overview!$B$33+Overview!$B$35)-'Monthly cashflow'!$D$36-Overview!$O$42)),L127-M93+M100)</f>
        <v>0</v>
      </c>
      <c r="N127" s="311">
        <f>IF(N104&gt;0,((N104-$D$93-$D$94)-(IF(Overview!$B$32&gt;0,Overview!$B$32,Overview!$B$33+Overview!$B$35)-'Monthly cashflow'!$D$36-Overview!$O$42)),M127-N93+N100)</f>
        <v>0</v>
      </c>
      <c r="O127" s="311">
        <f>IF(O104&gt;0,((O104-$D$93-$D$94)-(IF(Overview!$B$32&gt;0,Overview!$B$32,Overview!$B$33+Overview!$B$35)-'Monthly cashflow'!$D$36-Overview!$O$42)),N127-O93+O100)</f>
        <v>0</v>
      </c>
      <c r="P127" s="311">
        <f>IF(P104&gt;0,((P104-$D$93-$D$94)-(IF(Overview!$B$32&gt;0,Overview!$B$32,Overview!$B$33+Overview!$B$35)-'Monthly cashflow'!$D$36-Overview!$O$42)),O127-P93+P100)</f>
        <v>0</v>
      </c>
      <c r="Q127" s="311">
        <f>IF(Q104&gt;0,((Q104-$D$93-$D$94)-(IF(Overview!$B$32&gt;0,Overview!$B$32,Overview!$B$33+Overview!$B$35)-'Monthly cashflow'!$D$36-Overview!$O$42)),P127-Q93+Q100)</f>
        <v>0</v>
      </c>
      <c r="R127" s="311">
        <f>IF(R104&gt;0,((R104-$D$93-$D$94)-(IF(Overview!$B$32&gt;0,Overview!$B$32,Overview!$B$33+Overview!$B$35)-'Monthly cashflow'!$D$36-Overview!$O$42)),Q127-R93+R100)</f>
        <v>0</v>
      </c>
      <c r="S127" s="311">
        <f>IF(S104&gt;0,((S104-$D$93-$D$94)-(IF(Overview!$B$32&gt;0,Overview!$B$32,Overview!$B$33+Overview!$B$35)-'Monthly cashflow'!$D$36-Overview!$O$42)),R127-S93+S100)</f>
        <v>0</v>
      </c>
      <c r="T127" s="311">
        <f>IF(T104&gt;0,((T104-$D$93-$D$94)-(IF(Overview!$B$32&gt;0,Overview!$B$32,Overview!$B$33+Overview!$B$35)-'Monthly cashflow'!$D$36-Overview!$O$42)),S127-T93+T100)</f>
        <v>0</v>
      </c>
      <c r="U127" s="311">
        <f>IF(U104&gt;0,((U104-$D$93-$D$94)-(IF(Overview!$B$32&gt;0,Overview!$B$32,Overview!$B$33+Overview!$B$35)-'Monthly cashflow'!$D$36-Overview!$O$42)),T127-U93+U100)</f>
        <v>0</v>
      </c>
      <c r="V127" s="311">
        <f>IF(V104&gt;0,((V104-$D$93-$D$94)-(IF(Overview!$B$32&gt;0,Overview!$B$32,Overview!$B$33+Overview!$B$35)-'Monthly cashflow'!$D$36-Overview!$O$42)),U127-V93+V100)</f>
        <v>0</v>
      </c>
      <c r="W127" s="311">
        <f>IF(W104&gt;0,((W104-$D$93-$D$94)-(IF(Overview!$B$32&gt;0,Overview!$B$32,Overview!$B$33+Overview!$B$35)-'Monthly cashflow'!$D$36-Overview!$O$42)),V127-W93+W100)</f>
        <v>0</v>
      </c>
      <c r="X127" s="311">
        <f>IF(X104&gt;0,((X104-$D$93-$D$94)-(IF(Overview!$B$32&gt;0,Overview!$B$32,Overview!$B$33+Overview!$B$35)-'Monthly cashflow'!$D$36-Overview!$O$42)),W127-X93+X100)</f>
        <v>0</v>
      </c>
      <c r="Y127" s="311">
        <f>IF(Y104&gt;0,((Y104-$D$93-$D$94)-(IF(Overview!$B$32&gt;0,Overview!$B$32,Overview!$B$33+Overview!$B$35)-'Monthly cashflow'!$D$36-Overview!$O$42)),X127-Y93+Y100)</f>
        <v>0</v>
      </c>
      <c r="Z127" s="311">
        <f>IF(Z104&gt;0,((Z104-$D$93-$D$94)-(IF(Overview!$B$32&gt;0,Overview!$B$32,Overview!$B$33+Overview!$B$35)-'Monthly cashflow'!$D$36-Overview!$O$42)),Y127-Z93+Z100)</f>
        <v>0</v>
      </c>
      <c r="AA127" s="311">
        <f>IF(AA104&gt;0,((AA104-$D$93-$D$94)-(IF(Overview!$B$32&gt;0,Overview!$B$32,Overview!$B$33+Overview!$B$35)-'Monthly cashflow'!$D$36-Overview!$O$42)),Z127-AA93+AA100)</f>
        <v>0</v>
      </c>
      <c r="AB127" s="311">
        <f>IF(AB104&gt;0,((AB104-$D$93-$D$94)-(IF(Overview!$B$32&gt;0,Overview!$B$32,Overview!$B$33+Overview!$B$35)-'Monthly cashflow'!$D$36-Overview!$O$42)),AA127-AB93+AB100)</f>
        <v>0</v>
      </c>
      <c r="AC127" s="311">
        <f>IF(AC104&gt;0,((AC104-$D$93-$D$94)-(IF(Overview!$B$32&gt;0,Overview!$B$32,Overview!$B$33+Overview!$B$35)-'Monthly cashflow'!$D$36-Overview!$O$42)),AB127-AC93+AC100)</f>
        <v>0</v>
      </c>
      <c r="AD127" s="311">
        <f>IF(AD104&gt;0,((AD104-$D$93-$D$94)-(IF(Overview!$B$32&gt;0,Overview!$B$32,Overview!$B$33+Overview!$B$35)-'Monthly cashflow'!$D$36-Overview!$O$42)),AC127-AD93+AD100)</f>
        <v>0</v>
      </c>
      <c r="AE127" s="311">
        <f>IF(AE104&gt;0,((AE104-$D$93-$D$94)-(IF(Overview!$B$32&gt;0,Overview!$B$32,Overview!$B$33+Overview!$B$35)-'Monthly cashflow'!$D$36-Overview!$O$42)),AD127-AE93+AE100)</f>
        <v>0</v>
      </c>
      <c r="AF127" s="311">
        <f>IF(AF104&gt;0,((AF104-$D$93-$D$94)-(IF(Overview!$B$32&gt;0,Overview!$B$32,Overview!$B$33+Overview!$B$35)-'Monthly cashflow'!$D$36-Overview!$O$42)),AE127-AF93+AF100)</f>
        <v>0</v>
      </c>
      <c r="AG127" s="311">
        <f>IF(AG104&gt;0,((AG104-$D$93-$D$94)-(IF(Overview!$B$32&gt;0,Overview!$B$32,Overview!$B$33+Overview!$B$35)-'Monthly cashflow'!$D$36-Overview!$O$42)),AF127-AG93+AG100)</f>
        <v>0</v>
      </c>
      <c r="AH127" s="311">
        <f>IF(AH104&gt;0,((AH104-$D$93-$D$94)-(IF(Overview!$B$32&gt;0,Overview!$B$32,Overview!$B$33+Overview!$B$35)-'Monthly cashflow'!$D$36-Overview!$O$42)),AG127-AH93+AH100)</f>
        <v>0</v>
      </c>
      <c r="AI127" s="311">
        <f>IF(AI104&gt;0,((AI104-$D$93-$D$94)-(IF(Overview!$B$32&gt;0,Overview!$B$32,Overview!$B$33+Overview!$B$35)-'Monthly cashflow'!$D$36-Overview!$O$42)),AH127-AI93+AI100)</f>
        <v>0</v>
      </c>
      <c r="AJ127" s="311">
        <f>IF(AJ104&gt;0,((AJ104-$D$93-$D$94)-(IF(Overview!$B$32&gt;0,Overview!$B$32,Overview!$B$33+Overview!$B$35)-'Monthly cashflow'!$D$36-Overview!$O$42)),AI127-AJ93+AJ100)</f>
        <v>0</v>
      </c>
      <c r="AK127" s="311">
        <f>IF(AK104&gt;0,((AK104-$D$93-$D$94)-(IF(Overview!$B$32&gt;0,Overview!$B$32,Overview!$B$33+Overview!$B$35)-'Monthly cashflow'!$D$36-Overview!$O$42)),AJ127-AK93+AK100)</f>
        <v>0</v>
      </c>
      <c r="AL127" s="311">
        <f>IF(AL104&gt;0,((AL104-$D$93-$D$94)-(IF(Overview!$B$32&gt;0,Overview!$B$32,Overview!$B$33+Overview!$B$35)-'Monthly cashflow'!$D$36-Overview!$O$42)),AK127-AL93+AL100)</f>
        <v>0</v>
      </c>
      <c r="AM127" s="311">
        <f>IF(AM104&gt;0,((AM104-$D$93-$D$94)-(IF(Overview!$B$32&gt;0,Overview!$B$32,Overview!$B$33+Overview!$B$35)-'Monthly cashflow'!$D$36-Overview!$O$42)),AL127-AM93+AM100)</f>
        <v>0</v>
      </c>
      <c r="AN127" s="311">
        <f>IF(AN104&gt;0,((AN104-$D$93-$D$94)-(IF(Overview!$B$32&gt;0,Overview!$B$32,Overview!$B$33+Overview!$B$35)-'Monthly cashflow'!$D$36-Overview!$O$42)),AM127-AN93+AN100)</f>
        <v>0</v>
      </c>
      <c r="AO127" s="311">
        <f>IF(AO104&gt;0,((AO104-$D$93-$D$94)-(IF(Overview!$B$32&gt;0,Overview!$B$32,Overview!$B$33+Overview!$B$35)-'Monthly cashflow'!$D$36-Overview!$O$42)),AN127-AO93+AO100)</f>
        <v>0</v>
      </c>
      <c r="AP127" s="311">
        <f>IF(AP104&gt;0,((AP104-$D$93-$D$94)-(IF(Overview!$B$32&gt;0,Overview!$B$32,Overview!$B$33+Overview!$B$35)-'Monthly cashflow'!$D$36-Overview!$O$42)),AO127-AP93+AP100)</f>
        <v>0</v>
      </c>
      <c r="AQ127" s="311">
        <f>IF(AQ104&gt;0,((AQ104-$D$93-$D$94)-(IF(Overview!$B$32&gt;0,Overview!$B$32,Overview!$B$33+Overview!$B$35)-'Monthly cashflow'!$D$36-Overview!$O$42)),AP127-AQ93+AQ100)</f>
        <v>0</v>
      </c>
      <c r="AR127" s="311">
        <f>IF(AR104&gt;0,((AR104-$D$93-$D$94)-(IF(Overview!$B$32&gt;0,Overview!$B$32,Overview!$B$33+Overview!$B$35)-'Monthly cashflow'!$D$36-Overview!$O$42)),AQ127-AR93+AR100)</f>
        <v>0</v>
      </c>
      <c r="AS127" s="311">
        <f>IF(AS104&gt;0,((AS104-$D$93-$D$94)-(IF(Overview!$B$32&gt;0,Overview!$B$32,Overview!$B$33+Overview!$B$35)-'Monthly cashflow'!$D$36-Overview!$O$42)),AR127-AS93+AS100)</f>
        <v>0</v>
      </c>
      <c r="AT127" s="311">
        <f>IF(AT104&gt;0,((AT104-$D$93-$D$94)-(IF(Overview!$B$32&gt;0,Overview!$B$32,Overview!$B$33+Overview!$B$35)-'Monthly cashflow'!$D$36-Overview!$O$42)),AS127-AT93+AT100)</f>
        <v>0</v>
      </c>
      <c r="AU127" s="311">
        <f>IF(AU104&gt;0,((AU104-$D$93-$D$94)-(IF(Overview!$B$32&gt;0,Overview!$B$32,Overview!$B$33+Overview!$B$35)-'Monthly cashflow'!$D$36-Overview!$O$42)),AT127-AU93+AU100)</f>
        <v>0</v>
      </c>
      <c r="AV127" s="311">
        <f>IF(AV104&gt;0,((AV104-$D$93-$D$94)-(IF(Overview!$B$32&gt;0,Overview!$B$32,Overview!$B$33+Overview!$B$35)-'Monthly cashflow'!$D$36-Overview!$O$42)),AU127-AV93+AV100)</f>
        <v>0</v>
      </c>
      <c r="AW127" s="311">
        <f>IF(AW104&gt;0,((AW104-$D$93-$D$94)-(IF(Overview!$B$32&gt;0,Overview!$B$32,Overview!$B$33+Overview!$B$35)-'Monthly cashflow'!$D$36-Overview!$O$42)),AV127-AW93+AW100)</f>
        <v>0</v>
      </c>
      <c r="AX127" s="311">
        <f>IF(AX104&gt;0,((AX104-$D$93-$D$94)-(IF(Overview!$B$32&gt;0,Overview!$B$32,Overview!$B$33+Overview!$B$35)-'Monthly cashflow'!$D$36-Overview!$O$42)),AW127-AX93+AX100)</f>
        <v>0</v>
      </c>
      <c r="AY127" s="311">
        <f>IF(AY104&gt;0,((AY104-$D$93-$D$94)-(IF(Overview!$B$32&gt;0,Overview!$B$32,Overview!$B$33+Overview!$B$35)-'Monthly cashflow'!$D$36-Overview!$O$42)),AX127-AY93+AY100)</f>
        <v>0</v>
      </c>
      <c r="AZ127" s="311">
        <f>IF(AZ104&gt;0,((AZ104-$D$93-$D$94)-(IF(Overview!$B$32&gt;0,Overview!$B$32,Overview!$B$33+Overview!$B$35)-'Monthly cashflow'!$D$36-Overview!$O$42)),AY127-AZ93+AZ100)</f>
        <v>0</v>
      </c>
      <c r="BA127" s="311">
        <f>IF(BA104&gt;0,((BA104-$D$93-$D$94)-(IF(Overview!$B$32&gt;0,Overview!$B$32,Overview!$B$33+Overview!$B$35)-'Monthly cashflow'!$D$36-Overview!$O$42)),AZ127-BA93+BA100)</f>
        <v>0</v>
      </c>
      <c r="BB127" s="311">
        <f>IF(BB104&gt;0,((BB104-$D$93-$D$94)-(IF(Overview!$B$32&gt;0,Overview!$B$32,Overview!$B$33+Overview!$B$35)-'Monthly cashflow'!$D$36-Overview!$O$42)),BA127-BB93+BB100)</f>
        <v>0</v>
      </c>
      <c r="BC127" s="311">
        <f>IF(BC104&gt;0,((BC104-$D$93-$D$94)-(IF(Overview!$B$32&gt;0,Overview!$B$32,Overview!$B$33+Overview!$B$35)-'Monthly cashflow'!$D$36-Overview!$O$42)),BB127-BC93+BC100)</f>
        <v>0</v>
      </c>
      <c r="BD127" s="311">
        <f>IF(BD104&gt;0,((BD104-$D$93-$D$94)-(IF(Overview!$B$32&gt;0,Overview!$B$32,Overview!$B$33+Overview!$B$35)-'Monthly cashflow'!$D$36-Overview!$O$42)),BC127-BD93+BD100)</f>
        <v>0</v>
      </c>
      <c r="BE127" s="311">
        <f>IF(BE104&gt;0,((BE104-$D$93-$D$94)-(IF(Overview!$B$32&gt;0,Overview!$B$32,Overview!$B$33+Overview!$B$35)-'Monthly cashflow'!$D$36-Overview!$O$42)),BD127-BE93+BE100)</f>
        <v>0</v>
      </c>
      <c r="BF127" s="311">
        <f>IF(BF104&gt;0,((BF104-$D$93-$D$94)-(IF(Overview!$B$32&gt;0,Overview!$B$32,Overview!$B$33+Overview!$B$35)-'Monthly cashflow'!$D$36-Overview!$O$42)),BE127-BF93+BF100)</f>
        <v>0</v>
      </c>
      <c r="BG127" s="311">
        <f>IF(BG104&gt;0,((BG104-$D$93-$D$94)-(IF(Overview!$B$32&gt;0,Overview!$B$32,Overview!$B$33+Overview!$B$35)-'Monthly cashflow'!$D$36-Overview!$O$42)),BF127-BG93+BG100)</f>
        <v>0</v>
      </c>
      <c r="BH127" s="311">
        <f>IF(BH104&gt;0,((BH104-$D$93-$D$94)-(IF(Overview!$B$32&gt;0,Overview!$B$32,Overview!$B$33+Overview!$B$35)-'Monthly cashflow'!$D$36-Overview!$O$42)),BG127-BH93+BH100)</f>
        <v>0</v>
      </c>
      <c r="BI127" s="311">
        <f>IF(BI104&gt;0,((BI104-$D$93-$D$94)-(IF(Overview!$B$32&gt;0,Overview!$B$32,Overview!$B$33+Overview!$B$35)-'Monthly cashflow'!$D$36-Overview!$O$42)),BH127-BI93+BI100)</f>
        <v>0</v>
      </c>
      <c r="BJ127" s="311">
        <f>IF(BJ104&gt;0,((BJ104-$D$93-$D$94)-(IF(Overview!$B$32&gt;0,Overview!$B$32,Overview!$B$33+Overview!$B$35)-'Monthly cashflow'!$D$36-Overview!$O$42)),BI127-BJ93+BJ100)</f>
        <v>0</v>
      </c>
      <c r="BK127" s="311">
        <f>IF(BK104&gt;0,((BK104-$D$93-$D$94)-(IF(Overview!$B$32&gt;0,Overview!$B$32,Overview!$B$33+Overview!$B$35)-'Monthly cashflow'!$D$36-Overview!$O$42)),BJ127-BK93+BK100)</f>
        <v>0</v>
      </c>
      <c r="BL127" s="311">
        <f>IF(BL104&gt;0,((BL104-$D$93-$D$94)-(IF(Overview!$B$32&gt;0,Overview!$B$32,Overview!$B$33+Overview!$B$35)-'Monthly cashflow'!$D$36-Overview!$O$42)),BK127-BL93+BL100)</f>
        <v>0</v>
      </c>
      <c r="BM127" s="142"/>
    </row>
    <row r="128" spans="2:65" s="137" customFormat="1" outlineLevel="1" x14ac:dyDescent="0.25">
      <c r="D128" s="143"/>
      <c r="E128" s="161"/>
      <c r="F128" s="161"/>
      <c r="G128" s="161"/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388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  <c r="AF128" s="161"/>
      <c r="AG128" s="161"/>
      <c r="AH128" s="161"/>
      <c r="AI128" s="161"/>
      <c r="AJ128" s="161"/>
      <c r="AK128" s="161"/>
      <c r="AL128" s="161"/>
      <c r="AM128" s="161"/>
      <c r="AN128" s="161"/>
      <c r="AO128" s="161"/>
      <c r="AP128" s="161"/>
      <c r="AQ128" s="161"/>
      <c r="AR128" s="161"/>
      <c r="AS128" s="161"/>
      <c r="AT128" s="161"/>
      <c r="AU128" s="161"/>
      <c r="AV128" s="161"/>
      <c r="AW128" s="161"/>
      <c r="AX128" s="161"/>
      <c r="AY128" s="161"/>
      <c r="AZ128" s="161"/>
      <c r="BA128" s="161"/>
      <c r="BB128" s="161"/>
      <c r="BC128" s="161"/>
      <c r="BD128" s="161"/>
      <c r="BE128" s="161"/>
      <c r="BF128" s="161"/>
      <c r="BG128" s="161"/>
      <c r="BH128" s="161"/>
      <c r="BI128" s="161"/>
      <c r="BJ128" s="161"/>
      <c r="BK128" s="161"/>
      <c r="BL128" s="161"/>
      <c r="BM128" s="142"/>
    </row>
    <row r="129" spans="2:65" ht="15.75" outlineLevel="1" thickBot="1" x14ac:dyDescent="0.3">
      <c r="BM129" s="48"/>
    </row>
    <row r="130" spans="2:65" ht="15.75" outlineLevel="1" thickBot="1" x14ac:dyDescent="0.3">
      <c r="B130" s="305" t="s">
        <v>208</v>
      </c>
      <c r="C130" s="306" t="s">
        <v>222</v>
      </c>
      <c r="D130" s="202">
        <f>IFERROR(-D117/(D31+Overview!P42),0)</f>
        <v>0</v>
      </c>
      <c r="E130" s="124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125"/>
      <c r="AU130" s="125"/>
      <c r="AV130" s="125"/>
      <c r="AW130" s="125"/>
      <c r="AX130" s="125"/>
      <c r="AY130" s="125"/>
      <c r="AZ130" s="125"/>
      <c r="BA130" s="125"/>
      <c r="BB130" s="125"/>
      <c r="BC130" s="125"/>
      <c r="BD130" s="125"/>
      <c r="BE130" s="125"/>
      <c r="BF130" s="125"/>
      <c r="BG130" s="125"/>
      <c r="BH130" s="125"/>
      <c r="BI130" s="125"/>
      <c r="BJ130" s="125"/>
      <c r="BK130" s="125"/>
      <c r="BL130" s="126"/>
      <c r="BM130" s="48"/>
    </row>
    <row r="131" spans="2:65" outlineLevel="1" x14ac:dyDescent="0.25">
      <c r="B131" s="303" t="s">
        <v>493</v>
      </c>
      <c r="C131" s="135"/>
      <c r="D131" s="132"/>
      <c r="E131" s="127"/>
      <c r="F131" s="128"/>
      <c r="G131" s="128"/>
      <c r="H131" s="128"/>
      <c r="I131" s="128"/>
      <c r="J131" s="128"/>
      <c r="K131" s="128"/>
      <c r="L131" s="128"/>
      <c r="M131" s="128"/>
      <c r="N131" s="128"/>
      <c r="O131" s="128"/>
      <c r="P131" s="128"/>
      <c r="Q131" s="128"/>
      <c r="R131" s="128"/>
      <c r="S131" s="128"/>
      <c r="T131" s="128"/>
      <c r="U131" s="128"/>
      <c r="V131" s="128"/>
      <c r="W131" s="128"/>
      <c r="X131" s="128"/>
      <c r="Y131" s="128"/>
      <c r="Z131" s="128"/>
      <c r="AA131" s="128"/>
      <c r="AB131" s="128"/>
      <c r="AC131" s="128"/>
      <c r="AD131" s="128"/>
      <c r="AE131" s="128"/>
      <c r="AF131" s="128"/>
      <c r="AG131" s="128"/>
      <c r="AH131" s="128"/>
      <c r="AI131" s="128"/>
      <c r="AJ131" s="128"/>
      <c r="AK131" s="128"/>
      <c r="AL131" s="128"/>
      <c r="AM131" s="128"/>
      <c r="AN131" s="128"/>
      <c r="AO131" s="128"/>
      <c r="AP131" s="128"/>
      <c r="AQ131" s="128"/>
      <c r="AR131" s="128"/>
      <c r="AS131" s="128"/>
      <c r="AT131" s="128"/>
      <c r="AU131" s="128"/>
      <c r="AV131" s="128"/>
      <c r="AW131" s="128"/>
      <c r="AX131" s="128"/>
      <c r="AY131" s="128"/>
      <c r="AZ131" s="128"/>
      <c r="BA131" s="128"/>
      <c r="BB131" s="128"/>
      <c r="BC131" s="128"/>
      <c r="BD131" s="128"/>
      <c r="BE131" s="128"/>
      <c r="BF131" s="128"/>
      <c r="BG131" s="128"/>
      <c r="BH131" s="128"/>
      <c r="BI131" s="128"/>
      <c r="BJ131" s="128"/>
      <c r="BK131" s="128"/>
      <c r="BL131" s="128"/>
      <c r="BM131" s="48"/>
    </row>
    <row r="132" spans="2:65" outlineLevel="1" x14ac:dyDescent="0.25">
      <c r="B132" s="131" t="s">
        <v>507</v>
      </c>
      <c r="C132" s="135"/>
      <c r="D132" s="132"/>
      <c r="E132" s="127">
        <f>COUNTIF('Unit Sales'!$N$10:$N$500,"&lt;"&amp;F3)</f>
        <v>0</v>
      </c>
      <c r="F132" s="128">
        <f>COUNTIF('Unit Sales'!$N$10:$N$500,"&lt;"&amp;G3)</f>
        <v>0</v>
      </c>
      <c r="G132" s="128">
        <f>COUNTIF('Unit Sales'!$N$10:$N$500,"&lt;"&amp;H3)</f>
        <v>0</v>
      </c>
      <c r="H132" s="128">
        <f>COUNTIF('Unit Sales'!$N$10:$N$500,"&lt;"&amp;I3)</f>
        <v>0</v>
      </c>
      <c r="I132" s="128">
        <f>COUNTIF('Unit Sales'!$N$10:$N$500,"&lt;"&amp;J3)</f>
        <v>0</v>
      </c>
      <c r="J132" s="128">
        <f>COUNTIF('Unit Sales'!$N$10:$N$500,"&lt;"&amp;K3)</f>
        <v>0</v>
      </c>
      <c r="K132" s="128">
        <f>COUNTIF('Unit Sales'!$N$10:$N$500,"&lt;"&amp;L3)</f>
        <v>0</v>
      </c>
      <c r="L132" s="128">
        <f>COUNTIF('Unit Sales'!$N$10:$N$500,"&lt;"&amp;M3)</f>
        <v>0</v>
      </c>
      <c r="M132" s="128">
        <f>COUNTIF('Unit Sales'!$N$10:$N$500,"&lt;"&amp;N3)</f>
        <v>0</v>
      </c>
      <c r="N132" s="128">
        <f>COUNTIF('Unit Sales'!$N$10:$N$500,"&lt;"&amp;O3)</f>
        <v>0</v>
      </c>
      <c r="O132" s="128">
        <f>COUNTIF('Unit Sales'!$N$10:$N$500,"&lt;"&amp;P3)</f>
        <v>0</v>
      </c>
      <c r="P132" s="128">
        <f>COUNTIF('Unit Sales'!$N$10:$N$500,"&lt;"&amp;Q3)</f>
        <v>0</v>
      </c>
      <c r="Q132" s="128">
        <f>COUNTIF('Unit Sales'!$N$10:$N$500,"&lt;"&amp;R3)</f>
        <v>0</v>
      </c>
      <c r="R132" s="128">
        <f>COUNTIF('Unit Sales'!$N$10:$N$500,"&lt;"&amp;S3)</f>
        <v>0</v>
      </c>
      <c r="S132" s="128">
        <f>COUNTIF('Unit Sales'!$N$10:$N$500,"&lt;"&amp;T3)</f>
        <v>0</v>
      </c>
      <c r="T132" s="128">
        <f>COUNTIF('Unit Sales'!$N$10:$N$500,"&lt;"&amp;U3)</f>
        <v>0</v>
      </c>
      <c r="U132" s="128">
        <f>COUNTIF('Unit Sales'!$N$10:$N$500,"&lt;"&amp;V3)</f>
        <v>0</v>
      </c>
      <c r="V132" s="128">
        <f>COUNTIF('Unit Sales'!$N$10:$N$500,"&lt;"&amp;W3)</f>
        <v>0</v>
      </c>
      <c r="W132" s="128">
        <f>COUNTIF('Unit Sales'!$N$10:$N$500,"&lt;"&amp;X3)</f>
        <v>0</v>
      </c>
      <c r="X132" s="128">
        <f>COUNTIF('Unit Sales'!$N$10:$N$500,"&lt;"&amp;Y3)</f>
        <v>0</v>
      </c>
      <c r="Y132" s="128">
        <f>COUNTIF('Unit Sales'!$N$10:$N$500,"&lt;"&amp;Z3)</f>
        <v>0</v>
      </c>
      <c r="Z132" s="128">
        <f>COUNTIF('Unit Sales'!$N$10:$N$500,"&lt;"&amp;AA3)</f>
        <v>0</v>
      </c>
      <c r="AA132" s="128">
        <f>COUNTIF('Unit Sales'!$N$10:$N$500,"&lt;"&amp;AB3)</f>
        <v>0</v>
      </c>
      <c r="AB132" s="128">
        <f>COUNTIF('Unit Sales'!$N$10:$N$500,"&lt;"&amp;AC3)</f>
        <v>0</v>
      </c>
      <c r="AC132" s="128">
        <f>COUNTIF('Unit Sales'!$N$10:$N$500,"&lt;"&amp;AD3)</f>
        <v>0</v>
      </c>
      <c r="AD132" s="128">
        <f>COUNTIF('Unit Sales'!$N$10:$N$500,"&lt;"&amp;AE3)</f>
        <v>0</v>
      </c>
      <c r="AE132" s="128">
        <f>COUNTIF('Unit Sales'!$N$10:$N$500,"&lt;"&amp;AF3)</f>
        <v>0</v>
      </c>
      <c r="AF132" s="128">
        <f>COUNTIF('Unit Sales'!$N$10:$N$500,"&lt;"&amp;AG3)</f>
        <v>0</v>
      </c>
      <c r="AG132" s="128">
        <f>COUNTIF('Unit Sales'!$N$10:$N$500,"&lt;"&amp;AH3)</f>
        <v>0</v>
      </c>
      <c r="AH132" s="128">
        <f>COUNTIF('Unit Sales'!$N$10:$N$500,"&lt;"&amp;AI3)</f>
        <v>0</v>
      </c>
      <c r="AI132" s="128">
        <f>COUNTIF('Unit Sales'!$N$10:$N$500,"&lt;"&amp;AJ3)</f>
        <v>0</v>
      </c>
      <c r="AJ132" s="128">
        <f>COUNTIF('Unit Sales'!$N$10:$N$500,"&lt;"&amp;AK3)</f>
        <v>0</v>
      </c>
      <c r="AK132" s="128">
        <f>COUNTIF('Unit Sales'!$N$10:$N$500,"&lt;"&amp;AL3)</f>
        <v>0</v>
      </c>
      <c r="AL132" s="128">
        <f>COUNTIF('Unit Sales'!$N$10:$N$500,"&lt;"&amp;AM3)</f>
        <v>0</v>
      </c>
      <c r="AM132" s="128">
        <f>COUNTIF('Unit Sales'!$N$10:$N$500,"&lt;"&amp;AN3)</f>
        <v>0</v>
      </c>
      <c r="AN132" s="128">
        <f>COUNTIF('Unit Sales'!$N$10:$N$500,"&lt;"&amp;AO3)</f>
        <v>0</v>
      </c>
      <c r="AO132" s="128">
        <f>COUNTIF('Unit Sales'!$N$10:$N$500,"&lt;"&amp;AP3)</f>
        <v>0</v>
      </c>
      <c r="AP132" s="128">
        <f>COUNTIF('Unit Sales'!$N$10:$N$500,"&lt;"&amp;AQ3)</f>
        <v>0</v>
      </c>
      <c r="AQ132" s="128">
        <f>COUNTIF('Unit Sales'!$N$10:$N$500,"&lt;"&amp;AR3)</f>
        <v>0</v>
      </c>
      <c r="AR132" s="128">
        <f>COUNTIF('Unit Sales'!$N$10:$N$500,"&lt;"&amp;AS3)</f>
        <v>0</v>
      </c>
      <c r="AS132" s="128">
        <f>COUNTIF('Unit Sales'!$N$10:$N$500,"&lt;"&amp;AT3)</f>
        <v>0</v>
      </c>
      <c r="AT132" s="128">
        <f>COUNTIF('Unit Sales'!$N$10:$N$500,"&lt;"&amp;AU3)</f>
        <v>0</v>
      </c>
      <c r="AU132" s="128">
        <f>COUNTIF('Unit Sales'!$N$10:$N$500,"&lt;"&amp;AV3)</f>
        <v>0</v>
      </c>
      <c r="AV132" s="128">
        <f>COUNTIF('Unit Sales'!$N$10:$N$500,"&lt;"&amp;AW3)</f>
        <v>0</v>
      </c>
      <c r="AW132" s="128">
        <f>COUNTIF('Unit Sales'!$N$10:$N$500,"&lt;"&amp;AX3)</f>
        <v>0</v>
      </c>
      <c r="AX132" s="128">
        <f>COUNTIF('Unit Sales'!$N$10:$N$500,"&lt;"&amp;AY3)</f>
        <v>0</v>
      </c>
      <c r="AY132" s="128">
        <f>COUNTIF('Unit Sales'!$N$10:$N$500,"&lt;"&amp;AZ3)</f>
        <v>0</v>
      </c>
      <c r="AZ132" s="128">
        <f>COUNTIF('Unit Sales'!$N$10:$N$500,"&lt;"&amp;BA3)</f>
        <v>0</v>
      </c>
      <c r="BA132" s="128">
        <f>COUNTIF('Unit Sales'!$N$10:$N$500,"&lt;"&amp;BB3)</f>
        <v>0</v>
      </c>
      <c r="BB132" s="128">
        <f>COUNTIF('Unit Sales'!$N$10:$N$500,"&lt;"&amp;BC3)</f>
        <v>0</v>
      </c>
      <c r="BC132" s="128">
        <f>COUNTIF('Unit Sales'!$N$10:$N$500,"&lt;"&amp;BD3)</f>
        <v>0</v>
      </c>
      <c r="BD132" s="128">
        <f>COUNTIF('Unit Sales'!$N$10:$N$500,"&lt;"&amp;BE3)</f>
        <v>0</v>
      </c>
      <c r="BE132" s="128">
        <f>COUNTIF('Unit Sales'!$N$10:$N$500,"&lt;"&amp;BF3)</f>
        <v>0</v>
      </c>
      <c r="BF132" s="128">
        <f>COUNTIF('Unit Sales'!$N$10:$N$500,"&lt;"&amp;BG3)</f>
        <v>0</v>
      </c>
      <c r="BG132" s="128">
        <f>COUNTIF('Unit Sales'!$N$10:$N$500,"&lt;"&amp;BH3)</f>
        <v>0</v>
      </c>
      <c r="BH132" s="128">
        <f>COUNTIF('Unit Sales'!$N$10:$N$500,"&lt;"&amp;BI3)</f>
        <v>0</v>
      </c>
      <c r="BI132" s="128">
        <f>COUNTIF('Unit Sales'!$N$10:$N$500,"&lt;"&amp;BJ3)</f>
        <v>0</v>
      </c>
      <c r="BJ132" s="128">
        <f>COUNTIF('Unit Sales'!$N$10:$N$500,"&lt;"&amp;BK3)</f>
        <v>0</v>
      </c>
      <c r="BK132" s="128">
        <f>COUNTIF('Unit Sales'!$N$10:$N$500,"&lt;"&amp;BL3)</f>
        <v>0</v>
      </c>
      <c r="BL132" s="128">
        <f>COUNT('Unit Sales'!$N$10:$N$500)</f>
        <v>0</v>
      </c>
      <c r="BM132" s="48"/>
    </row>
    <row r="133" spans="2:65" outlineLevel="1" x14ac:dyDescent="0.25">
      <c r="B133" s="131" t="s">
        <v>494</v>
      </c>
      <c r="C133" s="135"/>
      <c r="D133" s="132"/>
      <c r="E133" s="127">
        <f>COUNTIF('Unit Sales'!$R$10:$R$500,"&lt;"&amp;F3)</f>
        <v>0</v>
      </c>
      <c r="F133" s="128">
        <f>COUNTIF('Unit Sales'!$R$10:$R$500,"&lt;"&amp;G3)</f>
        <v>0</v>
      </c>
      <c r="G133" s="128">
        <f>COUNTIF('Unit Sales'!$R$10:$R$500,"&lt;"&amp;H3)</f>
        <v>0</v>
      </c>
      <c r="H133" s="128">
        <f>COUNTIF('Unit Sales'!$R$10:$R$500,"&lt;"&amp;I3)</f>
        <v>0</v>
      </c>
      <c r="I133" s="128">
        <f>COUNTIF('Unit Sales'!$R$10:$R$500,"&lt;"&amp;J3)</f>
        <v>0</v>
      </c>
      <c r="J133" s="128">
        <f>COUNTIF('Unit Sales'!$R$10:$R$500,"&lt;"&amp;K3)</f>
        <v>0</v>
      </c>
      <c r="K133" s="128">
        <f>COUNTIF('Unit Sales'!$R$10:$R$500,"&lt;"&amp;L3)</f>
        <v>0</v>
      </c>
      <c r="L133" s="128">
        <f>COUNTIF('Unit Sales'!$R$10:$R$500,"&lt;"&amp;M3)</f>
        <v>0</v>
      </c>
      <c r="M133" s="128">
        <f>COUNTIF('Unit Sales'!$R$10:$R$500,"&lt;"&amp;N3)</f>
        <v>0</v>
      </c>
      <c r="N133" s="128">
        <f>COUNTIF('Unit Sales'!$R$10:$R$500,"&lt;"&amp;O3)</f>
        <v>0</v>
      </c>
      <c r="O133" s="128">
        <f>COUNTIF('Unit Sales'!$R$10:$R$500,"&lt;"&amp;P3)</f>
        <v>0</v>
      </c>
      <c r="P133" s="128">
        <f>COUNTIF('Unit Sales'!$R$10:$R$500,"&lt;"&amp;Q3)</f>
        <v>0</v>
      </c>
      <c r="Q133" s="128">
        <f>COUNTIF('Unit Sales'!$R$10:$R$500,"&lt;"&amp;R3)</f>
        <v>0</v>
      </c>
      <c r="R133" s="128">
        <f>COUNTIF('Unit Sales'!$R$10:$R$500,"&lt;"&amp;S3)</f>
        <v>0</v>
      </c>
      <c r="S133" s="128">
        <f>COUNTIF('Unit Sales'!$R$10:$R$500,"&lt;"&amp;T3)</f>
        <v>0</v>
      </c>
      <c r="T133" s="128">
        <f>COUNTIF('Unit Sales'!$R$10:$R$500,"&lt;"&amp;U3)</f>
        <v>0</v>
      </c>
      <c r="U133" s="128">
        <f>COUNTIF('Unit Sales'!$R$10:$R$500,"&lt;"&amp;V3)</f>
        <v>0</v>
      </c>
      <c r="V133" s="128">
        <f>COUNTIF('Unit Sales'!$R$10:$R$500,"&lt;"&amp;W3)</f>
        <v>0</v>
      </c>
      <c r="W133" s="128">
        <f>COUNTIF('Unit Sales'!$R$10:$R$500,"&lt;"&amp;X3)</f>
        <v>0</v>
      </c>
      <c r="X133" s="128">
        <f>COUNTIF('Unit Sales'!$R$10:$R$500,"&lt;"&amp;Y3)</f>
        <v>0</v>
      </c>
      <c r="Y133" s="128">
        <f>COUNTIF('Unit Sales'!$R$10:$R$500,"&lt;"&amp;Z3)</f>
        <v>0</v>
      </c>
      <c r="Z133" s="128">
        <f>COUNTIF('Unit Sales'!$R$10:$R$500,"&lt;"&amp;AA3)</f>
        <v>0</v>
      </c>
      <c r="AA133" s="128">
        <f>COUNTIF('Unit Sales'!$R$10:$R$500,"&lt;"&amp;AB3)</f>
        <v>0</v>
      </c>
      <c r="AB133" s="128">
        <f>COUNTIF('Unit Sales'!$R$10:$R$500,"&lt;"&amp;AC3)</f>
        <v>0</v>
      </c>
      <c r="AC133" s="128">
        <f>COUNTIF('Unit Sales'!$R$10:$R$500,"&lt;"&amp;AD3)</f>
        <v>0</v>
      </c>
      <c r="AD133" s="128">
        <f>COUNTIF('Unit Sales'!$R$10:$R$500,"&lt;"&amp;AE3)</f>
        <v>0</v>
      </c>
      <c r="AE133" s="128">
        <f>COUNTIF('Unit Sales'!$R$10:$R$500,"&lt;"&amp;AF3)</f>
        <v>0</v>
      </c>
      <c r="AF133" s="128">
        <f>COUNTIF('Unit Sales'!$R$10:$R$500,"&lt;"&amp;AG3)</f>
        <v>0</v>
      </c>
      <c r="AG133" s="128">
        <f>COUNTIF('Unit Sales'!$R$10:$R$500,"&lt;"&amp;AH3)</f>
        <v>0</v>
      </c>
      <c r="AH133" s="128">
        <f>COUNTIF('Unit Sales'!$R$10:$R$500,"&lt;"&amp;AI3)</f>
        <v>0</v>
      </c>
      <c r="AI133" s="128">
        <f>COUNTIF('Unit Sales'!$R$10:$R$500,"&lt;"&amp;AJ3)</f>
        <v>0</v>
      </c>
      <c r="AJ133" s="128">
        <f>COUNTIF('Unit Sales'!$R$10:$R$500,"&lt;"&amp;AK3)</f>
        <v>0</v>
      </c>
      <c r="AK133" s="128">
        <f>COUNTIF('Unit Sales'!$R$10:$R$500,"&lt;"&amp;AL3)</f>
        <v>0</v>
      </c>
      <c r="AL133" s="128">
        <f>COUNTIF('Unit Sales'!$R$10:$R$500,"&lt;"&amp;AM3)</f>
        <v>0</v>
      </c>
      <c r="AM133" s="128">
        <f>COUNTIF('Unit Sales'!$R$10:$R$500,"&lt;"&amp;AN3)</f>
        <v>0</v>
      </c>
      <c r="AN133" s="128">
        <f>COUNTIF('Unit Sales'!$R$10:$R$500,"&lt;"&amp;AO3)</f>
        <v>0</v>
      </c>
      <c r="AO133" s="128">
        <f>COUNTIF('Unit Sales'!$R$10:$R$500,"&lt;"&amp;AP3)</f>
        <v>0</v>
      </c>
      <c r="AP133" s="128">
        <f>COUNTIF('Unit Sales'!$R$10:$R$500,"&lt;"&amp;AQ3)</f>
        <v>0</v>
      </c>
      <c r="AQ133" s="128">
        <f>COUNTIF('Unit Sales'!$R$10:$R$500,"&lt;"&amp;AR3)</f>
        <v>0</v>
      </c>
      <c r="AR133" s="128">
        <f>COUNTIF('Unit Sales'!$R$10:$R$500,"&lt;"&amp;AS3)</f>
        <v>0</v>
      </c>
      <c r="AS133" s="128">
        <f>COUNTIF('Unit Sales'!$R$10:$R$500,"&lt;"&amp;AT3)</f>
        <v>0</v>
      </c>
      <c r="AT133" s="128">
        <f>COUNTIF('Unit Sales'!$R$10:$R$500,"&lt;"&amp;AU3)</f>
        <v>0</v>
      </c>
      <c r="AU133" s="128">
        <f>COUNTIF('Unit Sales'!$R$10:$R$500,"&lt;"&amp;AV3)</f>
        <v>0</v>
      </c>
      <c r="AV133" s="128">
        <f>COUNTIF('Unit Sales'!$R$10:$R$500,"&lt;"&amp;AW3)</f>
        <v>0</v>
      </c>
      <c r="AW133" s="128">
        <f>COUNTIF('Unit Sales'!$R$10:$R$500,"&lt;"&amp;AX3)</f>
        <v>0</v>
      </c>
      <c r="AX133" s="128">
        <f>COUNTIF('Unit Sales'!$R$10:$R$500,"&lt;"&amp;AY3)</f>
        <v>0</v>
      </c>
      <c r="AY133" s="128">
        <f>COUNTIF('Unit Sales'!$R$10:$R$500,"&lt;"&amp;AZ3)</f>
        <v>0</v>
      </c>
      <c r="AZ133" s="128">
        <f>COUNTIF('Unit Sales'!$R$10:$R$500,"&lt;"&amp;BA3)</f>
        <v>0</v>
      </c>
      <c r="BA133" s="128">
        <f>COUNTIF('Unit Sales'!$R$10:$R$500,"&lt;"&amp;BB3)</f>
        <v>0</v>
      </c>
      <c r="BB133" s="128">
        <f>COUNTIF('Unit Sales'!$R$10:$R$500,"&lt;"&amp;BC3)</f>
        <v>0</v>
      </c>
      <c r="BC133" s="128">
        <f>COUNTIF('Unit Sales'!$R$10:$R$500,"&lt;"&amp;BD3)</f>
        <v>0</v>
      </c>
      <c r="BD133" s="128">
        <f>COUNTIF('Unit Sales'!$R$10:$R$500,"&lt;"&amp;BE3)</f>
        <v>0</v>
      </c>
      <c r="BE133" s="128">
        <f>COUNTIF('Unit Sales'!$R$10:$R$500,"&lt;"&amp;BF3)</f>
        <v>0</v>
      </c>
      <c r="BF133" s="128">
        <f>COUNTIF('Unit Sales'!$R$10:$R$500,"&lt;"&amp;BG3)</f>
        <v>0</v>
      </c>
      <c r="BG133" s="128">
        <f>COUNTIF('Unit Sales'!$R$10:$R$500,"&lt;"&amp;BH3)</f>
        <v>0</v>
      </c>
      <c r="BH133" s="128">
        <f>COUNTIF('Unit Sales'!$R$10:$R$500,"&lt;"&amp;BI3)</f>
        <v>0</v>
      </c>
      <c r="BI133" s="128">
        <f>COUNTIF('Unit Sales'!$R$10:$R$500,"&lt;"&amp;BJ3)</f>
        <v>0</v>
      </c>
      <c r="BJ133" s="128">
        <f>COUNTIF('Unit Sales'!$R$10:$R$500,"&lt;"&amp;BK3)</f>
        <v>0</v>
      </c>
      <c r="BK133" s="128">
        <f>COUNTIF('Unit Sales'!$R$10:$R$500,"&lt;"&amp;BL3)</f>
        <v>0</v>
      </c>
      <c r="BL133" s="128">
        <f>COUNT('Unit Sales'!$R$10:$R$500)</f>
        <v>0</v>
      </c>
      <c r="BM133" s="48"/>
    </row>
    <row r="134" spans="2:65" outlineLevel="1" x14ac:dyDescent="0.25">
      <c r="B134" s="131" t="s">
        <v>506</v>
      </c>
      <c r="C134" s="135"/>
      <c r="D134" s="132"/>
      <c r="E134" s="127">
        <f>E132-E133</f>
        <v>0</v>
      </c>
      <c r="F134" s="128">
        <f>F132-F133</f>
        <v>0</v>
      </c>
      <c r="G134" s="128">
        <f t="shared" ref="G134:BL134" si="118">G132-G133</f>
        <v>0</v>
      </c>
      <c r="H134" s="128">
        <f t="shared" si="118"/>
        <v>0</v>
      </c>
      <c r="I134" s="128">
        <f t="shared" si="118"/>
        <v>0</v>
      </c>
      <c r="J134" s="128">
        <f t="shared" si="118"/>
        <v>0</v>
      </c>
      <c r="K134" s="128">
        <f t="shared" si="118"/>
        <v>0</v>
      </c>
      <c r="L134" s="128">
        <f t="shared" si="118"/>
        <v>0</v>
      </c>
      <c r="M134" s="128">
        <f t="shared" si="118"/>
        <v>0</v>
      </c>
      <c r="N134" s="128">
        <f t="shared" si="118"/>
        <v>0</v>
      </c>
      <c r="O134" s="128">
        <f t="shared" si="118"/>
        <v>0</v>
      </c>
      <c r="P134" s="128">
        <f t="shared" si="118"/>
        <v>0</v>
      </c>
      <c r="Q134" s="128">
        <f t="shared" si="118"/>
        <v>0</v>
      </c>
      <c r="R134" s="128">
        <f t="shared" si="118"/>
        <v>0</v>
      </c>
      <c r="S134" s="128">
        <f t="shared" si="118"/>
        <v>0</v>
      </c>
      <c r="T134" s="128">
        <f t="shared" si="118"/>
        <v>0</v>
      </c>
      <c r="U134" s="128">
        <f t="shared" si="118"/>
        <v>0</v>
      </c>
      <c r="V134" s="128">
        <f t="shared" si="118"/>
        <v>0</v>
      </c>
      <c r="W134" s="128">
        <f t="shared" si="118"/>
        <v>0</v>
      </c>
      <c r="X134" s="128">
        <f t="shared" si="118"/>
        <v>0</v>
      </c>
      <c r="Y134" s="128">
        <f t="shared" si="118"/>
        <v>0</v>
      </c>
      <c r="Z134" s="128">
        <f t="shared" si="118"/>
        <v>0</v>
      </c>
      <c r="AA134" s="128">
        <f t="shared" si="118"/>
        <v>0</v>
      </c>
      <c r="AB134" s="128">
        <f t="shared" si="118"/>
        <v>0</v>
      </c>
      <c r="AC134" s="128">
        <f t="shared" si="118"/>
        <v>0</v>
      </c>
      <c r="AD134" s="128">
        <f t="shared" si="118"/>
        <v>0</v>
      </c>
      <c r="AE134" s="128">
        <f t="shared" si="118"/>
        <v>0</v>
      </c>
      <c r="AF134" s="128">
        <f t="shared" si="118"/>
        <v>0</v>
      </c>
      <c r="AG134" s="128">
        <f t="shared" si="118"/>
        <v>0</v>
      </c>
      <c r="AH134" s="128">
        <f t="shared" si="118"/>
        <v>0</v>
      </c>
      <c r="AI134" s="128">
        <f t="shared" si="118"/>
        <v>0</v>
      </c>
      <c r="AJ134" s="128">
        <f t="shared" si="118"/>
        <v>0</v>
      </c>
      <c r="AK134" s="128">
        <f t="shared" si="118"/>
        <v>0</v>
      </c>
      <c r="AL134" s="128">
        <f t="shared" si="118"/>
        <v>0</v>
      </c>
      <c r="AM134" s="128">
        <f t="shared" si="118"/>
        <v>0</v>
      </c>
      <c r="AN134" s="128">
        <f t="shared" si="118"/>
        <v>0</v>
      </c>
      <c r="AO134" s="128">
        <f t="shared" si="118"/>
        <v>0</v>
      </c>
      <c r="AP134" s="128">
        <f t="shared" si="118"/>
        <v>0</v>
      </c>
      <c r="AQ134" s="128">
        <f t="shared" si="118"/>
        <v>0</v>
      </c>
      <c r="AR134" s="128">
        <f t="shared" si="118"/>
        <v>0</v>
      </c>
      <c r="AS134" s="128">
        <f t="shared" si="118"/>
        <v>0</v>
      </c>
      <c r="AT134" s="128">
        <f t="shared" si="118"/>
        <v>0</v>
      </c>
      <c r="AU134" s="128">
        <f t="shared" si="118"/>
        <v>0</v>
      </c>
      <c r="AV134" s="128">
        <f t="shared" si="118"/>
        <v>0</v>
      </c>
      <c r="AW134" s="128">
        <f t="shared" si="118"/>
        <v>0</v>
      </c>
      <c r="AX134" s="128">
        <f t="shared" si="118"/>
        <v>0</v>
      </c>
      <c r="AY134" s="128">
        <f t="shared" si="118"/>
        <v>0</v>
      </c>
      <c r="AZ134" s="128">
        <f t="shared" si="118"/>
        <v>0</v>
      </c>
      <c r="BA134" s="128">
        <f t="shared" si="118"/>
        <v>0</v>
      </c>
      <c r="BB134" s="128">
        <f t="shared" si="118"/>
        <v>0</v>
      </c>
      <c r="BC134" s="128">
        <f t="shared" si="118"/>
        <v>0</v>
      </c>
      <c r="BD134" s="128">
        <f t="shared" si="118"/>
        <v>0</v>
      </c>
      <c r="BE134" s="128">
        <f t="shared" si="118"/>
        <v>0</v>
      </c>
      <c r="BF134" s="128">
        <f t="shared" si="118"/>
        <v>0</v>
      </c>
      <c r="BG134" s="128">
        <f t="shared" si="118"/>
        <v>0</v>
      </c>
      <c r="BH134" s="128">
        <f t="shared" si="118"/>
        <v>0</v>
      </c>
      <c r="BI134" s="128">
        <f t="shared" si="118"/>
        <v>0</v>
      </c>
      <c r="BJ134" s="128">
        <f t="shared" si="118"/>
        <v>0</v>
      </c>
      <c r="BK134" s="128">
        <f t="shared" si="118"/>
        <v>0</v>
      </c>
      <c r="BL134" s="128">
        <f t="shared" si="118"/>
        <v>0</v>
      </c>
      <c r="BM134" s="48"/>
    </row>
    <row r="135" spans="2:65" outlineLevel="1" x14ac:dyDescent="0.25">
      <c r="B135" s="131"/>
      <c r="C135" s="135"/>
      <c r="D135" s="132"/>
      <c r="E135" s="127"/>
      <c r="F135" s="128"/>
      <c r="G135" s="128"/>
      <c r="H135" s="128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128"/>
      <c r="AH135" s="128"/>
      <c r="AI135" s="128"/>
      <c r="AJ135" s="128"/>
      <c r="AK135" s="128"/>
      <c r="AL135" s="128"/>
      <c r="AM135" s="128"/>
      <c r="AN135" s="128"/>
      <c r="AO135" s="128"/>
      <c r="AP135" s="128"/>
      <c r="AQ135" s="128"/>
      <c r="AR135" s="128"/>
      <c r="AS135" s="128"/>
      <c r="AT135" s="128"/>
      <c r="AU135" s="128"/>
      <c r="AV135" s="128"/>
      <c r="AW135" s="128"/>
      <c r="AX135" s="128"/>
      <c r="AY135" s="128"/>
      <c r="AZ135" s="128"/>
      <c r="BA135" s="128"/>
      <c r="BB135" s="128"/>
      <c r="BC135" s="128"/>
      <c r="BD135" s="128"/>
      <c r="BE135" s="128"/>
      <c r="BF135" s="128"/>
      <c r="BG135" s="128"/>
      <c r="BH135" s="128"/>
      <c r="BI135" s="128"/>
      <c r="BJ135" s="128"/>
      <c r="BK135" s="128"/>
      <c r="BL135" s="128"/>
      <c r="BM135" s="48"/>
    </row>
    <row r="136" spans="2:65" outlineLevel="1" x14ac:dyDescent="0.25">
      <c r="B136" s="303" t="s">
        <v>295</v>
      </c>
      <c r="C136" s="135"/>
      <c r="D136" s="132"/>
      <c r="E136" s="127"/>
      <c r="F136" s="128"/>
      <c r="G136" s="128"/>
      <c r="H136" s="128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128"/>
      <c r="AH136" s="128"/>
      <c r="AI136" s="128"/>
      <c r="AJ136" s="128"/>
      <c r="AK136" s="128"/>
      <c r="AL136" s="128"/>
      <c r="AM136" s="128"/>
      <c r="AN136" s="128"/>
      <c r="AO136" s="128"/>
      <c r="AP136" s="128"/>
      <c r="AQ136" s="128"/>
      <c r="AR136" s="128"/>
      <c r="AS136" s="128"/>
      <c r="AT136" s="128"/>
      <c r="AU136" s="128"/>
      <c r="AV136" s="128"/>
      <c r="AW136" s="128"/>
      <c r="AX136" s="128"/>
      <c r="AY136" s="128"/>
      <c r="AZ136" s="128"/>
      <c r="BA136" s="128"/>
      <c r="BB136" s="128"/>
      <c r="BC136" s="128"/>
      <c r="BD136" s="128"/>
      <c r="BE136" s="128"/>
      <c r="BF136" s="128"/>
      <c r="BG136" s="128"/>
      <c r="BH136" s="128"/>
      <c r="BI136" s="128"/>
      <c r="BJ136" s="128"/>
      <c r="BK136" s="128"/>
      <c r="BL136" s="128"/>
      <c r="BM136" s="48"/>
    </row>
    <row r="137" spans="2:65" outlineLevel="1" x14ac:dyDescent="0.25">
      <c r="B137" s="131" t="s">
        <v>507</v>
      </c>
      <c r="C137" s="135"/>
      <c r="D137" s="132"/>
      <c r="E137" s="127">
        <f>SUMIF('Unit Sales'!$N$10:$N$500,"&lt;"&amp;F3,'Unit Sales'!$M$10:$M$500)</f>
        <v>0</v>
      </c>
      <c r="F137" s="128">
        <f>SUMIF('Unit Sales'!$N$10:$N$500,"&lt;"&amp;G3,'Unit Sales'!$M$10:$M$500)</f>
        <v>0</v>
      </c>
      <c r="G137" s="128">
        <f>SUMIF('Unit Sales'!$N$10:$N$500,"&lt;"&amp;H3,'Unit Sales'!$M$10:$M$500)</f>
        <v>0</v>
      </c>
      <c r="H137" s="128">
        <f>SUMIF('Unit Sales'!$N$10:$N$500,"&lt;"&amp;I3,'Unit Sales'!$M$10:$M$500)</f>
        <v>0</v>
      </c>
      <c r="I137" s="128">
        <f>SUMIF('Unit Sales'!$N$10:$N$500,"&lt;"&amp;J3,'Unit Sales'!$M$10:$M$500)</f>
        <v>0</v>
      </c>
      <c r="J137" s="128">
        <f>SUMIF('Unit Sales'!$N$10:$N$500,"&lt;"&amp;K3,'Unit Sales'!$M$10:$M$500)</f>
        <v>0</v>
      </c>
      <c r="K137" s="128">
        <f>SUMIF('Unit Sales'!$N$10:$N$500,"&lt;"&amp;L3,'Unit Sales'!$M$10:$M$500)</f>
        <v>0</v>
      </c>
      <c r="L137" s="128">
        <f>SUMIF('Unit Sales'!$N$10:$N$500,"&lt;"&amp;M3,'Unit Sales'!$M$10:$M$500)</f>
        <v>0</v>
      </c>
      <c r="M137" s="128">
        <f>SUMIF('Unit Sales'!$N$10:$N$500,"&lt;"&amp;N3,'Unit Sales'!$M$10:$M$500)</f>
        <v>0</v>
      </c>
      <c r="N137" s="128">
        <f>SUMIF('Unit Sales'!$N$10:$N$500,"&lt;"&amp;O3,'Unit Sales'!$M$10:$M$500)</f>
        <v>0</v>
      </c>
      <c r="O137" s="128">
        <f>SUMIF('Unit Sales'!$N$10:$N$500,"&lt;"&amp;P3,'Unit Sales'!$M$10:$M$500)</f>
        <v>0</v>
      </c>
      <c r="P137" s="128">
        <f>SUMIF('Unit Sales'!$N$10:$N$500,"&lt;"&amp;Q3,'Unit Sales'!$M$10:$M$500)</f>
        <v>0</v>
      </c>
      <c r="Q137" s="128">
        <f>SUMIF('Unit Sales'!$N$10:$N$500,"&lt;"&amp;R3,'Unit Sales'!$M$10:$M$500)</f>
        <v>0</v>
      </c>
      <c r="R137" s="128">
        <f>SUMIF('Unit Sales'!$N$10:$N$500,"&lt;"&amp;S3,'Unit Sales'!$M$10:$M$500)</f>
        <v>0</v>
      </c>
      <c r="S137" s="128">
        <f>SUMIF('Unit Sales'!$N$10:$N$500,"&lt;"&amp;T3,'Unit Sales'!$M$10:$M$500)</f>
        <v>0</v>
      </c>
      <c r="T137" s="128">
        <f>SUMIF('Unit Sales'!$N$10:$N$500,"&lt;"&amp;U3,'Unit Sales'!$M$10:$M$500)</f>
        <v>0</v>
      </c>
      <c r="U137" s="128">
        <f>SUMIF('Unit Sales'!$N$10:$N$500,"&lt;"&amp;V3,'Unit Sales'!$M$10:$M$500)</f>
        <v>0</v>
      </c>
      <c r="V137" s="128">
        <f>SUMIF('Unit Sales'!$N$10:$N$500,"&lt;"&amp;W3,'Unit Sales'!$M$10:$M$500)</f>
        <v>0</v>
      </c>
      <c r="W137" s="128">
        <f>SUMIF('Unit Sales'!$N$10:$N$500,"&lt;"&amp;X3,'Unit Sales'!$M$10:$M$500)</f>
        <v>0</v>
      </c>
      <c r="X137" s="128">
        <f>SUMIF('Unit Sales'!$N$10:$N$500,"&lt;"&amp;Y3,'Unit Sales'!$M$10:$M$500)</f>
        <v>0</v>
      </c>
      <c r="Y137" s="128">
        <f>SUMIF('Unit Sales'!$N$10:$N$500,"&lt;"&amp;Z3,'Unit Sales'!$M$10:$M$500)</f>
        <v>0</v>
      </c>
      <c r="Z137" s="128">
        <f>SUMIF('Unit Sales'!$N$10:$N$500,"&lt;"&amp;AA3,'Unit Sales'!$M$10:$M$500)</f>
        <v>0</v>
      </c>
      <c r="AA137" s="128">
        <f>SUMIF('Unit Sales'!$N$10:$N$500,"&lt;"&amp;AB3,'Unit Sales'!$M$10:$M$500)</f>
        <v>0</v>
      </c>
      <c r="AB137" s="128">
        <f>SUMIF('Unit Sales'!$N$10:$N$500,"&lt;"&amp;AC3,'Unit Sales'!$M$10:$M$500)</f>
        <v>0</v>
      </c>
      <c r="AC137" s="128">
        <f>SUMIF('Unit Sales'!$N$10:$N$500,"&lt;"&amp;AD3,'Unit Sales'!$M$10:$M$500)</f>
        <v>0</v>
      </c>
      <c r="AD137" s="128">
        <f>SUMIF('Unit Sales'!$N$10:$N$500,"&lt;"&amp;AE3,'Unit Sales'!$M$10:$M$500)</f>
        <v>0</v>
      </c>
      <c r="AE137" s="128">
        <f>SUMIF('Unit Sales'!$N$10:$N$500,"&lt;"&amp;AF3,'Unit Sales'!$M$10:$M$500)</f>
        <v>0</v>
      </c>
      <c r="AF137" s="128">
        <f>SUMIF('Unit Sales'!$N$10:$N$500,"&lt;"&amp;AG3,'Unit Sales'!$M$10:$M$500)</f>
        <v>0</v>
      </c>
      <c r="AG137" s="128">
        <f>SUMIF('Unit Sales'!$N$10:$N$500,"&lt;"&amp;AH3,'Unit Sales'!$M$10:$M$500)</f>
        <v>0</v>
      </c>
      <c r="AH137" s="128">
        <f>SUMIF('Unit Sales'!$N$10:$N$500,"&lt;"&amp;AI3,'Unit Sales'!$M$10:$M$500)</f>
        <v>0</v>
      </c>
      <c r="AI137" s="128">
        <f>SUMIF('Unit Sales'!$N$10:$N$500,"&lt;"&amp;AJ3,'Unit Sales'!$M$10:$M$500)</f>
        <v>0</v>
      </c>
      <c r="AJ137" s="128">
        <f>SUMIF('Unit Sales'!$N$10:$N$500,"&lt;"&amp;AK3,'Unit Sales'!$M$10:$M$500)</f>
        <v>0</v>
      </c>
      <c r="AK137" s="128">
        <f>SUMIF('Unit Sales'!$N$10:$N$500,"&lt;"&amp;AL3,'Unit Sales'!$M$10:$M$500)</f>
        <v>0</v>
      </c>
      <c r="AL137" s="128">
        <f>SUMIF('Unit Sales'!$N$10:$N$500,"&lt;"&amp;AM3,'Unit Sales'!$M$10:$M$500)</f>
        <v>0</v>
      </c>
      <c r="AM137" s="128">
        <f>SUMIF('Unit Sales'!$N$10:$N$500,"&lt;"&amp;AN3,'Unit Sales'!$M$10:$M$500)</f>
        <v>0</v>
      </c>
      <c r="AN137" s="128">
        <f>SUMIF('Unit Sales'!$N$10:$N$500,"&lt;"&amp;AO3,'Unit Sales'!$M$10:$M$500)</f>
        <v>0</v>
      </c>
      <c r="AO137" s="128">
        <f>SUMIF('Unit Sales'!$N$10:$N$500,"&lt;"&amp;AP3,'Unit Sales'!$M$10:$M$500)</f>
        <v>0</v>
      </c>
      <c r="AP137" s="128">
        <f>SUMIF('Unit Sales'!$N$10:$N$500,"&lt;"&amp;AQ3,'Unit Sales'!$M$10:$M$500)</f>
        <v>0</v>
      </c>
      <c r="AQ137" s="128">
        <f>SUMIF('Unit Sales'!$N$10:$N$500,"&lt;"&amp;AR3,'Unit Sales'!$M$10:$M$500)</f>
        <v>0</v>
      </c>
      <c r="AR137" s="128">
        <f>SUMIF('Unit Sales'!$N$10:$N$500,"&lt;"&amp;AS3,'Unit Sales'!$M$10:$M$500)</f>
        <v>0</v>
      </c>
      <c r="AS137" s="128">
        <f>SUMIF('Unit Sales'!$N$10:$N$500,"&lt;"&amp;AT3,'Unit Sales'!$M$10:$M$500)</f>
        <v>0</v>
      </c>
      <c r="AT137" s="128">
        <f>SUMIF('Unit Sales'!$N$10:$N$500,"&lt;"&amp;AU3,'Unit Sales'!$M$10:$M$500)</f>
        <v>0</v>
      </c>
      <c r="AU137" s="128">
        <f>SUMIF('Unit Sales'!$N$10:$N$500,"&lt;"&amp;AV3,'Unit Sales'!$M$10:$M$500)</f>
        <v>0</v>
      </c>
      <c r="AV137" s="128">
        <f>SUMIF('Unit Sales'!$N$10:$N$500,"&lt;"&amp;AW3,'Unit Sales'!$M$10:$M$500)</f>
        <v>0</v>
      </c>
      <c r="AW137" s="128">
        <f>SUMIF('Unit Sales'!$N$10:$N$500,"&lt;"&amp;AX3,'Unit Sales'!$M$10:$M$500)</f>
        <v>0</v>
      </c>
      <c r="AX137" s="128">
        <f>SUMIF('Unit Sales'!$N$10:$N$500,"&lt;"&amp;AY3,'Unit Sales'!$M$10:$M$500)</f>
        <v>0</v>
      </c>
      <c r="AY137" s="128">
        <f>SUMIF('Unit Sales'!$N$10:$N$500,"&lt;"&amp;AZ3,'Unit Sales'!$M$10:$M$500)</f>
        <v>0</v>
      </c>
      <c r="AZ137" s="128">
        <f>SUMIF('Unit Sales'!$N$10:$N$500,"&lt;"&amp;BA3,'Unit Sales'!$M$10:$M$500)</f>
        <v>0</v>
      </c>
      <c r="BA137" s="128">
        <f>SUMIF('Unit Sales'!$N$10:$N$500,"&lt;"&amp;BB3,'Unit Sales'!$M$10:$M$500)</f>
        <v>0</v>
      </c>
      <c r="BB137" s="128">
        <f>SUMIF('Unit Sales'!$N$10:$N$500,"&lt;"&amp;BC3,'Unit Sales'!$M$10:$M$500)</f>
        <v>0</v>
      </c>
      <c r="BC137" s="128">
        <f>SUMIF('Unit Sales'!$N$10:$N$500,"&lt;"&amp;BD3,'Unit Sales'!$M$10:$M$500)</f>
        <v>0</v>
      </c>
      <c r="BD137" s="128">
        <f>SUMIF('Unit Sales'!$N$10:$N$500,"&lt;"&amp;BE3,'Unit Sales'!$M$10:$M$500)</f>
        <v>0</v>
      </c>
      <c r="BE137" s="128">
        <f>SUMIF('Unit Sales'!$N$10:$N$500,"&lt;"&amp;BF3,'Unit Sales'!$M$10:$M$500)</f>
        <v>0</v>
      </c>
      <c r="BF137" s="128">
        <f>SUMIF('Unit Sales'!$N$10:$N$500,"&lt;"&amp;BG3,'Unit Sales'!$M$10:$M$500)</f>
        <v>0</v>
      </c>
      <c r="BG137" s="128">
        <f>SUMIF('Unit Sales'!$N$10:$N$500,"&lt;"&amp;BH3,'Unit Sales'!$M$10:$M$500)</f>
        <v>0</v>
      </c>
      <c r="BH137" s="128">
        <f>SUMIF('Unit Sales'!$N$10:$N$500,"&lt;"&amp;BI3,'Unit Sales'!$M$10:$M$500)</f>
        <v>0</v>
      </c>
      <c r="BI137" s="128">
        <f>SUMIF('Unit Sales'!$N$10:$N$500,"&lt;"&amp;BJ3,'Unit Sales'!$M$10:$M$500)</f>
        <v>0</v>
      </c>
      <c r="BJ137" s="128">
        <f>SUMIF('Unit Sales'!$N$10:$N$500,"&lt;"&amp;BK3,'Unit Sales'!$M$10:$M$500)</f>
        <v>0</v>
      </c>
      <c r="BK137" s="128">
        <f>SUMIF('Unit Sales'!$N$10:$N$500,"&lt;"&amp;BL3,'Unit Sales'!$M$10:$M$500)</f>
        <v>0</v>
      </c>
      <c r="BL137" s="128">
        <f>SUM('Unit Sales'!$M$10:$M$500)</f>
        <v>0</v>
      </c>
      <c r="BM137" s="48"/>
    </row>
    <row r="138" spans="2:65" outlineLevel="1" x14ac:dyDescent="0.25">
      <c r="B138" s="131" t="s">
        <v>494</v>
      </c>
      <c r="C138" s="135"/>
      <c r="D138" s="132"/>
      <c r="E138" s="127">
        <f>SUMIF('Unit Sales'!$R$10:$R$500,"&lt;"&amp;F3,'Unit Sales'!$M$10:$M$500)</f>
        <v>0</v>
      </c>
      <c r="F138" s="128">
        <f>SUMIF('Unit Sales'!$R$10:$R$500,"&lt;"&amp;G3,'Unit Sales'!$M$10:$M$500)</f>
        <v>0</v>
      </c>
      <c r="G138" s="128">
        <f>SUMIF('Unit Sales'!$R$10:$R$500,"&lt;"&amp;H3,'Unit Sales'!$M$10:$M$500)</f>
        <v>0</v>
      </c>
      <c r="H138" s="128">
        <f>SUMIF('Unit Sales'!$R$10:$R$500,"&lt;"&amp;I3,'Unit Sales'!$M$10:$M$500)</f>
        <v>0</v>
      </c>
      <c r="I138" s="128">
        <f>SUMIF('Unit Sales'!$R$10:$R$500,"&lt;"&amp;J3,'Unit Sales'!$M$10:$M$500)</f>
        <v>0</v>
      </c>
      <c r="J138" s="128">
        <f>SUMIF('Unit Sales'!$R$10:$R$500,"&lt;"&amp;K3,'Unit Sales'!$M$10:$M$500)</f>
        <v>0</v>
      </c>
      <c r="K138" s="128">
        <f>SUMIF('Unit Sales'!$R$10:$R$500,"&lt;"&amp;L3,'Unit Sales'!$M$10:$M$500)</f>
        <v>0</v>
      </c>
      <c r="L138" s="128">
        <f>SUMIF('Unit Sales'!$R$10:$R$500,"&lt;"&amp;M3,'Unit Sales'!$M$10:$M$500)</f>
        <v>0</v>
      </c>
      <c r="M138" s="128">
        <f>SUMIF('Unit Sales'!$R$10:$R$500,"&lt;"&amp;N3,'Unit Sales'!$M$10:$M$500)</f>
        <v>0</v>
      </c>
      <c r="N138" s="128">
        <f>SUMIF('Unit Sales'!$R$10:$R$500,"&lt;"&amp;O3,'Unit Sales'!$M$10:$M$500)</f>
        <v>0</v>
      </c>
      <c r="O138" s="128">
        <f>SUMIF('Unit Sales'!$R$10:$R$500,"&lt;"&amp;P3,'Unit Sales'!$M$10:$M$500)</f>
        <v>0</v>
      </c>
      <c r="P138" s="128">
        <f>SUMIF('Unit Sales'!$R$10:$R$500,"&lt;"&amp;Q3,'Unit Sales'!$M$10:$M$500)</f>
        <v>0</v>
      </c>
      <c r="Q138" s="128">
        <f>SUMIF('Unit Sales'!$R$10:$R$500,"&lt;"&amp;R3,'Unit Sales'!$M$10:$M$500)</f>
        <v>0</v>
      </c>
      <c r="R138" s="128">
        <f>SUMIF('Unit Sales'!$R$10:$R$500,"&lt;"&amp;S3,'Unit Sales'!$M$10:$M$500)</f>
        <v>0</v>
      </c>
      <c r="S138" s="128">
        <f>SUMIF('Unit Sales'!$R$10:$R$500,"&lt;"&amp;T3,'Unit Sales'!$M$10:$M$500)</f>
        <v>0</v>
      </c>
      <c r="T138" s="128">
        <f>SUMIF('Unit Sales'!$R$10:$R$500,"&lt;"&amp;U3,'Unit Sales'!$M$10:$M$500)</f>
        <v>0</v>
      </c>
      <c r="U138" s="128">
        <f>SUMIF('Unit Sales'!$R$10:$R$500,"&lt;"&amp;V3,'Unit Sales'!$M$10:$M$500)</f>
        <v>0</v>
      </c>
      <c r="V138" s="128">
        <f>SUMIF('Unit Sales'!$R$10:$R$500,"&lt;"&amp;W3,'Unit Sales'!$M$10:$M$500)</f>
        <v>0</v>
      </c>
      <c r="W138" s="128">
        <f>SUMIF('Unit Sales'!$R$10:$R$500,"&lt;"&amp;X3,'Unit Sales'!$M$10:$M$500)</f>
        <v>0</v>
      </c>
      <c r="X138" s="128">
        <f>SUMIF('Unit Sales'!$R$10:$R$500,"&lt;"&amp;Y3,'Unit Sales'!$M$10:$M$500)</f>
        <v>0</v>
      </c>
      <c r="Y138" s="128">
        <f>SUMIF('Unit Sales'!$R$10:$R$500,"&lt;"&amp;Z3,'Unit Sales'!$M$10:$M$500)</f>
        <v>0</v>
      </c>
      <c r="Z138" s="128">
        <f>SUMIF('Unit Sales'!$R$10:$R$500,"&lt;"&amp;AA3,'Unit Sales'!$M$10:$M$500)</f>
        <v>0</v>
      </c>
      <c r="AA138" s="128">
        <f>SUMIF('Unit Sales'!$R$10:$R$500,"&lt;"&amp;AB3,'Unit Sales'!$M$10:$M$500)</f>
        <v>0</v>
      </c>
      <c r="AB138" s="128">
        <f>SUMIF('Unit Sales'!$R$10:$R$500,"&lt;"&amp;AC3,'Unit Sales'!$M$10:$M$500)</f>
        <v>0</v>
      </c>
      <c r="AC138" s="128">
        <f>SUMIF('Unit Sales'!$R$10:$R$500,"&lt;"&amp;AD3,'Unit Sales'!$M$10:$M$500)</f>
        <v>0</v>
      </c>
      <c r="AD138" s="128">
        <f>SUMIF('Unit Sales'!$R$10:$R$500,"&lt;"&amp;AE3,'Unit Sales'!$M$10:$M$500)</f>
        <v>0</v>
      </c>
      <c r="AE138" s="128">
        <f>SUMIF('Unit Sales'!$R$10:$R$500,"&lt;"&amp;AF3,'Unit Sales'!$M$10:$M$500)</f>
        <v>0</v>
      </c>
      <c r="AF138" s="128">
        <f>SUMIF('Unit Sales'!$R$10:$R$500,"&lt;"&amp;AG3,'Unit Sales'!$M$10:$M$500)</f>
        <v>0</v>
      </c>
      <c r="AG138" s="128">
        <f>SUMIF('Unit Sales'!$R$10:$R$500,"&lt;"&amp;AH3,'Unit Sales'!$M$10:$M$500)</f>
        <v>0</v>
      </c>
      <c r="AH138" s="128">
        <f>SUMIF('Unit Sales'!$R$10:$R$500,"&lt;"&amp;AI3,'Unit Sales'!$M$10:$M$500)</f>
        <v>0</v>
      </c>
      <c r="AI138" s="128">
        <f>SUMIF('Unit Sales'!$R$10:$R$500,"&lt;"&amp;AJ3,'Unit Sales'!$M$10:$M$500)</f>
        <v>0</v>
      </c>
      <c r="AJ138" s="128">
        <f>SUMIF('Unit Sales'!$R$10:$R$500,"&lt;"&amp;AK3,'Unit Sales'!$M$10:$M$500)</f>
        <v>0</v>
      </c>
      <c r="AK138" s="128">
        <f>SUMIF('Unit Sales'!$R$10:$R$500,"&lt;"&amp;AL3,'Unit Sales'!$M$10:$M$500)</f>
        <v>0</v>
      </c>
      <c r="AL138" s="128">
        <f>SUMIF('Unit Sales'!$R$10:$R$500,"&lt;"&amp;AM3,'Unit Sales'!$M$10:$M$500)</f>
        <v>0</v>
      </c>
      <c r="AM138" s="128">
        <f>SUMIF('Unit Sales'!$R$10:$R$500,"&lt;"&amp;AN3,'Unit Sales'!$M$10:$M$500)</f>
        <v>0</v>
      </c>
      <c r="AN138" s="128">
        <f>SUMIF('Unit Sales'!$R$10:$R$500,"&lt;"&amp;AO3,'Unit Sales'!$M$10:$M$500)</f>
        <v>0</v>
      </c>
      <c r="AO138" s="128">
        <f>SUMIF('Unit Sales'!$R$10:$R$500,"&lt;"&amp;AP3,'Unit Sales'!$M$10:$M$500)</f>
        <v>0</v>
      </c>
      <c r="AP138" s="128">
        <f>SUMIF('Unit Sales'!$R$10:$R$500,"&lt;"&amp;AQ3,'Unit Sales'!$M$10:$M$500)</f>
        <v>0</v>
      </c>
      <c r="AQ138" s="128">
        <f>SUMIF('Unit Sales'!$R$10:$R$500,"&lt;"&amp;AR3,'Unit Sales'!$M$10:$M$500)</f>
        <v>0</v>
      </c>
      <c r="AR138" s="128">
        <f>SUMIF('Unit Sales'!$R$10:$R$500,"&lt;"&amp;AS3,'Unit Sales'!$M$10:$M$500)</f>
        <v>0</v>
      </c>
      <c r="AS138" s="128">
        <f>SUMIF('Unit Sales'!$R$10:$R$500,"&lt;"&amp;AT3,'Unit Sales'!$M$10:$M$500)</f>
        <v>0</v>
      </c>
      <c r="AT138" s="128">
        <f>SUMIF('Unit Sales'!$R$10:$R$500,"&lt;"&amp;AU3,'Unit Sales'!$M$10:$M$500)</f>
        <v>0</v>
      </c>
      <c r="AU138" s="128">
        <f>SUMIF('Unit Sales'!$R$10:$R$500,"&lt;"&amp;AV3,'Unit Sales'!$M$10:$M$500)</f>
        <v>0</v>
      </c>
      <c r="AV138" s="128">
        <f>SUMIF('Unit Sales'!$R$10:$R$500,"&lt;"&amp;AW3,'Unit Sales'!$M$10:$M$500)</f>
        <v>0</v>
      </c>
      <c r="AW138" s="128">
        <f>SUMIF('Unit Sales'!$R$10:$R$500,"&lt;"&amp;AX3,'Unit Sales'!$M$10:$M$500)</f>
        <v>0</v>
      </c>
      <c r="AX138" s="128">
        <f>SUMIF('Unit Sales'!$R$10:$R$500,"&lt;"&amp;AY3,'Unit Sales'!$M$10:$M$500)</f>
        <v>0</v>
      </c>
      <c r="AY138" s="128">
        <f>SUMIF('Unit Sales'!$R$10:$R$500,"&lt;"&amp;AZ3,'Unit Sales'!$M$10:$M$500)</f>
        <v>0</v>
      </c>
      <c r="AZ138" s="128">
        <f>SUMIF('Unit Sales'!$R$10:$R$500,"&lt;"&amp;BA3,'Unit Sales'!$M$10:$M$500)</f>
        <v>0</v>
      </c>
      <c r="BA138" s="128">
        <f>SUMIF('Unit Sales'!$R$10:$R$500,"&lt;"&amp;BB3,'Unit Sales'!$M$10:$M$500)</f>
        <v>0</v>
      </c>
      <c r="BB138" s="128">
        <f>SUMIF('Unit Sales'!$R$10:$R$500,"&lt;"&amp;BC3,'Unit Sales'!$M$10:$M$500)</f>
        <v>0</v>
      </c>
      <c r="BC138" s="128">
        <f>SUMIF('Unit Sales'!$R$10:$R$500,"&lt;"&amp;BD3,'Unit Sales'!$M$10:$M$500)</f>
        <v>0</v>
      </c>
      <c r="BD138" s="128">
        <f>SUMIF('Unit Sales'!$R$10:$R$500,"&lt;"&amp;BE3,'Unit Sales'!$M$10:$M$500)</f>
        <v>0</v>
      </c>
      <c r="BE138" s="128">
        <f>SUMIF('Unit Sales'!$R$10:$R$500,"&lt;"&amp;BF3,'Unit Sales'!$M$10:$M$500)</f>
        <v>0</v>
      </c>
      <c r="BF138" s="128">
        <f>SUMIF('Unit Sales'!$R$10:$R$500,"&lt;"&amp;BG3,'Unit Sales'!$M$10:$M$500)</f>
        <v>0</v>
      </c>
      <c r="BG138" s="128">
        <f>SUMIF('Unit Sales'!$R$10:$R$500,"&lt;"&amp;BH3,'Unit Sales'!$M$10:$M$500)</f>
        <v>0</v>
      </c>
      <c r="BH138" s="128">
        <f>SUMIF('Unit Sales'!$R$10:$R$500,"&lt;"&amp;BI3,'Unit Sales'!$M$10:$M$500)</f>
        <v>0</v>
      </c>
      <c r="BI138" s="128">
        <f>SUMIF('Unit Sales'!$R$10:$R$500,"&lt;"&amp;BJ3,'Unit Sales'!$M$10:$M$500)</f>
        <v>0</v>
      </c>
      <c r="BJ138" s="128">
        <f>SUMIF('Unit Sales'!$R$10:$R$500,"&lt;"&amp;BK3,'Unit Sales'!$M$10:$M$500)</f>
        <v>0</v>
      </c>
      <c r="BK138" s="128">
        <f>SUMIF('Unit Sales'!$R$10:$R$500,"&lt;"&amp;BL3,'Unit Sales'!$M$10:$M$500)</f>
        <v>0</v>
      </c>
      <c r="BL138" s="128">
        <f>SUM('Unit Sales'!$M$10:$M$500)</f>
        <v>0</v>
      </c>
      <c r="BM138" s="48"/>
    </row>
    <row r="139" spans="2:65" outlineLevel="1" x14ac:dyDescent="0.25">
      <c r="B139" s="131" t="s">
        <v>506</v>
      </c>
      <c r="C139" s="135"/>
      <c r="D139" s="132"/>
      <c r="E139" s="127">
        <f>E137-E138</f>
        <v>0</v>
      </c>
      <c r="F139" s="128">
        <f>F137-F138</f>
        <v>0</v>
      </c>
      <c r="G139" s="128">
        <f t="shared" ref="G139:S139" si="119">G137-G138</f>
        <v>0</v>
      </c>
      <c r="H139" s="128">
        <f t="shared" si="119"/>
        <v>0</v>
      </c>
      <c r="I139" s="128">
        <f t="shared" si="119"/>
        <v>0</v>
      </c>
      <c r="J139" s="128">
        <f t="shared" si="119"/>
        <v>0</v>
      </c>
      <c r="K139" s="128">
        <f t="shared" si="119"/>
        <v>0</v>
      </c>
      <c r="L139" s="128">
        <f t="shared" si="119"/>
        <v>0</v>
      </c>
      <c r="M139" s="128">
        <f t="shared" si="119"/>
        <v>0</v>
      </c>
      <c r="N139" s="128">
        <f t="shared" si="119"/>
        <v>0</v>
      </c>
      <c r="O139" s="128">
        <f t="shared" si="119"/>
        <v>0</v>
      </c>
      <c r="P139" s="128">
        <f t="shared" si="119"/>
        <v>0</v>
      </c>
      <c r="Q139" s="128">
        <f t="shared" si="119"/>
        <v>0</v>
      </c>
      <c r="R139" s="128">
        <f t="shared" si="119"/>
        <v>0</v>
      </c>
      <c r="S139" s="128">
        <f t="shared" si="119"/>
        <v>0</v>
      </c>
      <c r="T139" s="128">
        <f t="shared" ref="T139" si="120">T137-T138</f>
        <v>0</v>
      </c>
      <c r="U139" s="128">
        <f t="shared" ref="U139" si="121">U137-U138</f>
        <v>0</v>
      </c>
      <c r="V139" s="128">
        <f t="shared" ref="V139" si="122">V137-V138</f>
        <v>0</v>
      </c>
      <c r="W139" s="128">
        <f t="shared" ref="W139" si="123">W137-W138</f>
        <v>0</v>
      </c>
      <c r="X139" s="128">
        <f t="shared" ref="X139" si="124">X137-X138</f>
        <v>0</v>
      </c>
      <c r="Y139" s="128">
        <f t="shared" ref="Y139" si="125">Y137-Y138</f>
        <v>0</v>
      </c>
      <c r="Z139" s="128">
        <f t="shared" ref="Z139" si="126">Z137-Z138</f>
        <v>0</v>
      </c>
      <c r="AA139" s="128">
        <f t="shared" ref="AA139" si="127">AA137-AA138</f>
        <v>0</v>
      </c>
      <c r="AB139" s="128">
        <f t="shared" ref="AB139" si="128">AB137-AB138</f>
        <v>0</v>
      </c>
      <c r="AC139" s="128">
        <f t="shared" ref="AC139" si="129">AC137-AC138</f>
        <v>0</v>
      </c>
      <c r="AD139" s="128">
        <f t="shared" ref="AD139" si="130">AD137-AD138</f>
        <v>0</v>
      </c>
      <c r="AE139" s="128">
        <f t="shared" ref="AE139:AF139" si="131">AE137-AE138</f>
        <v>0</v>
      </c>
      <c r="AF139" s="128">
        <f t="shared" si="131"/>
        <v>0</v>
      </c>
      <c r="AG139" s="128">
        <f t="shared" ref="AG139" si="132">AG137-AG138</f>
        <v>0</v>
      </c>
      <c r="AH139" s="128">
        <f t="shared" ref="AH139" si="133">AH137-AH138</f>
        <v>0</v>
      </c>
      <c r="AI139" s="128">
        <f t="shared" ref="AI139" si="134">AI137-AI138</f>
        <v>0</v>
      </c>
      <c r="AJ139" s="128">
        <f t="shared" ref="AJ139" si="135">AJ137-AJ138</f>
        <v>0</v>
      </c>
      <c r="AK139" s="128">
        <f t="shared" ref="AK139" si="136">AK137-AK138</f>
        <v>0</v>
      </c>
      <c r="AL139" s="128">
        <f t="shared" ref="AL139" si="137">AL137-AL138</f>
        <v>0</v>
      </c>
      <c r="AM139" s="128">
        <f t="shared" ref="AM139" si="138">AM137-AM138</f>
        <v>0</v>
      </c>
      <c r="AN139" s="128">
        <f t="shared" ref="AN139" si="139">AN137-AN138</f>
        <v>0</v>
      </c>
      <c r="AO139" s="128">
        <f t="shared" ref="AO139" si="140">AO137-AO138</f>
        <v>0</v>
      </c>
      <c r="AP139" s="128">
        <f t="shared" ref="AP139" si="141">AP137-AP138</f>
        <v>0</v>
      </c>
      <c r="AQ139" s="128">
        <f t="shared" ref="AQ139" si="142">AQ137-AQ138</f>
        <v>0</v>
      </c>
      <c r="AR139" s="128">
        <f t="shared" ref="AR139:AS139" si="143">AR137-AR138</f>
        <v>0</v>
      </c>
      <c r="AS139" s="128">
        <f t="shared" si="143"/>
        <v>0</v>
      </c>
      <c r="AT139" s="128">
        <f t="shared" ref="AT139" si="144">AT137-AT138</f>
        <v>0</v>
      </c>
      <c r="AU139" s="128">
        <f t="shared" ref="AU139" si="145">AU137-AU138</f>
        <v>0</v>
      </c>
      <c r="AV139" s="128">
        <f t="shared" ref="AV139" si="146">AV137-AV138</f>
        <v>0</v>
      </c>
      <c r="AW139" s="128">
        <f t="shared" ref="AW139" si="147">AW137-AW138</f>
        <v>0</v>
      </c>
      <c r="AX139" s="128">
        <f t="shared" ref="AX139" si="148">AX137-AX138</f>
        <v>0</v>
      </c>
      <c r="AY139" s="128">
        <f t="shared" ref="AY139" si="149">AY137-AY138</f>
        <v>0</v>
      </c>
      <c r="AZ139" s="128">
        <f t="shared" ref="AZ139" si="150">AZ137-AZ138</f>
        <v>0</v>
      </c>
      <c r="BA139" s="128">
        <f t="shared" ref="BA139" si="151">BA137-BA138</f>
        <v>0</v>
      </c>
      <c r="BB139" s="128">
        <f t="shared" ref="BB139" si="152">BB137-BB138</f>
        <v>0</v>
      </c>
      <c r="BC139" s="128">
        <f t="shared" ref="BC139" si="153">BC137-BC138</f>
        <v>0</v>
      </c>
      <c r="BD139" s="128">
        <f t="shared" ref="BD139" si="154">BD137-BD138</f>
        <v>0</v>
      </c>
      <c r="BE139" s="128">
        <f t="shared" ref="BE139:BF139" si="155">BE137-BE138</f>
        <v>0</v>
      </c>
      <c r="BF139" s="128">
        <f t="shared" si="155"/>
        <v>0</v>
      </c>
      <c r="BG139" s="128">
        <f t="shared" ref="BG139" si="156">BG137-BG138</f>
        <v>0</v>
      </c>
      <c r="BH139" s="128">
        <f t="shared" ref="BH139" si="157">BH137-BH138</f>
        <v>0</v>
      </c>
      <c r="BI139" s="128">
        <f t="shared" ref="BI139" si="158">BI137-BI138</f>
        <v>0</v>
      </c>
      <c r="BJ139" s="128">
        <f t="shared" ref="BJ139" si="159">BJ137-BJ138</f>
        <v>0</v>
      </c>
      <c r="BK139" s="128">
        <f t="shared" ref="BK139" si="160">BK137-BK138</f>
        <v>0</v>
      </c>
      <c r="BL139" s="128">
        <f t="shared" ref="BL139" si="161">BL137-BL138</f>
        <v>0</v>
      </c>
      <c r="BM139" s="48"/>
    </row>
    <row r="140" spans="2:65" outlineLevel="1" x14ac:dyDescent="0.25">
      <c r="B140" s="131"/>
      <c r="C140" s="135"/>
      <c r="D140" s="132"/>
      <c r="E140" s="127"/>
      <c r="F140" s="128"/>
      <c r="G140" s="128"/>
      <c r="H140" s="128"/>
      <c r="I140" s="128"/>
      <c r="J140" s="128"/>
      <c r="K140" s="128"/>
      <c r="L140" s="128"/>
      <c r="M140" s="128"/>
      <c r="N140" s="128"/>
      <c r="O140" s="128"/>
      <c r="P140" s="128"/>
      <c r="Q140" s="128"/>
      <c r="R140" s="128"/>
      <c r="S140" s="128"/>
      <c r="T140" s="128"/>
      <c r="U140" s="128"/>
      <c r="V140" s="128"/>
      <c r="W140" s="128"/>
      <c r="X140" s="128"/>
      <c r="Y140" s="128"/>
      <c r="Z140" s="128"/>
      <c r="AA140" s="128"/>
      <c r="AB140" s="128"/>
      <c r="AC140" s="128"/>
      <c r="AD140" s="128"/>
      <c r="AE140" s="128"/>
      <c r="AF140" s="128"/>
      <c r="AG140" s="128"/>
      <c r="AH140" s="128"/>
      <c r="AI140" s="128"/>
      <c r="AJ140" s="128"/>
      <c r="AK140" s="128"/>
      <c r="AL140" s="128"/>
      <c r="AM140" s="128"/>
      <c r="AN140" s="128"/>
      <c r="AO140" s="128"/>
      <c r="AP140" s="128"/>
      <c r="AQ140" s="128"/>
      <c r="AR140" s="128"/>
      <c r="AS140" s="128"/>
      <c r="AT140" s="128"/>
      <c r="AU140" s="128"/>
      <c r="AV140" s="128"/>
      <c r="AW140" s="128"/>
      <c r="AX140" s="128"/>
      <c r="AY140" s="128"/>
      <c r="AZ140" s="128"/>
      <c r="BA140" s="128"/>
      <c r="BB140" s="128"/>
      <c r="BC140" s="128"/>
      <c r="BD140" s="128"/>
      <c r="BE140" s="128"/>
      <c r="BF140" s="128"/>
      <c r="BG140" s="128"/>
      <c r="BH140" s="128"/>
      <c r="BI140" s="128"/>
      <c r="BJ140" s="128"/>
      <c r="BK140" s="128"/>
      <c r="BL140" s="128"/>
      <c r="BM140" s="48"/>
    </row>
    <row r="141" spans="2:65" outlineLevel="1" x14ac:dyDescent="0.25">
      <c r="B141" s="303" t="s">
        <v>495</v>
      </c>
      <c r="C141" s="135"/>
      <c r="D141" s="132"/>
      <c r="E141" s="127"/>
      <c r="F141" s="128"/>
      <c r="G141" s="128"/>
      <c r="H141" s="128"/>
      <c r="I141" s="128"/>
      <c r="J141" s="128"/>
      <c r="K141" s="128"/>
      <c r="L141" s="128"/>
      <c r="M141" s="128"/>
      <c r="N141" s="128"/>
      <c r="O141" s="128"/>
      <c r="P141" s="128"/>
      <c r="Q141" s="128"/>
      <c r="R141" s="128"/>
      <c r="S141" s="128"/>
      <c r="T141" s="128"/>
      <c r="U141" s="128"/>
      <c r="V141" s="128"/>
      <c r="W141" s="128"/>
      <c r="X141" s="128"/>
      <c r="Y141" s="128"/>
      <c r="Z141" s="128"/>
      <c r="AA141" s="128"/>
      <c r="AB141" s="128"/>
      <c r="AC141" s="128"/>
      <c r="AD141" s="128"/>
      <c r="AE141" s="128"/>
      <c r="AF141" s="128"/>
      <c r="AG141" s="128"/>
      <c r="AH141" s="128"/>
      <c r="AI141" s="128"/>
      <c r="AJ141" s="128"/>
      <c r="AK141" s="128"/>
      <c r="AL141" s="128"/>
      <c r="AM141" s="128"/>
      <c r="AN141" s="128"/>
      <c r="AO141" s="128"/>
      <c r="AP141" s="128"/>
      <c r="AQ141" s="128"/>
      <c r="AR141" s="128"/>
      <c r="AS141" s="128"/>
      <c r="AT141" s="128"/>
      <c r="AU141" s="128"/>
      <c r="AV141" s="128"/>
      <c r="AW141" s="128"/>
      <c r="AX141" s="128"/>
      <c r="AY141" s="128"/>
      <c r="AZ141" s="128"/>
      <c r="BA141" s="128"/>
      <c r="BB141" s="128"/>
      <c r="BC141" s="128"/>
      <c r="BD141" s="128"/>
      <c r="BE141" s="128"/>
      <c r="BF141" s="128"/>
      <c r="BG141" s="128"/>
      <c r="BH141" s="128"/>
      <c r="BI141" s="128"/>
      <c r="BJ141" s="128"/>
      <c r="BK141" s="128"/>
      <c r="BL141" s="128"/>
      <c r="BM141" s="48"/>
    </row>
    <row r="142" spans="2:65" outlineLevel="1" x14ac:dyDescent="0.25">
      <c r="B142" s="131" t="s">
        <v>507</v>
      </c>
      <c r="C142" s="135"/>
      <c r="D142" s="132"/>
      <c r="E142" s="127" t="e">
        <f t="shared" ref="E142:AJ142" si="162">E137*($D$31/$D$27)</f>
        <v>#DIV/0!</v>
      </c>
      <c r="F142" s="128" t="e">
        <f t="shared" si="162"/>
        <v>#DIV/0!</v>
      </c>
      <c r="G142" s="128" t="e">
        <f t="shared" si="162"/>
        <v>#DIV/0!</v>
      </c>
      <c r="H142" s="128" t="e">
        <f t="shared" si="162"/>
        <v>#DIV/0!</v>
      </c>
      <c r="I142" s="128" t="e">
        <f t="shared" si="162"/>
        <v>#DIV/0!</v>
      </c>
      <c r="J142" s="128" t="e">
        <f t="shared" si="162"/>
        <v>#DIV/0!</v>
      </c>
      <c r="K142" s="128" t="e">
        <f t="shared" si="162"/>
        <v>#DIV/0!</v>
      </c>
      <c r="L142" s="128" t="e">
        <f t="shared" si="162"/>
        <v>#DIV/0!</v>
      </c>
      <c r="M142" s="128" t="e">
        <f t="shared" si="162"/>
        <v>#DIV/0!</v>
      </c>
      <c r="N142" s="128" t="e">
        <f t="shared" si="162"/>
        <v>#DIV/0!</v>
      </c>
      <c r="O142" s="128" t="e">
        <f t="shared" si="162"/>
        <v>#DIV/0!</v>
      </c>
      <c r="P142" s="128" t="e">
        <f t="shared" si="162"/>
        <v>#DIV/0!</v>
      </c>
      <c r="Q142" s="128" t="e">
        <f t="shared" si="162"/>
        <v>#DIV/0!</v>
      </c>
      <c r="R142" s="128" t="e">
        <f t="shared" si="162"/>
        <v>#DIV/0!</v>
      </c>
      <c r="S142" s="128" t="e">
        <f t="shared" si="162"/>
        <v>#DIV/0!</v>
      </c>
      <c r="T142" s="128" t="e">
        <f t="shared" si="162"/>
        <v>#DIV/0!</v>
      </c>
      <c r="U142" s="128" t="e">
        <f t="shared" si="162"/>
        <v>#DIV/0!</v>
      </c>
      <c r="V142" s="128" t="e">
        <f t="shared" si="162"/>
        <v>#DIV/0!</v>
      </c>
      <c r="W142" s="128" t="e">
        <f t="shared" si="162"/>
        <v>#DIV/0!</v>
      </c>
      <c r="X142" s="128" t="e">
        <f t="shared" si="162"/>
        <v>#DIV/0!</v>
      </c>
      <c r="Y142" s="128" t="e">
        <f t="shared" si="162"/>
        <v>#DIV/0!</v>
      </c>
      <c r="Z142" s="128" t="e">
        <f t="shared" si="162"/>
        <v>#DIV/0!</v>
      </c>
      <c r="AA142" s="128" t="e">
        <f t="shared" si="162"/>
        <v>#DIV/0!</v>
      </c>
      <c r="AB142" s="128" t="e">
        <f t="shared" si="162"/>
        <v>#DIV/0!</v>
      </c>
      <c r="AC142" s="128" t="e">
        <f t="shared" si="162"/>
        <v>#DIV/0!</v>
      </c>
      <c r="AD142" s="128" t="e">
        <f t="shared" si="162"/>
        <v>#DIV/0!</v>
      </c>
      <c r="AE142" s="128" t="e">
        <f t="shared" si="162"/>
        <v>#DIV/0!</v>
      </c>
      <c r="AF142" s="128" t="e">
        <f t="shared" si="162"/>
        <v>#DIV/0!</v>
      </c>
      <c r="AG142" s="128" t="e">
        <f t="shared" si="162"/>
        <v>#DIV/0!</v>
      </c>
      <c r="AH142" s="128" t="e">
        <f t="shared" si="162"/>
        <v>#DIV/0!</v>
      </c>
      <c r="AI142" s="128" t="e">
        <f t="shared" si="162"/>
        <v>#DIV/0!</v>
      </c>
      <c r="AJ142" s="128" t="e">
        <f t="shared" si="162"/>
        <v>#DIV/0!</v>
      </c>
      <c r="AK142" s="128" t="e">
        <f t="shared" ref="AK142:BL142" si="163">AK137*($D$31/$D$27)</f>
        <v>#DIV/0!</v>
      </c>
      <c r="AL142" s="128" t="e">
        <f t="shared" si="163"/>
        <v>#DIV/0!</v>
      </c>
      <c r="AM142" s="128" t="e">
        <f t="shared" si="163"/>
        <v>#DIV/0!</v>
      </c>
      <c r="AN142" s="128" t="e">
        <f t="shared" si="163"/>
        <v>#DIV/0!</v>
      </c>
      <c r="AO142" s="128" t="e">
        <f t="shared" si="163"/>
        <v>#DIV/0!</v>
      </c>
      <c r="AP142" s="128" t="e">
        <f t="shared" si="163"/>
        <v>#DIV/0!</v>
      </c>
      <c r="AQ142" s="128" t="e">
        <f t="shared" si="163"/>
        <v>#DIV/0!</v>
      </c>
      <c r="AR142" s="128" t="e">
        <f t="shared" si="163"/>
        <v>#DIV/0!</v>
      </c>
      <c r="AS142" s="128" t="e">
        <f t="shared" si="163"/>
        <v>#DIV/0!</v>
      </c>
      <c r="AT142" s="128" t="e">
        <f t="shared" si="163"/>
        <v>#DIV/0!</v>
      </c>
      <c r="AU142" s="128" t="e">
        <f t="shared" si="163"/>
        <v>#DIV/0!</v>
      </c>
      <c r="AV142" s="128" t="e">
        <f t="shared" si="163"/>
        <v>#DIV/0!</v>
      </c>
      <c r="AW142" s="128" t="e">
        <f t="shared" si="163"/>
        <v>#DIV/0!</v>
      </c>
      <c r="AX142" s="128" t="e">
        <f t="shared" si="163"/>
        <v>#DIV/0!</v>
      </c>
      <c r="AY142" s="128" t="e">
        <f t="shared" si="163"/>
        <v>#DIV/0!</v>
      </c>
      <c r="AZ142" s="128" t="e">
        <f t="shared" si="163"/>
        <v>#DIV/0!</v>
      </c>
      <c r="BA142" s="128" t="e">
        <f t="shared" si="163"/>
        <v>#DIV/0!</v>
      </c>
      <c r="BB142" s="128" t="e">
        <f t="shared" si="163"/>
        <v>#DIV/0!</v>
      </c>
      <c r="BC142" s="128" t="e">
        <f t="shared" si="163"/>
        <v>#DIV/0!</v>
      </c>
      <c r="BD142" s="128" t="e">
        <f t="shared" si="163"/>
        <v>#DIV/0!</v>
      </c>
      <c r="BE142" s="128" t="e">
        <f t="shared" si="163"/>
        <v>#DIV/0!</v>
      </c>
      <c r="BF142" s="128" t="e">
        <f t="shared" si="163"/>
        <v>#DIV/0!</v>
      </c>
      <c r="BG142" s="128" t="e">
        <f t="shared" si="163"/>
        <v>#DIV/0!</v>
      </c>
      <c r="BH142" s="128" t="e">
        <f t="shared" si="163"/>
        <v>#DIV/0!</v>
      </c>
      <c r="BI142" s="128" t="e">
        <f t="shared" si="163"/>
        <v>#DIV/0!</v>
      </c>
      <c r="BJ142" s="128" t="e">
        <f t="shared" si="163"/>
        <v>#DIV/0!</v>
      </c>
      <c r="BK142" s="128" t="e">
        <f t="shared" si="163"/>
        <v>#DIV/0!</v>
      </c>
      <c r="BL142" s="128" t="e">
        <f t="shared" si="163"/>
        <v>#DIV/0!</v>
      </c>
      <c r="BM142" s="48"/>
    </row>
    <row r="143" spans="2:65" outlineLevel="1" x14ac:dyDescent="0.25">
      <c r="B143" s="131" t="s">
        <v>494</v>
      </c>
      <c r="C143" s="135"/>
      <c r="D143" s="132"/>
      <c r="E143" s="127" t="e">
        <f t="shared" ref="E143:AJ143" si="164">E138*($D$31/$D$27)</f>
        <v>#DIV/0!</v>
      </c>
      <c r="F143" s="128" t="e">
        <f t="shared" si="164"/>
        <v>#DIV/0!</v>
      </c>
      <c r="G143" s="128" t="e">
        <f t="shared" si="164"/>
        <v>#DIV/0!</v>
      </c>
      <c r="H143" s="128" t="e">
        <f t="shared" si="164"/>
        <v>#DIV/0!</v>
      </c>
      <c r="I143" s="128" t="e">
        <f t="shared" si="164"/>
        <v>#DIV/0!</v>
      </c>
      <c r="J143" s="128" t="e">
        <f t="shared" si="164"/>
        <v>#DIV/0!</v>
      </c>
      <c r="K143" s="128" t="e">
        <f t="shared" si="164"/>
        <v>#DIV/0!</v>
      </c>
      <c r="L143" s="128" t="e">
        <f t="shared" si="164"/>
        <v>#DIV/0!</v>
      </c>
      <c r="M143" s="128" t="e">
        <f t="shared" si="164"/>
        <v>#DIV/0!</v>
      </c>
      <c r="N143" s="128" t="e">
        <f t="shared" si="164"/>
        <v>#DIV/0!</v>
      </c>
      <c r="O143" s="128" t="e">
        <f t="shared" si="164"/>
        <v>#DIV/0!</v>
      </c>
      <c r="P143" s="128" t="e">
        <f t="shared" si="164"/>
        <v>#DIV/0!</v>
      </c>
      <c r="Q143" s="128" t="e">
        <f t="shared" si="164"/>
        <v>#DIV/0!</v>
      </c>
      <c r="R143" s="128" t="e">
        <f t="shared" si="164"/>
        <v>#DIV/0!</v>
      </c>
      <c r="S143" s="128" t="e">
        <f t="shared" si="164"/>
        <v>#DIV/0!</v>
      </c>
      <c r="T143" s="128" t="e">
        <f t="shared" si="164"/>
        <v>#DIV/0!</v>
      </c>
      <c r="U143" s="128" t="e">
        <f t="shared" si="164"/>
        <v>#DIV/0!</v>
      </c>
      <c r="V143" s="128" t="e">
        <f t="shared" si="164"/>
        <v>#DIV/0!</v>
      </c>
      <c r="W143" s="128" t="e">
        <f t="shared" si="164"/>
        <v>#DIV/0!</v>
      </c>
      <c r="X143" s="128" t="e">
        <f t="shared" si="164"/>
        <v>#DIV/0!</v>
      </c>
      <c r="Y143" s="128" t="e">
        <f t="shared" si="164"/>
        <v>#DIV/0!</v>
      </c>
      <c r="Z143" s="128" t="e">
        <f t="shared" si="164"/>
        <v>#DIV/0!</v>
      </c>
      <c r="AA143" s="128" t="e">
        <f t="shared" si="164"/>
        <v>#DIV/0!</v>
      </c>
      <c r="AB143" s="128" t="e">
        <f t="shared" si="164"/>
        <v>#DIV/0!</v>
      </c>
      <c r="AC143" s="128" t="e">
        <f t="shared" si="164"/>
        <v>#DIV/0!</v>
      </c>
      <c r="AD143" s="128" t="e">
        <f t="shared" si="164"/>
        <v>#DIV/0!</v>
      </c>
      <c r="AE143" s="128" t="e">
        <f t="shared" si="164"/>
        <v>#DIV/0!</v>
      </c>
      <c r="AF143" s="128" t="e">
        <f t="shared" si="164"/>
        <v>#DIV/0!</v>
      </c>
      <c r="AG143" s="128" t="e">
        <f t="shared" si="164"/>
        <v>#DIV/0!</v>
      </c>
      <c r="AH143" s="128" t="e">
        <f t="shared" si="164"/>
        <v>#DIV/0!</v>
      </c>
      <c r="AI143" s="128" t="e">
        <f t="shared" si="164"/>
        <v>#DIV/0!</v>
      </c>
      <c r="AJ143" s="128" t="e">
        <f t="shared" si="164"/>
        <v>#DIV/0!</v>
      </c>
      <c r="AK143" s="128" t="e">
        <f t="shared" ref="AK143:BL143" si="165">AK138*($D$31/$D$27)</f>
        <v>#DIV/0!</v>
      </c>
      <c r="AL143" s="128" t="e">
        <f t="shared" si="165"/>
        <v>#DIV/0!</v>
      </c>
      <c r="AM143" s="128" t="e">
        <f t="shared" si="165"/>
        <v>#DIV/0!</v>
      </c>
      <c r="AN143" s="128" t="e">
        <f t="shared" si="165"/>
        <v>#DIV/0!</v>
      </c>
      <c r="AO143" s="128" t="e">
        <f t="shared" si="165"/>
        <v>#DIV/0!</v>
      </c>
      <c r="AP143" s="128" t="e">
        <f t="shared" si="165"/>
        <v>#DIV/0!</v>
      </c>
      <c r="AQ143" s="128" t="e">
        <f t="shared" si="165"/>
        <v>#DIV/0!</v>
      </c>
      <c r="AR143" s="128" t="e">
        <f t="shared" si="165"/>
        <v>#DIV/0!</v>
      </c>
      <c r="AS143" s="128" t="e">
        <f t="shared" si="165"/>
        <v>#DIV/0!</v>
      </c>
      <c r="AT143" s="128" t="e">
        <f t="shared" si="165"/>
        <v>#DIV/0!</v>
      </c>
      <c r="AU143" s="128" t="e">
        <f t="shared" si="165"/>
        <v>#DIV/0!</v>
      </c>
      <c r="AV143" s="128" t="e">
        <f t="shared" si="165"/>
        <v>#DIV/0!</v>
      </c>
      <c r="AW143" s="128" t="e">
        <f t="shared" si="165"/>
        <v>#DIV/0!</v>
      </c>
      <c r="AX143" s="128" t="e">
        <f t="shared" si="165"/>
        <v>#DIV/0!</v>
      </c>
      <c r="AY143" s="128" t="e">
        <f t="shared" si="165"/>
        <v>#DIV/0!</v>
      </c>
      <c r="AZ143" s="128" t="e">
        <f t="shared" si="165"/>
        <v>#DIV/0!</v>
      </c>
      <c r="BA143" s="128" t="e">
        <f t="shared" si="165"/>
        <v>#DIV/0!</v>
      </c>
      <c r="BB143" s="128" t="e">
        <f t="shared" si="165"/>
        <v>#DIV/0!</v>
      </c>
      <c r="BC143" s="128" t="e">
        <f t="shared" si="165"/>
        <v>#DIV/0!</v>
      </c>
      <c r="BD143" s="128" t="e">
        <f t="shared" si="165"/>
        <v>#DIV/0!</v>
      </c>
      <c r="BE143" s="128" t="e">
        <f t="shared" si="165"/>
        <v>#DIV/0!</v>
      </c>
      <c r="BF143" s="128" t="e">
        <f t="shared" si="165"/>
        <v>#DIV/0!</v>
      </c>
      <c r="BG143" s="128" t="e">
        <f t="shared" si="165"/>
        <v>#DIV/0!</v>
      </c>
      <c r="BH143" s="128" t="e">
        <f t="shared" si="165"/>
        <v>#DIV/0!</v>
      </c>
      <c r="BI143" s="128" t="e">
        <f t="shared" si="165"/>
        <v>#DIV/0!</v>
      </c>
      <c r="BJ143" s="128" t="e">
        <f t="shared" si="165"/>
        <v>#DIV/0!</v>
      </c>
      <c r="BK143" s="128" t="e">
        <f t="shared" si="165"/>
        <v>#DIV/0!</v>
      </c>
      <c r="BL143" s="128" t="e">
        <f t="shared" si="165"/>
        <v>#DIV/0!</v>
      </c>
      <c r="BM143" s="48"/>
    </row>
    <row r="144" spans="2:65" outlineLevel="1" x14ac:dyDescent="0.25">
      <c r="B144" s="131" t="s">
        <v>506</v>
      </c>
      <c r="C144" s="135"/>
      <c r="D144" s="132"/>
      <c r="E144" s="127" t="e">
        <f t="shared" ref="E144:AJ144" si="166">E139*($D$31/$D$27)</f>
        <v>#DIV/0!</v>
      </c>
      <c r="F144" s="128" t="e">
        <f t="shared" si="166"/>
        <v>#DIV/0!</v>
      </c>
      <c r="G144" s="128" t="e">
        <f t="shared" si="166"/>
        <v>#DIV/0!</v>
      </c>
      <c r="H144" s="128" t="e">
        <f t="shared" si="166"/>
        <v>#DIV/0!</v>
      </c>
      <c r="I144" s="128" t="e">
        <f t="shared" si="166"/>
        <v>#DIV/0!</v>
      </c>
      <c r="J144" s="128" t="e">
        <f t="shared" si="166"/>
        <v>#DIV/0!</v>
      </c>
      <c r="K144" s="128" t="e">
        <f t="shared" si="166"/>
        <v>#DIV/0!</v>
      </c>
      <c r="L144" s="128" t="e">
        <f t="shared" si="166"/>
        <v>#DIV/0!</v>
      </c>
      <c r="M144" s="128" t="e">
        <f t="shared" si="166"/>
        <v>#DIV/0!</v>
      </c>
      <c r="N144" s="128" t="e">
        <f t="shared" si="166"/>
        <v>#DIV/0!</v>
      </c>
      <c r="O144" s="128" t="e">
        <f t="shared" si="166"/>
        <v>#DIV/0!</v>
      </c>
      <c r="P144" s="128" t="e">
        <f t="shared" si="166"/>
        <v>#DIV/0!</v>
      </c>
      <c r="Q144" s="128" t="e">
        <f t="shared" si="166"/>
        <v>#DIV/0!</v>
      </c>
      <c r="R144" s="128" t="e">
        <f t="shared" si="166"/>
        <v>#DIV/0!</v>
      </c>
      <c r="S144" s="128" t="e">
        <f t="shared" si="166"/>
        <v>#DIV/0!</v>
      </c>
      <c r="T144" s="128" t="e">
        <f t="shared" si="166"/>
        <v>#DIV/0!</v>
      </c>
      <c r="U144" s="128" t="e">
        <f t="shared" si="166"/>
        <v>#DIV/0!</v>
      </c>
      <c r="V144" s="128" t="e">
        <f t="shared" si="166"/>
        <v>#DIV/0!</v>
      </c>
      <c r="W144" s="128" t="e">
        <f t="shared" si="166"/>
        <v>#DIV/0!</v>
      </c>
      <c r="X144" s="128" t="e">
        <f t="shared" si="166"/>
        <v>#DIV/0!</v>
      </c>
      <c r="Y144" s="128" t="e">
        <f t="shared" si="166"/>
        <v>#DIV/0!</v>
      </c>
      <c r="Z144" s="128" t="e">
        <f t="shared" si="166"/>
        <v>#DIV/0!</v>
      </c>
      <c r="AA144" s="128" t="e">
        <f t="shared" si="166"/>
        <v>#DIV/0!</v>
      </c>
      <c r="AB144" s="128" t="e">
        <f t="shared" si="166"/>
        <v>#DIV/0!</v>
      </c>
      <c r="AC144" s="128" t="e">
        <f t="shared" si="166"/>
        <v>#DIV/0!</v>
      </c>
      <c r="AD144" s="128" t="e">
        <f t="shared" si="166"/>
        <v>#DIV/0!</v>
      </c>
      <c r="AE144" s="128" t="e">
        <f t="shared" si="166"/>
        <v>#DIV/0!</v>
      </c>
      <c r="AF144" s="128" t="e">
        <f t="shared" si="166"/>
        <v>#DIV/0!</v>
      </c>
      <c r="AG144" s="128" t="e">
        <f t="shared" si="166"/>
        <v>#DIV/0!</v>
      </c>
      <c r="AH144" s="128" t="e">
        <f t="shared" si="166"/>
        <v>#DIV/0!</v>
      </c>
      <c r="AI144" s="128" t="e">
        <f t="shared" si="166"/>
        <v>#DIV/0!</v>
      </c>
      <c r="AJ144" s="128" t="e">
        <f t="shared" si="166"/>
        <v>#DIV/0!</v>
      </c>
      <c r="AK144" s="128" t="e">
        <f t="shared" ref="AK144:BL144" si="167">AK139*($D$31/$D$27)</f>
        <v>#DIV/0!</v>
      </c>
      <c r="AL144" s="128" t="e">
        <f t="shared" si="167"/>
        <v>#DIV/0!</v>
      </c>
      <c r="AM144" s="128" t="e">
        <f t="shared" si="167"/>
        <v>#DIV/0!</v>
      </c>
      <c r="AN144" s="128" t="e">
        <f t="shared" si="167"/>
        <v>#DIV/0!</v>
      </c>
      <c r="AO144" s="128" t="e">
        <f t="shared" si="167"/>
        <v>#DIV/0!</v>
      </c>
      <c r="AP144" s="128" t="e">
        <f t="shared" si="167"/>
        <v>#DIV/0!</v>
      </c>
      <c r="AQ144" s="128" t="e">
        <f t="shared" si="167"/>
        <v>#DIV/0!</v>
      </c>
      <c r="AR144" s="128" t="e">
        <f t="shared" si="167"/>
        <v>#DIV/0!</v>
      </c>
      <c r="AS144" s="128" t="e">
        <f t="shared" si="167"/>
        <v>#DIV/0!</v>
      </c>
      <c r="AT144" s="128" t="e">
        <f t="shared" si="167"/>
        <v>#DIV/0!</v>
      </c>
      <c r="AU144" s="128" t="e">
        <f t="shared" si="167"/>
        <v>#DIV/0!</v>
      </c>
      <c r="AV144" s="128" t="e">
        <f t="shared" si="167"/>
        <v>#DIV/0!</v>
      </c>
      <c r="AW144" s="128" t="e">
        <f t="shared" si="167"/>
        <v>#DIV/0!</v>
      </c>
      <c r="AX144" s="128" t="e">
        <f t="shared" si="167"/>
        <v>#DIV/0!</v>
      </c>
      <c r="AY144" s="128" t="e">
        <f t="shared" si="167"/>
        <v>#DIV/0!</v>
      </c>
      <c r="AZ144" s="128" t="e">
        <f t="shared" si="167"/>
        <v>#DIV/0!</v>
      </c>
      <c r="BA144" s="128" t="e">
        <f t="shared" si="167"/>
        <v>#DIV/0!</v>
      </c>
      <c r="BB144" s="128" t="e">
        <f t="shared" si="167"/>
        <v>#DIV/0!</v>
      </c>
      <c r="BC144" s="128" t="e">
        <f t="shared" si="167"/>
        <v>#DIV/0!</v>
      </c>
      <c r="BD144" s="128" t="e">
        <f t="shared" si="167"/>
        <v>#DIV/0!</v>
      </c>
      <c r="BE144" s="128" t="e">
        <f t="shared" si="167"/>
        <v>#DIV/0!</v>
      </c>
      <c r="BF144" s="128" t="e">
        <f t="shared" si="167"/>
        <v>#DIV/0!</v>
      </c>
      <c r="BG144" s="128" t="e">
        <f t="shared" si="167"/>
        <v>#DIV/0!</v>
      </c>
      <c r="BH144" s="128" t="e">
        <f t="shared" si="167"/>
        <v>#DIV/0!</v>
      </c>
      <c r="BI144" s="128" t="e">
        <f t="shared" si="167"/>
        <v>#DIV/0!</v>
      </c>
      <c r="BJ144" s="128" t="e">
        <f t="shared" si="167"/>
        <v>#DIV/0!</v>
      </c>
      <c r="BK144" s="128" t="e">
        <f t="shared" si="167"/>
        <v>#DIV/0!</v>
      </c>
      <c r="BL144" s="128" t="e">
        <f t="shared" si="167"/>
        <v>#DIV/0!</v>
      </c>
      <c r="BM144" s="48"/>
    </row>
    <row r="145" spans="2:65" outlineLevel="1" x14ac:dyDescent="0.25">
      <c r="B145" s="131"/>
      <c r="C145" s="135"/>
      <c r="D145" s="132"/>
      <c r="E145" s="127"/>
      <c r="F145" s="128"/>
      <c r="G145" s="128"/>
      <c r="H145" s="128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128"/>
      <c r="AH145" s="128"/>
      <c r="AI145" s="128"/>
      <c r="AJ145" s="128"/>
      <c r="AK145" s="128"/>
      <c r="AL145" s="128"/>
      <c r="AM145" s="128"/>
      <c r="AN145" s="128"/>
      <c r="AO145" s="128"/>
      <c r="AP145" s="128"/>
      <c r="AQ145" s="128"/>
      <c r="AR145" s="128"/>
      <c r="AS145" s="128"/>
      <c r="AT145" s="128"/>
      <c r="AU145" s="128"/>
      <c r="AV145" s="128"/>
      <c r="AW145" s="128"/>
      <c r="AX145" s="128"/>
      <c r="AY145" s="128"/>
      <c r="AZ145" s="128"/>
      <c r="BA145" s="128"/>
      <c r="BB145" s="128"/>
      <c r="BC145" s="128"/>
      <c r="BD145" s="128"/>
      <c r="BE145" s="128"/>
      <c r="BF145" s="128"/>
      <c r="BG145" s="128"/>
      <c r="BH145" s="128"/>
      <c r="BI145" s="128"/>
      <c r="BJ145" s="128"/>
      <c r="BK145" s="128"/>
      <c r="BL145" s="128"/>
      <c r="BM145" s="48"/>
    </row>
    <row r="146" spans="2:65" outlineLevel="1" x14ac:dyDescent="0.25">
      <c r="B146" s="303" t="s">
        <v>496</v>
      </c>
      <c r="C146" s="135"/>
      <c r="D146" s="132"/>
      <c r="E146" s="127"/>
      <c r="F146" s="128"/>
      <c r="G146" s="128"/>
      <c r="H146" s="128"/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128"/>
      <c r="Y146" s="128"/>
      <c r="Z146" s="128"/>
      <c r="AA146" s="128"/>
      <c r="AB146" s="128"/>
      <c r="AC146" s="128"/>
      <c r="AD146" s="128"/>
      <c r="AE146" s="128"/>
      <c r="AF146" s="128"/>
      <c r="AG146" s="128"/>
      <c r="AH146" s="128"/>
      <c r="AI146" s="128"/>
      <c r="AJ146" s="128"/>
      <c r="AK146" s="128"/>
      <c r="AL146" s="128"/>
      <c r="AM146" s="128"/>
      <c r="AN146" s="128"/>
      <c r="AO146" s="128"/>
      <c r="AP146" s="128"/>
      <c r="AQ146" s="128"/>
      <c r="AR146" s="128"/>
      <c r="AS146" s="128"/>
      <c r="AT146" s="128"/>
      <c r="AU146" s="128"/>
      <c r="AV146" s="128"/>
      <c r="AW146" s="128"/>
      <c r="AX146" s="128"/>
      <c r="AY146" s="128"/>
      <c r="AZ146" s="128"/>
      <c r="BA146" s="128"/>
      <c r="BB146" s="128"/>
      <c r="BC146" s="128"/>
      <c r="BD146" s="128"/>
      <c r="BE146" s="128"/>
      <c r="BF146" s="128"/>
      <c r="BG146" s="128"/>
      <c r="BH146" s="128"/>
      <c r="BI146" s="128"/>
      <c r="BJ146" s="128"/>
      <c r="BK146" s="128"/>
      <c r="BL146" s="128"/>
      <c r="BM146" s="48"/>
    </row>
    <row r="147" spans="2:65" outlineLevel="1" x14ac:dyDescent="0.25">
      <c r="B147" s="131" t="s">
        <v>497</v>
      </c>
      <c r="C147" s="135"/>
      <c r="D147" s="132"/>
      <c r="E147" s="127">
        <f>SUM($E85:E$85)-SUM($E$36:E36)</f>
        <v>0</v>
      </c>
      <c r="F147" s="128">
        <f>SUM($E85:F$85)-SUM($E$36:F36)</f>
        <v>0</v>
      </c>
      <c r="G147" s="128">
        <f>SUM($E85:G$85)-SUM($E$36:G36)</f>
        <v>0</v>
      </c>
      <c r="H147" s="128">
        <f>SUM($E85:H$85)-SUM($E$36:H36)</f>
        <v>0</v>
      </c>
      <c r="I147" s="128">
        <f>SUM($E85:I$85)-SUM($E$36:I36)</f>
        <v>0</v>
      </c>
      <c r="J147" s="128">
        <f>SUM($E85:J$85)-SUM($E$36:J36)</f>
        <v>0</v>
      </c>
      <c r="K147" s="128">
        <f>SUM($E85:K$85)-SUM($E$36:K36)</f>
        <v>0</v>
      </c>
      <c r="L147" s="128">
        <f>SUM($E85:L$85)-SUM($E$36:L36)</f>
        <v>0</v>
      </c>
      <c r="M147" s="128">
        <f>SUM($E85:M$85)-SUM($E$36:M36)</f>
        <v>0</v>
      </c>
      <c r="N147" s="128">
        <f>SUM($E85:N$85)-SUM($E$36:N36)</f>
        <v>0</v>
      </c>
      <c r="O147" s="128">
        <f>SUM($E85:O$85)-SUM($E$36:O36)</f>
        <v>0</v>
      </c>
      <c r="P147" s="128">
        <f>SUM($E85:P$85)-SUM($E$36:P36)</f>
        <v>0</v>
      </c>
      <c r="Q147" s="128">
        <f>SUM($E85:Q$85)-SUM($E$36:Q36)</f>
        <v>0</v>
      </c>
      <c r="R147" s="128">
        <f>SUM($E85:R$85)-SUM($E$36:R36)</f>
        <v>0</v>
      </c>
      <c r="S147" s="128">
        <f>SUM($E85:S$85)-SUM($E$36:S36)</f>
        <v>0</v>
      </c>
      <c r="T147" s="128">
        <f>SUM($E85:T$85)-SUM($E$36:T36)</f>
        <v>0</v>
      </c>
      <c r="U147" s="128">
        <f>SUM($E85:U$85)-SUM($E$36:U36)</f>
        <v>0</v>
      </c>
      <c r="V147" s="128">
        <f>SUM($E85:V$85)-SUM($E$36:V36)</f>
        <v>0</v>
      </c>
      <c r="W147" s="128">
        <f>SUM($E85:W$85)-SUM($E$36:W36)</f>
        <v>0</v>
      </c>
      <c r="X147" s="128">
        <f>SUM($E85:X$85)-SUM($E$36:X36)</f>
        <v>0</v>
      </c>
      <c r="Y147" s="128">
        <f>SUM($E85:Y$85)-SUM($E$36:Y36)</f>
        <v>0</v>
      </c>
      <c r="Z147" s="128">
        <f>SUM($E85:Z$85)-SUM($E$36:Z36)</f>
        <v>0</v>
      </c>
      <c r="AA147" s="128">
        <f>SUM($E85:AA$85)-SUM($E$36:AA36)</f>
        <v>0</v>
      </c>
      <c r="AB147" s="128">
        <f>SUM($E85:AB$85)-SUM($E$36:AB36)</f>
        <v>0</v>
      </c>
      <c r="AC147" s="128">
        <f>SUM($E85:AC$85)-SUM($E$36:AC36)</f>
        <v>0</v>
      </c>
      <c r="AD147" s="128">
        <f>SUM($E85:AD$85)-SUM($E$36:AD36)</f>
        <v>0</v>
      </c>
      <c r="AE147" s="128">
        <f>SUM($E85:AE$85)-SUM($E$36:AE36)</f>
        <v>0</v>
      </c>
      <c r="AF147" s="128">
        <f>SUM($E85:AF$85)-SUM($E$36:AF36)</f>
        <v>0</v>
      </c>
      <c r="AG147" s="128">
        <f>SUM($E85:AG$85)-SUM($E$36:AG36)</f>
        <v>0</v>
      </c>
      <c r="AH147" s="128">
        <f>SUM($E85:AH$85)-SUM($E$36:AH36)</f>
        <v>0</v>
      </c>
      <c r="AI147" s="128">
        <f>SUM($E85:AI$85)-SUM($E$36:AI36)</f>
        <v>0</v>
      </c>
      <c r="AJ147" s="128">
        <f>SUM($E85:AJ$85)-SUM($E$36:AJ36)</f>
        <v>0</v>
      </c>
      <c r="AK147" s="128">
        <f>SUM($E85:AK$85)-SUM($E$36:AK36)</f>
        <v>0</v>
      </c>
      <c r="AL147" s="128">
        <f>SUM($E85:AL$85)-SUM($E$36:AL36)</f>
        <v>0</v>
      </c>
      <c r="AM147" s="128">
        <f>SUM($E85:AM$85)-SUM($E$36:AM36)</f>
        <v>0</v>
      </c>
      <c r="AN147" s="128">
        <f>SUM($E85:AN$85)-SUM($E$36:AN36)</f>
        <v>0</v>
      </c>
      <c r="AO147" s="128">
        <f>SUM($E85:AO$85)-SUM($E$36:AO36)</f>
        <v>0</v>
      </c>
      <c r="AP147" s="128">
        <f>SUM($E85:AP$85)-SUM($E$36:AP36)</f>
        <v>0</v>
      </c>
      <c r="AQ147" s="128">
        <f>SUM($E85:AQ$85)-SUM($E$36:AQ36)</f>
        <v>0</v>
      </c>
      <c r="AR147" s="128">
        <f>SUM($E85:AR$85)-SUM($E$36:AR36)</f>
        <v>0</v>
      </c>
      <c r="AS147" s="128">
        <f>SUM($E85:AS$85)-SUM($E$36:AS36)</f>
        <v>0</v>
      </c>
      <c r="AT147" s="128">
        <f>SUM($E85:AT$85)-SUM($E$36:AT36)</f>
        <v>0</v>
      </c>
      <c r="AU147" s="128">
        <f>SUM($E85:AU$85)-SUM($E$36:AU36)</f>
        <v>0</v>
      </c>
      <c r="AV147" s="128">
        <f>SUM($E85:AV$85)-SUM($E$36:AV36)</f>
        <v>0</v>
      </c>
      <c r="AW147" s="128">
        <f>SUM($E85:AW$85)-SUM($E$36:AW36)</f>
        <v>0</v>
      </c>
      <c r="AX147" s="128">
        <f>SUM($E85:AX$85)-SUM($E$36:AX36)</f>
        <v>0</v>
      </c>
      <c r="AY147" s="128">
        <f>SUM($E85:AY$85)-SUM($E$36:AY36)</f>
        <v>0</v>
      </c>
      <c r="AZ147" s="128">
        <f>SUM($E85:AZ$85)-SUM($E$36:AZ36)</f>
        <v>0</v>
      </c>
      <c r="BA147" s="128">
        <f>SUM($E85:BA$85)-SUM($E$36:BA36)</f>
        <v>0</v>
      </c>
      <c r="BB147" s="128">
        <f>SUM($E85:BB$85)-SUM($E$36:BB36)</f>
        <v>0</v>
      </c>
      <c r="BC147" s="128">
        <f>SUM($E85:BC$85)-SUM($E$36:BC36)</f>
        <v>0</v>
      </c>
      <c r="BD147" s="128">
        <f>SUM($E85:BD$85)-SUM($E$36:BD36)</f>
        <v>0</v>
      </c>
      <c r="BE147" s="128">
        <f>SUM($E85:BE$85)-SUM($E$36:BE36)</f>
        <v>0</v>
      </c>
      <c r="BF147" s="128">
        <f>SUM($E85:BF$85)-SUM($E$36:BF36)</f>
        <v>0</v>
      </c>
      <c r="BG147" s="128">
        <f>SUM($E85:BG$85)-SUM($E$36:BG36)</f>
        <v>0</v>
      </c>
      <c r="BH147" s="128">
        <f>SUM($E85:BH$85)-SUM($E$36:BH36)</f>
        <v>0</v>
      </c>
      <c r="BI147" s="128">
        <f>SUM($E85:BI$85)-SUM($E$36:BI36)</f>
        <v>0</v>
      </c>
      <c r="BJ147" s="128">
        <f>SUM($E85:BJ$85)-SUM($E$36:BJ36)</f>
        <v>0</v>
      </c>
      <c r="BK147" s="128">
        <f>SUM($E85:BK$85)-SUM($E$36:BK36)</f>
        <v>0</v>
      </c>
      <c r="BL147" s="128">
        <f>SUM($E85:BL$85)-SUM($E$36:BL36)</f>
        <v>0</v>
      </c>
      <c r="BM147" s="48"/>
    </row>
    <row r="148" spans="2:65" outlineLevel="1" x14ac:dyDescent="0.25">
      <c r="B148" s="131" t="s">
        <v>498</v>
      </c>
      <c r="C148" s="135"/>
      <c r="D148" s="132"/>
      <c r="E148" s="127" t="e">
        <f>MIN((($D$85-$D$36)/Overview!$L$28)*E132,E147)</f>
        <v>#DIV/0!</v>
      </c>
      <c r="F148" s="128" t="e">
        <f>MIN((($D$85-$D$36)/Overview!$L$28)*F132,F147)</f>
        <v>#DIV/0!</v>
      </c>
      <c r="G148" s="128" t="e">
        <f>MIN((($D$85-$D$36)/Overview!$L$28)*G132,G147)</f>
        <v>#DIV/0!</v>
      </c>
      <c r="H148" s="128" t="e">
        <f>MIN((($D$85-$D$36)/Overview!$L$28)*H132,H147)</f>
        <v>#DIV/0!</v>
      </c>
      <c r="I148" s="128" t="e">
        <f>MIN((($D$85-$D$36)/Overview!$L$28)*I132,I147)</f>
        <v>#DIV/0!</v>
      </c>
      <c r="J148" s="128" t="e">
        <f>MIN((($D$85-$D$36)/Overview!$L$28)*J132,J147)</f>
        <v>#DIV/0!</v>
      </c>
      <c r="K148" s="128" t="e">
        <f>MIN((($D$85-$D$36)/Overview!$L$28)*K132,K147)</f>
        <v>#DIV/0!</v>
      </c>
      <c r="L148" s="128" t="e">
        <f>MIN((($D$85-$D$36)/Overview!$L$28)*L132,L147)</f>
        <v>#DIV/0!</v>
      </c>
      <c r="M148" s="128" t="e">
        <f>MIN((($D$85-$D$36)/Overview!$L$28)*M132,M147)</f>
        <v>#DIV/0!</v>
      </c>
      <c r="N148" s="128" t="e">
        <f>MIN((($D$85-$D$36)/Overview!$L$28)*N132,N147)</f>
        <v>#DIV/0!</v>
      </c>
      <c r="O148" s="128" t="e">
        <f>MIN((($D$85-$D$36)/Overview!$L$28)*O132,O147)</f>
        <v>#DIV/0!</v>
      </c>
      <c r="P148" s="128" t="e">
        <f>MIN((($D$85-$D$36)/Overview!$L$28)*P132,P147)</f>
        <v>#DIV/0!</v>
      </c>
      <c r="Q148" s="128" t="e">
        <f>MIN((($D$85-$D$36)/Overview!$L$28)*Q132,Q147)</f>
        <v>#DIV/0!</v>
      </c>
      <c r="R148" s="128" t="e">
        <f>MIN((($D$85-$D$36)/Overview!$L$28)*R132,R147)</f>
        <v>#DIV/0!</v>
      </c>
      <c r="S148" s="128" t="e">
        <f>MIN((($D$85-$D$36)/Overview!$L$28)*S132,S147)</f>
        <v>#DIV/0!</v>
      </c>
      <c r="T148" s="128" t="e">
        <f>MIN((($D$85-$D$36)/Overview!$L$28)*T132,T147)</f>
        <v>#DIV/0!</v>
      </c>
      <c r="U148" s="128" t="e">
        <f>MIN((($D$85-$D$36)/Overview!$L$28)*U132,U147)</f>
        <v>#DIV/0!</v>
      </c>
      <c r="V148" s="128" t="e">
        <f>MIN((($D$85-$D$36)/Overview!$L$28)*V132,V147)</f>
        <v>#DIV/0!</v>
      </c>
      <c r="W148" s="128" t="e">
        <f>MIN((($D$85-$D$36)/Overview!$L$28)*W132,W147)</f>
        <v>#DIV/0!</v>
      </c>
      <c r="X148" s="128" t="e">
        <f>MIN((($D$85-$D$36)/Overview!$L$28)*X132,X147)</f>
        <v>#DIV/0!</v>
      </c>
      <c r="Y148" s="128" t="e">
        <f>MIN((($D$85-$D$36)/Overview!$L$28)*Y132,Y147)</f>
        <v>#DIV/0!</v>
      </c>
      <c r="Z148" s="128" t="e">
        <f>MIN((($D$85-$D$36)/Overview!$L$28)*Z132,Z147)</f>
        <v>#DIV/0!</v>
      </c>
      <c r="AA148" s="128" t="e">
        <f>MIN((($D$85-$D$36)/Overview!$L$28)*AA132,AA147)</f>
        <v>#DIV/0!</v>
      </c>
      <c r="AB148" s="128" t="e">
        <f>MIN((($D$85-$D$36)/Overview!$L$28)*AB132,AB147)</f>
        <v>#DIV/0!</v>
      </c>
      <c r="AC148" s="128" t="e">
        <f>MIN((($D$85-$D$36)/Overview!$L$28)*AC132,AC147)</f>
        <v>#DIV/0!</v>
      </c>
      <c r="AD148" s="128" t="e">
        <f>MIN((($D$85-$D$36)/Overview!$L$28)*AD132,AD147)</f>
        <v>#DIV/0!</v>
      </c>
      <c r="AE148" s="128" t="e">
        <f>MIN((($D$85-$D$36)/Overview!$L$28)*AE132,AE147)</f>
        <v>#DIV/0!</v>
      </c>
      <c r="AF148" s="128" t="e">
        <f>MIN((($D$85-$D$36)/Overview!$L$28)*AF132,AF147)</f>
        <v>#DIV/0!</v>
      </c>
      <c r="AG148" s="128" t="e">
        <f>MIN((($D$85-$D$36)/Overview!$L$28)*AG132,AG147)</f>
        <v>#DIV/0!</v>
      </c>
      <c r="AH148" s="128" t="e">
        <f>MIN((($D$85-$D$36)/Overview!$L$28)*AH132,AH147)</f>
        <v>#DIV/0!</v>
      </c>
      <c r="AI148" s="128" t="e">
        <f>MIN((($D$85-$D$36)/Overview!$L$28)*AI132,AI147)</f>
        <v>#DIV/0!</v>
      </c>
      <c r="AJ148" s="128" t="e">
        <f>MIN((($D$85-$D$36)/Overview!$L$28)*AJ132,AJ147)</f>
        <v>#DIV/0!</v>
      </c>
      <c r="AK148" s="128" t="e">
        <f>MIN((($D$85-$D$36)/Overview!$L$28)*AK132,AK147)</f>
        <v>#DIV/0!</v>
      </c>
      <c r="AL148" s="128" t="e">
        <f>MIN((($D$85-$D$36)/Overview!$L$28)*AL132,AL147)</f>
        <v>#DIV/0!</v>
      </c>
      <c r="AM148" s="128" t="e">
        <f>MIN((($D$85-$D$36)/Overview!$L$28)*AM132,AM147)</f>
        <v>#DIV/0!</v>
      </c>
      <c r="AN148" s="128" t="e">
        <f>MIN((($D$85-$D$36)/Overview!$L$28)*AN132,AN147)</f>
        <v>#DIV/0!</v>
      </c>
      <c r="AO148" s="128" t="e">
        <f>MIN((($D$85-$D$36)/Overview!$L$28)*AO132,AO147)</f>
        <v>#DIV/0!</v>
      </c>
      <c r="AP148" s="128" t="e">
        <f>MIN((($D$85-$D$36)/Overview!$L$28)*AP132,AP147)</f>
        <v>#DIV/0!</v>
      </c>
      <c r="AQ148" s="128" t="e">
        <f>MIN((($D$85-$D$36)/Overview!$L$28)*AQ132,AQ147)</f>
        <v>#DIV/0!</v>
      </c>
      <c r="AR148" s="128" t="e">
        <f>MIN((($D$85-$D$36)/Overview!$L$28)*AR132,AR147)</f>
        <v>#DIV/0!</v>
      </c>
      <c r="AS148" s="128" t="e">
        <f>MIN((($D$85-$D$36)/Overview!$L$28)*AS132,AS147)</f>
        <v>#DIV/0!</v>
      </c>
      <c r="AT148" s="128" t="e">
        <f>MIN((($D$85-$D$36)/Overview!$L$28)*AT132,AT147)</f>
        <v>#DIV/0!</v>
      </c>
      <c r="AU148" s="128" t="e">
        <f>MIN((($D$85-$D$36)/Overview!$L$28)*AU132,AU147)</f>
        <v>#DIV/0!</v>
      </c>
      <c r="AV148" s="128" t="e">
        <f>MIN((($D$85-$D$36)/Overview!$L$28)*AV132,AV147)</f>
        <v>#DIV/0!</v>
      </c>
      <c r="AW148" s="128" t="e">
        <f>MIN((($D$85-$D$36)/Overview!$L$28)*AW132,AW147)</f>
        <v>#DIV/0!</v>
      </c>
      <c r="AX148" s="128" t="e">
        <f>MIN((($D$85-$D$36)/Overview!$L$28)*AX132,AX147)</f>
        <v>#DIV/0!</v>
      </c>
      <c r="AY148" s="128" t="e">
        <f>MIN((($D$85-$D$36)/Overview!$L$28)*AY132,AY147)</f>
        <v>#DIV/0!</v>
      </c>
      <c r="AZ148" s="128" t="e">
        <f>MIN((($D$85-$D$36)/Overview!$L$28)*AZ132,AZ147)</f>
        <v>#DIV/0!</v>
      </c>
      <c r="BA148" s="128" t="e">
        <f>MIN((($D$85-$D$36)/Overview!$L$28)*BA132,BA147)</f>
        <v>#DIV/0!</v>
      </c>
      <c r="BB148" s="128" t="e">
        <f>MIN((($D$85-$D$36)/Overview!$L$28)*BB132,BB147)</f>
        <v>#DIV/0!</v>
      </c>
      <c r="BC148" s="128" t="e">
        <f>MIN((($D$85-$D$36)/Overview!$L$28)*BC132,BC147)</f>
        <v>#DIV/0!</v>
      </c>
      <c r="BD148" s="128" t="e">
        <f>MIN((($D$85-$D$36)/Overview!$L$28)*BD132,BD147)</f>
        <v>#DIV/0!</v>
      </c>
      <c r="BE148" s="128" t="e">
        <f>MIN((($D$85-$D$36)/Overview!$L$28)*BE132,BE147)</f>
        <v>#DIV/0!</v>
      </c>
      <c r="BF148" s="128" t="e">
        <f>MIN((($D$85-$D$36)/Overview!$L$28)*BF132,BF147)</f>
        <v>#DIV/0!</v>
      </c>
      <c r="BG148" s="128" t="e">
        <f>MIN((($D$85-$D$36)/Overview!$L$28)*BG132,BG147)</f>
        <v>#DIV/0!</v>
      </c>
      <c r="BH148" s="128" t="e">
        <f>MIN((($D$85-$D$36)/Overview!$L$28)*BH132,BH147)</f>
        <v>#DIV/0!</v>
      </c>
      <c r="BI148" s="128" t="e">
        <f>MIN((($D$85-$D$36)/Overview!$L$28)*BI132,BI147)</f>
        <v>#DIV/0!</v>
      </c>
      <c r="BJ148" s="128" t="e">
        <f>MIN((($D$85-$D$36)/Overview!$L$28)*BJ132,BJ147)</f>
        <v>#DIV/0!</v>
      </c>
      <c r="BK148" s="128" t="e">
        <f>MIN((($D$85-$D$36)/Overview!$L$28)*BK132,BK147)</f>
        <v>#DIV/0!</v>
      </c>
      <c r="BL148" s="128" t="e">
        <f>MIN((($D$85-$D$36)/Overview!$L$28)*BL132,BL147)</f>
        <v>#DIV/0!</v>
      </c>
      <c r="BM148" s="48"/>
    </row>
    <row r="149" spans="2:65" outlineLevel="1" x14ac:dyDescent="0.25">
      <c r="B149" s="131" t="s">
        <v>496</v>
      </c>
      <c r="C149" s="135"/>
      <c r="D149" s="132"/>
      <c r="E149" s="127" t="e">
        <f>MAX(E147-E148,0)</f>
        <v>#DIV/0!</v>
      </c>
      <c r="F149" s="128" t="e">
        <f>MAX(F147-F148,0)</f>
        <v>#DIV/0!</v>
      </c>
      <c r="G149" s="128" t="e">
        <f t="shared" ref="G149:BL149" si="168">MAX(G147-G148,0)</f>
        <v>#DIV/0!</v>
      </c>
      <c r="H149" s="128" t="e">
        <f t="shared" si="168"/>
        <v>#DIV/0!</v>
      </c>
      <c r="I149" s="128" t="e">
        <f t="shared" si="168"/>
        <v>#DIV/0!</v>
      </c>
      <c r="J149" s="128" t="e">
        <f t="shared" si="168"/>
        <v>#DIV/0!</v>
      </c>
      <c r="K149" s="128" t="e">
        <f t="shared" si="168"/>
        <v>#DIV/0!</v>
      </c>
      <c r="L149" s="128" t="e">
        <f t="shared" si="168"/>
        <v>#DIV/0!</v>
      </c>
      <c r="M149" s="128" t="e">
        <f t="shared" si="168"/>
        <v>#DIV/0!</v>
      </c>
      <c r="N149" s="128" t="e">
        <f t="shared" si="168"/>
        <v>#DIV/0!</v>
      </c>
      <c r="O149" s="128" t="e">
        <f t="shared" si="168"/>
        <v>#DIV/0!</v>
      </c>
      <c r="P149" s="128" t="e">
        <f t="shared" si="168"/>
        <v>#DIV/0!</v>
      </c>
      <c r="Q149" s="128" t="e">
        <f t="shared" si="168"/>
        <v>#DIV/0!</v>
      </c>
      <c r="R149" s="128" t="e">
        <f t="shared" si="168"/>
        <v>#DIV/0!</v>
      </c>
      <c r="S149" s="128" t="e">
        <f t="shared" si="168"/>
        <v>#DIV/0!</v>
      </c>
      <c r="T149" s="128" t="e">
        <f t="shared" si="168"/>
        <v>#DIV/0!</v>
      </c>
      <c r="U149" s="128" t="e">
        <f t="shared" si="168"/>
        <v>#DIV/0!</v>
      </c>
      <c r="V149" s="128" t="e">
        <f t="shared" si="168"/>
        <v>#DIV/0!</v>
      </c>
      <c r="W149" s="128" t="e">
        <f t="shared" si="168"/>
        <v>#DIV/0!</v>
      </c>
      <c r="X149" s="128" t="e">
        <f t="shared" si="168"/>
        <v>#DIV/0!</v>
      </c>
      <c r="Y149" s="128" t="e">
        <f t="shared" si="168"/>
        <v>#DIV/0!</v>
      </c>
      <c r="Z149" s="128" t="e">
        <f t="shared" si="168"/>
        <v>#DIV/0!</v>
      </c>
      <c r="AA149" s="128" t="e">
        <f t="shared" si="168"/>
        <v>#DIV/0!</v>
      </c>
      <c r="AB149" s="128" t="e">
        <f t="shared" si="168"/>
        <v>#DIV/0!</v>
      </c>
      <c r="AC149" s="128" t="e">
        <f t="shared" si="168"/>
        <v>#DIV/0!</v>
      </c>
      <c r="AD149" s="128" t="e">
        <f t="shared" si="168"/>
        <v>#DIV/0!</v>
      </c>
      <c r="AE149" s="128" t="e">
        <f t="shared" si="168"/>
        <v>#DIV/0!</v>
      </c>
      <c r="AF149" s="128" t="e">
        <f t="shared" si="168"/>
        <v>#DIV/0!</v>
      </c>
      <c r="AG149" s="128" t="e">
        <f t="shared" si="168"/>
        <v>#DIV/0!</v>
      </c>
      <c r="AH149" s="128" t="e">
        <f t="shared" si="168"/>
        <v>#DIV/0!</v>
      </c>
      <c r="AI149" s="128" t="e">
        <f t="shared" si="168"/>
        <v>#DIV/0!</v>
      </c>
      <c r="AJ149" s="128" t="e">
        <f t="shared" si="168"/>
        <v>#DIV/0!</v>
      </c>
      <c r="AK149" s="128" t="e">
        <f t="shared" si="168"/>
        <v>#DIV/0!</v>
      </c>
      <c r="AL149" s="128" t="e">
        <f t="shared" si="168"/>
        <v>#DIV/0!</v>
      </c>
      <c r="AM149" s="128" t="e">
        <f t="shared" si="168"/>
        <v>#DIV/0!</v>
      </c>
      <c r="AN149" s="128" t="e">
        <f t="shared" si="168"/>
        <v>#DIV/0!</v>
      </c>
      <c r="AO149" s="128" t="e">
        <f t="shared" si="168"/>
        <v>#DIV/0!</v>
      </c>
      <c r="AP149" s="128" t="e">
        <f t="shared" si="168"/>
        <v>#DIV/0!</v>
      </c>
      <c r="AQ149" s="128" t="e">
        <f t="shared" si="168"/>
        <v>#DIV/0!</v>
      </c>
      <c r="AR149" s="128" t="e">
        <f t="shared" si="168"/>
        <v>#DIV/0!</v>
      </c>
      <c r="AS149" s="128" t="e">
        <f t="shared" si="168"/>
        <v>#DIV/0!</v>
      </c>
      <c r="AT149" s="128" t="e">
        <f t="shared" si="168"/>
        <v>#DIV/0!</v>
      </c>
      <c r="AU149" s="128" t="e">
        <f t="shared" si="168"/>
        <v>#DIV/0!</v>
      </c>
      <c r="AV149" s="128" t="e">
        <f t="shared" si="168"/>
        <v>#DIV/0!</v>
      </c>
      <c r="AW149" s="128" t="e">
        <f t="shared" si="168"/>
        <v>#DIV/0!</v>
      </c>
      <c r="AX149" s="128" t="e">
        <f t="shared" si="168"/>
        <v>#DIV/0!</v>
      </c>
      <c r="AY149" s="128" t="e">
        <f t="shared" si="168"/>
        <v>#DIV/0!</v>
      </c>
      <c r="AZ149" s="128" t="e">
        <f t="shared" si="168"/>
        <v>#DIV/0!</v>
      </c>
      <c r="BA149" s="128" t="e">
        <f t="shared" si="168"/>
        <v>#DIV/0!</v>
      </c>
      <c r="BB149" s="128" t="e">
        <f t="shared" si="168"/>
        <v>#DIV/0!</v>
      </c>
      <c r="BC149" s="128" t="e">
        <f t="shared" si="168"/>
        <v>#DIV/0!</v>
      </c>
      <c r="BD149" s="128" t="e">
        <f t="shared" si="168"/>
        <v>#DIV/0!</v>
      </c>
      <c r="BE149" s="128" t="e">
        <f t="shared" si="168"/>
        <v>#DIV/0!</v>
      </c>
      <c r="BF149" s="128" t="e">
        <f t="shared" si="168"/>
        <v>#DIV/0!</v>
      </c>
      <c r="BG149" s="128" t="e">
        <f t="shared" si="168"/>
        <v>#DIV/0!</v>
      </c>
      <c r="BH149" s="128" t="e">
        <f t="shared" si="168"/>
        <v>#DIV/0!</v>
      </c>
      <c r="BI149" s="128" t="e">
        <f t="shared" si="168"/>
        <v>#DIV/0!</v>
      </c>
      <c r="BJ149" s="128" t="e">
        <f t="shared" si="168"/>
        <v>#DIV/0!</v>
      </c>
      <c r="BK149" s="128" t="e">
        <f t="shared" si="168"/>
        <v>#DIV/0!</v>
      </c>
      <c r="BL149" s="128" t="e">
        <f t="shared" si="168"/>
        <v>#DIV/0!</v>
      </c>
      <c r="BM149" s="48"/>
    </row>
    <row r="150" spans="2:65" outlineLevel="1" x14ac:dyDescent="0.25">
      <c r="B150" s="131"/>
      <c r="C150" s="135"/>
      <c r="D150" s="132"/>
      <c r="E150" s="127"/>
      <c r="F150" s="128"/>
      <c r="G150" s="128"/>
      <c r="H150" s="128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  <c r="AE150" s="128"/>
      <c r="AF150" s="128"/>
      <c r="AG150" s="128"/>
      <c r="AH150" s="128"/>
      <c r="AI150" s="128"/>
      <c r="AJ150" s="128"/>
      <c r="AK150" s="128"/>
      <c r="AL150" s="128"/>
      <c r="AM150" s="128"/>
      <c r="AN150" s="128"/>
      <c r="AO150" s="128"/>
      <c r="AP150" s="128"/>
      <c r="AQ150" s="128"/>
      <c r="AR150" s="128"/>
      <c r="AS150" s="128"/>
      <c r="AT150" s="128"/>
      <c r="AU150" s="128"/>
      <c r="AV150" s="128"/>
      <c r="AW150" s="128"/>
      <c r="AX150" s="128"/>
      <c r="AY150" s="128"/>
      <c r="AZ150" s="128"/>
      <c r="BA150" s="128"/>
      <c r="BB150" s="128"/>
      <c r="BC150" s="128"/>
      <c r="BD150" s="128"/>
      <c r="BE150" s="128"/>
      <c r="BF150" s="128"/>
      <c r="BG150" s="128"/>
      <c r="BH150" s="128"/>
      <c r="BI150" s="128"/>
      <c r="BJ150" s="128"/>
      <c r="BK150" s="128"/>
      <c r="BL150" s="128"/>
      <c r="BM150" s="48"/>
    </row>
    <row r="151" spans="2:65" outlineLevel="1" x14ac:dyDescent="0.25">
      <c r="B151" s="303" t="s">
        <v>499</v>
      </c>
      <c r="C151" s="135"/>
      <c r="D151" s="132"/>
      <c r="E151" s="127"/>
      <c r="F151" s="128"/>
      <c r="G151" s="128"/>
      <c r="H151" s="128"/>
      <c r="I151" s="128"/>
      <c r="J151" s="128"/>
      <c r="K151" s="128"/>
      <c r="L151" s="128"/>
      <c r="M151" s="128"/>
      <c r="N151" s="128"/>
      <c r="O151" s="128"/>
      <c r="P151" s="128"/>
      <c r="Q151" s="128"/>
      <c r="R151" s="128"/>
      <c r="S151" s="128"/>
      <c r="T151" s="128"/>
      <c r="U151" s="128"/>
      <c r="V151" s="128"/>
      <c r="W151" s="128"/>
      <c r="X151" s="128"/>
      <c r="Y151" s="128"/>
      <c r="Z151" s="128"/>
      <c r="AA151" s="128"/>
      <c r="AB151" s="128"/>
      <c r="AC151" s="128"/>
      <c r="AD151" s="128"/>
      <c r="AE151" s="128"/>
      <c r="AF151" s="128"/>
      <c r="AG151" s="128"/>
      <c r="AH151" s="128"/>
      <c r="AI151" s="128"/>
      <c r="AJ151" s="128"/>
      <c r="AK151" s="128"/>
      <c r="AL151" s="128"/>
      <c r="AM151" s="128"/>
      <c r="AN151" s="128"/>
      <c r="AO151" s="128"/>
      <c r="AP151" s="128"/>
      <c r="AQ151" s="128"/>
      <c r="AR151" s="128"/>
      <c r="AS151" s="128"/>
      <c r="AT151" s="128"/>
      <c r="AU151" s="128"/>
      <c r="AV151" s="128"/>
      <c r="AW151" s="128"/>
      <c r="AX151" s="128"/>
      <c r="AY151" s="128"/>
      <c r="AZ151" s="128"/>
      <c r="BA151" s="128"/>
      <c r="BB151" s="128"/>
      <c r="BC151" s="128"/>
      <c r="BD151" s="128"/>
      <c r="BE151" s="128"/>
      <c r="BF151" s="128"/>
      <c r="BG151" s="128"/>
      <c r="BH151" s="128"/>
      <c r="BI151" s="128"/>
      <c r="BJ151" s="128"/>
      <c r="BK151" s="128"/>
      <c r="BL151" s="128"/>
      <c r="BM151" s="48"/>
    </row>
    <row r="152" spans="2:65" outlineLevel="1" x14ac:dyDescent="0.25">
      <c r="B152" s="131" t="s">
        <v>500</v>
      </c>
      <c r="C152" s="135"/>
      <c r="D152" s="132"/>
      <c r="E152" s="127">
        <f>Overview!$L$28-E132</f>
        <v>0</v>
      </c>
      <c r="F152" s="128">
        <f>Overview!$L$28-F132</f>
        <v>0</v>
      </c>
      <c r="G152" s="128">
        <f>Overview!$L$28-G132</f>
        <v>0</v>
      </c>
      <c r="H152" s="128">
        <f>Overview!$L$28-H132</f>
        <v>0</v>
      </c>
      <c r="I152" s="128">
        <f>Overview!$L$28-I132</f>
        <v>0</v>
      </c>
      <c r="J152" s="128">
        <f>Overview!$L$28-J132</f>
        <v>0</v>
      </c>
      <c r="K152" s="128">
        <f>Overview!$L$28-K132</f>
        <v>0</v>
      </c>
      <c r="L152" s="128">
        <f>Overview!$L$28-L132</f>
        <v>0</v>
      </c>
      <c r="M152" s="128">
        <f>Overview!$L$28-M132</f>
        <v>0</v>
      </c>
      <c r="N152" s="128">
        <f>Overview!$L$28-N132</f>
        <v>0</v>
      </c>
      <c r="O152" s="128">
        <f>Overview!$L$28-O132</f>
        <v>0</v>
      </c>
      <c r="P152" s="128">
        <f>Overview!$L$28-P132</f>
        <v>0</v>
      </c>
      <c r="Q152" s="128">
        <f>Overview!$L$28-Q132</f>
        <v>0</v>
      </c>
      <c r="R152" s="128">
        <f>Overview!$L$28-R132</f>
        <v>0</v>
      </c>
      <c r="S152" s="128">
        <f>Overview!$L$28-S132</f>
        <v>0</v>
      </c>
      <c r="T152" s="128">
        <f>Overview!$L$28-T132</f>
        <v>0</v>
      </c>
      <c r="U152" s="128">
        <f>Overview!$L$28-U132</f>
        <v>0</v>
      </c>
      <c r="V152" s="128">
        <f>Overview!$L$28-V132</f>
        <v>0</v>
      </c>
      <c r="W152" s="128">
        <f>Overview!$L$28-W132</f>
        <v>0</v>
      </c>
      <c r="X152" s="128">
        <f>Overview!$L$28-X132</f>
        <v>0</v>
      </c>
      <c r="Y152" s="128">
        <f>Overview!$L$28-Y132</f>
        <v>0</v>
      </c>
      <c r="Z152" s="128">
        <f>Overview!$L$28-Z132</f>
        <v>0</v>
      </c>
      <c r="AA152" s="128">
        <f>Overview!$L$28-AA132</f>
        <v>0</v>
      </c>
      <c r="AB152" s="128">
        <f>Overview!$L$28-AB132</f>
        <v>0</v>
      </c>
      <c r="AC152" s="128">
        <f>Overview!$L$28-AC132</f>
        <v>0</v>
      </c>
      <c r="AD152" s="128">
        <f>Overview!$L$28-AD132</f>
        <v>0</v>
      </c>
      <c r="AE152" s="128">
        <f>Overview!$L$28-AE132</f>
        <v>0</v>
      </c>
      <c r="AF152" s="128">
        <f>Overview!$L$28-AF132</f>
        <v>0</v>
      </c>
      <c r="AG152" s="128">
        <f>Overview!$L$28-AG132</f>
        <v>0</v>
      </c>
      <c r="AH152" s="128">
        <f>Overview!$L$28-AH132</f>
        <v>0</v>
      </c>
      <c r="AI152" s="128">
        <f>Overview!$L$28-AI132</f>
        <v>0</v>
      </c>
      <c r="AJ152" s="128">
        <f>Overview!$L$28-AJ132</f>
        <v>0</v>
      </c>
      <c r="AK152" s="128">
        <f>Overview!$L$28-AK132</f>
        <v>0</v>
      </c>
      <c r="AL152" s="128">
        <f>Overview!$L$28-AL132</f>
        <v>0</v>
      </c>
      <c r="AM152" s="128">
        <f>Overview!$L$28-AM132</f>
        <v>0</v>
      </c>
      <c r="AN152" s="128">
        <f>Overview!$L$28-AN132</f>
        <v>0</v>
      </c>
      <c r="AO152" s="128">
        <f>Overview!$L$28-AO132</f>
        <v>0</v>
      </c>
      <c r="AP152" s="128">
        <f>Overview!$L$28-AP132</f>
        <v>0</v>
      </c>
      <c r="AQ152" s="128">
        <f>Overview!$L$28-AQ132</f>
        <v>0</v>
      </c>
      <c r="AR152" s="128">
        <f>Overview!$L$28-AR132</f>
        <v>0</v>
      </c>
      <c r="AS152" s="128">
        <f>Overview!$L$28-AS132</f>
        <v>0</v>
      </c>
      <c r="AT152" s="128">
        <f>Overview!$L$28-AT132</f>
        <v>0</v>
      </c>
      <c r="AU152" s="128">
        <f>Overview!$L$28-AU132</f>
        <v>0</v>
      </c>
      <c r="AV152" s="128">
        <f>Overview!$L$28-AV132</f>
        <v>0</v>
      </c>
      <c r="AW152" s="128">
        <f>Overview!$L$28-AW132</f>
        <v>0</v>
      </c>
      <c r="AX152" s="128">
        <f>Overview!$L$28-AX132</f>
        <v>0</v>
      </c>
      <c r="AY152" s="128">
        <f>Overview!$L$28-AY132</f>
        <v>0</v>
      </c>
      <c r="AZ152" s="128">
        <f>Overview!$L$28-AZ132</f>
        <v>0</v>
      </c>
      <c r="BA152" s="128">
        <f>Overview!$L$28-BA132</f>
        <v>0</v>
      </c>
      <c r="BB152" s="128">
        <f>Overview!$L$28-BB132</f>
        <v>0</v>
      </c>
      <c r="BC152" s="128">
        <f>Overview!$L$28-BC132</f>
        <v>0</v>
      </c>
      <c r="BD152" s="128">
        <f>Overview!$L$28-BD132</f>
        <v>0</v>
      </c>
      <c r="BE152" s="128">
        <f>Overview!$L$28-BE132</f>
        <v>0</v>
      </c>
      <c r="BF152" s="128">
        <f>Overview!$L$28-BF132</f>
        <v>0</v>
      </c>
      <c r="BG152" s="128">
        <f>Overview!$L$28-BG132</f>
        <v>0</v>
      </c>
      <c r="BH152" s="128">
        <f>Overview!$L$28-BH132</f>
        <v>0</v>
      </c>
      <c r="BI152" s="128">
        <f>Overview!$L$28-BI132</f>
        <v>0</v>
      </c>
      <c r="BJ152" s="128">
        <f>Overview!$L$28-BJ132</f>
        <v>0</v>
      </c>
      <c r="BK152" s="128">
        <f>Overview!$L$28-BK132</f>
        <v>0</v>
      </c>
      <c r="BL152" s="128">
        <f>Overview!$L$28-BL132</f>
        <v>0</v>
      </c>
      <c r="BM152" s="48"/>
    </row>
    <row r="153" spans="2:65" outlineLevel="1" x14ac:dyDescent="0.25">
      <c r="B153" s="131" t="s">
        <v>501</v>
      </c>
      <c r="C153" s="135"/>
      <c r="D153" s="132"/>
      <c r="E153" s="127" t="e">
        <f>E152*((Overview!$B$33-Overview!$B$42)/Overview!$L$28)</f>
        <v>#DIV/0!</v>
      </c>
      <c r="F153" s="128" t="e">
        <f>F152*((Overview!$B$33-Overview!$B$42)/Overview!$L$28)</f>
        <v>#DIV/0!</v>
      </c>
      <c r="G153" s="128" t="e">
        <f>G152*((Overview!$B$33-Overview!$B$42)/Overview!$L$28)</f>
        <v>#DIV/0!</v>
      </c>
      <c r="H153" s="128" t="e">
        <f>H152*((Overview!$B$33-Overview!$B$42)/Overview!$L$28)</f>
        <v>#DIV/0!</v>
      </c>
      <c r="I153" s="128" t="e">
        <f>I152*((Overview!$B$33-Overview!$B$42)/Overview!$L$28)</f>
        <v>#DIV/0!</v>
      </c>
      <c r="J153" s="128" t="e">
        <f>J152*((Overview!$B$33-Overview!$B$42)/Overview!$L$28)</f>
        <v>#DIV/0!</v>
      </c>
      <c r="K153" s="128" t="e">
        <f>K152*((Overview!$B$33-Overview!$B$42)/Overview!$L$28)</f>
        <v>#DIV/0!</v>
      </c>
      <c r="L153" s="128" t="e">
        <f>L152*((Overview!$B$33-Overview!$B$42)/Overview!$L$28)</f>
        <v>#DIV/0!</v>
      </c>
      <c r="M153" s="128" t="e">
        <f>M152*((Overview!$B$33-Overview!$B$42)/Overview!$L$28)</f>
        <v>#DIV/0!</v>
      </c>
      <c r="N153" s="128" t="e">
        <f>N152*((Overview!$B$33-Overview!$B$42)/Overview!$L$28)</f>
        <v>#DIV/0!</v>
      </c>
      <c r="O153" s="128" t="e">
        <f>O152*((Overview!$B$33-Overview!$B$42)/Overview!$L$28)</f>
        <v>#DIV/0!</v>
      </c>
      <c r="P153" s="128" t="e">
        <f>P152*((Overview!$B$33-Overview!$B$42)/Overview!$L$28)</f>
        <v>#DIV/0!</v>
      </c>
      <c r="Q153" s="128" t="e">
        <f>Q152*((Overview!$B$33-Overview!$B$42)/Overview!$L$28)</f>
        <v>#DIV/0!</v>
      </c>
      <c r="R153" s="128" t="e">
        <f>R152*((Overview!$B$33-Overview!$B$42)/Overview!$L$28)</f>
        <v>#DIV/0!</v>
      </c>
      <c r="S153" s="128" t="e">
        <f>S152*((Overview!$B$33-Overview!$B$42)/Overview!$L$28)</f>
        <v>#DIV/0!</v>
      </c>
      <c r="T153" s="128" t="e">
        <f>T152*((Overview!$B$33-Overview!$B$42)/Overview!$L$28)</f>
        <v>#DIV/0!</v>
      </c>
      <c r="U153" s="128" t="e">
        <f>U152*((Overview!$B$33-Overview!$B$42)/Overview!$L$28)</f>
        <v>#DIV/0!</v>
      </c>
      <c r="V153" s="128" t="e">
        <f>V152*((Overview!$B$33-Overview!$B$42)/Overview!$L$28)</f>
        <v>#DIV/0!</v>
      </c>
      <c r="W153" s="128" t="e">
        <f>W152*((Overview!$B$33-Overview!$B$42)/Overview!$L$28)</f>
        <v>#DIV/0!</v>
      </c>
      <c r="X153" s="128" t="e">
        <f>X152*((Overview!$B$33-Overview!$B$42)/Overview!$L$28)</f>
        <v>#DIV/0!</v>
      </c>
      <c r="Y153" s="128" t="e">
        <f>Y152*((Overview!$B$33-Overview!$B$42)/Overview!$L$28)</f>
        <v>#DIV/0!</v>
      </c>
      <c r="Z153" s="128" t="e">
        <f>Z152*((Overview!$B$33-Overview!$B$42)/Overview!$L$28)</f>
        <v>#DIV/0!</v>
      </c>
      <c r="AA153" s="128" t="e">
        <f>AA152*((Overview!$B$33-Overview!$B$42)/Overview!$L$28)</f>
        <v>#DIV/0!</v>
      </c>
      <c r="AB153" s="128" t="e">
        <f>AB152*((Overview!$B$33-Overview!$B$42)/Overview!$L$28)</f>
        <v>#DIV/0!</v>
      </c>
      <c r="AC153" s="128" t="e">
        <f>AC152*((Overview!$B$33-Overview!$B$42)/Overview!$L$28)</f>
        <v>#DIV/0!</v>
      </c>
      <c r="AD153" s="128" t="e">
        <f>AD152*((Overview!$B$33-Overview!$B$42)/Overview!$L$28)</f>
        <v>#DIV/0!</v>
      </c>
      <c r="AE153" s="128" t="e">
        <f>AE152*((Overview!$B$33-Overview!$B$42)/Overview!$L$28)</f>
        <v>#DIV/0!</v>
      </c>
      <c r="AF153" s="128" t="e">
        <f>AF152*((Overview!$B$33-Overview!$B$42)/Overview!$L$28)</f>
        <v>#DIV/0!</v>
      </c>
      <c r="AG153" s="128" t="e">
        <f>AG152*((Overview!$B$33-Overview!$B$42)/Overview!$L$28)</f>
        <v>#DIV/0!</v>
      </c>
      <c r="AH153" s="128" t="e">
        <f>AH152*((Overview!$B$33-Overview!$B$42)/Overview!$L$28)</f>
        <v>#DIV/0!</v>
      </c>
      <c r="AI153" s="128" t="e">
        <f>AI152*((Overview!$B$33-Overview!$B$42)/Overview!$L$28)</f>
        <v>#DIV/0!</v>
      </c>
      <c r="AJ153" s="128" t="e">
        <f>AJ152*((Overview!$B$33-Overview!$B$42)/Overview!$L$28)</f>
        <v>#DIV/0!</v>
      </c>
      <c r="AK153" s="128" t="e">
        <f>AK152*((Overview!$B$33-Overview!$B$42)/Overview!$L$28)</f>
        <v>#DIV/0!</v>
      </c>
      <c r="AL153" s="128" t="e">
        <f>AL152*((Overview!$B$33-Overview!$B$42)/Overview!$L$28)</f>
        <v>#DIV/0!</v>
      </c>
      <c r="AM153" s="128" t="e">
        <f>AM152*((Overview!$B$33-Overview!$B$42)/Overview!$L$28)</f>
        <v>#DIV/0!</v>
      </c>
      <c r="AN153" s="128" t="e">
        <f>AN152*((Overview!$B$33-Overview!$B$42)/Overview!$L$28)</f>
        <v>#DIV/0!</v>
      </c>
      <c r="AO153" s="128" t="e">
        <f>AO152*((Overview!$B$33-Overview!$B$42)/Overview!$L$28)</f>
        <v>#DIV/0!</v>
      </c>
      <c r="AP153" s="128" t="e">
        <f>AP152*((Overview!$B$33-Overview!$B$42)/Overview!$L$28)</f>
        <v>#DIV/0!</v>
      </c>
      <c r="AQ153" s="128" t="e">
        <f>AQ152*((Overview!$B$33-Overview!$B$42)/Overview!$L$28)</f>
        <v>#DIV/0!</v>
      </c>
      <c r="AR153" s="128" t="e">
        <f>AR152*((Overview!$B$33-Overview!$B$42)/Overview!$L$28)</f>
        <v>#DIV/0!</v>
      </c>
      <c r="AS153" s="128" t="e">
        <f>AS152*((Overview!$B$33-Overview!$B$42)/Overview!$L$28)</f>
        <v>#DIV/0!</v>
      </c>
      <c r="AT153" s="128" t="e">
        <f>AT152*((Overview!$B$33-Overview!$B$42)/Overview!$L$28)</f>
        <v>#DIV/0!</v>
      </c>
      <c r="AU153" s="128" t="e">
        <f>AU152*((Overview!$B$33-Overview!$B$42)/Overview!$L$28)</f>
        <v>#DIV/0!</v>
      </c>
      <c r="AV153" s="128" t="e">
        <f>AV152*((Overview!$B$33-Overview!$B$42)/Overview!$L$28)</f>
        <v>#DIV/0!</v>
      </c>
      <c r="AW153" s="128" t="e">
        <f>AW152*((Overview!$B$33-Overview!$B$42)/Overview!$L$28)</f>
        <v>#DIV/0!</v>
      </c>
      <c r="AX153" s="128" t="e">
        <f>AX152*((Overview!$B$33-Overview!$B$42)/Overview!$L$28)</f>
        <v>#DIV/0!</v>
      </c>
      <c r="AY153" s="128" t="e">
        <f>AY152*((Overview!$B$33-Overview!$B$42)/Overview!$L$28)</f>
        <v>#DIV/0!</v>
      </c>
      <c r="AZ153" s="128" t="e">
        <f>AZ152*((Overview!$B$33-Overview!$B$42)/Overview!$L$28)</f>
        <v>#DIV/0!</v>
      </c>
      <c r="BA153" s="128" t="e">
        <f>BA152*((Overview!$B$33-Overview!$B$42)/Overview!$L$28)</f>
        <v>#DIV/0!</v>
      </c>
      <c r="BB153" s="128" t="e">
        <f>BB152*((Overview!$B$33-Overview!$B$42)/Overview!$L$28)</f>
        <v>#DIV/0!</v>
      </c>
      <c r="BC153" s="128" t="e">
        <f>BC152*((Overview!$B$33-Overview!$B$42)/Overview!$L$28)</f>
        <v>#DIV/0!</v>
      </c>
      <c r="BD153" s="128" t="e">
        <f>BD152*((Overview!$B$33-Overview!$B$42)/Overview!$L$28)</f>
        <v>#DIV/0!</v>
      </c>
      <c r="BE153" s="128" t="e">
        <f>BE152*((Overview!$B$33-Overview!$B$42)/Overview!$L$28)</f>
        <v>#DIV/0!</v>
      </c>
      <c r="BF153" s="128" t="e">
        <f>BF152*((Overview!$B$33-Overview!$B$42)/Overview!$L$28)</f>
        <v>#DIV/0!</v>
      </c>
      <c r="BG153" s="128" t="e">
        <f>BG152*((Overview!$B$33-Overview!$B$42)/Overview!$L$28)</f>
        <v>#DIV/0!</v>
      </c>
      <c r="BH153" s="128" t="e">
        <f>BH152*((Overview!$B$33-Overview!$B$42)/Overview!$L$28)</f>
        <v>#DIV/0!</v>
      </c>
      <c r="BI153" s="128" t="e">
        <f>BI152*((Overview!$B$33-Overview!$B$42)/Overview!$L$28)</f>
        <v>#DIV/0!</v>
      </c>
      <c r="BJ153" s="128" t="e">
        <f>BJ152*((Overview!$B$33-Overview!$B$42)/Overview!$L$28)</f>
        <v>#DIV/0!</v>
      </c>
      <c r="BK153" s="128" t="e">
        <f>BK152*((Overview!$B$33-Overview!$B$42)/Overview!$L$28)</f>
        <v>#DIV/0!</v>
      </c>
      <c r="BL153" s="128" t="e">
        <f>BL152*((Overview!$B$33-Overview!$B$42)/Overview!$L$28)</f>
        <v>#DIV/0!</v>
      </c>
      <c r="BM153" s="48"/>
    </row>
    <row r="154" spans="2:65" outlineLevel="1" x14ac:dyDescent="0.25">
      <c r="B154" s="131"/>
      <c r="C154" s="135"/>
      <c r="D154" s="132"/>
      <c r="E154" s="127"/>
      <c r="F154" s="128"/>
      <c r="G154" s="128"/>
      <c r="H154" s="128"/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128"/>
      <c r="AH154" s="128"/>
      <c r="AI154" s="128"/>
      <c r="AJ154" s="128"/>
      <c r="AK154" s="128"/>
      <c r="AL154" s="128"/>
      <c r="AM154" s="128"/>
      <c r="AN154" s="128"/>
      <c r="AO154" s="128"/>
      <c r="AP154" s="128"/>
      <c r="AQ154" s="128"/>
      <c r="AR154" s="128"/>
      <c r="AS154" s="128"/>
      <c r="AT154" s="128"/>
      <c r="AU154" s="128"/>
      <c r="AV154" s="128"/>
      <c r="AW154" s="128"/>
      <c r="AX154" s="128"/>
      <c r="AY154" s="128"/>
      <c r="AZ154" s="128"/>
      <c r="BA154" s="128"/>
      <c r="BB154" s="128"/>
      <c r="BC154" s="128"/>
      <c r="BD154" s="128"/>
      <c r="BE154" s="128"/>
      <c r="BF154" s="128"/>
      <c r="BG154" s="128"/>
      <c r="BH154" s="128"/>
      <c r="BI154" s="128"/>
      <c r="BJ154" s="128"/>
      <c r="BK154" s="128"/>
      <c r="BL154" s="128"/>
      <c r="BM154" s="48"/>
    </row>
    <row r="155" spans="2:65" outlineLevel="1" x14ac:dyDescent="0.25">
      <c r="B155" s="303" t="s">
        <v>201</v>
      </c>
      <c r="C155" s="135"/>
      <c r="D155" s="132"/>
      <c r="E155" s="127"/>
      <c r="F155" s="128"/>
      <c r="G155" s="128"/>
      <c r="H155" s="128"/>
      <c r="I155" s="128"/>
      <c r="J155" s="128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128"/>
      <c r="AC155" s="128"/>
      <c r="AD155" s="128"/>
      <c r="AE155" s="128"/>
      <c r="AF155" s="128"/>
      <c r="AG155" s="128"/>
      <c r="AH155" s="128"/>
      <c r="AI155" s="128"/>
      <c r="AJ155" s="128"/>
      <c r="AK155" s="128"/>
      <c r="AL155" s="128"/>
      <c r="AM155" s="128"/>
      <c r="AN155" s="128"/>
      <c r="AO155" s="128"/>
      <c r="AP155" s="128"/>
      <c r="AQ155" s="128"/>
      <c r="AR155" s="128"/>
      <c r="AS155" s="128"/>
      <c r="AT155" s="128"/>
      <c r="AU155" s="128"/>
      <c r="AV155" s="128"/>
      <c r="AW155" s="128"/>
      <c r="AX155" s="128"/>
      <c r="AY155" s="128"/>
      <c r="AZ155" s="128"/>
      <c r="BA155" s="128"/>
      <c r="BB155" s="128"/>
      <c r="BC155" s="128"/>
      <c r="BD155" s="128"/>
      <c r="BE155" s="128"/>
      <c r="BF155" s="128"/>
      <c r="BG155" s="128"/>
      <c r="BH155" s="128"/>
      <c r="BI155" s="128"/>
      <c r="BJ155" s="128"/>
      <c r="BK155" s="128"/>
      <c r="BL155" s="128"/>
      <c r="BM155" s="48"/>
    </row>
    <row r="156" spans="2:65" outlineLevel="1" x14ac:dyDescent="0.25">
      <c r="B156" s="131" t="s">
        <v>310</v>
      </c>
      <c r="C156" s="135"/>
      <c r="D156" s="132"/>
      <c r="E156" s="127">
        <f>Overview!$O$42</f>
        <v>0</v>
      </c>
      <c r="F156" s="128">
        <f>Overview!$O$42</f>
        <v>0</v>
      </c>
      <c r="G156" s="128">
        <f>Overview!$O$42</f>
        <v>0</v>
      </c>
      <c r="H156" s="128">
        <f>Overview!$O$42</f>
        <v>0</v>
      </c>
      <c r="I156" s="128">
        <f>Overview!$O$42</f>
        <v>0</v>
      </c>
      <c r="J156" s="128">
        <f>Overview!$O$42</f>
        <v>0</v>
      </c>
      <c r="K156" s="128">
        <f>Overview!$O$42</f>
        <v>0</v>
      </c>
      <c r="L156" s="128">
        <f>Overview!$O$42</f>
        <v>0</v>
      </c>
      <c r="M156" s="128">
        <f>Overview!$O$42</f>
        <v>0</v>
      </c>
      <c r="N156" s="128">
        <f>Overview!$O$42</f>
        <v>0</v>
      </c>
      <c r="O156" s="128">
        <f>Overview!$O$42</f>
        <v>0</v>
      </c>
      <c r="P156" s="128">
        <f>Overview!$O$42</f>
        <v>0</v>
      </c>
      <c r="Q156" s="128">
        <f>Overview!$O$42</f>
        <v>0</v>
      </c>
      <c r="R156" s="128">
        <f>Overview!$O$42</f>
        <v>0</v>
      </c>
      <c r="S156" s="128">
        <f>Overview!$O$42</f>
        <v>0</v>
      </c>
      <c r="T156" s="128">
        <f>Overview!$O$42</f>
        <v>0</v>
      </c>
      <c r="U156" s="128">
        <f>Overview!$O$42</f>
        <v>0</v>
      </c>
      <c r="V156" s="128">
        <f>Overview!$O$42</f>
        <v>0</v>
      </c>
      <c r="W156" s="128">
        <f>Overview!$O$42</f>
        <v>0</v>
      </c>
      <c r="X156" s="128">
        <f>Overview!$O$42</f>
        <v>0</v>
      </c>
      <c r="Y156" s="128">
        <f>Overview!$O$42</f>
        <v>0</v>
      </c>
      <c r="Z156" s="128">
        <f>Overview!$O$42</f>
        <v>0</v>
      </c>
      <c r="AA156" s="128">
        <f>Overview!$O$42</f>
        <v>0</v>
      </c>
      <c r="AB156" s="128">
        <f>Overview!$O$42</f>
        <v>0</v>
      </c>
      <c r="AC156" s="128">
        <f>Overview!$O$42</f>
        <v>0</v>
      </c>
      <c r="AD156" s="128">
        <f>Overview!$O$42</f>
        <v>0</v>
      </c>
      <c r="AE156" s="128">
        <f>Overview!$O$42</f>
        <v>0</v>
      </c>
      <c r="AF156" s="128">
        <f>Overview!$O$42</f>
        <v>0</v>
      </c>
      <c r="AG156" s="128">
        <f>Overview!$O$42</f>
        <v>0</v>
      </c>
      <c r="AH156" s="128">
        <f>Overview!$O$42</f>
        <v>0</v>
      </c>
      <c r="AI156" s="128">
        <f>Overview!$O$42</f>
        <v>0</v>
      </c>
      <c r="AJ156" s="128">
        <f>Overview!$O$42</f>
        <v>0</v>
      </c>
      <c r="AK156" s="128">
        <f>Overview!$O$42</f>
        <v>0</v>
      </c>
      <c r="AL156" s="128">
        <f>Overview!$O$42</f>
        <v>0</v>
      </c>
      <c r="AM156" s="128">
        <f>Overview!$O$42</f>
        <v>0</v>
      </c>
      <c r="AN156" s="128">
        <f>Overview!$O$42</f>
        <v>0</v>
      </c>
      <c r="AO156" s="128">
        <f>Overview!$O$42</f>
        <v>0</v>
      </c>
      <c r="AP156" s="128">
        <f>Overview!$O$42</f>
        <v>0</v>
      </c>
      <c r="AQ156" s="128">
        <f>Overview!$O$42</f>
        <v>0</v>
      </c>
      <c r="AR156" s="128">
        <f>Overview!$O$42</f>
        <v>0</v>
      </c>
      <c r="AS156" s="128">
        <f>Overview!$O$42</f>
        <v>0</v>
      </c>
      <c r="AT156" s="128">
        <f>Overview!$O$42</f>
        <v>0</v>
      </c>
      <c r="AU156" s="128">
        <f>Overview!$O$42</f>
        <v>0</v>
      </c>
      <c r="AV156" s="128">
        <f>Overview!$O$42</f>
        <v>0</v>
      </c>
      <c r="AW156" s="128">
        <f>Overview!$O$42</f>
        <v>0</v>
      </c>
      <c r="AX156" s="128">
        <f>Overview!$O$42</f>
        <v>0</v>
      </c>
      <c r="AY156" s="128">
        <f>Overview!$O$42</f>
        <v>0</v>
      </c>
      <c r="AZ156" s="128">
        <f>Overview!$O$42</f>
        <v>0</v>
      </c>
      <c r="BA156" s="128">
        <f>Overview!$O$42</f>
        <v>0</v>
      </c>
      <c r="BB156" s="128">
        <f>Overview!$O$42</f>
        <v>0</v>
      </c>
      <c r="BC156" s="128">
        <f>Overview!$O$42</f>
        <v>0</v>
      </c>
      <c r="BD156" s="128">
        <f>Overview!$O$42</f>
        <v>0</v>
      </c>
      <c r="BE156" s="128">
        <f>Overview!$O$42</f>
        <v>0</v>
      </c>
      <c r="BF156" s="128">
        <f>Overview!$O$42</f>
        <v>0</v>
      </c>
      <c r="BG156" s="128">
        <f>Overview!$O$42</f>
        <v>0</v>
      </c>
      <c r="BH156" s="128">
        <f>Overview!$O$42</f>
        <v>0</v>
      </c>
      <c r="BI156" s="128">
        <f>Overview!$O$42</f>
        <v>0</v>
      </c>
      <c r="BJ156" s="128">
        <f>Overview!$O$42</f>
        <v>0</v>
      </c>
      <c r="BK156" s="128">
        <f>Overview!$O$42</f>
        <v>0</v>
      </c>
      <c r="BL156" s="128">
        <f>Overview!$O$42</f>
        <v>0</v>
      </c>
      <c r="BM156" s="48"/>
    </row>
    <row r="157" spans="2:65" outlineLevel="1" x14ac:dyDescent="0.25">
      <c r="B157" s="131" t="s">
        <v>311</v>
      </c>
      <c r="C157" s="135"/>
      <c r="D157" s="132"/>
      <c r="E157" s="127">
        <f>Overview!$O$43</f>
        <v>0</v>
      </c>
      <c r="F157" s="128">
        <f>Overview!$O$43</f>
        <v>0</v>
      </c>
      <c r="G157" s="128">
        <f>Overview!$O$43</f>
        <v>0</v>
      </c>
      <c r="H157" s="128">
        <f>Overview!$O$43</f>
        <v>0</v>
      </c>
      <c r="I157" s="128">
        <f>Overview!$O$43</f>
        <v>0</v>
      </c>
      <c r="J157" s="128">
        <f>Overview!$O$43</f>
        <v>0</v>
      </c>
      <c r="K157" s="128">
        <f>Overview!$O$43</f>
        <v>0</v>
      </c>
      <c r="L157" s="128">
        <f>Overview!$O$43</f>
        <v>0</v>
      </c>
      <c r="M157" s="128">
        <f>Overview!$O$43</f>
        <v>0</v>
      </c>
      <c r="N157" s="128">
        <f>Overview!$O$43</f>
        <v>0</v>
      </c>
      <c r="O157" s="128">
        <f>Overview!$O$43</f>
        <v>0</v>
      </c>
      <c r="P157" s="128">
        <f>Overview!$O$43</f>
        <v>0</v>
      </c>
      <c r="Q157" s="128">
        <f>Overview!$O$43</f>
        <v>0</v>
      </c>
      <c r="R157" s="128">
        <f>Overview!$O$43</f>
        <v>0</v>
      </c>
      <c r="S157" s="128">
        <f>Overview!$O$43</f>
        <v>0</v>
      </c>
      <c r="T157" s="128">
        <f>Overview!$O$43</f>
        <v>0</v>
      </c>
      <c r="U157" s="128">
        <f>Overview!$O$43</f>
        <v>0</v>
      </c>
      <c r="V157" s="128">
        <f>Overview!$O$43</f>
        <v>0</v>
      </c>
      <c r="W157" s="128">
        <f>Overview!$O$43</f>
        <v>0</v>
      </c>
      <c r="X157" s="128">
        <f>Overview!$O$43</f>
        <v>0</v>
      </c>
      <c r="Y157" s="128">
        <f>Overview!$O$43</f>
        <v>0</v>
      </c>
      <c r="Z157" s="128">
        <f>Overview!$O$43</f>
        <v>0</v>
      </c>
      <c r="AA157" s="128">
        <f>Overview!$O$43</f>
        <v>0</v>
      </c>
      <c r="AB157" s="128">
        <f>Overview!$O$43</f>
        <v>0</v>
      </c>
      <c r="AC157" s="128">
        <f>Overview!$O$43</f>
        <v>0</v>
      </c>
      <c r="AD157" s="128">
        <f>Overview!$O$43</f>
        <v>0</v>
      </c>
      <c r="AE157" s="128">
        <f>Overview!$O$43</f>
        <v>0</v>
      </c>
      <c r="AF157" s="128">
        <f>Overview!$O$43</f>
        <v>0</v>
      </c>
      <c r="AG157" s="128">
        <f>Overview!$O$43</f>
        <v>0</v>
      </c>
      <c r="AH157" s="128">
        <f>Overview!$O$43</f>
        <v>0</v>
      </c>
      <c r="AI157" s="128">
        <f>Overview!$O$43</f>
        <v>0</v>
      </c>
      <c r="AJ157" s="128">
        <f>Overview!$O$43</f>
        <v>0</v>
      </c>
      <c r="AK157" s="128">
        <f>Overview!$O$43</f>
        <v>0</v>
      </c>
      <c r="AL157" s="128">
        <f>Overview!$O$43</f>
        <v>0</v>
      </c>
      <c r="AM157" s="128">
        <f>Overview!$O$43</f>
        <v>0</v>
      </c>
      <c r="AN157" s="128">
        <f>Overview!$O$43</f>
        <v>0</v>
      </c>
      <c r="AO157" s="128">
        <f>Overview!$O$43</f>
        <v>0</v>
      </c>
      <c r="AP157" s="128">
        <f>Overview!$O$43</f>
        <v>0</v>
      </c>
      <c r="AQ157" s="128">
        <f>Overview!$O$43</f>
        <v>0</v>
      </c>
      <c r="AR157" s="128">
        <f>Overview!$O$43</f>
        <v>0</v>
      </c>
      <c r="AS157" s="128">
        <f>Overview!$O$43</f>
        <v>0</v>
      </c>
      <c r="AT157" s="128">
        <f>Overview!$O$43</f>
        <v>0</v>
      </c>
      <c r="AU157" s="128">
        <f>Overview!$O$43</f>
        <v>0</v>
      </c>
      <c r="AV157" s="128">
        <f>Overview!$O$43</f>
        <v>0</v>
      </c>
      <c r="AW157" s="128">
        <f>Overview!$O$43</f>
        <v>0</v>
      </c>
      <c r="AX157" s="128">
        <f>Overview!$O$43</f>
        <v>0</v>
      </c>
      <c r="AY157" s="128">
        <f>Overview!$O$43</f>
        <v>0</v>
      </c>
      <c r="AZ157" s="128">
        <f>Overview!$O$43</f>
        <v>0</v>
      </c>
      <c r="BA157" s="128">
        <f>Overview!$O$43</f>
        <v>0</v>
      </c>
      <c r="BB157" s="128">
        <f>Overview!$O$43</f>
        <v>0</v>
      </c>
      <c r="BC157" s="128">
        <f>Overview!$O$43</f>
        <v>0</v>
      </c>
      <c r="BD157" s="128">
        <f>Overview!$O$43</f>
        <v>0</v>
      </c>
      <c r="BE157" s="128">
        <f>Overview!$O$43</f>
        <v>0</v>
      </c>
      <c r="BF157" s="128">
        <f>Overview!$O$43</f>
        <v>0</v>
      </c>
      <c r="BG157" s="128">
        <f>Overview!$O$43</f>
        <v>0</v>
      </c>
      <c r="BH157" s="128">
        <f>Overview!$O$43</f>
        <v>0</v>
      </c>
      <c r="BI157" s="128">
        <f>Overview!$O$43</f>
        <v>0</v>
      </c>
      <c r="BJ157" s="128">
        <f>Overview!$O$43</f>
        <v>0</v>
      </c>
      <c r="BK157" s="128">
        <f>Overview!$O$43</f>
        <v>0</v>
      </c>
      <c r="BL157" s="128">
        <f>Overview!$O$43</f>
        <v>0</v>
      </c>
      <c r="BM157" s="48"/>
    </row>
    <row r="158" spans="2:65" outlineLevel="1" x14ac:dyDescent="0.25">
      <c r="B158" s="131" t="s">
        <v>306</v>
      </c>
      <c r="C158" s="135"/>
      <c r="D158" s="132"/>
      <c r="E158" s="127">
        <f>Overview!$O$44</f>
        <v>0</v>
      </c>
      <c r="F158" s="128">
        <f>Overview!$O$44</f>
        <v>0</v>
      </c>
      <c r="G158" s="128">
        <f>Overview!$O$44</f>
        <v>0</v>
      </c>
      <c r="H158" s="128">
        <f>Overview!$O$44</f>
        <v>0</v>
      </c>
      <c r="I158" s="128">
        <f>Overview!$O$44</f>
        <v>0</v>
      </c>
      <c r="J158" s="128">
        <f>Overview!$O$44</f>
        <v>0</v>
      </c>
      <c r="K158" s="128">
        <f>Overview!$O$44</f>
        <v>0</v>
      </c>
      <c r="L158" s="128">
        <f>Overview!$O$44</f>
        <v>0</v>
      </c>
      <c r="M158" s="128">
        <f>Overview!$O$44</f>
        <v>0</v>
      </c>
      <c r="N158" s="128">
        <f>Overview!$O$44</f>
        <v>0</v>
      </c>
      <c r="O158" s="128">
        <f>Overview!$O$44</f>
        <v>0</v>
      </c>
      <c r="P158" s="128">
        <f>Overview!$O$44</f>
        <v>0</v>
      </c>
      <c r="Q158" s="128">
        <f>Overview!$O$44</f>
        <v>0</v>
      </c>
      <c r="R158" s="128">
        <f>Overview!$O$44</f>
        <v>0</v>
      </c>
      <c r="S158" s="128">
        <f>Overview!$O$44</f>
        <v>0</v>
      </c>
      <c r="T158" s="128">
        <f>Overview!$O$44</f>
        <v>0</v>
      </c>
      <c r="U158" s="128">
        <f>Overview!$O$44</f>
        <v>0</v>
      </c>
      <c r="V158" s="128">
        <f>Overview!$O$44</f>
        <v>0</v>
      </c>
      <c r="W158" s="128">
        <f>Overview!$O$44</f>
        <v>0</v>
      </c>
      <c r="X158" s="128">
        <f>Overview!$O$44</f>
        <v>0</v>
      </c>
      <c r="Y158" s="128">
        <f>Overview!$O$44</f>
        <v>0</v>
      </c>
      <c r="Z158" s="128">
        <f>Overview!$O$44</f>
        <v>0</v>
      </c>
      <c r="AA158" s="128">
        <f>Overview!$O$44</f>
        <v>0</v>
      </c>
      <c r="AB158" s="128">
        <f>Overview!$O$44</f>
        <v>0</v>
      </c>
      <c r="AC158" s="128">
        <f>Overview!$O$44</f>
        <v>0</v>
      </c>
      <c r="AD158" s="128">
        <f>Overview!$O$44</f>
        <v>0</v>
      </c>
      <c r="AE158" s="128">
        <f>Overview!$O$44</f>
        <v>0</v>
      </c>
      <c r="AF158" s="128">
        <f>Overview!$O$44</f>
        <v>0</v>
      </c>
      <c r="AG158" s="128">
        <f>Overview!$O$44</f>
        <v>0</v>
      </c>
      <c r="AH158" s="128">
        <f>Overview!$O$44</f>
        <v>0</v>
      </c>
      <c r="AI158" s="128">
        <f>Overview!$O$44</f>
        <v>0</v>
      </c>
      <c r="AJ158" s="128">
        <f>Overview!$O$44</f>
        <v>0</v>
      </c>
      <c r="AK158" s="128">
        <f>Overview!$O$44</f>
        <v>0</v>
      </c>
      <c r="AL158" s="128">
        <f>Overview!$O$44</f>
        <v>0</v>
      </c>
      <c r="AM158" s="128">
        <f>Overview!$O$44</f>
        <v>0</v>
      </c>
      <c r="AN158" s="128">
        <f>Overview!$O$44</f>
        <v>0</v>
      </c>
      <c r="AO158" s="128">
        <f>Overview!$O$44</f>
        <v>0</v>
      </c>
      <c r="AP158" s="128">
        <f>Overview!$O$44</f>
        <v>0</v>
      </c>
      <c r="AQ158" s="128">
        <f>Overview!$O$44</f>
        <v>0</v>
      </c>
      <c r="AR158" s="128">
        <f>Overview!$O$44</f>
        <v>0</v>
      </c>
      <c r="AS158" s="128">
        <f>Overview!$O$44</f>
        <v>0</v>
      </c>
      <c r="AT158" s="128">
        <f>Overview!$O$44</f>
        <v>0</v>
      </c>
      <c r="AU158" s="128">
        <f>Overview!$O$44</f>
        <v>0</v>
      </c>
      <c r="AV158" s="128">
        <f>Overview!$O$44</f>
        <v>0</v>
      </c>
      <c r="AW158" s="128">
        <f>Overview!$O$44</f>
        <v>0</v>
      </c>
      <c r="AX158" s="128">
        <f>Overview!$O$44</f>
        <v>0</v>
      </c>
      <c r="AY158" s="128">
        <f>Overview!$O$44</f>
        <v>0</v>
      </c>
      <c r="AZ158" s="128">
        <f>Overview!$O$44</f>
        <v>0</v>
      </c>
      <c r="BA158" s="128">
        <f>Overview!$O$44</f>
        <v>0</v>
      </c>
      <c r="BB158" s="128">
        <f>Overview!$O$44</f>
        <v>0</v>
      </c>
      <c r="BC158" s="128">
        <f>Overview!$O$44</f>
        <v>0</v>
      </c>
      <c r="BD158" s="128">
        <f>Overview!$O$44</f>
        <v>0</v>
      </c>
      <c r="BE158" s="128">
        <f>Overview!$O$44</f>
        <v>0</v>
      </c>
      <c r="BF158" s="128">
        <f>Overview!$O$44</f>
        <v>0</v>
      </c>
      <c r="BG158" s="128">
        <f>Overview!$O$44</f>
        <v>0</v>
      </c>
      <c r="BH158" s="128">
        <f>Overview!$O$44</f>
        <v>0</v>
      </c>
      <c r="BI158" s="128">
        <f>Overview!$O$44</f>
        <v>0</v>
      </c>
      <c r="BJ158" s="128">
        <f>Overview!$O$44</f>
        <v>0</v>
      </c>
      <c r="BK158" s="128">
        <f>Overview!$O$44</f>
        <v>0</v>
      </c>
      <c r="BL158" s="128">
        <f>Overview!$O$44</f>
        <v>0</v>
      </c>
      <c r="BM158" s="48"/>
    </row>
    <row r="159" spans="2:65" outlineLevel="1" x14ac:dyDescent="0.25">
      <c r="B159" s="131" t="s">
        <v>3</v>
      </c>
      <c r="C159" s="135"/>
      <c r="D159" s="132"/>
      <c r="E159" s="127">
        <f>Overview!$O$45</f>
        <v>0</v>
      </c>
      <c r="F159" s="128">
        <f>Overview!$O$45</f>
        <v>0</v>
      </c>
      <c r="G159" s="128">
        <f>Overview!$O$45</f>
        <v>0</v>
      </c>
      <c r="H159" s="128">
        <f>Overview!$O$45</f>
        <v>0</v>
      </c>
      <c r="I159" s="128">
        <f>Overview!$O$45</f>
        <v>0</v>
      </c>
      <c r="J159" s="128">
        <f>Overview!$O$45</f>
        <v>0</v>
      </c>
      <c r="K159" s="128">
        <f>Overview!$O$45</f>
        <v>0</v>
      </c>
      <c r="L159" s="128">
        <f>Overview!$O$45</f>
        <v>0</v>
      </c>
      <c r="M159" s="128">
        <f>Overview!$O$45</f>
        <v>0</v>
      </c>
      <c r="N159" s="128">
        <f>Overview!$O$45</f>
        <v>0</v>
      </c>
      <c r="O159" s="128">
        <f>Overview!$O$45</f>
        <v>0</v>
      </c>
      <c r="P159" s="128">
        <f>Overview!$O$45</f>
        <v>0</v>
      </c>
      <c r="Q159" s="128">
        <f>Overview!$O$45</f>
        <v>0</v>
      </c>
      <c r="R159" s="128">
        <f>Overview!$O$45</f>
        <v>0</v>
      </c>
      <c r="S159" s="128">
        <f>Overview!$O$45</f>
        <v>0</v>
      </c>
      <c r="T159" s="128">
        <f>Overview!$O$45</f>
        <v>0</v>
      </c>
      <c r="U159" s="128">
        <f>Overview!$O$45</f>
        <v>0</v>
      </c>
      <c r="V159" s="128">
        <f>Overview!$O$45</f>
        <v>0</v>
      </c>
      <c r="W159" s="128">
        <f>Overview!$O$45</f>
        <v>0</v>
      </c>
      <c r="X159" s="128">
        <f>Overview!$O$45</f>
        <v>0</v>
      </c>
      <c r="Y159" s="128">
        <f>Overview!$O$45</f>
        <v>0</v>
      </c>
      <c r="Z159" s="128">
        <f>Overview!$O$45</f>
        <v>0</v>
      </c>
      <c r="AA159" s="128">
        <f>Overview!$O$45</f>
        <v>0</v>
      </c>
      <c r="AB159" s="128">
        <f>Overview!$O$45</f>
        <v>0</v>
      </c>
      <c r="AC159" s="128">
        <f>Overview!$O$45</f>
        <v>0</v>
      </c>
      <c r="AD159" s="128">
        <f>Overview!$O$45</f>
        <v>0</v>
      </c>
      <c r="AE159" s="128">
        <f>Overview!$O$45</f>
        <v>0</v>
      </c>
      <c r="AF159" s="128">
        <f>Overview!$O$45</f>
        <v>0</v>
      </c>
      <c r="AG159" s="128">
        <f>Overview!$O$45</f>
        <v>0</v>
      </c>
      <c r="AH159" s="128">
        <f>Overview!$O$45</f>
        <v>0</v>
      </c>
      <c r="AI159" s="128">
        <f>Overview!$O$45</f>
        <v>0</v>
      </c>
      <c r="AJ159" s="128">
        <f>Overview!$O$45</f>
        <v>0</v>
      </c>
      <c r="AK159" s="128">
        <f>Overview!$O$45</f>
        <v>0</v>
      </c>
      <c r="AL159" s="128">
        <f>Overview!$O$45</f>
        <v>0</v>
      </c>
      <c r="AM159" s="128">
        <f>Overview!$O$45</f>
        <v>0</v>
      </c>
      <c r="AN159" s="128">
        <f>Overview!$O$45</f>
        <v>0</v>
      </c>
      <c r="AO159" s="128">
        <f>Overview!$O$45</f>
        <v>0</v>
      </c>
      <c r="AP159" s="128">
        <f>Overview!$O$45</f>
        <v>0</v>
      </c>
      <c r="AQ159" s="128">
        <f>Overview!$O$45</f>
        <v>0</v>
      </c>
      <c r="AR159" s="128">
        <f>Overview!$O$45</f>
        <v>0</v>
      </c>
      <c r="AS159" s="128">
        <f>Overview!$O$45</f>
        <v>0</v>
      </c>
      <c r="AT159" s="128">
        <f>Overview!$O$45</f>
        <v>0</v>
      </c>
      <c r="AU159" s="128">
        <f>Overview!$O$45</f>
        <v>0</v>
      </c>
      <c r="AV159" s="128">
        <f>Overview!$O$45</f>
        <v>0</v>
      </c>
      <c r="AW159" s="128">
        <f>Overview!$O$45</f>
        <v>0</v>
      </c>
      <c r="AX159" s="128">
        <f>Overview!$O$45</f>
        <v>0</v>
      </c>
      <c r="AY159" s="128">
        <f>Overview!$O$45</f>
        <v>0</v>
      </c>
      <c r="AZ159" s="128">
        <f>Overview!$O$45</f>
        <v>0</v>
      </c>
      <c r="BA159" s="128">
        <f>Overview!$O$45</f>
        <v>0</v>
      </c>
      <c r="BB159" s="128">
        <f>Overview!$O$45</f>
        <v>0</v>
      </c>
      <c r="BC159" s="128">
        <f>Overview!$O$45</f>
        <v>0</v>
      </c>
      <c r="BD159" s="128">
        <f>Overview!$O$45</f>
        <v>0</v>
      </c>
      <c r="BE159" s="128">
        <f>Overview!$O$45</f>
        <v>0</v>
      </c>
      <c r="BF159" s="128">
        <f>Overview!$O$45</f>
        <v>0</v>
      </c>
      <c r="BG159" s="128">
        <f>Overview!$O$45</f>
        <v>0</v>
      </c>
      <c r="BH159" s="128">
        <f>Overview!$O$45</f>
        <v>0</v>
      </c>
      <c r="BI159" s="128">
        <f>Overview!$O$45</f>
        <v>0</v>
      </c>
      <c r="BJ159" s="128">
        <f>Overview!$O$45</f>
        <v>0</v>
      </c>
      <c r="BK159" s="128">
        <f>Overview!$O$45</f>
        <v>0</v>
      </c>
      <c r="BL159" s="128">
        <f>Overview!$O$45</f>
        <v>0</v>
      </c>
      <c r="BM159" s="48"/>
    </row>
    <row r="160" spans="2:65" outlineLevel="1" x14ac:dyDescent="0.25">
      <c r="B160" s="131"/>
      <c r="C160" s="135"/>
      <c r="D160" s="132"/>
      <c r="E160" s="127"/>
      <c r="F160" s="128"/>
      <c r="G160" s="128"/>
      <c r="H160" s="128"/>
      <c r="I160" s="128"/>
      <c r="J160" s="128"/>
      <c r="K160" s="128"/>
      <c r="L160" s="128"/>
      <c r="M160" s="128"/>
      <c r="N160" s="128"/>
      <c r="O160" s="128"/>
      <c r="P160" s="128"/>
      <c r="Q160" s="128"/>
      <c r="R160" s="128"/>
      <c r="S160" s="128"/>
      <c r="T160" s="128"/>
      <c r="U160" s="128"/>
      <c r="V160" s="128"/>
      <c r="W160" s="128"/>
      <c r="X160" s="128"/>
      <c r="Y160" s="128"/>
      <c r="Z160" s="128"/>
      <c r="AA160" s="128"/>
      <c r="AB160" s="128"/>
      <c r="AC160" s="128"/>
      <c r="AD160" s="128"/>
      <c r="AE160" s="128"/>
      <c r="AF160" s="128"/>
      <c r="AG160" s="128"/>
      <c r="AH160" s="128"/>
      <c r="AI160" s="128"/>
      <c r="AJ160" s="128"/>
      <c r="AK160" s="128"/>
      <c r="AL160" s="128"/>
      <c r="AM160" s="128"/>
      <c r="AN160" s="128"/>
      <c r="AO160" s="128"/>
      <c r="AP160" s="128"/>
      <c r="AQ160" s="128"/>
      <c r="AR160" s="128"/>
      <c r="AS160" s="128"/>
      <c r="AT160" s="128"/>
      <c r="AU160" s="128"/>
      <c r="AV160" s="128"/>
      <c r="AW160" s="128"/>
      <c r="AX160" s="128"/>
      <c r="AY160" s="128"/>
      <c r="AZ160" s="128"/>
      <c r="BA160" s="128"/>
      <c r="BB160" s="128"/>
      <c r="BC160" s="128"/>
      <c r="BD160" s="128"/>
      <c r="BE160" s="128"/>
      <c r="BF160" s="128"/>
      <c r="BG160" s="128"/>
      <c r="BH160" s="128"/>
      <c r="BI160" s="128"/>
      <c r="BJ160" s="128"/>
      <c r="BK160" s="128"/>
      <c r="BL160" s="128"/>
      <c r="BM160" s="48"/>
    </row>
    <row r="161" spans="2:65" outlineLevel="1" x14ac:dyDescent="0.25">
      <c r="B161" s="303" t="s">
        <v>502</v>
      </c>
      <c r="C161" s="309" t="s">
        <v>510</v>
      </c>
      <c r="D161" s="132"/>
      <c r="E161" s="127"/>
      <c r="F161" s="128"/>
      <c r="G161" s="128"/>
      <c r="H161" s="128"/>
      <c r="I161" s="128"/>
      <c r="J161" s="128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  <c r="V161" s="128"/>
      <c r="W161" s="128"/>
      <c r="X161" s="128"/>
      <c r="Y161" s="128"/>
      <c r="Z161" s="128"/>
      <c r="AA161" s="128"/>
      <c r="AB161" s="128"/>
      <c r="AC161" s="128"/>
      <c r="AD161" s="128"/>
      <c r="AE161" s="128"/>
      <c r="AF161" s="128"/>
      <c r="AG161" s="128"/>
      <c r="AH161" s="128"/>
      <c r="AI161" s="128"/>
      <c r="AJ161" s="128"/>
      <c r="AK161" s="128"/>
      <c r="AL161" s="128"/>
      <c r="AM161" s="128"/>
      <c r="AN161" s="128"/>
      <c r="AO161" s="128"/>
      <c r="AP161" s="128"/>
      <c r="AQ161" s="128"/>
      <c r="AR161" s="128"/>
      <c r="AS161" s="128"/>
      <c r="AT161" s="128"/>
      <c r="AU161" s="128"/>
      <c r="AV161" s="128"/>
      <c r="AW161" s="128"/>
      <c r="AX161" s="128"/>
      <c r="AY161" s="128"/>
      <c r="AZ161" s="128"/>
      <c r="BA161" s="128"/>
      <c r="BB161" s="128"/>
      <c r="BC161" s="128"/>
      <c r="BD161" s="128"/>
      <c r="BE161" s="128"/>
      <c r="BF161" s="128"/>
      <c r="BG161" s="128"/>
      <c r="BH161" s="128"/>
      <c r="BI161" s="128"/>
      <c r="BJ161" s="128"/>
      <c r="BK161" s="128"/>
      <c r="BL161" s="128"/>
      <c r="BM161" s="48"/>
    </row>
    <row r="162" spans="2:65" outlineLevel="1" x14ac:dyDescent="0.25">
      <c r="B162" s="131" t="s">
        <v>503</v>
      </c>
      <c r="C162" s="304">
        <v>0</v>
      </c>
      <c r="D162" s="132"/>
      <c r="E162" s="127" t="e">
        <f>E144*(1-$C$162)</f>
        <v>#DIV/0!</v>
      </c>
      <c r="F162" s="128" t="e">
        <f>F144*(1-$C$162)</f>
        <v>#DIV/0!</v>
      </c>
      <c r="G162" s="128" t="e">
        <f t="shared" ref="G162:BL162" si="169">G144*(1-$C$162)</f>
        <v>#DIV/0!</v>
      </c>
      <c r="H162" s="128" t="e">
        <f t="shared" si="169"/>
        <v>#DIV/0!</v>
      </c>
      <c r="I162" s="128" t="e">
        <f t="shared" si="169"/>
        <v>#DIV/0!</v>
      </c>
      <c r="J162" s="128" t="e">
        <f t="shared" si="169"/>
        <v>#DIV/0!</v>
      </c>
      <c r="K162" s="128" t="e">
        <f t="shared" si="169"/>
        <v>#DIV/0!</v>
      </c>
      <c r="L162" s="128" t="e">
        <f t="shared" si="169"/>
        <v>#DIV/0!</v>
      </c>
      <c r="M162" s="128" t="e">
        <f t="shared" si="169"/>
        <v>#DIV/0!</v>
      </c>
      <c r="N162" s="128" t="e">
        <f t="shared" si="169"/>
        <v>#DIV/0!</v>
      </c>
      <c r="O162" s="128" t="e">
        <f t="shared" si="169"/>
        <v>#DIV/0!</v>
      </c>
      <c r="P162" s="128" t="e">
        <f t="shared" si="169"/>
        <v>#DIV/0!</v>
      </c>
      <c r="Q162" s="128" t="e">
        <f t="shared" si="169"/>
        <v>#DIV/0!</v>
      </c>
      <c r="R162" s="128" t="e">
        <f t="shared" si="169"/>
        <v>#DIV/0!</v>
      </c>
      <c r="S162" s="128" t="e">
        <f t="shared" si="169"/>
        <v>#DIV/0!</v>
      </c>
      <c r="T162" s="128" t="e">
        <f t="shared" si="169"/>
        <v>#DIV/0!</v>
      </c>
      <c r="U162" s="128" t="e">
        <f t="shared" si="169"/>
        <v>#DIV/0!</v>
      </c>
      <c r="V162" s="128" t="e">
        <f t="shared" si="169"/>
        <v>#DIV/0!</v>
      </c>
      <c r="W162" s="128" t="e">
        <f t="shared" si="169"/>
        <v>#DIV/0!</v>
      </c>
      <c r="X162" s="128" t="e">
        <f t="shared" si="169"/>
        <v>#DIV/0!</v>
      </c>
      <c r="Y162" s="128" t="e">
        <f t="shared" si="169"/>
        <v>#DIV/0!</v>
      </c>
      <c r="Z162" s="128" t="e">
        <f t="shared" si="169"/>
        <v>#DIV/0!</v>
      </c>
      <c r="AA162" s="128" t="e">
        <f t="shared" si="169"/>
        <v>#DIV/0!</v>
      </c>
      <c r="AB162" s="128" t="e">
        <f t="shared" si="169"/>
        <v>#DIV/0!</v>
      </c>
      <c r="AC162" s="128" t="e">
        <f t="shared" si="169"/>
        <v>#DIV/0!</v>
      </c>
      <c r="AD162" s="128" t="e">
        <f t="shared" si="169"/>
        <v>#DIV/0!</v>
      </c>
      <c r="AE162" s="128" t="e">
        <f t="shared" si="169"/>
        <v>#DIV/0!</v>
      </c>
      <c r="AF162" s="128" t="e">
        <f t="shared" si="169"/>
        <v>#DIV/0!</v>
      </c>
      <c r="AG162" s="128" t="e">
        <f t="shared" si="169"/>
        <v>#DIV/0!</v>
      </c>
      <c r="AH162" s="128" t="e">
        <f t="shared" si="169"/>
        <v>#DIV/0!</v>
      </c>
      <c r="AI162" s="128" t="e">
        <f t="shared" si="169"/>
        <v>#DIV/0!</v>
      </c>
      <c r="AJ162" s="128" t="e">
        <f t="shared" si="169"/>
        <v>#DIV/0!</v>
      </c>
      <c r="AK162" s="128" t="e">
        <f t="shared" si="169"/>
        <v>#DIV/0!</v>
      </c>
      <c r="AL162" s="128" t="e">
        <f t="shared" si="169"/>
        <v>#DIV/0!</v>
      </c>
      <c r="AM162" s="128" t="e">
        <f t="shared" si="169"/>
        <v>#DIV/0!</v>
      </c>
      <c r="AN162" s="128" t="e">
        <f t="shared" si="169"/>
        <v>#DIV/0!</v>
      </c>
      <c r="AO162" s="128" t="e">
        <f t="shared" si="169"/>
        <v>#DIV/0!</v>
      </c>
      <c r="AP162" s="128" t="e">
        <f t="shared" si="169"/>
        <v>#DIV/0!</v>
      </c>
      <c r="AQ162" s="128" t="e">
        <f t="shared" si="169"/>
        <v>#DIV/0!</v>
      </c>
      <c r="AR162" s="128" t="e">
        <f t="shared" si="169"/>
        <v>#DIV/0!</v>
      </c>
      <c r="AS162" s="128" t="e">
        <f t="shared" si="169"/>
        <v>#DIV/0!</v>
      </c>
      <c r="AT162" s="128" t="e">
        <f t="shared" si="169"/>
        <v>#DIV/0!</v>
      </c>
      <c r="AU162" s="128" t="e">
        <f t="shared" si="169"/>
        <v>#DIV/0!</v>
      </c>
      <c r="AV162" s="128" t="e">
        <f t="shared" si="169"/>
        <v>#DIV/0!</v>
      </c>
      <c r="AW162" s="128" t="e">
        <f t="shared" si="169"/>
        <v>#DIV/0!</v>
      </c>
      <c r="AX162" s="128" t="e">
        <f t="shared" si="169"/>
        <v>#DIV/0!</v>
      </c>
      <c r="AY162" s="128" t="e">
        <f t="shared" si="169"/>
        <v>#DIV/0!</v>
      </c>
      <c r="AZ162" s="128" t="e">
        <f t="shared" si="169"/>
        <v>#DIV/0!</v>
      </c>
      <c r="BA162" s="128" t="e">
        <f t="shared" si="169"/>
        <v>#DIV/0!</v>
      </c>
      <c r="BB162" s="128" t="e">
        <f t="shared" si="169"/>
        <v>#DIV/0!</v>
      </c>
      <c r="BC162" s="128" t="e">
        <f t="shared" si="169"/>
        <v>#DIV/0!</v>
      </c>
      <c r="BD162" s="128" t="e">
        <f t="shared" si="169"/>
        <v>#DIV/0!</v>
      </c>
      <c r="BE162" s="128" t="e">
        <f t="shared" si="169"/>
        <v>#DIV/0!</v>
      </c>
      <c r="BF162" s="128" t="e">
        <f t="shared" si="169"/>
        <v>#DIV/0!</v>
      </c>
      <c r="BG162" s="128" t="e">
        <f t="shared" si="169"/>
        <v>#DIV/0!</v>
      </c>
      <c r="BH162" s="128" t="e">
        <f t="shared" si="169"/>
        <v>#DIV/0!</v>
      </c>
      <c r="BI162" s="128" t="e">
        <f t="shared" si="169"/>
        <v>#DIV/0!</v>
      </c>
      <c r="BJ162" s="128" t="e">
        <f t="shared" si="169"/>
        <v>#DIV/0!</v>
      </c>
      <c r="BK162" s="128" t="e">
        <f t="shared" si="169"/>
        <v>#DIV/0!</v>
      </c>
      <c r="BL162" s="128" t="e">
        <f t="shared" si="169"/>
        <v>#DIV/0!</v>
      </c>
      <c r="BM162" s="48"/>
    </row>
    <row r="163" spans="2:65" outlineLevel="1" x14ac:dyDescent="0.25">
      <c r="B163" s="131" t="s">
        <v>496</v>
      </c>
      <c r="C163" s="304">
        <v>0</v>
      </c>
      <c r="D163" s="132"/>
      <c r="E163" s="127" t="e">
        <f>E149*(1-$C$163)</f>
        <v>#DIV/0!</v>
      </c>
      <c r="F163" s="128" t="e">
        <f>F149*(1-$C$163)</f>
        <v>#DIV/0!</v>
      </c>
      <c r="G163" s="128" t="e">
        <f t="shared" ref="G163:BL163" si="170">G149*(1-$C$163)</f>
        <v>#DIV/0!</v>
      </c>
      <c r="H163" s="128" t="e">
        <f t="shared" si="170"/>
        <v>#DIV/0!</v>
      </c>
      <c r="I163" s="128" t="e">
        <f t="shared" si="170"/>
        <v>#DIV/0!</v>
      </c>
      <c r="J163" s="128" t="e">
        <f t="shared" si="170"/>
        <v>#DIV/0!</v>
      </c>
      <c r="K163" s="128" t="e">
        <f t="shared" si="170"/>
        <v>#DIV/0!</v>
      </c>
      <c r="L163" s="128" t="e">
        <f t="shared" si="170"/>
        <v>#DIV/0!</v>
      </c>
      <c r="M163" s="128" t="e">
        <f t="shared" si="170"/>
        <v>#DIV/0!</v>
      </c>
      <c r="N163" s="128" t="e">
        <f t="shared" si="170"/>
        <v>#DIV/0!</v>
      </c>
      <c r="O163" s="128" t="e">
        <f t="shared" si="170"/>
        <v>#DIV/0!</v>
      </c>
      <c r="P163" s="128" t="e">
        <f t="shared" si="170"/>
        <v>#DIV/0!</v>
      </c>
      <c r="Q163" s="128" t="e">
        <f t="shared" si="170"/>
        <v>#DIV/0!</v>
      </c>
      <c r="R163" s="128" t="e">
        <f t="shared" si="170"/>
        <v>#DIV/0!</v>
      </c>
      <c r="S163" s="128" t="e">
        <f t="shared" si="170"/>
        <v>#DIV/0!</v>
      </c>
      <c r="T163" s="128" t="e">
        <f t="shared" si="170"/>
        <v>#DIV/0!</v>
      </c>
      <c r="U163" s="128" t="e">
        <f t="shared" si="170"/>
        <v>#DIV/0!</v>
      </c>
      <c r="V163" s="128" t="e">
        <f t="shared" si="170"/>
        <v>#DIV/0!</v>
      </c>
      <c r="W163" s="128" t="e">
        <f t="shared" si="170"/>
        <v>#DIV/0!</v>
      </c>
      <c r="X163" s="128" t="e">
        <f t="shared" si="170"/>
        <v>#DIV/0!</v>
      </c>
      <c r="Y163" s="128" t="e">
        <f t="shared" si="170"/>
        <v>#DIV/0!</v>
      </c>
      <c r="Z163" s="128" t="e">
        <f t="shared" si="170"/>
        <v>#DIV/0!</v>
      </c>
      <c r="AA163" s="128" t="e">
        <f t="shared" si="170"/>
        <v>#DIV/0!</v>
      </c>
      <c r="AB163" s="128" t="e">
        <f t="shared" si="170"/>
        <v>#DIV/0!</v>
      </c>
      <c r="AC163" s="128" t="e">
        <f t="shared" si="170"/>
        <v>#DIV/0!</v>
      </c>
      <c r="AD163" s="128" t="e">
        <f t="shared" si="170"/>
        <v>#DIV/0!</v>
      </c>
      <c r="AE163" s="128" t="e">
        <f t="shared" si="170"/>
        <v>#DIV/0!</v>
      </c>
      <c r="AF163" s="128" t="e">
        <f t="shared" si="170"/>
        <v>#DIV/0!</v>
      </c>
      <c r="AG163" s="128" t="e">
        <f t="shared" si="170"/>
        <v>#DIV/0!</v>
      </c>
      <c r="AH163" s="128" t="e">
        <f t="shared" si="170"/>
        <v>#DIV/0!</v>
      </c>
      <c r="AI163" s="128" t="e">
        <f t="shared" si="170"/>
        <v>#DIV/0!</v>
      </c>
      <c r="AJ163" s="128" t="e">
        <f t="shared" si="170"/>
        <v>#DIV/0!</v>
      </c>
      <c r="AK163" s="128" t="e">
        <f t="shared" si="170"/>
        <v>#DIV/0!</v>
      </c>
      <c r="AL163" s="128" t="e">
        <f t="shared" si="170"/>
        <v>#DIV/0!</v>
      </c>
      <c r="AM163" s="128" t="e">
        <f t="shared" si="170"/>
        <v>#DIV/0!</v>
      </c>
      <c r="AN163" s="128" t="e">
        <f t="shared" si="170"/>
        <v>#DIV/0!</v>
      </c>
      <c r="AO163" s="128" t="e">
        <f t="shared" si="170"/>
        <v>#DIV/0!</v>
      </c>
      <c r="AP163" s="128" t="e">
        <f t="shared" si="170"/>
        <v>#DIV/0!</v>
      </c>
      <c r="AQ163" s="128" t="e">
        <f t="shared" si="170"/>
        <v>#DIV/0!</v>
      </c>
      <c r="AR163" s="128" t="e">
        <f t="shared" si="170"/>
        <v>#DIV/0!</v>
      </c>
      <c r="AS163" s="128" t="e">
        <f t="shared" si="170"/>
        <v>#DIV/0!</v>
      </c>
      <c r="AT163" s="128" t="e">
        <f t="shared" si="170"/>
        <v>#DIV/0!</v>
      </c>
      <c r="AU163" s="128" t="e">
        <f t="shared" si="170"/>
        <v>#DIV/0!</v>
      </c>
      <c r="AV163" s="128" t="e">
        <f t="shared" si="170"/>
        <v>#DIV/0!</v>
      </c>
      <c r="AW163" s="128" t="e">
        <f t="shared" si="170"/>
        <v>#DIV/0!</v>
      </c>
      <c r="AX163" s="128" t="e">
        <f t="shared" si="170"/>
        <v>#DIV/0!</v>
      </c>
      <c r="AY163" s="128" t="e">
        <f t="shared" si="170"/>
        <v>#DIV/0!</v>
      </c>
      <c r="AZ163" s="128" t="e">
        <f t="shared" si="170"/>
        <v>#DIV/0!</v>
      </c>
      <c r="BA163" s="128" t="e">
        <f t="shared" si="170"/>
        <v>#DIV/0!</v>
      </c>
      <c r="BB163" s="128" t="e">
        <f t="shared" si="170"/>
        <v>#DIV/0!</v>
      </c>
      <c r="BC163" s="128" t="e">
        <f t="shared" si="170"/>
        <v>#DIV/0!</v>
      </c>
      <c r="BD163" s="128" t="e">
        <f t="shared" si="170"/>
        <v>#DIV/0!</v>
      </c>
      <c r="BE163" s="128" t="e">
        <f t="shared" si="170"/>
        <v>#DIV/0!</v>
      </c>
      <c r="BF163" s="128" t="e">
        <f t="shared" si="170"/>
        <v>#DIV/0!</v>
      </c>
      <c r="BG163" s="128" t="e">
        <f t="shared" si="170"/>
        <v>#DIV/0!</v>
      </c>
      <c r="BH163" s="128" t="e">
        <f t="shared" si="170"/>
        <v>#DIV/0!</v>
      </c>
      <c r="BI163" s="128" t="e">
        <f t="shared" si="170"/>
        <v>#DIV/0!</v>
      </c>
      <c r="BJ163" s="128" t="e">
        <f t="shared" si="170"/>
        <v>#DIV/0!</v>
      </c>
      <c r="BK163" s="128" t="e">
        <f t="shared" si="170"/>
        <v>#DIV/0!</v>
      </c>
      <c r="BL163" s="128" t="e">
        <f t="shared" si="170"/>
        <v>#DIV/0!</v>
      </c>
      <c r="BM163" s="48"/>
    </row>
    <row r="164" spans="2:65" outlineLevel="1" x14ac:dyDescent="0.25">
      <c r="B164" s="131" t="s">
        <v>499</v>
      </c>
      <c r="C164" s="304">
        <v>0</v>
      </c>
      <c r="D164" s="132"/>
      <c r="E164" s="127" t="e">
        <f>E153*(1-$C$164)</f>
        <v>#DIV/0!</v>
      </c>
      <c r="F164" s="128" t="e">
        <f>F153*(1-$C$164)</f>
        <v>#DIV/0!</v>
      </c>
      <c r="G164" s="128" t="e">
        <f t="shared" ref="G164:BL164" si="171">G153*(1-$C$164)</f>
        <v>#DIV/0!</v>
      </c>
      <c r="H164" s="128" t="e">
        <f t="shared" si="171"/>
        <v>#DIV/0!</v>
      </c>
      <c r="I164" s="128" t="e">
        <f t="shared" si="171"/>
        <v>#DIV/0!</v>
      </c>
      <c r="J164" s="128" t="e">
        <f t="shared" si="171"/>
        <v>#DIV/0!</v>
      </c>
      <c r="K164" s="128" t="e">
        <f t="shared" si="171"/>
        <v>#DIV/0!</v>
      </c>
      <c r="L164" s="128" t="e">
        <f t="shared" si="171"/>
        <v>#DIV/0!</v>
      </c>
      <c r="M164" s="128" t="e">
        <f t="shared" si="171"/>
        <v>#DIV/0!</v>
      </c>
      <c r="N164" s="128" t="e">
        <f t="shared" si="171"/>
        <v>#DIV/0!</v>
      </c>
      <c r="O164" s="128" t="e">
        <f t="shared" si="171"/>
        <v>#DIV/0!</v>
      </c>
      <c r="P164" s="128" t="e">
        <f t="shared" si="171"/>
        <v>#DIV/0!</v>
      </c>
      <c r="Q164" s="128" t="e">
        <f t="shared" si="171"/>
        <v>#DIV/0!</v>
      </c>
      <c r="R164" s="128" t="e">
        <f t="shared" si="171"/>
        <v>#DIV/0!</v>
      </c>
      <c r="S164" s="128" t="e">
        <f t="shared" si="171"/>
        <v>#DIV/0!</v>
      </c>
      <c r="T164" s="128" t="e">
        <f t="shared" si="171"/>
        <v>#DIV/0!</v>
      </c>
      <c r="U164" s="128" t="e">
        <f t="shared" si="171"/>
        <v>#DIV/0!</v>
      </c>
      <c r="V164" s="128" t="e">
        <f t="shared" si="171"/>
        <v>#DIV/0!</v>
      </c>
      <c r="W164" s="128" t="e">
        <f t="shared" si="171"/>
        <v>#DIV/0!</v>
      </c>
      <c r="X164" s="128" t="e">
        <f t="shared" si="171"/>
        <v>#DIV/0!</v>
      </c>
      <c r="Y164" s="128" t="e">
        <f t="shared" si="171"/>
        <v>#DIV/0!</v>
      </c>
      <c r="Z164" s="128" t="e">
        <f t="shared" si="171"/>
        <v>#DIV/0!</v>
      </c>
      <c r="AA164" s="128" t="e">
        <f t="shared" si="171"/>
        <v>#DIV/0!</v>
      </c>
      <c r="AB164" s="128" t="e">
        <f t="shared" si="171"/>
        <v>#DIV/0!</v>
      </c>
      <c r="AC164" s="128" t="e">
        <f t="shared" si="171"/>
        <v>#DIV/0!</v>
      </c>
      <c r="AD164" s="128" t="e">
        <f t="shared" si="171"/>
        <v>#DIV/0!</v>
      </c>
      <c r="AE164" s="128" t="e">
        <f t="shared" si="171"/>
        <v>#DIV/0!</v>
      </c>
      <c r="AF164" s="128" t="e">
        <f t="shared" si="171"/>
        <v>#DIV/0!</v>
      </c>
      <c r="AG164" s="128" t="e">
        <f t="shared" si="171"/>
        <v>#DIV/0!</v>
      </c>
      <c r="AH164" s="128" t="e">
        <f t="shared" si="171"/>
        <v>#DIV/0!</v>
      </c>
      <c r="AI164" s="128" t="e">
        <f t="shared" si="171"/>
        <v>#DIV/0!</v>
      </c>
      <c r="AJ164" s="128" t="e">
        <f t="shared" si="171"/>
        <v>#DIV/0!</v>
      </c>
      <c r="AK164" s="128" t="e">
        <f t="shared" si="171"/>
        <v>#DIV/0!</v>
      </c>
      <c r="AL164" s="128" t="e">
        <f t="shared" si="171"/>
        <v>#DIV/0!</v>
      </c>
      <c r="AM164" s="128" t="e">
        <f t="shared" si="171"/>
        <v>#DIV/0!</v>
      </c>
      <c r="AN164" s="128" t="e">
        <f t="shared" si="171"/>
        <v>#DIV/0!</v>
      </c>
      <c r="AO164" s="128" t="e">
        <f t="shared" si="171"/>
        <v>#DIV/0!</v>
      </c>
      <c r="AP164" s="128" t="e">
        <f t="shared" si="171"/>
        <v>#DIV/0!</v>
      </c>
      <c r="AQ164" s="128" t="e">
        <f t="shared" si="171"/>
        <v>#DIV/0!</v>
      </c>
      <c r="AR164" s="128" t="e">
        <f t="shared" si="171"/>
        <v>#DIV/0!</v>
      </c>
      <c r="AS164" s="128" t="e">
        <f t="shared" si="171"/>
        <v>#DIV/0!</v>
      </c>
      <c r="AT164" s="128" t="e">
        <f t="shared" si="171"/>
        <v>#DIV/0!</v>
      </c>
      <c r="AU164" s="128" t="e">
        <f t="shared" si="171"/>
        <v>#DIV/0!</v>
      </c>
      <c r="AV164" s="128" t="e">
        <f t="shared" si="171"/>
        <v>#DIV/0!</v>
      </c>
      <c r="AW164" s="128" t="e">
        <f t="shared" si="171"/>
        <v>#DIV/0!</v>
      </c>
      <c r="AX164" s="128" t="e">
        <f t="shared" si="171"/>
        <v>#DIV/0!</v>
      </c>
      <c r="AY164" s="128" t="e">
        <f t="shared" si="171"/>
        <v>#DIV/0!</v>
      </c>
      <c r="AZ164" s="128" t="e">
        <f t="shared" si="171"/>
        <v>#DIV/0!</v>
      </c>
      <c r="BA164" s="128" t="e">
        <f t="shared" si="171"/>
        <v>#DIV/0!</v>
      </c>
      <c r="BB164" s="128" t="e">
        <f t="shared" si="171"/>
        <v>#DIV/0!</v>
      </c>
      <c r="BC164" s="128" t="e">
        <f t="shared" si="171"/>
        <v>#DIV/0!</v>
      </c>
      <c r="BD164" s="128" t="e">
        <f t="shared" si="171"/>
        <v>#DIV/0!</v>
      </c>
      <c r="BE164" s="128" t="e">
        <f t="shared" si="171"/>
        <v>#DIV/0!</v>
      </c>
      <c r="BF164" s="128" t="e">
        <f t="shared" si="171"/>
        <v>#DIV/0!</v>
      </c>
      <c r="BG164" s="128" t="e">
        <f t="shared" si="171"/>
        <v>#DIV/0!</v>
      </c>
      <c r="BH164" s="128" t="e">
        <f t="shared" si="171"/>
        <v>#DIV/0!</v>
      </c>
      <c r="BI164" s="128" t="e">
        <f t="shared" si="171"/>
        <v>#DIV/0!</v>
      </c>
      <c r="BJ164" s="128" t="e">
        <f t="shared" si="171"/>
        <v>#DIV/0!</v>
      </c>
      <c r="BK164" s="128" t="e">
        <f t="shared" si="171"/>
        <v>#DIV/0!</v>
      </c>
      <c r="BL164" s="128" t="e">
        <f t="shared" si="171"/>
        <v>#DIV/0!</v>
      </c>
      <c r="BM164" s="48"/>
    </row>
    <row r="165" spans="2:65" outlineLevel="1" x14ac:dyDescent="0.25">
      <c r="B165" s="131" t="s">
        <v>201</v>
      </c>
      <c r="C165" s="304">
        <v>0</v>
      </c>
      <c r="D165" s="132"/>
      <c r="E165" s="127">
        <f>SUM(E156:E159)*(1-$C$165)</f>
        <v>0</v>
      </c>
      <c r="F165" s="128">
        <f>SUM(F156:F159)*(1-$C$165)</f>
        <v>0</v>
      </c>
      <c r="G165" s="128">
        <f t="shared" ref="G165:BL165" si="172">SUM(G156:G159)*(1-$C$165)</f>
        <v>0</v>
      </c>
      <c r="H165" s="128">
        <f t="shared" si="172"/>
        <v>0</v>
      </c>
      <c r="I165" s="128">
        <f t="shared" si="172"/>
        <v>0</v>
      </c>
      <c r="J165" s="128">
        <f t="shared" si="172"/>
        <v>0</v>
      </c>
      <c r="K165" s="128">
        <f t="shared" si="172"/>
        <v>0</v>
      </c>
      <c r="L165" s="128">
        <f t="shared" si="172"/>
        <v>0</v>
      </c>
      <c r="M165" s="128">
        <f t="shared" si="172"/>
        <v>0</v>
      </c>
      <c r="N165" s="128">
        <f t="shared" si="172"/>
        <v>0</v>
      </c>
      <c r="O165" s="128">
        <f t="shared" si="172"/>
        <v>0</v>
      </c>
      <c r="P165" s="128">
        <f t="shared" si="172"/>
        <v>0</v>
      </c>
      <c r="Q165" s="128">
        <f t="shared" si="172"/>
        <v>0</v>
      </c>
      <c r="R165" s="128">
        <f t="shared" si="172"/>
        <v>0</v>
      </c>
      <c r="S165" s="128">
        <f t="shared" si="172"/>
        <v>0</v>
      </c>
      <c r="T165" s="128">
        <f t="shared" si="172"/>
        <v>0</v>
      </c>
      <c r="U165" s="128">
        <f t="shared" si="172"/>
        <v>0</v>
      </c>
      <c r="V165" s="128">
        <f t="shared" si="172"/>
        <v>0</v>
      </c>
      <c r="W165" s="128">
        <f t="shared" si="172"/>
        <v>0</v>
      </c>
      <c r="X165" s="128">
        <f t="shared" si="172"/>
        <v>0</v>
      </c>
      <c r="Y165" s="128">
        <f t="shared" si="172"/>
        <v>0</v>
      </c>
      <c r="Z165" s="128">
        <f t="shared" si="172"/>
        <v>0</v>
      </c>
      <c r="AA165" s="128">
        <f t="shared" si="172"/>
        <v>0</v>
      </c>
      <c r="AB165" s="128">
        <f t="shared" si="172"/>
        <v>0</v>
      </c>
      <c r="AC165" s="128">
        <f t="shared" si="172"/>
        <v>0</v>
      </c>
      <c r="AD165" s="128">
        <f t="shared" si="172"/>
        <v>0</v>
      </c>
      <c r="AE165" s="128">
        <f t="shared" si="172"/>
        <v>0</v>
      </c>
      <c r="AF165" s="128">
        <f t="shared" si="172"/>
        <v>0</v>
      </c>
      <c r="AG165" s="128">
        <f t="shared" si="172"/>
        <v>0</v>
      </c>
      <c r="AH165" s="128">
        <f t="shared" si="172"/>
        <v>0</v>
      </c>
      <c r="AI165" s="128">
        <f t="shared" si="172"/>
        <v>0</v>
      </c>
      <c r="AJ165" s="128">
        <f t="shared" si="172"/>
        <v>0</v>
      </c>
      <c r="AK165" s="128">
        <f t="shared" si="172"/>
        <v>0</v>
      </c>
      <c r="AL165" s="128">
        <f t="shared" si="172"/>
        <v>0</v>
      </c>
      <c r="AM165" s="128">
        <f t="shared" si="172"/>
        <v>0</v>
      </c>
      <c r="AN165" s="128">
        <f t="shared" si="172"/>
        <v>0</v>
      </c>
      <c r="AO165" s="128">
        <f t="shared" si="172"/>
        <v>0</v>
      </c>
      <c r="AP165" s="128">
        <f t="shared" si="172"/>
        <v>0</v>
      </c>
      <c r="AQ165" s="128">
        <f t="shared" si="172"/>
        <v>0</v>
      </c>
      <c r="AR165" s="128">
        <f t="shared" si="172"/>
        <v>0</v>
      </c>
      <c r="AS165" s="128">
        <f t="shared" si="172"/>
        <v>0</v>
      </c>
      <c r="AT165" s="128">
        <f t="shared" si="172"/>
        <v>0</v>
      </c>
      <c r="AU165" s="128">
        <f t="shared" si="172"/>
        <v>0</v>
      </c>
      <c r="AV165" s="128">
        <f t="shared" si="172"/>
        <v>0</v>
      </c>
      <c r="AW165" s="128">
        <f t="shared" si="172"/>
        <v>0</v>
      </c>
      <c r="AX165" s="128">
        <f t="shared" si="172"/>
        <v>0</v>
      </c>
      <c r="AY165" s="128">
        <f t="shared" si="172"/>
        <v>0</v>
      </c>
      <c r="AZ165" s="128">
        <f t="shared" si="172"/>
        <v>0</v>
      </c>
      <c r="BA165" s="128">
        <f t="shared" si="172"/>
        <v>0</v>
      </c>
      <c r="BB165" s="128">
        <f t="shared" si="172"/>
        <v>0</v>
      </c>
      <c r="BC165" s="128">
        <f t="shared" si="172"/>
        <v>0</v>
      </c>
      <c r="BD165" s="128">
        <f t="shared" si="172"/>
        <v>0</v>
      </c>
      <c r="BE165" s="128">
        <f t="shared" si="172"/>
        <v>0</v>
      </c>
      <c r="BF165" s="128">
        <f t="shared" si="172"/>
        <v>0</v>
      </c>
      <c r="BG165" s="128">
        <f t="shared" si="172"/>
        <v>0</v>
      </c>
      <c r="BH165" s="128">
        <f t="shared" si="172"/>
        <v>0</v>
      </c>
      <c r="BI165" s="128">
        <f t="shared" si="172"/>
        <v>0</v>
      </c>
      <c r="BJ165" s="128">
        <f t="shared" si="172"/>
        <v>0</v>
      </c>
      <c r="BK165" s="128">
        <f t="shared" si="172"/>
        <v>0</v>
      </c>
      <c r="BL165" s="128">
        <f t="shared" si="172"/>
        <v>0</v>
      </c>
      <c r="BM165" s="48"/>
    </row>
    <row r="166" spans="2:65" outlineLevel="1" x14ac:dyDescent="0.25">
      <c r="B166" s="131" t="s">
        <v>4</v>
      </c>
      <c r="C166" s="135"/>
      <c r="D166" s="132"/>
      <c r="E166" s="127" t="e">
        <f>SUM(E162:E165)</f>
        <v>#DIV/0!</v>
      </c>
      <c r="F166" s="128" t="e">
        <f>SUM(F162:F165)</f>
        <v>#DIV/0!</v>
      </c>
      <c r="G166" s="128" t="e">
        <f t="shared" ref="G166:BL166" si="173">SUM(G162:G165)</f>
        <v>#DIV/0!</v>
      </c>
      <c r="H166" s="128" t="e">
        <f t="shared" si="173"/>
        <v>#DIV/0!</v>
      </c>
      <c r="I166" s="128" t="e">
        <f t="shared" si="173"/>
        <v>#DIV/0!</v>
      </c>
      <c r="J166" s="128" t="e">
        <f t="shared" si="173"/>
        <v>#DIV/0!</v>
      </c>
      <c r="K166" s="128" t="e">
        <f t="shared" si="173"/>
        <v>#DIV/0!</v>
      </c>
      <c r="L166" s="128" t="e">
        <f t="shared" si="173"/>
        <v>#DIV/0!</v>
      </c>
      <c r="M166" s="128" t="e">
        <f t="shared" si="173"/>
        <v>#DIV/0!</v>
      </c>
      <c r="N166" s="128" t="e">
        <f t="shared" si="173"/>
        <v>#DIV/0!</v>
      </c>
      <c r="O166" s="128" t="e">
        <f t="shared" si="173"/>
        <v>#DIV/0!</v>
      </c>
      <c r="P166" s="128" t="e">
        <f t="shared" si="173"/>
        <v>#DIV/0!</v>
      </c>
      <c r="Q166" s="128" t="e">
        <f t="shared" si="173"/>
        <v>#DIV/0!</v>
      </c>
      <c r="R166" s="128" t="e">
        <f t="shared" si="173"/>
        <v>#DIV/0!</v>
      </c>
      <c r="S166" s="128" t="e">
        <f t="shared" si="173"/>
        <v>#DIV/0!</v>
      </c>
      <c r="T166" s="128" t="e">
        <f t="shared" si="173"/>
        <v>#DIV/0!</v>
      </c>
      <c r="U166" s="128" t="e">
        <f t="shared" si="173"/>
        <v>#DIV/0!</v>
      </c>
      <c r="V166" s="128" t="e">
        <f t="shared" si="173"/>
        <v>#DIV/0!</v>
      </c>
      <c r="W166" s="128" t="e">
        <f t="shared" si="173"/>
        <v>#DIV/0!</v>
      </c>
      <c r="X166" s="128" t="e">
        <f t="shared" si="173"/>
        <v>#DIV/0!</v>
      </c>
      <c r="Y166" s="128" t="e">
        <f t="shared" si="173"/>
        <v>#DIV/0!</v>
      </c>
      <c r="Z166" s="128" t="e">
        <f t="shared" si="173"/>
        <v>#DIV/0!</v>
      </c>
      <c r="AA166" s="128" t="e">
        <f t="shared" si="173"/>
        <v>#DIV/0!</v>
      </c>
      <c r="AB166" s="128" t="e">
        <f t="shared" si="173"/>
        <v>#DIV/0!</v>
      </c>
      <c r="AC166" s="128" t="e">
        <f t="shared" si="173"/>
        <v>#DIV/0!</v>
      </c>
      <c r="AD166" s="128" t="e">
        <f t="shared" si="173"/>
        <v>#DIV/0!</v>
      </c>
      <c r="AE166" s="128" t="e">
        <f t="shared" si="173"/>
        <v>#DIV/0!</v>
      </c>
      <c r="AF166" s="128" t="e">
        <f t="shared" si="173"/>
        <v>#DIV/0!</v>
      </c>
      <c r="AG166" s="128" t="e">
        <f t="shared" si="173"/>
        <v>#DIV/0!</v>
      </c>
      <c r="AH166" s="128" t="e">
        <f t="shared" si="173"/>
        <v>#DIV/0!</v>
      </c>
      <c r="AI166" s="128" t="e">
        <f t="shared" si="173"/>
        <v>#DIV/0!</v>
      </c>
      <c r="AJ166" s="128" t="e">
        <f t="shared" si="173"/>
        <v>#DIV/0!</v>
      </c>
      <c r="AK166" s="128" t="e">
        <f t="shared" si="173"/>
        <v>#DIV/0!</v>
      </c>
      <c r="AL166" s="128" t="e">
        <f t="shared" si="173"/>
        <v>#DIV/0!</v>
      </c>
      <c r="AM166" s="128" t="e">
        <f t="shared" si="173"/>
        <v>#DIV/0!</v>
      </c>
      <c r="AN166" s="128" t="e">
        <f t="shared" si="173"/>
        <v>#DIV/0!</v>
      </c>
      <c r="AO166" s="128" t="e">
        <f t="shared" si="173"/>
        <v>#DIV/0!</v>
      </c>
      <c r="AP166" s="128" t="e">
        <f t="shared" si="173"/>
        <v>#DIV/0!</v>
      </c>
      <c r="AQ166" s="128" t="e">
        <f t="shared" si="173"/>
        <v>#DIV/0!</v>
      </c>
      <c r="AR166" s="128" t="e">
        <f t="shared" si="173"/>
        <v>#DIV/0!</v>
      </c>
      <c r="AS166" s="128" t="e">
        <f t="shared" si="173"/>
        <v>#DIV/0!</v>
      </c>
      <c r="AT166" s="128" t="e">
        <f t="shared" si="173"/>
        <v>#DIV/0!</v>
      </c>
      <c r="AU166" s="128" t="e">
        <f t="shared" si="173"/>
        <v>#DIV/0!</v>
      </c>
      <c r="AV166" s="128" t="e">
        <f t="shared" si="173"/>
        <v>#DIV/0!</v>
      </c>
      <c r="AW166" s="128" t="e">
        <f t="shared" si="173"/>
        <v>#DIV/0!</v>
      </c>
      <c r="AX166" s="128" t="e">
        <f t="shared" si="173"/>
        <v>#DIV/0!</v>
      </c>
      <c r="AY166" s="128" t="e">
        <f t="shared" si="173"/>
        <v>#DIV/0!</v>
      </c>
      <c r="AZ166" s="128" t="e">
        <f t="shared" si="173"/>
        <v>#DIV/0!</v>
      </c>
      <c r="BA166" s="128" t="e">
        <f t="shared" si="173"/>
        <v>#DIV/0!</v>
      </c>
      <c r="BB166" s="128" t="e">
        <f t="shared" si="173"/>
        <v>#DIV/0!</v>
      </c>
      <c r="BC166" s="128" t="e">
        <f t="shared" si="173"/>
        <v>#DIV/0!</v>
      </c>
      <c r="BD166" s="128" t="e">
        <f t="shared" si="173"/>
        <v>#DIV/0!</v>
      </c>
      <c r="BE166" s="128" t="e">
        <f t="shared" si="173"/>
        <v>#DIV/0!</v>
      </c>
      <c r="BF166" s="128" t="e">
        <f t="shared" si="173"/>
        <v>#DIV/0!</v>
      </c>
      <c r="BG166" s="128" t="e">
        <f t="shared" si="173"/>
        <v>#DIV/0!</v>
      </c>
      <c r="BH166" s="128" t="e">
        <f t="shared" si="173"/>
        <v>#DIV/0!</v>
      </c>
      <c r="BI166" s="128" t="e">
        <f t="shared" si="173"/>
        <v>#DIV/0!</v>
      </c>
      <c r="BJ166" s="128" t="e">
        <f t="shared" si="173"/>
        <v>#DIV/0!</v>
      </c>
      <c r="BK166" s="128" t="e">
        <f t="shared" si="173"/>
        <v>#DIV/0!</v>
      </c>
      <c r="BL166" s="128" t="e">
        <f t="shared" si="173"/>
        <v>#DIV/0!</v>
      </c>
      <c r="BM166" s="48"/>
    </row>
    <row r="167" spans="2:65" outlineLevel="1" x14ac:dyDescent="0.25">
      <c r="B167" s="131"/>
      <c r="C167" s="135"/>
      <c r="D167" s="132"/>
      <c r="E167" s="127"/>
      <c r="F167" s="128"/>
      <c r="G167" s="128"/>
      <c r="H167" s="128"/>
      <c r="I167" s="128"/>
      <c r="J167" s="128"/>
      <c r="K167" s="128"/>
      <c r="L167" s="128"/>
      <c r="M167" s="128"/>
      <c r="N167" s="128"/>
      <c r="O167" s="128"/>
      <c r="P167" s="128"/>
      <c r="Q167" s="128"/>
      <c r="R167" s="128"/>
      <c r="S167" s="128"/>
      <c r="T167" s="128"/>
      <c r="U167" s="128"/>
      <c r="V167" s="128"/>
      <c r="W167" s="128"/>
      <c r="X167" s="128"/>
      <c r="Y167" s="128"/>
      <c r="Z167" s="128"/>
      <c r="AA167" s="128"/>
      <c r="AB167" s="128"/>
      <c r="AC167" s="128"/>
      <c r="AD167" s="128"/>
      <c r="AE167" s="128"/>
      <c r="AF167" s="128"/>
      <c r="AG167" s="128"/>
      <c r="AH167" s="128"/>
      <c r="AI167" s="128"/>
      <c r="AJ167" s="128"/>
      <c r="AK167" s="128"/>
      <c r="AL167" s="128"/>
      <c r="AM167" s="128"/>
      <c r="AN167" s="128"/>
      <c r="AO167" s="128"/>
      <c r="AP167" s="128"/>
      <c r="AQ167" s="128"/>
      <c r="AR167" s="128"/>
      <c r="AS167" s="128"/>
      <c r="AT167" s="128"/>
      <c r="AU167" s="128"/>
      <c r="AV167" s="128"/>
      <c r="AW167" s="128"/>
      <c r="AX167" s="128"/>
      <c r="AY167" s="128"/>
      <c r="AZ167" s="128"/>
      <c r="BA167" s="128"/>
      <c r="BB167" s="128"/>
      <c r="BC167" s="128"/>
      <c r="BD167" s="128"/>
      <c r="BE167" s="128"/>
      <c r="BF167" s="128"/>
      <c r="BG167" s="128"/>
      <c r="BH167" s="128"/>
      <c r="BI167" s="128"/>
      <c r="BJ167" s="128"/>
      <c r="BK167" s="128"/>
      <c r="BL167" s="128"/>
      <c r="BM167" s="48"/>
    </row>
    <row r="168" spans="2:65" outlineLevel="1" x14ac:dyDescent="0.25">
      <c r="B168" s="303" t="s">
        <v>504</v>
      </c>
      <c r="C168" s="135"/>
      <c r="D168" s="132"/>
      <c r="E168" s="127"/>
      <c r="F168" s="128"/>
      <c r="G168" s="128"/>
      <c r="H168" s="128"/>
      <c r="I168" s="128"/>
      <c r="J168" s="128"/>
      <c r="K168" s="128"/>
      <c r="L168" s="128"/>
      <c r="M168" s="128"/>
      <c r="N168" s="128"/>
      <c r="O168" s="128"/>
      <c r="P168" s="128"/>
      <c r="Q168" s="128"/>
      <c r="R168" s="128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128"/>
      <c r="AK168" s="128"/>
      <c r="AL168" s="128"/>
      <c r="AM168" s="128"/>
      <c r="AN168" s="128"/>
      <c r="AO168" s="128"/>
      <c r="AP168" s="128"/>
      <c r="AQ168" s="128"/>
      <c r="AR168" s="128"/>
      <c r="AS168" s="128"/>
      <c r="AT168" s="128"/>
      <c r="AU168" s="128"/>
      <c r="AV168" s="128"/>
      <c r="AW168" s="128"/>
      <c r="AX168" s="128"/>
      <c r="AY168" s="128"/>
      <c r="AZ168" s="128"/>
      <c r="BA168" s="128"/>
      <c r="BB168" s="128"/>
      <c r="BC168" s="128"/>
      <c r="BD168" s="128"/>
      <c r="BE168" s="128"/>
      <c r="BF168" s="128"/>
      <c r="BG168" s="128"/>
      <c r="BH168" s="128"/>
      <c r="BI168" s="128"/>
      <c r="BJ168" s="128"/>
      <c r="BK168" s="128"/>
      <c r="BL168" s="128"/>
      <c r="BM168" s="48"/>
    </row>
    <row r="169" spans="2:65" outlineLevel="1" x14ac:dyDescent="0.25">
      <c r="B169" s="131" t="s">
        <v>505</v>
      </c>
      <c r="C169" s="135"/>
      <c r="D169" s="132"/>
      <c r="E169" s="127">
        <f t="shared" ref="E169:AJ169" si="174">MAX(-E117,0)</f>
        <v>0</v>
      </c>
      <c r="F169" s="128">
        <f t="shared" si="174"/>
        <v>0</v>
      </c>
      <c r="G169" s="128">
        <f t="shared" si="174"/>
        <v>0</v>
      </c>
      <c r="H169" s="128">
        <f t="shared" si="174"/>
        <v>0</v>
      </c>
      <c r="I169" s="128">
        <f t="shared" si="174"/>
        <v>0</v>
      </c>
      <c r="J169" s="128">
        <f t="shared" si="174"/>
        <v>0</v>
      </c>
      <c r="K169" s="128">
        <f t="shared" si="174"/>
        <v>0</v>
      </c>
      <c r="L169" s="128">
        <f t="shared" si="174"/>
        <v>0</v>
      </c>
      <c r="M169" s="128">
        <f t="shared" si="174"/>
        <v>0</v>
      </c>
      <c r="N169" s="128">
        <f t="shared" si="174"/>
        <v>0</v>
      </c>
      <c r="O169" s="128">
        <f t="shared" si="174"/>
        <v>0</v>
      </c>
      <c r="P169" s="128">
        <f t="shared" si="174"/>
        <v>0</v>
      </c>
      <c r="Q169" s="128">
        <f t="shared" si="174"/>
        <v>0</v>
      </c>
      <c r="R169" s="128">
        <f t="shared" si="174"/>
        <v>0</v>
      </c>
      <c r="S169" s="128">
        <f t="shared" si="174"/>
        <v>0</v>
      </c>
      <c r="T169" s="128">
        <f t="shared" si="174"/>
        <v>0</v>
      </c>
      <c r="U169" s="128">
        <f t="shared" si="174"/>
        <v>0</v>
      </c>
      <c r="V169" s="128">
        <f t="shared" si="174"/>
        <v>0</v>
      </c>
      <c r="W169" s="128">
        <f t="shared" si="174"/>
        <v>0</v>
      </c>
      <c r="X169" s="128">
        <f t="shared" si="174"/>
        <v>0</v>
      </c>
      <c r="Y169" s="128">
        <f t="shared" si="174"/>
        <v>0</v>
      </c>
      <c r="Z169" s="128">
        <f t="shared" si="174"/>
        <v>0</v>
      </c>
      <c r="AA169" s="128">
        <f t="shared" si="174"/>
        <v>0</v>
      </c>
      <c r="AB169" s="128">
        <f t="shared" si="174"/>
        <v>0</v>
      </c>
      <c r="AC169" s="128">
        <f t="shared" si="174"/>
        <v>0</v>
      </c>
      <c r="AD169" s="128">
        <f t="shared" si="174"/>
        <v>0</v>
      </c>
      <c r="AE169" s="128">
        <f t="shared" si="174"/>
        <v>0</v>
      </c>
      <c r="AF169" s="128">
        <f t="shared" si="174"/>
        <v>0</v>
      </c>
      <c r="AG169" s="128">
        <f t="shared" si="174"/>
        <v>0</v>
      </c>
      <c r="AH169" s="128">
        <f t="shared" si="174"/>
        <v>0</v>
      </c>
      <c r="AI169" s="128">
        <f t="shared" si="174"/>
        <v>0</v>
      </c>
      <c r="AJ169" s="128">
        <f t="shared" si="174"/>
        <v>0</v>
      </c>
      <c r="AK169" s="128">
        <f t="shared" ref="AK169:BL169" si="175">MAX(-AK117,0)</f>
        <v>0</v>
      </c>
      <c r="AL169" s="128">
        <f t="shared" si="175"/>
        <v>0</v>
      </c>
      <c r="AM169" s="128">
        <f t="shared" si="175"/>
        <v>0</v>
      </c>
      <c r="AN169" s="128">
        <f t="shared" si="175"/>
        <v>0</v>
      </c>
      <c r="AO169" s="128">
        <f t="shared" si="175"/>
        <v>0</v>
      </c>
      <c r="AP169" s="128">
        <f t="shared" si="175"/>
        <v>0</v>
      </c>
      <c r="AQ169" s="128">
        <f t="shared" si="175"/>
        <v>0</v>
      </c>
      <c r="AR169" s="128">
        <f t="shared" si="175"/>
        <v>0</v>
      </c>
      <c r="AS169" s="128">
        <f t="shared" si="175"/>
        <v>0</v>
      </c>
      <c r="AT169" s="128">
        <f t="shared" si="175"/>
        <v>0</v>
      </c>
      <c r="AU169" s="128">
        <f t="shared" si="175"/>
        <v>0</v>
      </c>
      <c r="AV169" s="128">
        <f t="shared" si="175"/>
        <v>0</v>
      </c>
      <c r="AW169" s="128">
        <f t="shared" si="175"/>
        <v>0</v>
      </c>
      <c r="AX169" s="128">
        <f t="shared" si="175"/>
        <v>0</v>
      </c>
      <c r="AY169" s="128">
        <f t="shared" si="175"/>
        <v>0</v>
      </c>
      <c r="AZ169" s="128">
        <f t="shared" si="175"/>
        <v>0</v>
      </c>
      <c r="BA169" s="128">
        <f t="shared" si="175"/>
        <v>0</v>
      </c>
      <c r="BB169" s="128">
        <f t="shared" si="175"/>
        <v>0</v>
      </c>
      <c r="BC169" s="128">
        <f t="shared" si="175"/>
        <v>0</v>
      </c>
      <c r="BD169" s="128">
        <f t="shared" si="175"/>
        <v>0</v>
      </c>
      <c r="BE169" s="128">
        <f t="shared" si="175"/>
        <v>0</v>
      </c>
      <c r="BF169" s="128">
        <f t="shared" si="175"/>
        <v>0</v>
      </c>
      <c r="BG169" s="128">
        <f t="shared" si="175"/>
        <v>0</v>
      </c>
      <c r="BH169" s="128">
        <f t="shared" si="175"/>
        <v>0</v>
      </c>
      <c r="BI169" s="128">
        <f t="shared" si="175"/>
        <v>0</v>
      </c>
      <c r="BJ169" s="128">
        <f t="shared" si="175"/>
        <v>0</v>
      </c>
      <c r="BK169" s="128">
        <f t="shared" si="175"/>
        <v>0</v>
      </c>
      <c r="BL169" s="128">
        <f t="shared" si="175"/>
        <v>0</v>
      </c>
      <c r="BM169" s="48"/>
    </row>
    <row r="170" spans="2:65" ht="15.75" outlineLevel="1" thickBot="1" x14ac:dyDescent="0.3">
      <c r="B170" s="133" t="s">
        <v>504</v>
      </c>
      <c r="C170" s="134" t="s">
        <v>99</v>
      </c>
      <c r="D170" s="136">
        <f>MAX(E170:BL170)</f>
        <v>0</v>
      </c>
      <c r="E170" s="129">
        <f>IFERROR(MAX(0,E169/E166),0)</f>
        <v>0</v>
      </c>
      <c r="F170" s="129">
        <f>IFERROR(MAX(0,F169/F166),0)</f>
        <v>0</v>
      </c>
      <c r="G170" s="129">
        <f t="shared" ref="G170:BL170" si="176">IFERROR(MAX(0,G169/G166),0)</f>
        <v>0</v>
      </c>
      <c r="H170" s="129">
        <f t="shared" si="176"/>
        <v>0</v>
      </c>
      <c r="I170" s="129">
        <f t="shared" si="176"/>
        <v>0</v>
      </c>
      <c r="J170" s="129">
        <f t="shared" si="176"/>
        <v>0</v>
      </c>
      <c r="K170" s="129">
        <f t="shared" si="176"/>
        <v>0</v>
      </c>
      <c r="L170" s="129">
        <f t="shared" si="176"/>
        <v>0</v>
      </c>
      <c r="M170" s="129">
        <f t="shared" si="176"/>
        <v>0</v>
      </c>
      <c r="N170" s="129">
        <f t="shared" si="176"/>
        <v>0</v>
      </c>
      <c r="O170" s="129">
        <f t="shared" si="176"/>
        <v>0</v>
      </c>
      <c r="P170" s="129">
        <f t="shared" si="176"/>
        <v>0</v>
      </c>
      <c r="Q170" s="129">
        <f t="shared" si="176"/>
        <v>0</v>
      </c>
      <c r="R170" s="129">
        <f t="shared" si="176"/>
        <v>0</v>
      </c>
      <c r="S170" s="129">
        <f t="shared" si="176"/>
        <v>0</v>
      </c>
      <c r="T170" s="129">
        <f t="shared" si="176"/>
        <v>0</v>
      </c>
      <c r="U170" s="129">
        <f t="shared" si="176"/>
        <v>0</v>
      </c>
      <c r="V170" s="129">
        <f t="shared" si="176"/>
        <v>0</v>
      </c>
      <c r="W170" s="129">
        <f t="shared" si="176"/>
        <v>0</v>
      </c>
      <c r="X170" s="129">
        <f t="shared" si="176"/>
        <v>0</v>
      </c>
      <c r="Y170" s="129">
        <f t="shared" si="176"/>
        <v>0</v>
      </c>
      <c r="Z170" s="129">
        <f t="shared" si="176"/>
        <v>0</v>
      </c>
      <c r="AA170" s="129">
        <f t="shared" si="176"/>
        <v>0</v>
      </c>
      <c r="AB170" s="129">
        <f t="shared" si="176"/>
        <v>0</v>
      </c>
      <c r="AC170" s="129">
        <f t="shared" si="176"/>
        <v>0</v>
      </c>
      <c r="AD170" s="129">
        <f t="shared" si="176"/>
        <v>0</v>
      </c>
      <c r="AE170" s="129">
        <f t="shared" si="176"/>
        <v>0</v>
      </c>
      <c r="AF170" s="129">
        <f t="shared" si="176"/>
        <v>0</v>
      </c>
      <c r="AG170" s="129">
        <f t="shared" si="176"/>
        <v>0</v>
      </c>
      <c r="AH170" s="129">
        <f t="shared" si="176"/>
        <v>0</v>
      </c>
      <c r="AI170" s="129">
        <f t="shared" si="176"/>
        <v>0</v>
      </c>
      <c r="AJ170" s="129">
        <f t="shared" si="176"/>
        <v>0</v>
      </c>
      <c r="AK170" s="129">
        <f t="shared" si="176"/>
        <v>0</v>
      </c>
      <c r="AL170" s="129">
        <f t="shared" si="176"/>
        <v>0</v>
      </c>
      <c r="AM170" s="129">
        <f t="shared" si="176"/>
        <v>0</v>
      </c>
      <c r="AN170" s="129">
        <f t="shared" si="176"/>
        <v>0</v>
      </c>
      <c r="AO170" s="129">
        <f t="shared" si="176"/>
        <v>0</v>
      </c>
      <c r="AP170" s="129">
        <f t="shared" si="176"/>
        <v>0</v>
      </c>
      <c r="AQ170" s="129">
        <f t="shared" si="176"/>
        <v>0</v>
      </c>
      <c r="AR170" s="129">
        <f t="shared" si="176"/>
        <v>0</v>
      </c>
      <c r="AS170" s="129">
        <f t="shared" si="176"/>
        <v>0</v>
      </c>
      <c r="AT170" s="129">
        <f t="shared" si="176"/>
        <v>0</v>
      </c>
      <c r="AU170" s="129">
        <f t="shared" si="176"/>
        <v>0</v>
      </c>
      <c r="AV170" s="129">
        <f t="shared" si="176"/>
        <v>0</v>
      </c>
      <c r="AW170" s="129">
        <f t="shared" si="176"/>
        <v>0</v>
      </c>
      <c r="AX170" s="129">
        <f t="shared" si="176"/>
        <v>0</v>
      </c>
      <c r="AY170" s="129">
        <f t="shared" si="176"/>
        <v>0</v>
      </c>
      <c r="AZ170" s="129">
        <f t="shared" si="176"/>
        <v>0</v>
      </c>
      <c r="BA170" s="129">
        <f t="shared" si="176"/>
        <v>0</v>
      </c>
      <c r="BB170" s="129">
        <f t="shared" si="176"/>
        <v>0</v>
      </c>
      <c r="BC170" s="129">
        <f t="shared" si="176"/>
        <v>0</v>
      </c>
      <c r="BD170" s="129">
        <f t="shared" si="176"/>
        <v>0</v>
      </c>
      <c r="BE170" s="129">
        <f t="shared" si="176"/>
        <v>0</v>
      </c>
      <c r="BF170" s="129">
        <f t="shared" si="176"/>
        <v>0</v>
      </c>
      <c r="BG170" s="129">
        <f t="shared" si="176"/>
        <v>0</v>
      </c>
      <c r="BH170" s="129">
        <f t="shared" si="176"/>
        <v>0</v>
      </c>
      <c r="BI170" s="129">
        <f t="shared" si="176"/>
        <v>0</v>
      </c>
      <c r="BJ170" s="129">
        <f t="shared" si="176"/>
        <v>0</v>
      </c>
      <c r="BK170" s="129">
        <f t="shared" si="176"/>
        <v>0</v>
      </c>
      <c r="BL170" s="129">
        <f t="shared" si="176"/>
        <v>0</v>
      </c>
      <c r="BM170" s="48"/>
    </row>
    <row r="171" spans="2:65" outlineLevel="1" x14ac:dyDescent="0.25">
      <c r="BM171" s="48"/>
    </row>
    <row r="172" spans="2:65" outlineLevel="1" x14ac:dyDescent="0.25">
      <c r="BM172" s="48"/>
    </row>
    <row r="173" spans="2:65" ht="15.75" outlineLevel="1" thickBot="1" x14ac:dyDescent="0.3">
      <c r="B173" s="147"/>
      <c r="C173" s="92" t="s">
        <v>126</v>
      </c>
      <c r="D173" s="91" t="s">
        <v>202</v>
      </c>
      <c r="BM173" s="48"/>
    </row>
    <row r="174" spans="2:65" s="137" customFormat="1" ht="15.75" outlineLevel="1" thickBot="1" x14ac:dyDescent="0.3">
      <c r="B174" s="138" t="s">
        <v>200</v>
      </c>
      <c r="C174" s="139">
        <f>IFERROR(XIRR(E174:BL174,E3:BL3,),0)</f>
        <v>0</v>
      </c>
      <c r="D174" s="130">
        <f>SUM(E174:BL174)</f>
        <v>-1</v>
      </c>
      <c r="E174" s="140">
        <f>MIN(IF(E117&gt;0,-E98,E117-E102+E105-E98-E111-E113),-1)</f>
        <v>-1</v>
      </c>
      <c r="F174" s="141">
        <f>IF(E117=0,0,IF(E3&gt;MAX(Overview!$B$12:$C$21),0,IF(F117&gt;0,IF(E117&gt;0,0,-E117-F102-F98-F111-F113),F117-F102-F98-F105-E117-F100-F111-F113))-F105)-F105</f>
        <v>0</v>
      </c>
      <c r="G174" s="141">
        <f>IF(F117=0,0,IF(F3&gt;MAX(Overview!$B$12:$C$21),0,IF(G117&gt;0,IF(F117&gt;0,0,-F117-G102-G98-G111-G113),G117-G102-G98-G105-F117-G100-G111-G113))-G105)-G105</f>
        <v>0</v>
      </c>
      <c r="H174" s="141">
        <f>IF(G117=0,0,IF(G3&gt;MAX(Overview!$B$12:$C$21),0,IF(H117&gt;0,IF(G117&gt;0,0,-G117-H102-H98-H111-H113),H117-H102-H98-H105-G117-H100-H111-H113))-H105)-H105</f>
        <v>0</v>
      </c>
      <c r="I174" s="141">
        <f>IF(H117=0,0,IF(H3&gt;MAX(Overview!$B$12:$C$21),0,IF(I117&gt;0,IF(H117&gt;0,0,-H117-I102-I98-I111-I113),I117-I102-I98-I105-H117-I100-I111-I113))-I105)-I105</f>
        <v>0</v>
      </c>
      <c r="J174" s="141">
        <f>IF(I117=0,0,IF(I3&gt;MAX(Overview!$B$12:$C$21),0,IF(J117&gt;0,IF(I117&gt;0,0,-I117-J102-J98-J111-J113),J117-J102-J98-J105-I117-J100-J111-J113))-J105)-J105</f>
        <v>0</v>
      </c>
      <c r="K174" s="141">
        <f>IF(J117=0,0,IF(J3&gt;MAX(Overview!$B$12:$C$21),0,IF(K117&gt;0,IF(J117&gt;0,0,-J117-K102-K98-K111-K113),K117-K102-K98-K105-J117-K100-K111-K113))-K105)-K105</f>
        <v>0</v>
      </c>
      <c r="L174" s="141">
        <f>IF(K117=0,0,IF(K3&gt;MAX(Overview!$B$12:$C$21),0,IF(L117&gt;0,IF(K117&gt;0,0,-K117-L102-L98-L111-L113),L117-L102-L98-L105-K117-L100-L111-L113))-L105)-L105</f>
        <v>0</v>
      </c>
      <c r="M174" s="141">
        <f>IF(L117=0,0,IF(L3&gt;MAX(Overview!$B$12:$C$21),0,IF(M117&gt;0,IF(L117&gt;0,0,-L117-M102-M98-M111-M113),M117-M102-M98-M105-L117-M100-M111-M113))-M105)-M105</f>
        <v>0</v>
      </c>
      <c r="N174" s="141">
        <f>IF(M117=0,0,IF(M3&gt;MAX(Overview!$B$12:$C$21),0,IF(N117&gt;0,IF(M117&gt;0,0,-M117-N102-N98-N111-N113),N117-N102-N98-N105-M117-N100-N111-N113))-N105)-N105</f>
        <v>0</v>
      </c>
      <c r="O174" s="141">
        <f>IF(N117=0,0,IF(N3&gt;MAX(Overview!$B$12:$C$21),0,IF(O117&gt;0,IF(N117&gt;0,0,-N117-O102-O98-O111-O113),O117-O102-O98-O105-N117-O100-O111-O113))-O105)-O105</f>
        <v>0</v>
      </c>
      <c r="P174" s="141">
        <f>IF(O117=0,0,IF(O3&gt;MAX(Overview!$B$12:$C$21),0,IF(P117&gt;0,IF(O117&gt;0,0,-O117-P102-P98-P111-P113),P117-P102-P98-P105-O117-P100-P111-P113))-P105)-P105</f>
        <v>0</v>
      </c>
      <c r="Q174" s="141">
        <f>IF(P117=0,0,IF(P3&gt;MAX(Overview!$B$12:$C$21),0,IF(Q117&gt;0,IF(P117&gt;0,0,-P117-Q102-Q98-Q111-Q113),Q117-Q102-Q98-Q105-P117-Q100-Q111-Q113))-Q105)-Q105</f>
        <v>0</v>
      </c>
      <c r="R174" s="141">
        <f>IF(Q117=0,0,IF(Q3&gt;MAX(Overview!$B$12:$C$21),0,IF(R117&gt;0,IF(Q117&gt;0,0,-Q117-R102-R98-R111-R113),R117-R102-R98-R105-Q117-R100-R111-R113))-R105)-R105</f>
        <v>0</v>
      </c>
      <c r="S174" s="141">
        <f>IF(R117=0,0,IF(R3&gt;MAX(Overview!$B$12:$C$21),0,IF(S117&gt;0,IF(R117&gt;0,0,-R117-S102-S98-S111-S113),S117-S102-S98-S105-R117-S100-S111-S113))-S105)-S105</f>
        <v>0</v>
      </c>
      <c r="T174" s="141">
        <f>IF(S117=0,0,IF(S3&gt;MAX(Overview!$B$12:$C$21),0,IF(T117&gt;0,IF(S117&gt;0,0,-S117-T102-T98-T111-T113),T117-T102-T98-T105-S117-T100-T111-T113))-T105)-T105</f>
        <v>0</v>
      </c>
      <c r="U174" s="141">
        <f>IF(T117=0,0,IF(T3&gt;MAX(Overview!$B$12:$C$21),0,IF(U117&gt;0,IF(T117&gt;0,0,-T117-U102-U98-U111-U113),U117-U102-U98-U105-T117-U100-U111-U113))-U105)-U105</f>
        <v>0</v>
      </c>
      <c r="V174" s="141">
        <f>IF(U117=0,0,IF(U3&gt;MAX(Overview!$B$12:$C$21),0,IF(V117&gt;0,IF(U117&gt;0,0,-U117-V102-V98-V111-V113),V117-V102-V98-V105-U117-V100-V111-V113))-V105)-V105</f>
        <v>0</v>
      </c>
      <c r="W174" s="141">
        <f>IF(V117=0,0,IF(V3&gt;MAX(Overview!$B$12:$C$21),0,IF(W117&gt;0,IF(V117&gt;0,0,-V117-W102-W98-W111-W113),W117-W102-W98-W105-V117-W100-W111-W113))-W105)-W105</f>
        <v>0</v>
      </c>
      <c r="X174" s="141">
        <f>IF(W117=0,0,IF(W3&gt;MAX(Overview!$B$12:$C$21),0,IF(X117&gt;0,IF(W117&gt;0,0,-W117-X102-X98-X111-X113),X117-X102-X98-X105-W117-X100-X111-X113))-X105)-X105</f>
        <v>0</v>
      </c>
      <c r="Y174" s="141">
        <f>IF(X117=0,0,IF(X3&gt;MAX(Overview!$B$12:$C$21),0,IF(Y117&gt;0,IF(X117&gt;0,0,-X117-Y102-Y98-Y111-Y113),Y117-Y102-Y98-Y105-X117-Y100-Y111-Y113))-Y105)-Y105</f>
        <v>0</v>
      </c>
      <c r="Z174" s="141">
        <f>IF(Y117=0,0,IF(Y3&gt;MAX(Overview!$B$12:$C$21),0,IF(Z117&gt;0,IF(Y117&gt;0,0,-Y117-Z102-Z98-Z111-Z113),Z117-Z102-Z98-Z105-Y117-Z100-Z111-Z113))-Z105)-Z105</f>
        <v>0</v>
      </c>
      <c r="AA174" s="141">
        <f>IF(Z117=0,0,IF(Z3&gt;MAX(Overview!$B$12:$C$21),0,IF(AA117&gt;0,IF(Z117&gt;0,0,-Z117-AA102-AA98-AA111-AA113),AA117-AA102-AA98-AA105-Z117-AA100-AA111-AA113))-AA105)-AA105</f>
        <v>0</v>
      </c>
      <c r="AB174" s="141">
        <f>IF(AA117=0,0,IF(AA3&gt;MAX(Overview!$B$12:$C$21),0,IF(AB117&gt;0,IF(AA117&gt;0,0,-AA117-AB102-AB98-AB111-AB113),AB117-AB102-AB98-AB105-AA117-AB100-AB111-AB113))-AB105)-AB105</f>
        <v>0</v>
      </c>
      <c r="AC174" s="141">
        <f>IF(AB117=0,0,IF(AB3&gt;MAX(Overview!$B$12:$C$21),0,IF(AC117&gt;0,IF(AB117&gt;0,0,-AB117-AC102-AC98-AC111-AC113),AC117-AC102-AC98-AC105-AB117-AC100-AC111-AC113))-AC105)-AC105</f>
        <v>0</v>
      </c>
      <c r="AD174" s="141">
        <f>IF(AC117=0,0,IF(AC3&gt;MAX(Overview!$B$12:$C$21),0,IF(AD117&gt;0,IF(AC117&gt;0,0,-AC117-AD102-AD98-AD111-AD113),AD117-AD102-AD98-AD105-AC117-AD100-AD111-AD113))-AD105)-AD105</f>
        <v>0</v>
      </c>
      <c r="AE174" s="141">
        <f>IF(AD117=0,0,IF(AD3&gt;MAX(Overview!$B$12:$C$21),0,IF(AE117&gt;0,IF(AD117&gt;0,0,-AD117-AE102-AE98-AE111-AE113),AE117-AE102-AE98-AE105-AD117-AE100-AE111-AE113))-AE105)-AE105</f>
        <v>0</v>
      </c>
      <c r="AF174" s="141">
        <f>IF(AE117=0,0,IF(AE3&gt;MAX(Overview!$B$12:$C$21),0,IF(AF117&gt;0,IF(AE117&gt;0,0,-AE117-AF102-AF98-AF111-AF113),AF117-AF102-AF98-AF105-AE117-AF100-AF111-AF113))-AF105)-AF105</f>
        <v>0</v>
      </c>
      <c r="AG174" s="141">
        <f>IF(AF117=0,0,IF(AF3&gt;MAX(Overview!$B$12:$C$21),0,IF(AG117&gt;0,IF(AF117&gt;0,0,-AF117-AG102-AG98-AG111-AG113),AG117-AG102-AG98-AG105-AF117-AG100-AG111-AG113))-AG105)-AG105</f>
        <v>0</v>
      </c>
      <c r="AH174" s="141">
        <f>IF(AG117=0,0,IF(AG3&gt;MAX(Overview!$B$12:$C$21),0,IF(AH117&gt;0,IF(AG117&gt;0,0,-AG117-AH102-AH98-AH111-AH113),AH117-AH102-AH98-AH105-AG117-AH100-AH111-AH113))-AH105)-AH105</f>
        <v>0</v>
      </c>
      <c r="AI174" s="141">
        <f>IF(AH117=0,0,IF(AH3&gt;MAX(Overview!$B$12:$C$21),0,IF(AI117&gt;0,IF(AH117&gt;0,0,-AH117-AI102-AI98-AI111-AI113),AI117-AI102-AI98-AI105-AH117-AI100-AI111-AI113))-AI105)-AI105</f>
        <v>0</v>
      </c>
      <c r="AJ174" s="141">
        <f>IF(AI117=0,0,IF(AI3&gt;MAX(Overview!$B$12:$C$21),0,IF(AJ117&gt;0,IF(AI117&gt;0,0,-AI117-AJ102-AJ98-AJ111-AJ113),AJ117-AJ102-AJ98-AJ105-AI117-AJ100-AJ111-AJ113))-AJ105)-AJ105</f>
        <v>0</v>
      </c>
      <c r="AK174" s="141">
        <f>IF(AJ117=0,0,IF(AJ3&gt;MAX(Overview!$B$12:$C$21),0,IF(AK117&gt;0,IF(AJ117&gt;0,0,-AJ117-AK102-AK98-AK111-AK113),AK117-AK102-AK98-AK105-AJ117-AK100-AK111-AK113))-AK105)-AK105</f>
        <v>0</v>
      </c>
      <c r="AL174" s="141">
        <f>IF(AK117=0,0,IF(AK3&gt;MAX(Overview!$B$12:$C$21),0,IF(AL117&gt;0,IF(AK117&gt;0,0,-AK117-AL102-AL98-AL111-AL113),AL117-AL102-AL98-AL105-AK117-AL100-AL111-AL113))-AL105)-AL105</f>
        <v>0</v>
      </c>
      <c r="AM174" s="141">
        <f>IF(AL117=0,0,IF(AL3&gt;MAX(Overview!$B$12:$C$21),0,IF(AM117&gt;0,IF(AL117&gt;0,0,-AL117-AM102-AM98-AM111-AM113),AM117-AM102-AM98-AM105-AL117-AM100-AM111-AM113))-AM105)-AM105</f>
        <v>0</v>
      </c>
      <c r="AN174" s="141">
        <f>IF(AM117=0,0,IF(AM3&gt;MAX(Overview!$B$12:$C$21),0,IF(AN117&gt;0,IF(AM117&gt;0,0,-AM117-AN102-AN98-AN111-AN113),AN117-AN102-AN98-AN105-AM117-AN100-AN111-AN113))-AN105)-AN105</f>
        <v>0</v>
      </c>
      <c r="AO174" s="141">
        <f>IF(AN117=0,0,IF(AN3&gt;MAX(Overview!$B$12:$C$21),0,IF(AO117&gt;0,IF(AN117&gt;0,0,-AN117-AO102-AO98-AO111-AO113),AO117-AO102-AO98-AO105-AN117-AO100-AO111-AO113))-AO105)-AO105</f>
        <v>0</v>
      </c>
      <c r="AP174" s="141">
        <f>IF(AO117=0,0,IF(AO3&gt;MAX(Overview!$B$12:$C$21),0,IF(AP117&gt;0,IF(AO117&gt;0,0,-AO117-AP102-AP98-AP111-AP113),AP117-AP102-AP98-AP105-AO117-AP100-AP111-AP113))-AP105)-AP105</f>
        <v>0</v>
      </c>
      <c r="AQ174" s="141">
        <f>IF(AP117=0,0,IF(AP3&gt;MAX(Overview!$B$12:$C$21),0,IF(AQ117&gt;0,IF(AP117&gt;0,0,-AP117-AQ102-AQ98-AQ111-AQ113),AQ117-AQ102-AQ98-AQ105-AP117-AQ100-AQ111-AQ113))-AQ105)-AQ105</f>
        <v>0</v>
      </c>
      <c r="AR174" s="141">
        <f>IF(AQ117=0,0,IF(AQ3&gt;MAX(Overview!$B$12:$C$21),0,IF(AR117&gt;0,IF(AQ117&gt;0,0,-AQ117-AR102-AR98-AR111-AR113),AR117-AR102-AR98-AR105-AQ117-AR100-AR111-AR113))-AR105)-AR105</f>
        <v>0</v>
      </c>
      <c r="AS174" s="141">
        <f>IF(AR117=0,0,IF(AR3&gt;MAX(Overview!$B$12:$C$21),0,IF(AS117&gt;0,IF(AR117&gt;0,0,-AR117-AS102-AS98-AS111-AS113),AS117-AS102-AS98-AS105-AR117-AS100-AS111-AS113))-AS105)-AS105</f>
        <v>0</v>
      </c>
      <c r="AT174" s="141">
        <f>IF(AS117=0,0,IF(AS3&gt;MAX(Overview!$B$12:$C$21),0,IF(AT117&gt;0,IF(AS117&gt;0,0,-AS117-AT102-AT98-AT111-AT113),AT117-AT102-AT98-AT105-AS117-AT100-AT111-AT113))-AT105)-AT105</f>
        <v>0</v>
      </c>
      <c r="AU174" s="141">
        <f>IF(AT117=0,0,IF(AT3&gt;MAX(Overview!$B$12:$C$21),0,IF(AU117&gt;0,IF(AT117&gt;0,0,-AT117-AU102-AU98-AU111-AU113),AU117-AU102-AU98-AU105-AT117-AU100-AU111-AU113))-AU105)-AU105</f>
        <v>0</v>
      </c>
      <c r="AV174" s="141">
        <f>IF(AU117=0,0,IF(AU3&gt;MAX(Overview!$B$12:$C$21),0,IF(AV117&gt;0,IF(AU117&gt;0,0,-AU117-AV102-AV98-AV111-AV113),AV117-AV102-AV98-AV105-AU117-AV100-AV111-AV113))-AV105)-AV105</f>
        <v>0</v>
      </c>
      <c r="AW174" s="141">
        <f>IF(AV117=0,0,IF(AV3&gt;MAX(Overview!$B$12:$C$21),0,IF(AW117&gt;0,IF(AV117&gt;0,0,-AV117-AW102-AW98-AW111-AW113),AW117-AW102-AW98-AW105-AV117-AW100-AW111-AW113))-AW105)-AW105</f>
        <v>0</v>
      </c>
      <c r="AX174" s="141">
        <f>IF(AW117=0,0,IF(AW3&gt;MAX(Overview!$B$12:$C$21),0,IF(AX117&gt;0,IF(AW117&gt;0,0,-AW117-AX102-AX98-AX111-AX113),AX117-AX102-AX98-AX105-AW117-AX100-AX111-AX113))-AX105)-AX105</f>
        <v>0</v>
      </c>
      <c r="AY174" s="141">
        <f>IF(AX117=0,0,IF(AX3&gt;MAX(Overview!$B$12:$C$21),0,IF(AY117&gt;0,IF(AX117&gt;0,0,-AX117-AY102-AY98-AY111-AY113),AY117-AY102-AY98-AY105-AX117-AY100-AY111-AY113))-AY105)-AY105</f>
        <v>0</v>
      </c>
      <c r="AZ174" s="141">
        <f>IF(AY117=0,0,IF(AY3&gt;MAX(Overview!$B$12:$C$21),0,IF(AZ117&gt;0,IF(AY117&gt;0,0,-AY117-AZ102-AZ98-AZ111-AZ113),AZ117-AZ102-AZ98-AZ105-AY117-AZ100-AZ111-AZ113))-AZ105)-AZ105</f>
        <v>0</v>
      </c>
      <c r="BA174" s="141">
        <f>IF(AZ117=0,0,IF(AZ3&gt;MAX(Overview!$B$12:$C$21),0,IF(BA117&gt;0,IF(AZ117&gt;0,0,-AZ117-BA102-BA98-BA111-BA113),BA117-BA102-BA98-BA105-AZ117-BA100-BA111-BA113))-BA105)-BA105</f>
        <v>0</v>
      </c>
      <c r="BB174" s="141">
        <f>IF(BA117=0,0,IF(BA3&gt;MAX(Overview!$B$12:$C$21),0,IF(BB117&gt;0,IF(BA117&gt;0,0,-BA117-BB102-BB98-BB111-BB113),BB117-BB102-BB98-BB105-BA117-BB100-BB111-BB113))-BB105)-BB105</f>
        <v>0</v>
      </c>
      <c r="BC174" s="141">
        <f>IF(BB117=0,0,IF(BB3&gt;MAX(Overview!$B$12:$C$21),0,IF(BC117&gt;0,IF(BB117&gt;0,0,-BB117-BC102-BC98-BC111-BC113),BC117-BC102-BC98-BC105-BB117-BC100-BC111-BC113))-BC105)-BC105</f>
        <v>0</v>
      </c>
      <c r="BD174" s="141">
        <f>IF(BC117=0,0,IF(BC3&gt;MAX(Overview!$B$12:$C$21),0,IF(BD117&gt;0,IF(BC117&gt;0,0,-BC117-BD102-BD98-BD111-BD113),BD117-BD102-BD98-BD105-BC117-BD100-BD111-BD113))-BD105)-BD105</f>
        <v>0</v>
      </c>
      <c r="BE174" s="141">
        <f>IF(BD117=0,0,IF(BD3&gt;MAX(Overview!$B$12:$C$21),0,IF(BE117&gt;0,IF(BD117&gt;0,0,-BD117-BE102-BE98-BE111-BE113),BE117-BE102-BE98-BE105-BD117-BE100-BE111-BE113))-BE105)-BE105</f>
        <v>0</v>
      </c>
      <c r="BF174" s="141">
        <f>IF(BE117=0,0,IF(BE3&gt;MAX(Overview!$B$12:$C$21),0,IF(BF117&gt;0,IF(BE117&gt;0,0,-BE117-BF102-BF98-BF111-BF113),BF117-BF102-BF98-BF105-BE117-BF100-BF111-BF113))-BF105)-BF105</f>
        <v>0</v>
      </c>
      <c r="BG174" s="141">
        <f>IF(BF117=0,0,IF(BF3&gt;MAX(Overview!$B$12:$C$21),0,IF(BG117&gt;0,IF(BF117&gt;0,0,-BF117-BG102-BG98-BG111-BG113),BG117-BG102-BG98-BG105-BF117-BG100-BG111-BG113))-BG105)-BG105</f>
        <v>0</v>
      </c>
      <c r="BH174" s="141">
        <f>IF(BG117=0,0,IF(BG3&gt;MAX(Overview!$B$12:$C$21),0,IF(BH117&gt;0,IF(BG117&gt;0,0,-BG117-BH102-BH98-BH111-BH113),BH117-BH102-BH98-BH105-BG117-BH100-BH111-BH113))-BH105)-BH105</f>
        <v>0</v>
      </c>
      <c r="BI174" s="141">
        <f>IF(BH117=0,0,IF(BH3&gt;MAX(Overview!$B$12:$C$21),0,IF(BI117&gt;0,IF(BH117&gt;0,0,-BH117-BI102-BI98-BI111-BI113),BI117-BI102-BI98-BI105-BH117-BI100-BI111-BI113))-BI105)-BI105</f>
        <v>0</v>
      </c>
      <c r="BJ174" s="141">
        <f>IF(BI117=0,0,IF(BI3&gt;MAX(Overview!$B$12:$C$21),0,IF(BJ117&gt;0,IF(BI117&gt;0,0,-BI117-BJ102-BJ98-BJ111-BJ113),BJ117-BJ102-BJ98-BJ105-BI117-BJ100-BJ111-BJ113))-BJ105)-BJ105</f>
        <v>0</v>
      </c>
      <c r="BK174" s="141">
        <f>IF(BJ117=0,0,IF(BJ3&gt;MAX(Overview!$B$12:$C$21),0,IF(BK117&gt;0,IF(BJ117&gt;0,0,-BJ117-BK102-BK98-BK111-BK113),BK117-BK102-BK98-BK105-BJ117-BK100-BK111-BK113))-BK105)-BK105</f>
        <v>0</v>
      </c>
      <c r="BL174" s="141">
        <f>IF(BK117=0,0,IF(BK3&gt;MAX(Overview!$B$12:$C$21),0,IF(BL117&gt;0,IF(BK117&gt;0,0,-BK117-BL102-BL98-BL111-BL113),BL117-BL102-BL98-BL105-BK117-BL100-BL111-BL113))-BL105)-BL105</f>
        <v>0</v>
      </c>
      <c r="BM174" s="142"/>
    </row>
    <row r="175" spans="2:65" s="137" customFormat="1" ht="30" customHeight="1" outlineLevel="1" thickBot="1" x14ac:dyDescent="0.3">
      <c r="B175" s="449" t="str">
        <f>IF(D100&lt;0,"IRR may experience limitations due to credit balances","")</f>
        <v/>
      </c>
      <c r="C175" s="449"/>
      <c r="D175" s="162"/>
      <c r="E175" s="168"/>
      <c r="G175" s="161"/>
      <c r="J175" s="142"/>
      <c r="U175" s="389"/>
      <c r="BM175" s="142"/>
    </row>
    <row r="176" spans="2:65" ht="15.75" outlineLevel="1" thickBot="1" x14ac:dyDescent="0.3">
      <c r="B176" s="305" t="s">
        <v>570</v>
      </c>
      <c r="C176" s="306" t="s">
        <v>512</v>
      </c>
      <c r="D176" s="202">
        <f>MAX(E190:BL190)</f>
        <v>0</v>
      </c>
      <c r="E176" s="124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  <c r="AM176" s="125"/>
      <c r="AN176" s="125"/>
      <c r="AO176" s="125"/>
      <c r="AP176" s="125"/>
      <c r="AQ176" s="125"/>
      <c r="AR176" s="125"/>
      <c r="AS176" s="125"/>
      <c r="AT176" s="125"/>
      <c r="AU176" s="125"/>
      <c r="AV176" s="125"/>
      <c r="AW176" s="125"/>
      <c r="AX176" s="125"/>
      <c r="AY176" s="125"/>
      <c r="AZ176" s="125"/>
      <c r="BA176" s="125"/>
      <c r="BB176" s="125"/>
      <c r="BC176" s="125"/>
      <c r="BD176" s="125"/>
      <c r="BE176" s="125"/>
      <c r="BF176" s="125"/>
      <c r="BG176" s="125"/>
      <c r="BH176" s="125"/>
      <c r="BI176" s="125"/>
      <c r="BJ176" s="125"/>
      <c r="BK176" s="125"/>
      <c r="BL176" s="126"/>
      <c r="BM176" s="48"/>
    </row>
    <row r="177" spans="2:65" outlineLevel="1" x14ac:dyDescent="0.25">
      <c r="B177" s="131" t="s">
        <v>476</v>
      </c>
      <c r="C177" s="135"/>
      <c r="D177" s="132"/>
      <c r="E177" s="127" t="e">
        <f>((Overview!$B$33-Overview!$B$42)/Overview!$L$28)*(Overview!$L$28-E133)+Overview!$B$42</f>
        <v>#DIV/0!</v>
      </c>
      <c r="F177" s="128" t="e">
        <f>((Overview!$B$33-Overview!$B$42)/Overview!$L$28)*(Overview!$L$28-F133)+Overview!$B$42</f>
        <v>#DIV/0!</v>
      </c>
      <c r="G177" s="128" t="e">
        <f>((Overview!$B$33-Overview!$B$42)/Overview!$L$28)*(Overview!$L$28-G133)+Overview!$B$42</f>
        <v>#DIV/0!</v>
      </c>
      <c r="H177" s="128" t="e">
        <f>((Overview!$B$33-Overview!$B$42)/Overview!$L$28)*(Overview!$L$28-H133)+Overview!$B$42</f>
        <v>#DIV/0!</v>
      </c>
      <c r="I177" s="128" t="e">
        <f>((Overview!$B$33-Overview!$B$42)/Overview!$L$28)*(Overview!$L$28-I133)+Overview!$B$42</f>
        <v>#DIV/0!</v>
      </c>
      <c r="J177" s="128" t="e">
        <f>((Overview!$B$33-Overview!$B$42)/Overview!$L$28)*(Overview!$L$28-J133)+Overview!$B$42</f>
        <v>#DIV/0!</v>
      </c>
      <c r="K177" s="128" t="e">
        <f>((Overview!$B$33-Overview!$B$42)/Overview!$L$28)*(Overview!$L$28-K133)+Overview!$B$42</f>
        <v>#DIV/0!</v>
      </c>
      <c r="L177" s="128" t="e">
        <f>((Overview!$B$33-Overview!$B$42)/Overview!$L$28)*(Overview!$L$28-L133)+Overview!$B$42</f>
        <v>#DIV/0!</v>
      </c>
      <c r="M177" s="128" t="e">
        <f>((Overview!$B$33-Overview!$B$42)/Overview!$L$28)*(Overview!$L$28-M133)+Overview!$B$42</f>
        <v>#DIV/0!</v>
      </c>
      <c r="N177" s="128" t="e">
        <f>((Overview!$B$33-Overview!$B$42)/Overview!$L$28)*(Overview!$L$28-N133)+Overview!$B$42</f>
        <v>#DIV/0!</v>
      </c>
      <c r="O177" s="128" t="e">
        <f>((Overview!$B$33-Overview!$B$42)/Overview!$L$28)*(Overview!$L$28-O133)+Overview!$B$42</f>
        <v>#DIV/0!</v>
      </c>
      <c r="P177" s="128" t="e">
        <f>((Overview!$B$33-Overview!$B$42)/Overview!$L$28)*(Overview!$L$28-P133)+Overview!$B$42</f>
        <v>#DIV/0!</v>
      </c>
      <c r="Q177" s="128" t="e">
        <f>((Overview!$B$33-Overview!$B$42)/Overview!$L$28)*(Overview!$L$28-Q133)+Overview!$B$42</f>
        <v>#DIV/0!</v>
      </c>
      <c r="R177" s="128" t="e">
        <f>((Overview!$B$33-Overview!$B$42)/Overview!$L$28)*(Overview!$L$28-R133)+Overview!$B$42</f>
        <v>#DIV/0!</v>
      </c>
      <c r="S177" s="128" t="e">
        <f>((Overview!$B$33-Overview!$B$42)/Overview!$L$28)*(Overview!$L$28-S133)+Overview!$B$42</f>
        <v>#DIV/0!</v>
      </c>
      <c r="T177" s="128" t="e">
        <f>((Overview!$B$33-Overview!$B$42)/Overview!$L$28)*(Overview!$L$28-T133)+Overview!$B$42</f>
        <v>#DIV/0!</v>
      </c>
      <c r="U177" s="128" t="e">
        <f>((Overview!$B$33-Overview!$B$42)/Overview!$L$28)*(Overview!$L$28-U133)+Overview!$B$42</f>
        <v>#DIV/0!</v>
      </c>
      <c r="V177" s="128" t="e">
        <f>((Overview!$B$33-Overview!$B$42)/Overview!$L$28)*(Overview!$L$28-V133)+Overview!$B$42</f>
        <v>#DIV/0!</v>
      </c>
      <c r="W177" s="128" t="e">
        <f>((Overview!$B$33-Overview!$B$42)/Overview!$L$28)*(Overview!$L$28-W133)+Overview!$B$42</f>
        <v>#DIV/0!</v>
      </c>
      <c r="X177" s="128" t="e">
        <f>((Overview!$B$33-Overview!$B$42)/Overview!$L$28)*(Overview!$L$28-X133)+Overview!$B$42</f>
        <v>#DIV/0!</v>
      </c>
      <c r="Y177" s="128" t="e">
        <f>((Overview!$B$33-Overview!$B$42)/Overview!$L$28)*(Overview!$L$28-Y133)+Overview!$B$42</f>
        <v>#DIV/0!</v>
      </c>
      <c r="Z177" s="128" t="e">
        <f>((Overview!$B$33-Overview!$B$42)/Overview!$L$28)*(Overview!$L$28-Z133)+Overview!$B$42</f>
        <v>#DIV/0!</v>
      </c>
      <c r="AA177" s="128" t="e">
        <f>((Overview!$B$33-Overview!$B$42)/Overview!$L$28)*(Overview!$L$28-AA133)+Overview!$B$42</f>
        <v>#DIV/0!</v>
      </c>
      <c r="AB177" s="128" t="e">
        <f>((Overview!$B$33-Overview!$B$42)/Overview!$L$28)*(Overview!$L$28-AB133)+Overview!$B$42</f>
        <v>#DIV/0!</v>
      </c>
      <c r="AC177" s="128" t="e">
        <f>((Overview!$B$33-Overview!$B$42)/Overview!$L$28)*(Overview!$L$28-AC133)+Overview!$B$42</f>
        <v>#DIV/0!</v>
      </c>
      <c r="AD177" s="128" t="e">
        <f>((Overview!$B$33-Overview!$B$42)/Overview!$L$28)*(Overview!$L$28-AD133)+Overview!$B$42</f>
        <v>#DIV/0!</v>
      </c>
      <c r="AE177" s="128" t="e">
        <f>((Overview!$B$33-Overview!$B$42)/Overview!$L$28)*(Overview!$L$28-AE133)+Overview!$B$42</f>
        <v>#DIV/0!</v>
      </c>
      <c r="AF177" s="128" t="e">
        <f>((Overview!$B$33-Overview!$B$42)/Overview!$L$28)*(Overview!$L$28-AF133)+Overview!$B$42</f>
        <v>#DIV/0!</v>
      </c>
      <c r="AG177" s="128" t="e">
        <f>((Overview!$B$33-Overview!$B$42)/Overview!$L$28)*(Overview!$L$28-AG133)+Overview!$B$42</f>
        <v>#DIV/0!</v>
      </c>
      <c r="AH177" s="128" t="e">
        <f>((Overview!$B$33-Overview!$B$42)/Overview!$L$28)*(Overview!$L$28-AH133)+Overview!$B$42</f>
        <v>#DIV/0!</v>
      </c>
      <c r="AI177" s="128" t="e">
        <f>((Overview!$B$33-Overview!$B$42)/Overview!$L$28)*(Overview!$L$28-AI133)+Overview!$B$42</f>
        <v>#DIV/0!</v>
      </c>
      <c r="AJ177" s="128" t="e">
        <f>((Overview!$B$33-Overview!$B$42)/Overview!$L$28)*(Overview!$L$28-AJ133)+Overview!$B$42</f>
        <v>#DIV/0!</v>
      </c>
      <c r="AK177" s="128" t="e">
        <f>((Overview!$B$33-Overview!$B$42)/Overview!$L$28)*(Overview!$L$28-AK133)+Overview!$B$42</f>
        <v>#DIV/0!</v>
      </c>
      <c r="AL177" s="128" t="e">
        <f>((Overview!$B$33-Overview!$B$42)/Overview!$L$28)*(Overview!$L$28-AL133)+Overview!$B$42</f>
        <v>#DIV/0!</v>
      </c>
      <c r="AM177" s="128" t="e">
        <f>((Overview!$B$33-Overview!$B$42)/Overview!$L$28)*(Overview!$L$28-AM133)+Overview!$B$42</f>
        <v>#DIV/0!</v>
      </c>
      <c r="AN177" s="128" t="e">
        <f>((Overview!$B$33-Overview!$B$42)/Overview!$L$28)*(Overview!$L$28-AN133)+Overview!$B$42</f>
        <v>#DIV/0!</v>
      </c>
      <c r="AO177" s="128" t="e">
        <f>((Overview!$B$33-Overview!$B$42)/Overview!$L$28)*(Overview!$L$28-AO133)+Overview!$B$42</f>
        <v>#DIV/0!</v>
      </c>
      <c r="AP177" s="128" t="e">
        <f>((Overview!$B$33-Overview!$B$42)/Overview!$L$28)*(Overview!$L$28-AP133)+Overview!$B$42</f>
        <v>#DIV/0!</v>
      </c>
      <c r="AQ177" s="128" t="e">
        <f>((Overview!$B$33-Overview!$B$42)/Overview!$L$28)*(Overview!$L$28-AQ133)+Overview!$B$42</f>
        <v>#DIV/0!</v>
      </c>
      <c r="AR177" s="128" t="e">
        <f>((Overview!$B$33-Overview!$B$42)/Overview!$L$28)*(Overview!$L$28-AR133)+Overview!$B$42</f>
        <v>#DIV/0!</v>
      </c>
      <c r="AS177" s="128" t="e">
        <f>((Overview!$B$33-Overview!$B$42)/Overview!$L$28)*(Overview!$L$28-AS133)+Overview!$B$42</f>
        <v>#DIV/0!</v>
      </c>
      <c r="AT177" s="128" t="e">
        <f>((Overview!$B$33-Overview!$B$42)/Overview!$L$28)*(Overview!$L$28-AT133)+Overview!$B$42</f>
        <v>#DIV/0!</v>
      </c>
      <c r="AU177" s="128" t="e">
        <f>((Overview!$B$33-Overview!$B$42)/Overview!$L$28)*(Overview!$L$28-AU133)+Overview!$B$42</f>
        <v>#DIV/0!</v>
      </c>
      <c r="AV177" s="128" t="e">
        <f>((Overview!$B$33-Overview!$B$42)/Overview!$L$28)*(Overview!$L$28-AV133)+Overview!$B$42</f>
        <v>#DIV/0!</v>
      </c>
      <c r="AW177" s="128" t="e">
        <f>((Overview!$B$33-Overview!$B$42)/Overview!$L$28)*(Overview!$L$28-AW133)+Overview!$B$42</f>
        <v>#DIV/0!</v>
      </c>
      <c r="AX177" s="128" t="e">
        <f>((Overview!$B$33-Overview!$B$42)/Overview!$L$28)*(Overview!$L$28-AX133)+Overview!$B$42</f>
        <v>#DIV/0!</v>
      </c>
      <c r="AY177" s="128" t="e">
        <f>((Overview!$B$33-Overview!$B$42)/Overview!$L$28)*(Overview!$L$28-AY133)+Overview!$B$42</f>
        <v>#DIV/0!</v>
      </c>
      <c r="AZ177" s="128" t="e">
        <f>((Overview!$B$33-Overview!$B$42)/Overview!$L$28)*(Overview!$L$28-AZ133)+Overview!$B$42</f>
        <v>#DIV/0!</v>
      </c>
      <c r="BA177" s="128" t="e">
        <f>((Overview!$B$33-Overview!$B$42)/Overview!$L$28)*(Overview!$L$28-BA133)+Overview!$B$42</f>
        <v>#DIV/0!</v>
      </c>
      <c r="BB177" s="128" t="e">
        <f>((Overview!$B$33-Overview!$B$42)/Overview!$L$28)*(Overview!$L$28-BB133)+Overview!$B$42</f>
        <v>#DIV/0!</v>
      </c>
      <c r="BC177" s="128" t="e">
        <f>((Overview!$B$33-Overview!$B$42)/Overview!$L$28)*(Overview!$L$28-BC133)+Overview!$B$42</f>
        <v>#DIV/0!</v>
      </c>
      <c r="BD177" s="128" t="e">
        <f>((Overview!$B$33-Overview!$B$42)/Overview!$L$28)*(Overview!$L$28-BD133)+Overview!$B$42</f>
        <v>#DIV/0!</v>
      </c>
      <c r="BE177" s="128" t="e">
        <f>((Overview!$B$33-Overview!$B$42)/Overview!$L$28)*(Overview!$L$28-BE133)+Overview!$B$42</f>
        <v>#DIV/0!</v>
      </c>
      <c r="BF177" s="128" t="e">
        <f>((Overview!$B$33-Overview!$B$42)/Overview!$L$28)*(Overview!$L$28-BF133)+Overview!$B$42</f>
        <v>#DIV/0!</v>
      </c>
      <c r="BG177" s="128" t="e">
        <f>((Overview!$B$33-Overview!$B$42)/Overview!$L$28)*(Overview!$L$28-BG133)+Overview!$B$42</f>
        <v>#DIV/0!</v>
      </c>
      <c r="BH177" s="128" t="e">
        <f>((Overview!$B$33-Overview!$B$42)/Overview!$L$28)*(Overview!$L$28-BH133)+Overview!$B$42</f>
        <v>#DIV/0!</v>
      </c>
      <c r="BI177" s="128" t="e">
        <f>((Overview!$B$33-Overview!$B$42)/Overview!$L$28)*(Overview!$L$28-BI133)+Overview!$B$42</f>
        <v>#DIV/0!</v>
      </c>
      <c r="BJ177" s="128" t="e">
        <f>((Overview!$B$33-Overview!$B$42)/Overview!$L$28)*(Overview!$L$28-BJ133)+Overview!$B$42</f>
        <v>#DIV/0!</v>
      </c>
      <c r="BK177" s="128" t="e">
        <f>((Overview!$B$33-Overview!$B$42)/Overview!$L$28)*(Overview!$L$28-BK133)+Overview!$B$42</f>
        <v>#DIV/0!</v>
      </c>
      <c r="BL177" s="128" t="e">
        <f>((Overview!$B$33-Overview!$B$42)/Overview!$L$28)*(Overview!$L$28-BL133)+Overview!$B$42</f>
        <v>#DIV/0!</v>
      </c>
      <c r="BM177" s="48"/>
    </row>
    <row r="178" spans="2:65" outlineLevel="1" x14ac:dyDescent="0.25">
      <c r="B178" s="131" t="s">
        <v>571</v>
      </c>
      <c r="C178" s="135"/>
      <c r="D178" s="132"/>
      <c r="E178" s="127">
        <f>SUM($E$85:E85)-SUM($E$37:E37)</f>
        <v>0</v>
      </c>
      <c r="F178" s="128">
        <f>SUM($E$85:F85)-SUM($E$37:F37)</f>
        <v>0</v>
      </c>
      <c r="G178" s="128">
        <f>SUM($E$85:G85)-SUM($E$37:G37)</f>
        <v>0</v>
      </c>
      <c r="H178" s="128">
        <f>SUM($E$85:H85)-SUM($E$37:H37)</f>
        <v>0</v>
      </c>
      <c r="I178" s="128">
        <f>SUM($E$85:I85)-SUM($E$37:I37)</f>
        <v>0</v>
      </c>
      <c r="J178" s="128">
        <f>SUM($E$85:J85)-SUM($E$37:J37)</f>
        <v>0</v>
      </c>
      <c r="K178" s="128">
        <f>SUM($E$85:K85)-SUM($E$37:K37)</f>
        <v>0</v>
      </c>
      <c r="L178" s="128">
        <f>SUM($E$85:L85)-SUM($E$37:L37)</f>
        <v>0</v>
      </c>
      <c r="M178" s="128">
        <f>SUM($E$85:M85)-SUM($E$37:M37)</f>
        <v>0</v>
      </c>
      <c r="N178" s="128">
        <f>SUM($E$85:N85)-SUM($E$37:N37)</f>
        <v>0</v>
      </c>
      <c r="O178" s="128">
        <f>SUM($E$85:O85)-SUM($E$37:O37)</f>
        <v>0</v>
      </c>
      <c r="P178" s="128">
        <f>SUM($E$85:P85)-SUM($E$37:P37)</f>
        <v>0</v>
      </c>
      <c r="Q178" s="128">
        <f>SUM($E$85:Q85)-SUM($E$37:Q37)</f>
        <v>0</v>
      </c>
      <c r="R178" s="128">
        <f>SUM($E$85:R85)-SUM($E$37:R37)</f>
        <v>0</v>
      </c>
      <c r="S178" s="128">
        <f>SUM($E$85:S85)-SUM($E$37:S37)</f>
        <v>0</v>
      </c>
      <c r="T178" s="128">
        <f>SUM($E$85:T85)-SUM($E$37:T37)</f>
        <v>0</v>
      </c>
      <c r="U178" s="128">
        <f>SUM($E$85:U85)-SUM($E$37:U37)</f>
        <v>0</v>
      </c>
      <c r="V178" s="128">
        <f>SUM($E$85:V85)-SUM($E$37:V37)</f>
        <v>0</v>
      </c>
      <c r="W178" s="128">
        <f>SUM($E$85:W85)-SUM($E$37:W37)</f>
        <v>0</v>
      </c>
      <c r="X178" s="128">
        <f>SUM($E$85:X85)-SUM($E$37:X37)</f>
        <v>0</v>
      </c>
      <c r="Y178" s="128">
        <f>SUM($E$85:Y85)-SUM($E$37:Y37)</f>
        <v>0</v>
      </c>
      <c r="Z178" s="128">
        <f>SUM($E$85:Z85)-SUM($E$37:Z37)</f>
        <v>0</v>
      </c>
      <c r="AA178" s="128">
        <f>SUM($E$85:AA85)-SUM($E$37:AA37)</f>
        <v>0</v>
      </c>
      <c r="AB178" s="128">
        <f>SUM($E$85:AB85)-SUM($E$37:AB37)</f>
        <v>0</v>
      </c>
      <c r="AC178" s="128">
        <f>SUM($E$85:AC85)-SUM($E$37:AC37)</f>
        <v>0</v>
      </c>
      <c r="AD178" s="128">
        <f>SUM($E$85:AD85)-SUM($E$37:AD37)</f>
        <v>0</v>
      </c>
      <c r="AE178" s="128">
        <f>SUM($E$85:AE85)-SUM($E$37:AE37)</f>
        <v>0</v>
      </c>
      <c r="AF178" s="128">
        <f>SUM($E$85:AF85)-SUM($E$37:AF37)</f>
        <v>0</v>
      </c>
      <c r="AG178" s="128">
        <f>SUM($E$85:AG85)-SUM($E$37:AG37)</f>
        <v>0</v>
      </c>
      <c r="AH178" s="128">
        <f>SUM($E$85:AH85)-SUM($E$37:AH37)</f>
        <v>0</v>
      </c>
      <c r="AI178" s="128">
        <f>SUM($E$85:AI85)-SUM($E$37:AI37)</f>
        <v>0</v>
      </c>
      <c r="AJ178" s="128">
        <f>SUM($E$85:AJ85)-SUM($E$37:AJ37)</f>
        <v>0</v>
      </c>
      <c r="AK178" s="128">
        <f>SUM($E$85:AK85)-SUM($E$37:AK37)</f>
        <v>0</v>
      </c>
      <c r="AL178" s="128">
        <f>SUM($E$85:AL85)-SUM($E$37:AL37)</f>
        <v>0</v>
      </c>
      <c r="AM178" s="128">
        <f>SUM($E$85:AM85)-SUM($E$37:AM37)</f>
        <v>0</v>
      </c>
      <c r="AN178" s="128">
        <f>SUM($E$85:AN85)-SUM($E$37:AN37)</f>
        <v>0</v>
      </c>
      <c r="AO178" s="128">
        <f>SUM($E$85:AO85)-SUM($E$37:AO37)</f>
        <v>0</v>
      </c>
      <c r="AP178" s="128">
        <f>SUM($E$85:AP85)-SUM($E$37:AP37)</f>
        <v>0</v>
      </c>
      <c r="AQ178" s="128">
        <f>SUM($E$85:AQ85)-SUM($E$37:AQ37)</f>
        <v>0</v>
      </c>
      <c r="AR178" s="128">
        <f>SUM($E$85:AR85)-SUM($E$37:AR37)</f>
        <v>0</v>
      </c>
      <c r="AS178" s="128">
        <f>SUM($E$85:AS85)-SUM($E$37:AS37)</f>
        <v>0</v>
      </c>
      <c r="AT178" s="128">
        <f>SUM($E$85:AT85)-SUM($E$37:AT37)</f>
        <v>0</v>
      </c>
      <c r="AU178" s="128">
        <f>SUM($E$85:AU85)-SUM($E$37:AU37)</f>
        <v>0</v>
      </c>
      <c r="AV178" s="128">
        <f>SUM($E$85:AV85)-SUM($E$37:AV37)</f>
        <v>0</v>
      </c>
      <c r="AW178" s="128">
        <f>SUM($E$85:AW85)-SUM($E$37:AW37)</f>
        <v>0</v>
      </c>
      <c r="AX178" s="128">
        <f>SUM($E$85:AX85)-SUM($E$37:AX37)</f>
        <v>0</v>
      </c>
      <c r="AY178" s="128">
        <f>SUM($E$85:AY85)-SUM($E$37:AY37)</f>
        <v>0</v>
      </c>
      <c r="AZ178" s="128">
        <f>SUM($E$85:AZ85)-SUM($E$37:AZ37)</f>
        <v>0</v>
      </c>
      <c r="BA178" s="128">
        <f>SUM($E$85:BA85)-SUM($E$37:BA37)</f>
        <v>0</v>
      </c>
      <c r="BB178" s="128">
        <f>SUM($E$85:BB85)-SUM($E$37:BB37)</f>
        <v>0</v>
      </c>
      <c r="BC178" s="128">
        <f>SUM($E$85:BC85)-SUM($E$37:BC37)</f>
        <v>0</v>
      </c>
      <c r="BD178" s="128">
        <f>SUM($E$85:BD85)-SUM($E$37:BD37)</f>
        <v>0</v>
      </c>
      <c r="BE178" s="128">
        <f>SUM($E$85:BE85)-SUM($E$37:BE37)</f>
        <v>0</v>
      </c>
      <c r="BF178" s="128">
        <f>SUM($E$85:BF85)-SUM($E$37:BF37)</f>
        <v>0</v>
      </c>
      <c r="BG178" s="128">
        <f>SUM($E$85:BG85)-SUM($E$37:BG37)</f>
        <v>0</v>
      </c>
      <c r="BH178" s="128">
        <f>SUM($E$85:BH85)-SUM($E$37:BH37)</f>
        <v>0</v>
      </c>
      <c r="BI178" s="128">
        <f>SUM($E$85:BI85)-SUM($E$37:BI37)</f>
        <v>0</v>
      </c>
      <c r="BJ178" s="128">
        <f>SUM($E$85:BJ85)-SUM($E$37:BJ37)</f>
        <v>0</v>
      </c>
      <c r="BK178" s="128">
        <f>SUM($E$85:BK85)-SUM($E$37:BK37)</f>
        <v>0</v>
      </c>
      <c r="BL178" s="128">
        <f>SUM($E$85:BL85)-SUM($E$37:BL37)</f>
        <v>0</v>
      </c>
      <c r="BM178" s="48"/>
    </row>
    <row r="179" spans="2:65" outlineLevel="1" x14ac:dyDescent="0.25">
      <c r="B179" s="131" t="s">
        <v>103</v>
      </c>
      <c r="C179" s="135"/>
      <c r="D179" s="132"/>
      <c r="E179" s="127">
        <f>-SUM($E$98:E98)</f>
        <v>0</v>
      </c>
      <c r="F179" s="128">
        <f>-SUM($E$98:F98)</f>
        <v>0</v>
      </c>
      <c r="G179" s="128">
        <f>-SUM($E$98:G98)</f>
        <v>0</v>
      </c>
      <c r="H179" s="128">
        <f>-SUM($E$98:H98)</f>
        <v>0</v>
      </c>
      <c r="I179" s="128">
        <f>-SUM($E$98:I98)</f>
        <v>0</v>
      </c>
      <c r="J179" s="128">
        <f>-SUM($E$98:J98)</f>
        <v>0</v>
      </c>
      <c r="K179" s="128">
        <f>-SUM($E$98:K98)</f>
        <v>0</v>
      </c>
      <c r="L179" s="128">
        <f>-SUM($E$98:L98)</f>
        <v>0</v>
      </c>
      <c r="M179" s="128">
        <f>-SUM($E$98:M98)</f>
        <v>0</v>
      </c>
      <c r="N179" s="128">
        <f>-SUM($E$98:N98)</f>
        <v>0</v>
      </c>
      <c r="O179" s="128">
        <f>-SUM($E$98:O98)</f>
        <v>0</v>
      </c>
      <c r="P179" s="128">
        <f>-SUM($E$98:P98)</f>
        <v>0</v>
      </c>
      <c r="Q179" s="128">
        <f>-SUM($E$98:Q98)</f>
        <v>0</v>
      </c>
      <c r="R179" s="128">
        <f>-SUM($E$98:R98)</f>
        <v>0</v>
      </c>
      <c r="S179" s="128">
        <f>-SUM($E$98:S98)</f>
        <v>0</v>
      </c>
      <c r="T179" s="128">
        <f>-SUM($E$98:T98)</f>
        <v>0</v>
      </c>
      <c r="U179" s="128">
        <f>-SUM($E$98:U98)</f>
        <v>0</v>
      </c>
      <c r="V179" s="128">
        <f>-SUM($E$98:V98)</f>
        <v>0</v>
      </c>
      <c r="W179" s="128">
        <f>-SUM($E$98:W98)</f>
        <v>0</v>
      </c>
      <c r="X179" s="128">
        <f>-SUM($E$98:X98)</f>
        <v>0</v>
      </c>
      <c r="Y179" s="128">
        <f>-SUM($E$98:Y98)</f>
        <v>0</v>
      </c>
      <c r="Z179" s="128">
        <f>-SUM($E$98:Z98)</f>
        <v>0</v>
      </c>
      <c r="AA179" s="128">
        <f>-SUM($E$98:AA98)</f>
        <v>0</v>
      </c>
      <c r="AB179" s="128">
        <f>-SUM($E$98:AB98)</f>
        <v>0</v>
      </c>
      <c r="AC179" s="128">
        <f>-SUM($E$98:AC98)</f>
        <v>0</v>
      </c>
      <c r="AD179" s="128">
        <f>-SUM($E$98:AD98)</f>
        <v>0</v>
      </c>
      <c r="AE179" s="128">
        <f>-SUM($E$98:AE98)</f>
        <v>0</v>
      </c>
      <c r="AF179" s="128">
        <f>-SUM($E$98:AF98)</f>
        <v>0</v>
      </c>
      <c r="AG179" s="128">
        <f>-SUM($E$98:AG98)</f>
        <v>0</v>
      </c>
      <c r="AH179" s="128">
        <f>-SUM($E$98:AH98)</f>
        <v>0</v>
      </c>
      <c r="AI179" s="128">
        <f>-SUM($E$98:AI98)</f>
        <v>0</v>
      </c>
      <c r="AJ179" s="128">
        <f>-SUM($E$98:AJ98)</f>
        <v>0</v>
      </c>
      <c r="AK179" s="128">
        <f>-SUM($E$98:AK98)</f>
        <v>0</v>
      </c>
      <c r="AL179" s="128">
        <f>-SUM($E$98:AL98)</f>
        <v>0</v>
      </c>
      <c r="AM179" s="128">
        <f>-SUM($E$98:AM98)</f>
        <v>0</v>
      </c>
      <c r="AN179" s="128">
        <f>-SUM($E$98:AN98)</f>
        <v>0</v>
      </c>
      <c r="AO179" s="128">
        <f>-SUM($E$98:AO98)</f>
        <v>0</v>
      </c>
      <c r="AP179" s="128">
        <f>-SUM($E$98:AP98)</f>
        <v>0</v>
      </c>
      <c r="AQ179" s="128">
        <f>-SUM($E$98:AQ98)</f>
        <v>0</v>
      </c>
      <c r="AR179" s="128">
        <f>-SUM($E$98:AR98)</f>
        <v>0</v>
      </c>
      <c r="AS179" s="128">
        <f>-SUM($E$98:AS98)</f>
        <v>0</v>
      </c>
      <c r="AT179" s="128">
        <f>-SUM($E$98:AT98)</f>
        <v>0</v>
      </c>
      <c r="AU179" s="128">
        <f>-SUM($E$98:AU98)</f>
        <v>0</v>
      </c>
      <c r="AV179" s="128">
        <f>-SUM($E$98:AV98)</f>
        <v>0</v>
      </c>
      <c r="AW179" s="128">
        <f>-SUM($E$98:AW98)</f>
        <v>0</v>
      </c>
      <c r="AX179" s="128">
        <f>-SUM($E$98:AX98)</f>
        <v>0</v>
      </c>
      <c r="AY179" s="128">
        <f>-SUM($E$98:AY98)</f>
        <v>0</v>
      </c>
      <c r="AZ179" s="128">
        <f>-SUM($E$98:AZ98)</f>
        <v>0</v>
      </c>
      <c r="BA179" s="128">
        <f>-SUM($E$98:BA98)</f>
        <v>0</v>
      </c>
      <c r="BB179" s="128">
        <f>-SUM($E$98:BB98)</f>
        <v>0</v>
      </c>
      <c r="BC179" s="128">
        <f>-SUM($E$98:BC98)</f>
        <v>0</v>
      </c>
      <c r="BD179" s="128">
        <f>-SUM($E$98:BD98)</f>
        <v>0</v>
      </c>
      <c r="BE179" s="128">
        <f>-SUM($E$98:BE98)</f>
        <v>0</v>
      </c>
      <c r="BF179" s="128">
        <f>-SUM($E$98:BF98)</f>
        <v>0</v>
      </c>
      <c r="BG179" s="128">
        <f>-SUM($E$98:BG98)</f>
        <v>0</v>
      </c>
      <c r="BH179" s="128">
        <f>-SUM($E$98:BH98)</f>
        <v>0</v>
      </c>
      <c r="BI179" s="128">
        <f>-SUM($E$98:BI98)</f>
        <v>0</v>
      </c>
      <c r="BJ179" s="128">
        <f>-SUM($E$98:BJ98)</f>
        <v>0</v>
      </c>
      <c r="BK179" s="128">
        <f>-SUM($E$98:BK98)</f>
        <v>0</v>
      </c>
      <c r="BL179" s="128">
        <f>-SUM($E$98:BL98)</f>
        <v>0</v>
      </c>
      <c r="BM179" s="48"/>
    </row>
    <row r="180" spans="2:65" outlineLevel="1" x14ac:dyDescent="0.25">
      <c r="B180" s="131"/>
      <c r="C180" s="135"/>
      <c r="D180" s="132"/>
      <c r="E180" s="127"/>
      <c r="F180" s="128"/>
      <c r="G180" s="128"/>
      <c r="H180" s="128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  <c r="AE180" s="128"/>
      <c r="AF180" s="128"/>
      <c r="AG180" s="128"/>
      <c r="AH180" s="128"/>
      <c r="AI180" s="128"/>
      <c r="AJ180" s="128"/>
      <c r="AK180" s="128"/>
      <c r="AL180" s="128"/>
      <c r="AM180" s="128"/>
      <c r="AN180" s="128"/>
      <c r="AO180" s="128"/>
      <c r="AP180" s="128"/>
      <c r="AQ180" s="128"/>
      <c r="AR180" s="128"/>
      <c r="AS180" s="128"/>
      <c r="AT180" s="128"/>
      <c r="AU180" s="128"/>
      <c r="AV180" s="128"/>
      <c r="AW180" s="128"/>
      <c r="AX180" s="128"/>
      <c r="AY180" s="128"/>
      <c r="AZ180" s="128"/>
      <c r="BA180" s="128"/>
      <c r="BB180" s="128"/>
      <c r="BC180" s="128"/>
      <c r="BD180" s="128"/>
      <c r="BE180" s="128"/>
      <c r="BF180" s="128"/>
      <c r="BG180" s="128"/>
      <c r="BH180" s="128"/>
      <c r="BI180" s="128"/>
      <c r="BJ180" s="128"/>
      <c r="BK180" s="128"/>
      <c r="BL180" s="128"/>
      <c r="BM180" s="48"/>
    </row>
    <row r="181" spans="2:65" outlineLevel="1" x14ac:dyDescent="0.25">
      <c r="B181" s="131" t="s">
        <v>572</v>
      </c>
      <c r="C181" s="135"/>
      <c r="D181" s="132"/>
      <c r="E181" s="127">
        <f>E133</f>
        <v>0</v>
      </c>
      <c r="F181" s="128">
        <f t="shared" ref="F181:T181" si="177">F133</f>
        <v>0</v>
      </c>
      <c r="G181" s="128">
        <f t="shared" si="177"/>
        <v>0</v>
      </c>
      <c r="H181" s="128">
        <f t="shared" si="177"/>
        <v>0</v>
      </c>
      <c r="I181" s="128">
        <f t="shared" si="177"/>
        <v>0</v>
      </c>
      <c r="J181" s="128">
        <f t="shared" si="177"/>
        <v>0</v>
      </c>
      <c r="K181" s="128">
        <f t="shared" si="177"/>
        <v>0</v>
      </c>
      <c r="L181" s="128">
        <f t="shared" si="177"/>
        <v>0</v>
      </c>
      <c r="M181" s="128">
        <f t="shared" si="177"/>
        <v>0</v>
      </c>
      <c r="N181" s="128">
        <f t="shared" si="177"/>
        <v>0</v>
      </c>
      <c r="O181" s="128">
        <f t="shared" si="177"/>
        <v>0</v>
      </c>
      <c r="P181" s="128">
        <f t="shared" si="177"/>
        <v>0</v>
      </c>
      <c r="Q181" s="128">
        <f t="shared" si="177"/>
        <v>0</v>
      </c>
      <c r="R181" s="128">
        <f t="shared" si="177"/>
        <v>0</v>
      </c>
      <c r="S181" s="128">
        <f t="shared" si="177"/>
        <v>0</v>
      </c>
      <c r="T181" s="128">
        <f t="shared" si="177"/>
        <v>0</v>
      </c>
      <c r="U181" s="128">
        <f t="shared" ref="U181:BL181" si="178">U133</f>
        <v>0</v>
      </c>
      <c r="V181" s="128">
        <f t="shared" si="178"/>
        <v>0</v>
      </c>
      <c r="W181" s="128">
        <f t="shared" si="178"/>
        <v>0</v>
      </c>
      <c r="X181" s="128">
        <f t="shared" si="178"/>
        <v>0</v>
      </c>
      <c r="Y181" s="128">
        <f t="shared" si="178"/>
        <v>0</v>
      </c>
      <c r="Z181" s="128">
        <f t="shared" si="178"/>
        <v>0</v>
      </c>
      <c r="AA181" s="128">
        <f t="shared" si="178"/>
        <v>0</v>
      </c>
      <c r="AB181" s="128">
        <f t="shared" si="178"/>
        <v>0</v>
      </c>
      <c r="AC181" s="128">
        <f t="shared" si="178"/>
        <v>0</v>
      </c>
      <c r="AD181" s="128">
        <f t="shared" si="178"/>
        <v>0</v>
      </c>
      <c r="AE181" s="128">
        <f t="shared" si="178"/>
        <v>0</v>
      </c>
      <c r="AF181" s="128">
        <f t="shared" si="178"/>
        <v>0</v>
      </c>
      <c r="AG181" s="128">
        <f t="shared" si="178"/>
        <v>0</v>
      </c>
      <c r="AH181" s="128">
        <f t="shared" si="178"/>
        <v>0</v>
      </c>
      <c r="AI181" s="128">
        <f t="shared" si="178"/>
        <v>0</v>
      </c>
      <c r="AJ181" s="128">
        <f t="shared" si="178"/>
        <v>0</v>
      </c>
      <c r="AK181" s="128">
        <f t="shared" si="178"/>
        <v>0</v>
      </c>
      <c r="AL181" s="128">
        <f t="shared" si="178"/>
        <v>0</v>
      </c>
      <c r="AM181" s="128">
        <f t="shared" si="178"/>
        <v>0</v>
      </c>
      <c r="AN181" s="128">
        <f t="shared" si="178"/>
        <v>0</v>
      </c>
      <c r="AO181" s="128">
        <f t="shared" si="178"/>
        <v>0</v>
      </c>
      <c r="AP181" s="128">
        <f t="shared" si="178"/>
        <v>0</v>
      </c>
      <c r="AQ181" s="128">
        <f t="shared" si="178"/>
        <v>0</v>
      </c>
      <c r="AR181" s="128">
        <f t="shared" si="178"/>
        <v>0</v>
      </c>
      <c r="AS181" s="128">
        <f t="shared" si="178"/>
        <v>0</v>
      </c>
      <c r="AT181" s="128">
        <f t="shared" si="178"/>
        <v>0</v>
      </c>
      <c r="AU181" s="128">
        <f t="shared" si="178"/>
        <v>0</v>
      </c>
      <c r="AV181" s="128">
        <f t="shared" si="178"/>
        <v>0</v>
      </c>
      <c r="AW181" s="128">
        <f t="shared" si="178"/>
        <v>0</v>
      </c>
      <c r="AX181" s="128">
        <f t="shared" si="178"/>
        <v>0</v>
      </c>
      <c r="AY181" s="128">
        <f t="shared" si="178"/>
        <v>0</v>
      </c>
      <c r="AZ181" s="128">
        <f t="shared" si="178"/>
        <v>0</v>
      </c>
      <c r="BA181" s="128">
        <f t="shared" si="178"/>
        <v>0</v>
      </c>
      <c r="BB181" s="128">
        <f t="shared" si="178"/>
        <v>0</v>
      </c>
      <c r="BC181" s="128">
        <f t="shared" si="178"/>
        <v>0</v>
      </c>
      <c r="BD181" s="128">
        <f t="shared" si="178"/>
        <v>0</v>
      </c>
      <c r="BE181" s="128">
        <f t="shared" si="178"/>
        <v>0</v>
      </c>
      <c r="BF181" s="128">
        <f t="shared" si="178"/>
        <v>0</v>
      </c>
      <c r="BG181" s="128">
        <f t="shared" si="178"/>
        <v>0</v>
      </c>
      <c r="BH181" s="128">
        <f t="shared" si="178"/>
        <v>0</v>
      </c>
      <c r="BI181" s="128">
        <f t="shared" si="178"/>
        <v>0</v>
      </c>
      <c r="BJ181" s="128">
        <f t="shared" si="178"/>
        <v>0</v>
      </c>
      <c r="BK181" s="128">
        <f t="shared" si="178"/>
        <v>0</v>
      </c>
      <c r="BL181" s="128">
        <f t="shared" si="178"/>
        <v>0</v>
      </c>
      <c r="BM181" s="48"/>
    </row>
    <row r="182" spans="2:65" outlineLevel="1" x14ac:dyDescent="0.25">
      <c r="B182" s="131" t="s">
        <v>573</v>
      </c>
      <c r="C182" s="135"/>
      <c r="D182" s="132"/>
      <c r="E182" s="127">
        <f>Overview!$L$28-E181</f>
        <v>0</v>
      </c>
      <c r="F182" s="128">
        <f>Overview!$L$28-F181</f>
        <v>0</v>
      </c>
      <c r="G182" s="128">
        <f>Overview!$L$28-G181</f>
        <v>0</v>
      </c>
      <c r="H182" s="128">
        <f>Overview!$L$28-H181</f>
        <v>0</v>
      </c>
      <c r="I182" s="128">
        <f>Overview!$L$28-I181</f>
        <v>0</v>
      </c>
      <c r="J182" s="128">
        <f>Overview!$L$28-J181</f>
        <v>0</v>
      </c>
      <c r="K182" s="128">
        <f>Overview!$L$28-K181</f>
        <v>0</v>
      </c>
      <c r="L182" s="128">
        <f>Overview!$L$28-L181</f>
        <v>0</v>
      </c>
      <c r="M182" s="128">
        <f>Overview!$L$28-M181</f>
        <v>0</v>
      </c>
      <c r="N182" s="128">
        <f>Overview!$L$28-N181</f>
        <v>0</v>
      </c>
      <c r="O182" s="128">
        <f>Overview!$L$28-O181</f>
        <v>0</v>
      </c>
      <c r="P182" s="128">
        <f>Overview!$L$28-P181</f>
        <v>0</v>
      </c>
      <c r="Q182" s="128">
        <f>Overview!$L$28-Q181</f>
        <v>0</v>
      </c>
      <c r="R182" s="128">
        <f>Overview!$L$28-R181</f>
        <v>0</v>
      </c>
      <c r="S182" s="128">
        <f>Overview!$L$28-S181</f>
        <v>0</v>
      </c>
      <c r="T182" s="128">
        <f>Overview!$L$28-T181</f>
        <v>0</v>
      </c>
      <c r="U182" s="128">
        <f>Overview!$L$28-U181</f>
        <v>0</v>
      </c>
      <c r="V182" s="128">
        <f>Overview!$L$28-V181</f>
        <v>0</v>
      </c>
      <c r="W182" s="128">
        <f>Overview!$L$28-W181</f>
        <v>0</v>
      </c>
      <c r="X182" s="128">
        <f>Overview!$L$28-X181</f>
        <v>0</v>
      </c>
      <c r="Y182" s="128">
        <f>Overview!$L$28-Y181</f>
        <v>0</v>
      </c>
      <c r="Z182" s="128">
        <f>Overview!$L$28-Z181</f>
        <v>0</v>
      </c>
      <c r="AA182" s="128">
        <f>Overview!$L$28-AA181</f>
        <v>0</v>
      </c>
      <c r="AB182" s="128">
        <f>Overview!$L$28-AB181</f>
        <v>0</v>
      </c>
      <c r="AC182" s="128">
        <f>Overview!$L$28-AC181</f>
        <v>0</v>
      </c>
      <c r="AD182" s="128">
        <f>Overview!$L$28-AD181</f>
        <v>0</v>
      </c>
      <c r="AE182" s="128">
        <f>Overview!$L$28-AE181</f>
        <v>0</v>
      </c>
      <c r="AF182" s="128">
        <f>Overview!$L$28-AF181</f>
        <v>0</v>
      </c>
      <c r="AG182" s="128">
        <f>Overview!$L$28-AG181</f>
        <v>0</v>
      </c>
      <c r="AH182" s="128">
        <f>Overview!$L$28-AH181</f>
        <v>0</v>
      </c>
      <c r="AI182" s="128">
        <f>Overview!$L$28-AI181</f>
        <v>0</v>
      </c>
      <c r="AJ182" s="128">
        <f>Overview!$L$28-AJ181</f>
        <v>0</v>
      </c>
      <c r="AK182" s="128">
        <f>Overview!$L$28-AK181</f>
        <v>0</v>
      </c>
      <c r="AL182" s="128">
        <f>Overview!$L$28-AL181</f>
        <v>0</v>
      </c>
      <c r="AM182" s="128">
        <f>Overview!$L$28-AM181</f>
        <v>0</v>
      </c>
      <c r="AN182" s="128">
        <f>Overview!$L$28-AN181</f>
        <v>0</v>
      </c>
      <c r="AO182" s="128">
        <f>Overview!$L$28-AO181</f>
        <v>0</v>
      </c>
      <c r="AP182" s="128">
        <f>Overview!$L$28-AP181</f>
        <v>0</v>
      </c>
      <c r="AQ182" s="128">
        <f>Overview!$L$28-AQ181</f>
        <v>0</v>
      </c>
      <c r="AR182" s="128">
        <f>Overview!$L$28-AR181</f>
        <v>0</v>
      </c>
      <c r="AS182" s="128">
        <f>Overview!$L$28-AS181</f>
        <v>0</v>
      </c>
      <c r="AT182" s="128">
        <f>Overview!$L$28-AT181</f>
        <v>0</v>
      </c>
      <c r="AU182" s="128">
        <f>Overview!$L$28-AU181</f>
        <v>0</v>
      </c>
      <c r="AV182" s="128">
        <f>Overview!$L$28-AV181</f>
        <v>0</v>
      </c>
      <c r="AW182" s="128">
        <f>Overview!$L$28-AW181</f>
        <v>0</v>
      </c>
      <c r="AX182" s="128">
        <f>Overview!$L$28-AX181</f>
        <v>0</v>
      </c>
      <c r="AY182" s="128">
        <f>Overview!$L$28-AY181</f>
        <v>0</v>
      </c>
      <c r="AZ182" s="128">
        <f>Overview!$L$28-AZ181</f>
        <v>0</v>
      </c>
      <c r="BA182" s="128">
        <f>Overview!$L$28-BA181</f>
        <v>0</v>
      </c>
      <c r="BB182" s="128">
        <f>Overview!$L$28-BB181</f>
        <v>0</v>
      </c>
      <c r="BC182" s="128">
        <f>Overview!$L$28-BC181</f>
        <v>0</v>
      </c>
      <c r="BD182" s="128">
        <f>Overview!$L$28-BD181</f>
        <v>0</v>
      </c>
      <c r="BE182" s="128">
        <f>Overview!$L$28-BE181</f>
        <v>0</v>
      </c>
      <c r="BF182" s="128">
        <f>Overview!$L$28-BF181</f>
        <v>0</v>
      </c>
      <c r="BG182" s="128">
        <f>Overview!$L$28-BG181</f>
        <v>0</v>
      </c>
      <c r="BH182" s="128">
        <f>Overview!$L$28-BH181</f>
        <v>0</v>
      </c>
      <c r="BI182" s="128">
        <f>Overview!$L$28-BI181</f>
        <v>0</v>
      </c>
      <c r="BJ182" s="128">
        <f>Overview!$L$28-BJ181</f>
        <v>0</v>
      </c>
      <c r="BK182" s="128">
        <f>Overview!$L$28-BK181</f>
        <v>0</v>
      </c>
      <c r="BL182" s="128">
        <f>Overview!$L$28-BL181</f>
        <v>0</v>
      </c>
      <c r="BM182" s="48"/>
    </row>
    <row r="183" spans="2:65" outlineLevel="1" x14ac:dyDescent="0.25">
      <c r="B183" s="131" t="s">
        <v>575</v>
      </c>
      <c r="C183" s="135"/>
      <c r="D183" s="132"/>
      <c r="E183" s="127" t="e">
        <f t="shared" ref="E183:AJ183" si="179">MIN((($D$80+$D$71+$D$58+$D$48+$D$40-$D$98)/$E$182)*E181,(E178+E179))</f>
        <v>#DIV/0!</v>
      </c>
      <c r="F183" s="128" t="e">
        <f t="shared" si="179"/>
        <v>#DIV/0!</v>
      </c>
      <c r="G183" s="128" t="e">
        <f t="shared" si="179"/>
        <v>#DIV/0!</v>
      </c>
      <c r="H183" s="128" t="e">
        <f t="shared" si="179"/>
        <v>#DIV/0!</v>
      </c>
      <c r="I183" s="128" t="e">
        <f t="shared" si="179"/>
        <v>#DIV/0!</v>
      </c>
      <c r="J183" s="128" t="e">
        <f t="shared" si="179"/>
        <v>#DIV/0!</v>
      </c>
      <c r="K183" s="128" t="e">
        <f t="shared" si="179"/>
        <v>#DIV/0!</v>
      </c>
      <c r="L183" s="128" t="e">
        <f t="shared" si="179"/>
        <v>#DIV/0!</v>
      </c>
      <c r="M183" s="128" t="e">
        <f t="shared" si="179"/>
        <v>#DIV/0!</v>
      </c>
      <c r="N183" s="128" t="e">
        <f t="shared" si="179"/>
        <v>#DIV/0!</v>
      </c>
      <c r="O183" s="128" t="e">
        <f t="shared" si="179"/>
        <v>#DIV/0!</v>
      </c>
      <c r="P183" s="128" t="e">
        <f t="shared" si="179"/>
        <v>#DIV/0!</v>
      </c>
      <c r="Q183" s="128" t="e">
        <f t="shared" si="179"/>
        <v>#DIV/0!</v>
      </c>
      <c r="R183" s="128" t="e">
        <f t="shared" si="179"/>
        <v>#DIV/0!</v>
      </c>
      <c r="S183" s="128" t="e">
        <f t="shared" si="179"/>
        <v>#DIV/0!</v>
      </c>
      <c r="T183" s="128" t="e">
        <f t="shared" si="179"/>
        <v>#DIV/0!</v>
      </c>
      <c r="U183" s="128" t="e">
        <f t="shared" si="179"/>
        <v>#DIV/0!</v>
      </c>
      <c r="V183" s="128" t="e">
        <f t="shared" si="179"/>
        <v>#DIV/0!</v>
      </c>
      <c r="W183" s="128" t="e">
        <f t="shared" si="179"/>
        <v>#DIV/0!</v>
      </c>
      <c r="X183" s="128" t="e">
        <f t="shared" si="179"/>
        <v>#DIV/0!</v>
      </c>
      <c r="Y183" s="128" t="e">
        <f t="shared" si="179"/>
        <v>#DIV/0!</v>
      </c>
      <c r="Z183" s="128" t="e">
        <f t="shared" si="179"/>
        <v>#DIV/0!</v>
      </c>
      <c r="AA183" s="128" t="e">
        <f t="shared" si="179"/>
        <v>#DIV/0!</v>
      </c>
      <c r="AB183" s="128" t="e">
        <f t="shared" si="179"/>
        <v>#DIV/0!</v>
      </c>
      <c r="AC183" s="128" t="e">
        <f t="shared" si="179"/>
        <v>#DIV/0!</v>
      </c>
      <c r="AD183" s="128" t="e">
        <f t="shared" si="179"/>
        <v>#DIV/0!</v>
      </c>
      <c r="AE183" s="128" t="e">
        <f t="shared" si="179"/>
        <v>#DIV/0!</v>
      </c>
      <c r="AF183" s="128" t="e">
        <f t="shared" si="179"/>
        <v>#DIV/0!</v>
      </c>
      <c r="AG183" s="128" t="e">
        <f t="shared" si="179"/>
        <v>#DIV/0!</v>
      </c>
      <c r="AH183" s="128" t="e">
        <f t="shared" si="179"/>
        <v>#DIV/0!</v>
      </c>
      <c r="AI183" s="128" t="e">
        <f t="shared" si="179"/>
        <v>#DIV/0!</v>
      </c>
      <c r="AJ183" s="128" t="e">
        <f t="shared" si="179"/>
        <v>#DIV/0!</v>
      </c>
      <c r="AK183" s="128" t="e">
        <f t="shared" ref="AK183:BL183" si="180">MIN((($D$80+$D$71+$D$58+$D$48+$D$40-$D$98)/$E$182)*AK181,(AK178+AK179))</f>
        <v>#DIV/0!</v>
      </c>
      <c r="AL183" s="128" t="e">
        <f t="shared" si="180"/>
        <v>#DIV/0!</v>
      </c>
      <c r="AM183" s="128" t="e">
        <f t="shared" si="180"/>
        <v>#DIV/0!</v>
      </c>
      <c r="AN183" s="128" t="e">
        <f t="shared" si="180"/>
        <v>#DIV/0!</v>
      </c>
      <c r="AO183" s="128" t="e">
        <f t="shared" si="180"/>
        <v>#DIV/0!</v>
      </c>
      <c r="AP183" s="128" t="e">
        <f t="shared" si="180"/>
        <v>#DIV/0!</v>
      </c>
      <c r="AQ183" s="128" t="e">
        <f t="shared" si="180"/>
        <v>#DIV/0!</v>
      </c>
      <c r="AR183" s="128" t="e">
        <f t="shared" si="180"/>
        <v>#DIV/0!</v>
      </c>
      <c r="AS183" s="128" t="e">
        <f t="shared" si="180"/>
        <v>#DIV/0!</v>
      </c>
      <c r="AT183" s="128" t="e">
        <f t="shared" si="180"/>
        <v>#DIV/0!</v>
      </c>
      <c r="AU183" s="128" t="e">
        <f t="shared" si="180"/>
        <v>#DIV/0!</v>
      </c>
      <c r="AV183" s="128" t="e">
        <f t="shared" si="180"/>
        <v>#DIV/0!</v>
      </c>
      <c r="AW183" s="128" t="e">
        <f t="shared" si="180"/>
        <v>#DIV/0!</v>
      </c>
      <c r="AX183" s="128" t="e">
        <f t="shared" si="180"/>
        <v>#DIV/0!</v>
      </c>
      <c r="AY183" s="128" t="e">
        <f t="shared" si="180"/>
        <v>#DIV/0!</v>
      </c>
      <c r="AZ183" s="128" t="e">
        <f t="shared" si="180"/>
        <v>#DIV/0!</v>
      </c>
      <c r="BA183" s="128" t="e">
        <f t="shared" si="180"/>
        <v>#DIV/0!</v>
      </c>
      <c r="BB183" s="128" t="e">
        <f t="shared" si="180"/>
        <v>#DIV/0!</v>
      </c>
      <c r="BC183" s="128" t="e">
        <f t="shared" si="180"/>
        <v>#DIV/0!</v>
      </c>
      <c r="BD183" s="128" t="e">
        <f t="shared" si="180"/>
        <v>#DIV/0!</v>
      </c>
      <c r="BE183" s="128" t="e">
        <f t="shared" si="180"/>
        <v>#DIV/0!</v>
      </c>
      <c r="BF183" s="128" t="e">
        <f t="shared" si="180"/>
        <v>#DIV/0!</v>
      </c>
      <c r="BG183" s="128" t="e">
        <f t="shared" si="180"/>
        <v>#DIV/0!</v>
      </c>
      <c r="BH183" s="128" t="e">
        <f t="shared" si="180"/>
        <v>#DIV/0!</v>
      </c>
      <c r="BI183" s="128" t="e">
        <f t="shared" si="180"/>
        <v>#DIV/0!</v>
      </c>
      <c r="BJ183" s="128" t="e">
        <f t="shared" si="180"/>
        <v>#DIV/0!</v>
      </c>
      <c r="BK183" s="128" t="e">
        <f t="shared" si="180"/>
        <v>#DIV/0!</v>
      </c>
      <c r="BL183" s="128" t="e">
        <f t="shared" si="180"/>
        <v>#DIV/0!</v>
      </c>
      <c r="BM183" s="48"/>
    </row>
    <row r="184" spans="2:65" outlineLevel="1" x14ac:dyDescent="0.25">
      <c r="B184" s="131"/>
      <c r="C184" s="135"/>
      <c r="D184" s="132"/>
      <c r="E184" s="127"/>
      <c r="F184" s="128"/>
      <c r="G184" s="128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8"/>
      <c r="AK184" s="128"/>
      <c r="AL184" s="128"/>
      <c r="AM184" s="128"/>
      <c r="AN184" s="128"/>
      <c r="AO184" s="128"/>
      <c r="AP184" s="128"/>
      <c r="AQ184" s="128"/>
      <c r="AR184" s="128"/>
      <c r="AS184" s="128"/>
      <c r="AT184" s="128"/>
      <c r="AU184" s="128"/>
      <c r="AV184" s="128"/>
      <c r="AW184" s="128"/>
      <c r="AX184" s="128"/>
      <c r="AY184" s="128"/>
      <c r="AZ184" s="128"/>
      <c r="BA184" s="128"/>
      <c r="BB184" s="128"/>
      <c r="BC184" s="128"/>
      <c r="BD184" s="128"/>
      <c r="BE184" s="128"/>
      <c r="BF184" s="128"/>
      <c r="BG184" s="128"/>
      <c r="BH184" s="128"/>
      <c r="BI184" s="128"/>
      <c r="BJ184" s="128"/>
      <c r="BK184" s="128"/>
      <c r="BL184" s="128"/>
      <c r="BM184" s="48"/>
    </row>
    <row r="185" spans="2:65" outlineLevel="1" x14ac:dyDescent="0.25">
      <c r="B185" s="303" t="s">
        <v>574</v>
      </c>
      <c r="C185" s="135"/>
      <c r="D185" s="132"/>
      <c r="E185" s="127"/>
      <c r="F185" s="128"/>
      <c r="G185" s="128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128"/>
      <c r="AH185" s="128"/>
      <c r="AI185" s="128"/>
      <c r="AJ185" s="128"/>
      <c r="AK185" s="128"/>
      <c r="AL185" s="128"/>
      <c r="AM185" s="128"/>
      <c r="AN185" s="128"/>
      <c r="AO185" s="128"/>
      <c r="AP185" s="128"/>
      <c r="AQ185" s="128"/>
      <c r="AR185" s="128"/>
      <c r="AS185" s="128"/>
      <c r="AT185" s="128"/>
      <c r="AU185" s="128"/>
      <c r="AV185" s="128"/>
      <c r="AW185" s="128"/>
      <c r="AX185" s="128"/>
      <c r="AY185" s="128"/>
      <c r="AZ185" s="128"/>
      <c r="BA185" s="128"/>
      <c r="BB185" s="128"/>
      <c r="BC185" s="128"/>
      <c r="BD185" s="128"/>
      <c r="BE185" s="128"/>
      <c r="BF185" s="128"/>
      <c r="BG185" s="128"/>
      <c r="BH185" s="128"/>
      <c r="BI185" s="128"/>
      <c r="BJ185" s="128"/>
      <c r="BK185" s="128"/>
      <c r="BL185" s="128"/>
      <c r="BM185" s="48"/>
    </row>
    <row r="186" spans="2:65" outlineLevel="1" x14ac:dyDescent="0.25">
      <c r="B186" s="131" t="s">
        <v>587</v>
      </c>
      <c r="C186" s="135"/>
      <c r="D186" s="132"/>
      <c r="E186" s="127" t="e">
        <f>E177</f>
        <v>#DIV/0!</v>
      </c>
      <c r="F186" s="128" t="e">
        <f>F177</f>
        <v>#DIV/0!</v>
      </c>
      <c r="G186" s="128" t="e">
        <f t="shared" ref="G186:BL186" si="181">G177</f>
        <v>#DIV/0!</v>
      </c>
      <c r="H186" s="128" t="e">
        <f t="shared" si="181"/>
        <v>#DIV/0!</v>
      </c>
      <c r="I186" s="128" t="e">
        <f t="shared" si="181"/>
        <v>#DIV/0!</v>
      </c>
      <c r="J186" s="128" t="e">
        <f t="shared" si="181"/>
        <v>#DIV/0!</v>
      </c>
      <c r="K186" s="128" t="e">
        <f t="shared" si="181"/>
        <v>#DIV/0!</v>
      </c>
      <c r="L186" s="128" t="e">
        <f t="shared" si="181"/>
        <v>#DIV/0!</v>
      </c>
      <c r="M186" s="128" t="e">
        <f t="shared" si="181"/>
        <v>#DIV/0!</v>
      </c>
      <c r="N186" s="128" t="e">
        <f t="shared" si="181"/>
        <v>#DIV/0!</v>
      </c>
      <c r="O186" s="128" t="e">
        <f t="shared" si="181"/>
        <v>#DIV/0!</v>
      </c>
      <c r="P186" s="128" t="e">
        <f t="shared" si="181"/>
        <v>#DIV/0!</v>
      </c>
      <c r="Q186" s="128" t="e">
        <f t="shared" si="181"/>
        <v>#DIV/0!</v>
      </c>
      <c r="R186" s="128" t="e">
        <f t="shared" si="181"/>
        <v>#DIV/0!</v>
      </c>
      <c r="S186" s="128" t="e">
        <f t="shared" si="181"/>
        <v>#DIV/0!</v>
      </c>
      <c r="T186" s="128" t="e">
        <f t="shared" si="181"/>
        <v>#DIV/0!</v>
      </c>
      <c r="U186" s="128" t="e">
        <f t="shared" si="181"/>
        <v>#DIV/0!</v>
      </c>
      <c r="V186" s="128" t="e">
        <f t="shared" si="181"/>
        <v>#DIV/0!</v>
      </c>
      <c r="W186" s="128" t="e">
        <f t="shared" si="181"/>
        <v>#DIV/0!</v>
      </c>
      <c r="X186" s="128" t="e">
        <f t="shared" si="181"/>
        <v>#DIV/0!</v>
      </c>
      <c r="Y186" s="128" t="e">
        <f t="shared" si="181"/>
        <v>#DIV/0!</v>
      </c>
      <c r="Z186" s="128" t="e">
        <f t="shared" si="181"/>
        <v>#DIV/0!</v>
      </c>
      <c r="AA186" s="128" t="e">
        <f t="shared" si="181"/>
        <v>#DIV/0!</v>
      </c>
      <c r="AB186" s="128" t="e">
        <f t="shared" si="181"/>
        <v>#DIV/0!</v>
      </c>
      <c r="AC186" s="128" t="e">
        <f t="shared" si="181"/>
        <v>#DIV/0!</v>
      </c>
      <c r="AD186" s="128" t="e">
        <f t="shared" si="181"/>
        <v>#DIV/0!</v>
      </c>
      <c r="AE186" s="128" t="e">
        <f t="shared" si="181"/>
        <v>#DIV/0!</v>
      </c>
      <c r="AF186" s="128" t="e">
        <f t="shared" si="181"/>
        <v>#DIV/0!</v>
      </c>
      <c r="AG186" s="128" t="e">
        <f t="shared" si="181"/>
        <v>#DIV/0!</v>
      </c>
      <c r="AH186" s="128" t="e">
        <f t="shared" si="181"/>
        <v>#DIV/0!</v>
      </c>
      <c r="AI186" s="128" t="e">
        <f t="shared" si="181"/>
        <v>#DIV/0!</v>
      </c>
      <c r="AJ186" s="128" t="e">
        <f t="shared" si="181"/>
        <v>#DIV/0!</v>
      </c>
      <c r="AK186" s="128" t="e">
        <f t="shared" si="181"/>
        <v>#DIV/0!</v>
      </c>
      <c r="AL186" s="128" t="e">
        <f t="shared" si="181"/>
        <v>#DIV/0!</v>
      </c>
      <c r="AM186" s="128" t="e">
        <f t="shared" si="181"/>
        <v>#DIV/0!</v>
      </c>
      <c r="AN186" s="128" t="e">
        <f t="shared" si="181"/>
        <v>#DIV/0!</v>
      </c>
      <c r="AO186" s="128" t="e">
        <f t="shared" si="181"/>
        <v>#DIV/0!</v>
      </c>
      <c r="AP186" s="128" t="e">
        <f t="shared" si="181"/>
        <v>#DIV/0!</v>
      </c>
      <c r="AQ186" s="128" t="e">
        <f t="shared" si="181"/>
        <v>#DIV/0!</v>
      </c>
      <c r="AR186" s="128" t="e">
        <f t="shared" si="181"/>
        <v>#DIV/0!</v>
      </c>
      <c r="AS186" s="128" t="e">
        <f t="shared" si="181"/>
        <v>#DIV/0!</v>
      </c>
      <c r="AT186" s="128" t="e">
        <f t="shared" si="181"/>
        <v>#DIV/0!</v>
      </c>
      <c r="AU186" s="128" t="e">
        <f t="shared" si="181"/>
        <v>#DIV/0!</v>
      </c>
      <c r="AV186" s="128" t="e">
        <f t="shared" si="181"/>
        <v>#DIV/0!</v>
      </c>
      <c r="AW186" s="128" t="e">
        <f t="shared" si="181"/>
        <v>#DIV/0!</v>
      </c>
      <c r="AX186" s="128" t="e">
        <f t="shared" si="181"/>
        <v>#DIV/0!</v>
      </c>
      <c r="AY186" s="128" t="e">
        <f t="shared" si="181"/>
        <v>#DIV/0!</v>
      </c>
      <c r="AZ186" s="128" t="e">
        <f t="shared" si="181"/>
        <v>#DIV/0!</v>
      </c>
      <c r="BA186" s="128" t="e">
        <f t="shared" si="181"/>
        <v>#DIV/0!</v>
      </c>
      <c r="BB186" s="128" t="e">
        <f t="shared" si="181"/>
        <v>#DIV/0!</v>
      </c>
      <c r="BC186" s="128" t="e">
        <f t="shared" si="181"/>
        <v>#DIV/0!</v>
      </c>
      <c r="BD186" s="128" t="e">
        <f t="shared" si="181"/>
        <v>#DIV/0!</v>
      </c>
      <c r="BE186" s="128" t="e">
        <f t="shared" si="181"/>
        <v>#DIV/0!</v>
      </c>
      <c r="BF186" s="128" t="e">
        <f t="shared" si="181"/>
        <v>#DIV/0!</v>
      </c>
      <c r="BG186" s="128" t="e">
        <f t="shared" si="181"/>
        <v>#DIV/0!</v>
      </c>
      <c r="BH186" s="128" t="e">
        <f t="shared" si="181"/>
        <v>#DIV/0!</v>
      </c>
      <c r="BI186" s="128" t="e">
        <f t="shared" si="181"/>
        <v>#DIV/0!</v>
      </c>
      <c r="BJ186" s="128" t="e">
        <f t="shared" si="181"/>
        <v>#DIV/0!</v>
      </c>
      <c r="BK186" s="128" t="e">
        <f t="shared" si="181"/>
        <v>#DIV/0!</v>
      </c>
      <c r="BL186" s="128" t="e">
        <f t="shared" si="181"/>
        <v>#DIV/0!</v>
      </c>
      <c r="BM186" s="48"/>
    </row>
    <row r="187" spans="2:65" outlineLevel="1" x14ac:dyDescent="0.25">
      <c r="B187" s="131" t="s">
        <v>588</v>
      </c>
      <c r="C187" s="135"/>
      <c r="D187" s="132"/>
      <c r="E187" s="127" t="e">
        <f>E178+E179-E183</f>
        <v>#DIV/0!</v>
      </c>
      <c r="F187" s="128" t="e">
        <f>F178+F179-F183</f>
        <v>#DIV/0!</v>
      </c>
      <c r="G187" s="128" t="e">
        <f t="shared" ref="G187:BL187" si="182">G178+G179-G183</f>
        <v>#DIV/0!</v>
      </c>
      <c r="H187" s="128" t="e">
        <f t="shared" si="182"/>
        <v>#DIV/0!</v>
      </c>
      <c r="I187" s="128" t="e">
        <f t="shared" si="182"/>
        <v>#DIV/0!</v>
      </c>
      <c r="J187" s="128" t="e">
        <f t="shared" si="182"/>
        <v>#DIV/0!</v>
      </c>
      <c r="K187" s="128" t="e">
        <f t="shared" si="182"/>
        <v>#DIV/0!</v>
      </c>
      <c r="L187" s="128" t="e">
        <f t="shared" si="182"/>
        <v>#DIV/0!</v>
      </c>
      <c r="M187" s="128" t="e">
        <f t="shared" si="182"/>
        <v>#DIV/0!</v>
      </c>
      <c r="N187" s="128" t="e">
        <f t="shared" si="182"/>
        <v>#DIV/0!</v>
      </c>
      <c r="O187" s="128" t="e">
        <f t="shared" si="182"/>
        <v>#DIV/0!</v>
      </c>
      <c r="P187" s="128" t="e">
        <f t="shared" si="182"/>
        <v>#DIV/0!</v>
      </c>
      <c r="Q187" s="128" t="e">
        <f t="shared" si="182"/>
        <v>#DIV/0!</v>
      </c>
      <c r="R187" s="128" t="e">
        <f t="shared" si="182"/>
        <v>#DIV/0!</v>
      </c>
      <c r="S187" s="128" t="e">
        <f t="shared" si="182"/>
        <v>#DIV/0!</v>
      </c>
      <c r="T187" s="128" t="e">
        <f t="shared" si="182"/>
        <v>#DIV/0!</v>
      </c>
      <c r="U187" s="128" t="e">
        <f t="shared" si="182"/>
        <v>#DIV/0!</v>
      </c>
      <c r="V187" s="128" t="e">
        <f t="shared" si="182"/>
        <v>#DIV/0!</v>
      </c>
      <c r="W187" s="128" t="e">
        <f t="shared" si="182"/>
        <v>#DIV/0!</v>
      </c>
      <c r="X187" s="128" t="e">
        <f t="shared" si="182"/>
        <v>#DIV/0!</v>
      </c>
      <c r="Y187" s="128" t="e">
        <f t="shared" si="182"/>
        <v>#DIV/0!</v>
      </c>
      <c r="Z187" s="128" t="e">
        <f t="shared" si="182"/>
        <v>#DIV/0!</v>
      </c>
      <c r="AA187" s="128" t="e">
        <f t="shared" si="182"/>
        <v>#DIV/0!</v>
      </c>
      <c r="AB187" s="128" t="e">
        <f t="shared" si="182"/>
        <v>#DIV/0!</v>
      </c>
      <c r="AC187" s="128" t="e">
        <f t="shared" si="182"/>
        <v>#DIV/0!</v>
      </c>
      <c r="AD187" s="128" t="e">
        <f t="shared" si="182"/>
        <v>#DIV/0!</v>
      </c>
      <c r="AE187" s="128" t="e">
        <f t="shared" si="182"/>
        <v>#DIV/0!</v>
      </c>
      <c r="AF187" s="128" t="e">
        <f t="shared" si="182"/>
        <v>#DIV/0!</v>
      </c>
      <c r="AG187" s="128" t="e">
        <f t="shared" si="182"/>
        <v>#DIV/0!</v>
      </c>
      <c r="AH187" s="128" t="e">
        <f t="shared" si="182"/>
        <v>#DIV/0!</v>
      </c>
      <c r="AI187" s="128" t="e">
        <f t="shared" si="182"/>
        <v>#DIV/0!</v>
      </c>
      <c r="AJ187" s="128" t="e">
        <f t="shared" si="182"/>
        <v>#DIV/0!</v>
      </c>
      <c r="AK187" s="128" t="e">
        <f t="shared" si="182"/>
        <v>#DIV/0!</v>
      </c>
      <c r="AL187" s="128" t="e">
        <f t="shared" si="182"/>
        <v>#DIV/0!</v>
      </c>
      <c r="AM187" s="128" t="e">
        <f t="shared" si="182"/>
        <v>#DIV/0!</v>
      </c>
      <c r="AN187" s="128" t="e">
        <f t="shared" si="182"/>
        <v>#DIV/0!</v>
      </c>
      <c r="AO187" s="128" t="e">
        <f t="shared" si="182"/>
        <v>#DIV/0!</v>
      </c>
      <c r="AP187" s="128" t="e">
        <f t="shared" si="182"/>
        <v>#DIV/0!</v>
      </c>
      <c r="AQ187" s="128" t="e">
        <f t="shared" si="182"/>
        <v>#DIV/0!</v>
      </c>
      <c r="AR187" s="128" t="e">
        <f t="shared" si="182"/>
        <v>#DIV/0!</v>
      </c>
      <c r="AS187" s="128" t="e">
        <f t="shared" si="182"/>
        <v>#DIV/0!</v>
      </c>
      <c r="AT187" s="128" t="e">
        <f t="shared" si="182"/>
        <v>#DIV/0!</v>
      </c>
      <c r="AU187" s="128" t="e">
        <f t="shared" si="182"/>
        <v>#DIV/0!</v>
      </c>
      <c r="AV187" s="128" t="e">
        <f t="shared" si="182"/>
        <v>#DIV/0!</v>
      </c>
      <c r="AW187" s="128" t="e">
        <f t="shared" si="182"/>
        <v>#DIV/0!</v>
      </c>
      <c r="AX187" s="128" t="e">
        <f t="shared" si="182"/>
        <v>#DIV/0!</v>
      </c>
      <c r="AY187" s="128" t="e">
        <f t="shared" si="182"/>
        <v>#DIV/0!</v>
      </c>
      <c r="AZ187" s="128" t="e">
        <f t="shared" si="182"/>
        <v>#DIV/0!</v>
      </c>
      <c r="BA187" s="128" t="e">
        <f t="shared" si="182"/>
        <v>#DIV/0!</v>
      </c>
      <c r="BB187" s="128" t="e">
        <f t="shared" si="182"/>
        <v>#DIV/0!</v>
      </c>
      <c r="BC187" s="128" t="e">
        <f t="shared" si="182"/>
        <v>#DIV/0!</v>
      </c>
      <c r="BD187" s="128" t="e">
        <f t="shared" si="182"/>
        <v>#DIV/0!</v>
      </c>
      <c r="BE187" s="128" t="e">
        <f t="shared" si="182"/>
        <v>#DIV/0!</v>
      </c>
      <c r="BF187" s="128" t="e">
        <f t="shared" si="182"/>
        <v>#DIV/0!</v>
      </c>
      <c r="BG187" s="128" t="e">
        <f t="shared" si="182"/>
        <v>#DIV/0!</v>
      </c>
      <c r="BH187" s="128" t="e">
        <f t="shared" si="182"/>
        <v>#DIV/0!</v>
      </c>
      <c r="BI187" s="128" t="e">
        <f t="shared" si="182"/>
        <v>#DIV/0!</v>
      </c>
      <c r="BJ187" s="128" t="e">
        <f t="shared" si="182"/>
        <v>#DIV/0!</v>
      </c>
      <c r="BK187" s="128" t="e">
        <f t="shared" si="182"/>
        <v>#DIV/0!</v>
      </c>
      <c r="BL187" s="128" t="e">
        <f t="shared" si="182"/>
        <v>#DIV/0!</v>
      </c>
      <c r="BM187" s="48"/>
    </row>
    <row r="188" spans="2:65" outlineLevel="1" x14ac:dyDescent="0.25">
      <c r="B188" s="131" t="s">
        <v>586</v>
      </c>
      <c r="C188" s="135"/>
      <c r="D188" s="132"/>
      <c r="E188" s="127" t="e">
        <f>E186+E187</f>
        <v>#DIV/0!</v>
      </c>
      <c r="F188" s="128" t="e">
        <f>F186+F187</f>
        <v>#DIV/0!</v>
      </c>
      <c r="G188" s="128" t="e">
        <f t="shared" ref="G188:BL188" si="183">G186+G187</f>
        <v>#DIV/0!</v>
      </c>
      <c r="H188" s="128" t="e">
        <f t="shared" si="183"/>
        <v>#DIV/0!</v>
      </c>
      <c r="I188" s="128" t="e">
        <f t="shared" si="183"/>
        <v>#DIV/0!</v>
      </c>
      <c r="J188" s="128" t="e">
        <f t="shared" si="183"/>
        <v>#DIV/0!</v>
      </c>
      <c r="K188" s="128" t="e">
        <f t="shared" si="183"/>
        <v>#DIV/0!</v>
      </c>
      <c r="L188" s="128" t="e">
        <f t="shared" si="183"/>
        <v>#DIV/0!</v>
      </c>
      <c r="M188" s="128" t="e">
        <f t="shared" si="183"/>
        <v>#DIV/0!</v>
      </c>
      <c r="N188" s="128" t="e">
        <f t="shared" si="183"/>
        <v>#DIV/0!</v>
      </c>
      <c r="O188" s="128" t="e">
        <f t="shared" si="183"/>
        <v>#DIV/0!</v>
      </c>
      <c r="P188" s="128" t="e">
        <f t="shared" si="183"/>
        <v>#DIV/0!</v>
      </c>
      <c r="Q188" s="128" t="e">
        <f t="shared" si="183"/>
        <v>#DIV/0!</v>
      </c>
      <c r="R188" s="128" t="e">
        <f t="shared" si="183"/>
        <v>#DIV/0!</v>
      </c>
      <c r="S188" s="128" t="e">
        <f t="shared" si="183"/>
        <v>#DIV/0!</v>
      </c>
      <c r="T188" s="128" t="e">
        <f t="shared" si="183"/>
        <v>#DIV/0!</v>
      </c>
      <c r="U188" s="128" t="e">
        <f t="shared" si="183"/>
        <v>#DIV/0!</v>
      </c>
      <c r="V188" s="128" t="e">
        <f t="shared" si="183"/>
        <v>#DIV/0!</v>
      </c>
      <c r="W188" s="128" t="e">
        <f t="shared" si="183"/>
        <v>#DIV/0!</v>
      </c>
      <c r="X188" s="128" t="e">
        <f t="shared" si="183"/>
        <v>#DIV/0!</v>
      </c>
      <c r="Y188" s="128" t="e">
        <f t="shared" si="183"/>
        <v>#DIV/0!</v>
      </c>
      <c r="Z188" s="128" t="e">
        <f t="shared" si="183"/>
        <v>#DIV/0!</v>
      </c>
      <c r="AA188" s="128" t="e">
        <f t="shared" si="183"/>
        <v>#DIV/0!</v>
      </c>
      <c r="AB188" s="128" t="e">
        <f t="shared" si="183"/>
        <v>#DIV/0!</v>
      </c>
      <c r="AC188" s="128" t="e">
        <f t="shared" si="183"/>
        <v>#DIV/0!</v>
      </c>
      <c r="AD188" s="128" t="e">
        <f t="shared" si="183"/>
        <v>#DIV/0!</v>
      </c>
      <c r="AE188" s="128" t="e">
        <f t="shared" si="183"/>
        <v>#DIV/0!</v>
      </c>
      <c r="AF188" s="128" t="e">
        <f t="shared" si="183"/>
        <v>#DIV/0!</v>
      </c>
      <c r="AG188" s="128" t="e">
        <f t="shared" si="183"/>
        <v>#DIV/0!</v>
      </c>
      <c r="AH188" s="128" t="e">
        <f t="shared" si="183"/>
        <v>#DIV/0!</v>
      </c>
      <c r="AI188" s="128" t="e">
        <f t="shared" si="183"/>
        <v>#DIV/0!</v>
      </c>
      <c r="AJ188" s="128" t="e">
        <f t="shared" si="183"/>
        <v>#DIV/0!</v>
      </c>
      <c r="AK188" s="128" t="e">
        <f t="shared" si="183"/>
        <v>#DIV/0!</v>
      </c>
      <c r="AL188" s="128" t="e">
        <f t="shared" si="183"/>
        <v>#DIV/0!</v>
      </c>
      <c r="AM188" s="128" t="e">
        <f t="shared" si="183"/>
        <v>#DIV/0!</v>
      </c>
      <c r="AN188" s="128" t="e">
        <f t="shared" si="183"/>
        <v>#DIV/0!</v>
      </c>
      <c r="AO188" s="128" t="e">
        <f t="shared" si="183"/>
        <v>#DIV/0!</v>
      </c>
      <c r="AP188" s="128" t="e">
        <f t="shared" si="183"/>
        <v>#DIV/0!</v>
      </c>
      <c r="AQ188" s="128" t="e">
        <f t="shared" si="183"/>
        <v>#DIV/0!</v>
      </c>
      <c r="AR188" s="128" t="e">
        <f t="shared" si="183"/>
        <v>#DIV/0!</v>
      </c>
      <c r="AS188" s="128" t="e">
        <f t="shared" si="183"/>
        <v>#DIV/0!</v>
      </c>
      <c r="AT188" s="128" t="e">
        <f t="shared" si="183"/>
        <v>#DIV/0!</v>
      </c>
      <c r="AU188" s="128" t="e">
        <f t="shared" si="183"/>
        <v>#DIV/0!</v>
      </c>
      <c r="AV188" s="128" t="e">
        <f t="shared" si="183"/>
        <v>#DIV/0!</v>
      </c>
      <c r="AW188" s="128" t="e">
        <f t="shared" si="183"/>
        <v>#DIV/0!</v>
      </c>
      <c r="AX188" s="128" t="e">
        <f t="shared" si="183"/>
        <v>#DIV/0!</v>
      </c>
      <c r="AY188" s="128" t="e">
        <f t="shared" si="183"/>
        <v>#DIV/0!</v>
      </c>
      <c r="AZ188" s="128" t="e">
        <f t="shared" si="183"/>
        <v>#DIV/0!</v>
      </c>
      <c r="BA188" s="128" t="e">
        <f t="shared" si="183"/>
        <v>#DIV/0!</v>
      </c>
      <c r="BB188" s="128" t="e">
        <f t="shared" si="183"/>
        <v>#DIV/0!</v>
      </c>
      <c r="BC188" s="128" t="e">
        <f t="shared" si="183"/>
        <v>#DIV/0!</v>
      </c>
      <c r="BD188" s="128" t="e">
        <f t="shared" si="183"/>
        <v>#DIV/0!</v>
      </c>
      <c r="BE188" s="128" t="e">
        <f t="shared" si="183"/>
        <v>#DIV/0!</v>
      </c>
      <c r="BF188" s="128" t="e">
        <f t="shared" si="183"/>
        <v>#DIV/0!</v>
      </c>
      <c r="BG188" s="128" t="e">
        <f t="shared" si="183"/>
        <v>#DIV/0!</v>
      </c>
      <c r="BH188" s="128" t="e">
        <f t="shared" si="183"/>
        <v>#DIV/0!</v>
      </c>
      <c r="BI188" s="128" t="e">
        <f t="shared" si="183"/>
        <v>#DIV/0!</v>
      </c>
      <c r="BJ188" s="128" t="e">
        <f t="shared" si="183"/>
        <v>#DIV/0!</v>
      </c>
      <c r="BK188" s="128" t="e">
        <f t="shared" si="183"/>
        <v>#DIV/0!</v>
      </c>
      <c r="BL188" s="128" t="e">
        <f t="shared" si="183"/>
        <v>#DIV/0!</v>
      </c>
      <c r="BM188" s="48"/>
    </row>
    <row r="189" spans="2:65" outlineLevel="1" x14ac:dyDescent="0.25">
      <c r="B189" s="131" t="s">
        <v>505</v>
      </c>
      <c r="C189" s="135"/>
      <c r="D189" s="132"/>
      <c r="E189" s="127">
        <f>MAX(E169+SUM($E$102:E102),0)</f>
        <v>0</v>
      </c>
      <c r="F189" s="128">
        <f>MAX(F169+SUM($E$102:F102),0)</f>
        <v>0</v>
      </c>
      <c r="G189" s="128">
        <f>MAX(G169+SUM($E$102:G102),0)</f>
        <v>0</v>
      </c>
      <c r="H189" s="128">
        <f>MAX(H169+SUM($E$102:H102),0)</f>
        <v>0</v>
      </c>
      <c r="I189" s="128">
        <f>MAX(I169+SUM($E$102:I102),0)</f>
        <v>0</v>
      </c>
      <c r="J189" s="128">
        <f>MAX(J169+SUM($E$102:J102),0)</f>
        <v>0</v>
      </c>
      <c r="K189" s="128">
        <f>MAX(K169+SUM($E$102:K102),0)</f>
        <v>0</v>
      </c>
      <c r="L189" s="128">
        <f>MAX(L169+SUM($E$102:L102),0)</f>
        <v>0</v>
      </c>
      <c r="M189" s="128">
        <f>MAX(M169+SUM($E$102:M102),0)</f>
        <v>0</v>
      </c>
      <c r="N189" s="128">
        <f>MAX(N169+SUM($E$102:N102),0)</f>
        <v>0</v>
      </c>
      <c r="O189" s="128">
        <f>MAX(O169+SUM($E$102:O102),0)</f>
        <v>0</v>
      </c>
      <c r="P189" s="128">
        <f>MAX(P169+SUM($E$102:P102),0)</f>
        <v>0</v>
      </c>
      <c r="Q189" s="128">
        <f>MAX(Q169+SUM($E$102:Q102),0)</f>
        <v>0</v>
      </c>
      <c r="R189" s="128">
        <f>MAX(R169+SUM($E$102:R102),0)</f>
        <v>0</v>
      </c>
      <c r="S189" s="128">
        <f>MAX(S169+SUM($E$102:S102),0)</f>
        <v>0</v>
      </c>
      <c r="T189" s="128">
        <f>MAX(T169+SUM($E$102:T102),0)</f>
        <v>0</v>
      </c>
      <c r="U189" s="128">
        <f>MAX(U169+SUM($E$102:U102),0)</f>
        <v>0</v>
      </c>
      <c r="V189" s="128">
        <f>MAX(V169+SUM($E$102:V102),0)</f>
        <v>0</v>
      </c>
      <c r="W189" s="128">
        <f>MAX(W169+SUM($E$102:W102),0)</f>
        <v>0</v>
      </c>
      <c r="X189" s="128">
        <f>MAX(X169+SUM($E$102:X102),0)</f>
        <v>0</v>
      </c>
      <c r="Y189" s="128">
        <f>MAX(Y169+SUM($E$102:Y102),0)</f>
        <v>0</v>
      </c>
      <c r="Z189" s="128">
        <f>MAX(Z169+SUM($E$102:Z102),0)</f>
        <v>0</v>
      </c>
      <c r="AA189" s="128">
        <f>MAX(AA169+SUM($E$102:AA102),0)</f>
        <v>0</v>
      </c>
      <c r="AB189" s="128">
        <f>MAX(AB169+SUM($E$102:AB102),0)</f>
        <v>0</v>
      </c>
      <c r="AC189" s="128">
        <f>MAX(AC169+SUM($E$102:AC102),0)</f>
        <v>0</v>
      </c>
      <c r="AD189" s="128">
        <f>MAX(AD169+SUM($E$102:AD102),0)</f>
        <v>0</v>
      </c>
      <c r="AE189" s="128">
        <f>MAX(AE169+SUM($E$102:AE102),0)</f>
        <v>0</v>
      </c>
      <c r="AF189" s="128">
        <f>MAX(AF169+SUM($E$102:AF102),0)</f>
        <v>0</v>
      </c>
      <c r="AG189" s="128">
        <f>MAX(AG169+SUM($E$102:AG102),0)</f>
        <v>0</v>
      </c>
      <c r="AH189" s="128">
        <f>MAX(AH169+SUM($E$102:AH102),0)</f>
        <v>0</v>
      </c>
      <c r="AI189" s="128">
        <f>MAX(AI169+SUM($E$102:AI102),0)</f>
        <v>0</v>
      </c>
      <c r="AJ189" s="128">
        <f>MAX(AJ169+SUM($E$102:AJ102),0)</f>
        <v>0</v>
      </c>
      <c r="AK189" s="128">
        <f>MAX(AK169+SUM($E$102:AK102),0)</f>
        <v>0</v>
      </c>
      <c r="AL189" s="128">
        <f>MAX(AL169+SUM($E$102:AL102),0)</f>
        <v>0</v>
      </c>
      <c r="AM189" s="128">
        <f>MAX(AM169+SUM($E$102:AM102),0)</f>
        <v>0</v>
      </c>
      <c r="AN189" s="128">
        <f>MAX(AN169+SUM($E$102:AN102),0)</f>
        <v>0</v>
      </c>
      <c r="AO189" s="128">
        <f>MAX(AO169+SUM($E$102:AO102),0)</f>
        <v>0</v>
      </c>
      <c r="AP189" s="128">
        <f>MAX(AP169+SUM($E$102:AP102),0)</f>
        <v>0</v>
      </c>
      <c r="AQ189" s="128">
        <f>MAX(AQ169+SUM($E$102:AQ102),0)</f>
        <v>0</v>
      </c>
      <c r="AR189" s="128">
        <f>MAX(AR169+SUM($E$102:AR102),0)</f>
        <v>0</v>
      </c>
      <c r="AS189" s="128">
        <f>MAX(AS169+SUM($E$102:AS102),0)</f>
        <v>0</v>
      </c>
      <c r="AT189" s="128">
        <f>MAX(AT169+SUM($E$102:AT102),0)</f>
        <v>0</v>
      </c>
      <c r="AU189" s="128">
        <f>MAX(AU169+SUM($E$102:AU102),0)</f>
        <v>0</v>
      </c>
      <c r="AV189" s="128">
        <f>MAX(AV169+SUM($E$102:AV102),0)</f>
        <v>0</v>
      </c>
      <c r="AW189" s="128">
        <f>MAX(AW169+SUM($E$102:AW102),0)</f>
        <v>0</v>
      </c>
      <c r="AX189" s="128">
        <f>MAX(AX169+SUM($E$102:AX102),0)</f>
        <v>0</v>
      </c>
      <c r="AY189" s="128">
        <f>MAX(AY169+SUM($E$102:AY102),0)</f>
        <v>0</v>
      </c>
      <c r="AZ189" s="128">
        <f>MAX(AZ169+SUM($E$102:AZ102),0)</f>
        <v>0</v>
      </c>
      <c r="BA189" s="128">
        <f>MAX(BA169+SUM($E$102:BA102),0)</f>
        <v>0</v>
      </c>
      <c r="BB189" s="128">
        <f>MAX(BB169+SUM($E$102:BB102),0)</f>
        <v>0</v>
      </c>
      <c r="BC189" s="128">
        <f>MAX(BC169+SUM($E$102:BC102),0)</f>
        <v>0</v>
      </c>
      <c r="BD189" s="128">
        <f>MAX(BD169+SUM($E$102:BD102),0)</f>
        <v>0</v>
      </c>
      <c r="BE189" s="128">
        <f>MAX(BE169+SUM($E$102:BE102),0)</f>
        <v>0</v>
      </c>
      <c r="BF189" s="128">
        <f>MAX(BF169+SUM($E$102:BF102),0)</f>
        <v>0</v>
      </c>
      <c r="BG189" s="128">
        <f>MAX(BG169+SUM($E$102:BG102),0)</f>
        <v>0</v>
      </c>
      <c r="BH189" s="128">
        <f>MAX(BH169+SUM($E$102:BH102),0)</f>
        <v>0</v>
      </c>
      <c r="BI189" s="128">
        <f>MAX(BI169+SUM($E$102:BI102),0)</f>
        <v>0</v>
      </c>
      <c r="BJ189" s="128">
        <f>MAX(BJ169+SUM($E$102:BJ102),0)</f>
        <v>0</v>
      </c>
      <c r="BK189" s="128">
        <f>MAX(BK169+SUM($E$102:BK102),0)</f>
        <v>0</v>
      </c>
      <c r="BL189" s="128">
        <f>MAX(BL169+SUM($E$102:BL102),0)</f>
        <v>0</v>
      </c>
      <c r="BM189" s="48"/>
    </row>
    <row r="190" spans="2:65" ht="15.75" outlineLevel="1" thickBot="1" x14ac:dyDescent="0.3">
      <c r="B190" s="133" t="s">
        <v>570</v>
      </c>
      <c r="C190" s="134"/>
      <c r="D190" s="136"/>
      <c r="E190" s="129">
        <f t="shared" ref="E190:AJ190" si="184">IFERROR(E189/E188,0)</f>
        <v>0</v>
      </c>
      <c r="F190" s="129">
        <f t="shared" si="184"/>
        <v>0</v>
      </c>
      <c r="G190" s="129">
        <f t="shared" si="184"/>
        <v>0</v>
      </c>
      <c r="H190" s="129">
        <f t="shared" si="184"/>
        <v>0</v>
      </c>
      <c r="I190" s="129">
        <f t="shared" si="184"/>
        <v>0</v>
      </c>
      <c r="J190" s="129">
        <f t="shared" si="184"/>
        <v>0</v>
      </c>
      <c r="K190" s="129">
        <f t="shared" si="184"/>
        <v>0</v>
      </c>
      <c r="L190" s="129">
        <f t="shared" si="184"/>
        <v>0</v>
      </c>
      <c r="M190" s="129">
        <f t="shared" si="184"/>
        <v>0</v>
      </c>
      <c r="N190" s="129">
        <f t="shared" si="184"/>
        <v>0</v>
      </c>
      <c r="O190" s="129">
        <f t="shared" si="184"/>
        <v>0</v>
      </c>
      <c r="P190" s="129">
        <f t="shared" si="184"/>
        <v>0</v>
      </c>
      <c r="Q190" s="129">
        <f t="shared" si="184"/>
        <v>0</v>
      </c>
      <c r="R190" s="129">
        <f t="shared" si="184"/>
        <v>0</v>
      </c>
      <c r="S190" s="129">
        <f t="shared" si="184"/>
        <v>0</v>
      </c>
      <c r="T190" s="129">
        <f t="shared" si="184"/>
        <v>0</v>
      </c>
      <c r="U190" s="129">
        <f t="shared" si="184"/>
        <v>0</v>
      </c>
      <c r="V190" s="129">
        <f t="shared" si="184"/>
        <v>0</v>
      </c>
      <c r="W190" s="129">
        <f t="shared" si="184"/>
        <v>0</v>
      </c>
      <c r="X190" s="129">
        <f t="shared" si="184"/>
        <v>0</v>
      </c>
      <c r="Y190" s="129">
        <f t="shared" si="184"/>
        <v>0</v>
      </c>
      <c r="Z190" s="129">
        <f t="shared" si="184"/>
        <v>0</v>
      </c>
      <c r="AA190" s="129">
        <f t="shared" si="184"/>
        <v>0</v>
      </c>
      <c r="AB190" s="129">
        <f t="shared" si="184"/>
        <v>0</v>
      </c>
      <c r="AC190" s="129">
        <f t="shared" si="184"/>
        <v>0</v>
      </c>
      <c r="AD190" s="129">
        <f t="shared" si="184"/>
        <v>0</v>
      </c>
      <c r="AE190" s="129">
        <f t="shared" si="184"/>
        <v>0</v>
      </c>
      <c r="AF190" s="129">
        <f t="shared" si="184"/>
        <v>0</v>
      </c>
      <c r="AG190" s="129">
        <f t="shared" si="184"/>
        <v>0</v>
      </c>
      <c r="AH190" s="129">
        <f t="shared" si="184"/>
        <v>0</v>
      </c>
      <c r="AI190" s="129">
        <f t="shared" si="184"/>
        <v>0</v>
      </c>
      <c r="AJ190" s="129">
        <f t="shared" si="184"/>
        <v>0</v>
      </c>
      <c r="AK190" s="129">
        <f t="shared" ref="AK190:BL190" si="185">IFERROR(AK189/AK188,0)</f>
        <v>0</v>
      </c>
      <c r="AL190" s="129">
        <f t="shared" si="185"/>
        <v>0</v>
      </c>
      <c r="AM190" s="129">
        <f t="shared" si="185"/>
        <v>0</v>
      </c>
      <c r="AN190" s="129">
        <f t="shared" si="185"/>
        <v>0</v>
      </c>
      <c r="AO190" s="129">
        <f t="shared" si="185"/>
        <v>0</v>
      </c>
      <c r="AP190" s="129">
        <f t="shared" si="185"/>
        <v>0</v>
      </c>
      <c r="AQ190" s="129">
        <f t="shared" si="185"/>
        <v>0</v>
      </c>
      <c r="AR190" s="129">
        <f t="shared" si="185"/>
        <v>0</v>
      </c>
      <c r="AS190" s="129">
        <f t="shared" si="185"/>
        <v>0</v>
      </c>
      <c r="AT190" s="129">
        <f t="shared" si="185"/>
        <v>0</v>
      </c>
      <c r="AU190" s="129">
        <f t="shared" si="185"/>
        <v>0</v>
      </c>
      <c r="AV190" s="129">
        <f t="shared" si="185"/>
        <v>0</v>
      </c>
      <c r="AW190" s="129">
        <f t="shared" si="185"/>
        <v>0</v>
      </c>
      <c r="AX190" s="129">
        <f t="shared" si="185"/>
        <v>0</v>
      </c>
      <c r="AY190" s="129">
        <f t="shared" si="185"/>
        <v>0</v>
      </c>
      <c r="AZ190" s="129">
        <f t="shared" si="185"/>
        <v>0</v>
      </c>
      <c r="BA190" s="129">
        <f t="shared" si="185"/>
        <v>0</v>
      </c>
      <c r="BB190" s="129">
        <f t="shared" si="185"/>
        <v>0</v>
      </c>
      <c r="BC190" s="129">
        <f t="shared" si="185"/>
        <v>0</v>
      </c>
      <c r="BD190" s="129">
        <f t="shared" si="185"/>
        <v>0</v>
      </c>
      <c r="BE190" s="129">
        <f t="shared" si="185"/>
        <v>0</v>
      </c>
      <c r="BF190" s="129">
        <f t="shared" si="185"/>
        <v>0</v>
      </c>
      <c r="BG190" s="129">
        <f t="shared" si="185"/>
        <v>0</v>
      </c>
      <c r="BH190" s="129">
        <f t="shared" si="185"/>
        <v>0</v>
      </c>
      <c r="BI190" s="129">
        <f t="shared" si="185"/>
        <v>0</v>
      </c>
      <c r="BJ190" s="129">
        <f t="shared" si="185"/>
        <v>0</v>
      </c>
      <c r="BK190" s="129">
        <f t="shared" si="185"/>
        <v>0</v>
      </c>
      <c r="BL190" s="129">
        <f t="shared" si="185"/>
        <v>0</v>
      </c>
      <c r="BM190" s="48"/>
    </row>
    <row r="191" spans="2:65" ht="15.75" outlineLevel="1" thickBot="1" x14ac:dyDescent="0.3">
      <c r="BM191" s="48"/>
    </row>
    <row r="192" spans="2:65" s="137" customFormat="1" ht="15.75" outlineLevel="1" thickBot="1" x14ac:dyDescent="0.3">
      <c r="B192" s="138" t="s">
        <v>679</v>
      </c>
      <c r="C192" s="139"/>
      <c r="D192" s="130"/>
      <c r="E192" s="140">
        <f>-(E98+E99+E102+E105+E111+E113+E115)</f>
        <v>0</v>
      </c>
      <c r="F192" s="140">
        <f>-(F98+F99+F102+F105+F111+F113+F115)+E192</f>
        <v>0</v>
      </c>
      <c r="G192" s="140">
        <f t="shared" ref="G192:BL192" si="186">-(G98+G99+G102+G105+G111+G113+G115)+F192</f>
        <v>0</v>
      </c>
      <c r="H192" s="140">
        <f t="shared" si="186"/>
        <v>0</v>
      </c>
      <c r="I192" s="140">
        <f t="shared" si="186"/>
        <v>0</v>
      </c>
      <c r="J192" s="140">
        <f t="shared" si="186"/>
        <v>0</v>
      </c>
      <c r="K192" s="140">
        <f t="shared" si="186"/>
        <v>0</v>
      </c>
      <c r="L192" s="140">
        <f t="shared" si="186"/>
        <v>0</v>
      </c>
      <c r="M192" s="140">
        <f t="shared" si="186"/>
        <v>0</v>
      </c>
      <c r="N192" s="140">
        <f t="shared" si="186"/>
        <v>0</v>
      </c>
      <c r="O192" s="140">
        <f t="shared" si="186"/>
        <v>0</v>
      </c>
      <c r="P192" s="140">
        <f t="shared" si="186"/>
        <v>0</v>
      </c>
      <c r="Q192" s="140">
        <f t="shared" si="186"/>
        <v>0</v>
      </c>
      <c r="R192" s="140">
        <f t="shared" si="186"/>
        <v>0</v>
      </c>
      <c r="S192" s="140">
        <f t="shared" si="186"/>
        <v>0</v>
      </c>
      <c r="T192" s="140">
        <f t="shared" si="186"/>
        <v>0</v>
      </c>
      <c r="U192" s="140">
        <f t="shared" si="186"/>
        <v>0</v>
      </c>
      <c r="V192" s="140">
        <f t="shared" si="186"/>
        <v>0</v>
      </c>
      <c r="W192" s="140">
        <f t="shared" si="186"/>
        <v>0</v>
      </c>
      <c r="X192" s="140">
        <f t="shared" si="186"/>
        <v>0</v>
      </c>
      <c r="Y192" s="140">
        <f t="shared" si="186"/>
        <v>0</v>
      </c>
      <c r="Z192" s="140">
        <f t="shared" si="186"/>
        <v>0</v>
      </c>
      <c r="AA192" s="140">
        <f t="shared" si="186"/>
        <v>0</v>
      </c>
      <c r="AB192" s="140">
        <f t="shared" si="186"/>
        <v>0</v>
      </c>
      <c r="AC192" s="140">
        <f t="shared" si="186"/>
        <v>0</v>
      </c>
      <c r="AD192" s="140">
        <f t="shared" si="186"/>
        <v>0</v>
      </c>
      <c r="AE192" s="140">
        <f t="shared" si="186"/>
        <v>0</v>
      </c>
      <c r="AF192" s="140">
        <f t="shared" si="186"/>
        <v>0</v>
      </c>
      <c r="AG192" s="140">
        <f t="shared" si="186"/>
        <v>0</v>
      </c>
      <c r="AH192" s="140">
        <f t="shared" si="186"/>
        <v>0</v>
      </c>
      <c r="AI192" s="140">
        <f t="shared" si="186"/>
        <v>0</v>
      </c>
      <c r="AJ192" s="140">
        <f t="shared" si="186"/>
        <v>0</v>
      </c>
      <c r="AK192" s="140">
        <f t="shared" si="186"/>
        <v>0</v>
      </c>
      <c r="AL192" s="140">
        <f t="shared" si="186"/>
        <v>0</v>
      </c>
      <c r="AM192" s="140">
        <f t="shared" si="186"/>
        <v>0</v>
      </c>
      <c r="AN192" s="140">
        <f t="shared" si="186"/>
        <v>0</v>
      </c>
      <c r="AO192" s="140">
        <f t="shared" si="186"/>
        <v>0</v>
      </c>
      <c r="AP192" s="140">
        <f t="shared" si="186"/>
        <v>0</v>
      </c>
      <c r="AQ192" s="140">
        <f t="shared" si="186"/>
        <v>0</v>
      </c>
      <c r="AR192" s="140">
        <f t="shared" si="186"/>
        <v>0</v>
      </c>
      <c r="AS192" s="140">
        <f t="shared" si="186"/>
        <v>0</v>
      </c>
      <c r="AT192" s="140">
        <f t="shared" si="186"/>
        <v>0</v>
      </c>
      <c r="AU192" s="140">
        <f t="shared" si="186"/>
        <v>0</v>
      </c>
      <c r="AV192" s="140">
        <f t="shared" si="186"/>
        <v>0</v>
      </c>
      <c r="AW192" s="140">
        <f t="shared" si="186"/>
        <v>0</v>
      </c>
      <c r="AX192" s="140">
        <f t="shared" si="186"/>
        <v>0</v>
      </c>
      <c r="AY192" s="140">
        <f t="shared" si="186"/>
        <v>0</v>
      </c>
      <c r="AZ192" s="140">
        <f t="shared" si="186"/>
        <v>0</v>
      </c>
      <c r="BA192" s="140">
        <f t="shared" si="186"/>
        <v>0</v>
      </c>
      <c r="BB192" s="140">
        <f t="shared" si="186"/>
        <v>0</v>
      </c>
      <c r="BC192" s="140">
        <f t="shared" si="186"/>
        <v>0</v>
      </c>
      <c r="BD192" s="140">
        <f t="shared" si="186"/>
        <v>0</v>
      </c>
      <c r="BE192" s="140">
        <f t="shared" si="186"/>
        <v>0</v>
      </c>
      <c r="BF192" s="140">
        <f t="shared" si="186"/>
        <v>0</v>
      </c>
      <c r="BG192" s="140">
        <f t="shared" si="186"/>
        <v>0</v>
      </c>
      <c r="BH192" s="140">
        <f t="shared" si="186"/>
        <v>0</v>
      </c>
      <c r="BI192" s="140">
        <f t="shared" si="186"/>
        <v>0</v>
      </c>
      <c r="BJ192" s="140">
        <f t="shared" si="186"/>
        <v>0</v>
      </c>
      <c r="BK192" s="140">
        <f t="shared" si="186"/>
        <v>0</v>
      </c>
      <c r="BL192" s="140">
        <f t="shared" si="186"/>
        <v>0</v>
      </c>
      <c r="BM192" s="142"/>
    </row>
    <row r="193" spans="2:65" s="137" customFormat="1" ht="15.75" outlineLevel="1" thickBot="1" x14ac:dyDescent="0.3">
      <c r="B193" s="138" t="s">
        <v>681</v>
      </c>
      <c r="C193" s="139"/>
      <c r="D193" s="130"/>
      <c r="E193" s="140">
        <f>-(E101+E112+E111)</f>
        <v>0</v>
      </c>
      <c r="F193" s="140">
        <f>-(F101+F112+F111)+E193</f>
        <v>0</v>
      </c>
      <c r="G193" s="140">
        <f t="shared" ref="G193:BL193" si="187">-(G101+G112+G111)+F193</f>
        <v>0</v>
      </c>
      <c r="H193" s="140">
        <f t="shared" si="187"/>
        <v>0</v>
      </c>
      <c r="I193" s="140">
        <f t="shared" si="187"/>
        <v>0</v>
      </c>
      <c r="J193" s="140">
        <f t="shared" si="187"/>
        <v>0</v>
      </c>
      <c r="K193" s="140">
        <f t="shared" si="187"/>
        <v>0</v>
      </c>
      <c r="L193" s="140">
        <f t="shared" si="187"/>
        <v>0</v>
      </c>
      <c r="M193" s="140">
        <f t="shared" si="187"/>
        <v>0</v>
      </c>
      <c r="N193" s="140">
        <f t="shared" si="187"/>
        <v>0</v>
      </c>
      <c r="O193" s="140">
        <f t="shared" si="187"/>
        <v>0</v>
      </c>
      <c r="P193" s="140">
        <f t="shared" si="187"/>
        <v>0</v>
      </c>
      <c r="Q193" s="140">
        <f t="shared" si="187"/>
        <v>0</v>
      </c>
      <c r="R193" s="140">
        <f t="shared" si="187"/>
        <v>0</v>
      </c>
      <c r="S193" s="140">
        <f t="shared" si="187"/>
        <v>0</v>
      </c>
      <c r="T193" s="140">
        <f t="shared" si="187"/>
        <v>0</v>
      </c>
      <c r="U193" s="140">
        <f t="shared" si="187"/>
        <v>0</v>
      </c>
      <c r="V193" s="140">
        <f t="shared" si="187"/>
        <v>0</v>
      </c>
      <c r="W193" s="140">
        <f t="shared" si="187"/>
        <v>0</v>
      </c>
      <c r="X193" s="140">
        <f t="shared" si="187"/>
        <v>0</v>
      </c>
      <c r="Y193" s="140">
        <f t="shared" si="187"/>
        <v>0</v>
      </c>
      <c r="Z193" s="140">
        <f t="shared" si="187"/>
        <v>0</v>
      </c>
      <c r="AA193" s="140">
        <f t="shared" si="187"/>
        <v>0</v>
      </c>
      <c r="AB193" s="140">
        <f t="shared" si="187"/>
        <v>0</v>
      </c>
      <c r="AC193" s="140">
        <f t="shared" si="187"/>
        <v>0</v>
      </c>
      <c r="AD193" s="140">
        <f t="shared" si="187"/>
        <v>0</v>
      </c>
      <c r="AE193" s="140">
        <f t="shared" si="187"/>
        <v>0</v>
      </c>
      <c r="AF193" s="140">
        <f t="shared" si="187"/>
        <v>0</v>
      </c>
      <c r="AG193" s="140">
        <f t="shared" si="187"/>
        <v>0</v>
      </c>
      <c r="AH193" s="140">
        <f t="shared" si="187"/>
        <v>0</v>
      </c>
      <c r="AI193" s="140">
        <f t="shared" si="187"/>
        <v>0</v>
      </c>
      <c r="AJ193" s="140">
        <f t="shared" si="187"/>
        <v>0</v>
      </c>
      <c r="AK193" s="140">
        <f t="shared" si="187"/>
        <v>0</v>
      </c>
      <c r="AL193" s="140">
        <f t="shared" si="187"/>
        <v>0</v>
      </c>
      <c r="AM193" s="140">
        <f t="shared" si="187"/>
        <v>0</v>
      </c>
      <c r="AN193" s="140">
        <f t="shared" si="187"/>
        <v>0</v>
      </c>
      <c r="AO193" s="140">
        <f t="shared" si="187"/>
        <v>0</v>
      </c>
      <c r="AP193" s="140">
        <f t="shared" si="187"/>
        <v>0</v>
      </c>
      <c r="AQ193" s="140">
        <f t="shared" si="187"/>
        <v>0</v>
      </c>
      <c r="AR193" s="140">
        <f t="shared" si="187"/>
        <v>0</v>
      </c>
      <c r="AS193" s="140">
        <f t="shared" si="187"/>
        <v>0</v>
      </c>
      <c r="AT193" s="140">
        <f t="shared" si="187"/>
        <v>0</v>
      </c>
      <c r="AU193" s="140">
        <f t="shared" si="187"/>
        <v>0</v>
      </c>
      <c r="AV193" s="140">
        <f t="shared" si="187"/>
        <v>0</v>
      </c>
      <c r="AW193" s="140">
        <f t="shared" si="187"/>
        <v>0</v>
      </c>
      <c r="AX193" s="140">
        <f t="shared" si="187"/>
        <v>0</v>
      </c>
      <c r="AY193" s="140">
        <f t="shared" si="187"/>
        <v>0</v>
      </c>
      <c r="AZ193" s="140">
        <f t="shared" si="187"/>
        <v>0</v>
      </c>
      <c r="BA193" s="140">
        <f t="shared" si="187"/>
        <v>0</v>
      </c>
      <c r="BB193" s="140">
        <f t="shared" si="187"/>
        <v>0</v>
      </c>
      <c r="BC193" s="140">
        <f t="shared" si="187"/>
        <v>0</v>
      </c>
      <c r="BD193" s="140">
        <f t="shared" si="187"/>
        <v>0</v>
      </c>
      <c r="BE193" s="140">
        <f t="shared" si="187"/>
        <v>0</v>
      </c>
      <c r="BF193" s="140">
        <f t="shared" si="187"/>
        <v>0</v>
      </c>
      <c r="BG193" s="140">
        <f t="shared" si="187"/>
        <v>0</v>
      </c>
      <c r="BH193" s="140">
        <f t="shared" si="187"/>
        <v>0</v>
      </c>
      <c r="BI193" s="140">
        <f t="shared" si="187"/>
        <v>0</v>
      </c>
      <c r="BJ193" s="140">
        <f t="shared" si="187"/>
        <v>0</v>
      </c>
      <c r="BK193" s="140">
        <f t="shared" si="187"/>
        <v>0</v>
      </c>
      <c r="BL193" s="140">
        <f t="shared" si="187"/>
        <v>0</v>
      </c>
      <c r="BM193" s="142"/>
    </row>
    <row r="194" spans="2:65" outlineLevel="1" x14ac:dyDescent="0.25">
      <c r="P194" s="146"/>
      <c r="Q194" s="146"/>
      <c r="R194" s="146"/>
      <c r="S194" s="146"/>
      <c r="T194" s="146"/>
      <c r="U194" s="321"/>
      <c r="V194" s="146"/>
      <c r="W194" s="146"/>
      <c r="X194" s="146"/>
      <c r="Y194" s="146"/>
      <c r="Z194" s="146"/>
      <c r="AA194" s="146"/>
      <c r="AB194" s="146"/>
      <c r="AC194" s="146"/>
      <c r="AD194" s="146"/>
      <c r="AE194" s="146"/>
      <c r="AF194" s="146"/>
      <c r="AG194" s="146"/>
      <c r="AH194" s="146"/>
      <c r="AI194" s="146"/>
      <c r="AJ194" s="146"/>
      <c r="AK194" s="146"/>
      <c r="AL194" s="146"/>
      <c r="AM194" s="146"/>
      <c r="BM194" s="48"/>
    </row>
    <row r="195" spans="2:65" outlineLevel="1" x14ac:dyDescent="0.25">
      <c r="BM195" s="48"/>
    </row>
    <row r="196" spans="2:65" outlineLevel="1" x14ac:dyDescent="0.25">
      <c r="BM196" s="48"/>
    </row>
    <row r="197" spans="2:65" outlineLevel="1" x14ac:dyDescent="0.25">
      <c r="BM197" s="48"/>
    </row>
    <row r="198" spans="2:65" outlineLevel="1" x14ac:dyDescent="0.25">
      <c r="BM198" s="48"/>
    </row>
    <row r="199" spans="2:65" outlineLevel="1" x14ac:dyDescent="0.25">
      <c r="BM199" s="48"/>
    </row>
    <row r="200" spans="2:65" outlineLevel="1" x14ac:dyDescent="0.25">
      <c r="BM200" s="48"/>
    </row>
    <row r="201" spans="2:65" outlineLevel="1" x14ac:dyDescent="0.25">
      <c r="BM201" s="48"/>
    </row>
    <row r="202" spans="2:65" outlineLevel="1" x14ac:dyDescent="0.25">
      <c r="BM202" s="48"/>
    </row>
    <row r="203" spans="2:65" outlineLevel="1" x14ac:dyDescent="0.25">
      <c r="BM203" s="48"/>
    </row>
    <row r="204" spans="2:65" outlineLevel="1" x14ac:dyDescent="0.25">
      <c r="BM204" s="48"/>
    </row>
    <row r="205" spans="2:65" outlineLevel="1" x14ac:dyDescent="0.25">
      <c r="BM205" s="48"/>
    </row>
    <row r="206" spans="2:65" outlineLevel="1" x14ac:dyDescent="0.25">
      <c r="BM206" s="48"/>
    </row>
    <row r="207" spans="2:65" outlineLevel="1" x14ac:dyDescent="0.25">
      <c r="BM207" s="48"/>
    </row>
    <row r="208" spans="2:65" outlineLevel="1" x14ac:dyDescent="0.25">
      <c r="BM208" s="48"/>
    </row>
    <row r="209" spans="65:65" outlineLevel="1" x14ac:dyDescent="0.25">
      <c r="BM209" s="48"/>
    </row>
    <row r="210" spans="65:65" outlineLevel="1" x14ac:dyDescent="0.25">
      <c r="BM210" s="48"/>
    </row>
    <row r="211" spans="65:65" outlineLevel="1" x14ac:dyDescent="0.25">
      <c r="BM211" s="48"/>
    </row>
    <row r="212" spans="65:65" outlineLevel="1" x14ac:dyDescent="0.25">
      <c r="BM212" s="48"/>
    </row>
    <row r="213" spans="65:65" outlineLevel="1" x14ac:dyDescent="0.25">
      <c r="BM213" s="48"/>
    </row>
    <row r="214" spans="65:65" outlineLevel="1" x14ac:dyDescent="0.25">
      <c r="BM214" s="48"/>
    </row>
    <row r="215" spans="65:65" outlineLevel="1" x14ac:dyDescent="0.25">
      <c r="BM215" s="48"/>
    </row>
    <row r="216" spans="65:65" outlineLevel="1" x14ac:dyDescent="0.25">
      <c r="BM216" s="48"/>
    </row>
    <row r="217" spans="65:65" outlineLevel="1" x14ac:dyDescent="0.25">
      <c r="BM217" s="48"/>
    </row>
    <row r="218" spans="65:65" outlineLevel="1" x14ac:dyDescent="0.25">
      <c r="BM218" s="48"/>
    </row>
    <row r="219" spans="65:65" outlineLevel="1" x14ac:dyDescent="0.25">
      <c r="BM219" s="48"/>
    </row>
    <row r="220" spans="65:65" outlineLevel="1" x14ac:dyDescent="0.25">
      <c r="BM220" s="48"/>
    </row>
    <row r="221" spans="65:65" outlineLevel="1" x14ac:dyDescent="0.25">
      <c r="BM221" s="48"/>
    </row>
    <row r="222" spans="65:65" outlineLevel="1" x14ac:dyDescent="0.25">
      <c r="BM222" s="48"/>
    </row>
    <row r="223" spans="65:65" outlineLevel="1" x14ac:dyDescent="0.25">
      <c r="BM223" s="48"/>
    </row>
    <row r="224" spans="65:65" outlineLevel="1" x14ac:dyDescent="0.25">
      <c r="BM224" s="48"/>
    </row>
    <row r="225" spans="65:65" outlineLevel="1" x14ac:dyDescent="0.25">
      <c r="BM225" s="48"/>
    </row>
    <row r="226" spans="65:65" outlineLevel="1" x14ac:dyDescent="0.25">
      <c r="BM226" s="48"/>
    </row>
    <row r="227" spans="65:65" outlineLevel="1" x14ac:dyDescent="0.25">
      <c r="BM227" s="48"/>
    </row>
    <row r="228" spans="65:65" x14ac:dyDescent="0.25">
      <c r="BM228" s="48"/>
    </row>
    <row r="229" spans="65:65" x14ac:dyDescent="0.25">
      <c r="BM229" s="48"/>
    </row>
    <row r="230" spans="65:65" x14ac:dyDescent="0.25">
      <c r="BM230" s="48"/>
    </row>
    <row r="231" spans="65:65" x14ac:dyDescent="0.25">
      <c r="BM231" s="48"/>
    </row>
    <row r="232" spans="65:65" x14ac:dyDescent="0.25">
      <c r="BM232" s="48"/>
    </row>
    <row r="233" spans="65:65" x14ac:dyDescent="0.25">
      <c r="BM233" s="48"/>
    </row>
    <row r="234" spans="65:65" x14ac:dyDescent="0.25">
      <c r="BM234" s="48"/>
    </row>
  </sheetData>
  <sheetProtection algorithmName="SHA-512" hashValue="bC4lRZAjpDew5ciIzsViHtOZxfwiwAYH5Odao+9EJ6YMyfGYmLBl8v16p2vn6NnVj1eSjsb4VeoOiENLQqRA2Q==" saltValue="eixj6nmyXFwm2UuhEvDOgg==" spinCount="100000" sheet="1" objects="1" scenarios="1"/>
  <mergeCells count="1">
    <mergeCell ref="B175:C175"/>
  </mergeCells>
  <phoneticPr fontId="19" type="noConversion"/>
  <conditionalFormatting sqref="E93">
    <cfRule type="containsBlanks" dxfId="15" priority="20">
      <formula>LEN(TRIM(E93))=0</formula>
    </cfRule>
  </conditionalFormatting>
  <conditionalFormatting sqref="E41:BL46">
    <cfRule type="containsBlanks" dxfId="14" priority="6">
      <formula>LEN(TRIM(E41))=0</formula>
    </cfRule>
  </conditionalFormatting>
  <conditionalFormatting sqref="E49:BL56 E72:BL78">
    <cfRule type="containsBlanks" dxfId="13" priority="33">
      <formula>LEN(TRIM(E49))=0</formula>
    </cfRule>
  </conditionalFormatting>
  <conditionalFormatting sqref="E59:BL69">
    <cfRule type="containsBlanks" dxfId="12" priority="5">
      <formula>LEN(TRIM(E59))=0</formula>
    </cfRule>
  </conditionalFormatting>
  <conditionalFormatting sqref="E83:BL83">
    <cfRule type="containsBlanks" dxfId="11" priority="8">
      <formula>LEN(TRIM(E83))=0</formula>
    </cfRule>
  </conditionalFormatting>
  <conditionalFormatting sqref="E94:BL95">
    <cfRule type="containsBlanks" dxfId="10" priority="3">
      <formula>LEN(TRIM(E94))=0</formula>
    </cfRule>
  </conditionalFormatting>
  <pageMargins left="0.19685039370078741" right="0.19685039370078741" top="0.19685039370078741" bottom="0.19685039370078741" header="0" footer="0"/>
  <pageSetup paperSize="8" scale="32" fitToHeight="0" orientation="landscape" r:id="rId1"/>
  <rowBreaks count="1" manualBreakCount="1">
    <brk id="129" min="1" max="45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18"/>
  <sheetViews>
    <sheetView showGridLines="0" tabSelected="1" zoomScale="85" zoomScaleNormal="85" workbookViewId="0">
      <pane xSplit="1" ySplit="1" topLeftCell="B16" activePane="bottomRight" state="frozen"/>
      <selection activeCell="I84" sqref="I84"/>
      <selection pane="topRight" activeCell="I84" sqref="I84"/>
      <selection pane="bottomLeft" activeCell="I84" sqref="I84"/>
      <selection pane="bottomRight" activeCell="A2" sqref="A2"/>
    </sheetView>
  </sheetViews>
  <sheetFormatPr defaultColWidth="0" defaultRowHeight="15" zeroHeight="1" outlineLevelRow="1" x14ac:dyDescent="0.25"/>
  <cols>
    <col min="1" max="1" width="36.140625" style="3" bestFit="1" customWidth="1"/>
    <col min="2" max="2" width="9.140625" style="3" customWidth="1"/>
    <col min="3" max="7" width="14.85546875" style="98" customWidth="1"/>
    <col min="8" max="8" width="13.85546875" style="98" customWidth="1"/>
    <col min="9" max="9" width="2.42578125" style="3" customWidth="1"/>
    <col min="10" max="16384" width="9.140625" style="3" hidden="1"/>
  </cols>
  <sheetData>
    <row r="1" spans="1:8" ht="26.25" x14ac:dyDescent="0.4">
      <c r="A1" s="1" t="str">
        <f>"Cashflow Summary: "&amp;Overview!B4</f>
        <v xml:space="preserve">Cashflow Summary: </v>
      </c>
      <c r="B1" s="1"/>
      <c r="C1" s="94"/>
      <c r="D1" s="94"/>
      <c r="E1" s="94"/>
      <c r="F1" s="94"/>
      <c r="G1" s="94"/>
      <c r="H1" s="94"/>
    </row>
    <row r="2" spans="1:8" ht="15" customHeight="1" thickBot="1" x14ac:dyDescent="0.45">
      <c r="A2" s="1"/>
      <c r="B2" s="1"/>
      <c r="C2" s="94"/>
      <c r="D2" s="94"/>
      <c r="E2" s="94"/>
      <c r="F2" s="94"/>
      <c r="G2" s="94"/>
      <c r="H2" s="94"/>
    </row>
    <row r="3" spans="1:8" ht="30" x14ac:dyDescent="0.25">
      <c r="A3" s="178" t="s">
        <v>25</v>
      </c>
      <c r="B3" s="179"/>
      <c r="C3" s="180" t="s">
        <v>203</v>
      </c>
      <c r="D3" s="180" t="s">
        <v>204</v>
      </c>
      <c r="E3" s="180" t="s">
        <v>205</v>
      </c>
      <c r="F3" s="180" t="s">
        <v>206</v>
      </c>
      <c r="G3" s="180" t="s">
        <v>207</v>
      </c>
      <c r="H3" s="181" t="s">
        <v>4</v>
      </c>
    </row>
    <row r="4" spans="1:8" x14ac:dyDescent="0.25">
      <c r="A4" s="25"/>
      <c r="B4" s="11"/>
      <c r="C4" s="96"/>
      <c r="D4" s="96"/>
      <c r="E4" s="96"/>
      <c r="F4" s="96"/>
      <c r="G4" s="96"/>
      <c r="H4" s="97"/>
    </row>
    <row r="5" spans="1:8" x14ac:dyDescent="0.25">
      <c r="A5" s="25" t="s">
        <v>2</v>
      </c>
      <c r="B5" s="11" t="s">
        <v>13</v>
      </c>
      <c r="C5" s="122">
        <f>SUM('Monthly cashflow'!E4:P4)</f>
        <v>0</v>
      </c>
      <c r="D5" s="122">
        <f>SUM('Monthly cashflow'!Q4:AB4)</f>
        <v>0</v>
      </c>
      <c r="E5" s="122">
        <f>SUM('Monthly cashflow'!AC4:AN4)</f>
        <v>0</v>
      </c>
      <c r="F5" s="122">
        <f>SUM('Monthly cashflow'!AO4:AZ4)</f>
        <v>0</v>
      </c>
      <c r="G5" s="122">
        <f>SUM('Monthly cashflow'!BA4:BL4)</f>
        <v>0</v>
      </c>
      <c r="H5" s="123">
        <f>SUM(C5:G5)</f>
        <v>0</v>
      </c>
    </row>
    <row r="6" spans="1:8" x14ac:dyDescent="0.25">
      <c r="A6" s="25"/>
      <c r="B6" s="11" t="s">
        <v>35</v>
      </c>
      <c r="C6" s="122">
        <f>SUM('Monthly cashflow'!E5:P5)</f>
        <v>0</v>
      </c>
      <c r="D6" s="122">
        <f>SUM('Monthly cashflow'!Q5:AB5)</f>
        <v>0</v>
      </c>
      <c r="E6" s="122">
        <f>SUM('Monthly cashflow'!AC5:AN5)</f>
        <v>0</v>
      </c>
      <c r="F6" s="122">
        <f>SUM('Monthly cashflow'!AO5:AZ5)</f>
        <v>0</v>
      </c>
      <c r="G6" s="122">
        <f>SUM('Monthly cashflow'!BA5:BL5)</f>
        <v>0</v>
      </c>
      <c r="H6" s="123">
        <f t="shared" ref="H6:H25" si="0">SUM(C6:G6)</f>
        <v>0</v>
      </c>
    </row>
    <row r="7" spans="1:8" x14ac:dyDescent="0.25">
      <c r="A7" s="25"/>
      <c r="B7" s="11" t="s">
        <v>49</v>
      </c>
      <c r="C7" s="122">
        <f>SUM('Monthly cashflow'!E6:P6)</f>
        <v>0</v>
      </c>
      <c r="D7" s="122">
        <f>SUM('Monthly cashflow'!Q6:AB6)</f>
        <v>0</v>
      </c>
      <c r="E7" s="122">
        <f>SUM('Monthly cashflow'!AC6:AN6)</f>
        <v>0</v>
      </c>
      <c r="F7" s="122">
        <f>SUM('Monthly cashflow'!AO6:AZ6)</f>
        <v>0</v>
      </c>
      <c r="G7" s="122">
        <f>SUM('Monthly cashflow'!BA6:BL6)</f>
        <v>0</v>
      </c>
      <c r="H7" s="123">
        <f t="shared" si="0"/>
        <v>0</v>
      </c>
    </row>
    <row r="8" spans="1:8" outlineLevel="1" x14ac:dyDescent="0.25">
      <c r="A8" s="25"/>
      <c r="B8" s="11" t="s">
        <v>16</v>
      </c>
      <c r="C8" s="122">
        <f>SUM('Monthly cashflow'!E7:P7)</f>
        <v>0</v>
      </c>
      <c r="D8" s="122">
        <f>SUM('Monthly cashflow'!Q7:AB7)</f>
        <v>0</v>
      </c>
      <c r="E8" s="122">
        <f>SUM('Monthly cashflow'!AC7:AN7)</f>
        <v>0</v>
      </c>
      <c r="F8" s="122">
        <f>SUM('Monthly cashflow'!AO7:AZ7)</f>
        <v>0</v>
      </c>
      <c r="G8" s="122">
        <f>SUM('Monthly cashflow'!BA7:BL7)</f>
        <v>0</v>
      </c>
      <c r="H8" s="123">
        <f t="shared" si="0"/>
        <v>0</v>
      </c>
    </row>
    <row r="9" spans="1:8" outlineLevel="1" x14ac:dyDescent="0.25">
      <c r="A9" s="25"/>
      <c r="B9" s="11" t="s">
        <v>77</v>
      </c>
      <c r="C9" s="122">
        <f>SUM('Monthly cashflow'!E8:P8)</f>
        <v>0</v>
      </c>
      <c r="D9" s="122">
        <f>SUM('Monthly cashflow'!Q8:AB8)</f>
        <v>0</v>
      </c>
      <c r="E9" s="122">
        <f>SUM('Monthly cashflow'!AC8:AN8)</f>
        <v>0</v>
      </c>
      <c r="F9" s="122">
        <f>SUM('Monthly cashflow'!AO8:AZ8)</f>
        <v>0</v>
      </c>
      <c r="G9" s="122">
        <f>SUM('Monthly cashflow'!BA8:BL8)</f>
        <v>0</v>
      </c>
      <c r="H9" s="123">
        <f t="shared" ref="H9:H14" si="1">SUM(C9:G9)</f>
        <v>0</v>
      </c>
    </row>
    <row r="10" spans="1:8" outlineLevel="1" x14ac:dyDescent="0.25">
      <c r="A10" s="25"/>
      <c r="B10" s="11" t="s">
        <v>78</v>
      </c>
      <c r="C10" s="122">
        <f>SUM('Monthly cashflow'!E9:P9)</f>
        <v>0</v>
      </c>
      <c r="D10" s="122">
        <f>SUM('Monthly cashflow'!Q9:AB9)</f>
        <v>0</v>
      </c>
      <c r="E10" s="122">
        <f>SUM('Monthly cashflow'!AC9:AN9)</f>
        <v>0</v>
      </c>
      <c r="F10" s="122">
        <f>SUM('Monthly cashflow'!AO9:AZ9)</f>
        <v>0</v>
      </c>
      <c r="G10" s="122">
        <f>SUM('Monthly cashflow'!BA9:BL9)</f>
        <v>0</v>
      </c>
      <c r="H10" s="123">
        <f t="shared" si="1"/>
        <v>0</v>
      </c>
    </row>
    <row r="11" spans="1:8" outlineLevel="1" x14ac:dyDescent="0.25">
      <c r="A11" s="25"/>
      <c r="B11" s="11" t="s">
        <v>79</v>
      </c>
      <c r="C11" s="122">
        <f>SUM('Monthly cashflow'!E10:P10)</f>
        <v>0</v>
      </c>
      <c r="D11" s="122">
        <f>SUM('Monthly cashflow'!Q10:AB10)</f>
        <v>0</v>
      </c>
      <c r="E11" s="122">
        <f>SUM('Monthly cashflow'!AC10:AN10)</f>
        <v>0</v>
      </c>
      <c r="F11" s="122">
        <f>SUM('Monthly cashflow'!AO10:AZ10)</f>
        <v>0</v>
      </c>
      <c r="G11" s="122">
        <f>SUM('Monthly cashflow'!BA10:BL10)</f>
        <v>0</v>
      </c>
      <c r="H11" s="123">
        <f t="shared" si="1"/>
        <v>0</v>
      </c>
    </row>
    <row r="12" spans="1:8" outlineLevel="1" x14ac:dyDescent="0.25">
      <c r="A12" s="25"/>
      <c r="B12" s="11" t="s">
        <v>80</v>
      </c>
      <c r="C12" s="122">
        <f>SUM('Monthly cashflow'!E11:P11)</f>
        <v>0</v>
      </c>
      <c r="D12" s="122">
        <f>SUM('Monthly cashflow'!Q11:AB11)</f>
        <v>0</v>
      </c>
      <c r="E12" s="122">
        <f>SUM('Monthly cashflow'!AC11:AN11)</f>
        <v>0</v>
      </c>
      <c r="F12" s="122">
        <f>SUM('Monthly cashflow'!AO11:AZ11)</f>
        <v>0</v>
      </c>
      <c r="G12" s="122">
        <f>SUM('Monthly cashflow'!BA11:BL11)</f>
        <v>0</v>
      </c>
      <c r="H12" s="123">
        <f t="shared" si="1"/>
        <v>0</v>
      </c>
    </row>
    <row r="13" spans="1:8" outlineLevel="1" x14ac:dyDescent="0.25">
      <c r="A13" s="25"/>
      <c r="B13" s="11" t="s">
        <v>81</v>
      </c>
      <c r="C13" s="122">
        <f>SUM('Monthly cashflow'!E12:P12)</f>
        <v>0</v>
      </c>
      <c r="D13" s="122">
        <f>SUM('Monthly cashflow'!Q12:AB12)</f>
        <v>0</v>
      </c>
      <c r="E13" s="122">
        <f>SUM('Monthly cashflow'!AC12:AN12)</f>
        <v>0</v>
      </c>
      <c r="F13" s="122">
        <f>SUM('Monthly cashflow'!AO12:AZ12)</f>
        <v>0</v>
      </c>
      <c r="G13" s="122">
        <f>SUM('Monthly cashflow'!BA12:BL12)</f>
        <v>0</v>
      </c>
      <c r="H13" s="123">
        <f t="shared" si="1"/>
        <v>0</v>
      </c>
    </row>
    <row r="14" spans="1:8" outlineLevel="1" x14ac:dyDescent="0.25">
      <c r="A14" s="25"/>
      <c r="B14" s="11" t="s">
        <v>82</v>
      </c>
      <c r="C14" s="122">
        <f>SUM('Monthly cashflow'!E13:P13)</f>
        <v>0</v>
      </c>
      <c r="D14" s="122">
        <f>SUM('Monthly cashflow'!Q13:AB13)</f>
        <v>0</v>
      </c>
      <c r="E14" s="122">
        <f>SUM('Monthly cashflow'!AC13:AN13)</f>
        <v>0</v>
      </c>
      <c r="F14" s="122">
        <f>SUM('Monthly cashflow'!AO13:AZ13)</f>
        <v>0</v>
      </c>
      <c r="G14" s="122">
        <f>SUM('Monthly cashflow'!BA13:BL13)</f>
        <v>0</v>
      </c>
      <c r="H14" s="123">
        <f t="shared" si="1"/>
        <v>0</v>
      </c>
    </row>
    <row r="15" spans="1:8" x14ac:dyDescent="0.25">
      <c r="A15" s="25" t="s">
        <v>27</v>
      </c>
      <c r="B15" s="11" t="s">
        <v>13</v>
      </c>
      <c r="C15" s="122">
        <f>SUM('Monthly cashflow'!E15:P15)</f>
        <v>0</v>
      </c>
      <c r="D15" s="122">
        <f>SUM('Monthly cashflow'!Q15:AB15)</f>
        <v>0</v>
      </c>
      <c r="E15" s="122">
        <f>SUM('Monthly cashflow'!AC15:AN15)</f>
        <v>0</v>
      </c>
      <c r="F15" s="122">
        <f>SUM('Monthly cashflow'!AO15:AZ15)</f>
        <v>0</v>
      </c>
      <c r="G15" s="122">
        <f>SUM('Monthly cashflow'!BA15:BL15)</f>
        <v>0</v>
      </c>
      <c r="H15" s="123">
        <f t="shared" si="0"/>
        <v>0</v>
      </c>
    </row>
    <row r="16" spans="1:8" x14ac:dyDescent="0.25">
      <c r="A16" s="25"/>
      <c r="B16" s="11" t="s">
        <v>35</v>
      </c>
      <c r="C16" s="122">
        <f>SUM('Monthly cashflow'!E16:P16)</f>
        <v>0</v>
      </c>
      <c r="D16" s="122">
        <f>SUM('Monthly cashflow'!Q16:AB16)</f>
        <v>0</v>
      </c>
      <c r="E16" s="122">
        <f>SUM('Monthly cashflow'!AC16:AN16)</f>
        <v>0</v>
      </c>
      <c r="F16" s="122">
        <f>SUM('Monthly cashflow'!AO16:AZ16)</f>
        <v>0</v>
      </c>
      <c r="G16" s="122">
        <f>SUM('Monthly cashflow'!BA16:BL16)</f>
        <v>0</v>
      </c>
      <c r="H16" s="123">
        <f t="shared" si="0"/>
        <v>0</v>
      </c>
    </row>
    <row r="17" spans="1:8" x14ac:dyDescent="0.25">
      <c r="A17" s="25"/>
      <c r="B17" s="11" t="s">
        <v>49</v>
      </c>
      <c r="C17" s="122">
        <f>SUM('Monthly cashflow'!E17:P17)</f>
        <v>0</v>
      </c>
      <c r="D17" s="122">
        <f>SUM('Monthly cashflow'!Q17:AB17)</f>
        <v>0</v>
      </c>
      <c r="E17" s="122">
        <f>SUM('Monthly cashflow'!AC17:AN17)</f>
        <v>0</v>
      </c>
      <c r="F17" s="122">
        <f>SUM('Monthly cashflow'!AO17:AZ17)</f>
        <v>0</v>
      </c>
      <c r="G17" s="122">
        <f>SUM('Monthly cashflow'!BA17:BL17)</f>
        <v>0</v>
      </c>
      <c r="H17" s="123">
        <f t="shared" si="0"/>
        <v>0</v>
      </c>
    </row>
    <row r="18" spans="1:8" outlineLevel="1" x14ac:dyDescent="0.25">
      <c r="A18" s="25"/>
      <c r="B18" s="11" t="s">
        <v>16</v>
      </c>
      <c r="C18" s="122">
        <f>SUM('Monthly cashflow'!E18:P18)</f>
        <v>0</v>
      </c>
      <c r="D18" s="122">
        <f>SUM('Monthly cashflow'!Q18:AB18)</f>
        <v>0</v>
      </c>
      <c r="E18" s="122">
        <f>SUM('Monthly cashflow'!AC18:AN18)</f>
        <v>0</v>
      </c>
      <c r="F18" s="122">
        <f>SUM('Monthly cashflow'!AO18:AZ18)</f>
        <v>0</v>
      </c>
      <c r="G18" s="122">
        <f>SUM('Monthly cashflow'!BA18:BL18)</f>
        <v>0</v>
      </c>
      <c r="H18" s="123">
        <f t="shared" si="0"/>
        <v>0</v>
      </c>
    </row>
    <row r="19" spans="1:8" outlineLevel="1" x14ac:dyDescent="0.25">
      <c r="A19" s="25"/>
      <c r="B19" s="11" t="s">
        <v>77</v>
      </c>
      <c r="C19" s="122">
        <f>SUM('Monthly cashflow'!E19:P19)</f>
        <v>0</v>
      </c>
      <c r="D19" s="122">
        <f>SUM('Monthly cashflow'!Q19:AB19)</f>
        <v>0</v>
      </c>
      <c r="E19" s="122">
        <f>SUM('Monthly cashflow'!AC19:AN19)</f>
        <v>0</v>
      </c>
      <c r="F19" s="122">
        <f>SUM('Monthly cashflow'!AO19:AZ19)</f>
        <v>0</v>
      </c>
      <c r="G19" s="122">
        <f>SUM('Monthly cashflow'!BA19:BL19)</f>
        <v>0</v>
      </c>
      <c r="H19" s="123">
        <f t="shared" ref="H19:H24" si="2">SUM(C19:G19)</f>
        <v>0</v>
      </c>
    </row>
    <row r="20" spans="1:8" outlineLevel="1" x14ac:dyDescent="0.25">
      <c r="A20" s="25"/>
      <c r="B20" s="11" t="s">
        <v>78</v>
      </c>
      <c r="C20" s="122">
        <f>SUM('Monthly cashflow'!E20:P20)</f>
        <v>0</v>
      </c>
      <c r="D20" s="122">
        <f>SUM('Monthly cashflow'!Q20:AB20)</f>
        <v>0</v>
      </c>
      <c r="E20" s="122">
        <f>SUM('Monthly cashflow'!AC20:AN20)</f>
        <v>0</v>
      </c>
      <c r="F20" s="122">
        <f>SUM('Monthly cashflow'!AO20:AZ20)</f>
        <v>0</v>
      </c>
      <c r="G20" s="122">
        <f>SUM('Monthly cashflow'!BA20:BL20)</f>
        <v>0</v>
      </c>
      <c r="H20" s="123">
        <f t="shared" si="2"/>
        <v>0</v>
      </c>
    </row>
    <row r="21" spans="1:8" outlineLevel="1" x14ac:dyDescent="0.25">
      <c r="A21" s="25"/>
      <c r="B21" s="11" t="s">
        <v>79</v>
      </c>
      <c r="C21" s="122">
        <f>SUM('Monthly cashflow'!E21:P21)</f>
        <v>0</v>
      </c>
      <c r="D21" s="122">
        <f>SUM('Monthly cashflow'!Q21:AB21)</f>
        <v>0</v>
      </c>
      <c r="E21" s="122">
        <f>SUM('Monthly cashflow'!AC21:AN21)</f>
        <v>0</v>
      </c>
      <c r="F21" s="122">
        <f>SUM('Monthly cashflow'!AO21:AZ21)</f>
        <v>0</v>
      </c>
      <c r="G21" s="122">
        <f>SUM('Monthly cashflow'!BA21:BL21)</f>
        <v>0</v>
      </c>
      <c r="H21" s="123">
        <f t="shared" si="2"/>
        <v>0</v>
      </c>
    </row>
    <row r="22" spans="1:8" outlineLevel="1" x14ac:dyDescent="0.25">
      <c r="A22" s="25"/>
      <c r="B22" s="11" t="s">
        <v>80</v>
      </c>
      <c r="C22" s="122">
        <f>SUM('Monthly cashflow'!E22:P22)</f>
        <v>0</v>
      </c>
      <c r="D22" s="122">
        <f>SUM('Monthly cashflow'!Q22:AB22)</f>
        <v>0</v>
      </c>
      <c r="E22" s="122">
        <f>SUM('Monthly cashflow'!AC22:AN22)</f>
        <v>0</v>
      </c>
      <c r="F22" s="122">
        <f>SUM('Monthly cashflow'!AO22:AZ22)</f>
        <v>0</v>
      </c>
      <c r="G22" s="122">
        <f>SUM('Monthly cashflow'!BA22:BL22)</f>
        <v>0</v>
      </c>
      <c r="H22" s="123">
        <f t="shared" si="2"/>
        <v>0</v>
      </c>
    </row>
    <row r="23" spans="1:8" outlineLevel="1" x14ac:dyDescent="0.25">
      <c r="A23" s="25"/>
      <c r="B23" s="11" t="s">
        <v>81</v>
      </c>
      <c r="C23" s="122">
        <f>SUM('Monthly cashflow'!E23:P23)</f>
        <v>0</v>
      </c>
      <c r="D23" s="122">
        <f>SUM('Monthly cashflow'!Q23:AB23)</f>
        <v>0</v>
      </c>
      <c r="E23" s="122">
        <f>SUM('Monthly cashflow'!AC23:AN23)</f>
        <v>0</v>
      </c>
      <c r="F23" s="122">
        <f>SUM('Monthly cashflow'!AO23:AZ23)</f>
        <v>0</v>
      </c>
      <c r="G23" s="122">
        <f>SUM('Monthly cashflow'!BA23:BL23)</f>
        <v>0</v>
      </c>
      <c r="H23" s="123">
        <f t="shared" si="2"/>
        <v>0</v>
      </c>
    </row>
    <row r="24" spans="1:8" outlineLevel="1" x14ac:dyDescent="0.25">
      <c r="A24" s="25"/>
      <c r="B24" s="11" t="s">
        <v>82</v>
      </c>
      <c r="C24" s="122">
        <f>SUM('Monthly cashflow'!E24:P24)</f>
        <v>0</v>
      </c>
      <c r="D24" s="122">
        <f>SUM('Monthly cashflow'!Q24:AB24)</f>
        <v>0</v>
      </c>
      <c r="E24" s="122">
        <f>SUM('Monthly cashflow'!AC24:AN24)</f>
        <v>0</v>
      </c>
      <c r="F24" s="122">
        <f>SUM('Monthly cashflow'!AO24:AZ24)</f>
        <v>0</v>
      </c>
      <c r="G24" s="122">
        <f>SUM('Monthly cashflow'!BA24:BL24)</f>
        <v>0</v>
      </c>
      <c r="H24" s="123">
        <f t="shared" si="2"/>
        <v>0</v>
      </c>
    </row>
    <row r="25" spans="1:8" x14ac:dyDescent="0.25">
      <c r="A25" s="25" t="s">
        <v>3</v>
      </c>
      <c r="B25" s="11"/>
      <c r="C25" s="122">
        <f>SUM('Monthly cashflow'!E26:P26)</f>
        <v>0</v>
      </c>
      <c r="D25" s="122">
        <f>SUM('Monthly cashflow'!Q26:AB26)</f>
        <v>0</v>
      </c>
      <c r="E25" s="122">
        <f>SUM('Monthly cashflow'!AC26:AN26)</f>
        <v>0</v>
      </c>
      <c r="F25" s="122">
        <f>SUM('Monthly cashflow'!AO26:AZ26)</f>
        <v>0</v>
      </c>
      <c r="G25" s="122">
        <f>SUM('Monthly cashflow'!BA26:BL26)</f>
        <v>0</v>
      </c>
      <c r="H25" s="123">
        <f t="shared" si="0"/>
        <v>0</v>
      </c>
    </row>
    <row r="26" spans="1:8" ht="15.75" thickBot="1" x14ac:dyDescent="0.3">
      <c r="A26" s="25"/>
      <c r="B26" s="11"/>
      <c r="C26" s="122"/>
      <c r="D26" s="122"/>
      <c r="E26" s="122"/>
      <c r="F26" s="122"/>
      <c r="G26" s="122"/>
      <c r="H26" s="123"/>
    </row>
    <row r="27" spans="1:8" s="20" customFormat="1" ht="15.75" thickBot="1" x14ac:dyDescent="0.3">
      <c r="A27" s="69" t="s">
        <v>28</v>
      </c>
      <c r="B27" s="70"/>
      <c r="C27" s="120">
        <f>SUM(C5:C26)</f>
        <v>0</v>
      </c>
      <c r="D27" s="120">
        <f t="shared" ref="D27:G27" si="3">SUM(D5:D26)</f>
        <v>0</v>
      </c>
      <c r="E27" s="120">
        <f t="shared" si="3"/>
        <v>0</v>
      </c>
      <c r="F27" s="120">
        <f t="shared" si="3"/>
        <v>0</v>
      </c>
      <c r="G27" s="120">
        <f t="shared" si="3"/>
        <v>0</v>
      </c>
      <c r="H27" s="121">
        <f>SUM(C27:G27)</f>
        <v>0</v>
      </c>
    </row>
    <row r="28" spans="1:8" x14ac:dyDescent="0.25">
      <c r="A28" s="25" t="s">
        <v>29</v>
      </c>
      <c r="B28" s="11"/>
      <c r="C28" s="122">
        <f>SUM('Monthly cashflow'!E28:P28)</f>
        <v>0</v>
      </c>
      <c r="D28" s="122">
        <f>SUM('Monthly cashflow'!Q28:AB28)</f>
        <v>0</v>
      </c>
      <c r="E28" s="122">
        <f>SUM('Monthly cashflow'!AC28:AN28)</f>
        <v>0</v>
      </c>
      <c r="F28" s="122">
        <f>SUM('Monthly cashflow'!AO28:AZ28)</f>
        <v>0</v>
      </c>
      <c r="G28" s="122">
        <f>SUM('Monthly cashflow'!BA28:BL28)</f>
        <v>0</v>
      </c>
      <c r="H28" s="123">
        <f>SUM(C28:G28)</f>
        <v>0</v>
      </c>
    </row>
    <row r="29" spans="1:8" x14ac:dyDescent="0.25">
      <c r="A29" s="25" t="s">
        <v>31</v>
      </c>
      <c r="B29" s="11"/>
      <c r="C29" s="122">
        <f>SUM('Monthly cashflow'!E29:P29)</f>
        <v>0</v>
      </c>
      <c r="D29" s="122">
        <f>SUM('Monthly cashflow'!Q29:AB29)</f>
        <v>0</v>
      </c>
      <c r="E29" s="122">
        <f>SUM('Monthly cashflow'!AC29:AN29)</f>
        <v>0</v>
      </c>
      <c r="F29" s="122">
        <f>SUM('Monthly cashflow'!AO29:AZ29)</f>
        <v>0</v>
      </c>
      <c r="G29" s="122">
        <f>SUM('Monthly cashflow'!BA29:BL29)</f>
        <v>0</v>
      </c>
      <c r="H29" s="123">
        <f>SUM(C29:G29)</f>
        <v>0</v>
      </c>
    </row>
    <row r="30" spans="1:8" ht="15.75" thickBot="1" x14ac:dyDescent="0.3">
      <c r="A30" s="25" t="s">
        <v>22</v>
      </c>
      <c r="B30" s="11"/>
      <c r="C30" s="122">
        <f>SUM('Monthly cashflow'!E30:P30)</f>
        <v>0</v>
      </c>
      <c r="D30" s="122">
        <f>SUM('Monthly cashflow'!Q30:AB30)</f>
        <v>0</v>
      </c>
      <c r="E30" s="122">
        <f>SUM('Monthly cashflow'!AC30:AN30)</f>
        <v>0</v>
      </c>
      <c r="F30" s="122">
        <f>SUM('Monthly cashflow'!AO30:AZ30)</f>
        <v>0</v>
      </c>
      <c r="G30" s="122">
        <f>SUM('Monthly cashflow'!BA30:BL30)</f>
        <v>0</v>
      </c>
      <c r="H30" s="123">
        <f>SUM(C30:G30)</f>
        <v>0</v>
      </c>
    </row>
    <row r="31" spans="1:8" s="20" customFormat="1" ht="15.75" thickBot="1" x14ac:dyDescent="0.3">
      <c r="A31" s="69" t="s">
        <v>30</v>
      </c>
      <c r="B31" s="70"/>
      <c r="C31" s="120">
        <f>SUM('Monthly cashflow'!E31:P31)</f>
        <v>0</v>
      </c>
      <c r="D31" s="120">
        <f>SUM('Monthly cashflow'!Q31:AB31)</f>
        <v>0</v>
      </c>
      <c r="E31" s="120">
        <f>SUM('Monthly cashflow'!AC31:AN31)</f>
        <v>0</v>
      </c>
      <c r="F31" s="120">
        <f>SUM('Monthly cashflow'!AO31:AZ31)</f>
        <v>0</v>
      </c>
      <c r="G31" s="120">
        <f>SUM('Monthly cashflow'!BA31:BL31)</f>
        <v>0</v>
      </c>
      <c r="H31" s="121">
        <f>SUM(C31:G31)</f>
        <v>0</v>
      </c>
    </row>
    <row r="32" spans="1:8" x14ac:dyDescent="0.25">
      <c r="A32" s="25"/>
      <c r="B32" s="11"/>
      <c r="C32" s="96"/>
      <c r="D32" s="96"/>
      <c r="E32" s="96"/>
      <c r="F32" s="96"/>
      <c r="G32" s="96"/>
      <c r="H32" s="97"/>
    </row>
    <row r="33" spans="1:8" ht="30" x14ac:dyDescent="0.25">
      <c r="A33" s="182" t="s">
        <v>32</v>
      </c>
      <c r="B33" s="4"/>
      <c r="C33" s="93" t="s">
        <v>203</v>
      </c>
      <c r="D33" s="93" t="s">
        <v>204</v>
      </c>
      <c r="E33" s="93" t="s">
        <v>205</v>
      </c>
      <c r="F33" s="93" t="s">
        <v>206</v>
      </c>
      <c r="G33" s="93" t="s">
        <v>207</v>
      </c>
      <c r="H33" s="183" t="s">
        <v>4</v>
      </c>
    </row>
    <row r="34" spans="1:8" x14ac:dyDescent="0.25">
      <c r="A34" s="25"/>
      <c r="B34" s="11"/>
      <c r="C34" s="96"/>
      <c r="D34" s="96"/>
      <c r="E34" s="96"/>
      <c r="F34" s="96"/>
      <c r="G34" s="96"/>
      <c r="H34" s="97"/>
    </row>
    <row r="35" spans="1:8" x14ac:dyDescent="0.25">
      <c r="A35" s="176" t="s">
        <v>83</v>
      </c>
      <c r="B35" s="177"/>
      <c r="C35" s="174">
        <f>SUM(C36:C37)</f>
        <v>0</v>
      </c>
      <c r="D35" s="174">
        <f t="shared" ref="D35:H35" si="4">SUM(D36:D37)</f>
        <v>0</v>
      </c>
      <c r="E35" s="174">
        <f t="shared" si="4"/>
        <v>0</v>
      </c>
      <c r="F35" s="174">
        <f t="shared" si="4"/>
        <v>0</v>
      </c>
      <c r="G35" s="174">
        <f t="shared" si="4"/>
        <v>0</v>
      </c>
      <c r="H35" s="175">
        <f t="shared" si="4"/>
        <v>0</v>
      </c>
    </row>
    <row r="36" spans="1:8" outlineLevel="1" x14ac:dyDescent="0.25">
      <c r="A36" s="25" t="s">
        <v>33</v>
      </c>
      <c r="B36" s="11"/>
      <c r="C36" s="118">
        <f>SUM('Monthly cashflow'!E37:P37)</f>
        <v>0</v>
      </c>
      <c r="D36" s="118">
        <f>SUM('Monthly cashflow'!Q37:AB37)</f>
        <v>0</v>
      </c>
      <c r="E36" s="118">
        <f>SUM('Monthly cashflow'!AC37:AN37)</f>
        <v>0</v>
      </c>
      <c r="F36" s="118">
        <f>SUM('Monthly cashflow'!AO37:AZ37)</f>
        <v>0</v>
      </c>
      <c r="G36" s="118">
        <f>SUM('Monthly cashflow'!BA37:BL37)</f>
        <v>0</v>
      </c>
      <c r="H36" s="119">
        <f>SUM(C36:G36)</f>
        <v>0</v>
      </c>
    </row>
    <row r="37" spans="1:8" outlineLevel="1" x14ac:dyDescent="0.25">
      <c r="A37" s="25" t="s">
        <v>164</v>
      </c>
      <c r="B37" s="11"/>
      <c r="C37" s="118">
        <f>SUM('Monthly cashflow'!E38:P38)</f>
        <v>0</v>
      </c>
      <c r="D37" s="118">
        <f>SUM('Monthly cashflow'!Q38:AB38)</f>
        <v>0</v>
      </c>
      <c r="E37" s="118">
        <f>SUM('Monthly cashflow'!AC38:AN38)</f>
        <v>0</v>
      </c>
      <c r="F37" s="118">
        <f>SUM('Monthly cashflow'!AO38:AZ38)</f>
        <v>0</v>
      </c>
      <c r="G37" s="118">
        <f>SUM('Monthly cashflow'!BA38:BL38)</f>
        <v>0</v>
      </c>
      <c r="H37" s="119">
        <f t="shared" ref="H37:H80" si="5">SUM(C37:G37)</f>
        <v>0</v>
      </c>
    </row>
    <row r="38" spans="1:8" x14ac:dyDescent="0.25">
      <c r="A38" s="25"/>
      <c r="B38" s="11"/>
      <c r="C38" s="118"/>
      <c r="D38" s="118"/>
      <c r="E38" s="118"/>
      <c r="F38" s="118"/>
      <c r="G38" s="118"/>
      <c r="H38" s="119"/>
    </row>
    <row r="39" spans="1:8" x14ac:dyDescent="0.25">
      <c r="A39" s="176" t="s">
        <v>39</v>
      </c>
      <c r="B39" s="177"/>
      <c r="C39" s="174">
        <f>SUM(C40:C45)</f>
        <v>0</v>
      </c>
      <c r="D39" s="174">
        <f t="shared" ref="D39:H39" si="6">SUM(D40:D45)</f>
        <v>0</v>
      </c>
      <c r="E39" s="174">
        <f t="shared" si="6"/>
        <v>0</v>
      </c>
      <c r="F39" s="174">
        <f t="shared" si="6"/>
        <v>0</v>
      </c>
      <c r="G39" s="174">
        <f t="shared" si="6"/>
        <v>0</v>
      </c>
      <c r="H39" s="175">
        <f t="shared" si="6"/>
        <v>0</v>
      </c>
    </row>
    <row r="40" spans="1:8" outlineLevel="1" x14ac:dyDescent="0.25">
      <c r="A40" s="165" t="s">
        <v>262</v>
      </c>
      <c r="B40" s="11"/>
      <c r="C40" s="118">
        <f>SUM('Monthly cashflow'!E41:P41)</f>
        <v>0</v>
      </c>
      <c r="D40" s="118">
        <f>SUM('Monthly cashflow'!Q41:AB41)</f>
        <v>0</v>
      </c>
      <c r="E40" s="118">
        <f>SUM('Monthly cashflow'!AC41:AN41)</f>
        <v>0</v>
      </c>
      <c r="F40" s="118">
        <f>SUM('Monthly cashflow'!AO41:AZ41)</f>
        <v>0</v>
      </c>
      <c r="G40" s="118">
        <f>SUM('Monthly cashflow'!BA41:BL41)</f>
        <v>0</v>
      </c>
      <c r="H40" s="119">
        <f t="shared" si="5"/>
        <v>0</v>
      </c>
    </row>
    <row r="41" spans="1:8" outlineLevel="1" x14ac:dyDescent="0.25">
      <c r="A41" s="25" t="s">
        <v>263</v>
      </c>
      <c r="B41" s="11"/>
      <c r="C41" s="118">
        <f>SUM('Monthly cashflow'!E42:P42)</f>
        <v>0</v>
      </c>
      <c r="D41" s="118">
        <f>SUM('Monthly cashflow'!Q42:AB42)</f>
        <v>0</v>
      </c>
      <c r="E41" s="118">
        <f>SUM('Monthly cashflow'!AC42:AN42)</f>
        <v>0</v>
      </c>
      <c r="F41" s="118">
        <f>SUM('Monthly cashflow'!AO42:AZ42)</f>
        <v>0</v>
      </c>
      <c r="G41" s="118">
        <f>SUM('Monthly cashflow'!BA42:BL42)</f>
        <v>0</v>
      </c>
      <c r="H41" s="119">
        <f t="shared" si="5"/>
        <v>0</v>
      </c>
    </row>
    <row r="42" spans="1:8" outlineLevel="1" x14ac:dyDescent="0.25">
      <c r="A42" s="25" t="s">
        <v>264</v>
      </c>
      <c r="B42" s="11"/>
      <c r="C42" s="118">
        <f>SUM('Monthly cashflow'!E43:P43)</f>
        <v>0</v>
      </c>
      <c r="D42" s="118">
        <f>SUM('Monthly cashflow'!Q43:AB43)</f>
        <v>0</v>
      </c>
      <c r="E42" s="118">
        <f>SUM('Monthly cashflow'!AC43:AN43)</f>
        <v>0</v>
      </c>
      <c r="F42" s="118">
        <f>SUM('Monthly cashflow'!AO43:AZ43)</f>
        <v>0</v>
      </c>
      <c r="G42" s="118">
        <f>SUM('Monthly cashflow'!BA43:BL43)</f>
        <v>0</v>
      </c>
      <c r="H42" s="119">
        <f t="shared" si="5"/>
        <v>0</v>
      </c>
    </row>
    <row r="43" spans="1:8" outlineLevel="1" x14ac:dyDescent="0.25">
      <c r="A43" s="25" t="s">
        <v>37</v>
      </c>
      <c r="B43" s="11"/>
      <c r="C43" s="118">
        <f>SUM('Monthly cashflow'!E44:P44)</f>
        <v>0</v>
      </c>
      <c r="D43" s="118">
        <f>SUM('Monthly cashflow'!Q44:AB44)</f>
        <v>0</v>
      </c>
      <c r="E43" s="118">
        <f>SUM('Monthly cashflow'!AC44:AN44)</f>
        <v>0</v>
      </c>
      <c r="F43" s="118">
        <f>SUM('Monthly cashflow'!AO44:AZ44)</f>
        <v>0</v>
      </c>
      <c r="G43" s="118">
        <f>SUM('Monthly cashflow'!BA44:BL44)</f>
        <v>0</v>
      </c>
      <c r="H43" s="119">
        <f t="shared" si="5"/>
        <v>0</v>
      </c>
    </row>
    <row r="44" spans="1:8" outlineLevel="1" x14ac:dyDescent="0.25">
      <c r="A44" s="223" t="s">
        <v>9</v>
      </c>
      <c r="B44" s="11"/>
      <c r="C44" s="118">
        <f>SUM('Monthly cashflow'!E45:P45)</f>
        <v>0</v>
      </c>
      <c r="D44" s="118">
        <f>SUM('Monthly cashflow'!Q45:AB45)</f>
        <v>0</v>
      </c>
      <c r="E44" s="118">
        <f>SUM('Monthly cashflow'!AC45:AN45)</f>
        <v>0</v>
      </c>
      <c r="F44" s="118">
        <f>SUM('Monthly cashflow'!AO45:AZ45)</f>
        <v>0</v>
      </c>
      <c r="G44" s="118">
        <f>SUM('Monthly cashflow'!BA45:BL45)</f>
        <v>0</v>
      </c>
      <c r="H44" s="119">
        <f t="shared" si="5"/>
        <v>0</v>
      </c>
    </row>
    <row r="45" spans="1:8" outlineLevel="1" x14ac:dyDescent="0.25">
      <c r="A45" s="25" t="s">
        <v>265</v>
      </c>
      <c r="B45" s="11"/>
      <c r="C45" s="118">
        <f>SUM('Monthly cashflow'!E46:P46)</f>
        <v>0</v>
      </c>
      <c r="D45" s="118">
        <f>SUM('Monthly cashflow'!Q46:AB46)</f>
        <v>0</v>
      </c>
      <c r="E45" s="118">
        <f>SUM('Monthly cashflow'!AC46:AN46)</f>
        <v>0</v>
      </c>
      <c r="F45" s="118">
        <f>SUM('Monthly cashflow'!AO46:AZ46)</f>
        <v>0</v>
      </c>
      <c r="G45" s="118">
        <f>SUM('Monthly cashflow'!BA46:BL46)</f>
        <v>0</v>
      </c>
      <c r="H45" s="119">
        <f t="shared" si="5"/>
        <v>0</v>
      </c>
    </row>
    <row r="46" spans="1:8" x14ac:dyDescent="0.25">
      <c r="A46" s="25"/>
      <c r="B46" s="11"/>
      <c r="C46" s="118"/>
      <c r="D46" s="118"/>
      <c r="E46" s="118"/>
      <c r="F46" s="118"/>
      <c r="G46" s="118"/>
      <c r="H46" s="119"/>
    </row>
    <row r="47" spans="1:8" x14ac:dyDescent="0.25">
      <c r="A47" s="176" t="s">
        <v>266</v>
      </c>
      <c r="B47" s="177"/>
      <c r="C47" s="174">
        <f>SUM(C48:C55)</f>
        <v>0</v>
      </c>
      <c r="D47" s="174">
        <f t="shared" ref="D47:H47" si="7">SUM(D48:D55)</f>
        <v>0</v>
      </c>
      <c r="E47" s="174">
        <f t="shared" si="7"/>
        <v>0</v>
      </c>
      <c r="F47" s="174">
        <f t="shared" si="7"/>
        <v>0</v>
      </c>
      <c r="G47" s="174">
        <f t="shared" si="7"/>
        <v>0</v>
      </c>
      <c r="H47" s="175">
        <f t="shared" si="7"/>
        <v>0</v>
      </c>
    </row>
    <row r="48" spans="1:8" outlineLevel="1" x14ac:dyDescent="0.25">
      <c r="A48" s="165" t="s">
        <v>267</v>
      </c>
      <c r="B48" s="11"/>
      <c r="C48" s="118">
        <f>SUM('Monthly cashflow'!E49:P49)</f>
        <v>0</v>
      </c>
      <c r="D48" s="118">
        <f>SUM('Monthly cashflow'!Q49:AB49)</f>
        <v>0</v>
      </c>
      <c r="E48" s="118">
        <f>SUM('Monthly cashflow'!AC49:AN49)</f>
        <v>0</v>
      </c>
      <c r="F48" s="118">
        <f>SUM('Monthly cashflow'!AO49:AZ49)</f>
        <v>0</v>
      </c>
      <c r="G48" s="118">
        <f>SUM('Monthly cashflow'!BA49:BL49)</f>
        <v>0</v>
      </c>
      <c r="H48" s="119">
        <f t="shared" si="5"/>
        <v>0</v>
      </c>
    </row>
    <row r="49" spans="1:8" outlineLevel="1" x14ac:dyDescent="0.25">
      <c r="A49" s="25" t="s">
        <v>270</v>
      </c>
      <c r="B49" s="11"/>
      <c r="C49" s="118">
        <f>SUM('Monthly cashflow'!E50:P50)</f>
        <v>0</v>
      </c>
      <c r="D49" s="118">
        <f>SUM('Monthly cashflow'!Q50:AB50)</f>
        <v>0</v>
      </c>
      <c r="E49" s="118">
        <f>SUM('Monthly cashflow'!AC50:AN50)</f>
        <v>0</v>
      </c>
      <c r="F49" s="118">
        <f>SUM('Monthly cashflow'!AO50:AZ50)</f>
        <v>0</v>
      </c>
      <c r="G49" s="118">
        <f>SUM('Monthly cashflow'!BA50:BL50)</f>
        <v>0</v>
      </c>
      <c r="H49" s="119">
        <f t="shared" ref="H49:H55" si="8">SUM(C49:G49)</f>
        <v>0</v>
      </c>
    </row>
    <row r="50" spans="1:8" outlineLevel="1" x14ac:dyDescent="0.25">
      <c r="A50" s="25" t="s">
        <v>268</v>
      </c>
      <c r="B50" s="11"/>
      <c r="C50" s="118">
        <f>SUM('Monthly cashflow'!E51:P51)</f>
        <v>0</v>
      </c>
      <c r="D50" s="118">
        <f>SUM('Monthly cashflow'!Q51:AB51)</f>
        <v>0</v>
      </c>
      <c r="E50" s="118">
        <f>SUM('Monthly cashflow'!AC51:AN51)</f>
        <v>0</v>
      </c>
      <c r="F50" s="118">
        <f>SUM('Monthly cashflow'!AO51:AZ51)</f>
        <v>0</v>
      </c>
      <c r="G50" s="118">
        <f>SUM('Monthly cashflow'!BA51:BL51)</f>
        <v>0</v>
      </c>
      <c r="H50" s="119">
        <f t="shared" si="8"/>
        <v>0</v>
      </c>
    </row>
    <row r="51" spans="1:8" outlineLevel="1" x14ac:dyDescent="0.25">
      <c r="A51" s="25" t="s">
        <v>271</v>
      </c>
      <c r="B51" s="11"/>
      <c r="C51" s="118">
        <f>SUM('Monthly cashflow'!E52:P52)</f>
        <v>0</v>
      </c>
      <c r="D51" s="118">
        <f>SUM('Monthly cashflow'!Q52:AB52)</f>
        <v>0</v>
      </c>
      <c r="E51" s="118">
        <f>SUM('Monthly cashflow'!AC52:AN52)</f>
        <v>0</v>
      </c>
      <c r="F51" s="118">
        <f>SUM('Monthly cashflow'!AO52:AZ52)</f>
        <v>0</v>
      </c>
      <c r="G51" s="118">
        <f>SUM('Monthly cashflow'!BA52:BL52)</f>
        <v>0</v>
      </c>
      <c r="H51" s="119">
        <f t="shared" si="8"/>
        <v>0</v>
      </c>
    </row>
    <row r="52" spans="1:8" outlineLevel="1" x14ac:dyDescent="0.25">
      <c r="A52" s="25" t="s">
        <v>273</v>
      </c>
      <c r="B52" s="11"/>
      <c r="C52" s="118">
        <f>SUM('Monthly cashflow'!E53:P53)</f>
        <v>0</v>
      </c>
      <c r="D52" s="118">
        <f>SUM('Monthly cashflow'!Q53:AB53)</f>
        <v>0</v>
      </c>
      <c r="E52" s="118">
        <f>SUM('Monthly cashflow'!AC53:AN53)</f>
        <v>0</v>
      </c>
      <c r="F52" s="118">
        <f>SUM('Monthly cashflow'!AO53:AZ53)</f>
        <v>0</v>
      </c>
      <c r="G52" s="118">
        <f>SUM('Monthly cashflow'!BA53:BL53)</f>
        <v>0</v>
      </c>
      <c r="H52" s="119">
        <f t="shared" si="8"/>
        <v>0</v>
      </c>
    </row>
    <row r="53" spans="1:8" outlineLevel="1" x14ac:dyDescent="0.25">
      <c r="A53" s="25" t="s">
        <v>269</v>
      </c>
      <c r="B53" s="11"/>
      <c r="C53" s="118">
        <f>SUM('Monthly cashflow'!E54:P54)</f>
        <v>0</v>
      </c>
      <c r="D53" s="118">
        <f>SUM('Monthly cashflow'!Q54:AB54)</f>
        <v>0</v>
      </c>
      <c r="E53" s="118">
        <f>SUM('Monthly cashflow'!AC54:AN54)</f>
        <v>0</v>
      </c>
      <c r="F53" s="118">
        <f>SUM('Monthly cashflow'!AO54:AZ54)</f>
        <v>0</v>
      </c>
      <c r="G53" s="118">
        <f>SUM('Monthly cashflow'!BA54:BL54)</f>
        <v>0</v>
      </c>
      <c r="H53" s="119">
        <f t="shared" si="8"/>
        <v>0</v>
      </c>
    </row>
    <row r="54" spans="1:8" outlineLevel="1" x14ac:dyDescent="0.25">
      <c r="A54" s="25" t="s">
        <v>272</v>
      </c>
      <c r="B54" s="11"/>
      <c r="C54" s="118">
        <f>SUM('Monthly cashflow'!E55:P55)</f>
        <v>0</v>
      </c>
      <c r="D54" s="118">
        <f>SUM('Monthly cashflow'!Q55:AB55)</f>
        <v>0</v>
      </c>
      <c r="E54" s="118">
        <f>SUM('Monthly cashflow'!AC55:AN55)</f>
        <v>0</v>
      </c>
      <c r="F54" s="118">
        <f>SUM('Monthly cashflow'!AO55:AZ55)</f>
        <v>0</v>
      </c>
      <c r="G54" s="118">
        <f>SUM('Monthly cashflow'!BA55:BL55)</f>
        <v>0</v>
      </c>
      <c r="H54" s="119">
        <f t="shared" si="8"/>
        <v>0</v>
      </c>
    </row>
    <row r="55" spans="1:8" outlineLevel="1" x14ac:dyDescent="0.25">
      <c r="A55" s="25" t="s">
        <v>274</v>
      </c>
      <c r="B55" s="11"/>
      <c r="C55" s="118">
        <f>SUM('Monthly cashflow'!E56:P56)</f>
        <v>0</v>
      </c>
      <c r="D55" s="118">
        <f>SUM('Monthly cashflow'!Q56:AB56)</f>
        <v>0</v>
      </c>
      <c r="E55" s="118">
        <f>SUM('Monthly cashflow'!AC56:AN56)</f>
        <v>0</v>
      </c>
      <c r="F55" s="118">
        <f>SUM('Monthly cashflow'!AO56:AZ56)</f>
        <v>0</v>
      </c>
      <c r="G55" s="118">
        <f>SUM('Monthly cashflow'!BA56:BL56)</f>
        <v>0</v>
      </c>
      <c r="H55" s="119">
        <f t="shared" si="8"/>
        <v>0</v>
      </c>
    </row>
    <row r="56" spans="1:8" x14ac:dyDescent="0.25">
      <c r="A56" s="25"/>
      <c r="B56" s="11"/>
      <c r="C56" s="118"/>
      <c r="D56" s="118"/>
      <c r="E56" s="118"/>
      <c r="F56" s="118"/>
      <c r="G56" s="118"/>
      <c r="H56" s="119"/>
    </row>
    <row r="57" spans="1:8" x14ac:dyDescent="0.25">
      <c r="A57" s="176" t="s">
        <v>275</v>
      </c>
      <c r="B57" s="177"/>
      <c r="C57" s="174">
        <f>SUM(C58:C68)</f>
        <v>0</v>
      </c>
      <c r="D57" s="174">
        <f t="shared" ref="D57:G57" si="9">SUM(D58:D68)</f>
        <v>0</v>
      </c>
      <c r="E57" s="174">
        <f t="shared" si="9"/>
        <v>0</v>
      </c>
      <c r="F57" s="174">
        <f t="shared" si="9"/>
        <v>0</v>
      </c>
      <c r="G57" s="174">
        <f t="shared" si="9"/>
        <v>0</v>
      </c>
      <c r="H57" s="175">
        <f t="shared" ref="H57" si="10">SUM(H58:H68)</f>
        <v>0</v>
      </c>
    </row>
    <row r="58" spans="1:8" outlineLevel="1" x14ac:dyDescent="0.25">
      <c r="A58" s="25" t="s">
        <v>276</v>
      </c>
      <c r="B58" s="11"/>
      <c r="C58" s="118">
        <f>SUM('Monthly cashflow'!E59:P59)</f>
        <v>0</v>
      </c>
      <c r="D58" s="118">
        <f>SUM('Monthly cashflow'!Q59:AB59)</f>
        <v>0</v>
      </c>
      <c r="E58" s="118">
        <f>SUM('Monthly cashflow'!AC59:AN59)</f>
        <v>0</v>
      </c>
      <c r="F58" s="118">
        <f>SUM('Monthly cashflow'!AO59:AZ59)</f>
        <v>0</v>
      </c>
      <c r="G58" s="118">
        <f>SUM('Monthly cashflow'!BA59:BL59)</f>
        <v>0</v>
      </c>
      <c r="H58" s="119">
        <f>SUM(C58:G58)</f>
        <v>0</v>
      </c>
    </row>
    <row r="59" spans="1:8" outlineLevel="1" x14ac:dyDescent="0.25">
      <c r="A59" s="25" t="s">
        <v>277</v>
      </c>
      <c r="B59" s="11"/>
      <c r="C59" s="118">
        <f>SUM('Monthly cashflow'!E60:P60)</f>
        <v>0</v>
      </c>
      <c r="D59" s="118">
        <f>SUM('Monthly cashflow'!Q60:AB60)</f>
        <v>0</v>
      </c>
      <c r="E59" s="118">
        <f>SUM('Monthly cashflow'!AC60:AN60)</f>
        <v>0</v>
      </c>
      <c r="F59" s="118">
        <f>SUM('Monthly cashflow'!AO60:AZ60)</f>
        <v>0</v>
      </c>
      <c r="G59" s="118">
        <f>SUM('Monthly cashflow'!BA60:BL60)</f>
        <v>0</v>
      </c>
      <c r="H59" s="119">
        <f t="shared" ref="H59:H68" si="11">SUM(C59:G59)</f>
        <v>0</v>
      </c>
    </row>
    <row r="60" spans="1:8" outlineLevel="1" x14ac:dyDescent="0.25">
      <c r="A60" s="25" t="s">
        <v>278</v>
      </c>
      <c r="B60" s="11"/>
      <c r="C60" s="118">
        <f>SUM('Monthly cashflow'!E61:P61)</f>
        <v>0</v>
      </c>
      <c r="D60" s="118">
        <f>SUM('Monthly cashflow'!Q61:AB61)</f>
        <v>0</v>
      </c>
      <c r="E60" s="118">
        <f>SUM('Monthly cashflow'!AC61:AN61)</f>
        <v>0</v>
      </c>
      <c r="F60" s="118">
        <f>SUM('Monthly cashflow'!AO61:AZ61)</f>
        <v>0</v>
      </c>
      <c r="G60" s="118">
        <f>SUM('Monthly cashflow'!BA61:BL61)</f>
        <v>0</v>
      </c>
      <c r="H60" s="119">
        <f t="shared" si="11"/>
        <v>0</v>
      </c>
    </row>
    <row r="61" spans="1:8" outlineLevel="1" x14ac:dyDescent="0.25">
      <c r="A61" s="25" t="s">
        <v>279</v>
      </c>
      <c r="B61" s="11"/>
      <c r="C61" s="118">
        <f>SUM('Monthly cashflow'!E62:P62)</f>
        <v>0</v>
      </c>
      <c r="D61" s="118">
        <f>SUM('Monthly cashflow'!Q62:AB62)</f>
        <v>0</v>
      </c>
      <c r="E61" s="118">
        <f>SUM('Monthly cashflow'!AC62:AN62)</f>
        <v>0</v>
      </c>
      <c r="F61" s="118">
        <f>SUM('Monthly cashflow'!AO62:AZ62)</f>
        <v>0</v>
      </c>
      <c r="G61" s="118">
        <f>SUM('Monthly cashflow'!BA62:BL62)</f>
        <v>0</v>
      </c>
      <c r="H61" s="119">
        <f t="shared" si="11"/>
        <v>0</v>
      </c>
    </row>
    <row r="62" spans="1:8" outlineLevel="1" x14ac:dyDescent="0.25">
      <c r="A62" s="25" t="s">
        <v>280</v>
      </c>
      <c r="B62" s="11"/>
      <c r="C62" s="118">
        <f>SUM('Monthly cashflow'!E63:P63)</f>
        <v>0</v>
      </c>
      <c r="D62" s="118">
        <f>SUM('Monthly cashflow'!Q63:AB63)</f>
        <v>0</v>
      </c>
      <c r="E62" s="118">
        <f>SUM('Monthly cashflow'!AC63:AN63)</f>
        <v>0</v>
      </c>
      <c r="F62" s="118">
        <f>SUM('Monthly cashflow'!AO63:AZ63)</f>
        <v>0</v>
      </c>
      <c r="G62" s="118">
        <f>SUM('Monthly cashflow'!BA63:BL63)</f>
        <v>0</v>
      </c>
      <c r="H62" s="119">
        <f t="shared" si="11"/>
        <v>0</v>
      </c>
    </row>
    <row r="63" spans="1:8" outlineLevel="1" x14ac:dyDescent="0.25">
      <c r="A63" s="25" t="s">
        <v>281</v>
      </c>
      <c r="B63" s="11"/>
      <c r="C63" s="118">
        <f>SUM('Monthly cashflow'!E64:P64)</f>
        <v>0</v>
      </c>
      <c r="D63" s="118">
        <f>SUM('Monthly cashflow'!Q64:AB64)</f>
        <v>0</v>
      </c>
      <c r="E63" s="118">
        <f>SUM('Monthly cashflow'!AC64:AN64)</f>
        <v>0</v>
      </c>
      <c r="F63" s="118">
        <f>SUM('Monthly cashflow'!AO64:AZ64)</f>
        <v>0</v>
      </c>
      <c r="G63" s="118">
        <f>SUM('Monthly cashflow'!BA64:BL64)</f>
        <v>0</v>
      </c>
      <c r="H63" s="119">
        <f t="shared" si="11"/>
        <v>0</v>
      </c>
    </row>
    <row r="64" spans="1:8" outlineLevel="1" x14ac:dyDescent="0.25">
      <c r="A64" s="25" t="s">
        <v>288</v>
      </c>
      <c r="B64" s="11"/>
      <c r="C64" s="118">
        <f>SUM('Monthly cashflow'!E65:P65)</f>
        <v>0</v>
      </c>
      <c r="D64" s="118">
        <f>SUM('Monthly cashflow'!Q65:AB65)</f>
        <v>0</v>
      </c>
      <c r="E64" s="118">
        <f>SUM('Monthly cashflow'!AC65:AN65)</f>
        <v>0</v>
      </c>
      <c r="F64" s="118">
        <f>SUM('Monthly cashflow'!AO65:AZ65)</f>
        <v>0</v>
      </c>
      <c r="G64" s="118">
        <f>SUM('Monthly cashflow'!BA65:BL65)</f>
        <v>0</v>
      </c>
      <c r="H64" s="119">
        <f t="shared" si="11"/>
        <v>0</v>
      </c>
    </row>
    <row r="65" spans="1:8" outlineLevel="1" x14ac:dyDescent="0.25">
      <c r="A65" s="25" t="s">
        <v>282</v>
      </c>
      <c r="B65" s="11"/>
      <c r="C65" s="118">
        <f>SUM('Monthly cashflow'!E66:P66)</f>
        <v>0</v>
      </c>
      <c r="D65" s="118">
        <f>SUM('Monthly cashflow'!Q66:AB66)</f>
        <v>0</v>
      </c>
      <c r="E65" s="118">
        <f>SUM('Monthly cashflow'!AC66:AN66)</f>
        <v>0</v>
      </c>
      <c r="F65" s="118">
        <f>SUM('Monthly cashflow'!AO66:AZ66)</f>
        <v>0</v>
      </c>
      <c r="G65" s="118">
        <f>SUM('Monthly cashflow'!BA66:BL66)</f>
        <v>0</v>
      </c>
      <c r="H65" s="119">
        <f t="shared" si="11"/>
        <v>0</v>
      </c>
    </row>
    <row r="66" spans="1:8" outlineLevel="1" x14ac:dyDescent="0.25">
      <c r="A66" s="25" t="s">
        <v>283</v>
      </c>
      <c r="B66" s="11"/>
      <c r="C66" s="118">
        <f>SUM('Monthly cashflow'!E67:P67)</f>
        <v>0</v>
      </c>
      <c r="D66" s="118">
        <f>SUM('Monthly cashflow'!Q67:AB67)</f>
        <v>0</v>
      </c>
      <c r="E66" s="118">
        <f>SUM('Monthly cashflow'!AC67:AN67)</f>
        <v>0</v>
      </c>
      <c r="F66" s="118">
        <f>SUM('Monthly cashflow'!AO67:AZ67)</f>
        <v>0</v>
      </c>
      <c r="G66" s="118">
        <f>SUM('Monthly cashflow'!BA67:BL67)</f>
        <v>0</v>
      </c>
      <c r="H66" s="119">
        <f t="shared" si="11"/>
        <v>0</v>
      </c>
    </row>
    <row r="67" spans="1:8" outlineLevel="1" x14ac:dyDescent="0.25">
      <c r="A67" s="25" t="s">
        <v>284</v>
      </c>
      <c r="B67" s="11"/>
      <c r="C67" s="118">
        <f>SUM('Monthly cashflow'!E68:P68)</f>
        <v>0</v>
      </c>
      <c r="D67" s="118">
        <f>SUM('Monthly cashflow'!Q68:AB68)</f>
        <v>0</v>
      </c>
      <c r="E67" s="118">
        <f>SUM('Monthly cashflow'!AC68:AN68)</f>
        <v>0</v>
      </c>
      <c r="F67" s="118">
        <f>SUM('Monthly cashflow'!AO68:AZ68)</f>
        <v>0</v>
      </c>
      <c r="G67" s="118">
        <f>SUM('Monthly cashflow'!BA68:BL68)</f>
        <v>0</v>
      </c>
      <c r="H67" s="119">
        <f t="shared" si="11"/>
        <v>0</v>
      </c>
    </row>
    <row r="68" spans="1:8" outlineLevel="1" x14ac:dyDescent="0.25">
      <c r="A68" s="25" t="s">
        <v>285</v>
      </c>
      <c r="B68" s="11"/>
      <c r="C68" s="118">
        <f>SUM('Monthly cashflow'!E69:P69)</f>
        <v>0</v>
      </c>
      <c r="D68" s="118">
        <f>SUM('Monthly cashflow'!Q69:AB69)</f>
        <v>0</v>
      </c>
      <c r="E68" s="118">
        <f>SUM('Monthly cashflow'!AC69:AN69)</f>
        <v>0</v>
      </c>
      <c r="F68" s="118">
        <f>SUM('Monthly cashflow'!AO69:AZ69)</f>
        <v>0</v>
      </c>
      <c r="G68" s="118">
        <f>SUM('Monthly cashflow'!BA69:BL69)</f>
        <v>0</v>
      </c>
      <c r="H68" s="119">
        <f t="shared" si="11"/>
        <v>0</v>
      </c>
    </row>
    <row r="69" spans="1:8" x14ac:dyDescent="0.25">
      <c r="A69" s="25"/>
      <c r="B69" s="11"/>
      <c r="C69" s="118"/>
      <c r="D69" s="118"/>
      <c r="E69" s="118"/>
      <c r="F69" s="118"/>
      <c r="G69" s="118"/>
      <c r="H69" s="119"/>
    </row>
    <row r="70" spans="1:8" x14ac:dyDescent="0.25">
      <c r="A70" s="176" t="s">
        <v>286</v>
      </c>
      <c r="B70" s="177"/>
      <c r="C70" s="174">
        <f>SUM(C71:C77)</f>
        <v>0</v>
      </c>
      <c r="D70" s="174">
        <f t="shared" ref="D70:H70" si="12">SUM(D71:D77)</f>
        <v>0</v>
      </c>
      <c r="E70" s="174">
        <f t="shared" si="12"/>
        <v>0</v>
      </c>
      <c r="F70" s="174">
        <f t="shared" si="12"/>
        <v>0</v>
      </c>
      <c r="G70" s="174">
        <f t="shared" si="12"/>
        <v>0</v>
      </c>
      <c r="H70" s="175">
        <f t="shared" si="12"/>
        <v>0</v>
      </c>
    </row>
    <row r="71" spans="1:8" outlineLevel="1" x14ac:dyDescent="0.25">
      <c r="A71" s="25" t="s">
        <v>287</v>
      </c>
      <c r="B71" s="11"/>
      <c r="C71" s="118">
        <f>SUM('Monthly cashflow'!E72:P72)</f>
        <v>0</v>
      </c>
      <c r="D71" s="118">
        <f>SUM('Monthly cashflow'!Q72:AB72)</f>
        <v>0</v>
      </c>
      <c r="E71" s="118">
        <f>SUM('Monthly cashflow'!AC72:AN72)</f>
        <v>0</v>
      </c>
      <c r="F71" s="118">
        <f>SUM('Monthly cashflow'!AO72:AZ72)</f>
        <v>0</v>
      </c>
      <c r="G71" s="118">
        <f>SUM('Monthly cashflow'!BA72:BL72)</f>
        <v>0</v>
      </c>
      <c r="H71" s="119">
        <f t="shared" si="5"/>
        <v>0</v>
      </c>
    </row>
    <row r="72" spans="1:8" outlineLevel="1" x14ac:dyDescent="0.25">
      <c r="A72" s="25" t="s">
        <v>23</v>
      </c>
      <c r="B72" s="11"/>
      <c r="C72" s="118">
        <f>SUM('Monthly cashflow'!E73:P73)</f>
        <v>0</v>
      </c>
      <c r="D72" s="118">
        <f>SUM('Monthly cashflow'!Q73:AB73)</f>
        <v>0</v>
      </c>
      <c r="E72" s="118">
        <f>SUM('Monthly cashflow'!AC73:AN73)</f>
        <v>0</v>
      </c>
      <c r="F72" s="118">
        <f>SUM('Monthly cashflow'!AO73:AZ73)</f>
        <v>0</v>
      </c>
      <c r="G72" s="118">
        <f>SUM('Monthly cashflow'!BA73:BL73)</f>
        <v>0</v>
      </c>
      <c r="H72" s="119">
        <f t="shared" si="5"/>
        <v>0</v>
      </c>
    </row>
    <row r="73" spans="1:8" outlineLevel="1" x14ac:dyDescent="0.25">
      <c r="A73" s="25" t="s">
        <v>42</v>
      </c>
      <c r="B73" s="11"/>
      <c r="C73" s="118">
        <f>SUM('Monthly cashflow'!E74:P74)</f>
        <v>0</v>
      </c>
      <c r="D73" s="118">
        <f>SUM('Monthly cashflow'!Q74:AB74)</f>
        <v>0</v>
      </c>
      <c r="E73" s="118">
        <f>SUM('Monthly cashflow'!AC74:AN74)</f>
        <v>0</v>
      </c>
      <c r="F73" s="118">
        <f>SUM('Monthly cashflow'!AO74:AZ74)</f>
        <v>0</v>
      </c>
      <c r="G73" s="118">
        <f>SUM('Monthly cashflow'!BA74:BL74)</f>
        <v>0</v>
      </c>
      <c r="H73" s="119">
        <f t="shared" si="5"/>
        <v>0</v>
      </c>
    </row>
    <row r="74" spans="1:8" outlineLevel="1" x14ac:dyDescent="0.25">
      <c r="A74" s="25" t="s">
        <v>289</v>
      </c>
      <c r="B74" s="11"/>
      <c r="C74" s="118">
        <f>SUM('Monthly cashflow'!E75:P75)</f>
        <v>0</v>
      </c>
      <c r="D74" s="118">
        <f>SUM('Monthly cashflow'!Q75:AB75)</f>
        <v>0</v>
      </c>
      <c r="E74" s="118">
        <f>SUM('Monthly cashflow'!AC75:AN75)</f>
        <v>0</v>
      </c>
      <c r="F74" s="118">
        <f>SUM('Monthly cashflow'!AO75:AZ75)</f>
        <v>0</v>
      </c>
      <c r="G74" s="118">
        <f>SUM('Monthly cashflow'!BA75:BL75)</f>
        <v>0</v>
      </c>
      <c r="H74" s="119">
        <f t="shared" si="5"/>
        <v>0</v>
      </c>
    </row>
    <row r="75" spans="1:8" outlineLevel="1" x14ac:dyDescent="0.25">
      <c r="A75" s="25" t="s">
        <v>290</v>
      </c>
      <c r="B75" s="11"/>
      <c r="C75" s="118">
        <f>SUM('Monthly cashflow'!E76:P76)</f>
        <v>0</v>
      </c>
      <c r="D75" s="118">
        <f>SUM('Monthly cashflow'!Q76:AB76)</f>
        <v>0</v>
      </c>
      <c r="E75" s="118">
        <f>SUM('Monthly cashflow'!AC76:AN76)</f>
        <v>0</v>
      </c>
      <c r="F75" s="118">
        <f>SUM('Monthly cashflow'!AO76:AZ76)</f>
        <v>0</v>
      </c>
      <c r="G75" s="118">
        <f>SUM('Monthly cashflow'!BA76:BL76)</f>
        <v>0</v>
      </c>
      <c r="H75" s="119">
        <f t="shared" si="5"/>
        <v>0</v>
      </c>
    </row>
    <row r="76" spans="1:8" outlineLevel="1" x14ac:dyDescent="0.25">
      <c r="A76" s="25" t="s">
        <v>292</v>
      </c>
      <c r="B76" s="11"/>
      <c r="C76" s="118">
        <f>SUM('Monthly cashflow'!E77:P77)</f>
        <v>0</v>
      </c>
      <c r="D76" s="118">
        <f>SUM('Monthly cashflow'!Q77:AB77)</f>
        <v>0</v>
      </c>
      <c r="E76" s="118">
        <f>SUM('Monthly cashflow'!AC77:AN77)</f>
        <v>0</v>
      </c>
      <c r="F76" s="118">
        <f>SUM('Monthly cashflow'!AO77:AZ77)</f>
        <v>0</v>
      </c>
      <c r="G76" s="118">
        <f>SUM('Monthly cashflow'!BA77:BL77)</f>
        <v>0</v>
      </c>
      <c r="H76" s="119">
        <f t="shared" si="5"/>
        <v>0</v>
      </c>
    </row>
    <row r="77" spans="1:8" outlineLevel="1" x14ac:dyDescent="0.25">
      <c r="A77" s="25" t="s">
        <v>43</v>
      </c>
      <c r="B77" s="11"/>
      <c r="C77" s="118">
        <f>SUM('Monthly cashflow'!E78:P78)</f>
        <v>0</v>
      </c>
      <c r="D77" s="118">
        <f>SUM('Monthly cashflow'!Q78:AB78)</f>
        <v>0</v>
      </c>
      <c r="E77" s="118">
        <f>SUM('Monthly cashflow'!AC78:AN78)</f>
        <v>0</v>
      </c>
      <c r="F77" s="118">
        <f>SUM('Monthly cashflow'!AO78:AZ78)</f>
        <v>0</v>
      </c>
      <c r="G77" s="118">
        <f>SUM('Monthly cashflow'!BA78:BL78)</f>
        <v>0</v>
      </c>
      <c r="H77" s="119">
        <f t="shared" si="5"/>
        <v>0</v>
      </c>
    </row>
    <row r="78" spans="1:8" x14ac:dyDescent="0.25">
      <c r="A78" s="25"/>
      <c r="B78" s="11"/>
      <c r="C78" s="118"/>
      <c r="D78" s="118"/>
      <c r="E78" s="118"/>
      <c r="F78" s="118"/>
      <c r="G78" s="118"/>
      <c r="H78" s="119"/>
    </row>
    <row r="79" spans="1:8" x14ac:dyDescent="0.25">
      <c r="A79" s="176" t="s">
        <v>89</v>
      </c>
      <c r="B79" s="177"/>
      <c r="C79" s="174">
        <f>SUM(C80:C82)</f>
        <v>0</v>
      </c>
      <c r="D79" s="174">
        <f t="shared" ref="D79:H79" si="13">SUM(D80:D82)</f>
        <v>0</v>
      </c>
      <c r="E79" s="174">
        <f t="shared" si="13"/>
        <v>0</v>
      </c>
      <c r="F79" s="174">
        <f t="shared" si="13"/>
        <v>0</v>
      </c>
      <c r="G79" s="174">
        <f t="shared" si="13"/>
        <v>0</v>
      </c>
      <c r="H79" s="175">
        <f t="shared" si="13"/>
        <v>0</v>
      </c>
    </row>
    <row r="80" spans="1:8" outlineLevel="1" x14ac:dyDescent="0.25">
      <c r="A80" s="25" t="s">
        <v>40</v>
      </c>
      <c r="B80" s="11"/>
      <c r="C80" s="118">
        <f>SUM('Monthly cashflow'!E81:P81)</f>
        <v>0</v>
      </c>
      <c r="D80" s="118">
        <f>SUM('Monthly cashflow'!Q81:AB81)</f>
        <v>0</v>
      </c>
      <c r="E80" s="118">
        <f>SUM('Monthly cashflow'!AC81:AN81)</f>
        <v>0</v>
      </c>
      <c r="F80" s="118">
        <f>SUM('Monthly cashflow'!AO81:AZ81)</f>
        <v>0</v>
      </c>
      <c r="G80" s="118">
        <f>SUM('Monthly cashflow'!BA81:BL81)</f>
        <v>0</v>
      </c>
      <c r="H80" s="119">
        <f t="shared" si="5"/>
        <v>0</v>
      </c>
    </row>
    <row r="81" spans="1:8" outlineLevel="1" x14ac:dyDescent="0.25">
      <c r="A81" s="25" t="s">
        <v>41</v>
      </c>
      <c r="B81" s="11"/>
      <c r="C81" s="118">
        <f>SUM('Monthly cashflow'!E82:P82)</f>
        <v>0</v>
      </c>
      <c r="D81" s="118">
        <f>SUM('Monthly cashflow'!Q82:AB82)</f>
        <v>0</v>
      </c>
      <c r="E81" s="118">
        <f>SUM('Monthly cashflow'!AC82:AN82)</f>
        <v>0</v>
      </c>
      <c r="F81" s="118">
        <f>SUM('Monthly cashflow'!AO82:AZ82)</f>
        <v>0</v>
      </c>
      <c r="G81" s="118">
        <f>SUM('Monthly cashflow'!BA82:BL82)</f>
        <v>0</v>
      </c>
      <c r="H81" s="119">
        <f t="shared" ref="H81:H82" si="14">SUM(C81:G81)</f>
        <v>0</v>
      </c>
    </row>
    <row r="82" spans="1:8" ht="15.75" outlineLevel="1" thickBot="1" x14ac:dyDescent="0.3">
      <c r="A82" s="25" t="s">
        <v>291</v>
      </c>
      <c r="B82" s="11"/>
      <c r="C82" s="118">
        <f>SUM('Monthly cashflow'!E83:P83)</f>
        <v>0</v>
      </c>
      <c r="D82" s="118">
        <f>SUM('Monthly cashflow'!Q83:AB83)</f>
        <v>0</v>
      </c>
      <c r="E82" s="118">
        <f>SUM('Monthly cashflow'!AC83:AN83)</f>
        <v>0</v>
      </c>
      <c r="F82" s="118">
        <f>SUM('Monthly cashflow'!AO83:AZ83)</f>
        <v>0</v>
      </c>
      <c r="G82" s="118">
        <f>SUM('Monthly cashflow'!BA83:BL83)</f>
        <v>0</v>
      </c>
      <c r="H82" s="119">
        <f t="shared" si="14"/>
        <v>0</v>
      </c>
    </row>
    <row r="83" spans="1:8" s="20" customFormat="1" ht="15.75" thickBot="1" x14ac:dyDescent="0.3">
      <c r="A83" s="69" t="s">
        <v>413</v>
      </c>
      <c r="B83" s="70"/>
      <c r="C83" s="120">
        <f>SUM(C35:C82)/2</f>
        <v>0</v>
      </c>
      <c r="D83" s="120">
        <f t="shared" ref="D83:G83" si="15">SUM(D35:D82)/2</f>
        <v>0</v>
      </c>
      <c r="E83" s="120">
        <f t="shared" si="15"/>
        <v>0</v>
      </c>
      <c r="F83" s="120">
        <f t="shared" si="15"/>
        <v>0</v>
      </c>
      <c r="G83" s="120">
        <f t="shared" si="15"/>
        <v>0</v>
      </c>
      <c r="H83" s="121">
        <f>SUM(C83:G83)</f>
        <v>0</v>
      </c>
    </row>
    <row r="84" spans="1:8" x14ac:dyDescent="0.25">
      <c r="C84" s="3"/>
      <c r="D84" s="3"/>
      <c r="E84" s="3"/>
      <c r="F84" s="3"/>
      <c r="G84" s="3"/>
      <c r="H84" s="3"/>
    </row>
    <row r="85" spans="1:8" s="20" customFormat="1" x14ac:dyDescent="0.25">
      <c r="A85" s="184" t="s">
        <v>103</v>
      </c>
      <c r="B85" s="185"/>
      <c r="C85" s="186">
        <f>-SUM('Monthly cashflow'!E98:P98)</f>
        <v>0</v>
      </c>
      <c r="D85" s="186">
        <f>-SUM('Monthly cashflow'!Q98:AB98)</f>
        <v>0</v>
      </c>
      <c r="E85" s="186">
        <f>-SUM('Monthly cashflow'!AC98:AN98)</f>
        <v>0</v>
      </c>
      <c r="F85" s="186">
        <f>-SUM('Monthly cashflow'!AO98:AZ98)</f>
        <v>0</v>
      </c>
      <c r="G85" s="186">
        <f>-SUM('Monthly cashflow'!BA98:BL98)</f>
        <v>0</v>
      </c>
      <c r="H85" s="187">
        <f t="shared" ref="H85" si="16">SUM(C85:G85)</f>
        <v>0</v>
      </c>
    </row>
    <row r="86" spans="1:8" s="20" customFormat="1" x14ac:dyDescent="0.25">
      <c r="A86" s="184" t="s">
        <v>50</v>
      </c>
      <c r="B86" s="185"/>
      <c r="C86" s="186">
        <f>-SUM('Monthly cashflow'!E101:P101)-SUM('Monthly cashflow'!E112:P112)</f>
        <v>0</v>
      </c>
      <c r="D86" s="186">
        <f>-SUM('Monthly cashflow'!Q101:AB101)-SUM('Monthly cashflow'!Q112:AB112)</f>
        <v>0</v>
      </c>
      <c r="E86" s="186">
        <f>-SUM('Monthly cashflow'!AC101:AN101)-SUM('Monthly cashflow'!AC112:AN112)</f>
        <v>0</v>
      </c>
      <c r="F86" s="186">
        <f>-SUM('Monthly cashflow'!AO101:AZ101)-SUM('Monthly cashflow'!AO112:AZ112)</f>
        <v>0</v>
      </c>
      <c r="G86" s="186">
        <f>-SUM('Monthly cashflow'!BA101:BL101)-SUM('Monthly cashflow'!BA112:BL112)</f>
        <v>0</v>
      </c>
      <c r="H86" s="187">
        <f t="shared" ref="H86" si="17">SUM(C86:G86)</f>
        <v>0</v>
      </c>
    </row>
    <row r="87" spans="1:8" s="20" customFormat="1" x14ac:dyDescent="0.25">
      <c r="A87" s="184" t="s">
        <v>583</v>
      </c>
      <c r="B87" s="185"/>
      <c r="C87" s="186">
        <f>-SUM('Monthly cashflow'!E111:P111)</f>
        <v>0</v>
      </c>
      <c r="D87" s="186">
        <f>-SUM('Monthly cashflow'!Q111:AB111)</f>
        <v>0</v>
      </c>
      <c r="E87" s="186">
        <f>-SUM('Monthly cashflow'!AC111:AN111)</f>
        <v>0</v>
      </c>
      <c r="F87" s="186">
        <f>-SUM('Monthly cashflow'!AO111:AZ111)</f>
        <v>0</v>
      </c>
      <c r="G87" s="186">
        <f>-SUM('Monthly cashflow'!BA111:BL111)</f>
        <v>0</v>
      </c>
      <c r="H87" s="187">
        <f t="shared" ref="H87" si="18">SUM(C87:G87)</f>
        <v>0</v>
      </c>
    </row>
    <row r="88" spans="1:8" s="20" customFormat="1" x14ac:dyDescent="0.25">
      <c r="A88" s="184" t="s">
        <v>102</v>
      </c>
      <c r="B88" s="185"/>
      <c r="C88" s="186">
        <f>-SUM('Monthly cashflow'!E105:P105)</f>
        <v>0</v>
      </c>
      <c r="D88" s="186">
        <f>-SUM('Monthly cashflow'!Q105:AB105)</f>
        <v>0</v>
      </c>
      <c r="E88" s="186">
        <f>-SUM('Monthly cashflow'!AC105:AN105)</f>
        <v>0</v>
      </c>
      <c r="F88" s="186">
        <f>-SUM('Monthly cashflow'!AO105:AZ105)</f>
        <v>0</v>
      </c>
      <c r="G88" s="186">
        <f>-SUM('Monthly cashflow'!BA105:BL105)</f>
        <v>0</v>
      </c>
      <c r="H88" s="187">
        <f>SUM(C88:G88)</f>
        <v>0</v>
      </c>
    </row>
    <row r="89" spans="1:8" ht="15.75" thickBot="1" x14ac:dyDescent="0.3">
      <c r="C89" s="3"/>
      <c r="D89" s="3"/>
      <c r="E89" s="3"/>
      <c r="F89" s="3"/>
      <c r="G89" s="3"/>
      <c r="H89" s="3"/>
    </row>
    <row r="90" spans="1:8" s="20" customFormat="1" ht="15.75" thickBot="1" x14ac:dyDescent="0.3">
      <c r="A90" s="69" t="s">
        <v>414</v>
      </c>
      <c r="B90" s="70"/>
      <c r="C90" s="120">
        <f>C83+C85+C86+C88+C87</f>
        <v>0</v>
      </c>
      <c r="D90" s="120">
        <f t="shared" ref="D90:G90" si="19">D83+D85+D86+D88+D87</f>
        <v>0</v>
      </c>
      <c r="E90" s="120">
        <f t="shared" si="19"/>
        <v>0</v>
      </c>
      <c r="F90" s="120">
        <f t="shared" si="19"/>
        <v>0</v>
      </c>
      <c r="G90" s="120">
        <f t="shared" si="19"/>
        <v>0</v>
      </c>
      <c r="H90" s="121">
        <f>H83+H85+H86+H88+H87</f>
        <v>0</v>
      </c>
    </row>
    <row r="91" spans="1:8" ht="15.75" thickBot="1" x14ac:dyDescent="0.3">
      <c r="A91" s="25"/>
      <c r="B91" s="11"/>
      <c r="C91" s="118"/>
      <c r="D91" s="118"/>
      <c r="E91" s="118"/>
      <c r="F91" s="118"/>
      <c r="G91" s="118"/>
      <c r="H91" s="119"/>
    </row>
    <row r="92" spans="1:8" s="20" customFormat="1" ht="15.75" thickBot="1" x14ac:dyDescent="0.3">
      <c r="A92" s="69" t="s">
        <v>690</v>
      </c>
      <c r="B92" s="70"/>
      <c r="C92" s="120">
        <f>-MIN('Monthly cashflow'!E117:P117)</f>
        <v>0</v>
      </c>
      <c r="D92" s="120">
        <f>-MIN('Monthly cashflow'!Q117:AB117)</f>
        <v>0</v>
      </c>
      <c r="E92" s="120">
        <f>-MIN('Monthly cashflow'!AC117:AN117)</f>
        <v>0</v>
      </c>
      <c r="F92" s="120">
        <f>-MIN('Monthly cashflow'!AO117:AZ117)</f>
        <v>0</v>
      </c>
      <c r="G92" s="120">
        <f>-MIN('Monthly cashflow'!BA117:BL117)</f>
        <v>0</v>
      </c>
      <c r="H92" s="121"/>
    </row>
    <row r="93" spans="1:8" x14ac:dyDescent="0.25">
      <c r="A93" s="11"/>
      <c r="B93" s="11"/>
      <c r="C93" s="118"/>
      <c r="D93" s="118"/>
      <c r="E93" s="118"/>
      <c r="F93" s="118"/>
      <c r="G93" s="118"/>
      <c r="H93" s="118"/>
    </row>
    <row r="94" spans="1:8" ht="30.75" thickBot="1" x14ac:dyDescent="0.3">
      <c r="A94" s="4"/>
      <c r="B94" s="4"/>
      <c r="C94" s="93" t="s">
        <v>203</v>
      </c>
      <c r="D94" s="93" t="s">
        <v>204</v>
      </c>
      <c r="E94" s="93" t="s">
        <v>205</v>
      </c>
      <c r="F94" s="93" t="s">
        <v>206</v>
      </c>
      <c r="G94" s="93" t="s">
        <v>207</v>
      </c>
      <c r="H94" s="95" t="s">
        <v>4</v>
      </c>
    </row>
    <row r="95" spans="1:8" s="20" customFormat="1" ht="15.75" thickBot="1" x14ac:dyDescent="0.3">
      <c r="A95" s="69" t="s">
        <v>214</v>
      </c>
      <c r="B95" s="70"/>
      <c r="C95" s="120">
        <f>C31-C90</f>
        <v>0</v>
      </c>
      <c r="D95" s="120">
        <f>D31-D90</f>
        <v>0</v>
      </c>
      <c r="E95" s="120">
        <f>E31-E90</f>
        <v>0</v>
      </c>
      <c r="F95" s="120">
        <f>F31-F90</f>
        <v>0</v>
      </c>
      <c r="G95" s="120">
        <f>G31-G90</f>
        <v>0</v>
      </c>
      <c r="H95" s="121">
        <f>SUM(C95:G95)</f>
        <v>0</v>
      </c>
    </row>
    <row r="96" spans="1:8" ht="15.75" thickBot="1" x14ac:dyDescent="0.3">
      <c r="A96" s="25"/>
      <c r="B96" s="11"/>
      <c r="C96" s="118"/>
      <c r="D96" s="118"/>
      <c r="E96" s="118"/>
      <c r="F96" s="118"/>
      <c r="G96" s="118"/>
      <c r="H96" s="119"/>
    </row>
    <row r="97" spans="1:8" s="20" customFormat="1" ht="15.75" thickBot="1" x14ac:dyDescent="0.3">
      <c r="A97" s="69" t="s">
        <v>576</v>
      </c>
      <c r="B97" s="70"/>
      <c r="C97" s="120">
        <f>SUM(C98:C100)</f>
        <v>0</v>
      </c>
      <c r="D97" s="120">
        <f t="shared" ref="D97:G97" si="20">SUM(D98:D100)</f>
        <v>0</v>
      </c>
      <c r="E97" s="120">
        <f t="shared" si="20"/>
        <v>0</v>
      </c>
      <c r="F97" s="120">
        <f t="shared" si="20"/>
        <v>0</v>
      </c>
      <c r="G97" s="120">
        <f t="shared" si="20"/>
        <v>0</v>
      </c>
      <c r="H97" s="121">
        <f>SUM(C97:G97)</f>
        <v>0</v>
      </c>
    </row>
    <row r="98" spans="1:8" x14ac:dyDescent="0.25">
      <c r="A98" s="25" t="s">
        <v>194</v>
      </c>
      <c r="B98" s="11"/>
      <c r="C98" s="118">
        <f>SUM('Monthly cashflow'!E93:P93)</f>
        <v>0</v>
      </c>
      <c r="D98" s="118">
        <f>SUM('Monthly cashflow'!Q93:AB93)</f>
        <v>0</v>
      </c>
      <c r="E98" s="118">
        <f>SUM('Monthly cashflow'!AC93:AN93)</f>
        <v>0</v>
      </c>
      <c r="F98" s="118">
        <f>SUM('Monthly cashflow'!AO93:AZ93)</f>
        <v>0</v>
      </c>
      <c r="G98" s="118">
        <f>SUM('Monthly cashflow'!BA93:BL93)</f>
        <v>0</v>
      </c>
      <c r="H98" s="119">
        <f t="shared" ref="H98:H99" si="21">SUM(C98:G98)</f>
        <v>0</v>
      </c>
    </row>
    <row r="99" spans="1:8" x14ac:dyDescent="0.25">
      <c r="A99" s="25" t="s">
        <v>193</v>
      </c>
      <c r="B99" s="11"/>
      <c r="C99" s="118">
        <f>SUM('Monthly cashflow'!E94:P94)</f>
        <v>0</v>
      </c>
      <c r="D99" s="118">
        <f>SUM('Monthly cashflow'!Q94:AB94)</f>
        <v>0</v>
      </c>
      <c r="E99" s="118">
        <f>SUM('Monthly cashflow'!AC94:AN94)</f>
        <v>0</v>
      </c>
      <c r="F99" s="118">
        <f>SUM('Monthly cashflow'!AO94:AZ94)</f>
        <v>0</v>
      </c>
      <c r="G99" s="118">
        <f>SUM('Monthly cashflow'!BA94:BL94)</f>
        <v>0</v>
      </c>
      <c r="H99" s="119">
        <f t="shared" si="21"/>
        <v>0</v>
      </c>
    </row>
    <row r="100" spans="1:8" x14ac:dyDescent="0.25">
      <c r="A100" s="25" t="s">
        <v>564</v>
      </c>
      <c r="B100" s="11"/>
      <c r="C100" s="118">
        <f>SUM('Monthly cashflow'!E95:P95)</f>
        <v>0</v>
      </c>
      <c r="D100" s="118">
        <f>SUM('Monthly cashflow'!Q95:AB95)</f>
        <v>0</v>
      </c>
      <c r="E100" s="118">
        <f>SUM('Monthly cashflow'!AC95:AN95)</f>
        <v>0</v>
      </c>
      <c r="F100" s="118">
        <f>SUM('Monthly cashflow'!AO95:AZ95)</f>
        <v>0</v>
      </c>
      <c r="G100" s="118">
        <f>SUM('Monthly cashflow'!BA95:BL95)</f>
        <v>0</v>
      </c>
      <c r="H100" s="119">
        <f t="shared" ref="H100" si="22">SUM(C100:G100)</f>
        <v>0</v>
      </c>
    </row>
    <row r="101" spans="1:8" ht="15.75" thickBot="1" x14ac:dyDescent="0.3">
      <c r="A101" s="39"/>
      <c r="B101" s="11"/>
      <c r="C101" s="118"/>
      <c r="D101" s="118"/>
      <c r="E101" s="118"/>
      <c r="F101" s="118"/>
      <c r="G101" s="118"/>
      <c r="H101" s="119"/>
    </row>
    <row r="102" spans="1:8" s="20" customFormat="1" ht="15.75" thickBot="1" x14ac:dyDescent="0.3">
      <c r="A102" s="69" t="s">
        <v>388</v>
      </c>
      <c r="B102" s="70"/>
      <c r="C102" s="120">
        <f>C95+C97</f>
        <v>0</v>
      </c>
      <c r="D102" s="120">
        <f t="shared" ref="D102:H102" si="23">D95+D97</f>
        <v>0</v>
      </c>
      <c r="E102" s="120">
        <f t="shared" si="23"/>
        <v>0</v>
      </c>
      <c r="F102" s="120">
        <f t="shared" si="23"/>
        <v>0</v>
      </c>
      <c r="G102" s="120">
        <f t="shared" si="23"/>
        <v>0</v>
      </c>
      <c r="H102" s="121">
        <f t="shared" si="23"/>
        <v>0</v>
      </c>
    </row>
    <row r="103" spans="1:8" ht="15.75" thickBot="1" x14ac:dyDescent="0.3"/>
    <row r="104" spans="1:8" s="20" customFormat="1" ht="15.75" thickBot="1" x14ac:dyDescent="0.3">
      <c r="A104" s="69" t="s">
        <v>416</v>
      </c>
      <c r="B104" s="70"/>
      <c r="C104" s="120"/>
      <c r="D104" s="120"/>
      <c r="E104" s="120"/>
      <c r="F104" s="120"/>
      <c r="G104" s="120"/>
      <c r="H104" s="121">
        <f>Overview!P42</f>
        <v>0</v>
      </c>
    </row>
    <row r="105" spans="1:8" ht="15.75" thickBot="1" x14ac:dyDescent="0.3"/>
    <row r="106" spans="1:8" s="20" customFormat="1" ht="15.75" thickBot="1" x14ac:dyDescent="0.3">
      <c r="A106" s="69" t="s">
        <v>415</v>
      </c>
      <c r="B106" s="70"/>
      <c r="C106" s="120"/>
      <c r="D106" s="120"/>
      <c r="E106" s="120"/>
      <c r="F106" s="120"/>
      <c r="G106" s="120"/>
      <c r="H106" s="202">
        <f>IFERROR('Credit Paper Tables'!D22,0)</f>
        <v>0</v>
      </c>
    </row>
    <row r="107" spans="1:8" x14ac:dyDescent="0.25">
      <c r="C107" s="3"/>
      <c r="D107" s="3"/>
      <c r="E107" s="3"/>
      <c r="F107" s="3"/>
      <c r="G107" s="3"/>
      <c r="H107" s="3"/>
    </row>
    <row r="108" spans="1:8" ht="15.75" thickBot="1" x14ac:dyDescent="0.3">
      <c r="C108" s="3"/>
      <c r="D108" s="3"/>
      <c r="E108" s="3"/>
      <c r="F108" s="248" t="s">
        <v>379</v>
      </c>
      <c r="G108" s="248" t="s">
        <v>380</v>
      </c>
      <c r="H108" s="248" t="s">
        <v>381</v>
      </c>
    </row>
    <row r="109" spans="1:8" ht="15.75" thickBot="1" x14ac:dyDescent="0.3">
      <c r="A109" s="69" t="s">
        <v>382</v>
      </c>
      <c r="B109" s="70"/>
      <c r="C109" s="120"/>
      <c r="D109" s="120"/>
      <c r="E109" s="120"/>
      <c r="F109" s="120">
        <f>IF(Overview!B38="Y",Overview!B33+H97-H100-Overview!B39,IF(Overview!B34="Y",H97-H100,Overview!B33+H97-H100))+H104</f>
        <v>0</v>
      </c>
      <c r="G109" s="120">
        <f>H102+H104</f>
        <v>0</v>
      </c>
      <c r="H109" s="202">
        <f>IFERROR((G109/F109)-1,0)</f>
        <v>0</v>
      </c>
    </row>
    <row r="110" spans="1:8" ht="15.75" thickBot="1" x14ac:dyDescent="0.3">
      <c r="A110" s="69" t="s">
        <v>383</v>
      </c>
      <c r="B110" s="70"/>
      <c r="C110" s="120"/>
      <c r="D110" s="120"/>
      <c r="E110" s="120"/>
      <c r="F110" s="120">
        <f>IF(Overview!B34="N",Overview!B32+H97-H100+H104,0)</f>
        <v>0</v>
      </c>
      <c r="G110" s="120">
        <f>IF(Overview!B34="N",H102+H104,0)</f>
        <v>0</v>
      </c>
      <c r="H110" s="202">
        <f>IFERROR((G110/F110)-1,0)</f>
        <v>0</v>
      </c>
    </row>
    <row r="111" spans="1:8" ht="15.75" thickBot="1" x14ac:dyDescent="0.3"/>
    <row r="112" spans="1:8" ht="15.75" thickBot="1" x14ac:dyDescent="0.3">
      <c r="A112" s="69" t="s">
        <v>384</v>
      </c>
      <c r="B112" s="70"/>
      <c r="C112" s="120"/>
      <c r="D112" s="120"/>
      <c r="E112" s="120"/>
      <c r="F112" s="120"/>
      <c r="G112" s="120"/>
      <c r="H112" s="202">
        <f>'Monthly cashflow'!D123</f>
        <v>0</v>
      </c>
    </row>
    <row r="113" spans="1:8" ht="15.75" thickBot="1" x14ac:dyDescent="0.3">
      <c r="A113" s="69" t="s">
        <v>385</v>
      </c>
      <c r="B113" s="70"/>
      <c r="C113" s="120"/>
      <c r="D113" s="120"/>
      <c r="E113" s="120"/>
      <c r="F113" s="120"/>
      <c r="G113" s="120"/>
      <c r="H113" s="202">
        <f>'Monthly cashflow'!D130</f>
        <v>0</v>
      </c>
    </row>
    <row r="114" spans="1:8" x14ac:dyDescent="0.25"/>
    <row r="115" spans="1:8" x14ac:dyDescent="0.25"/>
    <row r="116" spans="1:8" x14ac:dyDescent="0.25"/>
    <row r="117" spans="1:8" x14ac:dyDescent="0.25"/>
    <row r="118" spans="1:8" x14ac:dyDescent="0.25"/>
  </sheetData>
  <sheetProtection algorithmName="SHA-512" hashValue="7e6bUT1JPPweSX1EwBoxoSQ3mWsSAhO+DDXu88dRtxnOX5ACzlncM5hpsq5xR6ozsKdr/00tSCTM7OapC0bFww==" saltValue="HkSOt8zkYbcfHft+0eNv6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43" orientation="portrait" r:id="rId1"/>
  <ignoredErrors>
    <ignoredError sqref="D51:D52 C76 D58:D68 D73:D7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J134"/>
  <sheetViews>
    <sheetView showGridLines="0" workbookViewId="0">
      <pane ySplit="1" topLeftCell="A26" activePane="bottomLeft" state="frozen"/>
      <selection activeCell="E42" sqref="E42"/>
      <selection pane="bottomLeft" activeCell="A47" sqref="A47"/>
    </sheetView>
  </sheetViews>
  <sheetFormatPr defaultColWidth="0" defaultRowHeight="15" x14ac:dyDescent="0.25"/>
  <cols>
    <col min="1" max="1" width="29.140625" style="195" customWidth="1"/>
    <col min="2" max="2" width="17.85546875" style="226" customWidth="1"/>
    <col min="3" max="3" width="25.140625" style="226" customWidth="1"/>
    <col min="4" max="4" width="17.85546875" style="226" customWidth="1"/>
    <col min="5" max="5" width="13.28515625" style="226" bestFit="1" customWidth="1"/>
    <col min="6" max="6" width="22.85546875" style="226" customWidth="1"/>
    <col min="7" max="7" width="8.5703125" style="195" customWidth="1"/>
    <col min="8" max="9" width="9.140625" style="195" hidden="1" customWidth="1"/>
    <col min="10" max="10" width="10" style="195" hidden="1" customWidth="1"/>
    <col min="11" max="16384" width="9.140625" style="195" hidden="1"/>
  </cols>
  <sheetData>
    <row r="1" spans="1:6" ht="26.25" x14ac:dyDescent="0.4">
      <c r="A1" s="1" t="str">
        <f>"Data tables. To be included in Credit Paper: "&amp;Overview!B4</f>
        <v xml:space="preserve">Data tables. To be included in Credit Paper: </v>
      </c>
    </row>
    <row r="4" spans="1:6" x14ac:dyDescent="0.25">
      <c r="A4" s="259" t="s">
        <v>399</v>
      </c>
    </row>
    <row r="5" spans="1:6" x14ac:dyDescent="0.25">
      <c r="A5" s="253" t="s">
        <v>210</v>
      </c>
      <c r="B5" s="254" t="s">
        <v>223</v>
      </c>
      <c r="C5" s="253" t="s">
        <v>212</v>
      </c>
      <c r="D5" s="254" t="s">
        <v>224</v>
      </c>
    </row>
    <row r="6" spans="1:6" x14ac:dyDescent="0.25">
      <c r="A6" s="228" t="str">
        <f>IF(Overview!B34="Y","Site Purchase Price","Site Value")</f>
        <v>Site Value</v>
      </c>
      <c r="B6" s="229">
        <f>Overview!B33</f>
        <v>0</v>
      </c>
      <c r="C6" s="228" t="s">
        <v>213</v>
      </c>
      <c r="D6" s="229">
        <f>'Monthly cashflow'!D92-'Monthly cashflow'!D95+(Overview!B33+Overview!B35-'Monthly cashflow'!D36)</f>
        <v>0</v>
      </c>
      <c r="F6" s="269"/>
    </row>
    <row r="7" spans="1:6" x14ac:dyDescent="0.25">
      <c r="A7" s="228" t="s">
        <v>162</v>
      </c>
      <c r="B7" s="229">
        <f>+Overview!B35</f>
        <v>0</v>
      </c>
      <c r="C7" s="228" t="s">
        <v>564</v>
      </c>
      <c r="D7" s="229">
        <f>'Monthly cashflow'!D95</f>
        <v>0</v>
      </c>
      <c r="F7" s="269"/>
    </row>
    <row r="8" spans="1:6" x14ac:dyDescent="0.25">
      <c r="A8" s="228" t="s">
        <v>220</v>
      </c>
      <c r="B8" s="229">
        <f>'Monthly cashflow'!D85-'Monthly cashflow'!D36</f>
        <v>0</v>
      </c>
      <c r="C8" s="228" t="s">
        <v>406</v>
      </c>
      <c r="D8" s="362">
        <f>-'Monthly cashflow'!D117-'Monthly cashflow'!D105</f>
        <v>0</v>
      </c>
      <c r="F8" s="269"/>
    </row>
    <row r="9" spans="1:6" x14ac:dyDescent="0.25">
      <c r="A9" s="228" t="s">
        <v>390</v>
      </c>
      <c r="B9" s="229">
        <f>-'Monthly cashflow'!D98-'Monthly cashflow'!D101-'Monthly cashflow'!D105-'Monthly cashflow'!D111-'Monthly cashflow'!D113</f>
        <v>0</v>
      </c>
      <c r="C9" s="228" t="s">
        <v>391</v>
      </c>
      <c r="D9" s="229">
        <f>-'Monthly cashflow'!D100</f>
        <v>0</v>
      </c>
      <c r="F9" s="269"/>
    </row>
    <row r="10" spans="1:6" x14ac:dyDescent="0.25">
      <c r="A10" s="228"/>
      <c r="B10" s="229"/>
      <c r="C10" s="228" t="s">
        <v>3</v>
      </c>
      <c r="D10" s="229">
        <f>('Monthly cashflow'!D103-'Monthly cashflow'!D31)</f>
        <v>0</v>
      </c>
      <c r="E10" s="300"/>
      <c r="F10" s="269"/>
    </row>
    <row r="11" spans="1:6" x14ac:dyDescent="0.25">
      <c r="A11" s="249" t="s">
        <v>211</v>
      </c>
      <c r="B11" s="250">
        <f>SUM(B6:B10)</f>
        <v>0</v>
      </c>
      <c r="C11" s="249" t="s">
        <v>392</v>
      </c>
      <c r="D11" s="250">
        <f>SUM(D6:D10)</f>
        <v>0</v>
      </c>
      <c r="F11" s="269"/>
    </row>
    <row r="12" spans="1:6" x14ac:dyDescent="0.25">
      <c r="A12" s="249" t="s">
        <v>577</v>
      </c>
      <c r="B12" s="252">
        <f>IF(Overview!H6="Cosme","",B6+B7+B8-'Monthly cashflow'!D98)</f>
        <v>0</v>
      </c>
      <c r="C12" s="251"/>
      <c r="D12" s="251"/>
      <c r="E12" s="300"/>
    </row>
    <row r="13" spans="1:6" x14ac:dyDescent="0.25">
      <c r="C13" s="195"/>
      <c r="D13" s="195"/>
    </row>
    <row r="14" spans="1:6" x14ac:dyDescent="0.25">
      <c r="C14" s="195"/>
      <c r="D14" s="195"/>
    </row>
    <row r="15" spans="1:6" x14ac:dyDescent="0.25">
      <c r="A15" s="259" t="s">
        <v>400</v>
      </c>
    </row>
    <row r="16" spans="1:6" x14ac:dyDescent="0.25">
      <c r="A16" s="255" t="s">
        <v>166</v>
      </c>
      <c r="B16" s="256"/>
      <c r="C16" s="257" t="s">
        <v>393</v>
      </c>
      <c r="D16" s="256"/>
    </row>
    <row r="17" spans="1:5" x14ac:dyDescent="0.25">
      <c r="A17" s="258" t="str">
        <f>IF(Overview!B32&gt;0,"Site Cost",IF(Overview!B34="Y","Site Purchase Price","Site Value"))</f>
        <v>Site Value</v>
      </c>
      <c r="B17" s="260">
        <f>IF(Overview!B34="N",Overview!B32,B6+B7)</f>
        <v>0</v>
      </c>
      <c r="C17" s="258" t="s">
        <v>394</v>
      </c>
      <c r="D17" s="261">
        <f>'Monthly cashflow'!D27</f>
        <v>0</v>
      </c>
    </row>
    <row r="18" spans="1:5" x14ac:dyDescent="0.25">
      <c r="A18" s="258" t="s">
        <v>217</v>
      </c>
      <c r="B18" s="260">
        <f>B8</f>
        <v>0</v>
      </c>
      <c r="C18" s="258" t="s">
        <v>395</v>
      </c>
      <c r="D18" s="229">
        <f>-'Monthly cashflow'!D28</f>
        <v>0</v>
      </c>
    </row>
    <row r="19" spans="1:5" x14ac:dyDescent="0.25">
      <c r="A19" s="258" t="s">
        <v>396</v>
      </c>
      <c r="B19" s="260">
        <f>B9</f>
        <v>0</v>
      </c>
      <c r="C19" s="258" t="s">
        <v>397</v>
      </c>
      <c r="D19" s="229">
        <f>-'Monthly cashflow'!D29-'Monthly cashflow'!D30</f>
        <v>0</v>
      </c>
    </row>
    <row r="20" spans="1:5" x14ac:dyDescent="0.25">
      <c r="A20" s="257" t="s">
        <v>398</v>
      </c>
      <c r="B20" s="262">
        <f>SUM(B17:B19)</f>
        <v>0</v>
      </c>
      <c r="C20" s="257" t="s">
        <v>167</v>
      </c>
      <c r="D20" s="263">
        <f>SUM(D17:D19)</f>
        <v>0</v>
      </c>
    </row>
    <row r="21" spans="1:5" x14ac:dyDescent="0.25">
      <c r="A21" s="258"/>
      <c r="B21" s="260"/>
      <c r="C21" s="258" t="s">
        <v>564</v>
      </c>
      <c r="D21" s="229">
        <f>'Monthly cashflow'!D95</f>
        <v>0</v>
      </c>
    </row>
    <row r="22" spans="1:5" x14ac:dyDescent="0.25">
      <c r="A22" s="257" t="s">
        <v>408</v>
      </c>
      <c r="B22" s="263">
        <f>D20-B20+D21</f>
        <v>0</v>
      </c>
      <c r="C22" s="257" t="s">
        <v>409</v>
      </c>
      <c r="D22" s="265" t="e">
        <f>B22/B20</f>
        <v>#DIV/0!</v>
      </c>
    </row>
    <row r="23" spans="1:5" x14ac:dyDescent="0.25">
      <c r="A23" s="266"/>
      <c r="B23" s="267"/>
      <c r="C23" s="266"/>
      <c r="D23" s="268"/>
      <c r="E23" s="300"/>
    </row>
    <row r="24" spans="1:5" x14ac:dyDescent="0.25">
      <c r="A24" s="257"/>
      <c r="B24" s="262"/>
      <c r="C24" s="257"/>
      <c r="D24" s="265"/>
      <c r="E24" s="300"/>
    </row>
    <row r="25" spans="1:5" x14ac:dyDescent="0.25">
      <c r="A25" s="226"/>
    </row>
    <row r="26" spans="1:5" x14ac:dyDescent="0.25">
      <c r="A26" s="226"/>
    </row>
    <row r="27" spans="1:5" x14ac:dyDescent="0.25">
      <c r="A27" s="259" t="s">
        <v>404</v>
      </c>
      <c r="B27"/>
      <c r="C27"/>
      <c r="D27"/>
    </row>
    <row r="28" spans="1:5" x14ac:dyDescent="0.25">
      <c r="A28" s="255" t="s">
        <v>30</v>
      </c>
      <c r="B28" s="261">
        <f>'Monthly cashflow'!D31</f>
        <v>0</v>
      </c>
    </row>
    <row r="29" spans="1:5" x14ac:dyDescent="0.25">
      <c r="A29" s="255" t="s">
        <v>405</v>
      </c>
      <c r="B29" s="229">
        <f>'Monthly cashflow'!D100</f>
        <v>0</v>
      </c>
    </row>
    <row r="30" spans="1:5" x14ac:dyDescent="0.25">
      <c r="A30" s="257" t="s">
        <v>406</v>
      </c>
      <c r="B30" s="229">
        <f>-D8</f>
        <v>0</v>
      </c>
    </row>
    <row r="31" spans="1:5" x14ac:dyDescent="0.25">
      <c r="A31" s="257" t="s">
        <v>214</v>
      </c>
      <c r="B31" s="261">
        <f>B28+B30+B29</f>
        <v>0</v>
      </c>
    </row>
    <row r="32" spans="1:5" x14ac:dyDescent="0.25">
      <c r="A32" s="257" t="s">
        <v>401</v>
      </c>
      <c r="B32" s="264" t="e">
        <f>(-B30+'Monthly cashflow'!D105)/B28</f>
        <v>#DIV/0!</v>
      </c>
    </row>
    <row r="33" spans="1:6" ht="30" x14ac:dyDescent="0.25">
      <c r="A33" s="257" t="s">
        <v>402</v>
      </c>
      <c r="B33" s="261">
        <f>Overview!P42</f>
        <v>0</v>
      </c>
    </row>
    <row r="34" spans="1:6" x14ac:dyDescent="0.25">
      <c r="A34" s="257" t="s">
        <v>403</v>
      </c>
      <c r="B34" s="261">
        <f>B33+B28</f>
        <v>0</v>
      </c>
      <c r="C34" s="269"/>
    </row>
    <row r="35" spans="1:6" x14ac:dyDescent="0.25">
      <c r="A35" s="257" t="s">
        <v>228</v>
      </c>
      <c r="B35" s="264" t="e">
        <f>(-B30+'Monthly cashflow'!D105)/B34</f>
        <v>#DIV/0!</v>
      </c>
    </row>
    <row r="36" spans="1:6" x14ac:dyDescent="0.25">
      <c r="A36" s="257"/>
      <c r="B36" s="261"/>
      <c r="C36" s="300"/>
    </row>
    <row r="37" spans="1:6" x14ac:dyDescent="0.25">
      <c r="A37" s="257"/>
      <c r="B37" s="264"/>
      <c r="C37" s="300"/>
    </row>
    <row r="40" spans="1:6" x14ac:dyDescent="0.25">
      <c r="A40" s="259" t="s">
        <v>407</v>
      </c>
    </row>
    <row r="41" spans="1:6" x14ac:dyDescent="0.25">
      <c r="A41" s="227" t="s">
        <v>215</v>
      </c>
      <c r="B41" s="230" t="s">
        <v>225</v>
      </c>
      <c r="C41" s="230" t="s">
        <v>229</v>
      </c>
      <c r="D41" s="230" t="s">
        <v>216</v>
      </c>
    </row>
    <row r="42" spans="1:6" x14ac:dyDescent="0.25">
      <c r="A42" s="228" t="str">
        <f>IF('Monthly cashflow'!D36&gt;0,"Site Value/Purchase/Refinance (incl entry fee)","Site Value/Purchase/Refinance")</f>
        <v>Site Value/Purchase/Refinance</v>
      </c>
      <c r="B42" s="229">
        <f>IF(Overview!B34="Y",MAX('Monthly cashflow'!D36-'Monthly cashflow'!D93,0)-'Monthly cashflow'!D98,IF(Overview!B38="Y",MAX('Monthly cashflow'!D36-'Monthly cashflow'!D93,0)-'Monthly cashflow'!D98,MAX('Monthly cashflow'!D36-'Monthly cashflow'!D93,0)))</f>
        <v>0</v>
      </c>
      <c r="C42" s="229">
        <f>IF(Overview!B34="Y",'Credit Paper Tables'!B7+'Credit Paper Tables'!B6,IF(Overview!B38="Y",'Credit Paper Tables'!B7+'Credit Paper Tables'!B6,'Credit Paper Tables'!B7+'Credit Paper Tables'!B6))</f>
        <v>0</v>
      </c>
      <c r="D42" s="231">
        <f>IFERROR(B42/C42,0)</f>
        <v>0</v>
      </c>
      <c r="F42" s="232"/>
    </row>
    <row r="43" spans="1:6" ht="30" x14ac:dyDescent="0.25">
      <c r="A43" s="228" t="str">
        <f>IF('Monthly cashflow'!D36=0,"Development Funding (incl entry fee)*","Development Funding*")</f>
        <v>Development Funding (incl entry fee)*</v>
      </c>
      <c r="B43" s="229">
        <f>MAX(-('Monthly cashflow'!D99+'Monthly cashflow'!D98)-B42,0)</f>
        <v>0</v>
      </c>
      <c r="C43" s="229">
        <f>B8-'Monthly cashflow'!D98</f>
        <v>0</v>
      </c>
      <c r="D43" s="231">
        <f t="shared" ref="D43:D44" si="0">IFERROR(B43/C43,0)</f>
        <v>0</v>
      </c>
    </row>
    <row r="44" spans="1:6" x14ac:dyDescent="0.25">
      <c r="A44" s="228" t="s">
        <v>319</v>
      </c>
      <c r="B44" s="229">
        <f>SUM(B42:B43)</f>
        <v>0</v>
      </c>
      <c r="C44" s="229">
        <f>SUM(C42:C43)</f>
        <v>0</v>
      </c>
      <c r="D44" s="231">
        <f t="shared" si="0"/>
        <v>0</v>
      </c>
      <c r="F44" s="233"/>
    </row>
    <row r="45" spans="1:6" x14ac:dyDescent="0.25">
      <c r="A45" s="228"/>
      <c r="B45" s="229"/>
      <c r="C45" s="229"/>
      <c r="D45" s="231"/>
      <c r="E45" s="300"/>
      <c r="F45" s="233"/>
    </row>
    <row r="46" spans="1:6" x14ac:dyDescent="0.25">
      <c r="A46" s="234" t="s">
        <v>320</v>
      </c>
      <c r="D46" s="235"/>
      <c r="E46" s="300"/>
    </row>
    <row r="49" spans="1:4" x14ac:dyDescent="0.25">
      <c r="A49" s="236" t="s">
        <v>221</v>
      </c>
      <c r="B49" s="237" t="s">
        <v>223</v>
      </c>
    </row>
    <row r="50" spans="1:4" x14ac:dyDescent="0.25">
      <c r="A50" s="238" t="str">
        <f>'Monthly cashflow'!B40</f>
        <v>Construction Costs</v>
      </c>
      <c r="B50" s="229">
        <f>'Monthly cashflow'!D40</f>
        <v>0</v>
      </c>
    </row>
    <row r="51" spans="1:4" x14ac:dyDescent="0.25">
      <c r="A51" s="228" t="str">
        <f>'Monthly cashflow'!B48</f>
        <v>Connections &amp; Levies</v>
      </c>
      <c r="B51" s="229">
        <f>'Monthly cashflow'!D48</f>
        <v>0</v>
      </c>
    </row>
    <row r="52" spans="1:4" x14ac:dyDescent="0.25">
      <c r="A52" s="228" t="str">
        <f>'Monthly cashflow'!B58</f>
        <v>Professional Fees</v>
      </c>
      <c r="B52" s="229">
        <f>'Monthly cashflow'!D58</f>
        <v>0</v>
      </c>
    </row>
    <row r="53" spans="1:4" x14ac:dyDescent="0.25">
      <c r="A53" s="228" t="str">
        <f>'Monthly cashflow'!B71</f>
        <v>Total Other Costs</v>
      </c>
      <c r="B53" s="229">
        <f>'Monthly cashflow'!D71</f>
        <v>0</v>
      </c>
    </row>
    <row r="54" spans="1:4" x14ac:dyDescent="0.25">
      <c r="A54" s="228" t="str">
        <f>'Monthly cashflow'!B80</f>
        <v>Contingencies</v>
      </c>
      <c r="B54" s="229">
        <f>'Monthly cashflow'!D80</f>
        <v>0</v>
      </c>
    </row>
    <row r="55" spans="1:4" ht="30" x14ac:dyDescent="0.25">
      <c r="A55" s="228" t="s">
        <v>598</v>
      </c>
      <c r="B55" s="229">
        <f>SUM(B50:B54)</f>
        <v>0</v>
      </c>
      <c r="C55" s="195"/>
      <c r="D55" s="195"/>
    </row>
    <row r="56" spans="1:4" x14ac:dyDescent="0.25">
      <c r="A56" s="228" t="s">
        <v>219</v>
      </c>
      <c r="B56" s="229">
        <f>-'Monthly cashflow'!D101-'Monthly cashflow'!D113</f>
        <v>0</v>
      </c>
    </row>
    <row r="57" spans="1:4" x14ac:dyDescent="0.25">
      <c r="A57" s="228" t="s">
        <v>218</v>
      </c>
      <c r="B57" s="229">
        <f>-('Monthly cashflow'!D98+'Monthly cashflow'!D105+'Monthly cashflow'!D111)</f>
        <v>0</v>
      </c>
    </row>
    <row r="58" spans="1:4" ht="30" x14ac:dyDescent="0.25">
      <c r="A58" s="228" t="s">
        <v>599</v>
      </c>
      <c r="B58" s="229">
        <f>SUM(B55:B57)</f>
        <v>0</v>
      </c>
    </row>
    <row r="62" spans="1:4" x14ac:dyDescent="0.25">
      <c r="A62" s="236" t="s">
        <v>530</v>
      </c>
      <c r="B62" s="237" t="s">
        <v>223</v>
      </c>
    </row>
    <row r="63" spans="1:4" x14ac:dyDescent="0.25">
      <c r="A63" s="337" t="s">
        <v>40</v>
      </c>
      <c r="B63" s="338">
        <f>'Monthly cashflow'!D81</f>
        <v>0</v>
      </c>
    </row>
    <row r="64" spans="1:4" x14ac:dyDescent="0.25">
      <c r="A64" s="337" t="s">
        <v>531</v>
      </c>
      <c r="B64" s="338">
        <f>'Monthly cashflow'!D82</f>
        <v>0</v>
      </c>
    </row>
    <row r="65" spans="1:7" x14ac:dyDescent="0.25">
      <c r="A65" s="337" t="s">
        <v>532</v>
      </c>
      <c r="B65" s="338">
        <f>'Monthly cashflow'!D83</f>
        <v>0</v>
      </c>
    </row>
    <row r="66" spans="1:7" x14ac:dyDescent="0.25">
      <c r="A66" s="337" t="s">
        <v>533</v>
      </c>
      <c r="B66" s="338">
        <f>'Monthly cashflow'!D85-'Monthly cashflow'!D80-'Monthly cashflow'!D36</f>
        <v>0</v>
      </c>
    </row>
    <row r="68" spans="1:7" x14ac:dyDescent="0.25">
      <c r="A68" s="351" t="s">
        <v>553</v>
      </c>
    </row>
    <row r="69" spans="1:7" x14ac:dyDescent="0.25">
      <c r="A69" s="340" t="s">
        <v>5</v>
      </c>
      <c r="B69" s="352" t="s">
        <v>548</v>
      </c>
      <c r="C69" s="352" t="s">
        <v>549</v>
      </c>
      <c r="D69" s="352" t="s">
        <v>550</v>
      </c>
      <c r="E69" s="352" t="s">
        <v>551</v>
      </c>
      <c r="F69" s="341" t="s">
        <v>552</v>
      </c>
      <c r="G69" s="226"/>
    </row>
    <row r="70" spans="1:7" x14ac:dyDescent="0.25">
      <c r="A70" s="391" t="s">
        <v>600</v>
      </c>
      <c r="B70" s="371"/>
      <c r="C70" s="371"/>
      <c r="D70" s="371"/>
      <c r="E70" s="371"/>
      <c r="F70" s="342" t="str">
        <f>IFERROR(D70/C70,"")</f>
        <v/>
      </c>
      <c r="G70" s="226"/>
    </row>
    <row r="71" spans="1:7" x14ac:dyDescent="0.25">
      <c r="A71" s="392" t="s">
        <v>547</v>
      </c>
      <c r="B71" s="353"/>
      <c r="C71" s="353"/>
      <c r="D71" s="353"/>
      <c r="E71" s="353"/>
      <c r="F71" s="345" t="str">
        <f t="shared" ref="F71:F116" si="1">IFERROR(D71/C71,"")</f>
        <v/>
      </c>
      <c r="G71" s="226"/>
    </row>
    <row r="72" spans="1:7" x14ac:dyDescent="0.25">
      <c r="A72" s="343" t="s">
        <v>546</v>
      </c>
      <c r="B72" s="353"/>
      <c r="C72" s="353"/>
      <c r="D72" s="353"/>
      <c r="E72" s="353"/>
      <c r="F72" s="345" t="str">
        <f t="shared" si="1"/>
        <v/>
      </c>
      <c r="G72" s="226"/>
    </row>
    <row r="73" spans="1:7" x14ac:dyDescent="0.25">
      <c r="A73"/>
      <c r="B73"/>
      <c r="C73"/>
      <c r="D73"/>
      <c r="E73"/>
      <c r="F73" s="345" t="str">
        <f t="shared" si="1"/>
        <v/>
      </c>
      <c r="G73" s="226"/>
    </row>
    <row r="74" spans="1:7" x14ac:dyDescent="0.25">
      <c r="A74"/>
      <c r="B74"/>
      <c r="C74"/>
      <c r="D74"/>
      <c r="E74"/>
      <c r="F74" s="345" t="str">
        <f t="shared" si="1"/>
        <v/>
      </c>
      <c r="G74" s="226"/>
    </row>
    <row r="75" spans="1:7" x14ac:dyDescent="0.25">
      <c r="A75"/>
      <c r="B75"/>
      <c r="C75"/>
      <c r="D75"/>
      <c r="E75"/>
      <c r="F75" s="345" t="str">
        <f t="shared" si="1"/>
        <v/>
      </c>
      <c r="G75" s="226"/>
    </row>
    <row r="76" spans="1:7" x14ac:dyDescent="0.25">
      <c r="A76"/>
      <c r="B76"/>
      <c r="C76"/>
      <c r="D76"/>
      <c r="E76"/>
      <c r="F76" s="345" t="str">
        <f t="shared" si="1"/>
        <v/>
      </c>
      <c r="G76" s="226"/>
    </row>
    <row r="77" spans="1:7" x14ac:dyDescent="0.25">
      <c r="A77"/>
      <c r="B77"/>
      <c r="C77"/>
      <c r="D77"/>
      <c r="E77"/>
      <c r="F77" s="345" t="str">
        <f t="shared" si="1"/>
        <v/>
      </c>
      <c r="G77" s="226"/>
    </row>
    <row r="78" spans="1:7" x14ac:dyDescent="0.25">
      <c r="A78"/>
      <c r="B78"/>
      <c r="C78"/>
      <c r="D78"/>
      <c r="E78"/>
      <c r="F78" s="345" t="str">
        <f t="shared" si="1"/>
        <v/>
      </c>
      <c r="G78" s="226"/>
    </row>
    <row r="79" spans="1:7" x14ac:dyDescent="0.25">
      <c r="A79"/>
      <c r="B79"/>
      <c r="C79"/>
      <c r="D79"/>
      <c r="E79"/>
      <c r="F79" s="345" t="str">
        <f t="shared" si="1"/>
        <v/>
      </c>
      <c r="G79" s="226"/>
    </row>
    <row r="80" spans="1:7" x14ac:dyDescent="0.25">
      <c r="A80"/>
      <c r="B80"/>
      <c r="C80"/>
      <c r="D80"/>
      <c r="E80"/>
      <c r="F80" s="345" t="str">
        <f t="shared" si="1"/>
        <v/>
      </c>
      <c r="G80" s="226"/>
    </row>
    <row r="81" spans="1:7" x14ac:dyDescent="0.25">
      <c r="A81"/>
      <c r="B81"/>
      <c r="C81"/>
      <c r="D81"/>
      <c r="E81"/>
      <c r="F81" s="345" t="str">
        <f t="shared" si="1"/>
        <v/>
      </c>
      <c r="G81" s="226"/>
    </row>
    <row r="82" spans="1:7" x14ac:dyDescent="0.25">
      <c r="A82"/>
      <c r="B82"/>
      <c r="C82"/>
      <c r="D82"/>
      <c r="E82"/>
      <c r="F82" s="345" t="str">
        <f t="shared" si="1"/>
        <v/>
      </c>
      <c r="G82" s="226"/>
    </row>
    <row r="83" spans="1:7" x14ac:dyDescent="0.25">
      <c r="A83"/>
      <c r="B83"/>
      <c r="C83"/>
      <c r="D83"/>
      <c r="E83"/>
      <c r="F83" s="345" t="str">
        <f t="shared" si="1"/>
        <v/>
      </c>
      <c r="G83" s="226"/>
    </row>
    <row r="84" spans="1:7" x14ac:dyDescent="0.25">
      <c r="A84"/>
      <c r="B84"/>
      <c r="C84"/>
      <c r="D84"/>
      <c r="E84"/>
      <c r="F84" s="345" t="str">
        <f t="shared" si="1"/>
        <v/>
      </c>
      <c r="G84" s="226"/>
    </row>
    <row r="85" spans="1:7" x14ac:dyDescent="0.25">
      <c r="A85"/>
      <c r="B85"/>
      <c r="C85"/>
      <c r="D85"/>
      <c r="E85"/>
      <c r="F85" s="345" t="str">
        <f t="shared" si="1"/>
        <v/>
      </c>
      <c r="G85" s="226"/>
    </row>
    <row r="86" spans="1:7" x14ac:dyDescent="0.25">
      <c r="A86"/>
      <c r="B86"/>
      <c r="C86"/>
      <c r="D86"/>
      <c r="E86"/>
      <c r="F86" s="345" t="str">
        <f t="shared" si="1"/>
        <v/>
      </c>
      <c r="G86" s="226"/>
    </row>
    <row r="87" spans="1:7" x14ac:dyDescent="0.25">
      <c r="A87"/>
      <c r="B87"/>
      <c r="C87"/>
      <c r="D87"/>
      <c r="E87"/>
      <c r="F87" s="345" t="str">
        <f t="shared" si="1"/>
        <v/>
      </c>
      <c r="G87" s="226"/>
    </row>
    <row r="88" spans="1:7" x14ac:dyDescent="0.25">
      <c r="A88"/>
      <c r="B88"/>
      <c r="C88"/>
      <c r="D88"/>
      <c r="E88"/>
      <c r="F88" s="345" t="str">
        <f t="shared" si="1"/>
        <v/>
      </c>
      <c r="G88" s="226"/>
    </row>
    <row r="89" spans="1:7" x14ac:dyDescent="0.25">
      <c r="A89" s="346"/>
      <c r="B89" s="344"/>
      <c r="C89" s="344"/>
      <c r="D89" s="345"/>
      <c r="E89" s="345"/>
      <c r="F89" s="345"/>
      <c r="G89" s="226"/>
    </row>
    <row r="90" spans="1:7" x14ac:dyDescent="0.25">
      <c r="A90" s="346"/>
      <c r="B90" s="344"/>
      <c r="C90" s="344"/>
      <c r="D90" s="345"/>
      <c r="E90" s="345"/>
      <c r="F90" s="345"/>
      <c r="G90" s="226"/>
    </row>
    <row r="91" spans="1:7" x14ac:dyDescent="0.25">
      <c r="A91" s="346"/>
      <c r="B91" s="344"/>
      <c r="C91" s="344"/>
      <c r="D91" s="345"/>
      <c r="E91" s="345"/>
      <c r="F91" s="345"/>
      <c r="G91" s="226"/>
    </row>
    <row r="92" spans="1:7" x14ac:dyDescent="0.25">
      <c r="A92" s="346"/>
      <c r="B92" s="344"/>
      <c r="C92" s="344"/>
      <c r="D92" s="345"/>
      <c r="E92" s="345"/>
      <c r="F92" s="345"/>
      <c r="G92" s="226"/>
    </row>
    <row r="93" spans="1:7" x14ac:dyDescent="0.25">
      <c r="A93" s="346"/>
      <c r="B93" s="347"/>
      <c r="C93" s="347"/>
      <c r="D93" s="345"/>
      <c r="E93" s="345"/>
      <c r="F93" s="345" t="str">
        <f t="shared" si="1"/>
        <v/>
      </c>
      <c r="G93" s="339"/>
    </row>
    <row r="94" spans="1:7" x14ac:dyDescent="0.25">
      <c r="A94" s="346"/>
      <c r="B94" s="347"/>
      <c r="C94" s="347"/>
      <c r="D94" s="345"/>
      <c r="E94" s="345"/>
      <c r="F94" s="345" t="str">
        <f t="shared" si="1"/>
        <v/>
      </c>
      <c r="G94" s="339"/>
    </row>
    <row r="95" spans="1:7" x14ac:dyDescent="0.25">
      <c r="A95" s="346"/>
      <c r="B95" s="347"/>
      <c r="C95" s="347"/>
      <c r="D95" s="345"/>
      <c r="E95" s="345"/>
      <c r="F95" s="345" t="str">
        <f t="shared" si="1"/>
        <v/>
      </c>
      <c r="G95" s="339"/>
    </row>
    <row r="96" spans="1:7" x14ac:dyDescent="0.25">
      <c r="A96" s="346"/>
      <c r="B96" s="347"/>
      <c r="C96" s="347"/>
      <c r="D96" s="345"/>
      <c r="E96" s="345"/>
      <c r="F96" s="345"/>
      <c r="G96" s="339"/>
    </row>
    <row r="97" spans="1:7" x14ac:dyDescent="0.25">
      <c r="A97" s="346"/>
      <c r="B97" s="347"/>
      <c r="C97" s="347"/>
      <c r="D97" s="345"/>
      <c r="E97" s="345"/>
      <c r="F97" s="345"/>
      <c r="G97" s="339"/>
    </row>
    <row r="98" spans="1:7" x14ac:dyDescent="0.25">
      <c r="A98" s="346"/>
      <c r="B98" s="347"/>
      <c r="C98" s="347"/>
      <c r="D98" s="345"/>
      <c r="E98" s="345"/>
      <c r="F98" s="345"/>
      <c r="G98" s="339"/>
    </row>
    <row r="99" spans="1:7" x14ac:dyDescent="0.25">
      <c r="A99" s="346"/>
      <c r="B99" s="347"/>
      <c r="C99" s="347"/>
      <c r="D99" s="345"/>
      <c r="E99" s="345"/>
      <c r="F99" s="345"/>
      <c r="G99" s="339"/>
    </row>
    <row r="100" spans="1:7" x14ac:dyDescent="0.25">
      <c r="A100" s="346"/>
      <c r="B100" s="347"/>
      <c r="C100" s="347"/>
      <c r="D100" s="345"/>
      <c r="E100" s="345"/>
      <c r="F100" s="345"/>
      <c r="G100" s="339"/>
    </row>
    <row r="101" spans="1:7" x14ac:dyDescent="0.25">
      <c r="A101" s="346"/>
      <c r="B101" s="347"/>
      <c r="C101" s="347"/>
      <c r="D101" s="345"/>
      <c r="E101" s="345"/>
      <c r="F101" s="345"/>
      <c r="G101" s="339"/>
    </row>
    <row r="102" spans="1:7" x14ac:dyDescent="0.25">
      <c r="A102" s="346"/>
      <c r="B102" s="347"/>
      <c r="C102" s="347"/>
      <c r="D102" s="345"/>
      <c r="E102" s="345"/>
      <c r="F102" s="345"/>
      <c r="G102" s="339"/>
    </row>
    <row r="103" spans="1:7" x14ac:dyDescent="0.25">
      <c r="A103" s="346"/>
      <c r="B103" s="347"/>
      <c r="C103" s="347"/>
      <c r="D103" s="345"/>
      <c r="E103" s="345"/>
      <c r="F103" s="345"/>
      <c r="G103" s="339"/>
    </row>
    <row r="104" spans="1:7" x14ac:dyDescent="0.25">
      <c r="A104" s="346"/>
      <c r="B104" s="347"/>
      <c r="C104" s="347"/>
      <c r="D104" s="345"/>
      <c r="E104" s="345"/>
      <c r="F104" s="345"/>
      <c r="G104" s="339"/>
    </row>
    <row r="105" spans="1:7" x14ac:dyDescent="0.25">
      <c r="A105" s="346"/>
      <c r="B105" s="347"/>
      <c r="C105" s="347"/>
      <c r="D105" s="345"/>
      <c r="E105" s="345"/>
      <c r="F105" s="345"/>
      <c r="G105" s="339"/>
    </row>
    <row r="106" spans="1:7" x14ac:dyDescent="0.25">
      <c r="A106" s="346"/>
      <c r="B106" s="347"/>
      <c r="C106" s="347"/>
      <c r="D106" s="345"/>
      <c r="E106" s="345"/>
      <c r="F106" s="345"/>
      <c r="G106" s="339"/>
    </row>
    <row r="107" spans="1:7" x14ac:dyDescent="0.25">
      <c r="A107" s="346"/>
      <c r="B107" s="347"/>
      <c r="C107" s="347"/>
      <c r="D107" s="345"/>
      <c r="E107" s="345"/>
      <c r="F107" s="345" t="str">
        <f t="shared" si="1"/>
        <v/>
      </c>
      <c r="G107" s="339"/>
    </row>
    <row r="108" spans="1:7" x14ac:dyDescent="0.25">
      <c r="A108" s="346"/>
      <c r="B108" s="346"/>
      <c r="C108" s="346"/>
      <c r="D108" s="345"/>
      <c r="E108" s="345"/>
      <c r="F108" s="345" t="str">
        <f t="shared" si="1"/>
        <v/>
      </c>
    </row>
    <row r="109" spans="1:7" x14ac:dyDescent="0.25">
      <c r="A109" s="346"/>
      <c r="B109" s="346"/>
      <c r="C109" s="346"/>
      <c r="D109" s="345"/>
      <c r="E109" s="345"/>
      <c r="F109" s="345" t="str">
        <f t="shared" si="1"/>
        <v/>
      </c>
    </row>
    <row r="110" spans="1:7" x14ac:dyDescent="0.25">
      <c r="A110" s="346"/>
      <c r="B110" s="346"/>
      <c r="C110" s="346"/>
      <c r="D110" s="345"/>
      <c r="E110" s="345"/>
      <c r="F110" s="345" t="str">
        <f t="shared" si="1"/>
        <v/>
      </c>
    </row>
    <row r="111" spans="1:7" x14ac:dyDescent="0.25">
      <c r="A111" s="346"/>
      <c r="B111" s="346"/>
      <c r="C111" s="346"/>
      <c r="D111" s="345"/>
      <c r="E111" s="345"/>
      <c r="F111" s="345" t="str">
        <f t="shared" si="1"/>
        <v/>
      </c>
    </row>
    <row r="112" spans="1:7" x14ac:dyDescent="0.25">
      <c r="A112" s="346"/>
      <c r="B112" s="346"/>
      <c r="C112" s="346"/>
      <c r="D112" s="345"/>
      <c r="E112" s="345"/>
      <c r="F112" s="345" t="str">
        <f t="shared" si="1"/>
        <v/>
      </c>
    </row>
    <row r="113" spans="1:6" x14ac:dyDescent="0.25">
      <c r="A113" s="348"/>
      <c r="B113" s="345"/>
      <c r="C113" s="345"/>
      <c r="D113" s="345"/>
      <c r="E113" s="345"/>
      <c r="F113" s="345" t="str">
        <f t="shared" si="1"/>
        <v/>
      </c>
    </row>
    <row r="114" spans="1:6" x14ac:dyDescent="0.25">
      <c r="A114" s="348"/>
      <c r="B114" s="345"/>
      <c r="C114" s="345"/>
      <c r="D114" s="345"/>
      <c r="E114" s="345"/>
      <c r="F114" s="345" t="str">
        <f t="shared" si="1"/>
        <v/>
      </c>
    </row>
    <row r="115" spans="1:6" x14ac:dyDescent="0.25">
      <c r="A115" s="348"/>
      <c r="B115" s="345"/>
      <c r="C115" s="345"/>
      <c r="D115" s="345"/>
      <c r="E115" s="345"/>
      <c r="F115" s="345" t="str">
        <f t="shared" si="1"/>
        <v/>
      </c>
    </row>
    <row r="116" spans="1:6" x14ac:dyDescent="0.25">
      <c r="A116" s="348"/>
      <c r="B116" s="345"/>
      <c r="C116" s="345"/>
      <c r="D116" s="345"/>
      <c r="E116" s="345"/>
      <c r="F116" s="345" t="str">
        <f t="shared" si="1"/>
        <v/>
      </c>
    </row>
    <row r="117" spans="1:6" x14ac:dyDescent="0.25">
      <c r="A117" s="349"/>
      <c r="B117" s="350"/>
      <c r="C117" s="350"/>
      <c r="D117" s="350"/>
      <c r="E117" s="350"/>
      <c r="F117" s="350"/>
    </row>
    <row r="120" spans="1:6" x14ac:dyDescent="0.25">
      <c r="A120" s="354"/>
      <c r="B120" s="358" t="s">
        <v>561</v>
      </c>
    </row>
    <row r="121" spans="1:6" x14ac:dyDescent="0.25">
      <c r="A121" s="355" t="s">
        <v>554</v>
      </c>
      <c r="B121" s="359">
        <f>Overview!L28</f>
        <v>0</v>
      </c>
    </row>
    <row r="122" spans="1:6" x14ac:dyDescent="0.25">
      <c r="A122" s="355" t="s">
        <v>295</v>
      </c>
      <c r="B122" s="359">
        <f>'Monthly cashflow'!D27</f>
        <v>0</v>
      </c>
    </row>
    <row r="123" spans="1:6" x14ac:dyDescent="0.25">
      <c r="A123" s="355" t="s">
        <v>184</v>
      </c>
      <c r="B123" s="359">
        <f>Overview!B33</f>
        <v>0</v>
      </c>
    </row>
    <row r="124" spans="1:6" x14ac:dyDescent="0.25">
      <c r="A124" s="355" t="s">
        <v>555</v>
      </c>
      <c r="B124" s="359">
        <f>'Monthly cashflow'!D85</f>
        <v>0</v>
      </c>
    </row>
    <row r="125" spans="1:6" x14ac:dyDescent="0.25">
      <c r="A125" s="355" t="s">
        <v>556</v>
      </c>
      <c r="B125" s="359">
        <f>'Monthly cashflow'!D117</f>
        <v>0</v>
      </c>
    </row>
    <row r="126" spans="1:6" x14ac:dyDescent="0.25">
      <c r="A126" s="355" t="s">
        <v>562</v>
      </c>
      <c r="B126" s="357">
        <f>Overview!B59</f>
        <v>0</v>
      </c>
    </row>
    <row r="127" spans="1:6" x14ac:dyDescent="0.25">
      <c r="A127" s="355" t="s">
        <v>557</v>
      </c>
      <c r="B127" s="418">
        <f>'Monthly cashflow'!D118</f>
        <v>0</v>
      </c>
    </row>
    <row r="128" spans="1:6" x14ac:dyDescent="0.25">
      <c r="A128" s="355" t="s">
        <v>302</v>
      </c>
      <c r="B128" s="359">
        <f>'Monthly cashflow'!D100</f>
        <v>0</v>
      </c>
    </row>
    <row r="129" spans="1:2" x14ac:dyDescent="0.25">
      <c r="A129" s="355" t="s">
        <v>524</v>
      </c>
      <c r="B129" s="359">
        <f>'Breakeven analysis'!F18</f>
        <v>0</v>
      </c>
    </row>
    <row r="130" spans="1:2" x14ac:dyDescent="0.25">
      <c r="A130" s="355" t="s">
        <v>504</v>
      </c>
      <c r="B130" s="357">
        <f>'Monthly cashflow'!D124</f>
        <v>0</v>
      </c>
    </row>
    <row r="131" spans="1:2" x14ac:dyDescent="0.25">
      <c r="A131" s="355" t="s">
        <v>558</v>
      </c>
      <c r="B131" s="357">
        <f>'Monthly cashflow'!D123</f>
        <v>0</v>
      </c>
    </row>
    <row r="132" spans="1:2" x14ac:dyDescent="0.25">
      <c r="A132" s="355" t="s">
        <v>585</v>
      </c>
      <c r="B132" s="359">
        <f>'Monthly cashflow'!D98+'Monthly cashflow'!D105+'Monthly cashflow'!D111</f>
        <v>0</v>
      </c>
    </row>
    <row r="133" spans="1:2" x14ac:dyDescent="0.25">
      <c r="A133" s="356" t="s">
        <v>559</v>
      </c>
      <c r="B133" s="360"/>
    </row>
    <row r="134" spans="1:2" x14ac:dyDescent="0.25">
      <c r="A134" s="355" t="s">
        <v>560</v>
      </c>
      <c r="B134" s="360"/>
    </row>
  </sheetData>
  <sheetProtection formatColumns="0" formatRows="0"/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T59"/>
  <sheetViews>
    <sheetView showGridLines="0" zoomScale="110" zoomScaleNormal="110" workbookViewId="0">
      <selection activeCell="J12" sqref="J12"/>
    </sheetView>
  </sheetViews>
  <sheetFormatPr defaultColWidth="0" defaultRowHeight="15" zeroHeight="1" x14ac:dyDescent="0.25"/>
  <cols>
    <col min="1" max="1" width="3.7109375" style="3" bestFit="1" customWidth="1"/>
    <col min="2" max="2" width="9.140625" style="3" customWidth="1"/>
    <col min="3" max="9" width="13.140625" style="3" customWidth="1"/>
    <col min="10" max="10" width="9.140625" style="3" customWidth="1"/>
    <col min="11" max="20" width="0" style="3" hidden="1" customWidth="1"/>
    <col min="21" max="16384" width="9.140625" style="3" hidden="1"/>
  </cols>
  <sheetData>
    <row r="1" spans="1:9" ht="26.25" x14ac:dyDescent="0.4">
      <c r="A1" s="1" t="s">
        <v>526</v>
      </c>
    </row>
    <row r="2" spans="1:9" ht="27" thickBot="1" x14ac:dyDescent="0.45">
      <c r="A2" s="1"/>
    </row>
    <row r="3" spans="1:9" x14ac:dyDescent="0.25">
      <c r="B3" s="450" t="s">
        <v>529</v>
      </c>
      <c r="C3" s="451"/>
      <c r="D3" s="451"/>
      <c r="E3" s="452"/>
      <c r="F3" s="319" t="s">
        <v>516</v>
      </c>
      <c r="G3" s="319" t="s">
        <v>517</v>
      </c>
      <c r="H3" s="319" t="s">
        <v>518</v>
      </c>
      <c r="I3" s="319" t="s">
        <v>519</v>
      </c>
    </row>
    <row r="4" spans="1:9" x14ac:dyDescent="0.25">
      <c r="B4" s="165" t="s">
        <v>515</v>
      </c>
      <c r="C4" s="325"/>
      <c r="D4" s="325"/>
      <c r="E4" s="325"/>
      <c r="F4" s="332">
        <f>'Monthly cashflow'!D85-'Monthly cashflow'!D36-'Monthly cashflow'!D80</f>
        <v>0</v>
      </c>
      <c r="G4" s="332">
        <f>F4</f>
        <v>0</v>
      </c>
      <c r="H4" s="332">
        <f t="shared" ref="H4:I4" si="0">G4</f>
        <v>0</v>
      </c>
      <c r="I4" s="326">
        <f t="shared" si="0"/>
        <v>0</v>
      </c>
    </row>
    <row r="5" spans="1:9" x14ac:dyDescent="0.25">
      <c r="B5" s="25" t="s">
        <v>514</v>
      </c>
      <c r="C5" s="11"/>
      <c r="D5" s="11"/>
      <c r="E5" s="11"/>
      <c r="F5" s="333">
        <f>'Monthly cashflow'!D80</f>
        <v>0</v>
      </c>
      <c r="G5" s="333">
        <f>F5</f>
        <v>0</v>
      </c>
      <c r="H5" s="333">
        <f t="shared" ref="H5:I5" si="1">G5</f>
        <v>0</v>
      </c>
      <c r="I5" s="322">
        <f t="shared" si="1"/>
        <v>0</v>
      </c>
    </row>
    <row r="6" spans="1:9" x14ac:dyDescent="0.25">
      <c r="B6" s="25" t="s">
        <v>527</v>
      </c>
      <c r="C6" s="11"/>
      <c r="D6" s="11"/>
      <c r="E6" s="11"/>
      <c r="F6" s="334" t="e">
        <f>F5/F4</f>
        <v>#DIV/0!</v>
      </c>
      <c r="G6" s="334" t="e">
        <f t="shared" ref="G6:I6" si="2">G5/G4</f>
        <v>#DIV/0!</v>
      </c>
      <c r="H6" s="334" t="e">
        <f t="shared" si="2"/>
        <v>#DIV/0!</v>
      </c>
      <c r="I6" s="329" t="e">
        <f t="shared" si="2"/>
        <v>#DIV/0!</v>
      </c>
    </row>
    <row r="7" spans="1:9" x14ac:dyDescent="0.25">
      <c r="B7" s="25" t="s">
        <v>524</v>
      </c>
      <c r="C7" s="11"/>
      <c r="D7" s="11"/>
      <c r="E7" s="11"/>
      <c r="F7" s="333">
        <f>F18</f>
        <v>0</v>
      </c>
      <c r="G7" s="333">
        <f>E18</f>
        <v>0</v>
      </c>
      <c r="H7" s="333">
        <f>D18</f>
        <v>0</v>
      </c>
      <c r="I7" s="322">
        <f>C18</f>
        <v>0</v>
      </c>
    </row>
    <row r="8" spans="1:9" x14ac:dyDescent="0.25">
      <c r="B8" s="327" t="s">
        <v>525</v>
      </c>
      <c r="C8" s="328"/>
      <c r="D8" s="328"/>
      <c r="E8" s="328"/>
      <c r="F8" s="335" t="e">
        <f>F7/F4</f>
        <v>#DIV/0!</v>
      </c>
      <c r="G8" s="335" t="e">
        <f t="shared" ref="G8:I8" si="3">G7/G4</f>
        <v>#DIV/0!</v>
      </c>
      <c r="H8" s="335" t="e">
        <f t="shared" si="3"/>
        <v>#DIV/0!</v>
      </c>
      <c r="I8" s="330" t="e">
        <f t="shared" si="3"/>
        <v>#DIV/0!</v>
      </c>
    </row>
    <row r="9" spans="1:9" ht="15.75" thickBot="1" x14ac:dyDescent="0.3">
      <c r="B9" s="323" t="s">
        <v>528</v>
      </c>
      <c r="C9" s="324"/>
      <c r="D9" s="324"/>
      <c r="E9" s="324"/>
      <c r="F9" s="336" t="e">
        <f>(F7+F5)/F4</f>
        <v>#DIV/0!</v>
      </c>
      <c r="G9" s="336" t="e">
        <f t="shared" ref="G9:I9" si="4">(G7+G5)/G4</f>
        <v>#DIV/0!</v>
      </c>
      <c r="H9" s="336" t="e">
        <f t="shared" si="4"/>
        <v>#DIV/0!</v>
      </c>
      <c r="I9" s="331" t="e">
        <f t="shared" si="4"/>
        <v>#DIV/0!</v>
      </c>
    </row>
    <row r="10" spans="1:9" x14ac:dyDescent="0.25">
      <c r="F10" s="47"/>
      <c r="G10" s="47"/>
      <c r="H10" s="47"/>
      <c r="I10" s="47"/>
    </row>
    <row r="11" spans="1:9" x14ac:dyDescent="0.25"/>
    <row r="12" spans="1:9" ht="15.75" thickBot="1" x14ac:dyDescent="0.3">
      <c r="A12" s="3" t="s">
        <v>520</v>
      </c>
    </row>
    <row r="13" spans="1:9" ht="15.75" x14ac:dyDescent="0.25">
      <c r="A13" s="239"/>
      <c r="B13" s="240"/>
      <c r="C13" s="456" t="s">
        <v>165</v>
      </c>
      <c r="D13" s="457"/>
      <c r="E13" s="457"/>
      <c r="F13" s="457"/>
      <c r="G13" s="457"/>
      <c r="H13" s="457"/>
      <c r="I13" s="458"/>
    </row>
    <row r="14" spans="1:9" ht="15.75" thickBot="1" x14ac:dyDescent="0.3">
      <c r="A14" s="241"/>
      <c r="B14" s="242"/>
      <c r="C14" s="243">
        <v>-0.15</v>
      </c>
      <c r="D14" s="244">
        <v>-0.1</v>
      </c>
      <c r="E14" s="244">
        <v>-0.05</v>
      </c>
      <c r="F14" s="244">
        <v>0</v>
      </c>
      <c r="G14" s="244">
        <v>0.05</v>
      </c>
      <c r="H14" s="244">
        <v>0.1</v>
      </c>
      <c r="I14" s="245">
        <v>0.15</v>
      </c>
    </row>
    <row r="15" spans="1:9" x14ac:dyDescent="0.25">
      <c r="A15" s="453" t="s">
        <v>166</v>
      </c>
      <c r="B15" s="246">
        <v>-0.15</v>
      </c>
      <c r="C15" s="148">
        <f>(('Monthly cashflow'!$D$31*(1+'Breakeven analysis'!C$14))-((('Monthly cashflow'!$D$85-'Monthly cashflow'!$D$36)*(1+'Breakeven analysis'!$B15))+'Monthly cashflow'!$D$36)+'Monthly cashflow'!$D$101+'Monthly cashflow'!$D$92)+'Monthly cashflow'!$D$98+'Monthly cashflow'!$D$105+'Monthly cashflow'!$D$111+'Monthly cashflow'!$D$112</f>
        <v>0</v>
      </c>
      <c r="D15" s="149">
        <f>(('Monthly cashflow'!$D$31*(1+'Breakeven analysis'!D$14))-((('Monthly cashflow'!$D$85-'Monthly cashflow'!$D$36)*(1+'Breakeven analysis'!$B15))+'Monthly cashflow'!$D$36)+'Monthly cashflow'!$D$101+'Monthly cashflow'!$D$92)+'Monthly cashflow'!$D$98+'Monthly cashflow'!$D$105+'Monthly cashflow'!$D$111+'Monthly cashflow'!$D$112</f>
        <v>0</v>
      </c>
      <c r="E15" s="149">
        <f>(('Monthly cashflow'!$D$31*(1+'Breakeven analysis'!E$14))-((('Monthly cashflow'!$D$85-'Monthly cashflow'!$D$36)*(1+'Breakeven analysis'!$B15))+'Monthly cashflow'!$D$36)+'Monthly cashflow'!$D$101+'Monthly cashflow'!$D$92)+'Monthly cashflow'!$D$98+'Monthly cashflow'!$D$105+'Monthly cashflow'!$D$111+'Monthly cashflow'!$D$112</f>
        <v>0</v>
      </c>
      <c r="F15" s="149">
        <f>(('Monthly cashflow'!$D$31*(1+'Breakeven analysis'!F$14))-((('Monthly cashflow'!$D$85-'Monthly cashflow'!$D$36)*(1+'Breakeven analysis'!$B15))+'Monthly cashflow'!$D$36)+'Monthly cashflow'!$D$101+'Monthly cashflow'!$D$92)+'Monthly cashflow'!$D$98+'Monthly cashflow'!$D$105+'Monthly cashflow'!$D$111+'Monthly cashflow'!$D$112</f>
        <v>0</v>
      </c>
      <c r="G15" s="149">
        <f>(('Monthly cashflow'!$D$31*(1+'Breakeven analysis'!G$14))-((('Monthly cashflow'!$D$85-'Monthly cashflow'!$D$36)*(1+'Breakeven analysis'!$B15))+'Monthly cashflow'!$D$36)+'Monthly cashflow'!$D$101+'Monthly cashflow'!$D$92)+'Monthly cashflow'!$D$98+'Monthly cashflow'!$D$105+'Monthly cashflow'!$D$111+'Monthly cashflow'!$D$112</f>
        <v>0</v>
      </c>
      <c r="H15" s="149">
        <f>(('Monthly cashflow'!$D$31*(1+'Breakeven analysis'!H$14))-((('Monthly cashflow'!$D$85-'Monthly cashflow'!$D$36)*(1+'Breakeven analysis'!$B15))+'Monthly cashflow'!$D$36)+'Monthly cashflow'!$D$101+'Monthly cashflow'!$D$92)+'Monthly cashflow'!$D$98+'Monthly cashflow'!$D$105+'Monthly cashflow'!$D$111+'Monthly cashflow'!$D$112</f>
        <v>0</v>
      </c>
      <c r="I15" s="150">
        <f>(('Monthly cashflow'!$D$31*(1+'Breakeven analysis'!I$14))-((('Monthly cashflow'!$D$85-'Monthly cashflow'!$D$36)*(1+'Breakeven analysis'!$B15))+'Monthly cashflow'!$D$36)+'Monthly cashflow'!$D$101+'Monthly cashflow'!$D$92)+'Monthly cashflow'!$D$98+'Monthly cashflow'!$D$105+'Monthly cashflow'!$D$111+'Monthly cashflow'!$D$112</f>
        <v>0</v>
      </c>
    </row>
    <row r="16" spans="1:9" x14ac:dyDescent="0.25">
      <c r="A16" s="454"/>
      <c r="B16" s="247">
        <v>-0.1</v>
      </c>
      <c r="C16" s="148">
        <f>(('Monthly cashflow'!$D$31*(1+'Breakeven analysis'!C$14))-((('Monthly cashflow'!$D$85-'Monthly cashflow'!$D$36)*(1+'Breakeven analysis'!$B16))+'Monthly cashflow'!$D$36)+'Monthly cashflow'!$D$101+'Monthly cashflow'!$D$92)+'Monthly cashflow'!$D$98+'Monthly cashflow'!$D$105+'Monthly cashflow'!$D$111+'Monthly cashflow'!$D$112</f>
        <v>0</v>
      </c>
      <c r="D16" s="151">
        <f>(('Monthly cashflow'!$D$31*(1+'Breakeven analysis'!D$14))-((('Monthly cashflow'!$D$85-'Monthly cashflow'!$D$36)*(1+'Breakeven analysis'!$B16))+'Monthly cashflow'!$D$36)+'Monthly cashflow'!$D$101+'Monthly cashflow'!$D$92)+'Monthly cashflow'!$D$98+'Monthly cashflow'!$D$105+'Monthly cashflow'!$D$111+'Monthly cashflow'!$D$112</f>
        <v>0</v>
      </c>
      <c r="E16" s="151">
        <f>(('Monthly cashflow'!$D$31*(1+'Breakeven analysis'!E$14))-((('Monthly cashflow'!$D$85-'Monthly cashflow'!$D$36)*(1+'Breakeven analysis'!$B16))+'Monthly cashflow'!$D$36)+'Monthly cashflow'!$D$101+'Monthly cashflow'!$D$92)+'Monthly cashflow'!$D$98+'Monthly cashflow'!$D$105+'Monthly cashflow'!$D$111+'Monthly cashflow'!$D$112</f>
        <v>0</v>
      </c>
      <c r="F16" s="151">
        <f>(('Monthly cashflow'!$D$31*(1+'Breakeven analysis'!F$14))-((('Monthly cashflow'!$D$85-'Monthly cashflow'!$D$36)*(1+'Breakeven analysis'!$B16))+'Monthly cashflow'!$D$36)+'Monthly cashflow'!$D$101+'Monthly cashflow'!$D$92)+'Monthly cashflow'!$D$98+'Monthly cashflow'!$D$105+'Monthly cashflow'!$D$111+'Monthly cashflow'!$D$112</f>
        <v>0</v>
      </c>
      <c r="G16" s="151">
        <f>(('Monthly cashflow'!$D$31*(1+'Breakeven analysis'!G$14))-((('Monthly cashflow'!$D$85-'Monthly cashflow'!$D$36)*(1+'Breakeven analysis'!$B16))+'Monthly cashflow'!$D$36)+'Monthly cashflow'!$D$101+'Monthly cashflow'!$D$92)+'Monthly cashflow'!$D$98+'Monthly cashflow'!$D$105+'Monthly cashflow'!$D$111+'Monthly cashflow'!$D$112</f>
        <v>0</v>
      </c>
      <c r="H16" s="151">
        <f>(('Monthly cashflow'!$D$31*(1+'Breakeven analysis'!H$14))-((('Monthly cashflow'!$D$85-'Monthly cashflow'!$D$36)*(1+'Breakeven analysis'!$B16))+'Monthly cashflow'!$D$36)+'Monthly cashflow'!$D$101+'Monthly cashflow'!$D$92)+'Monthly cashflow'!$D$98+'Monthly cashflow'!$D$105+'Monthly cashflow'!$D$111+'Monthly cashflow'!$D$112</f>
        <v>0</v>
      </c>
      <c r="I16" s="152">
        <f>(('Monthly cashflow'!$D$31*(1+'Breakeven analysis'!I$14))-((('Monthly cashflow'!$D$85-'Monthly cashflow'!$D$36)*(1+'Breakeven analysis'!$B16))+'Monthly cashflow'!$D$36)+'Monthly cashflow'!$D$101+'Monthly cashflow'!$D$92)+'Monthly cashflow'!$D$98+'Monthly cashflow'!$D$105+'Monthly cashflow'!$D$111+'Monthly cashflow'!$D$112</f>
        <v>0</v>
      </c>
    </row>
    <row r="17" spans="1:9" ht="15.75" thickBot="1" x14ac:dyDescent="0.3">
      <c r="A17" s="454"/>
      <c r="B17" s="247">
        <v>-0.05</v>
      </c>
      <c r="C17" s="148">
        <f>(('Monthly cashflow'!$D$31*(1+'Breakeven analysis'!C$14))-((('Monthly cashflow'!$D$85-'Monthly cashflow'!$D$36)*(1+'Breakeven analysis'!$B17))+'Monthly cashflow'!$D$36)+'Monthly cashflow'!$D$101+'Monthly cashflow'!$D$92)+'Monthly cashflow'!$D$98+'Monthly cashflow'!$D$105+'Monthly cashflow'!$D$111+'Monthly cashflow'!$D$112</f>
        <v>0</v>
      </c>
      <c r="D17" s="151">
        <f>(('Monthly cashflow'!$D$31*(1+'Breakeven analysis'!D$14))-((('Monthly cashflow'!$D$85-'Monthly cashflow'!$D$36)*(1+'Breakeven analysis'!$B17))+'Monthly cashflow'!$D$36)+'Monthly cashflow'!$D$101+'Monthly cashflow'!$D$92)+'Monthly cashflow'!$D$98+'Monthly cashflow'!$D$105+'Monthly cashflow'!$D$111+'Monthly cashflow'!$D$112</f>
        <v>0</v>
      </c>
      <c r="E17" s="151">
        <f>(('Monthly cashflow'!$D$31*(1+'Breakeven analysis'!E$14))-((('Monthly cashflow'!$D$85-'Monthly cashflow'!$D$36)*(1+'Breakeven analysis'!$B17))+'Monthly cashflow'!$D$36)+'Monthly cashflow'!$D$101+'Monthly cashflow'!$D$92)+'Monthly cashflow'!$D$98+'Monthly cashflow'!$D$105+'Monthly cashflow'!$D$111+'Monthly cashflow'!$D$112</f>
        <v>0</v>
      </c>
      <c r="F17" s="153">
        <f>(('Monthly cashflow'!$D$31*(1+'Breakeven analysis'!F$14))-((('Monthly cashflow'!$D$85-'Monthly cashflow'!$D$36)*(1+'Breakeven analysis'!$B17))+'Monthly cashflow'!$D$36)+'Monthly cashflow'!$D$101+'Monthly cashflow'!$D$92)+'Monthly cashflow'!$D$98+'Monthly cashflow'!$D$105+'Monthly cashflow'!$D$111+'Monthly cashflow'!$D$112</f>
        <v>0</v>
      </c>
      <c r="G17" s="151">
        <f>(('Monthly cashflow'!$D$31*(1+'Breakeven analysis'!G$14))-((('Monthly cashflow'!$D$85-'Monthly cashflow'!$D$36)*(1+'Breakeven analysis'!$B17))+'Monthly cashflow'!$D$36)+'Monthly cashflow'!$D$101+'Monthly cashflow'!$D$92)+'Monthly cashflow'!$D$98+'Monthly cashflow'!$D$105+'Monthly cashflow'!$D$111+'Monthly cashflow'!$D$112</f>
        <v>0</v>
      </c>
      <c r="H17" s="151">
        <f>(('Monthly cashflow'!$D$31*(1+'Breakeven analysis'!H$14))-((('Monthly cashflow'!$D$85-'Monthly cashflow'!$D$36)*(1+'Breakeven analysis'!$B17))+'Monthly cashflow'!$D$36)+'Monthly cashflow'!$D$101+'Monthly cashflow'!$D$92)+'Monthly cashflow'!$D$98+'Monthly cashflow'!$D$105+'Monthly cashflow'!$D$111+'Monthly cashflow'!$D$112</f>
        <v>0</v>
      </c>
      <c r="I17" s="152">
        <f>(('Monthly cashflow'!$D$31*(1+'Breakeven analysis'!I$14))-((('Monthly cashflow'!$D$85-'Monthly cashflow'!$D$36)*(1+'Breakeven analysis'!$B17))+'Monthly cashflow'!$D$36)+'Monthly cashflow'!$D$101+'Monthly cashflow'!$D$92)+'Monthly cashflow'!$D$98+'Monthly cashflow'!$D$105+'Monthly cashflow'!$D$111+'Monthly cashflow'!$D$112</f>
        <v>0</v>
      </c>
    </row>
    <row r="18" spans="1:9" ht="15.75" thickBot="1" x14ac:dyDescent="0.3">
      <c r="A18" s="454"/>
      <c r="B18" s="247">
        <v>0</v>
      </c>
      <c r="C18" s="148">
        <f>(('Monthly cashflow'!$D$31*(1+'Breakeven analysis'!C$14))-((('Monthly cashflow'!$D$85-'Monthly cashflow'!$D$36)*(1+'Breakeven analysis'!$B18))+'Monthly cashflow'!$D$36)+'Monthly cashflow'!$D$101+'Monthly cashflow'!$D$92)+'Monthly cashflow'!$D$98+'Monthly cashflow'!$D$105+'Monthly cashflow'!$D$111+'Monthly cashflow'!$D$112</f>
        <v>0</v>
      </c>
      <c r="D18" s="151">
        <f>(('Monthly cashflow'!$D$31*(1+'Breakeven analysis'!D$14))-((('Monthly cashflow'!$D$85-'Monthly cashflow'!$D$36)*(1+'Breakeven analysis'!$B18))+'Monthly cashflow'!$D$36)+'Monthly cashflow'!$D$101+'Monthly cashflow'!$D$92)+'Monthly cashflow'!$D$98+'Monthly cashflow'!$D$105+'Monthly cashflow'!$D$111+'Monthly cashflow'!$D$112</f>
        <v>0</v>
      </c>
      <c r="E18" s="154">
        <f>(('Monthly cashflow'!$D$31*(1+'Breakeven analysis'!E$14))-((('Monthly cashflow'!$D$85-'Monthly cashflow'!$D$36)*(1+'Breakeven analysis'!$B18))+'Monthly cashflow'!$D$36)+'Monthly cashflow'!$D$101+'Monthly cashflow'!$D$92)+'Monthly cashflow'!$D$98+'Monthly cashflow'!$D$105+'Monthly cashflow'!$D$111+'Monthly cashflow'!$D$112</f>
        <v>0</v>
      </c>
      <c r="F18" s="155">
        <f>(('Monthly cashflow'!$D$31*(1+'Breakeven analysis'!F$14))-((('Monthly cashflow'!$D$85-'Monthly cashflow'!$D$36)*(1+'Breakeven analysis'!$B18))+'Monthly cashflow'!$D$36)+'Monthly cashflow'!$D$101+'Monthly cashflow'!$D$92)+'Monthly cashflow'!$D$98+'Monthly cashflow'!$D$105+'Monthly cashflow'!$D$111+'Monthly cashflow'!$D$112</f>
        <v>0</v>
      </c>
      <c r="G18" s="156">
        <f>(('Monthly cashflow'!$D$31*(1+'Breakeven analysis'!G$14))-((('Monthly cashflow'!$D$85-'Monthly cashflow'!$D$36)*(1+'Breakeven analysis'!$B18))+'Monthly cashflow'!$D$36)+'Monthly cashflow'!$D$101+'Monthly cashflow'!$D$92)+'Monthly cashflow'!$D$98+'Monthly cashflow'!$D$105+'Monthly cashflow'!$D$111+'Monthly cashflow'!$D$112</f>
        <v>0</v>
      </c>
      <c r="H18" s="151">
        <f>(('Monthly cashflow'!$D$31*(1+'Breakeven analysis'!H$14))-((('Monthly cashflow'!$D$85-'Monthly cashflow'!$D$36)*(1+'Breakeven analysis'!$B18))+'Monthly cashflow'!$D$36)+'Monthly cashflow'!$D$101+'Monthly cashflow'!$D$92)+'Monthly cashflow'!$D$98+'Monthly cashflow'!$D$105+'Monthly cashflow'!$D$111+'Monthly cashflow'!$D$112</f>
        <v>0</v>
      </c>
      <c r="I18" s="152">
        <f>(('Monthly cashflow'!$D$31*(1+'Breakeven analysis'!I$14))-((('Monthly cashflow'!$D$85-'Monthly cashflow'!$D$36)*(1+'Breakeven analysis'!$B18))+'Monthly cashflow'!$D$36)+'Monthly cashflow'!$D$101+'Monthly cashflow'!$D$92)+'Monthly cashflow'!$D$98+'Monthly cashflow'!$D$105+'Monthly cashflow'!$D$111+'Monthly cashflow'!$D$112</f>
        <v>0</v>
      </c>
    </row>
    <row r="19" spans="1:9" x14ac:dyDescent="0.25">
      <c r="A19" s="454"/>
      <c r="B19" s="247">
        <v>0.05</v>
      </c>
      <c r="C19" s="156">
        <f>(('Monthly cashflow'!$D$31*(1+'Breakeven analysis'!C$14))-((('Monthly cashflow'!$D$85-'Monthly cashflow'!$D$36)*(1+'Breakeven analysis'!$B19))+'Monthly cashflow'!$D$36)+'Monthly cashflow'!$D$101+'Monthly cashflow'!$D$92)+'Monthly cashflow'!$D$98+'Monthly cashflow'!$D$105+'Monthly cashflow'!$D$111+'Monthly cashflow'!$D$112</f>
        <v>0</v>
      </c>
      <c r="D19" s="151">
        <f>(('Monthly cashflow'!$D$31*(1+'Breakeven analysis'!D$14))-((('Monthly cashflow'!$D$85-'Monthly cashflow'!$D$36)*(1+'Breakeven analysis'!$B19))+'Monthly cashflow'!$D$36)+'Monthly cashflow'!$D$101+'Monthly cashflow'!$D$92)+'Monthly cashflow'!$D$98+'Monthly cashflow'!$D$105+'Monthly cashflow'!$D$111+'Monthly cashflow'!$D$112</f>
        <v>0</v>
      </c>
      <c r="E19" s="151">
        <f>(('Monthly cashflow'!$D$31*(1+'Breakeven analysis'!E$14))-((('Monthly cashflow'!$D$85-'Monthly cashflow'!$D$36)*(1+'Breakeven analysis'!$B19))+'Monthly cashflow'!$D$36)+'Monthly cashflow'!$D$101+'Monthly cashflow'!$D$92)+'Monthly cashflow'!$D$98+'Monthly cashflow'!$D$105+'Monthly cashflow'!$D$111+'Monthly cashflow'!$D$112</f>
        <v>0</v>
      </c>
      <c r="F19" s="149">
        <f>(('Monthly cashflow'!$D$31*(1+'Breakeven analysis'!F$14))-((('Monthly cashflow'!$D$85-'Monthly cashflow'!$D$36)*(1+'Breakeven analysis'!$B19))+'Monthly cashflow'!$D$36)+'Monthly cashflow'!$D$101+'Monthly cashflow'!$D$92)+'Monthly cashflow'!$D$98+'Monthly cashflow'!$D$105+'Monthly cashflow'!$D$111+'Monthly cashflow'!$D$112</f>
        <v>0</v>
      </c>
      <c r="G19" s="151">
        <f>(('Monthly cashflow'!$D$31*(1+'Breakeven analysis'!G$14))-((('Monthly cashflow'!$D$85-'Monthly cashflow'!$D$36)*(1+'Breakeven analysis'!$B19))+'Monthly cashflow'!$D$36)+'Monthly cashflow'!$D$101+'Monthly cashflow'!$D$92)+'Monthly cashflow'!$D$98+'Monthly cashflow'!$D$105+'Monthly cashflow'!$D$111+'Monthly cashflow'!$D$112</f>
        <v>0</v>
      </c>
      <c r="H19" s="151">
        <f>(('Monthly cashflow'!$D$31*(1+'Breakeven analysis'!H$14))-((('Monthly cashflow'!$D$85-'Monthly cashflow'!$D$36)*(1+'Breakeven analysis'!$B19))+'Monthly cashflow'!$D$36)+'Monthly cashflow'!$D$101+'Monthly cashflow'!$D$92)+'Monthly cashflow'!$D$98+'Monthly cashflow'!$D$105+'Monthly cashflow'!$D$111+'Monthly cashflow'!$D$112</f>
        <v>0</v>
      </c>
      <c r="I19" s="152">
        <f>(('Monthly cashflow'!$D$31*(1+'Breakeven analysis'!I$14))-((('Monthly cashflow'!$D$85-'Monthly cashflow'!$D$36)*(1+'Breakeven analysis'!$B19))+'Monthly cashflow'!$D$36)+'Monthly cashflow'!$D$101+'Monthly cashflow'!$D$92)+'Monthly cashflow'!$D$98+'Monthly cashflow'!$D$105+'Monthly cashflow'!$D$111+'Monthly cashflow'!$D$112</f>
        <v>0</v>
      </c>
    </row>
    <row r="20" spans="1:9" x14ac:dyDescent="0.25">
      <c r="A20" s="454"/>
      <c r="B20" s="247">
        <v>0.1</v>
      </c>
      <c r="C20" s="157">
        <f>(('Monthly cashflow'!$D$31*(1+'Breakeven analysis'!C$14))-((('Monthly cashflow'!$D$85-'Monthly cashflow'!$D$36)*(1+'Breakeven analysis'!$B20))+'Monthly cashflow'!$D$36)+'Monthly cashflow'!$D$101+'Monthly cashflow'!$D$92)+'Monthly cashflow'!$D$98+'Monthly cashflow'!$D$105+'Monthly cashflow'!$D$111+'Monthly cashflow'!$D$112</f>
        <v>0</v>
      </c>
      <c r="D20" s="151">
        <f>(('Monthly cashflow'!$D$31*(1+'Breakeven analysis'!D$14))-((('Monthly cashflow'!$D$85-'Monthly cashflow'!$D$36)*(1+'Breakeven analysis'!$B20))+'Monthly cashflow'!$D$36)+'Monthly cashflow'!$D$101+'Monthly cashflow'!$D$92)+'Monthly cashflow'!$D$98+'Monthly cashflow'!$D$105+'Monthly cashflow'!$D$111+'Monthly cashflow'!$D$112</f>
        <v>0</v>
      </c>
      <c r="E20" s="151">
        <f>(('Monthly cashflow'!$D$31*(1+'Breakeven analysis'!E$14))-((('Monthly cashflow'!$D$85-'Monthly cashflow'!$D$36)*(1+'Breakeven analysis'!$B20))+'Monthly cashflow'!$D$36)+'Monthly cashflow'!$D$101+'Monthly cashflow'!$D$92)+'Monthly cashflow'!$D$98+'Monthly cashflow'!$D$105+'Monthly cashflow'!$D$111+'Monthly cashflow'!$D$112</f>
        <v>0</v>
      </c>
      <c r="F20" s="151">
        <f>(('Monthly cashflow'!$D$31*(1+'Breakeven analysis'!F$14))-((('Monthly cashflow'!$D$85-'Monthly cashflow'!$D$36)*(1+'Breakeven analysis'!$B20))+'Monthly cashflow'!$D$36)+'Monthly cashflow'!$D$101+'Monthly cashflow'!$D$92)+'Monthly cashflow'!$D$98+'Monthly cashflow'!$D$105+'Monthly cashflow'!$D$111+'Monthly cashflow'!$D$112</f>
        <v>0</v>
      </c>
      <c r="G20" s="151">
        <f>(('Monthly cashflow'!$D$31*(1+'Breakeven analysis'!G$14))-((('Monthly cashflow'!$D$85-'Monthly cashflow'!$D$36)*(1+'Breakeven analysis'!$B20))+'Monthly cashflow'!$D$36)+'Monthly cashflow'!$D$101+'Monthly cashflow'!$D$92)+'Monthly cashflow'!$D$98+'Monthly cashflow'!$D$105+'Monthly cashflow'!$D$111+'Monthly cashflow'!$D$112</f>
        <v>0</v>
      </c>
      <c r="H20" s="151">
        <f>(('Monthly cashflow'!$D$31*(1+'Breakeven analysis'!H$14))-((('Monthly cashflow'!$D$85-'Monthly cashflow'!$D$36)*(1+'Breakeven analysis'!$B20))+'Monthly cashflow'!$D$36)+'Monthly cashflow'!$D$101+'Monthly cashflow'!$D$92)+'Monthly cashflow'!$D$98+'Monthly cashflow'!$D$105+'Monthly cashflow'!$D$111+'Monthly cashflow'!$D$112</f>
        <v>0</v>
      </c>
      <c r="I20" s="152">
        <f>(('Monthly cashflow'!$D$31*(1+'Breakeven analysis'!I$14))-((('Monthly cashflow'!$D$85-'Monthly cashflow'!$D$36)*(1+'Breakeven analysis'!$B20))+'Monthly cashflow'!$D$36)+'Monthly cashflow'!$D$101+'Monthly cashflow'!$D$92)+'Monthly cashflow'!$D$98+'Monthly cashflow'!$D$105+'Monthly cashflow'!$D$111+'Monthly cashflow'!$D$112</f>
        <v>0</v>
      </c>
    </row>
    <row r="21" spans="1:9" ht="15.75" thickBot="1" x14ac:dyDescent="0.3">
      <c r="A21" s="455"/>
      <c r="B21" s="245">
        <v>0.15</v>
      </c>
      <c r="C21" s="158">
        <f>(('Monthly cashflow'!$D$31*(1+'Breakeven analysis'!C$14))-((('Monthly cashflow'!$D$85-'Monthly cashflow'!$D$36)*(1+'Breakeven analysis'!$B21))+'Monthly cashflow'!$D$36)+'Monthly cashflow'!$D$101+'Monthly cashflow'!$D$92)+'Monthly cashflow'!$D$98+'Monthly cashflow'!$D$105+'Monthly cashflow'!$D$111+'Monthly cashflow'!$D$112</f>
        <v>0</v>
      </c>
      <c r="D21" s="159">
        <f>(('Monthly cashflow'!$D$31*(1+'Breakeven analysis'!D$14))-((('Monthly cashflow'!$D$85-'Monthly cashflow'!$D$36)*(1+'Breakeven analysis'!$B21))+'Monthly cashflow'!$D$36)+'Monthly cashflow'!$D$101+'Monthly cashflow'!$D$92)+'Monthly cashflow'!$D$98+'Monthly cashflow'!$D$105+'Monthly cashflow'!$D$111+'Monthly cashflow'!$D$112</f>
        <v>0</v>
      </c>
      <c r="E21" s="159">
        <f>(('Monthly cashflow'!$D$31*(1+'Breakeven analysis'!E$14))-((('Monthly cashflow'!$D$85-'Monthly cashflow'!$D$36)*(1+'Breakeven analysis'!$B21))+'Monthly cashflow'!$D$36)+'Monthly cashflow'!$D$101+'Monthly cashflow'!$D$92)+'Monthly cashflow'!$D$98+'Monthly cashflow'!$D$105+'Monthly cashflow'!$D$111+'Monthly cashflow'!$D$112</f>
        <v>0</v>
      </c>
      <c r="F21" s="159">
        <f>(('Monthly cashflow'!$D$31*(1+'Breakeven analysis'!F$14))-((('Monthly cashflow'!$D$85-'Monthly cashflow'!$D$36)*(1+'Breakeven analysis'!$B21))+'Monthly cashflow'!$D$36)+'Monthly cashflow'!$D$101+'Monthly cashflow'!$D$92)+'Monthly cashflow'!$D$98+'Monthly cashflow'!$D$105+'Monthly cashflow'!$D$111+'Monthly cashflow'!$D$112</f>
        <v>0</v>
      </c>
      <c r="G21" s="159">
        <f>(('Monthly cashflow'!$D$31*(1+'Breakeven analysis'!G$14))-((('Monthly cashflow'!$D$85-'Monthly cashflow'!$D$36)*(1+'Breakeven analysis'!$B21))+'Monthly cashflow'!$D$36)+'Monthly cashflow'!$D$101+'Monthly cashflow'!$D$92)+'Monthly cashflow'!$D$98+'Monthly cashflow'!$D$105+'Monthly cashflow'!$D$111+'Monthly cashflow'!$D$112</f>
        <v>0</v>
      </c>
      <c r="H21" s="159">
        <f>(('Monthly cashflow'!$D$31*(1+'Breakeven analysis'!H$14))-((('Monthly cashflow'!$D$85-'Monthly cashflow'!$D$36)*(1+'Breakeven analysis'!$B21))+'Monthly cashflow'!$D$36)+'Monthly cashflow'!$D$101+'Monthly cashflow'!$D$92)+'Monthly cashflow'!$D$98+'Monthly cashflow'!$D$105+'Monthly cashflow'!$D$111+'Monthly cashflow'!$D$112</f>
        <v>0</v>
      </c>
      <c r="I21" s="160">
        <f>(('Monthly cashflow'!$D$31*(1+'Breakeven analysis'!I$14))-((('Monthly cashflow'!$D$85-'Monthly cashflow'!$D$36)*(1+'Breakeven analysis'!$B21))+'Monthly cashflow'!$D$36)+'Monthly cashflow'!$D$101+'Monthly cashflow'!$D$92)+'Monthly cashflow'!$D$98+'Monthly cashflow'!$D$105+'Monthly cashflow'!$D$111+'Monthly cashflow'!$D$112</f>
        <v>0</v>
      </c>
    </row>
    <row r="22" spans="1:9" x14ac:dyDescent="0.25">
      <c r="B22" s="3" t="s">
        <v>209</v>
      </c>
    </row>
    <row r="23" spans="1:9" x14ac:dyDescent="0.25"/>
    <row r="24" spans="1:9" x14ac:dyDescent="0.25"/>
    <row r="25" spans="1:9" ht="15.75" thickBot="1" x14ac:dyDescent="0.3">
      <c r="A25" s="3" t="s">
        <v>521</v>
      </c>
    </row>
    <row r="26" spans="1:9" ht="15.75" x14ac:dyDescent="0.25">
      <c r="A26" s="239"/>
      <c r="B26" s="240"/>
      <c r="C26" s="456" t="s">
        <v>165</v>
      </c>
      <c r="D26" s="457"/>
      <c r="E26" s="457"/>
      <c r="F26" s="457"/>
      <c r="G26" s="457"/>
      <c r="H26" s="457"/>
      <c r="I26" s="458"/>
    </row>
    <row r="27" spans="1:9" ht="15.75" thickBot="1" x14ac:dyDescent="0.3">
      <c r="A27" s="241"/>
      <c r="B27" s="242"/>
      <c r="C27" s="243">
        <v>-0.15</v>
      </c>
      <c r="D27" s="244">
        <v>-0.1</v>
      </c>
      <c r="E27" s="244">
        <v>-0.05</v>
      </c>
      <c r="F27" s="244">
        <v>0</v>
      </c>
      <c r="G27" s="244">
        <v>0.05</v>
      </c>
      <c r="H27" s="244">
        <v>0.1</v>
      </c>
      <c r="I27" s="245">
        <v>0.15</v>
      </c>
    </row>
    <row r="28" spans="1:9" x14ac:dyDescent="0.25">
      <c r="A28" s="453" t="s">
        <v>166</v>
      </c>
      <c r="B28" s="246">
        <v>-0.15</v>
      </c>
      <c r="C28" s="148">
        <f>(('Monthly cashflow'!$D$31*(1+'Breakeven analysis'!C$14))-((('Monthly cashflow'!$D$85-'Monthly cashflow'!$D$36)*(1+'Breakeven analysis'!$B28))+'Monthly cashflow'!$D$36)+'Monthly cashflow'!$D$101)+'Monthly cashflow'!$D$95+'Monthly cashflow'!$D$98+'Monthly cashflow'!$D$105+'Monthly cashflow'!$D$111+'Monthly cashflow'!$D$112</f>
        <v>0</v>
      </c>
      <c r="D28" s="149">
        <f>(('Monthly cashflow'!$D$31*(1+'Breakeven analysis'!D$14))-((('Monthly cashflow'!$D$85-'Monthly cashflow'!$D$36)*(1+'Breakeven analysis'!$B28))+'Monthly cashflow'!$D$36)+'Monthly cashflow'!$D$101)+'Monthly cashflow'!$D$95+'Monthly cashflow'!$D$98+'Monthly cashflow'!$D$105+'Monthly cashflow'!$D$111+'Monthly cashflow'!$D$112</f>
        <v>0</v>
      </c>
      <c r="E28" s="149">
        <f>(('Monthly cashflow'!$D$31*(1+'Breakeven analysis'!E$14))-((('Monthly cashflow'!$D$85-'Monthly cashflow'!$D$36)*(1+'Breakeven analysis'!$B28))+'Monthly cashflow'!$D$36)+'Monthly cashflow'!$D$101)+'Monthly cashflow'!$D$95+'Monthly cashflow'!$D$98+'Monthly cashflow'!$D$105+'Monthly cashflow'!$D$111+'Monthly cashflow'!$D$112</f>
        <v>0</v>
      </c>
      <c r="F28" s="149">
        <f>(('Monthly cashflow'!$D$31*(1+'Breakeven analysis'!F$14))-((('Monthly cashflow'!$D$85-'Monthly cashflow'!$D$36)*(1+'Breakeven analysis'!$B28))+'Monthly cashflow'!$D$36)+'Monthly cashflow'!$D$101)+'Monthly cashflow'!$D$95+'Monthly cashflow'!$D$98+'Monthly cashflow'!$D$105+'Monthly cashflow'!$D$111+'Monthly cashflow'!$D$112</f>
        <v>0</v>
      </c>
      <c r="G28" s="149">
        <f>(('Monthly cashflow'!$D$31*(1+'Breakeven analysis'!G$14))-((('Monthly cashflow'!$D$85-'Monthly cashflow'!$D$36)*(1+'Breakeven analysis'!$B28))+'Monthly cashflow'!$D$36)+'Monthly cashflow'!$D$101)+'Monthly cashflow'!$D$95+'Monthly cashflow'!$D$98+'Monthly cashflow'!$D$105+'Monthly cashflow'!$D$111+'Monthly cashflow'!$D$112</f>
        <v>0</v>
      </c>
      <c r="H28" s="149">
        <f>(('Monthly cashflow'!$D$31*(1+'Breakeven analysis'!H$14))-((('Monthly cashflow'!$D$85-'Monthly cashflow'!$D$36)*(1+'Breakeven analysis'!$B28))+'Monthly cashflow'!$D$36)+'Monthly cashflow'!$D$101)+'Monthly cashflow'!$D$95+'Monthly cashflow'!$D$98+'Monthly cashflow'!$D$105+'Monthly cashflow'!$D$111+'Monthly cashflow'!$D$112</f>
        <v>0</v>
      </c>
      <c r="I28" s="150">
        <f>(('Monthly cashflow'!$D$31*(1+'Breakeven analysis'!I$14))-((('Monthly cashflow'!$D$85-'Monthly cashflow'!$D$36)*(1+'Breakeven analysis'!$B28))+'Monthly cashflow'!$D$36)+'Monthly cashflow'!$D$101)+'Monthly cashflow'!$D$95+'Monthly cashflow'!$D$98+'Monthly cashflow'!$D$105+'Monthly cashflow'!$D$111+'Monthly cashflow'!$D$112</f>
        <v>0</v>
      </c>
    </row>
    <row r="29" spans="1:9" x14ac:dyDescent="0.25">
      <c r="A29" s="454"/>
      <c r="B29" s="247">
        <v>-0.1</v>
      </c>
      <c r="C29" s="148">
        <f>(('Monthly cashflow'!$D$31*(1+'Breakeven analysis'!C$14))-((('Monthly cashflow'!$D$85-'Monthly cashflow'!$D$36)*(1+'Breakeven analysis'!$B29))+'Monthly cashflow'!$D$36)+'Monthly cashflow'!$D$101)+'Monthly cashflow'!$D$95+'Monthly cashflow'!$D$98+'Monthly cashflow'!$D$105+'Monthly cashflow'!$D$111+'Monthly cashflow'!$D$112</f>
        <v>0</v>
      </c>
      <c r="D29" s="151">
        <f>(('Monthly cashflow'!$D$31*(1+'Breakeven analysis'!D$14))-((('Monthly cashflow'!$D$85-'Monthly cashflow'!$D$36)*(1+'Breakeven analysis'!$B29))+'Monthly cashflow'!$D$36)+'Monthly cashflow'!$D$101)+'Monthly cashflow'!$D$95+'Monthly cashflow'!$D$98+'Monthly cashflow'!$D$105+'Monthly cashflow'!$D$111+'Monthly cashflow'!$D$112</f>
        <v>0</v>
      </c>
      <c r="E29" s="151">
        <f>(('Monthly cashflow'!$D$31*(1+'Breakeven analysis'!E$14))-((('Monthly cashflow'!$D$85-'Monthly cashflow'!$D$36)*(1+'Breakeven analysis'!$B29))+'Monthly cashflow'!$D$36)+'Monthly cashflow'!$D$101)+'Monthly cashflow'!$D$95+'Monthly cashflow'!$D$98+'Monthly cashflow'!$D$105+'Monthly cashflow'!$D$111+'Monthly cashflow'!$D$112</f>
        <v>0</v>
      </c>
      <c r="F29" s="151">
        <f>(('Monthly cashflow'!$D$31*(1+'Breakeven analysis'!F$14))-((('Monthly cashflow'!$D$85-'Monthly cashflow'!$D$36)*(1+'Breakeven analysis'!$B29))+'Monthly cashflow'!$D$36)+'Monthly cashflow'!$D$101)+'Monthly cashflow'!$D$95+'Monthly cashflow'!$D$98+'Monthly cashflow'!$D$105+'Monthly cashflow'!$D$111+'Monthly cashflow'!$D$112</f>
        <v>0</v>
      </c>
      <c r="G29" s="151">
        <f>(('Monthly cashflow'!$D$31*(1+'Breakeven analysis'!G$14))-((('Monthly cashflow'!$D$85-'Monthly cashflow'!$D$36)*(1+'Breakeven analysis'!$B29))+'Monthly cashflow'!$D$36)+'Monthly cashflow'!$D$101)+'Monthly cashflow'!$D$95+'Monthly cashflow'!$D$98+'Monthly cashflow'!$D$105+'Monthly cashflow'!$D$111+'Monthly cashflow'!$D$112</f>
        <v>0</v>
      </c>
      <c r="H29" s="151">
        <f>(('Monthly cashflow'!$D$31*(1+'Breakeven analysis'!H$14))-((('Monthly cashflow'!$D$85-'Monthly cashflow'!$D$36)*(1+'Breakeven analysis'!$B29))+'Monthly cashflow'!$D$36)+'Monthly cashflow'!$D$101)+'Monthly cashflow'!$D$95+'Monthly cashflow'!$D$98+'Monthly cashflow'!$D$105+'Monthly cashflow'!$D$111+'Monthly cashflow'!$D$112</f>
        <v>0</v>
      </c>
      <c r="I29" s="152">
        <f>(('Monthly cashflow'!$D$31*(1+'Breakeven analysis'!I$14))-((('Monthly cashflow'!$D$85-'Monthly cashflow'!$D$36)*(1+'Breakeven analysis'!$B29))+'Monthly cashflow'!$D$36)+'Monthly cashflow'!$D$101)+'Monthly cashflow'!$D$95+'Monthly cashflow'!$D$98+'Monthly cashflow'!$D$105+'Monthly cashflow'!$D$111+'Monthly cashflow'!$D$112</f>
        <v>0</v>
      </c>
    </row>
    <row r="30" spans="1:9" ht="15.75" thickBot="1" x14ac:dyDescent="0.3">
      <c r="A30" s="454"/>
      <c r="B30" s="247">
        <v>-0.05</v>
      </c>
      <c r="C30" s="148">
        <f>(('Monthly cashflow'!$D$31*(1+'Breakeven analysis'!C$14))-((('Monthly cashflow'!$D$85-'Monthly cashflow'!$D$36)*(1+'Breakeven analysis'!$B30))+'Monthly cashflow'!$D$36)+'Monthly cashflow'!$D$101)+'Monthly cashflow'!$D$95+'Monthly cashflow'!$D$98+'Monthly cashflow'!$D$105+'Monthly cashflow'!$D$111+'Monthly cashflow'!$D$112</f>
        <v>0</v>
      </c>
      <c r="D30" s="151">
        <f>(('Monthly cashflow'!$D$31*(1+'Breakeven analysis'!D$14))-((('Monthly cashflow'!$D$85-'Monthly cashflow'!$D$36)*(1+'Breakeven analysis'!$B30))+'Monthly cashflow'!$D$36)+'Monthly cashflow'!$D$101)+'Monthly cashflow'!$D$95+'Monthly cashflow'!$D$98+'Monthly cashflow'!$D$105+'Monthly cashflow'!$D$111+'Monthly cashflow'!$D$112</f>
        <v>0</v>
      </c>
      <c r="E30" s="151">
        <f>(('Monthly cashflow'!$D$31*(1+'Breakeven analysis'!E$14))-((('Monthly cashflow'!$D$85-'Monthly cashflow'!$D$36)*(1+'Breakeven analysis'!$B30))+'Monthly cashflow'!$D$36)+'Monthly cashflow'!$D$101)+'Monthly cashflow'!$D$95+'Monthly cashflow'!$D$98+'Monthly cashflow'!$D$105+'Monthly cashflow'!$D$111+'Monthly cashflow'!$D$112</f>
        <v>0</v>
      </c>
      <c r="F30" s="153">
        <f>(('Monthly cashflow'!$D$31*(1+'Breakeven analysis'!F$14))-((('Monthly cashflow'!$D$85-'Monthly cashflow'!$D$36)*(1+'Breakeven analysis'!$B30))+'Monthly cashflow'!$D$36)+'Monthly cashflow'!$D$101)+'Monthly cashflow'!$D$95+'Monthly cashflow'!$D$98+'Monthly cashflow'!$D$105+'Monthly cashflow'!$D$111+'Monthly cashflow'!$D$112</f>
        <v>0</v>
      </c>
      <c r="G30" s="151">
        <f>(('Monthly cashflow'!$D$31*(1+'Breakeven analysis'!G$14))-((('Monthly cashflow'!$D$85-'Monthly cashflow'!$D$36)*(1+'Breakeven analysis'!$B30))+'Monthly cashflow'!$D$36)+'Monthly cashflow'!$D$101)+'Monthly cashflow'!$D$95+'Monthly cashflow'!$D$98+'Monthly cashflow'!$D$105+'Monthly cashflow'!$D$111+'Monthly cashflow'!$D$112</f>
        <v>0</v>
      </c>
      <c r="H30" s="151">
        <f>(('Monthly cashflow'!$D$31*(1+'Breakeven analysis'!H$14))-((('Monthly cashflow'!$D$85-'Monthly cashflow'!$D$36)*(1+'Breakeven analysis'!$B30))+'Monthly cashflow'!$D$36)+'Monthly cashflow'!$D$101)+'Monthly cashflow'!$D$95+'Monthly cashflow'!$D$98+'Monthly cashflow'!$D$105+'Monthly cashflow'!$D$111+'Monthly cashflow'!$D$112</f>
        <v>0</v>
      </c>
      <c r="I30" s="152">
        <f>(('Monthly cashflow'!$D$31*(1+'Breakeven analysis'!I$14))-((('Monthly cashflow'!$D$85-'Monthly cashflow'!$D$36)*(1+'Breakeven analysis'!$B30))+'Monthly cashflow'!$D$36)+'Monthly cashflow'!$D$101)+'Monthly cashflow'!$D$95+'Monthly cashflow'!$D$98+'Monthly cashflow'!$D$105+'Monthly cashflow'!$D$111+'Monthly cashflow'!$D$112</f>
        <v>0</v>
      </c>
    </row>
    <row r="31" spans="1:9" ht="15.75" thickBot="1" x14ac:dyDescent="0.3">
      <c r="A31" s="454"/>
      <c r="B31" s="247">
        <v>0</v>
      </c>
      <c r="C31" s="148">
        <f>(('Monthly cashflow'!$D$31*(1+'Breakeven analysis'!C$14))-((('Monthly cashflow'!$D$85-'Monthly cashflow'!$D$36)*(1+'Breakeven analysis'!$B31))+'Monthly cashflow'!$D$36)+'Monthly cashflow'!$D$101)+'Monthly cashflow'!$D$95+'Monthly cashflow'!$D$98+'Monthly cashflow'!$D$105+'Monthly cashflow'!$D$111+'Monthly cashflow'!$D$112</f>
        <v>0</v>
      </c>
      <c r="D31" s="151">
        <f>(('Monthly cashflow'!$D$31*(1+'Breakeven analysis'!D$14))-((('Monthly cashflow'!$D$85-'Monthly cashflow'!$D$36)*(1+'Breakeven analysis'!$B31))+'Monthly cashflow'!$D$36)+'Monthly cashflow'!$D$101)+'Monthly cashflow'!$D$95+'Monthly cashflow'!$D$98+'Monthly cashflow'!$D$105+'Monthly cashflow'!$D$111+'Monthly cashflow'!$D$112</f>
        <v>0</v>
      </c>
      <c r="E31" s="154">
        <f>(('Monthly cashflow'!$D$31*(1+'Breakeven analysis'!E$14))-((('Monthly cashflow'!$D$85-'Monthly cashflow'!$D$36)*(1+'Breakeven analysis'!$B31))+'Monthly cashflow'!$D$36)+'Monthly cashflow'!$D$101)+'Monthly cashflow'!$D$95+'Monthly cashflow'!$D$98+'Monthly cashflow'!$D$105+'Monthly cashflow'!$D$111+'Monthly cashflow'!$D$112</f>
        <v>0</v>
      </c>
      <c r="F31" s="155">
        <f>(('Monthly cashflow'!$D$31*(1+'Breakeven analysis'!F$14))-((('Monthly cashflow'!$D$85-'Monthly cashflow'!$D$36)*(1+'Breakeven analysis'!$B31))+'Monthly cashflow'!$D$36)+'Monthly cashflow'!$D$101)+'Monthly cashflow'!$D$95+'Monthly cashflow'!$D$98+'Monthly cashflow'!$D$105+'Monthly cashflow'!$D$111+'Monthly cashflow'!$D$112</f>
        <v>0</v>
      </c>
      <c r="G31" s="156">
        <f>(('Monthly cashflow'!$D$31*(1+'Breakeven analysis'!G$14))-((('Monthly cashflow'!$D$85-'Monthly cashflow'!$D$36)*(1+'Breakeven analysis'!$B31))+'Monthly cashflow'!$D$36)+'Monthly cashflow'!$D$101)+'Monthly cashflow'!$D$95+'Monthly cashflow'!$D$98+'Monthly cashflow'!$D$105+'Monthly cashflow'!$D$111+'Monthly cashflow'!$D$112</f>
        <v>0</v>
      </c>
      <c r="H31" s="151">
        <f>(('Monthly cashflow'!$D$31*(1+'Breakeven analysis'!H$14))-((('Monthly cashflow'!$D$85-'Monthly cashflow'!$D$36)*(1+'Breakeven analysis'!$B31))+'Monthly cashflow'!$D$36)+'Monthly cashflow'!$D$101)+'Monthly cashflow'!$D$95+'Monthly cashflow'!$D$98+'Monthly cashflow'!$D$105+'Monthly cashflow'!$D$111+'Monthly cashflow'!$D$112</f>
        <v>0</v>
      </c>
      <c r="I31" s="152">
        <f>(('Monthly cashflow'!$D$31*(1+'Breakeven analysis'!I$14))-((('Monthly cashflow'!$D$85-'Monthly cashflow'!$D$36)*(1+'Breakeven analysis'!$B31))+'Monthly cashflow'!$D$36)+'Monthly cashflow'!$D$101)+'Monthly cashflow'!$D$95+'Monthly cashflow'!$D$98+'Monthly cashflow'!$D$105+'Monthly cashflow'!$D$111+'Monthly cashflow'!$D$112</f>
        <v>0</v>
      </c>
    </row>
    <row r="32" spans="1:9" x14ac:dyDescent="0.25">
      <c r="A32" s="454"/>
      <c r="B32" s="247">
        <v>0.05</v>
      </c>
      <c r="C32" s="156">
        <f>(('Monthly cashflow'!$D$31*(1+'Breakeven analysis'!C$14))-((('Monthly cashflow'!$D$85-'Monthly cashflow'!$D$36)*(1+'Breakeven analysis'!$B32))+'Monthly cashflow'!$D$36)+'Monthly cashflow'!$D$101)+'Monthly cashflow'!$D$95+'Monthly cashflow'!$D$98+'Monthly cashflow'!$D$105+'Monthly cashflow'!$D$111+'Monthly cashflow'!$D$112</f>
        <v>0</v>
      </c>
      <c r="D32" s="151">
        <f>(('Monthly cashflow'!$D$31*(1+'Breakeven analysis'!D$14))-((('Monthly cashflow'!$D$85-'Monthly cashflow'!$D$36)*(1+'Breakeven analysis'!$B32))+'Monthly cashflow'!$D$36)+'Monthly cashflow'!$D$101)+'Monthly cashflow'!$D$95+'Monthly cashflow'!$D$98+'Monthly cashflow'!$D$105+'Monthly cashflow'!$D$111+'Monthly cashflow'!$D$112</f>
        <v>0</v>
      </c>
      <c r="E32" s="151">
        <f>(('Monthly cashflow'!$D$31*(1+'Breakeven analysis'!E$14))-((('Monthly cashflow'!$D$85-'Monthly cashflow'!$D$36)*(1+'Breakeven analysis'!$B32))+'Monthly cashflow'!$D$36)+'Monthly cashflow'!$D$101)+'Monthly cashflow'!$D$95+'Monthly cashflow'!$D$98+'Monthly cashflow'!$D$105+'Monthly cashflow'!$D$111+'Monthly cashflow'!$D$112</f>
        <v>0</v>
      </c>
      <c r="F32" s="149">
        <f>(('Monthly cashflow'!$D$31*(1+'Breakeven analysis'!F$14))-((('Monthly cashflow'!$D$85-'Monthly cashflow'!$D$36)*(1+'Breakeven analysis'!$B32))+'Monthly cashflow'!$D$36)+'Monthly cashflow'!$D$101)+'Monthly cashflow'!$D$95+'Monthly cashflow'!$D$98+'Monthly cashflow'!$D$105+'Monthly cashflow'!$D$111+'Monthly cashflow'!$D$112</f>
        <v>0</v>
      </c>
      <c r="G32" s="151">
        <f>(('Monthly cashflow'!$D$31*(1+'Breakeven analysis'!G$14))-((('Monthly cashflow'!$D$85-'Monthly cashflow'!$D$36)*(1+'Breakeven analysis'!$B32))+'Monthly cashflow'!$D$36)+'Monthly cashflow'!$D$101)+'Monthly cashflow'!$D$95+'Monthly cashflow'!$D$98+'Monthly cashflow'!$D$105+'Monthly cashflow'!$D$111+'Monthly cashflow'!$D$112</f>
        <v>0</v>
      </c>
      <c r="H32" s="151">
        <f>(('Monthly cashflow'!$D$31*(1+'Breakeven analysis'!H$14))-((('Monthly cashflow'!$D$85-'Monthly cashflow'!$D$36)*(1+'Breakeven analysis'!$B32))+'Monthly cashflow'!$D$36)+'Monthly cashflow'!$D$101)+'Monthly cashflow'!$D$95+'Monthly cashflow'!$D$98+'Monthly cashflow'!$D$105+'Monthly cashflow'!$D$111+'Monthly cashflow'!$D$112</f>
        <v>0</v>
      </c>
      <c r="I32" s="152">
        <f>(('Monthly cashflow'!$D$31*(1+'Breakeven analysis'!I$14))-((('Monthly cashflow'!$D$85-'Monthly cashflow'!$D$36)*(1+'Breakeven analysis'!$B32))+'Monthly cashflow'!$D$36)+'Monthly cashflow'!$D$101)+'Monthly cashflow'!$D$95+'Monthly cashflow'!$D$98+'Monthly cashflow'!$D$105+'Monthly cashflow'!$D$111+'Monthly cashflow'!$D$112</f>
        <v>0</v>
      </c>
    </row>
    <row r="33" spans="1:9" x14ac:dyDescent="0.25">
      <c r="A33" s="454"/>
      <c r="B33" s="247">
        <v>0.1</v>
      </c>
      <c r="C33" s="157">
        <f>(('Monthly cashflow'!$D$31*(1+'Breakeven analysis'!C$14))-((('Monthly cashflow'!$D$85-'Monthly cashflow'!$D$36)*(1+'Breakeven analysis'!$B33))+'Monthly cashflow'!$D$36)+'Monthly cashflow'!$D$101)+'Monthly cashflow'!$D$95+'Monthly cashflow'!$D$98+'Monthly cashflow'!$D$105+'Monthly cashflow'!$D$111+'Monthly cashflow'!$D$112</f>
        <v>0</v>
      </c>
      <c r="D33" s="151">
        <f>(('Monthly cashflow'!$D$31*(1+'Breakeven analysis'!D$14))-((('Monthly cashflow'!$D$85-'Monthly cashflow'!$D$36)*(1+'Breakeven analysis'!$B33))+'Monthly cashflow'!$D$36)+'Monthly cashflow'!$D$101)+'Monthly cashflow'!$D$95+'Monthly cashflow'!$D$98+'Monthly cashflow'!$D$105+'Monthly cashflow'!$D$111+'Monthly cashflow'!$D$112</f>
        <v>0</v>
      </c>
      <c r="E33" s="151">
        <f>(('Monthly cashflow'!$D$31*(1+'Breakeven analysis'!E$14))-((('Monthly cashflow'!$D$85-'Monthly cashflow'!$D$36)*(1+'Breakeven analysis'!$B33))+'Monthly cashflow'!$D$36)+'Monthly cashflow'!$D$101)+'Monthly cashflow'!$D$95+'Monthly cashflow'!$D$98+'Monthly cashflow'!$D$105+'Monthly cashflow'!$D$111+'Monthly cashflow'!$D$112</f>
        <v>0</v>
      </c>
      <c r="F33" s="151">
        <f>(('Monthly cashflow'!$D$31*(1+'Breakeven analysis'!F$14))-((('Monthly cashflow'!$D$85-'Monthly cashflow'!$D$36)*(1+'Breakeven analysis'!$B33))+'Monthly cashflow'!$D$36)+'Monthly cashflow'!$D$101)+'Monthly cashflow'!$D$95+'Monthly cashflow'!$D$98+'Monthly cashflow'!$D$105+'Monthly cashflow'!$D$111+'Monthly cashflow'!$D$112</f>
        <v>0</v>
      </c>
      <c r="G33" s="151">
        <f>(('Monthly cashflow'!$D$31*(1+'Breakeven analysis'!G$14))-((('Monthly cashflow'!$D$85-'Monthly cashflow'!$D$36)*(1+'Breakeven analysis'!$B33))+'Monthly cashflow'!$D$36)+'Monthly cashflow'!$D$101)+'Monthly cashflow'!$D$95+'Monthly cashflow'!$D$98+'Monthly cashflow'!$D$105+'Monthly cashflow'!$D$111+'Monthly cashflow'!$D$112</f>
        <v>0</v>
      </c>
      <c r="H33" s="151">
        <f>(('Monthly cashflow'!$D$31*(1+'Breakeven analysis'!H$14))-((('Monthly cashflow'!$D$85-'Monthly cashflow'!$D$36)*(1+'Breakeven analysis'!$B33))+'Monthly cashflow'!$D$36)+'Monthly cashflow'!$D$101)+'Monthly cashflow'!$D$95+'Monthly cashflow'!$D$98+'Monthly cashflow'!$D$105+'Monthly cashflow'!$D$111+'Monthly cashflow'!$D$112</f>
        <v>0</v>
      </c>
      <c r="I33" s="152">
        <f>(('Monthly cashflow'!$D$31*(1+'Breakeven analysis'!I$14))-((('Monthly cashflow'!$D$85-'Monthly cashflow'!$D$36)*(1+'Breakeven analysis'!$B33))+'Monthly cashflow'!$D$36)+'Monthly cashflow'!$D$101)+'Monthly cashflow'!$D$95+'Monthly cashflow'!$D$98+'Monthly cashflow'!$D$105+'Monthly cashflow'!$D$111+'Monthly cashflow'!$D$112</f>
        <v>0</v>
      </c>
    </row>
    <row r="34" spans="1:9" ht="15.75" thickBot="1" x14ac:dyDescent="0.3">
      <c r="A34" s="455"/>
      <c r="B34" s="245">
        <v>0.15</v>
      </c>
      <c r="C34" s="158">
        <f>(('Monthly cashflow'!$D$31*(1+'Breakeven analysis'!C$14))-((('Monthly cashflow'!$D$85-'Monthly cashflow'!$D$36)*(1+'Breakeven analysis'!$B34))+'Monthly cashflow'!$D$36)+'Monthly cashflow'!$D$101)+'Monthly cashflow'!$D$95+'Monthly cashflow'!$D$98+'Monthly cashflow'!$D$105+'Monthly cashflow'!$D$111+'Monthly cashflow'!$D$112</f>
        <v>0</v>
      </c>
      <c r="D34" s="159">
        <f>(('Monthly cashflow'!$D$31*(1+'Breakeven analysis'!D$14))-((('Monthly cashflow'!$D$85-'Monthly cashflow'!$D$36)*(1+'Breakeven analysis'!$B34))+'Monthly cashflow'!$D$36)+'Monthly cashflow'!$D$101)+'Monthly cashflow'!$D$95+'Monthly cashflow'!$D$98+'Monthly cashflow'!$D$105+'Monthly cashflow'!$D$111+'Monthly cashflow'!$D$112</f>
        <v>0</v>
      </c>
      <c r="E34" s="159">
        <f>(('Monthly cashflow'!$D$31*(1+'Breakeven analysis'!E$14))-((('Monthly cashflow'!$D$85-'Monthly cashflow'!$D$36)*(1+'Breakeven analysis'!$B34))+'Monthly cashflow'!$D$36)+'Monthly cashflow'!$D$101)+'Monthly cashflow'!$D$95+'Monthly cashflow'!$D$98+'Monthly cashflow'!$D$105+'Monthly cashflow'!$D$111+'Monthly cashflow'!$D$112</f>
        <v>0</v>
      </c>
      <c r="F34" s="159">
        <f>(('Monthly cashflow'!$D$31*(1+'Breakeven analysis'!F$14))-((('Monthly cashflow'!$D$85-'Monthly cashflow'!$D$36)*(1+'Breakeven analysis'!$B34))+'Monthly cashflow'!$D$36)+'Monthly cashflow'!$D$101)+'Monthly cashflow'!$D$95+'Monthly cashflow'!$D$98+'Monthly cashflow'!$D$105+'Monthly cashflow'!$D$111+'Monthly cashflow'!$D$112</f>
        <v>0</v>
      </c>
      <c r="G34" s="159">
        <f>(('Monthly cashflow'!$D$31*(1+'Breakeven analysis'!G$14))-((('Monthly cashflow'!$D$85-'Monthly cashflow'!$D$36)*(1+'Breakeven analysis'!$B34))+'Monthly cashflow'!$D$36)+'Monthly cashflow'!$D$101)+'Monthly cashflow'!$D$95+'Monthly cashflow'!$D$98+'Monthly cashflow'!$D$105+'Monthly cashflow'!$D$111+'Monthly cashflow'!$D$112</f>
        <v>0</v>
      </c>
      <c r="H34" s="159">
        <f>(('Monthly cashflow'!$D$31*(1+'Breakeven analysis'!H$14))-((('Monthly cashflow'!$D$85-'Monthly cashflow'!$D$36)*(1+'Breakeven analysis'!$B34))+'Monthly cashflow'!$D$36)+'Monthly cashflow'!$D$101)+'Monthly cashflow'!$D$95+'Monthly cashflow'!$D$98+'Monthly cashflow'!$D$105+'Monthly cashflow'!$D$111+'Monthly cashflow'!$D$112</f>
        <v>0</v>
      </c>
      <c r="I34" s="160">
        <f>(('Monthly cashflow'!$D$31*(1+'Breakeven analysis'!I$14))-((('Monthly cashflow'!$D$85-'Monthly cashflow'!$D$36)*(1+'Breakeven analysis'!$B34))+'Monthly cashflow'!$D$36)+'Monthly cashflow'!$D$101)+'Monthly cashflow'!$D$95+'Monthly cashflow'!$D$98+'Monthly cashflow'!$D$105+'Monthly cashflow'!$D$111+'Monthly cashflow'!$D$112</f>
        <v>0</v>
      </c>
    </row>
    <row r="35" spans="1:9" x14ac:dyDescent="0.25"/>
    <row r="36" spans="1:9" x14ac:dyDescent="0.25"/>
    <row r="37" spans="1:9" ht="15.75" thickBot="1" x14ac:dyDescent="0.3">
      <c r="A37" s="3" t="s">
        <v>522</v>
      </c>
    </row>
    <row r="38" spans="1:9" ht="15.75" x14ac:dyDescent="0.25">
      <c r="A38" s="239"/>
      <c r="B38" s="240"/>
      <c r="C38" s="456" t="s">
        <v>165</v>
      </c>
      <c r="D38" s="457"/>
      <c r="E38" s="457"/>
      <c r="F38" s="457"/>
      <c r="G38" s="457"/>
      <c r="H38" s="457"/>
      <c r="I38" s="458"/>
    </row>
    <row r="39" spans="1:9" ht="15.75" thickBot="1" x14ac:dyDescent="0.3">
      <c r="A39" s="241"/>
      <c r="B39" s="242"/>
      <c r="C39" s="243">
        <v>-0.15</v>
      </c>
      <c r="D39" s="244">
        <v>-0.1</v>
      </c>
      <c r="E39" s="244">
        <v>-0.05</v>
      </c>
      <c r="F39" s="244">
        <v>0</v>
      </c>
      <c r="G39" s="244">
        <v>0.05</v>
      </c>
      <c r="H39" s="244">
        <v>0.1</v>
      </c>
      <c r="I39" s="245">
        <v>0.15</v>
      </c>
    </row>
    <row r="40" spans="1:9" x14ac:dyDescent="0.25">
      <c r="A40" s="453" t="s">
        <v>166</v>
      </c>
      <c r="B40" s="246">
        <v>-0.15</v>
      </c>
      <c r="C40" s="148">
        <f>(('Monthly cashflow'!$D$31*(1+'Breakeven analysis'!C$14))-((('Monthly cashflow'!$D$85-'Monthly cashflow'!$D$36)*(1+'Breakeven analysis'!$B40))+'Monthly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D40" s="149">
        <f>(('Monthly cashflow'!$D$31*(1+'Breakeven analysis'!D$14))-((('Monthly cashflow'!$D$85-'Monthly cashflow'!$D$36)*(1+'Breakeven analysis'!$B40))+'Monthly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E40" s="149">
        <f>(('Monthly cashflow'!$D$31*(1+'Breakeven analysis'!E$14))-((('Monthly cashflow'!$D$85-'Monthly cashflow'!$D$36)*(1+'Breakeven analysis'!$B40))+'Monthly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F40" s="149">
        <f>(('Monthly cashflow'!$D$31*(1+'Breakeven analysis'!F$14))-((('Monthly cashflow'!$D$85-'Monthly cashflow'!$D$36)*(1+'Breakeven analysis'!$B40))+'Monthly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G40" s="149">
        <f>(('Monthly cashflow'!$D$31*(1+'Breakeven analysis'!G$14))-((('Monthly cashflow'!$D$85-'Monthly cashflow'!$D$36)*(1+'Breakeven analysis'!$B40))+'Monthly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H40" s="149">
        <f>(('Monthly cashflow'!$D$31*(1+'Breakeven analysis'!H$14))-((('Monthly cashflow'!$D$85-'Monthly cashflow'!$D$36)*(1+'Breakeven analysis'!$B40))+'Monthly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I40" s="150">
        <f>(('Monthly cashflow'!$D$31*(1+'Breakeven analysis'!I$14))-((('Monthly cashflow'!$D$85-'Monthly cashflow'!$D$36)*(1+'Breakeven analysis'!$B40))+'Monthly cashflow'!$D$36)+'Monthly cashflow'!$D$101)+'Monthly cashflow'!$D$95+'Monthly cashflow'!$D$98+'Monthly cashflow'!$D$111+'Monthly cashflow'!$D$112+'Monthly cashflow'!$D$105+(IF(Overview!$B$32&gt;0,Overview!$B$33-Overview!$B$32,0))</f>
        <v>0</v>
      </c>
    </row>
    <row r="41" spans="1:9" x14ac:dyDescent="0.25">
      <c r="A41" s="454"/>
      <c r="B41" s="247">
        <v>-0.1</v>
      </c>
      <c r="C41" s="148">
        <f>(('Monthly cashflow'!$D$31*(1+'Breakeven analysis'!C$14))-((('Monthly cashflow'!$D$85-'Monthly cashflow'!$D$36)*(1+'Breakeven analysis'!$B41))+'Monthly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D41" s="151">
        <f>(('Monthly cashflow'!$D$31*(1+'Breakeven analysis'!D$14))-((('Monthly cashflow'!$D$85-'Monthly cashflow'!$D$36)*(1+'Breakeven analysis'!$B41))+'Monthly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E41" s="151">
        <f>(('Monthly cashflow'!$D$31*(1+'Breakeven analysis'!E$14))-((('Monthly cashflow'!$D$85-'Monthly cashflow'!$D$36)*(1+'Breakeven analysis'!$B41))+'Monthly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F41" s="151">
        <f>(('Monthly cashflow'!$D$31*(1+'Breakeven analysis'!F$14))-((('Monthly cashflow'!$D$85-'Monthly cashflow'!$D$36)*(1+'Breakeven analysis'!$B41))+'Monthly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G41" s="151">
        <f>(('Monthly cashflow'!$D$31*(1+'Breakeven analysis'!G$14))-((('Monthly cashflow'!$D$85-'Monthly cashflow'!$D$36)*(1+'Breakeven analysis'!$B41))+'Monthly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H41" s="151">
        <f>(('Monthly cashflow'!$D$31*(1+'Breakeven analysis'!H$14))-((('Monthly cashflow'!$D$85-'Monthly cashflow'!$D$36)*(1+'Breakeven analysis'!$B41))+'Monthly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I41" s="152">
        <f>(('Monthly cashflow'!$D$31*(1+'Breakeven analysis'!I$14))-((('Monthly cashflow'!$D$85-'Monthly cashflow'!$D$36)*(1+'Breakeven analysis'!$B41))+'Monthly cashflow'!$D$36)+'Monthly cashflow'!$D$101)+'Monthly cashflow'!$D$95+'Monthly cashflow'!$D$98+'Monthly cashflow'!$D$111+'Monthly cashflow'!$D$112+'Monthly cashflow'!$D$105+(IF(Overview!$B$32&gt;0,Overview!$B$33-Overview!$B$32,0))</f>
        <v>0</v>
      </c>
    </row>
    <row r="42" spans="1:9" ht="15.75" thickBot="1" x14ac:dyDescent="0.3">
      <c r="A42" s="454"/>
      <c r="B42" s="247">
        <v>-0.05</v>
      </c>
      <c r="C42" s="148">
        <f>(('Monthly cashflow'!$D$31*(1+'Breakeven analysis'!C$14))-((('Monthly cashflow'!$D$85-'Monthly cashflow'!$D$36)*(1+'Breakeven analysis'!$B42))+'Monthly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D42" s="151">
        <f>(('Monthly cashflow'!$D$31*(1+'Breakeven analysis'!D$14))-((('Monthly cashflow'!$D$85-'Monthly cashflow'!$D$36)*(1+'Breakeven analysis'!$B42))+'Monthly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E42" s="151">
        <f>(('Monthly cashflow'!$D$31*(1+'Breakeven analysis'!E$14))-((('Monthly cashflow'!$D$85-'Monthly cashflow'!$D$36)*(1+'Breakeven analysis'!$B42))+'Monthly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F42" s="153">
        <f>(('Monthly cashflow'!$D$31*(1+'Breakeven analysis'!F$14))-((('Monthly cashflow'!$D$85-'Monthly cashflow'!$D$36)*(1+'Breakeven analysis'!$B42))+'Monthly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G42" s="151">
        <f>(('Monthly cashflow'!$D$31*(1+'Breakeven analysis'!G$14))-((('Monthly cashflow'!$D$85-'Monthly cashflow'!$D$36)*(1+'Breakeven analysis'!$B42))+'Monthly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H42" s="151">
        <f>(('Monthly cashflow'!$D$31*(1+'Breakeven analysis'!H$14))-((('Monthly cashflow'!$D$85-'Monthly cashflow'!$D$36)*(1+'Breakeven analysis'!$B42))+'Monthly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I42" s="152">
        <f>(('Monthly cashflow'!$D$31*(1+'Breakeven analysis'!I$14))-((('Monthly cashflow'!$D$85-'Monthly cashflow'!$D$36)*(1+'Breakeven analysis'!$B42))+'Monthly cashflow'!$D$36)+'Monthly cashflow'!$D$101)+'Monthly cashflow'!$D$95+'Monthly cashflow'!$D$98+'Monthly cashflow'!$D$111+'Monthly cashflow'!$D$112+'Monthly cashflow'!$D$105+(IF(Overview!$B$32&gt;0,Overview!$B$33-Overview!$B$32,0))</f>
        <v>0</v>
      </c>
    </row>
    <row r="43" spans="1:9" ht="15.75" thickBot="1" x14ac:dyDescent="0.3">
      <c r="A43" s="454"/>
      <c r="B43" s="247">
        <v>0</v>
      </c>
      <c r="C43" s="148">
        <f>(('Monthly cashflow'!$D$31*(1+'Breakeven analysis'!C$14))-((('Monthly cashflow'!$D$85-'Monthly cashflow'!$D$36)*(1+'Breakeven analysis'!$B43))+'Monthly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D43" s="151">
        <f>(('Monthly cashflow'!$D$31*(1+'Breakeven analysis'!D$14))-((('Monthly cashflow'!$D$85-'Monthly cashflow'!$D$36)*(1+'Breakeven analysis'!$B43))+'Monthly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E43" s="154">
        <f>(('Monthly cashflow'!$D$31*(1+'Breakeven analysis'!E$14))-((('Monthly cashflow'!$D$85-'Monthly cashflow'!$D$36)*(1+'Breakeven analysis'!$B43))+'Monthly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F43" s="155">
        <f>(('Monthly cashflow'!$D$31*(1+'Breakeven analysis'!F$14))-((('Monthly cashflow'!$D$85-'Monthly cashflow'!$D$36)*(1+'Breakeven analysis'!$B43))+'Monthly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G43" s="156">
        <f>(('Monthly cashflow'!$D$31*(1+'Breakeven analysis'!G$14))-((('Monthly cashflow'!$D$85-'Monthly cashflow'!$D$36)*(1+'Breakeven analysis'!$B43))+'Monthly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H43" s="151">
        <f>(('Monthly cashflow'!$D$31*(1+'Breakeven analysis'!H$14))-((('Monthly cashflow'!$D$85-'Monthly cashflow'!$D$36)*(1+'Breakeven analysis'!$B43))+'Monthly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I43" s="152">
        <f>(('Monthly cashflow'!$D$31*(1+'Breakeven analysis'!I$14))-((('Monthly cashflow'!$D$85-'Monthly cashflow'!$D$36)*(1+'Breakeven analysis'!$B43))+'Monthly cashflow'!$D$36)+'Monthly cashflow'!$D$101)+'Monthly cashflow'!$D$95+'Monthly cashflow'!$D$98+'Monthly cashflow'!$D$111+'Monthly cashflow'!$D$112+'Monthly cashflow'!$D$105+(IF(Overview!$B$32&gt;0,Overview!$B$33-Overview!$B$32,0))</f>
        <v>0</v>
      </c>
    </row>
    <row r="44" spans="1:9" x14ac:dyDescent="0.25">
      <c r="A44" s="454"/>
      <c r="B44" s="247">
        <v>0.05</v>
      </c>
      <c r="C44" s="156">
        <f>(('Monthly cashflow'!$D$31*(1+'Breakeven analysis'!C$14))-((('Monthly cashflow'!$D$85-'Monthly cashflow'!$D$36)*(1+'Breakeven analysis'!$B44))+'Monthly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D44" s="151">
        <f>(('Monthly cashflow'!$D$31*(1+'Breakeven analysis'!D$14))-((('Monthly cashflow'!$D$85-'Monthly cashflow'!$D$36)*(1+'Breakeven analysis'!$B44))+'Monthly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E44" s="151">
        <f>(('Monthly cashflow'!$D$31*(1+'Breakeven analysis'!E$14))-((('Monthly cashflow'!$D$85-'Monthly cashflow'!$D$36)*(1+'Breakeven analysis'!$B44))+'Monthly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F44" s="149">
        <f>(('Monthly cashflow'!$D$31*(1+'Breakeven analysis'!F$14))-((('Monthly cashflow'!$D$85-'Monthly cashflow'!$D$36)*(1+'Breakeven analysis'!$B44))+'Monthly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G44" s="151">
        <f>(('Monthly cashflow'!$D$31*(1+'Breakeven analysis'!G$14))-((('Monthly cashflow'!$D$85-'Monthly cashflow'!$D$36)*(1+'Breakeven analysis'!$B44))+'Monthly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H44" s="151">
        <f>(('Monthly cashflow'!$D$31*(1+'Breakeven analysis'!H$14))-((('Monthly cashflow'!$D$85-'Monthly cashflow'!$D$36)*(1+'Breakeven analysis'!$B44))+'Monthly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I44" s="152">
        <f>(('Monthly cashflow'!$D$31*(1+'Breakeven analysis'!I$14))-((('Monthly cashflow'!$D$85-'Monthly cashflow'!$D$36)*(1+'Breakeven analysis'!$B44))+'Monthly cashflow'!$D$36)+'Monthly cashflow'!$D$101)+'Monthly cashflow'!$D$95+'Monthly cashflow'!$D$98+'Monthly cashflow'!$D$111+'Monthly cashflow'!$D$112+'Monthly cashflow'!$D$105+(IF(Overview!$B$32&gt;0,Overview!$B$33-Overview!$B$32,0))</f>
        <v>0</v>
      </c>
    </row>
    <row r="45" spans="1:9" x14ac:dyDescent="0.25">
      <c r="A45" s="454"/>
      <c r="B45" s="247">
        <v>0.1</v>
      </c>
      <c r="C45" s="157">
        <f>(('Monthly cashflow'!$D$31*(1+'Breakeven analysis'!C$14))-((('Monthly cashflow'!$D$85-'Monthly cashflow'!$D$36)*(1+'Breakeven analysis'!$B45))+'Monthly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D45" s="151">
        <f>(('Monthly cashflow'!$D$31*(1+'Breakeven analysis'!D$14))-((('Monthly cashflow'!$D$85-'Monthly cashflow'!$D$36)*(1+'Breakeven analysis'!$B45))+'Monthly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E45" s="151">
        <f>(('Monthly cashflow'!$D$31*(1+'Breakeven analysis'!E$14))-((('Monthly cashflow'!$D$85-'Monthly cashflow'!$D$36)*(1+'Breakeven analysis'!$B45))+'Monthly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F45" s="151">
        <f>(('Monthly cashflow'!$D$31*(1+'Breakeven analysis'!F$14))-((('Monthly cashflow'!$D$85-'Monthly cashflow'!$D$36)*(1+'Breakeven analysis'!$B45))+'Monthly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G45" s="151">
        <f>(('Monthly cashflow'!$D$31*(1+'Breakeven analysis'!G$14))-((('Monthly cashflow'!$D$85-'Monthly cashflow'!$D$36)*(1+'Breakeven analysis'!$B45))+'Monthly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H45" s="151">
        <f>(('Monthly cashflow'!$D$31*(1+'Breakeven analysis'!H$14))-((('Monthly cashflow'!$D$85-'Monthly cashflow'!$D$36)*(1+'Breakeven analysis'!$B45))+'Monthly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I45" s="152">
        <f>(('Monthly cashflow'!$D$31*(1+'Breakeven analysis'!I$14))-((('Monthly cashflow'!$D$85-'Monthly cashflow'!$D$36)*(1+'Breakeven analysis'!$B45))+'Monthly cashflow'!$D$36)+'Monthly cashflow'!$D$101)+'Monthly cashflow'!$D$95+'Monthly cashflow'!$D$98+'Monthly cashflow'!$D$111+'Monthly cashflow'!$D$112+'Monthly cashflow'!$D$105+(IF(Overview!$B$32&gt;0,Overview!$B$33-Overview!$B$32,0))</f>
        <v>0</v>
      </c>
    </row>
    <row r="46" spans="1:9" ht="15.75" thickBot="1" x14ac:dyDescent="0.3">
      <c r="A46" s="455"/>
      <c r="B46" s="245">
        <v>0.15</v>
      </c>
      <c r="C46" s="158">
        <f>(('Monthly cashflow'!$D$31*(1+'Breakeven analysis'!C$14))-((('Monthly cashflow'!$D$85-'Monthly cashflow'!$D$36)*(1+'Breakeven analysis'!$B46))+'Monthly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D46" s="159">
        <f>(('Monthly cashflow'!$D$31*(1+'Breakeven analysis'!D$14))-((('Monthly cashflow'!$D$85-'Monthly cashflow'!$D$36)*(1+'Breakeven analysis'!$B46))+'Monthly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E46" s="159">
        <f>(('Monthly cashflow'!$D$31*(1+'Breakeven analysis'!E$14))-((('Monthly cashflow'!$D$85-'Monthly cashflow'!$D$36)*(1+'Breakeven analysis'!$B46))+'Monthly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F46" s="159">
        <f>(('Monthly cashflow'!$D$31*(1+'Breakeven analysis'!F$14))-((('Monthly cashflow'!$D$85-'Monthly cashflow'!$D$36)*(1+'Breakeven analysis'!$B46))+'Monthly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G46" s="159">
        <f>(('Monthly cashflow'!$D$31*(1+'Breakeven analysis'!G$14))-((('Monthly cashflow'!$D$85-'Monthly cashflow'!$D$36)*(1+'Breakeven analysis'!$B46))+'Monthly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H46" s="159">
        <f>(('Monthly cashflow'!$D$31*(1+'Breakeven analysis'!H$14))-((('Monthly cashflow'!$D$85-'Monthly cashflow'!$D$36)*(1+'Breakeven analysis'!$B46))+'Monthly cashflow'!$D$36)+'Monthly cashflow'!$D$101)+'Monthly cashflow'!$D$95+'Monthly cashflow'!$D$98+'Monthly cashflow'!$D$111+'Monthly cashflow'!$D$112+'Monthly cashflow'!$D$105+(IF(Overview!$B$32&gt;0,Overview!$B$33-Overview!$B$32,0))</f>
        <v>0</v>
      </c>
      <c r="I46" s="160">
        <f>(('Monthly cashflow'!$D$31*(1+'Breakeven analysis'!I$14))-((('Monthly cashflow'!$D$85-'Monthly cashflow'!$D$36)*(1+'Breakeven analysis'!$B46))+'Monthly cashflow'!$D$36)+'Monthly cashflow'!$D$101)+'Monthly cashflow'!$D$95+'Monthly cashflow'!$D$98+'Monthly cashflow'!$D$111+'Monthly cashflow'!$D$112+'Monthly cashflow'!$D$105+(IF(Overview!$B$32&gt;0,Overview!$B$33-Overview!$B$32,0))</f>
        <v>0</v>
      </c>
    </row>
    <row r="47" spans="1:9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</sheetData>
  <sheetProtection formatColumns="0"/>
  <mergeCells count="7">
    <mergeCell ref="B3:E3"/>
    <mergeCell ref="A40:A46"/>
    <mergeCell ref="C13:I13"/>
    <mergeCell ref="A15:A21"/>
    <mergeCell ref="C26:I26"/>
    <mergeCell ref="A28:A34"/>
    <mergeCell ref="C38:I38"/>
  </mergeCells>
  <conditionalFormatting sqref="C15:I21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8:I34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40:I46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F417A951C49640808EC5367E32331A" ma:contentTypeVersion="0" ma:contentTypeDescription="Create a new document." ma:contentTypeScope="" ma:versionID="8ccac127c91494ba051ceaf20cba7a8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650FB7-067F-4B83-8F1B-2DE527EC6F64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AE15F04-6F00-4220-BD2E-B817D2A208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109466-EAC0-44A4-8406-E377AA2B7B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Contents</vt:lpstr>
      <vt:lpstr>Notes</vt:lpstr>
      <vt:lpstr>Overview</vt:lpstr>
      <vt:lpstr>Unit Sales</vt:lpstr>
      <vt:lpstr>Capex</vt:lpstr>
      <vt:lpstr>Monthly cashflow</vt:lpstr>
      <vt:lpstr>Cashflow Summary</vt:lpstr>
      <vt:lpstr>Credit Paper Tables</vt:lpstr>
      <vt:lpstr>Breakeven analysis</vt:lpstr>
      <vt:lpstr>Peak Funding table</vt:lpstr>
      <vt:lpstr>DCF</vt:lpstr>
      <vt:lpstr>DCF Guidance Notes</vt:lpstr>
      <vt:lpstr>Security upload</vt:lpstr>
      <vt:lpstr>Drop downs</vt:lpstr>
      <vt:lpstr>'Monthly cashflow'!Print_Area</vt:lpstr>
      <vt:lpstr>'Monthly cashflow'!Print_Titles</vt:lpstr>
    </vt:vector>
  </TitlesOfParts>
  <Company>NTMA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Thomas Kearns</dc:creator>
  <cp:lastModifiedBy>Joe Colgan</cp:lastModifiedBy>
  <cp:lastPrinted>2023-08-24T10:58:47Z</cp:lastPrinted>
  <dcterms:created xsi:type="dcterms:W3CDTF">2019-01-21T11:28:05Z</dcterms:created>
  <dcterms:modified xsi:type="dcterms:W3CDTF">2025-11-10T17:17:24Z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1457720718</vt:i4>
  </property>
  <property fmtid="{D5CDD505-2E9C-101B-9397-08002B2CF9AE}" pid="3" name="_NewReviewCycle">
    <vt:lpwstr/>
  </property>
  <property fmtid="{D5CDD505-2E9C-101B-9397-08002B2CF9AE}" pid="4" name="_EmailSubject">
    <vt:lpwstr>Cashflow Template</vt:lpwstr>
  </property>
  <property fmtid="{D5CDD505-2E9C-101B-9397-08002B2CF9AE}" pid="5" name="_AuthorEmail">
    <vt:lpwstr>sean.alger@hbfi.ie</vt:lpwstr>
  </property>
  <property fmtid="{D5CDD505-2E9C-101B-9397-08002B2CF9AE}" pid="6" name="_AuthorEmailDisplayName">
    <vt:lpwstr>Sean Alger</vt:lpwstr>
  </property>
  <property fmtid="{D5CDD505-2E9C-101B-9397-08002B2CF9AE}" pid="7" name="_PreviousAdHocReviewCycleID">
    <vt:i4>1358332815</vt:i4>
  </property>
  <property fmtid="{D5CDD505-2E9C-101B-9397-08002B2CF9AE}" pid="8" name="ContentTypeId">
    <vt:lpwstr>0x010100E2F417A951C49640808EC5367E32331A</vt:lpwstr>
  </property>
  <property fmtid="{D5CDD505-2E9C-101B-9397-08002B2CF9AE}" pid="9" name="_ReviewingToolsShownOnce">
    <vt:lpwstr/>
  </property>
</Properties>
</file>